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showInkAnnotation="0" codeName="ThisWorkbook" defaultThemeVersion="124226"/>
  <mc:AlternateContent xmlns:mc="http://schemas.openxmlformats.org/markup-compatibility/2006">
    <mc:Choice Requires="x15">
      <x15ac:absPath xmlns:x15ac="http://schemas.microsoft.com/office/spreadsheetml/2010/11/ac" url="T:\_GridLiance\Formula Rate Filings\2022 True up Filings\GHP\"/>
    </mc:Choice>
  </mc:AlternateContent>
  <xr:revisionPtr revIDLastSave="0" documentId="13_ncr:1_{B1C6309F-EBBC-4CA6-99BD-B39A9AC768FC}" xr6:coauthVersionLast="47" xr6:coauthVersionMax="47" xr10:uidLastSave="{00000000-0000-0000-0000-000000000000}"/>
  <bookViews>
    <workbookView xWindow="38280" yWindow="-120" windowWidth="38640" windowHeight="21240" tabRatio="855" xr2:uid="{00000000-000D-0000-FFFF-FFFF00000000}"/>
  </bookViews>
  <sheets>
    <sheet name="Attachment H" sheetId="1" r:id="rId1"/>
    <sheet name="1-Project Rev Req" sheetId="2" r:id="rId2"/>
    <sheet name="2-Incentive ROE" sheetId="16" r:id="rId3"/>
    <sheet name="3-Project True-up" sheetId="21" r:id="rId4"/>
    <sheet name="4- Rate Base" sheetId="5" r:id="rId5"/>
    <sheet name="4a-ADIT Projection" sheetId="27" r:id="rId6"/>
    <sheet name="4b-ADIT Projection Proration" sheetId="28" r:id="rId7"/>
    <sheet name="4c- ADIT BOY" sheetId="29" r:id="rId8"/>
    <sheet name="4d- ADIT EOY" sheetId="30" r:id="rId9"/>
    <sheet name="4e-ADIT True-up" sheetId="31" r:id="rId10"/>
    <sheet name="4f-ADIT True-up Proration" sheetId="32" r:id="rId11"/>
    <sheet name="5-P3 Support" sheetId="6" r:id="rId12"/>
    <sheet name="6-True-Up Interest" sheetId="7" r:id="rId13"/>
    <sheet name="7 - PBOP" sheetId="17" r:id="rId14"/>
    <sheet name="8-Construction Loan" sheetId="22" r:id="rId15"/>
    <sheet name="9 - Const Loan True-up" sheetId="33" r:id="rId16"/>
    <sheet name="10-Dep Rates" sheetId="13" r:id="rId17"/>
    <sheet name="11-Wholesale Distribution" sheetId="24" state="hidden" r:id="rId18"/>
    <sheet name="11a-Wholesale Distribution " sheetId="25" state="hidden" r:id="rId19"/>
    <sheet name="12 Wholesale Dist True-Up" sheetId="26" state="hidden"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s>
  <definedNames>
    <definedName name="\0" hidden="1">#N/A</definedName>
    <definedName name="\sdf"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_____dat1111">[1]Sheet1!$G$2:$G$29</definedName>
    <definedName name="____dat1111">[1]Sheet1!$G$2:$G$29</definedName>
    <definedName name="____n4" hidden="1">{"EXCELHLP.HLP!1802";5;10;5;10;13;13;13;8;5;5;10;14;13;13;13;13;5;10;14;13;5;10;1;2;24}</definedName>
    <definedName name="___dat1111">[1]Sheet1!$G$2:$G$29</definedName>
    <definedName name="___n4" hidden="1">{"EXCELHLP.HLP!1802";5;10;5;10;13;13;13;8;5;5;10;14;13;13;13;13;5;10;14;13;5;10;1;2;24}</definedName>
    <definedName name="___Q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__1__123Graph_ACHART_1" hidden="1">[2]DSAR!$BY$6:$BY$32</definedName>
    <definedName name="__10__123Graph_XMKT_STOR" hidden="1">[2]DSAR!$A$6:$A$32</definedName>
    <definedName name="__11__123Graph_XX_ACTUAL" hidden="1">[2]DSAR!$A$6:$A$32</definedName>
    <definedName name="__123Graph_A" hidden="1">#REF!</definedName>
    <definedName name="__123Graph_A1991" hidden="1">[3]Sheet3!#REF!</definedName>
    <definedName name="__123Graph_A1992" hidden="1">[3]Sheet3!#REF!</definedName>
    <definedName name="__123Graph_A1993" hidden="1">[3]Sheet3!#REF!</definedName>
    <definedName name="__123Graph_A1994" hidden="1">[3]Sheet3!#REF!</definedName>
    <definedName name="__123Graph_A1995" hidden="1">[3]Sheet3!#REF!</definedName>
    <definedName name="__123Graph_A1996" hidden="1">[3]Sheet3!#REF!</definedName>
    <definedName name="__123Graph_ABAR" hidden="1">[3]Sheet3!#REF!</definedName>
    <definedName name="__123Graph_ACCMS" hidden="1">[2]DSAR!$J$6:$J$32</definedName>
    <definedName name="__123Graph_ACCSP" hidden="1">[2]DSAR!$K$6:$K$32</definedName>
    <definedName name="__123Graph_ACG" hidden="1">[2]DSAR!$I$6:$I$32</definedName>
    <definedName name="__123Graph_ACM" hidden="1">[2]DSAR!$D$6:$D$32</definedName>
    <definedName name="__123Graph_ACMS" hidden="1">[2]DSAR!$H$6:$H$32</definedName>
    <definedName name="__123Graph_ACSP" hidden="1">[2]DSAR!$G$6:$G$32</definedName>
    <definedName name="__123Graph_AHG" hidden="1">[2]DSAR!$B$6:$B$32</definedName>
    <definedName name="__123Graph_AHMS" hidden="1">[2]DSAR!$C$6:$C$32</definedName>
    <definedName name="__123Graph_AILL" hidden="1">[2]DSAR!$AL$6:$AL$23</definedName>
    <definedName name="__123Graph_AIOWA" hidden="1">[2]DSAR!$W$6:$W$31</definedName>
    <definedName name="__123Graph_AKEOTA" hidden="1">[2]DSAR!$F$6:$F$32</definedName>
    <definedName name="__123Graph_ALOUD" hidden="1">[2]DSAR!$E$6:$E$32</definedName>
    <definedName name="__123Graph_ANL" hidden="1">[2]DSAR!$M$6:$M$32</definedName>
    <definedName name="__123Graph_ASAY" hidden="1">[2]DSAR!$L$6:$L$32</definedName>
    <definedName name="__123Graph_ATOTSYS" hidden="1">[2]DSAR!$T$6:$T$23</definedName>
    <definedName name="__123Graph_B" hidden="1">#REF!</definedName>
    <definedName name="__123Graph_B1991" hidden="1">[3]Sheet3!#REF!</definedName>
    <definedName name="__123Graph_B1992" hidden="1">[3]Sheet3!#REF!</definedName>
    <definedName name="__123Graph_B1993" hidden="1">[3]Sheet3!#REF!</definedName>
    <definedName name="__123Graph_B1994" hidden="1">[3]Sheet3!#REF!</definedName>
    <definedName name="__123Graph_B1995" hidden="1">[3]Sheet3!#REF!</definedName>
    <definedName name="__123Graph_B1996" hidden="1">[3]Sheet3!#REF!</definedName>
    <definedName name="__123Graph_BBAR" hidden="1">[3]Sheet3!#REF!</definedName>
    <definedName name="__123Graph_BCCMS" hidden="1">[2]DSAR!$BM$6:$BM$32</definedName>
    <definedName name="__123Graph_BCCSP" hidden="1">[2]DSAR!$BN$6:$BN$32</definedName>
    <definedName name="__123Graph_BCG" hidden="1">[2]DSAR!$BO$6:$BO$32</definedName>
    <definedName name="__123Graph_BCM" hidden="1">[2]DSAR!$BQ$6:$BQ$32</definedName>
    <definedName name="__123Graph_BCMS" hidden="1">[2]DSAR!$BL$6:$BL$32</definedName>
    <definedName name="__123Graph_BCSP" hidden="1">[2]DSAR!$BK$6:$BK$32</definedName>
    <definedName name="__123Graph_BHG" hidden="1">[2]DSAR!$BS$6:$BS$32</definedName>
    <definedName name="__123Graph_BHMS" hidden="1">[2]DSAR!$BR$6:$BR$32</definedName>
    <definedName name="__123Graph_BILL" hidden="1">[2]DSAR!$AM$6:$AM$32</definedName>
    <definedName name="__123Graph_BIOWA" hidden="1">[2]DSAR!$X$6:$X$32</definedName>
    <definedName name="__123Graph_BKEOTA" hidden="1">[2]DSAR!$BJ$6:$BJ$32</definedName>
    <definedName name="__123Graph_BLOUD" hidden="1">[2]DSAR!$BP$6:$BP$32</definedName>
    <definedName name="__123Graph_BNL" hidden="1">[2]DSAR!$AA$6:$AA$32</definedName>
    <definedName name="__123Graph_BSAY" hidden="1">[2]DSAR!$AF$6:$AF$32</definedName>
    <definedName name="__123Graph_BTOTSYS" hidden="1">[2]DSAR!$U$6:$U$32</definedName>
    <definedName name="__123Graph_C" hidden="1">#REF!</definedName>
    <definedName name="__123Graph_CBAR" hidden="1">[3]Sheet3!#REF!</definedName>
    <definedName name="__123Graph_CCCMS" hidden="1">[2]DSAR!$AY$6:$AY$29</definedName>
    <definedName name="__123Graph_CCCSP" hidden="1">[2]DSAR!$AZ$6:$AZ$29</definedName>
    <definedName name="__123Graph_CCG" hidden="1">[2]DSAR!$BA$6:$BA$29</definedName>
    <definedName name="__123Graph_CCM" hidden="1">[2]DSAR!$BC$6:$BC$31</definedName>
    <definedName name="__123Graph_CCMS" hidden="1">[2]DSAR!$AX$6:$AX$31</definedName>
    <definedName name="__123Graph_CCSP" hidden="1">[2]DSAR!$AW$6:$AW$31</definedName>
    <definedName name="__123Graph_CHG" hidden="1">[2]DSAR!$BE$6:$BE$29</definedName>
    <definedName name="__123Graph_CHMS" hidden="1">[2]DSAR!$BD$6:$BD$29</definedName>
    <definedName name="__123Graph_CILL" hidden="1">[2]DSAR!$AN$6:$AN$23</definedName>
    <definedName name="__123Graph_CIOWA" hidden="1">[2]DSAR!$Y$6:$Y$31</definedName>
    <definedName name="__123Graph_CKEOTA" hidden="1">[2]DSAR!$AV$6:$AV$31</definedName>
    <definedName name="__123Graph_CLOUD" hidden="1">[2]DSAR!$BB$6:$BB$29</definedName>
    <definedName name="__123Graph_CNL" hidden="1">[2]DSAR!$AB$6:$AB$30</definedName>
    <definedName name="__123Graph_CSAY" hidden="1">[2]DSAR!$AG$6:$AG$30</definedName>
    <definedName name="__123Graph_CTOTSYS" hidden="1">[2]DSAR!$V$6:$V$23</definedName>
    <definedName name="__123Graph_DBAR" hidden="1">[3]Sheet3!#REF!</definedName>
    <definedName name="__123Graph_E" hidden="1">#REF!</definedName>
    <definedName name="__123Graph_EBAR" hidden="1">[3]Sheet3!#REF!</definedName>
    <definedName name="__123Graph_FBAR" hidden="1">[3]Sheet3!#REF!</definedName>
    <definedName name="__123Graph_X" hidden="1">#REF!</definedName>
    <definedName name="__123Graph_X1991" hidden="1">[3]Sheet3!#REF!</definedName>
    <definedName name="__123Graph_X1992" hidden="1">[3]Sheet3!#REF!</definedName>
    <definedName name="__123Graph_X1993" hidden="1">[3]Sheet3!#REF!</definedName>
    <definedName name="__123Graph_X1994" hidden="1">[3]Sheet3!#REF!</definedName>
    <definedName name="__123Graph_X1995" hidden="1">[3]Sheet3!#REF!</definedName>
    <definedName name="__123Graph_X1996" hidden="1">[3]Sheet3!#REF!</definedName>
    <definedName name="__123Graph_XCCMS" hidden="1">[2]DSAR!$A$6:$A$32</definedName>
    <definedName name="__123Graph_XCCSP" hidden="1">[2]DSAR!$A$6:$A$32</definedName>
    <definedName name="__123Graph_XCG" hidden="1">[2]DSAR!$A$6:$A$32</definedName>
    <definedName name="__123Graph_XCM" hidden="1">[2]DSAR!$A$6:$A$32</definedName>
    <definedName name="__123Graph_XCMS" hidden="1">[2]DSAR!$A$6:$A$32</definedName>
    <definedName name="__123Graph_XCSP" hidden="1">[2]DSAR!$A$6:$A$32</definedName>
    <definedName name="__123Graph_XHG" hidden="1">[2]DSAR!$A$6:$A$32</definedName>
    <definedName name="__123Graph_XHMS" hidden="1">[2]DSAR!$A$6:$A$32</definedName>
    <definedName name="__123Graph_XILL" hidden="1">[2]DSAR!$A$6:$A$32</definedName>
    <definedName name="__123Graph_XIOWA" hidden="1">[2]DSAR!$A$6:$A$32</definedName>
    <definedName name="__123Graph_XKEOTA" hidden="1">[2]DSAR!$A$6:$A$32</definedName>
    <definedName name="__123Graph_XLOUD" hidden="1">[2]DSAR!$A$6:$A$32</definedName>
    <definedName name="__123Graph_XNL" hidden="1">[2]DSAR!$A$6:$A$32</definedName>
    <definedName name="__123Graph_XSAY" hidden="1">[2]DSAR!$A$6:$A$32</definedName>
    <definedName name="__123Graph_XTOTSYS" hidden="1">[2]DSAR!$A$6:$A$32</definedName>
    <definedName name="__2__123Graph_AMKT_STOR" hidden="1">[2]DSAR!$AR$6:$AR$23</definedName>
    <definedName name="__3__123Graph_AX_ACTUAL" hidden="1">[2]DSAR!$P$6:$P$32</definedName>
    <definedName name="__4__123Graph_BCHART_1" hidden="1">[2]DSAR!$CB$6:$CB$9</definedName>
    <definedName name="__5__123Graph_BMKT_STOR" hidden="1">[2]DSAR!$AS$6:$AS$32</definedName>
    <definedName name="__6__123Graph_CCHART_1" hidden="1">[2]DSAR!$CD$6:$CD$32</definedName>
    <definedName name="__7__123Graph_CMKT_STOR" hidden="1">[2]DSAR!$AT$6:$AT$23</definedName>
    <definedName name="__8__123Graph_CX_ACTUAL" hidden="1">[2]DSAR!$S$6:$S$23</definedName>
    <definedName name="__9__123Graph_XCHART_1" hidden="1">[2]DSAR!$A$6:$A$32</definedName>
    <definedName name="__dat1111">[1]Sheet1!$G$2:$G$29</definedName>
    <definedName name="__FDS_HYPERLINK_TOGGLE_STATE__" hidden="1">"ON"</definedName>
    <definedName name="__IntlFixup">TRUE</definedName>
    <definedName name="__n4" hidden="1">{"EXCELHLP.HLP!1802";5;10;5;10;13;13;13;8;5;5;10;14;13;13;13;13;5;10;14;13;5;10;1;2;24}</definedName>
    <definedName name="_1__123Graph_ACHART_1" hidden="1">[2]DSAR!$BY$6:$BY$32</definedName>
    <definedName name="_10__123Graph_COP75_25PRICE" hidden="1">#N/A</definedName>
    <definedName name="_10__123Graph_XMKT_STOR" hidden="1">[2]DSAR!$A$6:$A$32</definedName>
    <definedName name="_101__123Graph_BCHART_2" hidden="1">#REF!</definedName>
    <definedName name="_104__123Graph_BCHART_20" hidden="1">#REF!</definedName>
    <definedName name="_107__123Graph_BCHART_3" hidden="1">#REF!</definedName>
    <definedName name="_11__123Graph_COP75_25RETURN" hidden="1">#N/A</definedName>
    <definedName name="_11__123Graph_XX_ACTUAL" hidden="1">[2]DSAR!$A$6:$A$32</definedName>
    <definedName name="_110__123Graph_BCHART_6" hidden="1">#REF!</definedName>
    <definedName name="_113__123Graph_BCHART_7" hidden="1">#REF!</definedName>
    <definedName name="_116__123Graph_BCHART_8" hidden="1">#REF!</definedName>
    <definedName name="_119__123Graph_BCHART_9" hidden="1">#REF!</definedName>
    <definedName name="_12__123Graph_DHO_MPRICE" hidden="1">#N/A</definedName>
    <definedName name="_122__123Graph_CCHART_1" hidden="1">#REF!</definedName>
    <definedName name="_125__123Graph_CCHART_11" hidden="1">#REF!</definedName>
    <definedName name="_128__123Graph_CCHART_12" hidden="1">#REF!</definedName>
    <definedName name="_13__123Graph_DO_MPRICE" hidden="1">#N/A</definedName>
    <definedName name="_131__123Graph_CCHART_2" hidden="1">#REF!</definedName>
    <definedName name="_134__123Graph_CCHART_20" hidden="1">#REF!</definedName>
    <definedName name="_137__123Graph_CCHART_7" hidden="1">#REF!</definedName>
    <definedName name="_14__123Graph_DOP75_25PRICE" hidden="1">#N/A</definedName>
    <definedName name="_140__123Graph_CCHART_8" hidden="1">#REF!</definedName>
    <definedName name="_143__123Graph_DCHART_1" hidden="1">#REF!</definedName>
    <definedName name="_146__123Graph_DCHART_12" hidden="1">#REF!</definedName>
    <definedName name="_149__123Graph_DCHART_2" hidden="1">#REF!</definedName>
    <definedName name="_15__123Graph_DOP75_25RETURN" hidden="1">#N/A</definedName>
    <definedName name="_152__123Graph_DCHART_8" hidden="1">#REF!</definedName>
    <definedName name="_155__123Graph_ECHART_12" hidden="1">#REF!</definedName>
    <definedName name="_158__123Graph_ECHART_2" hidden="1">#REF!</definedName>
    <definedName name="_16__123Graph_EHO_MPRICE" hidden="1">#N/A</definedName>
    <definedName name="_161__123Graph_ECHART_8" hidden="1">#REF!</definedName>
    <definedName name="_164__123Graph_FCHART_1" hidden="1">#REF!</definedName>
    <definedName name="_167__123Graph_XCHART_10" hidden="1">#REF!</definedName>
    <definedName name="_17__123Graph_ACHART_1" hidden="1">#REF!</definedName>
    <definedName name="_17__123Graph_EO_MPRICE" hidden="1">#N/A</definedName>
    <definedName name="_170__123Graph_XCHART_11" hidden="1">#REF!</definedName>
    <definedName name="_173__123Graph_XCHART_12" hidden="1">#REF!</definedName>
    <definedName name="_176__123Graph_XCHART_13" hidden="1">#REF!</definedName>
    <definedName name="_179__123Graph_XCHART_14" hidden="1">#REF!</definedName>
    <definedName name="_18__123Graph_EOP75_25PRICE" hidden="1">#N/A</definedName>
    <definedName name="_182__123Graph_XCHART_15" hidden="1">#REF!</definedName>
    <definedName name="_185__123Graph_XCHART_16" hidden="1">#REF!</definedName>
    <definedName name="_188__123Graph_XCHART_18" hidden="1">#REF!</definedName>
    <definedName name="_19__123Graph_EOP75_25RETURN" hidden="1">#N/A</definedName>
    <definedName name="_191__123Graph_XCHART_2" hidden="1">#REF!</definedName>
    <definedName name="_194__123Graph_XCHART_20" hidden="1">#REF!</definedName>
    <definedName name="_197__123Graph_XCHART_3" hidden="1">#REF!</definedName>
    <definedName name="_1E_1">#N/A</definedName>
    <definedName name="_2__123Graph_AMKT_STOR" hidden="1">[2]DSAR!$AR$6:$AR$23</definedName>
    <definedName name="_2__123Graph_AOP75_25PRICE" hidden="1">#N/A</definedName>
    <definedName name="_20__123Graph_ACHART_10" hidden="1">#REF!</definedName>
    <definedName name="_20__123Graph_FHO_MPRICE" hidden="1">#N/A</definedName>
    <definedName name="_200__123Graph_XCHART_4" hidden="1">#REF!</definedName>
    <definedName name="_203__123Graph_XCHART_5" hidden="1">#REF!</definedName>
    <definedName name="_206__123Graph_XCHART_6" hidden="1">#REF!</definedName>
    <definedName name="_209__123Graph_XCHART_7" hidden="1">#REF!</definedName>
    <definedName name="_21__123Graph_FO_MPRICE" hidden="1">#N/A</definedName>
    <definedName name="_212__123Graph_XCHART_8" hidden="1">#REF!</definedName>
    <definedName name="_215__123Graph_XCHART_9" hidden="1">#REF!</definedName>
    <definedName name="_22__123Graph_FOP75_25PRICE" hidden="1">#N/A</definedName>
    <definedName name="_23__123Graph_ACHART_11" hidden="1">#REF!</definedName>
    <definedName name="_23__123Graph_FOP75_25RETURN" hidden="1">#N/A</definedName>
    <definedName name="_24__123Graph_XCHART_1" hidden="1">#N/A</definedName>
    <definedName name="_25__123Graph_XOP75_25PRICE" hidden="1">#N/A</definedName>
    <definedName name="_26__123Graph_ACHART_12" hidden="1">#REF!</definedName>
    <definedName name="_26__123Graph_XOP75_25RETURN" hidden="1">#N/A</definedName>
    <definedName name="_29__123Graph_ACHART_13" hidden="1">#REF!</definedName>
    <definedName name="_3__123Graph_AOP75_25RETURN" hidden="1">#N/A</definedName>
    <definedName name="_3__123Graph_AX_ACTUAL" hidden="1">[2]DSAR!$P$6:$P$32</definedName>
    <definedName name="_31_Dec_00" localSheetId="17">#REF!</definedName>
    <definedName name="_31_Dec_00">#REF!</definedName>
    <definedName name="_31_Jan_01" localSheetId="17">#REF!</definedName>
    <definedName name="_31_Jan_01">#REF!</definedName>
    <definedName name="_32__123Graph_ACHART_14" hidden="1">#REF!</definedName>
    <definedName name="_35__123Graph_ACHART_15" hidden="1">#REF!</definedName>
    <definedName name="_38__123Graph_ACHART_16" hidden="1">#REF!</definedName>
    <definedName name="_4__123Graph_BCHART_1" hidden="1">[2]DSAR!$CB$6:$CB$9</definedName>
    <definedName name="_41__123Graph_ACHART_17" hidden="1">#REF!</definedName>
    <definedName name="_44__123Graph_ACHART_18" hidden="1">#REF!</definedName>
    <definedName name="_47__123Graph_ACHART_19" hidden="1">#REF!</definedName>
    <definedName name="_5__123Graph_BMKT_STOR" hidden="1">[2]DSAR!$AS$6:$AS$32</definedName>
    <definedName name="_5__123Graph_BOP75_25PRICE" hidden="1">#N/A</definedName>
    <definedName name="_50__123Graph_ACHART_2" hidden="1">#REF!</definedName>
    <definedName name="_53__123Graph_ACHART_20" hidden="1">#REF!</definedName>
    <definedName name="_56__123Graph_ACHART_3" hidden="1">#REF!</definedName>
    <definedName name="_59__123Graph_ACHART_4" hidden="1">#REF!</definedName>
    <definedName name="_6__123Graph_BOP75_25RETURN" hidden="1">#N/A</definedName>
    <definedName name="_6__123Graph_CCHART_1" hidden="1">[2]DSAR!$CD$6:$CD$32</definedName>
    <definedName name="_62__123Graph_ACHART_5" hidden="1">#REF!</definedName>
    <definedName name="_65__123Graph_ACHART_6" hidden="1">#REF!</definedName>
    <definedName name="_68__123Graph_ACHART_7" hidden="1">#REF!</definedName>
    <definedName name="_7__123Graph_CCHART_1" hidden="1">#N/A</definedName>
    <definedName name="_7__123Graph_CMKT_STOR" hidden="1">[2]DSAR!$AT$6:$AT$23</definedName>
    <definedName name="_71__123Graph_ACHART_8" hidden="1">#REF!</definedName>
    <definedName name="_74__123Graph_ACHART_9" hidden="1">#REF!</definedName>
    <definedName name="_77__123Graph_BCHART_1" hidden="1">#REF!</definedName>
    <definedName name="_8__123Graph_CHO_MPRICE" hidden="1">#N/A</definedName>
    <definedName name="_8__123Graph_CX_ACTUAL" hidden="1">[2]DSAR!$S$6:$S$23</definedName>
    <definedName name="_80__123Graph_BCHART_11" hidden="1">#REF!</definedName>
    <definedName name="_83__123Graph_BCHART_12" hidden="1">#REF!</definedName>
    <definedName name="_86__123Graph_BCHART_13" hidden="1">#REF!</definedName>
    <definedName name="_89__123Graph_BCHART_14" hidden="1">#REF!</definedName>
    <definedName name="_9__123Graph_CO_MPRICE" hidden="1">#N/A</definedName>
    <definedName name="_9__123Graph_XCHART_1" hidden="1">[2]DSAR!$A$6:$A$32</definedName>
    <definedName name="_92__123Graph_BCHART_15" hidden="1">#REF!</definedName>
    <definedName name="_95__123Graph_BCHART_16" hidden="1">#REF!</definedName>
    <definedName name="_98__123Graph_BCHART_17" hidden="1">#REF!</definedName>
    <definedName name="_a1111" hidden="1">{"Cash Budget",#N/A,FALSE,"98 Cash";"Running Cash Budget",#N/A,FALSE,"98 Cash";"Actual Cash",#N/A,FALSE,"98 Cash";"Update Cash Budget",#N/A,FALSE,"98 Cash"}</definedName>
    <definedName name="_AMO_UniqueIdentifier" hidden="1">"'8403d099-e876-4d31-b913-cb2efff0232f'"</definedName>
    <definedName name="_ATPRegress_Dlg_Results" hidden="1">{2;#N/A;"R13C16:R17C16";#N/A;"R13C14:R17C15";FALSE;FALSE;FALSE;95;#N/A;#N/A;"R13C19";#N/A;FALSE;FALSE;FALSE;FALSE;#N/A;"";#N/A;FALSE;"";"";#N/A;#N/A;#N/A}</definedName>
    <definedName name="_ATPRegress_Dlg_Types" hidden="1">{"EXCELHLP.HLP!1802";5;10;5;10;13;13;13;8;5;5;10;14;13;13;13;13;5;10;14;13;5;10;1;2;24}</definedName>
    <definedName name="_ATPRegress_Range1" hidden="1">'[4]ST Corrections'!#REF!</definedName>
    <definedName name="_ATPRegress_Range2" hidden="1">'[4]ST Corrections'!#REF!</definedName>
    <definedName name="_ATPRegress_Range3" hidden="1">'[4]ST Corrections'!#REF!</definedName>
    <definedName name="_ATPRegress_Range4" hidden="1">"="</definedName>
    <definedName name="_ATPRegress_Range5" hidden="1">"="</definedName>
    <definedName name="_BB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_bdm.37E2A9A526F14BE28438D0D77462415E.edm" hidden="1">#REF!</definedName>
    <definedName name="_bdm.67DB5193A043445CAC1F8C017AB81E09.edm" hidden="1">#REF!</definedName>
    <definedName name="_bok2">[5]!is1b,[5]!is1c,[5]!STATS2,[5]!STATS3</definedName>
    <definedName name="_dat1111">[1]Sheet1!$G$2:$G$29</definedName>
    <definedName name="_Fill" localSheetId="5" hidden="1">#REF!</definedName>
    <definedName name="_Fill" localSheetId="6" hidden="1">#REF!</definedName>
    <definedName name="_Fill" localSheetId="9" hidden="1">#REF!</definedName>
    <definedName name="_Fill" localSheetId="10" hidden="1">#REF!</definedName>
    <definedName name="_Fill" hidden="1">#REF!</definedName>
    <definedName name="_xlnm._FilterDatabase" hidden="1">#REF!</definedName>
    <definedName name="_FLL2" hidden="1">#REF!</definedName>
    <definedName name="_HBO2">[5]!is1b,[5]!is1c,[5]!STATS2,[5]!STATS3</definedName>
    <definedName name="_Key1" hidden="1">#REF!</definedName>
    <definedName name="_Key2" hidden="1">#REF!</definedName>
    <definedName name="_MDZ2">[5]!is1b,[5]!is1c,[5]!STATS2,[5]!STATS3</definedName>
    <definedName name="_n4" hidden="1">{"EXCELHLP.HLP!1802";5;10;5;10;13;13;13;8;5;5;10;14;13;13;13;13;5;10;14;13;5;10;1;2;24}</definedName>
    <definedName name="_Order1" hidden="1">255</definedName>
    <definedName name="_Order2" hidden="1">255</definedName>
    <definedName name="_Parse_Out" hidden="1">#REF!</definedName>
    <definedName name="_Q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_Regression_Int">1</definedName>
    <definedName name="_Regression_Out" hidden="1">#REF!</definedName>
    <definedName name="_Regression_X" hidden="1">#REF!</definedName>
    <definedName name="_Regression_Y" hidden="1">#REF!</definedName>
    <definedName name="_Report">"Print All"</definedName>
    <definedName name="_S_Base">{0.1;0;0.382758620689655;0;0;0;0.258620689655172;0;0.258620689655172}</definedName>
    <definedName name="_S_new_case">{0.1;0;0.45;0;0;0;0;0;0.45}</definedName>
    <definedName name="_Sort" hidden="1">#REF!</definedName>
    <definedName name="_Table1_In1" hidden="1">#REF!</definedName>
    <definedName name="_Table1_Out" hidden="1">#REF!</definedName>
    <definedName name="_Table2_In1" hidden="1">#REF!</definedName>
    <definedName name="_Table2_In2" hidden="1">#REF!</definedName>
    <definedName name="_Table2_Out" hidden="1">#REF!</definedName>
    <definedName name="_Table3_In2" hidden="1">#REF!</definedName>
    <definedName name="_te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_te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_te3"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_te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_tet12" hidden="1">{"assumptions",#N/A,FALSE,"Scenario 1";"valuation",#N/A,FALSE,"Scenario 1"}</definedName>
    <definedName name="_tet5" hidden="1">{"assumptions",#N/A,FALSE,"Scenario 1";"valuation",#N/A,FALSE,"Scenario 1"}</definedName>
    <definedName name="_wrn1" hidden="1">{#N/A,#N/A,FALSE,"MBR PCS";#N/A,#N/A,FALSE,"MBR CIG";#N/A,#N/A,FALSE,"MBR iDEN";#N/A,#N/A,FALSE,"MBR_FWT";#N/A,#N/A,FALSE,"MBR TOTAL"}</definedName>
    <definedName name="_xlcn.WorksheetConnection_CopyofCableEventCostTrackingCURRENT2.xlsxtable_cable_splice" hidden="1">table_cable_splice</definedName>
    <definedName name="_xlcn.WorksheetConnection_CopyofCableEventCostTrackingCURRENT2.xlsxtable_demob" hidden="1">table_demob</definedName>
    <definedName name="_xlcn.WorksheetConnection_CopyofCableEventCostTrackingCURRENT2.xlsxtable_inspection" hidden="1">table_inspection</definedName>
    <definedName name="_xx" hidden="1">#REF!</definedName>
    <definedName name="a" hidden="1">{"MATALL",#N/A,FALSE,"Sheet4";"matclass",#N/A,FALSE,"Sheet4"}</definedName>
    <definedName name="aa" hidden="1">{#N/A,#N/A,FALSE,"Title Page";#N/A,#N/A,FALSE,"Conclusions";#N/A,#N/A,FALSE,"Assum.";#N/A,#N/A,FALSE,"Sun  DCF-WC-Dep";#N/A,#N/A,FALSE,"MarketValue";#N/A,#N/A,FALSE,"BalSheet";#N/A,#N/A,FALSE,"WACC";#N/A,#N/A,FALSE,"PC+ Info.";#N/A,#N/A,FALSE,"PC+Info_2"}</definedName>
    <definedName name="aaa" localSheetId="10" hidden="1">{#N/A,#N/A,FALSE,"O&amp;M by processes";#N/A,#N/A,FALSE,"Elec Act vs Bud";#N/A,#N/A,FALSE,"G&amp;A";#N/A,#N/A,FALSE,"BGS";#N/A,#N/A,FALSE,"Res Cost"}</definedName>
    <definedName name="aaa" localSheetId="15" hidden="1">{#N/A,#N/A,FALSE,"O&amp;M by processes";#N/A,#N/A,FALSE,"Elec Act vs Bud";#N/A,#N/A,FALSE,"G&amp;A";#N/A,#N/A,FALSE,"BGS";#N/A,#N/A,FALSE,"Res Cost"}</definedName>
    <definedName name="aaa" hidden="1">{#N/A,#N/A,FALSE,"O&amp;M by processes";#N/A,#N/A,FALSE,"Elec Act vs Bud";#N/A,#N/A,FALSE,"G&amp;A";#N/A,#N/A,FALSE,"BGS";#N/A,#N/A,FALSE,"Res Cost"}</definedName>
    <definedName name="AAA_DOCTOPS" hidden="1">"AAA_SET"</definedName>
    <definedName name="AAA_duser" hidden="1">"OFF"</definedName>
    <definedName name="aaaa">[5]!is1b,[5]!is1c,[5]!STATS2,[5]!STATS3</definedName>
    <definedName name="aaaa1" hidden="1">{"1999 Cash Budget",#N/A,FALSE,"99 Cash";"1999 Cash Budget YTD",#N/A,FALSE,"99 Cash";"1999 Cash Actual/Forcast",#N/A,FALSE,"99 Cash";"1999 Cash Actual/Forcast YTD",#N/A,FALSE,"99 Cash"}</definedName>
    <definedName name="aaaaa" hidden="1">{#N/A,#N/A,FALSE,"Title Page";#N/A,#N/A,FALSE,"Conclusions";#N/A,#N/A,FALSE,"Assum.";#N/A,#N/A,FALSE,"Sun  DCF-WC-Dep";#N/A,#N/A,FALSE,"MarketValue";#N/A,#N/A,FALSE,"BalSheet";#N/A,#N/A,FALSE,"WACC";#N/A,#N/A,FALSE,"PC+ Info.";#N/A,#N/A,FALSE,"PC+Info_2"}</definedName>
    <definedName name="aaaaaa" hidden="1">{#N/A,#N/A,FALSE,"Title Page";#N/A,#N/A,FALSE,"Conclusions";#N/A,#N/A,FALSE,"Assum.";#N/A,#N/A,FALSE,"Sun  DCF-WC-Dep";#N/A,#N/A,FALSE,"MarketValue";#N/A,#N/A,FALSE,"BalSheet";#N/A,#N/A,FALSE,"WACC";#N/A,#N/A,FALSE,"PC+ Info.";#N/A,#N/A,FALSE,"PC+Info_2"}</definedName>
    <definedName name="aaaaaaa" hidden="1">{"Cash Budget",#N/A,FALSE,"98 Cash";"Running Cash Budget",#N/A,FALSE,"98 Cash";"Actual Cash",#N/A,FALSE,"98 Cash";"Update Cash Budget",#N/A,FALSE,"98 Cash"}</definedName>
    <definedName name="aaaaaaaa" hidden="1">{"Income Budget",#N/A,FALSE,"98 Income";"Running GAAP Budget Income",#N/A,FALSE,"98 Income";"GAAP Actual",#N/A,FALSE,"98 Income";"GAAP Varinance",#N/A,FALSE,"98 Income"}</definedName>
    <definedName name="aaaaaaaaaa" hidden="1">{"Cash Budget",#N/A,FALSE,"98 Cash";"Running Cash Budget",#N/A,FALSE,"98 Cash";"Actual Cash",#N/A,FALSE,"98 Cash";"Update Cash Budget",#N/A,FALSE,"98 Cash"}</definedName>
    <definedName name="aaaaaaaaaaaaaaa" localSheetId="10" hidden="1">{#N/A,#N/A,FALSE,"O&amp;M by processes";#N/A,#N/A,FALSE,"Elec Act vs Bud";#N/A,#N/A,FALSE,"G&amp;A";#N/A,#N/A,FALSE,"BGS";#N/A,#N/A,FALSE,"Res Cost"}</definedName>
    <definedName name="aaaaaaaaaaaaaaa" localSheetId="15" hidden="1">{#N/A,#N/A,FALSE,"O&amp;M by processes";#N/A,#N/A,FALSE,"Elec Act vs Bud";#N/A,#N/A,FALSE,"G&amp;A";#N/A,#N/A,FALSE,"BGS";#N/A,#N/A,FALSE,"Res Cost"}</definedName>
    <definedName name="aaaaaaaaaaaaaaa" hidden="1">{#N/A,#N/A,FALSE,"O&amp;M by processes";#N/A,#N/A,FALSE,"Elec Act vs Bud";#N/A,#N/A,FALSE,"G&amp;A";#N/A,#N/A,FALSE,"BGS";#N/A,#N/A,FALSE,"Res Cost"}</definedName>
    <definedName name="AAB_Addin5" hidden="1">"AAB_Description for addin 5,Description for addin 5,Description for addin 5,Description for addin 5,Description for addin 5,Description for addin 5"</definedName>
    <definedName name="ab"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abc" hidden="1">{"Alles",#N/A,FALSE,"H A Ü"}</definedName>
    <definedName name="abcd" hidden="1">{#N/A,#N/A,TRUE,"TOTAL DSBN";#N/A,#N/A,TRUE,"WEST";#N/A,#N/A,TRUE,"SOUTH";#N/A,#N/A,TRUE,"NORTHEAST"}</definedName>
    <definedName name="abcde" hidden="1">{#N/A,#N/A,FALSE,"Title Page";#N/A,#N/A,FALSE,"Conclusions";#N/A,#N/A,FALSE,"Assum.";#N/A,#N/A,FALSE,"Sun  DCF-WC-Dep";#N/A,#N/A,FALSE,"MarketValue";#N/A,#N/A,FALSE,"BalSheet";#N/A,#N/A,FALSE,"WACC";#N/A,#N/A,FALSE,"PC+ Info.";#N/A,#N/A,FALSE,"PC+Info_2"}</definedName>
    <definedName name="ABD">[5]!is1b,[5]!is1c,[5]!STATS2,[5]!STATS3</definedName>
    <definedName name="AC_255">'[1]AC 255'!$A$1:$M$32</definedName>
    <definedName name="Actual">[1]Assumptions!$E$52</definedName>
    <definedName name="ACwvu.earnings." hidden="1">#REF!</definedName>
    <definedName name="ACwvu.OP." hidden="1">#REF!</definedName>
    <definedName name="adas" hidden="1">{#N/A,#N/A,FALSE,"Balance SPS";#N/A,#N/A,FALSE,"P&amp;L_SPS"}</definedName>
    <definedName name="Addr1" hidden="1">#REF!</definedName>
    <definedName name="Addr2" hidden="1">#REF!</definedName>
    <definedName name="adjust" hidden="1">{#N/A,#N/A,FALSE,"Ratios - Classic";#N/A,#N/A,FALSE,"Share Proof - Classic";#N/A,#N/A,FALSE,"Per Share-Classic"}</definedName>
    <definedName name="adsfds"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aersrter">[5]!is1b,[5]!is1c,[5]!STATS2,[5]!STATS3</definedName>
    <definedName name="AFUDC">'[6]VEA Inputs'!$E$86</definedName>
    <definedName name="AFUDC_or_Not">[7]Sheet1!$K$6:$K$7</definedName>
    <definedName name="ag"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AG_Expense_Rate">'[6]VEA Inputs'!$E$94</definedName>
    <definedName name="aga">[5]!is1b,[5]!is1c,[5]!STATS2,[5]!STATS3</definedName>
    <definedName name="aGF">[5]!is1b,[5]!is1c,[5]!STATS2,[5]!STATS3</definedName>
    <definedName name="agfd" hidden="1">{#N/A,#N/A,FALSE,"Balance SPS";#N/A,#N/A,FALSE,"P&amp;L_SPS"}</definedName>
    <definedName name="agrt">[5]!is1b,[5]!is1c,[5]!STATS2,[5]!STATS3</definedName>
    <definedName name="aksdhf" hidden="1">{"Alles",#N/A,FALSE,"H A Ü"}</definedName>
    <definedName name="Alignment" hidden="1">"a1"</definedName>
    <definedName name="AllASS">[1]ALL!$B$25</definedName>
    <definedName name="ALLCGI">[1]ALL!$D$25</definedName>
    <definedName name="AllocateFuelFlareMcfBasedOnGallons">'[8]Liquids and Other Input'!$C$140</definedName>
    <definedName name="AllocateFuelFlareMcfBasedOnWellHeadMcf">'[8]Liquids and Other Input'!$C$141</definedName>
    <definedName name="AllocateFuelFlareMmbtuBasedOnGallons">'[8]Liquids and Other Input'!$D$140</definedName>
    <definedName name="AllocateFuelFlareMmbtuBasedOnWellHeadMcf">'[8]Liquids and Other Input'!$D$141</definedName>
    <definedName name="ALLRD">[1]ALL!$C$25</definedName>
    <definedName name="ALLSKP">[1]ALL!$E$25</definedName>
    <definedName name="AllTables">{4}</definedName>
    <definedName name="am">[5]!is1b,[5]!is1c,[5]!STATS2,[5]!STATS3</definedName>
    <definedName name="AMT_tax">[9]Inputs!$J$343</definedName>
    <definedName name="an">[5]!is1b,[5]!is1c,[5]!STATS2,[5]!STATS3</definedName>
    <definedName name="AnalysisTab">[10]Analysis!$A$1:$W$65537</definedName>
    <definedName name="another">[5]!is1b,[5]!is1c,[5]!STATS2,[5]!STATS3</definedName>
    <definedName name="anscount" hidden="1">1</definedName>
    <definedName name="AppliedFor" hidden="1">#REF!</definedName>
    <definedName name="AppliedForDate" hidden="1">#REF!</definedName>
    <definedName name="are"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as" hidden="1">{#N/A,#N/A,FALSE,"BACK UP CIG"}</definedName>
    <definedName name="AS2DocOpenMode" hidden="1">"AS2DocumentEdit"</definedName>
    <definedName name="AS2HasNoAutoHeaderFooter" hidden="1">" "</definedName>
    <definedName name="AS2NamedRange" hidden="1">3</definedName>
    <definedName name="AS2ReportLS" hidden="1">1</definedName>
    <definedName name="AS2StaticLS" hidden="1">#REF!</definedName>
    <definedName name="AS2SyncStepLS" hidden="1">0</definedName>
    <definedName name="AS2TaxWorkpaper" hidden="1">" "</definedName>
    <definedName name="AS2TickmarkLS" hidden="1">#REF!</definedName>
    <definedName name="AS2VersionLS" hidden="1">300</definedName>
    <definedName name="asa"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asas">[5]!is1b,[5]!is1c,[5]!STATS2,[5]!STATS3</definedName>
    <definedName name="asd">[5]!is1b,[5]!is1c,[5]!STATS2,[5]!STATS3</definedName>
    <definedName name="asda"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asdad" hidden="1">{#N/A,#N/A,FALSE,"MBR PCS";#N/A,#N/A,FALSE,"MBR CIG";#N/A,#N/A,FALSE,"MBR iDEN";#N/A,#N/A,FALSE,"MBR_FWT";#N/A,#N/A,FALSE,"MBR TOTAL"}</definedName>
    <definedName name="asdaf"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asdas" hidden="1">{#N/A,#N/A,TRUE,"Cover";#N/A,#N/A,TRUE,"Comments PCS";#N/A,#N/A,TRUE,"Comments CIG";#N/A,#N/A,TRUE,"Comments IDEN";#N/A,#N/A,TRUE,"BS PCS";#N/A,#N/A,TRUE,"BS CIG";#N/A,#N/A,TRUE,"BS IDEN";#N/A,#N/A,TRUE,"BS TOTAL";#N/A,#N/A,TRUE,"BS_ESG ";#N/A,#N/A,TRUE,"Balance SPS";#N/A,#N/A,TRUE,"BS_CORPORATE";#N/A,#N/A,TRUE,"P&amp;L PCS";#N/A,#N/A,TRUE,"P&amp;L FWT";#N/A,#N/A,TRUE,"P&amp;L CIG";#N/A,#N/A,TRUE,"P&amp;L IDEN";#N/A,#N/A,TRUE,"P&amp;L TOTAL";#N/A,#N/A,TRUE,"P&amp;L_SPS";#N/A,#N/A,TRUE,"P&amp;L_ESG";#N/A,#N/A,TRUE,"P&amp;L_CORP";#N/A,#N/A,TRUE,"Cash Flow PCS";#N/A,#N/A,TRUE,"Cash Flow CIG";#N/A,#N/A,TRUE,"Cash Flow IDEN";#N/A,#N/A,TRUE,"Cash Flow TOTAL";#N/A,#N/A,TRUE,"MBR PCS";#N/A,#N/A,TRUE,"MBR CIG";#N/A,#N/A,TRUE,"MBR iDEN";#N/A,#N/A,TRUE,"MBR_FWT";#N/A,#N/A,TRUE,"MBR TOTAL";#N/A,#N/A,TRUE,"Headcount_PCS ";#N/A,#N/A,TRUE,"Headcount CIG";#N/A,#N/A,TRUE,"Headcount iDEN";#N/A,#N/A,TRUE,"JAG PLANT TREND";#N/A,#N/A,TRUE,"FAB UN CSG ";#N/A,#N/A,TRUE,"FAB UN CIG";#N/A,#N/A,TRUE,"FAB UN PPG";#N/A,#N/A,TRUE,"FAB UN IDEN";#N/A,#N/A,TRUE,"FAB UN FWT";#N/A,#N/A,TRUE,"CSS MFG";#N/A,#N/A,TRUE,"CSS Distr";#N/A,#N/A,TRUE,"CSG 6-Up Charts";#N/A,#N/A,TRUE,"CIG MFG";#N/A,#N/A,TRUE,"IDEN MFG";#N/A,#N/A,TRUE,"IDEN 6-Up Charts  ";#N/A,#N/A,TRUE,"FWT MFG";#N/A,#N/A,TRUE,"FWT 6-Up Charts ";#N/A,#N/A,TRUE,"PCS Inventory";#N/A,#N/A,TRUE,"CIG Inventory";#N/A,#N/A,TRUE,"IDEN Inventory";#N/A,#N/A,TRUE,"FWT Inventory";#N/A,#N/A,TRUE,"CE JAG Inventory";#N/A,#N/A,TRUE,"Capital Expenditures";#N/A,#N/A,TRUE,"FM CSG";#N/A,#N/A,TRUE,"NSAD ASP CGS";#N/A,#N/A,TRUE,"FM CIG";#N/A,#N/A,TRUE,"NSAD ASP CIG";#N/A,#N/A,TRUE,"FM iDEN";#N/A,#N/A,TRUE,"NSAD IDEN";#N/A,#N/A,TRUE,"R&amp;D  Report";#N/A,#N/A,TRUE,"PCS Credit";#N/A,#N/A,TRUE,"PCS Mrg Analysis";#N/A,#N/A,TRUE,"Dpc Tango";#N/A,#N/A,TRUE,"Startac Analog";#N/A,#N/A,TRUE,"Mercury CDMA";#N/A,#N/A,TRUE,"Startac CDMA";#N/A,#N/A,TRUE,"Startac TDMA";#N/A,#N/A,TRUE,"Modulus TDMA";#N/A,#N/A,TRUE,"CIG Mrg Analysis";#N/A,#N/A,TRUE,"IDEN Mrg Analysis"}</definedName>
    <definedName name="asdasd"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asdasdas" hidden="1">{#N/A,#N/A,FALSE,"Headcount_PCS ";#N/A,#N/A,FALSE,"Headcount CIG";#N/A,#N/A,FALSE,"Headcount iDEN";#N/A,#N/A,FALSE,"JAG PLANT TREND"}</definedName>
    <definedName name="ASDF" hidden="1">{TRUE,TRUE,-1.25,-15.5,604.5,343.5,FALSE,FALSE,TRUE,TRUE,0,1,2,1,13,1,4,4,TRUE,TRUE,3,TRUE,1,TRUE,80,"Swvu.qtr._.for._.IR.","ACwvu.qtr._.for._.IR.",#N/A,FALSE,FALSE,0.65,0.5,1.25,1,2,"","",TRUE,FALSE,FALSE,FALSE,1,#N/A,1,1,"=R1C1:R33C11",FALSE,#N/A,#N/A,FALSE,FALSE,FALSE,1,#N/A,#N/A,FALSE,FALSE,TRUE,TRUE,TRUE}</definedName>
    <definedName name="asdfadsf" hidden="1">{TRUE,TRUE,-1.25,-15.5,604.5,343.5,FALSE,FALSE,TRUE,TRUE,0,1,2,1,13,1,4,4,TRUE,TRUE,3,TRUE,1,TRUE,80,"Swvu.qtr._.for._.IR.","ACwvu.qtr._.for._.IR.",#N/A,FALSE,FALSE,0.65,0.5,1.25,1,2,"","",TRUE,FALSE,FALSE,FALSE,1,#N/A,1,1,"=R1C1:R33C11",FALSE,#N/A,#N/A,FALSE,FALSE,FALSE,1,#N/A,#N/A,FALSE,FALSE,TRUE,TRUE,TRUE}</definedName>
    <definedName name="asdfsd" hidden="1">{#N/A,#N/A,FALSE,"Aging Summary";#N/A,#N/A,FALSE,"Ratio Analysis";#N/A,#N/A,FALSE,"Test 120 Day Accts";#N/A,#N/A,FALSE,"Tickmarks"}</definedName>
    <definedName name="asdgasd" hidden="1">{#N/A,#N/A,FALSE,"BS_ESG ";#N/A,#N/A,FALSE,"P&amp;L_ESG"}</definedName>
    <definedName name="asfda" hidden="1">{#N/A,#N/A,FALSE,"Cover";#N/A,#N/A,FALSE,"General Assumptions";#N/A,#N/A,FALSE,"Comments CIG";#N/A,#N/A,FALSE,"BS CIG";#N/A,#N/A,FALSE,"P&amp;L CIG";#N/A,#N/A,FALSE,"Cash Flow CIG";#N/A,#N/A,FALSE,"MBR CIG";#N/A,#N/A,FALSE,"Headcount - CIG";#N/A,#N/A,FALSE,"CIG MFG";#N/A,#N/A,FALSE,"CIG Inventory";#N/A,#N/A,FALSE,"Capital CIG"}</definedName>
    <definedName name="Assumed_Equity_Return">'[6]VEA Inputs'!$E$78</definedName>
    <definedName name="atpr" hidden="1">{"EXCELHLP.HLP!1802";5;10;5;10;13;13;13;8;5;5;10;14;13;13;13;13;5;10;14;13;5;10;1;2;24}</definedName>
    <definedName name="ATRR_Percent_Assigned">'[6]VEA Inputs'!$E$110</definedName>
    <definedName name="ATXQAVersion" hidden="1">2</definedName>
    <definedName name="awvrevrf"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zle_Outlet_Mcf">'[10]NTG Alloc'!$C$6:$C$10</definedName>
    <definedName name="Azle_Outlet_MMBtu">'[10]NTG Alloc'!$D$6:$D$10</definedName>
    <definedName name="BALANCE">'[1]MTHLY BAL.'!$A$6:$O$89</definedName>
    <definedName name="Balances" localSheetId="17">#REF!</definedName>
    <definedName name="Balances">#REF!</definedName>
    <definedName name="BaseYear">[11]Controls!$D$13</definedName>
    <definedName name="Basis_Points">[1]Assumptions!$H$15</definedName>
    <definedName name="BB"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bbb" localSheetId="10" hidden="1">{#N/A,#N/A,FALSE,"O&amp;M by processes";#N/A,#N/A,FALSE,"Elec Act vs Bud";#N/A,#N/A,FALSE,"G&amp;A";#N/A,#N/A,FALSE,"BGS";#N/A,#N/A,FALSE,"Res Cost"}</definedName>
    <definedName name="bbb" localSheetId="15" hidden="1">{#N/A,#N/A,FALSE,"O&amp;M by processes";#N/A,#N/A,FALSE,"Elec Act vs Bud";#N/A,#N/A,FALSE,"G&amp;A";#N/A,#N/A,FALSE,"BGS";#N/A,#N/A,FALSE,"Res Cost"}</definedName>
    <definedName name="bbb" hidden="1">{#N/A,#N/A,FALSE,"O&amp;M by processes";#N/A,#N/A,FALSE,"Elec Act vs Bud";#N/A,#N/A,FALSE,"G&amp;A";#N/A,#N/A,FALSE,"BGS";#N/A,#N/A,FALSE,"Res Cost"}</definedName>
    <definedName name="bbbb" localSheetId="10" hidden="1">{#N/A,#N/A,FALSE,"O&amp;M by processes";#N/A,#N/A,FALSE,"Elec Act vs Bud";#N/A,#N/A,FALSE,"G&amp;A";#N/A,#N/A,FALSE,"BGS";#N/A,#N/A,FALSE,"Res Cost"}</definedName>
    <definedName name="bbbb" localSheetId="15" hidden="1">{#N/A,#N/A,FALSE,"O&amp;M by processes";#N/A,#N/A,FALSE,"Elec Act vs Bud";#N/A,#N/A,FALSE,"G&amp;A";#N/A,#N/A,FALSE,"BGS";#N/A,#N/A,FALSE,"Res Cost"}</definedName>
    <definedName name="bbbb" hidden="1">{#N/A,#N/A,FALSE,"O&amp;M by processes";#N/A,#N/A,FALSE,"Elec Act vs Bud";#N/A,#N/A,FALSE,"G&amp;A";#N/A,#N/A,FALSE,"BGS";#N/A,#N/A,FALSE,"Res Cost"}</definedName>
    <definedName name="bbbbb" localSheetId="10" hidden="1">{#N/A,#N/A,FALSE,"O&amp;M by processes";#N/A,#N/A,FALSE,"Elec Act vs Bud";#N/A,#N/A,FALSE,"G&amp;A";#N/A,#N/A,FALSE,"BGS";#N/A,#N/A,FALSE,"Res Cost"}</definedName>
    <definedName name="bbbbb" localSheetId="15" hidden="1">{#N/A,#N/A,FALSE,"O&amp;M by processes";#N/A,#N/A,FALSE,"Elec Act vs Bud";#N/A,#N/A,FALSE,"G&amp;A";#N/A,#N/A,FALSE,"BGS";#N/A,#N/A,FALSE,"Res Cost"}</definedName>
    <definedName name="bbbbb" hidden="1">{#N/A,#N/A,FALSE,"O&amp;M by processes";#N/A,#N/A,FALSE,"Elec Act vs Bud";#N/A,#N/A,FALSE,"G&amp;A";#N/A,#N/A,FALSE,"BGS";#N/A,#N/A,FALSE,"Res Cost"}</definedName>
    <definedName name="bbbbbb" hidden="1">{#N/A,#N/A,FALSE,"Title Page";#N/A,#N/A,FALSE,"Conclusions";#N/A,#N/A,FALSE,"Assum.";#N/A,#N/A,FALSE,"Sun  DCF-WC-Dep";#N/A,#N/A,FALSE,"MarketValue";#N/A,#N/A,FALSE,"BalSheet";#N/A,#N/A,FALSE,"WACC";#N/A,#N/A,FALSE,"PC+ Info.";#N/A,#N/A,FALSE,"PC+Info_2"}</definedName>
    <definedName name="bbc" localSheetId="10" hidden="1">{#N/A,#N/A,FALSE,"O&amp;M by processes";#N/A,#N/A,FALSE,"Elec Act vs Bud";#N/A,#N/A,FALSE,"G&amp;A";#N/A,#N/A,FALSE,"BGS";#N/A,#N/A,FALSE,"Res Cost"}</definedName>
    <definedName name="bbc" localSheetId="15" hidden="1">{#N/A,#N/A,FALSE,"O&amp;M by processes";#N/A,#N/A,FALSE,"Elec Act vs Bud";#N/A,#N/A,FALSE,"G&amp;A";#N/A,#N/A,FALSE,"BGS";#N/A,#N/A,FALSE,"Res Cost"}</definedName>
    <definedName name="bbc" hidden="1">{#N/A,#N/A,FALSE,"O&amp;M by processes";#N/A,#N/A,FALSE,"Elec Act vs Bud";#N/A,#N/A,FALSE,"G&amp;A";#N/A,#N/A,FALSE,"BGS";#N/A,#N/A,FALSE,"Res Cost"}</definedName>
    <definedName name="Beauregard">"Check Box 1"</definedName>
    <definedName name="Because" hidden="1">{#N/A,#N/A,TRUE,"TOTAL DISTRIBUTION";#N/A,#N/A,TRUE,"SOUTH";#N/A,#N/A,TRUE,"NORTHEAST";#N/A,#N/A,TRUE,"WEST"}</definedName>
    <definedName name="beg_CWIP">'[1]Input Page'!$E$14</definedName>
    <definedName name="BG_Del" hidden="1">15</definedName>
    <definedName name="BG_Ins" hidden="1">4</definedName>
    <definedName name="BG_Mod" hidden="1">6</definedName>
    <definedName name="BGS_Cost_Scenario">[1]Assumptions!$E$33</definedName>
    <definedName name="BGS_RFP">[1]Assumptions!$E$36</definedName>
    <definedName name="Blank" hidden="1">{"ARK_JURIS_FUEL",#N/A,FALSE,"Ark_Fuel&amp;Rev"}</definedName>
    <definedName name="BLE_Close_Date">[1]Assumptions!$E$28</definedName>
    <definedName name="BLPH10" hidden="1">[12]Fundamentals!#REF!</definedName>
    <definedName name="BLPH11" hidden="1">[12]Fundamentals!#REF!</definedName>
    <definedName name="BLPH12" hidden="1">[12]Fundamentals!#REF!</definedName>
    <definedName name="BLPH13" hidden="1">[12]Fundamentals!#REF!</definedName>
    <definedName name="BLPH14" hidden="1">[12]Fundamentals!#REF!</definedName>
    <definedName name="BLPH15" hidden="1">[12]Fundamentals!#REF!</definedName>
    <definedName name="BLPH16" hidden="1">[12]Fundamentals!#REF!</definedName>
    <definedName name="BLPH17" hidden="1">[12]Fundamentals!#REF!</definedName>
    <definedName name="BLPH18" hidden="1">[12]Fundamentals!#REF!</definedName>
    <definedName name="BLPH19" hidden="1">[12]Fundamentals!#REF!</definedName>
    <definedName name="BLPH20" hidden="1">[12]Fundamentals!#REF!</definedName>
    <definedName name="BLPH21" hidden="1">[12]Fundamentals!#REF!</definedName>
    <definedName name="BLPH22" hidden="1">[12]Fundamentals!#REF!</definedName>
    <definedName name="BLPH23" hidden="1">[12]Fundamentals!#REF!</definedName>
    <definedName name="BLPH24" hidden="1">[12]Fundamentals!#REF!</definedName>
    <definedName name="BLPH25" hidden="1">[12]Fundamentals!#REF!</definedName>
    <definedName name="BLPH6" hidden="1">[12]BetaCalcs!#REF!</definedName>
    <definedName name="BLPH66" hidden="1">[12]BetaCalcs!#REF!</definedName>
    <definedName name="BNE_MESSAGES_HIDDEN" hidden="1">#REF!</definedName>
    <definedName name="booby" hidden="1">{#N/A,#N/A,TRUE,"TOTAL DISTRIBUTION";#N/A,#N/A,TRUE,"SOUTH";#N/A,#N/A,TRUE,"NORTHEAST";#N/A,#N/A,TRUE,"WEST"}</definedName>
    <definedName name="booby2" hidden="1">{#N/A,#N/A,TRUE,"TOTAL DSBN";#N/A,#N/A,TRUE,"WEST";#N/A,#N/A,TRUE,"SOUTH";#N/A,#N/A,TRUE,"NORTHEAST"}</definedName>
    <definedName name="book2.xls" hidden="1">{#N/A,#N/A,TRUE,"TOTAL DISTRIBUTION";#N/A,#N/A,TRUE,"SOUTH";#N/A,#N/A,TRUE,"NORTHEAST";#N/A,#N/A,TRUE,"WEST"}</definedName>
    <definedName name="book2a\.xls" hidden="1">{#N/A,#N/A,TRUE,"TOTAL DSBN";#N/A,#N/A,TRUE,"WEST";#N/A,#N/A,TRUE,"SOUTH";#N/A,#N/A,TRUE,"NORTHEAST"}</definedName>
    <definedName name="BookType">1</definedName>
    <definedName name="Bridge" hidden="1">{"'Highlights'!$A$1:$M$123"}</definedName>
    <definedName name="BS_CDMA"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FWT"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an" localSheetId="10" hidden="1">{#N/A,#N/A,FALSE,"O&amp;M by processes";#N/A,#N/A,FALSE,"Elec Act vs Bud";#N/A,#N/A,FALSE,"G&amp;A";#N/A,#N/A,FALSE,"BGS";#N/A,#N/A,FALSE,"Res Cost"}</definedName>
    <definedName name="can" localSheetId="15" hidden="1">{#N/A,#N/A,FALSE,"O&amp;M by processes";#N/A,#N/A,FALSE,"Elec Act vs Bud";#N/A,#N/A,FALSE,"G&amp;A";#N/A,#N/A,FALSE,"BGS";#N/A,#N/A,FALSE,"Res Cost"}</definedName>
    <definedName name="can" hidden="1">{#N/A,#N/A,FALSE,"O&amp;M by processes";#N/A,#N/A,FALSE,"Elec Act vs Bud";#N/A,#N/A,FALSE,"G&amp;A";#N/A,#N/A,FALSE,"BGS";#N/A,#N/A,FALSE,"Res Cost"}</definedName>
    <definedName name="cap_interest">'[1]Input Page'!$E$12</definedName>
    <definedName name="Capacity">[13]Input!$B$35</definedName>
    <definedName name="capitalized" hidden="1">{#N/A,#N/A,FALSE,"Title Page";#N/A,#N/A,FALSE,"Conclusions";#N/A,#N/A,FALSE,"Assum.";#N/A,#N/A,FALSE,"Sun  DCF-WC-Dep";#N/A,#N/A,FALSE,"MarketValue";#N/A,#N/A,FALSE,"BalSheet";#N/A,#N/A,FALSE,"WACC";#N/A,#N/A,FALSE,"PC+ Info.";#N/A,#N/A,FALSE,"PC+Info_2"}</definedName>
    <definedName name="Case">[11]Assumptions!$T$2</definedName>
    <definedName name="CaseII">[14]Assumptions!$T$2</definedName>
    <definedName name="Cash"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Working_Capital_Percent">'[6]VEA Inputs'!$E$75</definedName>
    <definedName name="cash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salvage">"j41"</definedName>
    <definedName name="ccc" localSheetId="10" hidden="1">{#N/A,#N/A,FALSE,"O&amp;M by processes";#N/A,#N/A,FALSE,"Elec Act vs Bud";#N/A,#N/A,FALSE,"G&amp;A";#N/A,#N/A,FALSE,"BGS";#N/A,#N/A,FALSE,"Res Cost"}</definedName>
    <definedName name="ccc" localSheetId="15" hidden="1">{#N/A,#N/A,FALSE,"O&amp;M by processes";#N/A,#N/A,FALSE,"Elec Act vs Bud";#N/A,#N/A,FALSE,"G&amp;A";#N/A,#N/A,FALSE,"BGS";#N/A,#N/A,FALSE,"Res Cost"}</definedName>
    <definedName name="ccc" hidden="1">{#N/A,#N/A,FALSE,"O&amp;M by processes";#N/A,#N/A,FALSE,"Elec Act vs Bud";#N/A,#N/A,FALSE,"G&amp;A";#N/A,#N/A,FALSE,"BGS";#N/A,#N/A,FALSE,"Res Cost"}</definedName>
    <definedName name="cccc" localSheetId="10" hidden="1">{#N/A,#N/A,FALSE,"O&amp;M by processes";#N/A,#N/A,FALSE,"Elec Act vs Bud";#N/A,#N/A,FALSE,"G&amp;A";#N/A,#N/A,FALSE,"BGS";#N/A,#N/A,FALSE,"Res Cost"}</definedName>
    <definedName name="cccc" localSheetId="15" hidden="1">{#N/A,#N/A,FALSE,"O&amp;M by processes";#N/A,#N/A,FALSE,"Elec Act vs Bud";#N/A,#N/A,FALSE,"G&amp;A";#N/A,#N/A,FALSE,"BGS";#N/A,#N/A,FALSE,"Res Cost"}</definedName>
    <definedName name="cccc" hidden="1">{#N/A,#N/A,FALSE,"O&amp;M by processes";#N/A,#N/A,FALSE,"Elec Act vs Bud";#N/A,#N/A,FALSE,"G&amp;A";#N/A,#N/A,FALSE,"BGS";#N/A,#N/A,FALSE,"Res Cost"}</definedName>
    <definedName name="cccccc" hidden="1">{"EXCELHLP.HLP!1802";5;10;5;10;13;13;13;8;5;5;10;14;13;13;13;13;5;10;14;13;5;10;1;2;24}</definedName>
    <definedName name="CE">'[15]Westar ATRR'!$N$213</definedName>
    <definedName name="Celestica4" hidden="1">{#N/A,#N/A,TRUE,"97 Sales by Quarter (New Order)";#N/A,#N/A,TRUE,"97 BPlan TOC";#N/A,#N/A,TRUE,"Sales by Month";#N/A,#N/A,TRUE,"94-97 Annual Units/ASP/NSAD";#N/A,#N/A,TRUE,"Total DDN P&amp;L";#N/A,#N/A,TRUE,"Total DDN Trend";#N/A,#N/A,TRUE,"Radio Modems P&amp;L";#N/A,#N/A,TRUE,"Radio Modems Trend";#N/A,#N/A,TRUE,"Eagle Datatac PM100D P&amp;L";#N/A,#N/A,TRUE,"Eagle Datatac PM100D Trend";#N/A,#N/A,TRUE,"Eagle CDPD PM100C P&amp;L";#N/A,#N/A,TRUE,"Eagle CDPD PM100C Trend";#N/A,#N/A,TRUE,"Grackle P&amp;L";#N/A,#N/A,TRUE,"Grackle Trend";#N/A,#N/A,TRUE,"Cost Per Unit";#N/A,#N/A,TRUE,"Appendices"}</definedName>
    <definedName name="CEP_Amortization">'[1]JFJ-4 CEP Rate'!$A$28:$F$78</definedName>
    <definedName name="cg"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5"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H_COS" localSheetId="17">#REF!</definedName>
    <definedName name="CH_COS">#REF!</definedName>
    <definedName name="Charges"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chart">"Chart 1"</definedName>
    <definedName name="Chart_Comm_1_30">OFFSET([16]Trend!$C$39,0,COUNTA([16]Trend!$A$39:$IV$39)-('[16]Trend Charts'!$B$1*2)-1,1,('[16]Trend Charts'!$B$1*2))</definedName>
    <definedName name="Chart_Comm_121_150">OFFSET([16]Trend!$C$43,0,COUNTA([16]Trend!$A$43:$IV$43)-('[16]Trend Charts'!$B$1*2)-1,1,('[16]Trend Charts'!$B$1*2))</definedName>
    <definedName name="Chart_Comm_151_180">OFFSET([16]Trend!$C$44,0,COUNTA([16]Trend!$A$44:$IV$44)-('[16]Trend Charts'!$B$1*2)-1,1,('[16]Trend Charts'!$B$1*2))</definedName>
    <definedName name="Chart_Comm_181">OFFSET([16]Trend!$C$45,0,COUNTA([16]Trend!$A$45:$IV$45)-('[16]Trend Charts'!$B$1*2)-1,1,('[16]Trend Charts'!$B$1*2))</definedName>
    <definedName name="Chart_Comm_31_60">OFFSET([16]Trend!$C$40,0,COUNTA([16]Trend!$A$40:$IV$40)-('[16]Trend Charts'!$B$1*2)-1,1,('[16]Trend Charts'!$B$1*2))</definedName>
    <definedName name="Chart_Comm_61_90">OFFSET([16]Trend!$C$41,0,COUNTA([16]Trend!$A$41:$IV$41)-('[16]Trend Charts'!$B$1*2)-1,1,('[16]Trend Charts'!$B$1*2))</definedName>
    <definedName name="Chart_Comm_91_120">OFFSET([16]Trend!$C$42,0,COUNTA([16]Trend!$A$42:$IV$42)-('[16]Trend Charts'!$B$1*2)-1,1,('[16]Trend Charts'!$B$1*2))</definedName>
    <definedName name="Chart_Comm_CreditBal">OFFSET([16]Trend!$C$37,0,COUNTA([16]Trend!$A$37:$IV$37)-('[16]Trend Charts'!$B$1*2)-1,1,('[16]Trend Charts'!$B$1*2))</definedName>
    <definedName name="Chart_Comm_Current">OFFSET([16]Trend!$C$38,0,COUNTA([16]Trend!$A$38:$IV$38)-('[16]Trend Charts'!$B$1*2)-1,1,('[16]Trend Charts'!$B$1*2))</definedName>
    <definedName name="Chart_MF_1_30">OFFSET([16]Trend!$C$52,0,COUNTA([16]Trend!$A$52:$IV$52)-('[16]Trend Charts'!$B$1*2)-1,1,('[16]Trend Charts'!$B$1*2))</definedName>
    <definedName name="Chart_MF_121_150">OFFSET([16]Trend!$C$56,0,COUNTA([16]Trend!$A$56:$IV$56)-('[16]Trend Charts'!$B$1*2)-1,1,('[16]Trend Charts'!$B$1*2))</definedName>
    <definedName name="Chart_MF_151_180">OFFSET([16]Trend!$C$57,0,COUNTA([16]Trend!$A$57:$IV$57)-('[16]Trend Charts'!$B$1*2)-1,1,('[16]Trend Charts'!$B$1*2))</definedName>
    <definedName name="Chart_MF_181">OFFSET([16]Trend!$C$58,0,COUNTA([16]Trend!$A$58:$IV$58)-('[16]Trend Charts'!$B$1*2)-1,1,('[16]Trend Charts'!$B$1*2))</definedName>
    <definedName name="Chart_MF_31_60">OFFSET([16]Trend!$C$53,0,COUNTA([16]Trend!$A$53:$IV$53)-('[16]Trend Charts'!$B$1*2)-1,1,('[16]Trend Charts'!$B$1*2))</definedName>
    <definedName name="Chart_MF_61_90">OFFSET([16]Trend!$C$54,0,COUNTA([16]Trend!$A$54:$IV$54)-('[16]Trend Charts'!$B$1*2)-1,1,('[16]Trend Charts'!$B$1*2))</definedName>
    <definedName name="Chart_MF_91_120">OFFSET([16]Trend!$C$55,0,COUNTA([16]Trend!$A$55:$IV$55)-('[16]Trend Charts'!$B$1*2)-1,1,('[16]Trend Charts'!$B$1*2))</definedName>
    <definedName name="Chart_MF_CreditBal">OFFSET([16]Trend!$C$50,0,COUNTA([16]Trend!$A$50:$IV$50)-('[16]Trend Charts'!$B$1*2)-1,1,('[16]Trend Charts'!$B$1*2))</definedName>
    <definedName name="Chart_MF_Current">OFFSET([16]Trend!$C$51,0,COUNTA([16]Trend!$A$51:$IV$51)-('[16]Trend Charts'!$B$1*2)-1,1,('[16]Trend Charts'!$B$1*2))</definedName>
    <definedName name="Chart_Proforma_Comm_Total">OFFSET([16]Trend!$C$88,0,COUNTA([16]Trend!$A$88:$IV$88)-('[16]Trend Charts'!$B$1*2)-1,1,('[16]Trend Charts'!$B$1*2))</definedName>
    <definedName name="Chart_Proforma_MF_Total">OFFSET([16]Trend!$C$101,0,COUNTA([16]Trend!$A$101:$IV$101)-('[16]Trend Charts'!$B$1*2)-1,1,('[16]Trend Charts'!$B$1*2))</definedName>
    <definedName name="Chart_Proforma_Total">OFFSET([16]Trend!$C$75,0,COUNTA([16]Trend!$A$75:$IV$75)-('[16]Trend Charts'!$B$1*2)-1,1,('[16]Trend Charts'!$B$1*2))</definedName>
    <definedName name="Chart_Projection_Aging">OFFSET([16]Trend!$C$146,0,COUNTA([16]Trend!$A$146:$IV$146)-('[16]Trend Charts'!$B$1*2)-1,1,('[16]Trend Charts'!$B$1*2))</definedName>
    <definedName name="Chart_Projection_Percent">OFFSET([16]Trend!$C$150,0,COUNTA([16]Trend!$A$150:$IV$150)-('[16]Trend Charts'!$B$1*2)-1,1,('[16]Trend Charts'!$B$1*2))</definedName>
    <definedName name="Chart_Projection_Proforma">OFFSET([16]Trend!$C$145,0,COUNTA([16]Trend!$A$145:$IV$145)-('[16]Trend Charts'!$B$1*2)-1,1,('[16]Trend Charts'!$B$1*2))</definedName>
    <definedName name="Chart_Projection_Writeoffs">OFFSET([16]Trend!$C$147,0,COUNTA([16]Trend!$A$147:$IV$147)-('[16]Trend Charts'!$B$1*2)-1,1,('[16]Trend Charts'!$B$1*2))</definedName>
    <definedName name="Chart_Reserve_Comm_1_30">OFFSET([16]Trend!$C$186,0,COUNTA([16]Trend!$A$186:$IV$186)-('[16]Trend Charts'!$B$1*2)-2,1,('[16]Trend Charts'!$B$1*2))</definedName>
    <definedName name="Chart_Reserve_Comm_121_150">OFFSET([16]Trend!$C$190,0,COUNTA([16]Trend!$A$190:$IV$190)-('[16]Trend Charts'!$B$1*2)-2,1,('[16]Trend Charts'!$B$1*2))</definedName>
    <definedName name="Chart_Reserve_Comm_151_180">OFFSET([16]Trend!$C$191,0,COUNTA([16]Trend!$A$191:$IV$191)-('[16]Trend Charts'!$B$1*2)-2,1,('[16]Trend Charts'!$B$1*2))</definedName>
    <definedName name="Chart_Reserve_Comm_181">OFFSET([16]Trend!$C$192,0,COUNTA([16]Trend!$A$192:$IV$192)-('[16]Trend Charts'!$B$1*2)-2,1,('[16]Trend Charts'!$B$1*2))</definedName>
    <definedName name="Chart_Reserve_Comm_31_60">OFFSET([16]Trend!$C$187,0,COUNTA([16]Trend!$A$187:$IV$187)-('[16]Trend Charts'!$B$1*2)-2,1,('[16]Trend Charts'!$B$1*2))</definedName>
    <definedName name="Chart_Reserve_Comm_61_90">OFFSET([16]Trend!$C$188,0,COUNTA([16]Trend!$A$188:$IV$188)-('[16]Trend Charts'!$B$1*2)-2,1,('[16]Trend Charts'!$B$1*2))</definedName>
    <definedName name="Chart_Reserve_Comm_91_120">OFFSET([16]Trend!$C$189,0,COUNTA([16]Trend!$A$189:$IV$189)-('[16]Trend Charts'!$B$1*2)-2,1,('[16]Trend Charts'!$B$1*2))</definedName>
    <definedName name="Chart_Reserve_Comm_CreditBal">OFFSET([16]Trend!$C$184,0,COUNTA([16]Trend!$A$184:$IV$184)-('[16]Trend Charts'!$B$1*2)-2,1,('[16]Trend Charts'!$B$1*2))</definedName>
    <definedName name="Chart_Reserve_Comm_Current">OFFSET([16]Trend!$C$185,0,COUNTA([16]Trend!$A$185:$IV$185)-('[16]Trend Charts'!$B$1*2)-2,1,('[16]Trend Charts'!$B$1*2))</definedName>
    <definedName name="Chart_Reserve_Comm_Total">OFFSET([16]Trend!$C$193,0,COUNTA([16]Trend!$A$193:$IV$193)-('[16]Trend Charts'!$B$1*2)-2,1,('[16]Trend Charts'!$B$1*2))</definedName>
    <definedName name="Chart_Reserve_MF_1_30">OFFSET([16]Trend!$C$199,0,COUNTA([16]Trend!$A$199:$IV$199)-('[16]Trend Charts'!$B$1*2)-2,1,('[16]Trend Charts'!$B$1*2))</definedName>
    <definedName name="Chart_Reserve_MF_121_150">OFFSET([16]Trend!$C$203,0,COUNTA([16]Trend!$A$203:$IV$203)-('[16]Trend Charts'!$B$1*2)-2,1,('[16]Trend Charts'!$B$1*2))</definedName>
    <definedName name="Chart_Reserve_MF_151_180">OFFSET([16]Trend!$C$204,0,COUNTA([16]Trend!$A$204:$IV$204)-('[16]Trend Charts'!$B$1*2)-2,1,('[16]Trend Charts'!$B$1*2))</definedName>
    <definedName name="Chart_Reserve_MF_181">OFFSET([16]Trend!$C$205,0,COUNTA([16]Trend!$A$205:$IV$205)-('[16]Trend Charts'!$B$1*2)-2,1,('[16]Trend Charts'!$B$1*2))</definedName>
    <definedName name="Chart_Reserve_MF_31_60">OFFSET([16]Trend!$C$200,0,COUNTA([16]Trend!$A$200:$IV$200)-('[16]Trend Charts'!$B$1*2)-2,1,('[16]Trend Charts'!$B$1*2))</definedName>
    <definedName name="Chart_Reserve_MF_61_90">OFFSET([16]Trend!$C$201,0,COUNTA([16]Trend!$A$201:$IV$201)-('[16]Trend Charts'!$B$1*2)-2,1,('[16]Trend Charts'!$B$1*2))</definedName>
    <definedName name="Chart_Reserve_MF_91_120">OFFSET([16]Trend!$C$202,0,COUNTA([16]Trend!$A$202:$IV$202)-('[16]Trend Charts'!$B$1*2)-2,1,('[16]Trend Charts'!$B$1*2))</definedName>
    <definedName name="Chart_Reserve_MF_CreditBal">OFFSET([16]Trend!$C$197,0,COUNTA([16]Trend!$A$197:$IV$197)-('[16]Trend Charts'!$B$1*2)-2,1,('[16]Trend Charts'!$B$1*2))</definedName>
    <definedName name="Chart_Reserve_MF_Current">OFFSET([16]Trend!$C$198,0,COUNTA([16]Trend!$A$198:$IV$198)-('[16]Trend Charts'!$B$1*2)-2,1,('[16]Trend Charts'!$B$1*2))</definedName>
    <definedName name="Chart_Reserve_MF_Total">OFFSET([16]Trend!$C$206,0,COUNTA([16]Trend!$A$206:$IV$206)-('[16]Trend Charts'!$B$1*2)-2,1,('[16]Trend Charts'!$B$1*2))</definedName>
    <definedName name="Chart_Reserve_Resi_1_30">OFFSET([16]Trend!$C$173,0,COUNTA([16]Trend!$A$173:$IV$173)-('[16]Trend Charts'!$B$1*2)-2,1,('[16]Trend Charts'!$B$1*2))</definedName>
    <definedName name="Chart_Reserve_Resi_121_150">OFFSET([16]Trend!$C$177,0,COUNTA([16]Trend!$A$177:$IV$177)-('[16]Trend Charts'!$B$1*2)-2,1,('[16]Trend Charts'!$B$1*2))</definedName>
    <definedName name="Chart_Reserve_Resi_151_180">OFFSET([16]Trend!$C$178,0,COUNTA([16]Trend!$A$178:$IV$178)-('[16]Trend Charts'!$B$1*2)-2,1,('[16]Trend Charts'!$B$1*2))</definedName>
    <definedName name="Chart_Reserve_Resi_181">OFFSET([16]Trend!$C$179,0,COUNTA([16]Trend!$A$179:$IV$179)-('[16]Trend Charts'!$B$1*2)-2,1,('[16]Trend Charts'!$B$1*2))</definedName>
    <definedName name="Chart_Reserve_Resi_31_60">OFFSET([16]Trend!$C$174,0,COUNTA([16]Trend!$A$174:$IV$174)-('[16]Trend Charts'!$B$1*2)-2,1,('[16]Trend Charts'!$B$1*2))</definedName>
    <definedName name="Chart_Reserve_Resi_61_90">OFFSET([16]Trend!$C$175,0,COUNTA([16]Trend!$A$175:$IV$175)-('[16]Trend Charts'!$B$1*2)-2,1,('[16]Trend Charts'!$B$1*2))</definedName>
    <definedName name="Chart_Reserve_Resi_91_120">OFFSET([16]Trend!$C$176,0,COUNTA([16]Trend!$A$176:$IV$176)-('[16]Trend Charts'!$B$1*2)-2,1,('[16]Trend Charts'!$B$1*2))</definedName>
    <definedName name="Chart_Reserve_Resi_CreditBal">OFFSET([16]Trend!$C$171,0,COUNTA([16]Trend!$A$171:$IV$171)-('[16]Trend Charts'!$B$1*2)-2,1,('[16]Trend Charts'!$B$1*2))</definedName>
    <definedName name="Chart_Reserve_Resi_Current">OFFSET([16]Trend!$C$172,0,COUNTA([16]Trend!$A$172:$IV$172)-('[16]Trend Charts'!$B$1*2)-2,1,('[16]Trend Charts'!$B$1*2))</definedName>
    <definedName name="Chart_Reserve_Resi_Total">OFFSET([16]Trend!$C$180,0,COUNTA([16]Trend!$A$180:$IV$180)-('[16]Trend Charts'!$B$1*2)-2,1,('[16]Trend Charts'!$B$1*2))</definedName>
    <definedName name="Chart_Reserve_UnBilled_AR">OFFSET([16]Trend!$C$154,0,COUNTA([16]Trend!$A$154:$IV$154)-('[16]Trend Charts'!$B$1*2)-2,1,('[16]Trend Charts'!$B$1*2))</definedName>
    <definedName name="Chart_Resi_1_30">OFFSET([16]Trend!$C$26,0,COUNTA([16]Trend!$A$26:$IV$26)-('[16]Trend Charts'!$B$1*2)-1,1,('[16]Trend Charts'!$B$1*2))</definedName>
    <definedName name="Chart_Resi_121_150">OFFSET([16]Trend!$C$30,0,COUNTA([16]Trend!$A$30:$IV$30)-('[16]Trend Charts'!$B$1*2)-1,1,('[16]Trend Charts'!$B$1*2))</definedName>
    <definedName name="Chart_Resi_151_180">OFFSET([16]Trend!$C$31,0,COUNTA([16]Trend!$A$31:$IV$31)-('[16]Trend Charts'!$B$1*2)-1,1,('[16]Trend Charts'!$B$1*2))</definedName>
    <definedName name="Chart_Resi_181">OFFSET([16]Trend!$C$32,0,COUNTA([16]Trend!$A$32:$IV$32)-('[16]Trend Charts'!$B$1*2)-1,1,('[16]Trend Charts'!$B$1*2))</definedName>
    <definedName name="Chart_Resi_31_60">OFFSET([16]Trend!$C$27,0,COUNTA([16]Trend!$A$27:$IV$27)-('[16]Trend Charts'!$B$1*2)-1,1,('[16]Trend Charts'!$B$1*2))</definedName>
    <definedName name="Chart_Resi_61_90">OFFSET([16]Trend!$C$28,0,COUNTA([16]Trend!$A$28:$IV$28)-('[16]Trend Charts'!$B$1*2)-1,1,('[16]Trend Charts'!$B$1*2))</definedName>
    <definedName name="Chart_Resi_91_120">OFFSET([16]Trend!$C$29,0,COUNTA([16]Trend!$A$29:$IV$29)-('[16]Trend Charts'!$B$1*2)-1,1,('[16]Trend Charts'!$B$1*2))</definedName>
    <definedName name="Chart_Resi_CreditBal">OFFSET([16]Trend!$C$24,0,COUNTA([16]Trend!$A$24:$IV$24)-('[16]Trend Charts'!$B$1*2)-1,1,('[16]Trend Charts'!$B$1*2))</definedName>
    <definedName name="Chart_Resi_Current">OFFSET([16]Trend!$C$25,0,COUNTA([16]Trend!$A$25:$IV$25)-('[16]Trend Charts'!$B$1*2)-1,1,('[16]Trend Charts'!$B$1*2))</definedName>
    <definedName name="Chart_UnBilled_AR">OFFSET([16]Trend!$C$7,0,COUNTA([16]Trend!$A$7:$IV$7)-('[16]Trend Charts'!$B$1*2)-1,1,('[16]Trend Charts'!$B$1*2))</definedName>
    <definedName name="CIQWBGuid" hidden="1">"664e8547-71ec-4d5c-9f05-86b890428491"</definedName>
    <definedName name="ClientMatter" hidden="1">"b1"</definedName>
    <definedName name="Closing_Month">'[17]Winfield Estimate NBV Summary'!$S$4</definedName>
    <definedName name="cnrc2"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COD">[18]bSum!$B$15</definedName>
    <definedName name="COD_DATE">[13]Input!$B$12</definedName>
    <definedName name="COGEN">'[1]October Tariff kwh'!$A$1:$H$83</definedName>
    <definedName name="ColNum">'[19]Actual &amp; Contract Info'!$E$1</definedName>
    <definedName name="column_mid">[20]valuation!$AA$1:$AA$65536,[20]valuation!$R$1:$R$65536,[20]valuation!$I$1:$I$65536</definedName>
    <definedName name="column_mid2">[20]growth!$M$1:$M$65536,[20]growth!$V$1:$V$65536</definedName>
    <definedName name="Columns" localSheetId="17">#REF!</definedName>
    <definedName name="Columns">#REF!</definedName>
    <definedName name="com"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pany_Name">"Cavalier Homes, Inc."</definedName>
    <definedName name="compInc">[1]Inputs!$B$4</definedName>
    <definedName name="CompsList">'[19]Plt &amp; Field Info'!$P$1:$BF$1</definedName>
    <definedName name="Concentric_Network__Corp.">"FY99_FY00"</definedName>
    <definedName name="Condensate" hidden="1">{#N/A,#N/A,FALSE,"Earnings release"}</definedName>
    <definedName name="CondensateBarrelsBeginningInventory">'[8]Liquids and Other Input'!$C$65</definedName>
    <definedName name="CondensateBarrelsEndingInventory">'[8]Liquids and Other Input'!$C$66</definedName>
    <definedName name="CondensateBarrelsProduction">'[8]Liquids and Other Input'!$C$67</definedName>
    <definedName name="CondensateBarrelsSalesAdjusted">'[8]Liquids and Other Input'!$C$70</definedName>
    <definedName name="CondensateGallonsBeginningInventory">'[8]Liquids and Other Input'!$C$55</definedName>
    <definedName name="CondensateGallonsConvertedToMmbtu">'[8]Liquids and Other Input'!$D$155</definedName>
    <definedName name="CondensateGallonsEndingInventory">'[8]Liquids and Other Input'!$C$57</definedName>
    <definedName name="CondensateGallonsProduction">'[8]Liquids and Other Input'!$C$59</definedName>
    <definedName name="CondensateGallonsSales">'[8]Liquids and Other Input'!$C$56</definedName>
    <definedName name="Consolid" localSheetId="10" hidden="1">{#N/A,#N/A,FALSE,"O&amp;M by processes";#N/A,#N/A,FALSE,"Elec Act vs Bud";#N/A,#N/A,FALSE,"G&amp;A";#N/A,#N/A,FALSE,"BGS";#N/A,#N/A,FALSE,"Res Cost"}</definedName>
    <definedName name="Consolid" localSheetId="15" hidden="1">{#N/A,#N/A,FALSE,"O&amp;M by processes";#N/A,#N/A,FALSE,"Elec Act vs Bud";#N/A,#N/A,FALSE,"G&amp;A";#N/A,#N/A,FALSE,"BGS";#N/A,#N/A,FALSE,"Res Cost"}</definedName>
    <definedName name="Consolid" hidden="1">{#N/A,#N/A,FALSE,"O&amp;M by processes";#N/A,#N/A,FALSE,"Elec Act vs Bud";#N/A,#N/A,FALSE,"G&amp;A";#N/A,#N/A,FALSE,"BGS";#N/A,#N/A,FALSE,"Res Cost"}</definedName>
    <definedName name="Consolidated" localSheetId="10" hidden="1">{#N/A,#N/A,FALSE,"O&amp;M by processes";#N/A,#N/A,FALSE,"Elec Act vs Bud";#N/A,#N/A,FALSE,"G&amp;A";#N/A,#N/A,FALSE,"BGS";#N/A,#N/A,FALSE,"Res Cost"}</definedName>
    <definedName name="Consolidated" localSheetId="15" hidden="1">{#N/A,#N/A,FALSE,"O&amp;M by processes";#N/A,#N/A,FALSE,"Elec Act vs Bud";#N/A,#N/A,FALSE,"G&amp;A";#N/A,#N/A,FALSE,"BGS";#N/A,#N/A,FALSE,"Res Cost"}</definedName>
    <definedName name="Consolidated" hidden="1">{#N/A,#N/A,FALSE,"O&amp;M by processes";#N/A,#N/A,FALSE,"Elec Act vs Bud";#N/A,#N/A,FALSE,"G&amp;A";#N/A,#N/A,FALSE,"BGS";#N/A,#N/A,FALSE,"Res Cost"}</definedName>
    <definedName name="Contact" hidden="1">#REF!</definedName>
    <definedName name="CORPTAX_DATAMAPDEFINITIONS_DataMap_1" hidden="1">#REF!</definedName>
    <definedName name="CORPTAX_DATAMAPDEFINITIONS_DataMap_2" hidden="1">'[21](A) Book to Tax Recon'!#REF!</definedName>
    <definedName name="CORPTAX_DATAMAPDEFINITIONS_DataMap_3" hidden="1">#REF!</definedName>
    <definedName name="cost" hidden="1">{#N/A,#N/A,FALSE,"By Month";#N/A,#N/A,FALSE,"Rev By Month";"Print1",#N/A,FALSE,"NA Parts Reporting";"Print2",#N/A,FALSE,"NA Parts Reporting";"Print3",#N/A,FALSE,"NA Parts Reporting"}</definedName>
    <definedName name="cost_of_good_sold">'[1]Input Page'!$E$7</definedName>
    <definedName name="cost2001">[1]Input!$M$23</definedName>
    <definedName name="CostCenters">[7]Sheet1!$B$6:$B$12</definedName>
    <definedName name="CSG_PRESSURE">OFFSET(#REF!,3,IF([22]WORK!$E$1=1,[22]WORK!$E$1+4,5*[22]WORK!$E$1),20000,1)</definedName>
    <definedName name="CURR_PER">'[23]Control Report'!$C$3</definedName>
    <definedName name="CurrencyCodes">[24]Lists!$B$3:$B$6</definedName>
    <definedName name="Current_Month_End">'[25]Review Check'!$E$2</definedName>
    <definedName name="Current_Period">'[26]100160-112002 Cash'!$F$2</definedName>
    <definedName name="Current_Period_End">'[25]Review Check'!$C$2</definedName>
    <definedName name="Current_sum" localSheetId="17">#REF!</definedName>
    <definedName name="Current_sum">#REF!</definedName>
    <definedName name="Current_Year_End">'[25]Review Check'!$C$3</definedName>
    <definedName name="currentEOM">'[26]Download TRBAL from NEE SAP'!$H$1</definedName>
    <definedName name="CUT">[1]AFUDC_CCRF!$A$1:$N$303</definedName>
    <definedName name="CUTINS">[1]AFUDC_CCRF!$A$73:$N$160</definedName>
    <definedName name="cv">[5]!is1b,[5]!is1c,[5]!STATS2,[5]!STATS3</definedName>
    <definedName name="Cwvu.GREY_ALL." hidden="1">#REF!</definedName>
    <definedName name="d">[5]!is1b,[5]!is1c,[5]!STATS2,[5]!STATS3</definedName>
    <definedName name="da" localSheetId="10" hidden="1">{#N/A,#N/A,FALSE,"O&amp;M by processes";#N/A,#N/A,FALSE,"Elec Act vs Bud";#N/A,#N/A,FALSE,"G&amp;A";#N/A,#N/A,FALSE,"BGS";#N/A,#N/A,FALSE,"Res Cost"}</definedName>
    <definedName name="da" localSheetId="15" hidden="1">{#N/A,#N/A,FALSE,"O&amp;M by processes";#N/A,#N/A,FALSE,"Elec Act vs Bud";#N/A,#N/A,FALSE,"G&amp;A";#N/A,#N/A,FALSE,"BGS";#N/A,#N/A,FALSE,"Res Cost"}</definedName>
    <definedName name="da" hidden="1">{#N/A,#N/A,FALSE,"O&amp;M by processes";#N/A,#N/A,FALSE,"Elec Act vs Bud";#N/A,#N/A,FALSE,"G&amp;A";#N/A,#N/A,FALSE,"BGS";#N/A,#N/A,FALSE,"Res Cost"}</definedName>
    <definedName name="dada" localSheetId="10" hidden="1">{#N/A,#N/A,FALSE,"O&amp;M by processes";#N/A,#N/A,FALSE,"Elec Act vs Bud";#N/A,#N/A,FALSE,"G&amp;A";#N/A,#N/A,FALSE,"BGS";#N/A,#N/A,FALSE,"Res Cost"}</definedName>
    <definedName name="dada" localSheetId="15" hidden="1">{#N/A,#N/A,FALSE,"O&amp;M by processes";#N/A,#N/A,FALSE,"Elec Act vs Bud";#N/A,#N/A,FALSE,"G&amp;A";#N/A,#N/A,FALSE,"BGS";#N/A,#N/A,FALSE,"Res Cost"}</definedName>
    <definedName name="dada" hidden="1">{#N/A,#N/A,FALSE,"O&amp;M by processes";#N/A,#N/A,FALSE,"Elec Act vs Bud";#N/A,#N/A,FALSE,"G&amp;A";#N/A,#N/A,FALSE,"BGS";#N/A,#N/A,FALSE,"Res Cost"}</definedName>
    <definedName name="dae">[1]Sheet1!$B$2:$B$29</definedName>
    <definedName name="Daily_Encana">'[10]Contract Rates'!$E$90</definedName>
    <definedName name="Daily_Sullivan">'[10]Contract Rates'!$E$91</definedName>
    <definedName name="dasda"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Data">'[27]Marketing Report'!$B:$D</definedName>
    <definedName name="data_3">[28]Permanent!$A$9:$O$20</definedName>
    <definedName name="Date" hidden="1">"b1"</definedName>
    <definedName name="DateHeader">[11]Controls!$E$16</definedName>
    <definedName name="david">[29]MERGER1!$A$44:$T$91,[29]MERGER1!$AB$124:$BC$190,[29]MERGER1!$AB$200:$BC$262,[29]MERGER1!$AB$63:$BC$121,[29]MERGER1!$BI$1:$BY$57,[29]MERGER1!$CA$1:$CV$44,[29]MERGER1!$CY$1:$DT$44</definedName>
    <definedName name="Days_in_the_Month">'[8]PLT INCOME STATEMENT'!$B$58</definedName>
    <definedName name="DaysInMonth">'[30]Liquids and Other Input'!$C$6</definedName>
    <definedName name="dd" hidden="1">{#N/A,#N/A,FALSE,"95CAPGRY"}</definedName>
    <definedName name="ddd" hidden="1">{"CUR",#N/A,FALSE,"Summary";"PE",#N/A,FALSE,"Accounting";"EXPE",#N/A,FALSE,"Accounting";"EXPAS",#N/A,FALSE,"Accounting";"EXPL",#N/A,FALSE,"Accounting"}</definedName>
    <definedName name="Debt_Percent">'[6]VEA '!$E$139</definedName>
    <definedName name="debtperc">[31]bSum!$F$64</definedName>
    <definedName name="Decisions">1</definedName>
    <definedName name="Decommisioning">'[32]Discount Value Analysis-New'!$C$5</definedName>
    <definedName name="DefaultCopy" localSheetId="17">#REF!</definedName>
    <definedName name="DefaultCopy">#REF!</definedName>
    <definedName name="DefaultPaste" localSheetId="17">#REF!</definedName>
    <definedName name="DefaultPaste">#REF!</definedName>
    <definedName name="Deferral_Interest_Rate">[1]Assumptions!$H$14</definedName>
    <definedName name="Deferral_Recovery">'[1]JFJ-1 Deferral Recovery Rate'!$A$14:$F$64</definedName>
    <definedName name="DefTax">[1]Lists!$A$2:$A$4</definedName>
    <definedName name="delete" localSheetId="10" hidden="1">{#N/A,#N/A,FALSE,"CURRENT"}</definedName>
    <definedName name="delete" localSheetId="15" hidden="1">{#N/A,#N/A,FALSE,"CURRENT"}</definedName>
    <definedName name="delete" hidden="1">{#N/A,#N/A,FALSE,"CURRENT"}</definedName>
    <definedName name="Denbury_WASP">'[30]Liquids and Other Input'!$C$14</definedName>
    <definedName name="DenburyResidueValues">[30]EV_Daily!$C$48:$H$61</definedName>
    <definedName name="dep_book">'[6]VEA Inputs'!$E$70</definedName>
    <definedName name="DEPR_ALL">[33]DEPR_LOT_ALL!$A:$S</definedName>
    <definedName name="DEPR_KS">[33]DEPR_LOT_KS!$A:$S</definedName>
    <definedName name="DEPR_MO">[33]DEPR_LOT_MO!$A:$S</definedName>
    <definedName name="DEPR_OK">[33]DEPR_LOT_OK!$A:$S</definedName>
    <definedName name="DeprAdj1">'[17]Depr Years'!$D$12</definedName>
    <definedName name="DeprAdj12">'[17]Depr Years'!$D$15</definedName>
    <definedName name="DeprAdj14">'[17]Depr Years'!$D$17</definedName>
    <definedName name="DeprAdj15">'[17]Depr Years'!$D$18</definedName>
    <definedName name="DeprAdj16">'[17]Depr Years'!$D$19</definedName>
    <definedName name="DeprAdj17">'[17]Depr Years'!$D$20</definedName>
    <definedName name="des" hidden="1">{#N/A,#N/A,FALSE,"Transaction Summary-DTW";#N/A,#N/A,FALSE,"Proforma Five Yr";#N/A,#N/A,FALSE,"Occ and Rate"}</definedName>
    <definedName name="detail" localSheetId="17">#REF!</definedName>
    <definedName name="detail">#REF!</definedName>
    <definedName name="dfd">[5]!is1b,[5]!is1c,[5]!STATS2,[5]!STATS3</definedName>
    <definedName name="dfdsfdfs" hidden="1">{"Earnings",#N/A,FALSE,"Earnings";"balancesheet",#N/A,FALSE,"BalanceSheet";"change in cash",#N/A,FALSE,"CashFlow";"oil and gas results",#N/A,FALSE,"Oil and Gas Earnings";"foreign oil and gas results",#N/A,FALSE,"Foreign O&amp;G";"oil and gas details",#N/A,FALSE,"Foreign O&amp;G";"capexsum",#N/A,FALSE,"CAPEX Sum"}</definedName>
    <definedName name="dfg"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ME_BeforeCloseCompleted">"False"</definedName>
    <definedName name="DME_Dirty">"False"</definedName>
    <definedName name="DME_LocalFile">"True"</definedName>
    <definedName name="dmoe" hidden="1">"45E1EZH1GI603A6TQ7A2B7Y0J"</definedName>
    <definedName name="DocumentName" hidden="1">"b1"</definedName>
    <definedName name="DocumentNum" hidden="1">"a1"</definedName>
    <definedName name="doge">[5]!is1b,[5]!is1c,[5]!STATS2,[5]!STATS3</definedName>
    <definedName name="dr" hidden="1">"45E1COOP3K6ZCCKMU61PY1S6R"</definedName>
    <definedName name="Drop_CWIP">'[34]Analysis Summary'!$E$26</definedName>
    <definedName name="ds">[5]!is1b,[5]!is1c,[5]!STATS2,[5]!STATS3</definedName>
    <definedName name="dsfds" hidden="1">#REF!</definedName>
    <definedName name="dukfg">[5]!is1b,[5]!is1c,[5]!STATS2,[5]!STATS3</definedName>
    <definedName name="ea"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e" hidden="1">{"Kontenverteilung",#N/A,FALSE,"H A Ü"}</definedName>
    <definedName name="EEE"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e" localSheetId="10" hidden="1">{#N/A,#N/A,FALSE,"O&amp;M by processes";#N/A,#N/A,FALSE,"Elec Act vs Bud";#N/A,#N/A,FALSE,"G&amp;A";#N/A,#N/A,FALSE,"BGS";#N/A,#N/A,FALSE,"Res Cost"}</definedName>
    <definedName name="eeee" localSheetId="15" hidden="1">{#N/A,#N/A,FALSE,"O&amp;M by processes";#N/A,#N/A,FALSE,"Elec Act vs Bud";#N/A,#N/A,FALSE,"G&amp;A";#N/A,#N/A,FALSE,"BGS";#N/A,#N/A,FALSE,"Res Cost"}</definedName>
    <definedName name="eeee" hidden="1">{#N/A,#N/A,FALSE,"O&amp;M by processes";#N/A,#N/A,FALSE,"Elec Act vs Bud";#N/A,#N/A,FALSE,"G&amp;A";#N/A,#N/A,FALSE,"BGS";#N/A,#N/A,FALSE,"Res Cost"}</definedName>
    <definedName name="ef" hidden="1">{#N/A,#N/A,FALSE,"Aging Summary";#N/A,#N/A,FALSE,"Ratio Analysis";#N/A,#N/A,FALSE,"Test 120 Day Accts";#N/A,#N/A,FALSE,"Tickmarks"}</definedName>
    <definedName name="efr">[5]!is1b,[5]!is1c,[5]!STATS2,[5]!STATS3</definedName>
    <definedName name="EIN" hidden="1">#REF!</definedName>
    <definedName name="EPMWorkbookOptions_1">"dgEAAB+LCAAAAAAABACF0MEOgjAMBuC7ie+w7C4DTTwYwINeTCQYTdRrhQKL0JFtOh9fokGjHrz+/dqmDee3pmZX1EYqinjg+ZwhZSqXVEb8YotRMOXzeDgID0qfT0qd09Z21LCuj8zsZvKIV9a2MyGcc56beEqXYuz7gTgm611WYQP8heV/PJJkLFCGvNvKWLjFQqOpUkpbpLiA2mAoPsOHW9QIegkWUtrBFXv5HT9sf8tGK4uZxbzXv4VP"</definedName>
    <definedName name="EPMWorkbookOptions_2" hidden="1">"73ImntHK7EFLONWYoC7fE37y7nXi63fxHS3iv392AQAA"</definedName>
    <definedName name="Equity_Percent">'[6]VEA Inputs'!$E$79</definedName>
    <definedName name="er"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erase" hidden="1">{#N/A,#N/A,TRUE,"TOTAL DISTRIBUTION";#N/A,#N/A,TRUE,"SOUTH";#N/A,#N/A,TRUE,"NORTHEAST";#N/A,#N/A,TRUE,"WEST"}</definedName>
    <definedName name="erg"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16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2"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4"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5"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srg" hidden="1">{TRUE,TRUE,-1.25,-21.5,964.5,725.25,FALSE,FALSE,TRUE,FALSE,35,3,22,1,#N/A,14.0676691729323,49.5294117647059,1,TRUE,FALSE,3,FALSE,1,FALSE,100,"Swvu.Table.","ACwvu.Table.",#N/A,FALSE,FALSE,0.75,0.75,1,1,1,"&amp;A","Page &amp;P",FALSE,FALSE,FALSE,FALSE,1,70,#N/A,#N/A,FALSE,FALSE,"Rwvu.Table.",#N/A,FALSE,FALSE,TRUE,1,65532,65532,FALSE,FALSE,FALSE,FALSE,FALSE}</definedName>
    <definedName name="EROA">[1]Inputs!$B$3</definedName>
    <definedName name="ert">[5]!is1b,[5]!is1c,[5]!STATS2,[5]!STATS3</definedName>
    <definedName name="ert4e" hidden="1">{#N/A,#N/A,TRUE,"TOTAL DISTRIBUTION";#N/A,#N/A,TRUE,"SOUTH";#N/A,#N/A,TRUE,"NORTHEAST";#N/A,#N/A,TRUE,"WEST"}</definedName>
    <definedName name="ertwertwtr" hidden="1">{"Earnings",#N/A,FALSE,"Earnings";"US EP Earnings",#N/A,FALSE,"US E&amp;P";"CapEx",#N/A,FALSE,"CAPEX Sum";"qtr review for IR",#N/A,FALSE,"Quarters";"EP Summary",#N/A,FALSE,"E&amp;P Summary";"Canada EP Earnings",#N/A,FALSE,"Canada E&amp;P";"Europe EP Earnings",#N/A,FALSE,"Eur E&amp;P";"Other EP Earnings",#N/A,FALSE,"Other Foreign E&amp;P"}</definedName>
    <definedName name="ertyertyeyt" hidden="1">{TRUE,TRUE,-1.25,-21.5,964.5,725.25,FALSE,FALSE,TRUE,FALSE,35,3,22,1,#N/A,14.0676691729323,49.5294117647059,1,TRUE,FALSE,3,FALSE,1,FALSE,100,"Swvu.Table.","ACwvu.Table.",#N/A,FALSE,FALSE,0.75,0.75,1,1,1,"&amp;A","Page &amp;P",FALSE,FALSE,FALSE,FALSE,1,70,#N/A,#N/A,FALSE,FALSE,"Rwvu.Table.",#N/A,FALSE,FALSE,TRUE,1,65532,65532,FALSE,FALSE,FALSE,FALSE,FALSE}</definedName>
    <definedName name="ertyertyreyt" hidden="1">{TRUE,TRUE,-1.25,-15.5,484.5,253.5,FALSE,FALSE,TRUE,TRUE,0,1,#N/A,1,3,14.8947368421053,2,3,FALSE,TRUE,3,TRUE,1,TRUE,80,"Swvu.Assumptions.","ACwvu.Assumptions.",#N/A,FALSE,FALSE,0.65,0.5,1.25,1,1,"","",TRUE,FALSE,FALSE,FALSE,1,#N/A,1,1,"=R1C1:R64C13",FALSE,"Rwvu.Assumptions.",#N/A,FALSE,FALSE,FALSE,1,#N/A,#N/A,FALSE,FALSE,TRUE,TRUE,TRUE}</definedName>
    <definedName name="ertyertyryt" hidden="1">{"US RM Earnings Summary",#N/A,FALSE,"US R&amp;M";"US RM Realization Data",#N/A,FALSE,"US R&amp;M";"For RM Earnings Detail",#N/A,FALSE,"Foreign R&amp;M";"For RM Real and Vol Detail",#N/A,FALSE,"Foreign R&amp;M"}</definedName>
    <definedName name="ertyerytrty" hidden="1">{TRUE,TRUE,-1.25,-15.5,604.5,343.5,FALSE,FALSE,TRUE,TRUE,0,1,2,1,5,1,4,4,TRUE,TRUE,3,TRUE,1,TRUE,85,"Swvu.earnings.","ACwvu.earnings.",#N/A,FALSE,FALSE,0.75,0.75,1,1,2,"","",TRUE,FALSE,FALSE,FALSE,1,#N/A,1,1,"=R1C1:R39C12",FALSE,#N/A,#N/A,FALSE,FALSE,FALSE,1,#N/A,#N/A,FALSE,FALSE,TRUE,TRUE,TRUE}</definedName>
    <definedName name="ertyrtyrey" hidden="1">{TRUE,TRUE,-1.25,-15.5,604.5,343.5,FALSE,FALSE,TRUE,TRUE,0,1,#N/A,1,4,14.1666666666667,3,3,FALSE,TRUE,3,TRUE,1,TRUE,85,"Swvu.foreign._.oil._.and._.gas._.results.","ACwvu.foreign._.oil._.and._.gas._.results.",#N/A,FALSE,FALSE,0.75,0.75,1,1,1,"","",TRUE,FALSE,FALSE,FALSE,1,#N/A,1,1,"=R1C1:R56C11","=R1:R3",#N/A,#N/A,FALSE,FALSE,FALSE,1,#N/A,#N/A,FALSE,FALSE,TRUE,TRUE,TRUE}</definedName>
    <definedName name="EscalationCOP_TIK">'[10]Contract Rates'!$M$36</definedName>
    <definedName name="EscalationEncana">'[10]Contract Rates'!$M$22</definedName>
    <definedName name="EscalationXTO">'[10]Contract Rates'!$M$60</definedName>
    <definedName name="EssAliasTable">"Default"</definedName>
    <definedName name="EssLatest">"Q1 FY99"</definedName>
    <definedName name="EssOptions">"2100000010120000_01000"</definedName>
    <definedName name="EST" hidden="1">{#N/A,#N/A,FALSE,"Summary";#N/A,#N/A,FALSE,"Adj to Option C";#N/A,#N/A,FALSE,"Dividend Analysis";#N/A,#N/A,FALSE,"Reserve Analysis";#N/A,#N/A,FALSE,"Depreciation";#N/A,#N/A,FALSE,"Other Tax Adj"}</definedName>
    <definedName name="Estimate" hidden="1">{#N/A,#N/A,FALSE,"Summary";#N/A,#N/A,FALSE,"Adj to Option C";#N/A,#N/A,FALSE,"Dividend Analysis";#N/A,#N/A,FALSE,"Reserve Analysis";#N/A,#N/A,FALSE,"Depreciation";#N/A,#N/A,FALSE,"Other Tax Adj"}</definedName>
    <definedName name="estimate2" hidden="1">{#N/A,#N/A,FALSE,"Summary";#N/A,#N/A,FALSE,"Adj to Option C";#N/A,#N/A,FALSE,"Dividend Analysis";#N/A,#N/A,FALSE,"Reserve Analysis";#N/A,#N/A,FALSE,"Depreciation";#N/A,#N/A,FALSE,"Other Tax Adj"}</definedName>
    <definedName name="etret"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etrtyrtyerty" hidden="1">{"Fact Sheet",#N/A,FALSE,"Fact";"Earnings_Summary",#N/A,FALSE,"Earnings Model";"Balance Sheet",#N/A,FALSE,"Balance";"Change in Cash",#N/A,FALSE,"Cashflow";"normalengs",#N/A,FALSE,"NormalEngs";"NormalGrowth",#N/A,FALSE,"NormalGrowth"}</definedName>
    <definedName name="etyertyrty" hidden="1">{"US EP Earn and Prof Analysis",#N/A,FALSE,"USE&amp;P ";"US EP Price Vol Detail",#N/A,FALSE,"USE&amp;P "}</definedName>
    <definedName name="eu3q">[5]!is1b,[5]!is1c,[5]!STATS2,[5]!STATS3</definedName>
    <definedName name="EV__LASTREFTIME__" hidden="1">39826.8319444444</definedName>
    <definedName name="EV_Gas_Pricing_Meter">[30]EV_Pricing!$F$56:$X$73</definedName>
    <definedName name="ewrtwertewrt" hidden="1">{"Balance Sheet",#N/A,FALSE,"Balance";"Balance Sheet Details",#N/A,FALSE,"Balance";"Change in Cash",#N/A,FALSE,"Cashflow"}</definedName>
    <definedName name="ExistCap" hidden="1">{#N/A,#N/A,FALSE,"Process Flowchart";#N/A,#N/A,FALSE,"Financial Assumptions";#N/A,#N/A,FALSE,"Profit &amp; Loss";#N/A,#N/A,FALSE,"DL Summary ";#N/A,#N/A,FALSE,"DL Worksheet";#N/A,#N/A,FALSE,"Indirect Cell";#N/A,#N/A,FALSE,"Capital";#N/A,#N/A,FALSE,"Tooling";#N/A,#N/A,FALSE,"Factory Committed";#N/A,#N/A,FALSE,"New Products";#N/A,#N/A,FALSE,"Process Validation"}</definedName>
    <definedName name="Expense" hidden="1">{"'W.W. Summary'!$A$1:$K$37"}</definedName>
    <definedName name="faith" hidden="1">{#N/A,#N/A,FALSE,"Aging Summary";#N/A,#N/A,FALSE,"Ratio Analysis";#N/A,#N/A,FALSE,"Test 120 Day Accts";#N/A,#N/A,FALSE,"Tickmarks"}</definedName>
    <definedName name="FCVS">[35]TVHouseholdsbyMarket:Christian!$A$14:$U$1586</definedName>
    <definedName name="fe" hidden="1">{#N/A,#N/A,TRUE,"Cover";#N/A,#N/A,TRUE,"Comments PCS";#N/A,#N/A,TRUE,"Comments CIG";#N/A,#N/A,TRUE,"Comments IDEN";#N/A,#N/A,TRUE,"BS PCS";#N/A,#N/A,TRUE,"BS CIG";#N/A,#N/A,TRUE,"BS IDEN";#N/A,#N/A,TRUE,"BS TOTAL";#N/A,#N/A,TRUE,"BS_ESG ";#N/A,#N/A,TRUE,"Balance SPS";#N/A,#N/A,TRUE,"BS_CORPORATE";#N/A,#N/A,TRUE,"P&amp;L PCS";#N/A,#N/A,TRUE,"P&amp;L FWT";#N/A,#N/A,TRUE,"P&amp;L CIG";#N/A,#N/A,TRUE,"P&amp;L IDEN";#N/A,#N/A,TRUE,"P&amp;L TOTAL";#N/A,#N/A,TRUE,"P&amp;L_SPS";#N/A,#N/A,TRUE,"P&amp;L_ESG";#N/A,#N/A,TRUE,"P&amp;L_CORP";#N/A,#N/A,TRUE,"Cash Flow PCS";#N/A,#N/A,TRUE,"Cash Flow CIG";#N/A,#N/A,TRUE,"Cash Flow IDEN";#N/A,#N/A,TRUE,"Cash Flow TOTAL";#N/A,#N/A,TRUE,"MBR PCS";#N/A,#N/A,TRUE,"MBR CIG";#N/A,#N/A,TRUE,"MBR iDEN";#N/A,#N/A,TRUE,"MBR_FWT";#N/A,#N/A,TRUE,"MBR TOTAL";#N/A,#N/A,TRUE,"Headcount_PCS ";#N/A,#N/A,TRUE,"Headcount CIG";#N/A,#N/A,TRUE,"Headcount iDEN";#N/A,#N/A,TRUE,"JAG PLANT TREND";#N/A,#N/A,TRUE,"FAB UN CSG ";#N/A,#N/A,TRUE,"FAB UN CIG";#N/A,#N/A,TRUE,"FAB UN PPG";#N/A,#N/A,TRUE,"FAB UN IDEN";#N/A,#N/A,TRUE,"FAB UN FWT";#N/A,#N/A,TRUE,"CSS MFG";#N/A,#N/A,TRUE,"CSS Distr";#N/A,#N/A,TRUE,"CSG 6-Up Charts";#N/A,#N/A,TRUE,"CIG MFG";#N/A,#N/A,TRUE,"IDEN MFG";#N/A,#N/A,TRUE,"IDEN 6-Up Charts  ";#N/A,#N/A,TRUE,"FWT MFG";#N/A,#N/A,TRUE,"FWT 6-Up Charts ";#N/A,#N/A,TRUE,"PCS Inventory";#N/A,#N/A,TRUE,"CIG Inventory";#N/A,#N/A,TRUE,"IDEN Inventory";#N/A,#N/A,TRUE,"FWT Inventory";#N/A,#N/A,TRUE,"CE JAG Inventory";#N/A,#N/A,TRUE,"Capital Expenditures";#N/A,#N/A,TRUE,"FM CSG";#N/A,#N/A,TRUE,"NSAD ASP CGS";#N/A,#N/A,TRUE,"FM CIG";#N/A,#N/A,TRUE,"NSAD ASP CIG";#N/A,#N/A,TRUE,"FM iDEN";#N/A,#N/A,TRUE,"NSAD IDEN";#N/A,#N/A,TRUE,"R&amp;D  Report";#N/A,#N/A,TRUE,"PCS Credit";#N/A,#N/A,TRUE,"PCS Mrg Analysis";#N/A,#N/A,TRUE,"Dpc Tango";#N/A,#N/A,TRUE,"Startac Analog";#N/A,#N/A,TRUE,"Mercury CDMA";#N/A,#N/A,TRUE,"Startac CDMA";#N/A,#N/A,TRUE,"Startac TDMA";#N/A,#N/A,TRUE,"Modulus TDMA";#N/A,#N/A,TRUE,"CIG Mrg Analysis";#N/A,#N/A,TRUE,"IDEN Mrg Analysis"}</definedName>
    <definedName name="fed_inc_tax">'[1]Input Page'!$E$9</definedName>
    <definedName name="Federal_Rate">'[25]Summary of Tax Rates'!$C$9</definedName>
    <definedName name="FeeRateSchedule">'[10]Contract Rates'!$B$4:$P$61</definedName>
    <definedName name="fer" hidden="1">{2;#N/A;"R13C16:R17C16";#N/A;"R13C14:R17C15";FALSE;FALSE;FALSE;95;#N/A;#N/A;"R13C19";#N/A;FALSE;FALSE;FALSE;FALSE;#N/A;"";#N/A;FALSE;"";"";#N/A;#N/A;#N/A}</definedName>
    <definedName name="ferf">[5]!is1b,[5]!is1c,[5]!STATS2,[5]!STATS3</definedName>
    <definedName name="ferfe" hidden="1">{#N/A,#N/A,TRUE,"Cover";#N/A,#N/A,TRUE,"Comments PCS";#N/A,#N/A,TRUE,"Comments CIG";#N/A,#N/A,TRUE,"Comments IDEN";#N/A,#N/A,TRUE,"BS PCS";#N/A,#N/A,TRUE,"BS CIG";#N/A,#N/A,TRUE,"BS IDEN";#N/A,#N/A,TRUE,"BS TOTAL";#N/A,#N/A,TRUE,"BS_ESG ";#N/A,#N/A,TRUE,"Balance SPS";#N/A,#N/A,TRUE,"BS_CORPORATE";#N/A,#N/A,TRUE,"P&amp;L PCS";#N/A,#N/A,TRUE,"P&amp;L FWT";#N/A,#N/A,TRUE,"P&amp;L CIG";#N/A,#N/A,TRUE,"P&amp;L IDEN";#N/A,#N/A,TRUE,"P&amp;L TOTAL";#N/A,#N/A,TRUE,"P&amp;L_SPS";#N/A,#N/A,TRUE,"P&amp;L_ESG";#N/A,#N/A,TRUE,"P&amp;L_CORP";#N/A,#N/A,TRUE,"Cash Flow PCS";#N/A,#N/A,TRUE,"Cash Flow CIG";#N/A,#N/A,TRUE,"Cash Flow IDEN";#N/A,#N/A,TRUE,"Cash Flow TOTAL";#N/A,#N/A,TRUE,"MBR PCS";#N/A,#N/A,TRUE,"MBR CIG";#N/A,#N/A,TRUE,"MBR iDEN";#N/A,#N/A,TRUE,"MBR_FWT";#N/A,#N/A,TRUE,"MBR TOTAL";#N/A,#N/A,TRUE,"Headcount_PCS ";#N/A,#N/A,TRUE,"Headcount CIG";#N/A,#N/A,TRUE,"Headcount iDEN";#N/A,#N/A,TRUE,"JAG PLANT TREND";#N/A,#N/A,TRUE,"FAB UN CSG ";#N/A,#N/A,TRUE,"FAB UN CIG";#N/A,#N/A,TRUE,"FAB UN PPG";#N/A,#N/A,TRUE,"FAB UN IDEN";#N/A,#N/A,TRUE,"FAB UN FWT";#N/A,#N/A,TRUE,"CSS MFG";#N/A,#N/A,TRUE,"CSS Distr";#N/A,#N/A,TRUE,"CSG 6-Up Charts";#N/A,#N/A,TRUE,"CIG MFG";#N/A,#N/A,TRUE,"IDEN MFG";#N/A,#N/A,TRUE,"IDEN 6-Up Charts  ";#N/A,#N/A,TRUE,"FWT MFG";#N/A,#N/A,TRUE,"FWT 6-Up Charts ";#N/A,#N/A,TRUE,"PCS Inventory";#N/A,#N/A,TRUE,"CIG Inventory";#N/A,#N/A,TRUE,"IDEN Inventory";#N/A,#N/A,TRUE,"FWT Inventory";#N/A,#N/A,TRUE,"CE JAG Inventory";#N/A,#N/A,TRUE,"Capital Expenditures";#N/A,#N/A,TRUE,"FM CSG";#N/A,#N/A,TRUE,"NSAD ASP CGS";#N/A,#N/A,TRUE,"FM CIG";#N/A,#N/A,TRUE,"NSAD ASP CIG";#N/A,#N/A,TRUE,"FM iDEN";#N/A,#N/A,TRUE,"NSAD IDEN";#N/A,#N/A,TRUE,"R&amp;D  Report";#N/A,#N/A,TRUE,"PCS Credit";#N/A,#N/A,TRUE,"PCS Mrg Analysis";#N/A,#N/A,TRUE,"Dpc Tango";#N/A,#N/A,TRUE,"Startac Analog";#N/A,#N/A,TRUE,"Mercury CDMA";#N/A,#N/A,TRUE,"Startac CDMA";#N/A,#N/A,TRUE,"Startac TDMA";#N/A,#N/A,TRUE,"Modulus TDMA";#N/A,#N/A,TRUE,"CIG Mrg Analysis";#N/A,#N/A,TRUE,"IDEN Mrg Analysis"}</definedName>
    <definedName name="few" hidden="1">{#N/A,#N/A,FALSE,"Ratios-Marathon";#N/A,#N/A,FALSE,"Share Proof-Marathon";#N/A,#N/A,FALSE,"Per Share-Marathon"}</definedName>
    <definedName name="FFUUsage">[19]Sensitivity!$I$9</definedName>
    <definedName name="fhk" hidden="1">{#N/A,#N/A,FALSE,"P&amp;L";#N/A,#N/A,FALSE,"DL Worksheet";#N/A,#N/A,FALSE,"Ind. Cell";#N/A,#N/A,FALSE,"Capital";#N/A,#N/A,FALSE,"Tooling";#N/A,#N/A,FALSE,"LRP"}</definedName>
    <definedName name="fileName">'[26]TB-TBC'!$K$3</definedName>
    <definedName name="final" hidden="1">{#N/A,#N/A,FALSE,"Outlook for Month ";#N/A,#N/A,FALSE,"Risk for Month ";#N/A,#N/A,FALSE,"Upside for Month"}</definedName>
    <definedName name="findwrn" hidden="1">{#N/A,#N/A,TRUE,"TOTAL DISTRIBUTION";#N/A,#N/A,TRUE,"SOUTH";#N/A,#N/A,TRUE,"NORTHEAST";#N/A,#N/A,TRUE,"WEST"}</definedName>
    <definedName name="findwrnor" hidden="1">{#N/A,#N/A,TRUE,"TOTAL DSBN";#N/A,#N/A,TRUE,"WEST";#N/A,#N/A,TRUE,"SOUTH";#N/A,#N/A,TRUE,"NORTHEAST"}</definedName>
    <definedName name="FINExtractRange">[20]main!$AH$14:$AH$23,[20]main!$AJ$14:$AP$23</definedName>
    <definedName name="FINISH" hidden="1">{#N/A,#N/A,TRUE,"TOTAL DISTRIBUTION";#N/A,#N/A,TRUE,"SOUTH";#N/A,#N/A,TRUE,"NORTHEAST";#N/A,#N/A,TRUE,"WEST"}</definedName>
    <definedName name="FINOptions">"0,0,1,1,1,0,0,-1,0,0,2,0,"</definedName>
    <definedName name="Ford.Verkf" hidden="1">{"Kontenverteilung",#N/A,FALSE,"H A Ü"}</definedName>
    <definedName name="ForderungenVerk" hidden="1">{"Alles",#N/A,FALSE,"H A Ü"}</definedName>
    <definedName name="ForeignProvince" hidden="1">#REF!</definedName>
    <definedName name="Form" hidden="1">#REF!</definedName>
    <definedName name="forney"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forward">(1.1^0.25)</definedName>
    <definedName name="Fossil_BGS">[1]Assumptions!$E$58</definedName>
    <definedName name="Fossil_Secur_Date">[1]Assumptions!$E$22</definedName>
    <definedName name="FreeCashFlow">[19]Economics!$C$78:$M$86</definedName>
    <definedName name="FREIGHT">0.03</definedName>
    <definedName name="Frequencies">{"Annual";"Semiannual";"Quarterly";"Monthly"}</definedName>
    <definedName name="FrequencyNormalize">{"Annual","Annual",1;"Annually","Annual",1;1,"Annual",1;"Semiannual","Semiannual",2;"Semiannually","Semiannual",2;2,"Semiannual",2;"Quarterly","Quarterly",4;4,"Quarterly",4;"Monthly","Monthly",12;12,"Monthly",12}</definedName>
    <definedName name="fw"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G" hidden="1">{#N/A,#N/A,FALSE,"Aging Summary";#N/A,#N/A,FALSE,"Ratio Analysis";#N/A,#N/A,FALSE,"Test 120 Day Accts";#N/A,#N/A,FALSE,"Tickmarks"}</definedName>
    <definedName name="GAS_RATE">OFFSET(#REF!,3,IF([22]WORK!$E$1=1,[22]WORK!$E$1,5*[22]WORK!$E$1-4),20000,1)</definedName>
    <definedName name="GasLiftSalesPrice">'[30]Liquids and Other Input'!$C$13</definedName>
    <definedName name="GasPriceHeading">[19]Pricing!$A$11:$M$11</definedName>
    <definedName name="GasPrices">[19]Pricing!$A$11:$M$15</definedName>
    <definedName name="gdfg" hidden="1">{#N/A,#N/A,FALSE,"Cover";#N/A,#N/A,FALSE,"General Assumptions";#N/A,#N/A,FALSE,"Comments CCS";#N/A,#N/A,FALSE,"Comments CIG";#N/A,#N/A,FALSE,"Comments IDEN";#N/A,#N/A,FALSE,"BS CSS";#N/A,#N/A,FALSE,"BS CIG";#N/A,#N/A,FALSE,"BS IDEN";#N/A,#N/A,FALSE,"BS TOTAL";#N/A,#N/A,FALSE,"P&amp;L CSS";#N/A,#N/A,FALSE,"P&amp;L CIG";#N/A,#N/A,FALSE,"P&amp;L IDEN";#N/A,#N/A,FALSE,"P&amp;L TOTAL";#N/A,#N/A,FALSE,"Cash Flow CSS";#N/A,#N/A,FALSE,"Cash Flow CIG";#N/A,#N/A,FALSE,"Cash Flow IDEN";#N/A,#N/A,FALSE,"Cash Flow Total";#N/A,#N/A,FALSE,"MBR CSS";#N/A,#N/A,FALSE,"MBR CIG";#N/A,#N/A,FALSE,"MBR IDEN";#N/A,#N/A,FALSE,"MBR JAG PLANT";#N/A,#N/A,FALSE,"Headcount - CSS";#N/A,#N/A,FALSE,"Headcount - CIG";#N/A,#N/A,FALSE,"Headcount - IDEN";#N/A,#N/A,FALSE,"Headcount JAG PLANT";#N/A,#N/A,FALSE,"CSS MFG";#N/A,#N/A,FALSE,"CSS Distr ";#N/A,#N/A,FALSE,"CIG MFG";#N/A,#N/A,FALSE,"IDEN MFG";#N/A,#N/A,FALSE,"CSS Inventory";#N/A,#N/A,FALSE,"CIG Inventory";#N/A,#N/A,FALSE,"IDEN Inventory";#N/A,#N/A,FALSE,"Capital CSS";#N/A,#N/A,FALSE,"Capital CIG";#N/A,#N/A,FALSE,"Capital iDEN";#N/A,#N/A,FALSE,"BACK UP CORPORATE"}</definedName>
    <definedName name="GenLedger">[1]PEPCO!$A$9:$H$774</definedName>
    <definedName name="gg" hidden="1">{"Saldenliste",#N/A,FALSE,"H A Ü"}</definedName>
    <definedName name="ggg"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gggggggggg" hidden="1">{#N/A,#N/A,FALSE,"Aging Summary";#N/A,#N/A,FALSE,"Ratio Analysis";#N/A,#N/A,FALSE,"Test 120 Day Accts";#N/A,#N/A,FALSE,"Tickmarks"}</definedName>
    <definedName name="GHP_B2Tax">#REF!</definedName>
    <definedName name="GHP_B2TAX_Forecast">#REF!</definedName>
    <definedName name="GHP_Combined_Rate">'[25]Summary of Tax Rates'!$C$11</definedName>
    <definedName name="GHP_ETR_Net_TEO">'[25]Summary of Tax Rates'!$C$14</definedName>
    <definedName name="GHP_FBOS">'[25]Summary of Tax Rates'!$C$21</definedName>
    <definedName name="GHP_Federal_FBOS">'[25]Summary of Tax Rates'!$C$12</definedName>
    <definedName name="GHP_Gross_Up">'[25]Summary of Tax Rates'!$C$19</definedName>
    <definedName name="GHP_PTBI">#REF!</definedName>
    <definedName name="GHP_SBOF">'[25]Summary of Tax Rates'!$C$22</definedName>
    <definedName name="GHP_State_Rate">'[25]Summary of Tax Rates'!$C$10</definedName>
    <definedName name="GHP_Trial_Balance">#REF!</definedName>
    <definedName name="ghr" hidden="1">{#N/A,#N/A,FALSE,"Ratios - Medallion Class A";#N/A,#N/A,FALSE,"Ratios - Medallion Class B";#N/A,#N/A,FALSE,"Share Proof - Medallion A";#N/A,#N/A,FALSE,"Share Proof - Medallion B";#N/A,#N/A,FALSE,"Per Share-Medallion A";#N/A,#N/A,FALSE,"Per Share-Medallion B"}</definedName>
    <definedName name="gita" localSheetId="10" hidden="1">{#N/A,#N/A,FALSE,"O&amp;M by processes";#N/A,#N/A,FALSE,"Elec Act vs Bud";#N/A,#N/A,FALSE,"G&amp;A";#N/A,#N/A,FALSE,"BGS";#N/A,#N/A,FALSE,"Res Cost"}</definedName>
    <definedName name="gita" localSheetId="15" hidden="1">{#N/A,#N/A,FALSE,"O&amp;M by processes";#N/A,#N/A,FALSE,"Elec Act vs Bud";#N/A,#N/A,FALSE,"G&amp;A";#N/A,#N/A,FALSE,"BGS";#N/A,#N/A,FALSE,"Res Cost"}</definedName>
    <definedName name="gita" hidden="1">{#N/A,#N/A,FALSE,"O&amp;M by processes";#N/A,#N/A,FALSE,"Elec Act vs Bud";#N/A,#N/A,FALSE,"G&amp;A";#N/A,#N/A,FALSE,"BGS";#N/A,#N/A,FALSE,"Res Cost"}</definedName>
    <definedName name="gitah" localSheetId="10" hidden="1">{#N/A,#N/A,FALSE,"O&amp;M by processes";#N/A,#N/A,FALSE,"Elec Act vs Bud";#N/A,#N/A,FALSE,"G&amp;A";#N/A,#N/A,FALSE,"BGS";#N/A,#N/A,FALSE,"Res Cost"}</definedName>
    <definedName name="gitah" localSheetId="15" hidden="1">{#N/A,#N/A,FALSE,"O&amp;M by processes";#N/A,#N/A,FALSE,"Elec Act vs Bud";#N/A,#N/A,FALSE,"G&amp;A";#N/A,#N/A,FALSE,"BGS";#N/A,#N/A,FALSE,"Res Cost"}</definedName>
    <definedName name="gitah" hidden="1">{#N/A,#N/A,FALSE,"O&amp;M by processes";#N/A,#N/A,FALSE,"Elec Act vs Bud";#N/A,#N/A,FALSE,"G&amp;A";#N/A,#N/A,FALSE,"BGS";#N/A,#N/A,FALSE,"Res Cost"}</definedName>
    <definedName name="GLACCT">'[36]Valid Values'!$A$2:$A$95</definedName>
    <definedName name="GLH_B2Tax">'[25]GLH Provision'!$C$21:$AB$75</definedName>
    <definedName name="GLH_B2Tax_Forecast">'[25]GLH Provision'!$C$358:$AB$412</definedName>
    <definedName name="GLH_Combined_Rate">'[25]Summary of Tax Rates'!$E$11</definedName>
    <definedName name="GLH_ETR_Net_TEO">'[25]Summary of Tax Rates'!$E$14</definedName>
    <definedName name="GLH_FBOS">'[25]Summary of Tax Rates'!$E$21</definedName>
    <definedName name="GLH_Federal_FBOS">'[25]Summary of Tax Rates'!$E$12</definedName>
    <definedName name="GLH_Gross_Up">'[25]Summary of Tax Rates'!$E$19</definedName>
    <definedName name="GLH_SBOF">'[25]Summary of Tax Rates'!$E$22</definedName>
    <definedName name="GLH_State_Rate">'[25]Summary of Tax Rates'!$E$10</definedName>
    <definedName name="GLW_B2Tax_Forecast">'[25]GLW Provision'!$C$358:$AB$412</definedName>
    <definedName name="GLW_Combined_Rate">'[25]Summary of Tax Rates'!$D$11</definedName>
    <definedName name="GLW_FBOS">'[25]Summary of Tax Rates'!$D$21</definedName>
    <definedName name="GLW_Federal_FBOS">'[25]Summary of Tax Rates'!$D$12</definedName>
    <definedName name="GLW_Gross_Up">'[25]Summary of Tax Rates'!$D$19</definedName>
    <definedName name="GLW_SBOF">'[25]Summary of Tax Rates'!$D$22</definedName>
    <definedName name="GLW_State_Rate">'[25]Summary of Tax Rates'!$D$10</definedName>
    <definedName name="GOD" hidden="1">{#N/A,#N/A,TRUE,"Facility-Input";#N/A,#N/A,TRUE,"Graphs";#N/A,#N/A,TRUE,"TOTAL"}</definedName>
    <definedName name="golly" hidden="1">{#N/A,#N/A,TRUE,"Facility-Input";#N/A,#N/A,TRUE,"Graphs";#N/A,#N/A,TRUE,"TOTAL"}</definedName>
    <definedName name="GOODBYE" hidden="1">{#N/A,#N/A,TRUE,"Facility-Input";#N/A,#N/A,TRUE,"Graphs";#N/A,#N/A,TRUE,"TOTAL"}</definedName>
    <definedName name="goodwill">'[6]VEA Inputs'!$E$30</definedName>
    <definedName name="GP">'[15]Westar ATRR'!$J$169</definedName>
    <definedName name="Graph">[5]!is1b,[5]!is1c,[5]!STATS2,[5]!STATS3</definedName>
    <definedName name="GRC_Cost">'[6]VEA Inputs'!$E$89</definedName>
    <definedName name="Grp1Comp1">'[10]Contract Rates'!$C$68</definedName>
    <definedName name="Grp1Comp2">'[10]Contract Rates'!$C$69</definedName>
    <definedName name="Grp1Comp3">'[10]Contract Rates'!$C$70</definedName>
    <definedName name="Grp2Comp1">'[10]Contract Rates'!$D$66</definedName>
    <definedName name="Grp2Comp2">'[10]Contract Rates'!$D$67</definedName>
    <definedName name="Grp2Comp3">'[10]Contract Rates'!$D$68</definedName>
    <definedName name="Grp2Comp4">'[10]Contract Rates'!$D$69</definedName>
    <definedName name="Grp3Comp1">'[10]Contract Rates'!$E$67</definedName>
    <definedName name="Grp3Comp2">'[10]Contract Rates'!$E$69</definedName>
    <definedName name="Grp3Comp3">'[10]Contract Rates'!$E$70</definedName>
    <definedName name="gsdagas" hidden="1">{#N/A,#N/A,FALSE,"BS_CORPORATE"}</definedName>
    <definedName name="haha" hidden="1">{"OMPA_FAC",#N/A,FALSE,"OMPA FAC"}</definedName>
    <definedName name="hallo" hidden="1">{"Kontenverteilung",#N/A,FALSE,"H A Ü"}</definedName>
    <definedName name="hangzhou"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hd" hidden="1">{#N/A,#N/A,FALSE,"Aging Summary";#N/A,#N/A,FALSE,"Ratio Analysis";#N/A,#N/A,FALSE,"Test 120 Day Accts";#N/A,#N/A,FALSE,"Tickmarks"}</definedName>
    <definedName name="he"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9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llo"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hello_"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hi" hidden="1">{#N/A,#N/A,FALSE,"Aging Summary";#N/A,#N/A,FALSE,"Ratio Analysis";#N/A,#N/A,FALSE,"Test 120 Day Accts";#N/A,#N/A,FALSE,"Tickmarks"}</definedName>
    <definedName name="high" hidden="1">{#N/A,#N/A,TRUE,"TOTAL DSBN";#N/A,#N/A,TRUE,"WEST";#N/A,#N/A,TRUE,"SOUTH";#N/A,#N/A,TRUE,"NORTHEAST"}</definedName>
    <definedName name="HighSum" hidden="1">{#N/A,#N/A,TRUE,"TOTAL DISTRIBUTION";#N/A,#N/A,TRUE,"SOUTH";#N/A,#N/A,TRUE,"NORTHEAST";#N/A,#N/A,TRUE,"WEST"}</definedName>
    <definedName name="HSC_Price">'[8]Liquids and Other Input'!$B$16</definedName>
    <definedName name="HspLogonApplication">"'CorpFin'"</definedName>
    <definedName name="HspLogonDomain">"'NA1'"</definedName>
    <definedName name="HspLogonServer">"'il06nssftt100'"</definedName>
    <definedName name="HspLogonUserName">"'EFIN47'"</definedName>
    <definedName name="HTML_CodePage" hidden="1">1252</definedName>
    <definedName name="HTML_Control" hidden="1">{"'W.W. Summary'!$A$1:$K$37"}</definedName>
    <definedName name="HTML_Control_1" hidden="1">{"'360068'!$A$1:$P$225"}</definedName>
    <definedName name="HTML_Control_2" hidden="1">{"'360068'!$A$1:$P$225"}</definedName>
    <definedName name="HTML_Control_3" hidden="1">{"'360068'!$A$1:$P$225"}</definedName>
    <definedName name="HTML_Control_4" hidden="1">{"'360068'!$A$1:$P$225"}</definedName>
    <definedName name="HTML_Control_454" hidden="1">{"'360068'!$A$1:$P$225"}</definedName>
    <definedName name="HTML_Control_5" hidden="1">{"'360068'!$A$1:$P$225"}</definedName>
    <definedName name="HTML_Control2" hidden="1">{"'W.W. Summary'!$A$1:$K$37"}</definedName>
    <definedName name="HTML_Description" hidden="1">""</definedName>
    <definedName name="HTML_Email" hidden="1">""</definedName>
    <definedName name="HTML_Header" hidden="1">"Finance"</definedName>
    <definedName name="HTML_LastUpdate" hidden="1">"2/3/98"</definedName>
    <definedName name="HTML_LineAfter" hidden="1">FALSE</definedName>
    <definedName name="HTML_LineBefore" hidden="1">FALSE</definedName>
    <definedName name="HTML_Name" hidden="1">"G14163"</definedName>
    <definedName name="HTML_OBDlg2" hidden="1">TRUE</definedName>
    <definedName name="HTML_OBDlg4" hidden="1">TRUE</definedName>
    <definedName name="HTML_OS" hidden="1">0</definedName>
    <definedName name="HTML_PathFile" hidden="1">"L:\RAPTOR\INET0198\SECTCOST\summ.htm"</definedName>
    <definedName name="HTML_Title" hidden="1">"SECTOR1"</definedName>
    <definedName name="HTML1_1" hidden="1">"[FCFF3]Sheet1!$A$1:$L$34"</definedName>
    <definedName name="HTML1_10" hidden="1">""</definedName>
    <definedName name="HTML1_11" hidden="1">1</definedName>
    <definedName name="HTML1_12" hidden="1">"Aswath:Adobe SiteMill™ 1.0.2:MyHomePage:FCFF3.html"</definedName>
    <definedName name="HTML1_2" hidden="1">1</definedName>
    <definedName name="HTML1_3" hidden="1">"FCFF3"</definedName>
    <definedName name="HTML1_4" hidden="1">"Three-Stage FCFF Model"</definedName>
    <definedName name="HTML1_5" hidden="1">""</definedName>
    <definedName name="HTML1_6" hidden="1">-4146</definedName>
    <definedName name="HTML1_7" hidden="1">-4146</definedName>
    <definedName name="HTML1_8" hidden="1">"10/22/96"</definedName>
    <definedName name="HTML1_9" hidden="1">"Aswath Damodaran"</definedName>
    <definedName name="HTMLCount" hidden="1">1</definedName>
    <definedName name="hukh" hidden="1">{#N/A,#N/A,FALSE,"P&amp;L";#N/A,#N/A,FALSE,"DL Worksheet";#N/A,#N/A,FALSE,"Ind. Cell";#N/A,#N/A,FALSE,"Capital";#N/A,#N/A,FALSE,"Tooling";#N/A,#N/A,FALSE,"LRP"}</definedName>
    <definedName name="IF_HSC">'[30]Liquids and Other Input'!$C$8</definedName>
    <definedName name="IF_NGPL_TexOK">'[30]Liquids and Other Input'!$C$9</definedName>
    <definedName name="inc">[5]!is1b,[5]!is1c,[5]!STATS2,[5]!STATS3</definedName>
    <definedName name="Income_Tax_Fed">'[6]VEA Inputs'!$E$104</definedName>
    <definedName name="Income_Tax_State">'[6]VEA Inputs'!$E$105</definedName>
    <definedName name="inflation">'[6]VEA Inputs'!$E$72</definedName>
    <definedName name="inflList" hidden="1">"10000000000000000000000000000000000000000000000000000000000000000000000000000000000000000000000000000000000000000000000000000000000000000000000000000000000000000000000000000000000000000000000000000000"</definedName>
    <definedName name="ink">[5]!is1b,[5]!is1c,[5]!STATS2,[5]!STATS3</definedName>
    <definedName name="Input_AddressOne">[10]Distances!$C$61</definedName>
    <definedName name="Input_AddressThree">[10]Distances!$C$63</definedName>
    <definedName name="Input_AddressTwo">[10]Distances!$C$62</definedName>
    <definedName name="Input_Fax1">[10]Distances!$C$64</definedName>
    <definedName name="Input_Fax2">[10]Distances!$C$65</definedName>
    <definedName name="Input_Phone1">[10]Distances!$C$66</definedName>
    <definedName name="Input_VendorNumber">[10]Distances!$C$60</definedName>
    <definedName name="InputBTUFactorSAT">[10]Distances!$C$48</definedName>
    <definedName name="InputC2EthaneGPM">[10]Distances!$C$40</definedName>
    <definedName name="InputC3PropaneGPM">[10]Distances!$C$41</definedName>
    <definedName name="InputC6HexanesGPM">[10]Distances!$C$46</definedName>
    <definedName name="InputIC4IsoButaneGPM">[10]Distances!$C$42</definedName>
    <definedName name="InputIC5IsoPentaneGPM">[10]Distances!$C$44</definedName>
    <definedName name="InputNC4NButaneGPM">[10]Distances!$C$43</definedName>
    <definedName name="InputNC5NPentaneGPM">[10]Distances!$C$45</definedName>
    <definedName name="InputTestDate">[10]Distances!$C$49</definedName>
    <definedName name="InputTotalGPM">[10]Distances!$C$47</definedName>
    <definedName name="intang_afudc910">[1]criteria!$A$5:$B$6</definedName>
    <definedName name="Interco0604" hidden="1">{#N/A,#N/A,FALSE,"Aging Summary";#N/A,#N/A,FALSE,"Ratio Analysis";#N/A,#N/A,FALSE,"Test 120 Day Accts";#N/A,#N/A,FALSE,"Tickmarks"}</definedName>
    <definedName name="INTQ">'[1]IR COMP'!$B$39</definedName>
    <definedName name="IntroText">[9]Changes!$C$11:$C$26</definedName>
    <definedName name="INTY">'[1]IR COMP'!$C$39</definedName>
    <definedName name="ipo" hidden="1">{#N/A,#N/A,FALSE,"Aging Summary";#N/A,#N/A,FALSE,"Ratio Analysis";#N/A,#N/A,FALSE,"Test 120 Day Accts";#N/A,#N/A,FALSE,"Tickmarks"}</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INDUSTRY_REC" hidden="1">"c4455"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UNUSED_UNUSED_UNUSED" hidden="1">"c6813"</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UNUSED_UNUSED_UNUSED" hidden="1">"c6815"</definedName>
    <definedName name="IQ_BALANCE_SERV_YOY_FC_UNUSED_UNUSED_UNUSED" hidden="1">"c8135"</definedName>
    <definedName name="IQ_BALANCE_SERV_YOY_UNUSED_UNUSED_UNUSED" hidden="1">"c7255"</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UNUSED_UNUSED_UNUSED" hidden="1">"c6817"</definedName>
    <definedName name="IQ_BALANCE_TRADE_YOY_FC_UNUSED_UNUSED_UNUSED" hidden="1">"c8137"</definedName>
    <definedName name="IQ_BALANCE_TRADE_YOY_UNUSED_UNUSED_UNUSED" hidden="1">"c7257"</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FLOW_ACT_OR_EST" hidden="1">"c4154"</definedName>
    <definedName name="IQ_CASH_INTEREST" hidden="1">"c120"</definedName>
    <definedName name="IQ_CASH_INVEST" hidden="1">"c121"</definedName>
    <definedName name="IQ_CASH_OPER" hidden="1">"c122"</definedName>
    <definedName name="IQ_CASH_OPER_ACT_OR_EST" hidden="1">"c4164"</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UNUSED_UNUSED_UNUSED" hidden="1">"c6960"</definedName>
    <definedName name="IQ_CHANGE_INVENT_REAL_YOY_FC_UNUSED_UNUSED_UNUSED" hidden="1">"c8280"</definedName>
    <definedName name="IQ_CHANGE_INVENT_REAL_YOY_UNUSED_UNUSED_UNUSED" hidden="1">"c7400"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TRACTS_OTHER_COMMODITIES_EQUITIES._FDIC" hidden="1">"c6522"</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OP_FC_UNUSED_UNUSED_UNUSED" hidden="1">"c7947"</definedName>
    <definedName name="IQ_CURR_ACCT_BALANCE_POP_UNUSED_UNUSED_UNUSED" hidden="1">"c7067"</definedName>
    <definedName name="IQ_CURR_ACCT_BALANCE_UNUSED_UNUSED_UNUSED" hidden="1">"c6847"</definedName>
    <definedName name="IQ_CURR_ACCT_BALANCE_YOY_FC_UNUSED_UNUSED_UNUSED" hidden="1">"c8167"</definedName>
    <definedName name="IQ_CURR_ACCT_BALANCE_YOY_UNUSED_UNUSED_UNUSED" hidden="1">"c7287"</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OSITS_INTEREST_SECURITIES" hidden="1">"c5509"</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PAYOUT" hidden="1">"c3005"</definedName>
    <definedName name="IQ_DISTRIBUTABLE_CASH_SHARE" hidden="1">"c3003"</definedName>
    <definedName name="IQ_DISTRIBUTABLE_CASH_SHARE_ACT_OR_EST" hidden="1">"c4286"</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ACT_OR_EST" hidden="1">"c2219"</definedName>
    <definedName name="IQ_EBIT_EQ_INC" hidden="1">"c3498"</definedName>
    <definedName name="IQ_EBIT_EQ_INC_EXCL_SBC" hidden="1">"c3502"</definedName>
    <definedName name="IQ_EBIT_EST" hidden="1">"c1681"</definedName>
    <definedName name="IQ_EBIT_EXCL_SBC" hidden="1">"c3082"</definedName>
    <definedName name="IQ_EBIT_GW_ACT_OR_EST" hidden="1">"c4306"</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BC_ACT_OR_EST" hidden="1">"c4316"</definedName>
    <definedName name="IQ_EBIT_SBC_GW_ACT_OR_EST" hidden="1">"c4320"</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HIGH_EST" hidden="1">"c370"</definedName>
    <definedName name="IQ_EBITDA_HIGH_EST_REUT" hidden="1">"c3642"</definedName>
    <definedName name="IQ_EBITDA_INT" hidden="1">"c373"</definedName>
    <definedName name="IQ_EBITDA_LOW_EST" hidden="1">"c371"</definedName>
    <definedName name="IQ_EBITDA_LOW_EST_REUT" hidden="1">"c3643"</definedName>
    <definedName name="IQ_EBITDA_MARGIN" hidden="1">"c372"</definedName>
    <definedName name="IQ_EBITDA_MEDIAN_EST" hidden="1">"c1663"</definedName>
    <definedName name="IQ_EBITDA_MEDIAN_EST_REUT" hidden="1">"c3641"</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SBC_ACT_OR_EST" hidden="1">"c4350"</definedName>
    <definedName name="IQ_EBT_SBC_GW_ACT_OR_EST" hidden="1">"c4354"</definedName>
    <definedName name="IQ_EBT_UTI" hidden="1">"c390"</definedName>
    <definedName name="IQ_ECO_METRIC_6825_UNUSED_UNUSED_UNUSED" hidden="1">"c6825"</definedName>
    <definedName name="IQ_ECO_METRIC_6839_UNUSED_UNUSED_UNUSED" hidden="1">"c6839"</definedName>
    <definedName name="IQ_ECO_METRIC_6896_UNUSED_UNUSED_UNUSED" hidden="1">"c6896"</definedName>
    <definedName name="IQ_ECO_METRIC_6897_UNUSED_UNUSED_UNUSED" hidden="1">"c6897"</definedName>
    <definedName name="IQ_ECO_METRIC_6988_UNUSED_UNUSED_UNUSED" hidden="1">"c6988"</definedName>
    <definedName name="IQ_ECO_METRIC_7045_UNUSED_UNUSED_UNUSED" hidden="1">"c7045"</definedName>
    <definedName name="IQ_ECO_METRIC_7059_UNUSED_UNUSED_UNUSED" hidden="1">"c7059"</definedName>
    <definedName name="IQ_ECO_METRIC_7116_UNUSED_UNUSED_UNUSED" hidden="1">"c7116"</definedName>
    <definedName name="IQ_ECO_METRIC_7117_UNUSED_UNUSED_UNUSED" hidden="1">"c7117"</definedName>
    <definedName name="IQ_ECO_METRIC_7208_UNUSED_UNUSED_UNUSED" hidden="1">"c7208"</definedName>
    <definedName name="IQ_ECO_METRIC_7265_UNUSED_UNUSED_UNUSED" hidden="1">"c7265"</definedName>
    <definedName name="IQ_ECO_METRIC_7279_UNUSED_UNUSED_UNUSED" hidden="1">"c7279"</definedName>
    <definedName name="IQ_ECO_METRIC_7336_UNUSED_UNUSED_UNUSED" hidden="1">"c7336"</definedName>
    <definedName name="IQ_ECO_METRIC_7337_UNUSED_UNUSED_UNUSED" hidden="1">"c7337"</definedName>
    <definedName name="IQ_ECO_METRIC_7428_UNUSED_UNUSED_UNUSED" hidden="1">"c7428"</definedName>
    <definedName name="IQ_ECO_METRIC_7556_UNUSED_UNUSED_UNUSED" hidden="1">"c7556"</definedName>
    <definedName name="IQ_ECO_METRIC_7557_UNUSED_UNUSED_UNUSED" hidden="1">"c7557"</definedName>
    <definedName name="IQ_ECO_METRIC_7648_UNUSED_UNUSED_UNUSED" hidden="1">"c7648"</definedName>
    <definedName name="IQ_ECO_METRIC_7705_UNUSED_UNUSED_UNUSED" hidden="1">"c7705"</definedName>
    <definedName name="IQ_ECO_METRIC_7719_UNUSED_UNUSED_UNUSED" hidden="1">"c7719"</definedName>
    <definedName name="IQ_ECO_METRIC_7776_UNUSED_UNUSED_UNUSED" hidden="1">"c7776"</definedName>
    <definedName name="IQ_ECO_METRIC_7777_UNUSED_UNUSED_UNUSED" hidden="1">"c7777"</definedName>
    <definedName name="IQ_ECO_METRIC_7868_UNUSED_UNUSED_UNUSED" hidden="1">"c7868"</definedName>
    <definedName name="IQ_ECO_METRIC_7925_UNUSED_UNUSED_UNUSED" hidden="1">"c7925"</definedName>
    <definedName name="IQ_ECO_METRIC_7939_UNUSED_UNUSED_UNUSED" hidden="1">"c7939"</definedName>
    <definedName name="IQ_ECO_METRIC_7996_UNUSED_UNUSED_UNUSED" hidden="1">"c7996"</definedName>
    <definedName name="IQ_ECO_METRIC_7997_UNUSED_UNUSED_UNUSED" hidden="1">"c7997"</definedName>
    <definedName name="IQ_ECO_METRIC_8088_UNUSED_UNUSED_UNUSED" hidden="1">"c8088"</definedName>
    <definedName name="IQ_ECO_METRIC_8145_UNUSED_UNUSED_UNUSED" hidden="1">"c8145"</definedName>
    <definedName name="IQ_ECO_METRIC_8159_UNUSED_UNUSED_UNUSED" hidden="1">"c8159"</definedName>
    <definedName name="IQ_ECO_METRIC_8216_UNUSED_UNUSED_UNUSED" hidden="1">"c8216"</definedName>
    <definedName name="IQ_ECO_METRIC_8217_UNUSED_UNUSED_UNUSED" hidden="1">"c8217"</definedName>
    <definedName name="IQ_ECO_METRIC_8308_UNUSED_UNUSED_UNUSED" hidden="1">"c8308"</definedName>
    <definedName name="IQ_ECO_METRIC_8436_UNUSED_UNUSED_UNUSED" hidden="1">"c8436"</definedName>
    <definedName name="IQ_ECO_METRIC_8437_UNUSED_UNUSED_UNUSED" hidden="1">"c8437"</definedName>
    <definedName name="IQ_ECO_METRIC_8528_UNUSED_UNUSED_UNUSED" hidden="1">"c8528"</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EST_REUT" hidden="1">"c5453"</definedName>
    <definedName name="IQ_EPS_GW_ACT_OR_EST" hidden="1">"c2223"</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RM" hidden="1">"c1902"</definedName>
    <definedName name="IQ_EPS_NORM_EST" hidden="1">"c2226"</definedName>
    <definedName name="IQ_EPS_NORM_HIGH_EST" hidden="1">"c2228"</definedName>
    <definedName name="IQ_EPS_NORM_LOW_EST" hidden="1">"c2229"</definedName>
    <definedName name="IQ_EPS_NORM_MEDIAN_EST" hidden="1">"c2227"</definedName>
    <definedName name="IQ_EPS_NORM_NUM_EST" hidden="1">"c2230"</definedName>
    <definedName name="IQ_EPS_NORM_STDDEV_EST" hidden="1">"c2231"</definedName>
    <definedName name="IQ_EPS_NUM_EST" hidden="1">"c402"</definedName>
    <definedName name="IQ_EPS_NUM_EST_REUT" hidden="1">"c5451"</definedName>
    <definedName name="IQ_EPS_REPORT_ACT_OR_EST" hidden="1">"c2224"</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BC_ACT_OR_EST" hidden="1">"c4376"</definedName>
    <definedName name="IQ_EPS_SBC_GW_ACT_OR_EST" hidden="1">"c4380"</definedName>
    <definedName name="IQ_EPS_STDDEV_EST" hidden="1">"c403"</definedName>
    <definedName name="IQ_EPS_STDDEV_EST_REUT" hidden="1">"c5452"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NORM" hidden="1">"c2232"</definedName>
    <definedName name="IQ_EST_ACT_EPS_REPORTED" hidden="1">"c1750"</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CURRENCY_REUT" hidden="1">"c5437"</definedName>
    <definedName name="IQ_EST_DATE" hidden="1">"c1634"</definedName>
    <definedName name="IQ_EST_DATE_REUT" hidden="1">"c5438"</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1YR_REUT" hidden="1">"c3646"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REUT" hidden="1">"c3633"</definedName>
    <definedName name="IQ_EST_EPS_GROWTH_5YR_STDDEV" hidden="1">"c1660"</definedName>
    <definedName name="IQ_EST_EPS_GROWTH_Q_1YR" hidden="1">"c1641"</definedName>
    <definedName name="IQ_EST_EPS_GROWTH_Q_1YR_REUT" hidden="1">"c5410"</definedName>
    <definedName name="IQ_EST_EPS_GW_DIFF" hidden="1">"c1891"</definedName>
    <definedName name="IQ_EST_EPS_GW_SURPRISE_PERCENT" hidden="1">"c1892"</definedName>
    <definedName name="IQ_EST_EPS_NORM_DIFF" hidden="1">"c2247"</definedName>
    <definedName name="IQ_EST_EPS_NORM_SURPRISE_PERCENT" hidden="1">"c2248"</definedName>
    <definedName name="IQ_EST_EPS_REPORT_DIFF" hidden="1">"c1893"</definedName>
    <definedName name="IQ_EST_EPS_REPORT_SURPRISE_PERCENT" hidden="1">"c1894"</definedName>
    <definedName name="IQ_EST_EPS_SEQ_GROWTH_Q" hidden="1">"c1764"</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PORTS_APR_FC_UNUSED_UNUSED_UNUSED" hidden="1">"c8401"</definedName>
    <definedName name="IQ_EXPORTS_APR_UNUSED_UNUSED_UNUSED" hidden="1">"c7521"</definedName>
    <definedName name="IQ_EXPORTS_FC_UNUSED_UNUSED_UNUSED" hidden="1">"c7741"</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_FC_UNUSED_UNUSED_UNUSED" hidden="1">"c8292"</definedName>
    <definedName name="IQ_EXPORTS_GOODS_REAL_SAAR_YOY_UNUSED_UNUSED_UNUSED" hidden="1">"c7412"</definedName>
    <definedName name="IQ_EXPORTS_POP_FC_UNUSED_UNUSED_UNUSED" hidden="1">"c7961"</definedName>
    <definedName name="IQ_EXPORTS_POP_UNUSED_UNUSED_UNUSED" hidden="1">"c7081"</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_FC_UNUSED_UNUSED_UNUSED" hidden="1">"c8296"</definedName>
    <definedName name="IQ_EXPORTS_SERVICES_REAL_SAAR_YOY_UNUSED_UNUSED_UNUSED" hidden="1">"c7416"</definedName>
    <definedName name="IQ_EXPORTS_UNUSED_UNUSED_UNUSED" hidden="1">"c6861"</definedName>
    <definedName name="IQ_EXPORTS_YOY_FC_UNUSED_UNUSED_UNUSED" hidden="1">"c8181"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CT_OR_EST" hidden="1">"c2216"</definedName>
    <definedName name="IQ_FFO_ADJ_ACT_OR_EST" hidden="1">"c4435"</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PAYOUT_RATIO" hidden="1">"c3492"</definedName>
    <definedName name="IQ_FFO_SHARE_ACT_OR_EST" hidden="1">"c4446"</definedName>
    <definedName name="IQ_FFO_STDDEV_EST" hidden="1">"c422"</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NOTES_PAY_TOTAL" hidden="1">"c5522"</definedName>
    <definedName name="IQ_FIN_DIV_REV" hidden="1">"c437"</definedName>
    <definedName name="IQ_FIN_DIV_ST_DEBT_TOTAL" hidden="1">"c5527"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UNUSED_UNUSED_UNUSED" hidden="1">"c6978"</definedName>
    <definedName name="IQ_FIXED_INVEST_REAL_YOY_FC_UNUSED_UNUSED_UNUSED" hidden="1">"c8298"</definedName>
    <definedName name="IQ_FIXED_INVEST_REAL_YOY_UNUSED_UNUSED_UNUSED" hidden="1">"c7418"</definedName>
    <definedName name="IQ_FIXED_INVEST_UNUSED_UNUSED_UNUSED" hidden="1">"c6870"</definedName>
    <definedName name="IQ_FIXED_INVEST_YOY_FC_UNUSED_UNUSED_UNUSED" hidden="1">"c8190"</definedName>
    <definedName name="IQ_FIXED_INVEST_YOY_UNUSED_UNUSED_UNUSED" hidden="1">"c7310"</definedName>
    <definedName name="IQ_FLOAT_PERCENT" hidden="1">"c1575"</definedName>
    <definedName name="IQ_FOREIGN_BRANCHES_U.S._BANKS_LOANS_FDIC" hidden="1">"c6438"</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_TARGET_PRICE_REUT" hidden="1">"c5317"</definedName>
    <definedName name="IQ_HIGHPRICE" hidden="1">"c545"</definedName>
    <definedName name="IQ_HOMEOWNERS_WRITTEN" hidden="1">"c546"</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IMPAIR_OIL" hidden="1">"c547"</definedName>
    <definedName name="IQ_IMPAIRMENT_GW" hidden="1">"c548"</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YOY_FC_UNUSED_UNUSED_UNUSED" hidden="1">"c8304"</definedName>
    <definedName name="IQ_IMPORTS_GOODS_SERVICES_REAL_SAAR_YOY_UNUSED_UNUSED_UNUSED" hidden="1">"c7424"</definedName>
    <definedName name="IQ_IMPORTS_GOODS_SERVICES_UNUSED_UNUSED_UNUSED" hidden="1">"c6889"</definedName>
    <definedName name="IQ_IMPORTS_GOODS_SERVICES_YOY_FC_UNUSED_UNUSED_UNUSED" hidden="1">"c8209"</definedName>
    <definedName name="IQ_IMPORTS_GOODS_SERVICES_YOY_UNUSED_UNUSED_UNUSED" hidden="1">"c7329"</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NVEST_SECURITY_SUPPL" hidden="1">"c5511"</definedName>
    <definedName name="IQ_IPRD" hidden="1">"c644"</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CAPEX" hidden="1">"c2947"</definedName>
    <definedName name="IQ_MAINT_CAPEX_ACT_OR_EST" hidden="1">"c4458"</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hidden="1">42691.5412615741</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GW_ACT_OR_EST" hidden="1">"c4478"</definedName>
    <definedName name="IQ_NI_SFAS" hidden="1">"c795"</definedName>
    <definedName name="IQ_NI_STDDEV_EST" hidden="1">"c1721"</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UNUSED_UNUSED_UNUSED" hidden="1">"c6928"</definedName>
    <definedName name="IQ_NONRES_FIXED_INVEST_PRIV_YOY_FC_UNUSED_UNUSED_UNUSED" hidden="1">"c8248"</definedName>
    <definedName name="IQ_NONRES_FIXED_INVEST_PRIV_YOY_UNUSED_UNUSED_UNUSED" hidden="1">"c7368"</definedName>
    <definedName name="IQ_NONUTIL_REV" hidden="1">"c2089"</definedName>
    <definedName name="IQ_NORM_EPS_ACT_OR_EST" hidden="1">"c2249"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UNRECOG_PRIOR" hidden="1">"c3320"</definedName>
    <definedName name="IQ_OPEB_UNRECOG_PRIOR_DOM" hidden="1">"c3318"</definedName>
    <definedName name="IQ_OPEB_UNRECOG_PRIOR_FOREIGN" hidden="1">"c3319"</definedName>
    <definedName name="IQ_OPENED55" hidden="1">1</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MORT" hidden="1">"c5563"</definedName>
    <definedName name="IQ_OTHER_AMORT_BR" hidden="1">"c5566"</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"c2127"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2MONTHS_CIQ" hidden="1">"c3769"</definedName>
    <definedName name="IQ_PERCENT_CHANGE_EST_FFO_18MONTHS" hidden="1">"c1829"</definedName>
    <definedName name="IQ_PERCENT_CHANGE_EST_FFO_18MONTHS_CIQ" hidden="1">"c3770"</definedName>
    <definedName name="IQ_PERCENT_CHANGE_EST_FFO_3MONTHS" hidden="1">"c1825"</definedName>
    <definedName name="IQ_PERCENT_CHANGE_EST_FFO_3MONTHS_CIQ" hidden="1">"c3766"</definedName>
    <definedName name="IQ_PERCENT_CHANGE_EST_FFO_6MONTHS" hidden="1">"c1826"</definedName>
    <definedName name="IQ_PERCENT_CHANGE_EST_FFO_6MONTHS_CIQ" hidden="1">"c3767"</definedName>
    <definedName name="IQ_PERCENT_CHANGE_EST_FFO_9MONTHS" hidden="1">"c1827"</definedName>
    <definedName name="IQ_PERCENT_CHANGE_EST_FFO_9MONTHS_CIQ" hidden="1">"c3768"</definedName>
    <definedName name="IQ_PERCENT_CHANGE_EST_FFO_DAY" hidden="1">"c1822"</definedName>
    <definedName name="IQ_PERCENT_CHANGE_EST_FFO_DAY_CIQ" hidden="1">"c3764"</definedName>
    <definedName name="IQ_PERCENT_CHANGE_EST_FFO_MONTH" hidden="1">"c1824"</definedName>
    <definedName name="IQ_PERCENT_CHANGE_EST_FFO_MONTH_CIQ" hidden="1">"c3765"</definedName>
    <definedName name="IQ_PERCENT_CHANGE_EST_FFO_WEEK" hidden="1">"c1823"</definedName>
    <definedName name="IQ_PERCENT_CHANGE_EST_FFO_WEEK_CIQ" hidden="1">"c3795"</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IODDATE" hidden="1">"c1414"</definedName>
    <definedName name="IQ_PERIODDATE_BS" hidden="1">"c1032"</definedName>
    <definedName name="IQ_PERIODDATE_CF" hidden="1">"c1033"</definedName>
    <definedName name="IQ_PERIODDATE_FDIC" hidden="1">"c13646"</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_TAX_ACT_OR_EST" hidden="1">"c2221"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ICE_CFPS_FWD" hidden="1">"c2237"</definedName>
    <definedName name="IQ_PRICE_OVER_BVPS" hidden="1">"c1412"</definedName>
    <definedName name="IQ_PRICE_OVER_LTM_EPS" hidden="1">"c1413"</definedName>
    <definedName name="IQ_PRICE_TARGET" hidden="1">"c82"</definedName>
    <definedName name="IQ_PRICE_TARGET_REUT" hidden="1">"c3631"</definedName>
    <definedName name="IQ_PRICEDATE" hidden="1">"c1069"</definedName>
    <definedName name="IQ_PRICING_DATE" hidden="1">"c1613"</definedName>
    <definedName name="IQ_PRIMARY_INDUSTRY" hidden="1">"c1070"</definedName>
    <definedName name="IQ_PRINCIPAL_AMT" hidden="1">"c2157"</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CURRING_PROFIT_ACT_OR_EST" hidden="1">"c4507"</definedName>
    <definedName name="IQ_RECURRING_PROFIT_SHARE_ACT_OR_EST" hidden="1">"c4508"</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ENUE" hidden="1">"c1422"</definedName>
    <definedName name="IQ_REVENUE_ACT_OR_EST" hidden="1">"c2214"</definedName>
    <definedName name="IQ_REVENUE_EST" hidden="1">"c1126"</definedName>
    <definedName name="IQ_REVENUE_EST_REUT" hidden="1">"c3634"</definedName>
    <definedName name="IQ_REVENUE_HIGH_EST" hidden="1">"c1127"</definedName>
    <definedName name="IQ_REVENUE_HIGH_EST_REUT" hidden="1">"c3636"</definedName>
    <definedName name="IQ_REVENUE_LOW_EST" hidden="1">"c1128"</definedName>
    <definedName name="IQ_REVENUE_LOW_EST_REUT" hidden="1">"c3637"</definedName>
    <definedName name="IQ_REVENUE_MEDIAN_EST" hidden="1">"c1662"</definedName>
    <definedName name="IQ_REVENUE_MEDIAN_EST_REUT" hidden="1">"c3635"</definedName>
    <definedName name="IQ_REVENUE_NUM_EST" hidden="1">"c1129"</definedName>
    <definedName name="IQ_REVENUE_NUM_EST_REUT" hidden="1">"c3638"</definedName>
    <definedName name="IQ_REVISION_DATE_" hidden="1">38961.402025463</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ING_CAP" hidden="1">"c3494"</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B_BOOKMARK_COUNT" hidden="1">0</definedName>
    <definedName name="IQRD40" hidden="1">"$D$41:$D$2543"</definedName>
    <definedName name="IQRD41" hidden="1">"$D$42:$D$2544"</definedName>
    <definedName name="IQRE41" hidden="1">"$E$42:$E$2544"</definedName>
    <definedName name="IRR">[19]Economics!$C$9</definedName>
    <definedName name="IRSCenter" hidden="1">#REF!</definedName>
    <definedName name="Isbell_WASP">'[30]Liquids and Other Input'!$C$15</definedName>
    <definedName name="itc" localSheetId="17">#REF!</definedName>
    <definedName name="itc">#REF!</definedName>
    <definedName name="ItemType">[37]Sheet2!$F$2:$F$4</definedName>
    <definedName name="iuyrytdgfx" hidden="1">{"Earnings",#N/A,FALSE,"Earnings";"BalanceSheet",#N/A,FALSE,"BalanceSheet";"Change in Cash",#N/A,FALSE,"CashFlow";"normalengs",#N/A,FALSE,"NormalEngs";"US EP Profit and PerBbl",#N/A,FALSE,"US E&amp;P";"Canada EP Profit and PerBbl",#N/A,FALSE,"Canada E&amp;P";"Eur EP Price and Vol Detail",#N/A,FALSE,"Eur E&amp;P";"Other EP Price and Vol Detail",#N/A,FALSE,"Other Foreign E&amp;P";"RM Earnings",#N/A,FALSE,"R&amp;M ";"US Chemical Earnings",#N/A,FALSE,"Chemical";"CAPEX and Exploration",#N/A,FALSE,"CAPEX Sum";#N/A,#N/A,FALSE,"Assumptions"}</definedName>
    <definedName name="iytrutre" hidden="1">{"US EP Earn and Prof Analysis",#N/A,FALSE,"US E&amp;P ";"Can EP Earn and Prof Analysis",#N/A,FALSE,"Can E&amp;P";"Eur EP Earn and Prof Analysis",#N/A,FALSE,"Eur E&amp;P";"ASPAC EP Earn and Prof Analysis",#N/A,FALSE,"Asia-Pac E&amp;P";"NonCon EP Earn Prof Analysis",#N/A,FALSE,"Non-Con E&amp;P";"OG Production Sum",#N/A,FALSE,"E&amp;P Summary"}</definedName>
    <definedName name="iyuttyr" hidden="1">{"Earnings",#N/A,TRUE,"Earnings";"qtr for IR",#N/A,TRUE,"Quarters";"balancesheet",#N/A,TRUE,"BalanceSheet";"change in cash",#N/A,TRUE,"CashFlow";"oil and gas earnings",#N/A,TRUE,"Oil and Gas Results";"price and vol detail",#N/A,TRUE,"Oil and Gas Results";"capexsum",#N/A,TRUE,"CAPEX Sum"}</definedName>
    <definedName name="ja"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jjks" hidden="1">{#N/A,#N/A,FALSE,"Total";#N/A,#N/A,FALSE,"ASNS";#N/A,#N/A,FALSE,"PNCNS";#N/A,#N/A,FALSE,"DSNS";#N/A,#N/A,FALSE,"TNS"}</definedName>
    <definedName name="janeiro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son" hidden="1">{"Age 50; 100% - NPPC",#N/A,FALSE,"Age 50; 100%";"Age 50; 100% - PSC",#N/A,FALSE,"Age 50; 100%";"Age 50; 100% - Gain/Loss",#N/A,FALSE,"Age 50; 100%"}</definedName>
    <definedName name="jean">[5]!is1b,[5]!is1c,[5]!STATS2,[5]!STATS3</definedName>
    <definedName name="JESUS" hidden="1">{#N/A,#N/A,TRUE,"Facility-Input";#N/A,#N/A,TRUE,"Graphs";#N/A,#N/A,TRUE,"TOTAL"}</definedName>
    <definedName name="jh" hidden="1">{#N/A,#N/A,FALSE,"Aging Summary";#N/A,#N/A,FALSE,"Ratio Analysis";#N/A,#N/A,FALSE,"Test 120 Day Accts";#N/A,#N/A,FALSE,"Tickmarks"}</definedName>
    <definedName name="ji" hidden="1">{"'Highlights'!$A$1:$M$123"}</definedName>
    <definedName name="jj">[5]!is1b,[5]!is1c,[5]!STATS2,[5]!STATS3</definedName>
    <definedName name="K2_WBEVMODE" hidden="1">-1</definedName>
    <definedName name="Kasse" hidden="1">{"Kontenverteilung",#N/A,FALSE,"H A Ü"}</definedName>
    <definedName name="Kd">'[6]VEA Inputs'!$E$81</definedName>
    <definedName name="KeyCon_Close_Date">[1]Assumptions!$E$29</definedName>
    <definedName name="kjl" hidden="1">{#N/A,#N/A,FALSE,"TOTFINAL";#N/A,#N/A,FALSE,"FINPLAN";#N/A,#N/A,FALSE,"TOTMOTADJ";#N/A,#N/A,FALSE,"tieEQ";#N/A,#N/A,FALSE,"G";#N/A,#N/A,FALSE,"ELIMS";#N/A,#N/A,FALSE,"NEXTEL ADJ";#N/A,#N/A,FALSE,"MIMS";#N/A,#N/A,FALSE,"LMPS";#N/A,#N/A,FALSE,"CNSS";#N/A,#N/A,FALSE,"CSS";#N/A,#N/A,FALSE,"MCG";#N/A,#N/A,FALSE,"AECS";#N/A,#N/A,FALSE,"SPS";#N/A,#N/A,FALSE,"CORP"}</definedName>
    <definedName name="kk" localSheetId="17">#REF!</definedName>
    <definedName name="kk">#REF!</definedName>
    <definedName name="kkk">[5]!is1b,[5]!is1c,[5]!STATS2,[5]!STATS3</definedName>
    <definedName name="ko" hidden="1">{#N/A,#N/A,FALSE,"Aging Summary";#N/A,#N/A,FALSE,"Ratio Analysis";#N/A,#N/A,FALSE,"Test 120 Day Accts";#N/A,#N/A,FALSE,"Tickmarks"}</definedName>
    <definedName name="KPMGContact" hidden="1">#REF!</definedName>
    <definedName name="l">[1]Lists!$A$2:$A$4</definedName>
    <definedName name="Labor">'[1]Labor ratio'!$A$2:$K$14</definedName>
    <definedName name="lborefin">LEFT('[38]lbo-sum'!$Y$13)="Y"</definedName>
    <definedName name="level">[5]!is1b,[5]!is1c,[5]!STATS2,[5]!STATS3</definedName>
    <definedName name="LeveragedCashFlow">[19]Economics!$C$164:$M$174</definedName>
    <definedName name="Library" hidden="1">"a1"</definedName>
    <definedName name="limcount" hidden="1">1</definedName>
    <definedName name="Line22">'[39]P 216'!$G$34</definedName>
    <definedName name="Line26">'[39]P 216'!$G$38</definedName>
    <definedName name="Line30">'[39]P 216'!$G$42</definedName>
    <definedName name="Line32">'[39]P 216'!$G$44</definedName>
    <definedName name="LiqPriceHeading">[19]Pricing!$A$3:$M$3</definedName>
    <definedName name="LiqPrices">[19]Pricing!$A$3:$M$9</definedName>
    <definedName name="Liquids" hidden="1">{#N/A,#N/A,FALSE,"Earnings release"}</definedName>
    <definedName name="listINDEX">[40]Entities!$D$1:INDEX([40]Entities!$D$1:$D$1010,SUMPRODUCT(--([40]Entities!$D$1:$D$1010&lt;&gt;"")))</definedName>
    <definedName name="ListOffset" hidden="1">1</definedName>
    <definedName name="lk" hidden="1">{#N/A,#N/A,FALSE,"Summary";#N/A,#N/A,FALSE,"Adj to Option C";#N/A,#N/A,FALSE,"Dividend Analysis";#N/A,#N/A,FALSE,"Reserve Analysis";#N/A,#N/A,FALSE,"Depreciation";#N/A,#N/A,FALSE,"Other Tax Adj"}</definedName>
    <definedName name="Load_Growth">'[6]VEA Inputs'!$E$126</definedName>
    <definedName name="LookAddressOne">[30]Distances!$C$6</definedName>
    <definedName name="LookAddressThree">[30]Distances!$C$8</definedName>
    <definedName name="LookAddressTwo">[30]Distances!$C$7</definedName>
    <definedName name="LookAdjustMentOneAmount">[8]Distances!$C$132</definedName>
    <definedName name="LookAdjustMentOneText">[8]Distances!$C$131</definedName>
    <definedName name="LookAdjustMentThreeAmount">[8]Distances!$C$136</definedName>
    <definedName name="LookAdjustMentThreeText">[8]Distances!$C$135</definedName>
    <definedName name="LookAdjustMentTwoAmount">[8]Distances!$C$134</definedName>
    <definedName name="LookAdjustMentTwoText">[8]Distances!$C$133</definedName>
    <definedName name="LookAidInConstAmount">[30]Distances!$C$206</definedName>
    <definedName name="LookAidInConstRate">[30]Distances!$C$205</definedName>
    <definedName name="LookAllocatedCompFuelMcfBasedOnWellHeadMcf">[30]Distances!$C$163</definedName>
    <definedName name="LookAllocatedCompFuelMmbtuBasedOnWellHeadMMBtu">[30]Distances!$C$164</definedName>
    <definedName name="LookAllocatedDryCompFuelMcf">[30]Distances!$C$160</definedName>
    <definedName name="LookAllocatedDryCompFuelMMBtu">[30]Distances!$C$161</definedName>
    <definedName name="LookAllocatedFuelFlareMcfBasedOnWellHeadMcf">[30]Distances!$C$157</definedName>
    <definedName name="LookAllocatedFuelFlareMcfTotal">[8]Distances!$C$84</definedName>
    <definedName name="LookAllocatedFuelFlareMmbtuBasedOnWellHeadMMBtu">[30]Distances!$C$158</definedName>
    <definedName name="LookAllocatedFuelFlareMmbtuTotal">[8]Distances!$C$88</definedName>
    <definedName name="LookAllocatedGallonsEthane">[30]Distances!$C$72</definedName>
    <definedName name="LookAllocatedGallonsHexanes">[30]Distances!$C$78</definedName>
    <definedName name="LookAllocatedGallonsIsoButane">[30]Distances!$C$74</definedName>
    <definedName name="LookAllocatedGallonsIsoPentane">[30]Distances!$C$76</definedName>
    <definedName name="LookAllocatedGallonsMethane">[30]Distances!$C$71</definedName>
    <definedName name="LookAllocatedGallonsNormalButane">[30]Distances!$C$75</definedName>
    <definedName name="LookAllocatedGallonsNormalPentane">[30]Distances!$C$77</definedName>
    <definedName name="LookAllocatedGallonsPentanesPlus">[8]Distances!$C$72</definedName>
    <definedName name="LookAllocatedGallonsPropane">[30]Distances!$C$73</definedName>
    <definedName name="LookAllocatedGallonsTotalTimesProducersPercent">[8]Distances!$C$80</definedName>
    <definedName name="LookAllocatedMcf">[30]Distances!$C$42</definedName>
    <definedName name="LookAllocatedMcfShrinkEthane">[30]Distances!$C$112</definedName>
    <definedName name="LookAllocatedMcfShrinkHexanes">[30]Distances!$C$118</definedName>
    <definedName name="LookAllocatedMcfShrinkIsoButane">[30]Distances!$C$114</definedName>
    <definedName name="LookAllocatedMcfShrinkIsoPentane">[30]Distances!$C$116</definedName>
    <definedName name="LookAllocatedMcfShrinkMethane">[30]Distances!$C$111</definedName>
    <definedName name="LookAllocatedMcfShrinkNormalButane">[30]Distances!$C$115</definedName>
    <definedName name="LookAllocatedMcfShrinkNormalPentane">[30]Distances!$C$117</definedName>
    <definedName name="LookAllocatedMcfShrinkPentanesPlus">[8]Distances!$C$98</definedName>
    <definedName name="LookAllocatedMcfShrinkPropane">[30]Distances!$C$113</definedName>
    <definedName name="LookAllocatedMmbtu">[30]Distances!$C$43</definedName>
    <definedName name="LookAllocatedMmbtuShrinkEthane">[30]Distances!$C$121</definedName>
    <definedName name="LookAllocatedMmbtuShrinkHexanes">[30]Distances!$C$127</definedName>
    <definedName name="LookAllocatedMmbtuShrinkIsoButane">[30]Distances!$C$123</definedName>
    <definedName name="LookAllocatedMmbtuShrinkIsoPentane">[30]Distances!$C$125</definedName>
    <definedName name="LookAllocatedMmbtuShrinkMethane">[30]Distances!$C$120</definedName>
    <definedName name="LookAllocatedMmbtuShrinkNormalButane">[30]Distances!$C$124</definedName>
    <definedName name="LookAllocatedMmbtuShrinkNormalPentane">[30]Distances!$C$126</definedName>
    <definedName name="LookAllocatedMmbtuShrinkPentanesPlus">[8]Distances!$C$104</definedName>
    <definedName name="LookAllocatedMmbtuShrinkPropane">[30]Distances!$C$122</definedName>
    <definedName name="LookAllocatedMmbtuShrinkTotal">[8]Distances!$C$105</definedName>
    <definedName name="LookAllocGalsEthane">[30]Distances!$C$82</definedName>
    <definedName name="LookAllocGalsHexanes">[30]Distances!$C$88</definedName>
    <definedName name="LookAllocGalsIsoButane">[30]Distances!$C$84</definedName>
    <definedName name="LookAllocGalsIsoPentane">[30]Distances!$C$86</definedName>
    <definedName name="LookAllocGalsMethane">[30]Distances!$C$81</definedName>
    <definedName name="LookAllocGalsNormalButane">[30]Distances!$C$85</definedName>
    <definedName name="LookAllocGalsNormalPentane">[30]Distances!$C$87</definedName>
    <definedName name="LookAllocGalsPropane">[30]Distances!$C$83</definedName>
    <definedName name="LookAllocLDGalsEthane">[30]Distances!$C$92</definedName>
    <definedName name="LookAllocLDGalsHexanes">[30]Distances!$C$98</definedName>
    <definedName name="LookAllocLDGalsIsoButane">[30]Distances!$C$94</definedName>
    <definedName name="LookAllocLDGalsIsoPentane">[30]Distances!$C$96</definedName>
    <definedName name="LookAllocLDGalsMethane">[30]Distances!$C$91</definedName>
    <definedName name="LookAllocLDGalsNormalButane">[30]Distances!$C$95</definedName>
    <definedName name="LookAllocLDGalsNormalPentane">[30]Distances!$C$97</definedName>
    <definedName name="LookAllocLDGalsPropane">[30]Distances!$C$93</definedName>
    <definedName name="LookByPassMcf">[30]Distances!$C$171</definedName>
    <definedName name="LookByPassMMBtu">[30]Distances!$C$172</definedName>
    <definedName name="LookCascadeBPMcf">[30]Distances!$C$173</definedName>
    <definedName name="LookCascadeBPMMBtu">[30]Distances!$C$174</definedName>
    <definedName name="LookCascadeFeeRate">[30]Distances!$C$254</definedName>
    <definedName name="LookCascadeFeeValue">[30]Distances!$C$255</definedName>
    <definedName name="LookCO2MolePercent">[30]Distances!$C$31</definedName>
    <definedName name="LookCO2TreatingAmount">[30]Distances!$C$194</definedName>
    <definedName name="LookCompressionAmount">[30]Distances!$C$198</definedName>
    <definedName name="LookCompressionRate">[30]Distances!$C$197</definedName>
    <definedName name="LookConditioningFee">[30]Distances!$C$192</definedName>
    <definedName name="LookConditioningFeeRatePerMmbtu">[30]Distances!$C$191</definedName>
    <definedName name="LookDehyAmount">[30]Distances!$C$200</definedName>
    <definedName name="LookDehyRate">[30]Distances!$C$199</definedName>
    <definedName name="LookElecCostAmount_Comp">[30]Distances!$C$221</definedName>
    <definedName name="LookElecCostAmount_Plant">[30]Distances!$C$220</definedName>
    <definedName name="LookExcessGasLiftSalesValue">[30]Distances!$C$219</definedName>
    <definedName name="LookExcessGasLiftVolume">[30]Distances!$C$218</definedName>
    <definedName name="LookFax1">[30]Distances!$C$9</definedName>
    <definedName name="LookFinalResidueMCF">[30]Distances!$C$183</definedName>
    <definedName name="LookFinalResidueMmbtu">[30]Distances!$C$182</definedName>
    <definedName name="LookFuelCapLimitAdjustment">[8]Distances!$C$92</definedName>
    <definedName name="LookFuelCapLimitPercent">[8]Distances!$C$90</definedName>
    <definedName name="LookGasLiftGathAmount">[30]Distances!$C$217</definedName>
    <definedName name="LookGasLiftGathRate">[30]Distances!$C$216</definedName>
    <definedName name="LookGasLiftMeterFeeAmount">[30]Distances!$C$215</definedName>
    <definedName name="LookGatheringAmount">[30]Distances!$C$202</definedName>
    <definedName name="LookGatheringRate">[30]Distances!$C$201</definedName>
    <definedName name="LookIncludeInTheoreticalCalculations">[8]Distances!$C$41</definedName>
    <definedName name="LookLiquidsValueEthane">[30]Distances!$C$138</definedName>
    <definedName name="LookLiquidsValueHexanes">[30]Distances!$C$144</definedName>
    <definedName name="LookLiquidsValueISOButane">[30]Distances!$C$140</definedName>
    <definedName name="LookLiquidsValueIsoPentane">[30]Distances!$C$142</definedName>
    <definedName name="LookLiquidsValueMethane">[30]Distances!$C$137</definedName>
    <definedName name="LookLiquidsValueNormalButane">[30]Distances!$C$141</definedName>
    <definedName name="LookLiquidsValueNormalPentane">[30]Distances!$C$143</definedName>
    <definedName name="LookLiquidsValuePentanesPlus">[8]Distances!$C$121</definedName>
    <definedName name="LookLiquidsValuePropane">[30]Distances!$C$139</definedName>
    <definedName name="LookLossLinePackMMBtu">[30]Distances!$C$179</definedName>
    <definedName name="LookLowVolumeFee">[30]Distances!$C$195</definedName>
    <definedName name="LookMay12OneOkStorageValue">[30]Distances!$C$257</definedName>
    <definedName name="LookNetResidueAmount">[30]Distances!$C$245</definedName>
    <definedName name="LookNGLDeliveryAmount">[30]Distances!$C$212</definedName>
    <definedName name="LookNGLDeliveryRate">[30]Distances!$C$211</definedName>
    <definedName name="LookOtherGatheringAmount">[30]Distances!$C$204</definedName>
    <definedName name="LookOtherGatheringRate">[30]Distances!$C$203</definedName>
    <definedName name="LookPhone1">[30]Distances!$C$10</definedName>
    <definedName name="LookPOR_Average_PSIG">[30]Distances!$C$196</definedName>
    <definedName name="LookPostedWellHeadMmbtu">[30]Distances!$C$20</definedName>
    <definedName name="LookPressureBaseAdjustedTheoreticalGallonsEthane">[30]Distances!$C$52</definedName>
    <definedName name="LookPressureBaseAdjustedTheoreticalGallonsHexanes">[30]Distances!$C$58</definedName>
    <definedName name="LookPressureBaseAdjustedTheoreticalGallonsIsoButane">[30]Distances!$C$54</definedName>
    <definedName name="LookPressureBaseAdjustedTheoreticalGallonsIsoPentane">[30]Distances!$C$56</definedName>
    <definedName name="LookPressureBaseAdjustedTheoreticalGallonsMethane">[30]Distances!$C$51</definedName>
    <definedName name="LookPressureBaseAdjustedTheoreticalGallonsNormalButane">[30]Distances!$C$55</definedName>
    <definedName name="LookPressureBaseAdjustedTheoreticalGallonsNormalPentane">[30]Distances!$C$57</definedName>
    <definedName name="LookPressureBaseAdjustedTheoreticalGallonsPentanesPlus">[8]Distances!$C$66</definedName>
    <definedName name="LookPressureBaseAdjustedTheoreticalGallonsPropane">[30]Distances!$C$53</definedName>
    <definedName name="LookPressureBaseAdjustedTheoreticalGPMEthane">[30]Distances!$C$23</definedName>
    <definedName name="LookPressureBaseAdjustedTheoreticalGPMHexanes">[30]Distances!$C$29</definedName>
    <definedName name="LookPressureBaseAdjustedTheoreticalGPMIsoButane">[30]Distances!$C$25</definedName>
    <definedName name="LookPressureBaseAdjustedTheoreticalGPMIsoPentane">[30]Distances!$C$27</definedName>
    <definedName name="LookPressureBaseAdjustedTheoreticalGPMMethane">[30]Distances!$C$22</definedName>
    <definedName name="LookPressureBaseAdjustedTheoreticalGPMNormalButane">[30]Distances!$C$26</definedName>
    <definedName name="LookPressureBaseAdjustedTheoreticalGPMNormalPentane">[30]Distances!$C$28</definedName>
    <definedName name="LookPressureBaseAdjustedTheoreticalGPMPentanesPlus">[8]Distances!$C$60</definedName>
    <definedName name="LookPressureBaseAdjustedTheoreticalGPMPropane">[30]Distances!$C$24</definedName>
    <definedName name="LookProducerNGLPercent">[30]Distances!$C$49</definedName>
    <definedName name="LookProducerPercentEthane">[8]Distances!$C$47</definedName>
    <definedName name="LookProducerPercentIsoButane">[8]Distances!$C$49</definedName>
    <definedName name="LookProducerPercentNormalButane">[8]Distances!$C$50</definedName>
    <definedName name="LookProducerPercentPentanesPlus">[8]Distances!$C$51</definedName>
    <definedName name="LookProducerPercentPropane">[8]Distances!$C$48</definedName>
    <definedName name="LookProducerProcessingOrSellingAtWellHead">[8]Distances!$C$43</definedName>
    <definedName name="LookProducersShareOfLiquidsValueEthane">[30]Distances!$C$148</definedName>
    <definedName name="LookProducersShareOfLiquidsValueHexanes">[30]Distances!$C$154</definedName>
    <definedName name="LookProducersShareOfLiquidsValueISOButane">[30]Distances!$C$150</definedName>
    <definedName name="LookProducersShareOfLiquidsValueIsoPentane">[30]Distances!$C$152</definedName>
    <definedName name="LookProducersShareOfLiquidsValueMethane">[30]Distances!$C$147</definedName>
    <definedName name="LookProducersShareOfLiquidsValueNormalButane">[30]Distances!$C$151</definedName>
    <definedName name="LookProducersShareOfLiquidsValueNormalPentane">[30]Distances!$C$153</definedName>
    <definedName name="LookProducersShareOfLiquidsValuePentanesPlus">[8]Distances!$C$128</definedName>
    <definedName name="LookProducersShareOfLiquidsValuePropane">[30]Distances!$C$149</definedName>
    <definedName name="LookProducersShareOfLiquidsValueTotal">[30]Distances!$C$155</definedName>
    <definedName name="LookResidueAmount">[30]Distances!$C$224</definedName>
    <definedName name="LookResidueGatheringAmount">[30]Distances!$C$208</definedName>
    <definedName name="LookResidueGatheringRate">[30]Distances!$C$207</definedName>
    <definedName name="LookResidueTransportAmount">[30]Distances!$C$210</definedName>
    <definedName name="LookResidueTransportRate">[30]Distances!$C$209</definedName>
    <definedName name="LookSettledResidue">[30]Distances!$C$189</definedName>
    <definedName name="LookTheoreticalGallonsEthane">[30]Distances!$C$62</definedName>
    <definedName name="LookTheoreticalGallonsHexanes">[30]Distances!$C$68</definedName>
    <definedName name="LookTheoreticalGallonsIsoButane">[30]Distances!$C$64</definedName>
    <definedName name="LookTheoreticalGallonsIsoPentane">[30]Distances!$C$66</definedName>
    <definedName name="LookTheoreticalGallonsMethane">[30]Distances!$C$61</definedName>
    <definedName name="LookTheoreticalGallonsNormalButane">[30]Distances!$C$65</definedName>
    <definedName name="LookTheoreticalGallonsNormalPentane">[30]Distances!$C$67</definedName>
    <definedName name="LookTheoreticalGallonsPropane">[30]Distances!$C$63</definedName>
    <definedName name="LookTotalFeeAmount">[30]Distances!$C$222</definedName>
    <definedName name="LookVendorNumber">[30]Distances!$C$5</definedName>
    <definedName name="LookWellHeadMcf">[30]Distances!$C$19</definedName>
    <definedName name="lpo" hidden="1">{#N/A,#N/A,FALSE,"Aging Summary";#N/A,#N/A,FALSE,"Ratio Analysis";#N/A,#N/A,FALSE,"Test 120 Day Accts";#N/A,#N/A,FALSE,"Tickmarks"}</definedName>
    <definedName name="lslkjd" hidden="1">'[41]Expense Escalation-Old-dk'!#REF!</definedName>
    <definedName name="lvlt">[5]!is1b,[5]!is1c,[5]!STATS2,[5]!STATS3</definedName>
    <definedName name="m"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ainVolumeCascadeData">[30]CascadeCalcs!$B:$DO</definedName>
    <definedName name="MainVolumeData">'[30]Main Calculations'!$B$5:$ID$365</definedName>
    <definedName name="MajorLocations">'[42]Named Ranges'!$C$3:$C$74</definedName>
    <definedName name="ManageCo_B2Tax_Forecast">'[25]ManageCo Provision'!$C$237:$AN$285</definedName>
    <definedName name="ManageCo_FBOS">'[25]Summary of Tax Rates'!$F$21</definedName>
    <definedName name="ManageCo_Federal_FBOS">'[25]Summary of Tax Rates'!$F$12</definedName>
    <definedName name="ManageCo_Gross_Up">'[25]Summary of Tax Rates'!$F$19</definedName>
    <definedName name="ManageCo_SBOF">'[25]Summary of Tax Rates'!$F$22</definedName>
    <definedName name="ManageCo_State_Rate">'[25]Summary of Tax Rates'!$F$25</definedName>
    <definedName name="ManageCo_State_Rate_No_Bonus">'[25]Summary of Tax Rates'!$F$26</definedName>
    <definedName name="ManageCo_TEO">'[25]Summary of Tax Rates'!$F$17</definedName>
    <definedName name="margin_growth">[20]growth!$A$1:$A$65536,[20]growth!$Z$1:$Z$65536</definedName>
    <definedName name="margin_main">[20]main!$A$1:$A$65536,[20]main!$Z$1:$Z$65536</definedName>
    <definedName name="margin_matrix">[20]matrix!$A$1:$A$65536,[20]matrix!$AG$1:$AG$65536</definedName>
    <definedName name="margin_notes">[20]main!$AF$1:$AF$65536,[20]main!$AZ$1:$AZ$65536</definedName>
    <definedName name="margin_valuation">[20]valuation!$A$1:$A$65536,[20]valuation!$AI$1:$AI$65536</definedName>
    <definedName name="MARY" hidden="1">{#N/A,#N/A,TRUE,"TOTAL DISTRIBUTION";#N/A,#N/A,TRUE,"SOUTH";#N/A,#N/A,TRUE,"NORTHEAST";#N/A,#N/A,TRUE,"WEST"}</definedName>
    <definedName name="Materials_Percent">'[6]VEA Inputs'!$E$74</definedName>
    <definedName name="mb"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_"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CGISS"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FWT"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5"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e">"Button 5"</definedName>
    <definedName name="Meter_Allocation">[10]FuelAlloc!$A$3:$BG$258</definedName>
    <definedName name="MeteredVolumes">[43]Meters!$A$48:$I$242</definedName>
    <definedName name="MeterProducerXRef">'[10]Meter Producer Xref'!$B$4:$M$375</definedName>
    <definedName name="Mgmt" localSheetId="17">[44]Current!#REF!</definedName>
    <definedName name="Mgmt">[44]Current!#REF!</definedName>
    <definedName name="michael">[5]!is1b,[5]!is1c,[5]!STATS2,[5]!STATS3</definedName>
    <definedName name="milko">[5]!is1b,[5]!is1c,[5]!STATS2,[5]!STATS3</definedName>
    <definedName name="million">1000000</definedName>
    <definedName name="MonitorCol">1</definedName>
    <definedName name="MonitorRow">1</definedName>
    <definedName name="month">[1]RPT80MAR!$A$1:$D$77</definedName>
    <definedName name="MonthofProd">'[30]Liquids and Other Input'!$C$4</definedName>
    <definedName name="months">[28]Permanent!$A$24:$A$35</definedName>
    <definedName name="MTC_Amortization">'[1]JFJ-3 MTC Rate'!$A$32:$F$82</definedName>
    <definedName name="N"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A" hidden="1">{#N/A,#N/A,FALSE,"Expenses";#N/A,#N/A,FALSE,"Revenue"}</definedName>
    <definedName name="nada" hidden="1">{2;#N/A;"R13C16:R17C16";#N/A;"R13C14:R17C15";FALSE;FALSE;FALSE;95;#N/A;#N/A;"R13C19";#N/A;FALSE;FALSE;FALSE;FALSE;#N/A;"";#N/A;FALSE;"";"";#N/A;#N/A;#N/A}</definedName>
    <definedName name="Name1" hidden="1">#REF!</definedName>
    <definedName name="Name2" hidden="1">#REF!</definedName>
    <definedName name="new" localSheetId="17">#REF!</definedName>
    <definedName name="new">#REF!</definedName>
    <definedName name="newname" hidden="1">{#N/A,#N/A,FALSE,"CAP 1998";#N/A,#N/A,FALSE,"CAP 1999";#N/A,#N/A,FALSE,"CAP 2000";#N/A,#N/A,FALSE,"CAP_2001";#N/A,#N/A,FALSE,"CAP_2002";#N/A,#N/A,FALSE,"MAINT_1998";#N/A,#N/A,FALSE,"MAINT_1999";#N/A,#N/A,FALSE,"MAINT_2000";#N/A,#N/A,FALSE,"MAINT_2001";#N/A,#N/A,FALSE,"MAINT_2002"}</definedName>
    <definedName name="NGPL_GDDPrice">'[30]Liquids and Other Input'!$C$11</definedName>
    <definedName name="nn"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on_cap_int">'[1]Input Page'!$E$11</definedName>
    <definedName name="none" hidden="1">{#N/A,#N/A,TRUE,"TOTAL DISTRIBUTION";#N/A,#N/A,TRUE,"SOUTH";#N/A,#N/A,TRUE,"NORTHEAST";#N/A,#N/A,TRUE,"WEST"}</definedName>
    <definedName name="NP">'[15]Westar ATRR'!$J$185</definedName>
    <definedName name="NSP_COS" localSheetId="17">#REF!</definedName>
    <definedName name="NSP_COS">#REF!</definedName>
    <definedName name="NTPL_Fuel">[10]Input!$G$28</definedName>
    <definedName name="NTPL_Transport">[10]Input!$G$23</definedName>
    <definedName name="Nuclear_Secur_Date">[1]Assumptions!$E$21</definedName>
    <definedName name="NumberOfDaysInMonth">[45]Lists!$B$15</definedName>
    <definedName name="NvsAnswerCol">"'[RP Consolidating IS YTD - 2017 - 9.xlsx]BU List'!$A$4:$A$19"</definedName>
    <definedName name="NvsASD">"V2016-12-31"</definedName>
    <definedName name="NvsAutoDrillOk">"VN"</definedName>
    <definedName name="NvsElapsedTime">0.0000462962925666943</definedName>
    <definedName name="NvsEndTime">42816.4573842593</definedName>
    <definedName name="NvsInstLang">"VENG"</definedName>
    <definedName name="NvsInstSpec">"%,FBUSINESS_UNIT,V41000"</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BusUnit">"V10000"</definedName>
    <definedName name="NvsPanelEffdt">"V2016-02-06"</definedName>
    <definedName name="NvsPanelSetid">"VSHARE"</definedName>
    <definedName name="NvsReqBU">"V10000"</definedName>
    <definedName name="NvsReqBUOnly">"VN"</definedName>
    <definedName name="NvsStyleNme">"BBStyle.xls"</definedName>
    <definedName name="NvsTransLed">"VN"</definedName>
    <definedName name="NvsTreeASD">"V2016-12-31"</definedName>
    <definedName name="NvsValTbl.ACCOUNT">"GL_ACCOUNT_TBL"</definedName>
    <definedName name="NvsValTbl.AFFILIATE">"AFFILIATE_VW"</definedName>
    <definedName name="NvsValTbl.BUSINESS_UNIT">"BUS_UNIT_TBL_FS"</definedName>
    <definedName name="NvsValTbl.CURRENCY_CD">"CURRENCY_CD_TBL"</definedName>
    <definedName name="NvsValTbl.DEPTID">"DEPT_TBL"</definedName>
    <definedName name="oct" hidden="1">{#N/A,#N/A,FALSE,"TOTFINAL";#N/A,#N/A,FALSE,"FINPLAN";#N/A,#N/A,FALSE,"TOTMOTADJ";#N/A,#N/A,FALSE,"tieEQ";#N/A,#N/A,FALSE,"G";#N/A,#N/A,FALSE,"ELIMS";#N/A,#N/A,FALSE,"NEXTEL ADJ";#N/A,#N/A,FALSE,"MIMS";#N/A,#N/A,FALSE,"LMPS";#N/A,#N/A,FALSE,"CNSS";#N/A,#N/A,FALSE,"CSS";#N/A,#N/A,FALSE,"MCG";#N/A,#N/A,FALSE,"AECS";#N/A,#N/A,FALSE,"SPS";#N/A,#N/A,FALSE,"CORP"}</definedName>
    <definedName name="OIL_RATE">OFFSET(#REF!,3,IF([22]WORK!$E$1=1,[22]WORK!$E$1+1,5*[22]WORK!$E$1-3),20000,1)</definedName>
    <definedName name="oiupiu" hidden="1">{"US Chemical Summary",#N/A,FALSE,"USChem";"Foreign Chemical Summary",#N/A,FALSE,"ForChem"}</definedName>
    <definedName name="oiutyut" hidden="1">{"US EP DCF Valuation",#N/A,FALSE,"USE&amp;P ";"Can EP DCF Valuation",#N/A,FALSE,"Can E&amp;P";"Eur EP DCF Valuation",#N/A,FALSE,"Eur E&amp;P";"ASPAC EP DCF Valuation",#N/A,FALSE,"Asia-Pac E&amp;P";"NonCon EP DCF Valuation",#N/A,FALSE,"Non-Con E&amp;P"}</definedName>
    <definedName name="oiuyt" hidden="1">{"us ep earnings",#N/A,FALSE,"US E&amp;P";"us ep price vol detail",#N/A,FALSE,"US E&amp;P";"fareast ep earnings",#N/A,FALSE,"Far East E&amp;P";"fareast ep price vol detail",#N/A,FALSE,"Far East E&amp;P";"other EP earnings",#N/A,FALSE,"Other E&amp;P";"other EP price vol detail",#N/A,FALSE,"Other E&amp;P"}</definedName>
    <definedName name="ok">[5]!is1b,[5]!is1c,[5]!STATS2,[5]!STATS3</definedName>
    <definedName name="okay"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ol"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oldname" hidden="1">{#N/A,#N/A,FALSE,"CAP 1998";#N/A,#N/A,FALSE,"CAP 1999";#N/A,#N/A,FALSE,"CAP 2000";#N/A,#N/A,FALSE,"CAP_2001";#N/A,#N/A,FALSE,"CAP_2002";#N/A,#N/A,FALSE,"MAINT_1998";#N/A,#N/A,FALSE,"MAINT_1999";#N/A,#N/A,FALSE,"MAINT_2000";#N/A,#N/A,FALSE,"MAINT_2001";#N/A,#N/A,FALSE,"MAINT_2002"}</definedName>
    <definedName name="OM_Rate">'[6]VEA Inputs'!$E$93</definedName>
    <definedName name="one">1</definedName>
    <definedName name="OnyxAllocation">[43]OnyxAlloc!$A$6:$K$62</definedName>
    <definedName name="OperatingCost">'[19]Operating Costs'!$D$7</definedName>
    <definedName name="OPEX_Acct">'[46]Xref-Cost Element - COA'!$A$52:$E$68</definedName>
    <definedName name="opiu" hidden="1">{2;#N/A;"R13C16:R17C16";#N/A;"R13C14:R17C15";FALSE;FALSE;FALSE;95;#N/A;#N/A;"R13C19";#N/A;FALSE;FALSE;FALSE;FALSE;#N/A;"";#N/A;FALSE;"";"";#N/A;#N/A;#N/A}</definedName>
    <definedName name="opy">[5]!is1b,[5]!is1c,[5]!STATS2,[5]!STATS3</definedName>
    <definedName name="or"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Other_Tax">'[6]VEA Inputs'!$E$99</definedName>
    <definedName name="Ownership">[5]!is1b,[5]!is1c,[5]!STATS2,[5]!STATS3</definedName>
    <definedName name="oyutfc" hidden="1">{"Earnings",#N/A,FALSE,"Earnings";"BalanceSheet",#N/A,FALSE,"BalanceSheet";"ChangeinCash",#N/A,FALSE,"CashFlow";"IR Production Sum",#N/A,FALSE,"E&amp;P Summary";"IR EPCost Sum",#N/A,FALSE,"E&amp;P Summary"}</definedName>
    <definedName name="p" hidden="1">#REF!</definedName>
    <definedName name="Payroll15">'[47]05.15.2020'!$B$2:$BI$55</definedName>
    <definedName name="Payroll31">'[47]05.31.2020'!$B$2:$BK$55</definedName>
    <definedName name="PayrollAllocation">'[48]Payroll Allocation'!$B$2:$AU$55</definedName>
    <definedName name="PCap" hidden="1">#REF!</definedName>
    <definedName name="PCount" hidden="1">#REF!</definedName>
    <definedName name="pctHW">[1]Input!$M$24</definedName>
    <definedName name="pctSWExp">[1]Input!$M$26</definedName>
    <definedName name="pctTraining">[1]Input!$M$25</definedName>
    <definedName name="Period_Covered">'[26]100160-112002 Cash'!$F$5</definedName>
    <definedName name="Perrigo">[5]!is1b,[5]!is1c,[5]!STATS2,[5]!STATS3</definedName>
    <definedName name="PGAS_Meter_Volumes">[10]Meters!$B$1:$O$65632</definedName>
    <definedName name="pig_dig5" hidden="1">{#N/A,#N/A,FALSE,"T COST";#N/A,#N/A,FALSE,"COST_FH"}</definedName>
    <definedName name="pig_dog" hidden="1">{2;#N/A;"R13C16:R17C16";#N/A;"R13C14:R17C15";FALSE;FALSE;FALSE;95;#N/A;#N/A;"R13C19";#N/A;FALSE;FALSE;FALSE;FALSE;#N/A;"";#N/A;FALSE;"";"";#N/A;#N/A;#N/A}</definedName>
    <definedName name="pig_dog\" hidden="1">{"EXCELHLP.HLP!1802";5;10;5;10;13;13;13;8;5;5;10;14;13;13;13;13;5;10;14;13;5;10;1;2;24}</definedName>
    <definedName name="pig_dog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3" hidden="1">{#N/A,#N/A,FALSE,"Results";#N/A,#N/A,FALSE,"Input Data";#N/A,#N/A,FALSE,"Generation Calculation";#N/A,#N/A,FALSE,"Unit Heat Rate Calculation";#N/A,#N/A,FALSE,"BEFF.XLS";#N/A,#N/A,FALSE,"TURBEFF.XLS";#N/A,#N/A,FALSE,"Final FWH Extraction Flow";#N/A,#N/A,FALSE,"Condenser Performance";#N/A,#N/A,FALSE,"Stage Pressure Correction"}</definedName>
    <definedName name="pig_dog4" hidden="1">{#N/A,#N/A,FALSE,"SUMMARY";#N/A,#N/A,FALSE,"INPUTDATA";#N/A,#N/A,FALSE,"Condenser Performance"}</definedName>
    <definedName name="pig_dog6" hidden="1">{#N/A,#N/A,FALSE,"INPUTDATA";#N/A,#N/A,FALSE,"SUMMARY";#N/A,#N/A,FALSE,"CTAREP";#N/A,#N/A,FALSE,"CTBREP";#N/A,#N/A,FALSE,"TURBEFF";#N/A,#N/A,FALSE,"Condenser Performance"}</definedName>
    <definedName name="pig_dog7" hidden="1">{#N/A,#N/A,FALSE,"INPUTDATA";#N/A,#N/A,FALSE,"SUMMARY"}</definedName>
    <definedName name="pig_dog8" hidden="1">{#N/A,#N/A,FALSE,"INPUTDATA";#N/A,#N/A,FALSE,"SUMMARY";#N/A,#N/A,FALSE,"CTAREP";#N/A,#N/A,FALSE,"CTBREP";#N/A,#N/A,FALSE,"PMG4ST86";#N/A,#N/A,FALSE,"TURBEFF";#N/A,#N/A,FALSE,"Condenser Performance"}</definedName>
    <definedName name="pioupoiu" hidden="1">{"Earnings_Summary",#N/A,FALSE,"Earnings Model";"Earnings EP Detail",#N/A,FALSE,"Earnings Model";"Earnings RM Detail",#N/A,FALSE,"Earnings Model"}</definedName>
    <definedName name="pipiupiou" hidden="1">{"Earnings",#N/A,FALSE,"Earnings";"BalanceSheet",#N/A,FALSE,"BalanceSheet";"Change in Cash",#N/A,FALSE,"CashFlow";"normalengs",#N/A,FALSE,"NormalEngs";"upstream normal per Bbl",#N/A,FALSE,"NormEngUp";"CAPEXsum",#N/A,FALSE,"CAPEX Sum"}</definedName>
    <definedName name="piuoip" hidden="1">{"Fact Sheet",#N/A,FALSE,"Fact";"Earnings_Summary",#N/A,FALSE,"Earnings Model";"Earnings EP Detail",#N/A,FALSE,"Earnings Model";"Earnings RM Detail",#N/A,FALSE,"Earnings Model";"Qtr Earnings Model",#N/A,FALSE,"Quarters";"Balance Sheet",#N/A,FALSE,"Balance";"Balance Sheet Details",#N/A,FALSE,"Balance";"Change in Cash",#N/A,FALSE,"Change in Cash";"Ratios",#N/A,FALSE,"Ratios";"NAV",#N/A,FALSE,"NAV";"ROCE",#N/A,FALSE,"ROCE";"Dupont",#N/A,FALSE,"Dupont";"US EP Earn and Prof Analysis",#N/A,FALSE,"USE&amp;P ";"Can EP Earn and Prof Analysis",#N/A,FALSE,"Can E&amp;P";"Eur EP Earn and Prof Analysis",#N/A,FALSE,"Eur E&amp;P";"ASPAC EP Earn and Prof Analysis",#N/A,FALSE,"Asia-Pac E&amp;P";"NonCon EP Earn Prof Analysis",#N/A,FALSE,"Non-Con E&amp;P";"OG Production Sum",#N/A,FALSE,"E&amp;P Summary";"DCF Analysis",#N/A,FALSE,"DCF";"US EP DCF Valuation",#N/A,FALSE,"USE&amp;P ";"Can EP DCF Valuation",#N/A,FALSE,"Can E&amp;P";"Eur EP DCF Valuation",#N/A,FALSE,"Eur E&amp;P";"ASPAC EP DCF Valuation",#N/A,FALSE,"Asia-Pac E&amp;P";"NonCon EP DCF Valuation",#N/A,FALSE,"Non-Con E&amp;P";"US RM Earnings Summary",#N/A,FALSE,"US R&amp;M";"US RM Realization Data",#N/A,FALSE,"US R&amp;M";"For RM Earnings Detail",#N/A,FALSE,"Foreign R&amp;M";"For RM Real and Vol Detail",#N/A,FALSE,"Foreign R&amp;M";"US Chemical Summary",#N/A,FALSE,"USChem";"Foreign Chemical Summary",#N/A,FALSE,"ForChem";"Assume",#N/A,FALSE,"Assumptions"}</definedName>
    <definedName name="Plant_Original_Cost">'[6]VEA Inputs'!$E$23</definedName>
    <definedName name="Plant_Tax">'[6]VEA Inputs'!$E$97</definedName>
    <definedName name="PlantFlare">'[8]Liquids and Other Input'!$C$75</definedName>
    <definedName name="PlantInfo">'[19]Plt &amp; Field Info'!$A$1:$BF$37</definedName>
    <definedName name="PlantInfoHeading">'[19]Plt &amp; Field Info'!$A$1:$BF$1</definedName>
    <definedName name="PlantsList">'[19]Plt &amp; Field Info'!$B$1:$O$1</definedName>
    <definedName name="po" hidden="1">{#N/A,#N/A,FALSE,"Summary";#N/A,#N/A,FALSE,"Adj to Option C";#N/A,#N/A,FALSE,"Dividend Analysis";#N/A,#N/A,FALSE,"Reserve Analysis";#N/A,#N/A,FALSE,"Depreciation";#N/A,#N/A,FALSE,"Other Tax Adj"}</definedName>
    <definedName name="poiji" hidden="1">{"Balance Sheet",#N/A,FALSE,"Balance";"Balance Sheet Details",#N/A,FALSE,"Balance"}</definedName>
    <definedName name="poiuy" hidden="1">{#N/A,#N/A,FALSE,"Aging Summary";#N/A,#N/A,FALSE,"Ratio Analysis";#N/A,#N/A,FALSE,"Test 120 Day Accts";#N/A,#N/A,FALSE,"Tickmarks"}</definedName>
    <definedName name="post_fossil">[1]Assumptions!$E$59</definedName>
    <definedName name="PPA">[1]Assumptions!$E$38</definedName>
    <definedName name="PreTaxDebt">'[1]MTC Return'!$F$18</definedName>
    <definedName name="_xlnm.Print_Area" localSheetId="16">'10-Dep Rates'!$A$1:$C$40</definedName>
    <definedName name="_xlnm.Print_Area" localSheetId="18">'11a-Wholesale Distribution '!$A$1:$O$211</definedName>
    <definedName name="_xlnm.Print_Area" localSheetId="17">'11-Wholesale Distribution'!$A$1:$M$99</definedName>
    <definedName name="_xlnm.Print_Area" localSheetId="1">'1-Project Rev Req'!$A$1:$S$108</definedName>
    <definedName name="_xlnm.Print_Area" localSheetId="2">'2-Incentive ROE'!$A$1:$K$49</definedName>
    <definedName name="_xlnm.Print_Area" localSheetId="3">'3-Project True-up'!$A$1:$K$64</definedName>
    <definedName name="_xlnm.Print_Area" localSheetId="4">'4- Rate Base'!$A$1:$J$72</definedName>
    <definedName name="_xlnm.Print_Area" localSheetId="5">'4a-ADIT Projection'!$A$1:$J$36</definedName>
    <definedName name="_xlnm.Print_Area" localSheetId="6">'4b-ADIT Projection Proration'!$A$1:$L$61</definedName>
    <definedName name="_xlnm.Print_Area" localSheetId="7">'4c- ADIT BOY'!$A$1:$H$84</definedName>
    <definedName name="_xlnm.Print_Area" localSheetId="8">'4d- ADIT EOY'!$A$1:$H$84</definedName>
    <definedName name="_xlnm.Print_Area" localSheetId="9">'4e-ADIT True-up'!$A$1:$J$36</definedName>
    <definedName name="_xlnm.Print_Area" localSheetId="10">'4f-ADIT True-up Proration'!$A$1:$AF$61</definedName>
    <definedName name="_xlnm.Print_Area" localSheetId="11">'5-P3 Support'!$A$1:$M$93</definedName>
    <definedName name="_xlnm.Print_Area" localSheetId="13">'7 - PBOP'!$A$1:$I$21</definedName>
    <definedName name="_xlnm.Print_Area" localSheetId="14">'8-Construction Loan'!$A$1:$J$104</definedName>
    <definedName name="_xlnm.Print_Area" localSheetId="0">'Attachment H'!$A$1:$K$280</definedName>
    <definedName name="Print_functionality">[49]!Print_functionality</definedName>
    <definedName name="_xlnm.Print_Titles" localSheetId="5">'4a-ADIT Projection'!$5:$6</definedName>
    <definedName name="_xlnm.Print_Titles" localSheetId="6">'4b-ADIT Projection Proration'!$6:$7</definedName>
    <definedName name="_xlnm.Print_Titles" localSheetId="9">'4e-ADIT True-up'!$5:$6</definedName>
    <definedName name="_xlnm.Print_Titles" localSheetId="10">'4f-ADIT True-up Proration'!$6:$7</definedName>
    <definedName name="Print_Titles_MI">'[1]DACTIVE$'!$A$1:$IV$4,'[1]DACTIVE$'!$A$1:$A$65536</definedName>
    <definedName name="Print1" localSheetId="17">#REF!</definedName>
    <definedName name="Print1">#REF!</definedName>
    <definedName name="Print3" localSheetId="17">#REF!</definedName>
    <definedName name="Print3">#REF!</definedName>
    <definedName name="Print4" localSheetId="17">#REF!</definedName>
    <definedName name="Print4">#REF!</definedName>
    <definedName name="Print5" localSheetId="17">#REF!</definedName>
    <definedName name="Print5">#REF!</definedName>
    <definedName name="PrintareaDec">'[1]kWh-Mcf'!$E$97,'[1]kWh-Mcf'!$A$81:$E$118,'[1]kWh-Mcf'!$AM$86:$AO$118</definedName>
    <definedName name="Prior_Year_End">'[25]Review Check'!$C$1</definedName>
    <definedName name="Producer_Database">[10]Producer!$B$3:$K$53</definedName>
    <definedName name="Production_Gals_Butane">[50]Summary!$M$19</definedName>
    <definedName name="Production_Gals_Ethane">[51]Summary!$M$17</definedName>
    <definedName name="Production_Gals_Pentanes">[51]Summary!$M$20</definedName>
    <definedName name="Production_Gals_Propane">[51]Summary!$M$18</definedName>
    <definedName name="ProductionMonth">'[30]Liquids and Other Input'!$C$3</definedName>
    <definedName name="ProjectName">[11]Controls!$D$12</definedName>
    <definedName name="ProjIDList" localSheetId="17">#REF!</definedName>
    <definedName name="ProjIDList">#REF!</definedName>
    <definedName name="Proposed" hidden="1">{#N/A,#N/A,TRUE,"TOTAL DISTRIBUTION";#N/A,#N/A,TRUE,"SOUTH";#N/A,#N/A,TRUE,"NORTHEAST";#N/A,#N/A,TRUE,"WEST"}</definedName>
    <definedName name="Provision" hidden="1">#REF!</definedName>
    <definedName name="prys" hidden="1">table_inspection</definedName>
    <definedName name="PSCo_COS" localSheetId="17">#REF!</definedName>
    <definedName name="PSCo_COS">#REF!</definedName>
    <definedName name="Purchase_Price_Plant">'[6]VEA Inputs'!$E$28</definedName>
    <definedName name="q" hidden="1">{"MATALL",#N/A,FALSE,"Sheet4";"matclass",#N/A,FALSE,"Sheet4"}</definedName>
    <definedName name="q_1" hidden="1">{#N/A,#N/A,FALSE,"BS_ESG ";#N/A,#N/A,FALSE,"P&amp;L_ESG"}</definedName>
    <definedName name="q_2" hidden="1">{#N/A,#N/A,FALSE,"BS_ESG ";#N/A,#N/A,FALSE,"P&amp;L_ESG"}</definedName>
    <definedName name="q_3" hidden="1">{#N/A,#N/A,FALSE,"BS_ESG ";#N/A,#N/A,FALSE,"P&amp;L_ESG"}</definedName>
    <definedName name="q_4" hidden="1">{#N/A,#N/A,FALSE,"BS_ESG ";#N/A,#N/A,FALSE,"P&amp;L_ESG"}</definedName>
    <definedName name="q_5" hidden="1">{#N/A,#N/A,FALSE,"BS_ESG ";#N/A,#N/A,FALSE,"P&amp;L_ESG"}</definedName>
    <definedName name="q_MTEP06_App_AB_Facility" localSheetId="17">#REF!</definedName>
    <definedName name="q_MTEP06_App_AB_Facility">#REF!</definedName>
    <definedName name="q_MTEP06_App_AB_Projects" localSheetId="17">#REF!</definedName>
    <definedName name="q_MTEP06_App_AB_Projects">#REF!</definedName>
    <definedName name="Q2Fcst" hidden="1">{#N/A,#N/A,FALSE,"TOTFINAL";#N/A,#N/A,FALSE,"FINPLAN";#N/A,#N/A,FALSE,"TOTMOTADJ";#N/A,#N/A,FALSE,"tieEQ";#N/A,#N/A,FALSE,"G";#N/A,#N/A,FALSE,"ELIMS";#N/A,#N/A,FALSE,"NEXTEL ADJ";#N/A,#N/A,FALSE,"MIMS";#N/A,#N/A,FALSE,"LMPS";#N/A,#N/A,FALSE,"CNSS";#N/A,#N/A,FALSE,"CSS";#N/A,#N/A,FALSE,"MCG";#N/A,#N/A,FALSE,"AECS";#N/A,#N/A,FALSE,"SPS";#N/A,#N/A,FALSE,"CORP"}</definedName>
    <definedName name="qerw"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qq" hidden="1">{#N/A,#N/A,FALSE,"BS_ESG ";#N/A,#N/A,FALSE,"P&amp;L_ESG"}</definedName>
    <definedName name="QR"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qre"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query">'[1]Boston Edison'!$A$1:$M$3434</definedName>
    <definedName name="qwe"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Rate_Case_Years">'[6]VEA Inputs'!$E$90</definedName>
    <definedName name="RDVers">"2.10a"</definedName>
    <definedName name="read" hidden="1">{#N/A,#N/A,FALSE,"Hastax"}</definedName>
    <definedName name="RealizationPerGalDenbEthane">'[30]Liquids and Other Input'!$D$41</definedName>
    <definedName name="RealizationPerGalDenbIsoButane">'[30]Liquids and Other Input'!$D$43</definedName>
    <definedName name="RealizationPerGalDenbMethane">'[30]Liquids and Other Input'!$D$40</definedName>
    <definedName name="RealizationPerGalDenbNorButane">'[30]Liquids and Other Input'!$D$44</definedName>
    <definedName name="RealizationPerGalDenbPentanes">'[30]Liquids and Other Input'!$D$45</definedName>
    <definedName name="RealizationPerGalDenbPropane">'[30]Liquids and Other Input'!$D$42</definedName>
    <definedName name="RealizationPerGallonEthane">'[30]Liquids and Other Input'!$G$41</definedName>
    <definedName name="RealizationPerGallonIsoButane">'[30]Liquids and Other Input'!$G$43</definedName>
    <definedName name="RealizationPerGallonMethane">'[30]Liquids and Other Input'!$G$40</definedName>
    <definedName name="RealizationPerGallonNormalButane">'[30]Liquids and Other Input'!$G$44</definedName>
    <definedName name="RealizationPerGallonPentanesPlus">'[30]Liquids and Other Input'!$G$45</definedName>
    <definedName name="RealizationPerGallonPropane">'[30]Liquids and Other Input'!$G$42</definedName>
    <definedName name="RealizationPerGalXTXEthane">'[30]Liquids and Other Input'!$F$41</definedName>
    <definedName name="RealizationPerGalXTXIsoButane">'[30]Liquids and Other Input'!$F$43</definedName>
    <definedName name="RealizationPerGalXTXMethane">'[30]Liquids and Other Input'!$F$40</definedName>
    <definedName name="RealizationPerGalXTXNormalButane">'[30]Liquids and Other Input'!$F$44</definedName>
    <definedName name="RealizationPerGalXTXPentanesPlus">'[30]Liquids and Other Input'!$F$45</definedName>
    <definedName name="RealizationPerGalXTXPropane">'[30]Liquids and Other Input'!$F$42</definedName>
    <definedName name="refco">[52]Overview!$B$24</definedName>
    <definedName name="reference"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refin">LEFT([53]sum!$Y$19)="Y"</definedName>
    <definedName name="Regulatory_RoR">'[6]VEA Inputs'!$E$84</definedName>
    <definedName name="RemAnnual">'[34]Analysis Summary'!$D$26</definedName>
    <definedName name="RemittanceGoforth">'[30]Liquids and Other Input'!$C$7</definedName>
    <definedName name="RemittanceNumber">'[30]Liquids and Other Input'!$C$7</definedName>
    <definedName name="rename" hidden="1">{#N/A,#N/A,FALSE,"Aging Summary";#N/A,#N/A,FALSE,"Ratio Analysis";#N/A,#N/A,FALSE,"Test 120 Day Accts";#N/A,#N/A,FALSE,"Tickmarks"}</definedName>
    <definedName name="Replacement_Rate">'[6]VEA Inputs'!$E$69</definedName>
    <definedName name="ReportGroup" hidden="1">0</definedName>
    <definedName name="RequestType">[37]Sheet2!$B$2:$B$3</definedName>
    <definedName name="Required_Amort_Hardcode">'[54]Fin. Stmts (Q)'!$K$126:$ED$126</definedName>
    <definedName name="rer"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rere"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rev" hidden="1">{#N/A,#N/A,FALSE,"Ratios - Classic";#N/A,#N/A,FALSE,"Share Proof - Classic";#N/A,#N/A,FALSE,"Per Share-Classic"}</definedName>
    <definedName name="Rev_Tax">'[6]VEA Inputs'!$E$98</definedName>
    <definedName name="Revenue">'[19]Actual &amp; Contract Info'!$A$306:$B$746</definedName>
    <definedName name="revreq" localSheetId="17">#REF!</definedName>
    <definedName name="revreq">#REF!</definedName>
    <definedName name="rf"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rggfgrt" hidden="1">{"a",#N/A,FALSE,"Fact Sheet";"a",#N/A,FALSE,"DCFEVA";"a",#N/A,FALSE,"Statements";"a",#N/A,FALSE,"Quarterly";"a",#N/A,FALSE,"Q Grid";"a",#N/A,FALSE,"Stockval";"a",#N/A,FALSE,"DDM"}</definedName>
    <definedName name="rgytj">[5]!is1b,[5]!is1c,[5]!STATS2,[5]!STATS3</definedName>
    <definedName name="RiskAfterRecalcMacro">"Maximize_Cap_Structure"</definedName>
    <definedName name="RiskCollectDistributionSamples">2</definedName>
    <definedName name="RiskDet">TRUE</definedName>
    <definedName name="RiskFixedSeed">1</definedName>
    <definedName name="RiskHasSettings">TRUE</definedName>
    <definedName name="RiskMinimizeOnStart">FALSE</definedName>
    <definedName name="RiskMonitorConvergence">TRUE</definedName>
    <definedName name="RiskNumIterations">1000</definedName>
    <definedName name="RiskNumSimulations">7</definedName>
    <definedName name="RiskPauseOnError">FALSE</definedName>
    <definedName name="RiskRealTimeResults">TRUE</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StatFunctionsUpdateFreq">10</definedName>
    <definedName name="RiskUpdateDisplay">TRUE</definedName>
    <definedName name="RiskUpdateStatFunctions">TRUE</definedName>
    <definedName name="RiskUseDifferentSeedForEachSim">FALSE</definedName>
    <definedName name="RiskUseFixedSeed">FALSE</definedName>
    <definedName name="rita" hidden="1">{#N/A,#N/A,TRUE,"TOTAL DISTRIBUTION";#N/A,#N/A,TRUE,"SOUTH";#N/A,#N/A,TRUE,"NORTHEAST";#N/A,#N/A,TRUE,"WEST"}</definedName>
    <definedName name="rlw">[5]!is1b,[5]!is1c,[5]!STATS2,[5]!STATS3</definedName>
    <definedName name="rmcAccount">96050</definedName>
    <definedName name="rmcApplication">"MOTO"</definedName>
    <definedName name="rmcCategory">"PFCST"</definedName>
    <definedName name="rmcFrequency">"MON"</definedName>
    <definedName name="rmcName">"R0P014"</definedName>
    <definedName name="RMCOptions">"*000000000000000"</definedName>
    <definedName name="rmcPeriod">9609</definedName>
    <definedName name="Robson"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Rounding" hidden="1">[55]PshipInfo!$C$24</definedName>
    <definedName name="rr"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rrrr" localSheetId="10" hidden="1">{#N/A,#N/A,FALSE,"O&amp;M by processes";#N/A,#N/A,FALSE,"Elec Act vs Bud";#N/A,#N/A,FALSE,"G&amp;A";#N/A,#N/A,FALSE,"BGS";#N/A,#N/A,FALSE,"Res Cost"}</definedName>
    <definedName name="rrrr" localSheetId="15" hidden="1">{#N/A,#N/A,FALSE,"O&amp;M by processes";#N/A,#N/A,FALSE,"Elec Act vs Bud";#N/A,#N/A,FALSE,"G&amp;A";#N/A,#N/A,FALSE,"BGS";#N/A,#N/A,FALSE,"Res Cost"}</definedName>
    <definedName name="rrrr" hidden="1">{#N/A,#N/A,FALSE,"O&amp;M by processes";#N/A,#N/A,FALSE,"Elec Act vs Bud";#N/A,#N/A,FALSE,"G&amp;A";#N/A,#N/A,FALSE,"BGS";#N/A,#N/A,FALSE,"Res Cost"}</definedName>
    <definedName name="rtyertye" hidden="1">{TRUE,TRUE,-1.25,-15.5,604.5,343.5,FALSE,FALSE,TRUE,TRUE,0,1,5,1,5,1,4,4,TRUE,TRUE,3,TRUE,1,TRUE,80,"Swvu.qtr._.earnings._.model.","ACwvu.qtr._.earnings._.model.",#N/A,FALSE,FALSE,0.65,0.5,1.25,1,2,"","",TRUE,FALSE,FALSE,FALSE,1,#N/A,1,1,"=R1C1:R36C16",FALSE,#N/A,#N/A,FALSE,FALSE,FALSE,1,#N/A,#N/A,FALSE,FALSE,TRUE,TRUE,TRUE}</definedName>
    <definedName name="rtyertyreyt" hidden="1">{TRUE,TRUE,-1.25,-15.5,604.5,343.5,FALSE,FALSE,TRUE,TRUE,0,1,#N/A,1,35,14.1666666666667,3,3,FALSE,TRUE,3,TRUE,1,TRUE,85,"Swvu.oil._.and._.gas._.details.","ACwvu.oil._.and._.gas._.details.",#N/A,FALSE,FALSE,0.75,0.75,1,1,1,"","",TRUE,FALSE,FALSE,FALSE,1,#N/A,1,1,"=R1C1:R59C11","=R1:R3",#N/A,#N/A,FALSE,FALSE,FALSE,1,#N/A,#N/A,FALSE,FALSE,TRUE,TRUE,TRUE}</definedName>
    <definedName name="rtyf">[5]!is1b,[5]!is1c,[5]!STATS2,[5]!STATS3</definedName>
    <definedName name="RU">'[36]Valid Values'!$B$2:$B$664</definedName>
    <definedName name="Rwvu.Earnings." hidden="1">#REF!</definedName>
    <definedName name="Rwvu.Qtr._.Earnings._.Model." hidden="1">#REF!</definedName>
    <definedName name="Rwvu.Table." hidden="1">#REF!,#REF!,#REF!,#REF!,#REF!</definedName>
    <definedName name="s" hidden="1">#REF!</definedName>
    <definedName name="S_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5"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ales2" hidden="1">{"'Highlights'!$A$1:$M$123"}</definedName>
    <definedName name="sam" hidden="1">{#N/A,#N/A,FALSE,"Ratios - Classic";#N/A,#N/A,FALSE,"Share Proof - Classic";#N/A,#N/A,FALSE,"Per Share-Classic"}</definedName>
    <definedName name="SAPBEXdnldView">"59IYNBE2ZQZ9KSGYN76ZWBBSX"</definedName>
    <definedName name="SAPBEXhrIndnt" hidden="1">"Wide"</definedName>
    <definedName name="SAPBEXrevision" hidden="1">1</definedName>
    <definedName name="SAPBEXsysID" hidden="1">"BWP"</definedName>
    <definedName name="SAPBEXwbID" hidden="1">"3KKFFT2OE3M09AA9DMJ9WPQ2U"</definedName>
    <definedName name="SAPsysID" hidden="1">"708C5W7SBKP804JT78WJ0JNKI"</definedName>
    <definedName name="SAPwbID" hidden="1">"ARS"</definedName>
    <definedName name="saveFolder">'[26]TB-TBC'!$K$2</definedName>
    <definedName name="SDF" hidden="1">{TRUE,TRUE,-1.25,-15.5,604.5,343.5,FALSE,FALSE,TRUE,TRUE,0,1,#N/A,1,35,14.1666666666667,3,3,FALSE,TRUE,3,TRUE,1,TRUE,85,"Swvu.oil._.and._.gas._.details.","ACwvu.oil._.and._.gas._.details.",#N/A,FALSE,FALSE,0.75,0.75,1,1,1,"","",TRUE,FALSE,FALSE,FALSE,1,#N/A,1,1,"=R1C1:R59C11","=R1:R3",#N/A,#N/A,FALSE,FALSE,FALSE,1,#N/A,#N/A,FALSE,FALSE,TRUE,TRUE,TRUE}</definedName>
    <definedName name="sdf_qww" hidden="1">table_demob</definedName>
    <definedName name="sdfsdf" hidden="1">{#N/A,#N/A,FALSE,"Cover";#N/A,#N/A,FALSE,"Commentary";#N/A,#N/A,FALSE,"key ind";#N/A,#N/A,FALSE,"CIG RSB";#N/A,#N/A,FALSE,"Q1 Markets";#N/A,#N/A,FALSE,"Annual Mkts";#N/A,#N/A,FALSE,"Q1 Products";#N/A,#N/A,FALSE,"Annual Products";#N/A,#N/A,FALSE,"SMUG";#N/A,#N/A,FALSE,"IDL Budgets";#N/A,#N/A,FALSE,"HC Trend";#N/A,#N/A,FALSE,"Functional HC ";#N/A,#N/A,FALSE,"Capital Expd";#N/A,#N/A,FALSE,"Capital CO"}</definedName>
    <definedName name="sencount" hidden="1">1</definedName>
    <definedName name="sep"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Settlement">'[19]Actual &amp; Contract Info'!$A$747:$B$1187</definedName>
    <definedName name="sfdsf"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fgasd" hidden="1">{0,0,0,0;0,0,0,0;0,0,0,0;0,0,0,0;0,0,0,0;0,0,0,0;0,0,2,0;2,3,3,0;FALSE,FALSE,FALSE,FALSE;TRUE,FALSE,TRUE,TRUE;FALSE,FALSE,TRUE,TRUE;FALSE,0,2.78134444564786E-308,4.45015196281921E-308;7.78776275135711E-308,1.33504516457612E-307,2.22507555776164E-307,3.56012157274209E-307}</definedName>
    <definedName name="sfgsfgsdfg" hidden="1">{#N/A,#N/A,FALSE,"Aging Summary";#N/A,#N/A,FALSE,"Ratio Analysis";#N/A,#N/A,FALSE,"Test 120 Day Accts";#N/A,#N/A,FALSE,"Tickmarks"}</definedName>
    <definedName name="shelly" hidden="1">{#N/A,#N/A,FALSE,"TOTFINAL";#N/A,#N/A,FALSE,"FINPLAN";#N/A,#N/A,FALSE,"TOTMOTADJ";#N/A,#N/A,FALSE,"tieEQ";#N/A,#N/A,FALSE,"G";#N/A,#N/A,FALSE,"ELIMS";#N/A,#N/A,FALSE,"NEXTEL ADJ";#N/A,#N/A,FALSE,"MIMS";#N/A,#N/A,FALSE,"LMPS";#N/A,#N/A,FALSE,"CNSS";#N/A,#N/A,FALSE,"CSS";#N/A,#N/A,FALSE,"MCG";#N/A,#N/A,FALSE,"AECS";#N/A,#N/A,FALSE,"SPS";#N/A,#N/A,FALSE,"CORP"}</definedName>
    <definedName name="shiva" localSheetId="10" hidden="1">{#N/A,#N/A,FALSE,"O&amp;M by processes";#N/A,#N/A,FALSE,"Elec Act vs Bud";#N/A,#N/A,FALSE,"G&amp;A";#N/A,#N/A,FALSE,"BGS";#N/A,#N/A,FALSE,"Res Cost"}</definedName>
    <definedName name="shiva" localSheetId="15" hidden="1">{#N/A,#N/A,FALSE,"O&amp;M by processes";#N/A,#N/A,FALSE,"Elec Act vs Bud";#N/A,#N/A,FALSE,"G&amp;A";#N/A,#N/A,FALSE,"BGS";#N/A,#N/A,FALSE,"Res Cost"}</definedName>
    <definedName name="shiva" hidden="1">{#N/A,#N/A,FALSE,"O&amp;M by processes";#N/A,#N/A,FALSE,"Elec Act vs Bud";#N/A,#N/A,FALSE,"G&amp;A";#N/A,#N/A,FALSE,"BGS";#N/A,#N/A,FALSE,"Res Cost"}</definedName>
    <definedName name="ShrinkageMcfEthane">'[8]Liquids and Other Input'!$D$99</definedName>
    <definedName name="ShrinkageMcfIsoButane">'[8]Liquids and Other Input'!$D$101</definedName>
    <definedName name="ShrinkageMcfNormalButane">'[8]Liquids and Other Input'!$D$102</definedName>
    <definedName name="ShrinkageMcfPentanesPlus">'[8]Liquids and Other Input'!$D$103</definedName>
    <definedName name="ShrinkageMcfPropane">'[8]Liquids and Other Input'!$D$100</definedName>
    <definedName name="ShrinkageMmbtuEthane">'[8]Liquids and Other Input'!$D$110</definedName>
    <definedName name="ShrinkageMmbtuIsoButane">'[8]Liquids and Other Input'!$D$112</definedName>
    <definedName name="ShrinkageMmbtuNormalButane">'[8]Liquids and Other Input'!$D$113</definedName>
    <definedName name="ShrinkageMmbtuPentanesPlus">'[8]Liquids and Other Input'!$D$114</definedName>
    <definedName name="ShrinkageMmbtuPropane">'[8]Liquids and Other Input'!$D$111</definedName>
    <definedName name="Sites" hidden="1">{#N/A,#N/A,TRUE,"TOTAL DISTRIBUTION";#N/A,#N/A,TRUE,"SOUTH";#N/A,#N/A,TRUE,"NORTHEAST";#N/A,#N/A,TRUE,"WEST"}</definedName>
    <definedName name="Sitesdate" hidden="1">{#N/A,#N/A,TRUE,"TOTAL DSBN";#N/A,#N/A,TRUE,"WEST";#N/A,#N/A,TRUE,"SOUTH";#N/A,#N/A,TRUE,"NORTHEAST"}</definedName>
    <definedName name="solver_adj" localSheetId="14" hidden="1">'8-Construction Loan'!$D$50</definedName>
    <definedName name="solver_adj" hidden="1">#REF!</definedName>
    <definedName name="solver_cvg" localSheetId="14" hidden="1">0.0001</definedName>
    <definedName name="solver_cvg" hidden="1">0.001</definedName>
    <definedName name="solver_drv" localSheetId="14" hidden="1">1</definedName>
    <definedName name="solver_drv" hidden="1">1</definedName>
    <definedName name="solver_eng" localSheetId="14" hidden="1">1</definedName>
    <definedName name="solver_est" localSheetId="14" hidden="1">1</definedName>
    <definedName name="solver_est" hidden="1">1</definedName>
    <definedName name="solver_itr" localSheetId="14" hidden="1">2147483647</definedName>
    <definedName name="solver_itr" hidden="1">100</definedName>
    <definedName name="solver_lhs1" hidden="1">#REF!</definedName>
    <definedName name="solver_lhs2" hidden="1">#REF!</definedName>
    <definedName name="solver_lin" hidden="1">0</definedName>
    <definedName name="solver_mip" localSheetId="14" hidden="1">2147483647</definedName>
    <definedName name="solver_mni" localSheetId="14" hidden="1">30</definedName>
    <definedName name="solver_mrt" localSheetId="14" hidden="1">0.075</definedName>
    <definedName name="solver_msl" localSheetId="14" hidden="1">2</definedName>
    <definedName name="solver_neg" localSheetId="14" hidden="1">1</definedName>
    <definedName name="solver_neg" hidden="1">2</definedName>
    <definedName name="solver_nod" localSheetId="14" hidden="1">2147483647</definedName>
    <definedName name="solver_num" localSheetId="14" hidden="1">0</definedName>
    <definedName name="solver_num" hidden="1">2</definedName>
    <definedName name="solver_nwt" localSheetId="14" hidden="1">1</definedName>
    <definedName name="solver_nwt" hidden="1">1</definedName>
    <definedName name="solver_opt" localSheetId="14" hidden="1">'8-Construction Loan'!$F$12</definedName>
    <definedName name="solver_opt" hidden="1">#REF!</definedName>
    <definedName name="solver_pre" localSheetId="14" hidden="1">0.000001</definedName>
    <definedName name="solver_pre" hidden="1">0.000001</definedName>
    <definedName name="solver_rbv" localSheetId="14" hidden="1">1</definedName>
    <definedName name="solver_rel1" hidden="1">1</definedName>
    <definedName name="solver_rel2" hidden="1">3</definedName>
    <definedName name="solver_rhs1" hidden="1">50</definedName>
    <definedName name="solver_rhs2" hidden="1">0</definedName>
    <definedName name="solver_rlx" localSheetId="14" hidden="1">2</definedName>
    <definedName name="solver_rsd" localSheetId="14" hidden="1">0</definedName>
    <definedName name="solver_scl" localSheetId="14" hidden="1">1</definedName>
    <definedName name="solver_scl" hidden="1">0</definedName>
    <definedName name="solver_sho" localSheetId="14" hidden="1">2</definedName>
    <definedName name="solver_sho" hidden="1">0</definedName>
    <definedName name="solver_ssz" localSheetId="14" hidden="1">100</definedName>
    <definedName name="solver_tim" localSheetId="14" hidden="1">2147483647</definedName>
    <definedName name="solver_tim" hidden="1">100</definedName>
    <definedName name="solver_tmp" hidden="1">0</definedName>
    <definedName name="solver_tol" localSheetId="14" hidden="1">0.01</definedName>
    <definedName name="solver_tol" hidden="1">0.05</definedName>
    <definedName name="solver_typ" localSheetId="14" hidden="1">3</definedName>
    <definedName name="solver_typ" hidden="1">3</definedName>
    <definedName name="solver_val" localSheetId="14" hidden="1">200000000</definedName>
    <definedName name="solver_val" hidden="1">10.9</definedName>
    <definedName name="solver_ver" localSheetId="14" hidden="1">3</definedName>
    <definedName name="SPS_COS" localSheetId="17">#REF!</definedName>
    <definedName name="SPS_COS">#REF!</definedName>
    <definedName name="SPWS_WBID">"6770D16C-B453-4883-9736-E9CCF832AEC8"</definedName>
    <definedName name="SSDD" hidden="1">#REF!</definedName>
    <definedName name="sss"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s" hidden="1">{TRUE,TRUE,-1.25,-15.5,484.5,279.75,FALSE,FALSE,TRUE,TRUE,0,3,#N/A,1,#N/A,6.54545454545454,15.55,1,FALSE,FALSE,3,TRUE,1,FALSE,100,"Swvu.WP1.","ACwvu.WP1.",1,FALSE,FALSE,0.25,0.25,0.25,0.25,1,"","&amp;L&amp;D &amp;T NBW&amp;C&amp;P&amp;R&amp;F",FALSE,FALSE,FALSE,FALSE,1,100,#N/A,#N/A,FALSE,FALSE,#N/A,#N/A,FALSE,FALSE}</definedName>
    <definedName name="State">'[1]State List'!$A$2:$A$53</definedName>
    <definedName name="StatementDate">'[30]Liquids and Other Input'!$C$5</definedName>
    <definedName name="statsrevised" localSheetId="10" hidden="1">{#N/A,#N/A,FALSE,"O&amp;M by processes";#N/A,#N/A,FALSE,"Elec Act vs Bud";#N/A,#N/A,FALSE,"G&amp;A";#N/A,#N/A,FALSE,"BGS";#N/A,#N/A,FALSE,"Res Cost"}</definedName>
    <definedName name="statsrevised" localSheetId="15" hidden="1">{#N/A,#N/A,FALSE,"O&amp;M by processes";#N/A,#N/A,FALSE,"Elec Act vs Bud";#N/A,#N/A,FALSE,"G&amp;A";#N/A,#N/A,FALSE,"BGS";#N/A,#N/A,FALSE,"Res Cost"}</definedName>
    <definedName name="statsrevised" hidden="1">{#N/A,#N/A,FALSE,"O&amp;M by processes";#N/A,#N/A,FALSE,"Elec Act vs Bud";#N/A,#N/A,FALSE,"G&amp;A";#N/A,#N/A,FALSE,"BGS";#N/A,#N/A,FALSE,"Res Cost"}</definedName>
    <definedName name="Status">[56]Cov!$A$14</definedName>
    <definedName name="stck" hidden="1">{"Saldenliste",#N/A,FALSE,"H A Ü"}</definedName>
    <definedName name="sthsrt">[5]!is1b,[5]!is1c,[5]!STATS2,[5]!STATS3</definedName>
    <definedName name="STILL1040">'[1]Addt''l 1040 Exclusions'!$A$5:$U$44</definedName>
    <definedName name="Structures_Improvements">'[19]Utility Accounts'!$F$35:$H$37+'[19]Utility Accounts'!$A$35:$A$37</definedName>
    <definedName name="stu">[5]!is1b,[5]!is1c,[5]!STATS2,[5]!STATS3</definedName>
    <definedName name="stuff" hidden="1">#REF!</definedName>
    <definedName name="styytjuyt">[5]!is1b,[5]!is1c,[5]!STATS2,[5]!STATS3</definedName>
    <definedName name="submit"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SubStation_Rate">'[57]Analysis Update 20181120'!$J$105</definedName>
    <definedName name="SUE" hidden="1">{#N/A,#N/A,TRUE,"TOTAL DISTRIBUTION";#N/A,#N/A,TRUE,"SOUTH";#N/A,#N/A,TRUE,"NORTHEAST";#N/A,#N/A,TRUE,"WEST"}</definedName>
    <definedName name="support" localSheetId="10" hidden="1">{#N/A,#N/A,FALSE,"O&amp;M by processes";#N/A,#N/A,FALSE,"Elec Act vs Bud";#N/A,#N/A,FALSE,"G&amp;A";#N/A,#N/A,FALSE,"BGS";#N/A,#N/A,FALSE,"Res Cost"}</definedName>
    <definedName name="support" localSheetId="15" hidden="1">{#N/A,#N/A,FALSE,"O&amp;M by processes";#N/A,#N/A,FALSE,"Elec Act vs Bud";#N/A,#N/A,FALSE,"G&amp;A";#N/A,#N/A,FALSE,"BGS";#N/A,#N/A,FALSE,"Res Cost"}</definedName>
    <definedName name="support" hidden="1">{#N/A,#N/A,FALSE,"O&amp;M by processes";#N/A,#N/A,FALSE,"Elec Act vs Bud";#N/A,#N/A,FALSE,"G&amp;A";#N/A,#N/A,FALSE,"BGS";#N/A,#N/A,FALSE,"Res Cost"}</definedName>
    <definedName name="supporti" localSheetId="10" hidden="1">{#N/A,#N/A,FALSE,"O&amp;M by processes";#N/A,#N/A,FALSE,"Elec Act vs Bud";#N/A,#N/A,FALSE,"G&amp;A";#N/A,#N/A,FALSE,"BGS";#N/A,#N/A,FALSE,"Res Cost"}</definedName>
    <definedName name="supporti" localSheetId="15" hidden="1">{#N/A,#N/A,FALSE,"O&amp;M by processes";#N/A,#N/A,FALSE,"Elec Act vs Bud";#N/A,#N/A,FALSE,"G&amp;A";#N/A,#N/A,FALSE,"BGS";#N/A,#N/A,FALSE,"Res Cost"}</definedName>
    <definedName name="supporti" hidden="1">{#N/A,#N/A,FALSE,"O&amp;M by processes";#N/A,#N/A,FALSE,"Elec Act vs Bud";#N/A,#N/A,FALSE,"G&amp;A";#N/A,#N/A,FALSE,"BGS";#N/A,#N/A,FALSE,"Res Cost"}</definedName>
    <definedName name="Swap_Amort">'[1]Keystone Swap Amort Sched'!$A$1:$F$241</definedName>
    <definedName name="Swvu.earnings." hidden="1">#REF!</definedName>
    <definedName name="Swvu.OP." hidden="1">#REF!</definedName>
    <definedName name="T_Line_Rate">'[57]Analysis Update 20181120'!$J$104</definedName>
    <definedName name="TableHeader">[11]Controls!$E$17</definedName>
    <definedName name="TableName">"Dummy"</definedName>
    <definedName name="Tacx_Factor">[1]Assumptions!$E$52</definedName>
    <definedName name="take" hidden="1">{#N/A,#N/A,FALSE,"Input Data Sheet";#N/A,#N/A,FALSE,"Turnover";#N/A,#N/A,FALSE,"NSAR";#N/A,#N/A,FALSE,"Ratios-HUB";#N/A,#N/A,FALSE,"Capital Roll - Hub"}</definedName>
    <definedName name="TandF">[19]Pricing!$A$17:$M$25</definedName>
    <definedName name="TandFHeading">[19]Pricing!$A$17:$M$17</definedName>
    <definedName name="TAX">0.0825</definedName>
    <definedName name="Tax_Adjustment">'[6]VEA Inputs'!$E$107</definedName>
    <definedName name="tax_base_on_inc">'[1]Input Page'!$E$10</definedName>
    <definedName name="tax_basis">'[1]Input Page'!$E$13</definedName>
    <definedName name="Tax_Effective">'[6]VEA Inputs'!$E$106</definedName>
    <definedName name="taxcalc" localSheetId="17">#REF!</definedName>
    <definedName name="taxcalc">#REF!</definedName>
    <definedName name="TaxTV">10%</definedName>
    <definedName name="TaxXL">5%</definedName>
    <definedName name="TE">'[15]Westar ATRR'!$L$159</definedName>
    <definedName name="teagdz" hidden="1">{"Factsheet",#N/A,FALSE,"Fact";"Earnings",#N/A,FALSE,"Earnings";"BalanceSheet",#N/A,FALSE,"BalanceSheet";"Change in Cash",#N/A,FALSE,"CashFlow"}</definedName>
    <definedName name="teast" hidden="1">{#N/A,#N/A,TRUE,"TOTAL DSBN";#N/A,#N/A,TRUE,"WEST";#N/A,#N/A,TRUE,"SOUTH";#N/A,#N/A,TRUE,"NORTHEAST"}</definedName>
    <definedName name="Tel" hidden="1">#REF!</definedName>
    <definedName name="TEO">'[58]GLH Provision'!$E$2</definedName>
    <definedName name="teo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ss"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tessss"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 hidden="1">{#N/A,#N/A,TRUE,"TOTAL DISTRIBUTION";#N/A,#N/A,TRUE,"SOUTH";#N/A,#N/A,TRUE,"NORTHEAST";#N/A,#N/A,TRUE,"WEST"}</definedName>
    <definedName name="test12" hidden="1">{"assumptions",#N/A,FALSE,"Scenario 1";"valuation",#N/A,FALSE,"Scenario 1"}</definedName>
    <definedName name="test13" hidden="1">{"LBO Summary",#N/A,FALSE,"Summary"}</definedName>
    <definedName name="test14" hidden="1">{"LBO Summary",#N/A,FALSE,"Summary";"Income Statement",#N/A,FALSE,"Model";"Cash Flow",#N/A,FALSE,"Model";"Balance Sheet",#N/A,FALSE,"Model";"Working Capital",#N/A,FALSE,"Model";"Pro Forma Balance Sheets",#N/A,FALSE,"PFBS";"Debt Balances",#N/A,FALSE,"Model";"Fee Schedules",#N/A,FALSE,"Model"}</definedName>
    <definedName name="test15" hidden="1">{"LBO Summary",#N/A,FALSE,"Summary";"Income Statement",#N/A,FALSE,"Model";"Cash Flow",#N/A,FALSE,"Model";"Balance Sheet",#N/A,FALSE,"Model";"Working Capital",#N/A,FALSE,"Model";"Pro Forma Balance Sheets",#N/A,FALSE,"PFBS";"Debt Balances",#N/A,FALSE,"Model";"Fee Schedules",#N/A,FALSE,"Model"}</definedName>
    <definedName name="test16" hidden="1">{"LBO Summary",#N/A,FALSE,"Summary";"Income Statement",#N/A,FALSE,"Model";"Cash Flow",#N/A,FALSE,"Model";"Balance Sheet",#N/A,FALSE,"Model";"Working Capital",#N/A,FALSE,"Model";"Pro Forma Balance Sheets",#N/A,FALSE,"PFBS";"Debt Balances",#N/A,FALSE,"Model";"Fee Schedules",#N/A,FALSE,"Model"}</definedName>
    <definedName name="test2" hidden="1">{#N/A,#N/A,TRUE,"TOTAL DISTRIBUTION";#N/A,#N/A,TRUE,"SOUTH";#N/A,#N/A,TRUE,"NORTHEAST";#N/A,#N/A,TRUE,"WEST"}</definedName>
    <definedName name="test21" hidden="1">{#N/A,#N/A,TRUE,"TOTAL DISTRIBUTION";#N/A,#N/A,TRUE,"SOUTH";#N/A,#N/A,TRUE,"NORTHEAST";#N/A,#N/A,TRUE,"WEST"}</definedName>
    <definedName name="test23" hidden="1">{#N/A,#N/A,TRUE,"TOTAL DISTRIBUTION";#N/A,#N/A,TRUE,"SOUTH";#N/A,#N/A,TRUE,"NORTHEAST";#N/A,#N/A,TRUE,"WEST"}</definedName>
    <definedName name="TestAdd">"Test RefersTo1"</definedName>
    <definedName name="teste16"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7"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teste18"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5"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9"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30"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teste4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5"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ing" hidden="1">{"detail305",#N/A,FALSE,"BI-305"}</definedName>
    <definedName name="testwe" hidden="1">{#N/A,#N/A,TRUE,"TOTAL DSBN";#N/A,#N/A,TRUE,"WEST";#N/A,#N/A,TRUE,"SOUTH";#N/A,#N/A,TRUE,"NORTHEAST"}</definedName>
    <definedName name="TET"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xt">"($ in '000s)"</definedName>
    <definedName name="TextRefCopyRangeCount" hidden="1">4</definedName>
    <definedName name="the">[5]!is1b,[5]!is1c,[5]!STATS2,[5]!STATS3</definedName>
    <definedName name="thjty" hidden="1">{#N/A,#N/A,TRUE,"TOTAL DSBN";#N/A,#N/A,TRUE,"WEST";#N/A,#N/A,TRUE,"SOUTH";#N/A,#N/A,TRUE,"NORTHEAST"}</definedName>
    <definedName name="thousand">1000</definedName>
    <definedName name="TIK_Residue_Noms">[30]ResidueNoms!$A$4:$T$85</definedName>
    <definedName name="Time" hidden="1">"b1"</definedName>
    <definedName name="title">[56]Cov!$A$4</definedName>
    <definedName name="tkuy">[5]!is1b,[5]!is1c,[5]!STATS2,[5]!STATS3</definedName>
    <definedName name="toma" localSheetId="10" hidden="1">{#N/A,#N/A,FALSE,"O&amp;M by processes";#N/A,#N/A,FALSE,"Elec Act vs Bud";#N/A,#N/A,FALSE,"G&amp;A";#N/A,#N/A,FALSE,"BGS";#N/A,#N/A,FALSE,"Res Cost"}</definedName>
    <definedName name="toma" localSheetId="15" hidden="1">{#N/A,#N/A,FALSE,"O&amp;M by processes";#N/A,#N/A,FALSE,"Elec Act vs Bud";#N/A,#N/A,FALSE,"G&amp;A";#N/A,#N/A,FALSE,"BGS";#N/A,#N/A,FALSE,"Res Cost"}</definedName>
    <definedName name="toma" hidden="1">{#N/A,#N/A,FALSE,"O&amp;M by processes";#N/A,#N/A,FALSE,"Elec Act vs Bud";#N/A,#N/A,FALSE,"G&amp;A";#N/A,#N/A,FALSE,"BGS";#N/A,#N/A,FALSE,"Res Cost"}</definedName>
    <definedName name="tomb" localSheetId="10" hidden="1">{#N/A,#N/A,FALSE,"O&amp;M by processes";#N/A,#N/A,FALSE,"Elec Act vs Bud";#N/A,#N/A,FALSE,"G&amp;A";#N/A,#N/A,FALSE,"BGS";#N/A,#N/A,FALSE,"Res Cost"}</definedName>
    <definedName name="tomb" localSheetId="15" hidden="1">{#N/A,#N/A,FALSE,"O&amp;M by processes";#N/A,#N/A,FALSE,"Elec Act vs Bud";#N/A,#N/A,FALSE,"G&amp;A";#N/A,#N/A,FALSE,"BGS";#N/A,#N/A,FALSE,"Res Cost"}</definedName>
    <definedName name="tomb" hidden="1">{#N/A,#N/A,FALSE,"O&amp;M by processes";#N/A,#N/A,FALSE,"Elec Act vs Bud";#N/A,#N/A,FALSE,"G&amp;A";#N/A,#N/A,FALSE,"BGS";#N/A,#N/A,FALSE,"Res Cost"}</definedName>
    <definedName name="tomc" localSheetId="10" hidden="1">{#N/A,#N/A,FALSE,"O&amp;M by processes";#N/A,#N/A,FALSE,"Elec Act vs Bud";#N/A,#N/A,FALSE,"G&amp;A";#N/A,#N/A,FALSE,"BGS";#N/A,#N/A,FALSE,"Res Cost"}</definedName>
    <definedName name="tomc" localSheetId="15" hidden="1">{#N/A,#N/A,FALSE,"O&amp;M by processes";#N/A,#N/A,FALSE,"Elec Act vs Bud";#N/A,#N/A,FALSE,"G&amp;A";#N/A,#N/A,FALSE,"BGS";#N/A,#N/A,FALSE,"Res Cost"}</definedName>
    <definedName name="tomc" hidden="1">{#N/A,#N/A,FALSE,"O&amp;M by processes";#N/A,#N/A,FALSE,"Elec Act vs Bud";#N/A,#N/A,FALSE,"G&amp;A";#N/A,#N/A,FALSE,"BGS";#N/A,#N/A,FALSE,"Res Cost"}</definedName>
    <definedName name="tomd" localSheetId="10" hidden="1">{#N/A,#N/A,FALSE,"O&amp;M by processes";#N/A,#N/A,FALSE,"Elec Act vs Bud";#N/A,#N/A,FALSE,"G&amp;A";#N/A,#N/A,FALSE,"BGS";#N/A,#N/A,FALSE,"Res Cost"}</definedName>
    <definedName name="tomd" localSheetId="15" hidden="1">{#N/A,#N/A,FALSE,"O&amp;M by processes";#N/A,#N/A,FALSE,"Elec Act vs Bud";#N/A,#N/A,FALSE,"G&amp;A";#N/A,#N/A,FALSE,"BGS";#N/A,#N/A,FALSE,"Res Cost"}</definedName>
    <definedName name="tomd" hidden="1">{#N/A,#N/A,FALSE,"O&amp;M by processes";#N/A,#N/A,FALSE,"Elec Act vs Bud";#N/A,#N/A,FALSE,"G&amp;A";#N/A,#N/A,FALSE,"BGS";#N/A,#N/A,FALSE,"Res Cost"}</definedName>
    <definedName name="tomx" localSheetId="10" hidden="1">{#N/A,#N/A,FALSE,"O&amp;M by processes";#N/A,#N/A,FALSE,"Elec Act vs Bud";#N/A,#N/A,FALSE,"G&amp;A";#N/A,#N/A,FALSE,"BGS";#N/A,#N/A,FALSE,"Res Cost"}</definedName>
    <definedName name="tomx" localSheetId="15" hidden="1">{#N/A,#N/A,FALSE,"O&amp;M by processes";#N/A,#N/A,FALSE,"Elec Act vs Bud";#N/A,#N/A,FALSE,"G&amp;A";#N/A,#N/A,FALSE,"BGS";#N/A,#N/A,FALSE,"Res Cost"}</definedName>
    <definedName name="tomx" hidden="1">{#N/A,#N/A,FALSE,"O&amp;M by processes";#N/A,#N/A,FALSE,"Elec Act vs Bud";#N/A,#N/A,FALSE,"G&amp;A";#N/A,#N/A,FALSE,"BGS";#N/A,#N/A,FALSE,"Res Cost"}</definedName>
    <definedName name="tomy" localSheetId="10" hidden="1">{#N/A,#N/A,FALSE,"O&amp;M by processes";#N/A,#N/A,FALSE,"Elec Act vs Bud";#N/A,#N/A,FALSE,"G&amp;A";#N/A,#N/A,FALSE,"BGS";#N/A,#N/A,FALSE,"Res Cost"}</definedName>
    <definedName name="tomy" localSheetId="15" hidden="1">{#N/A,#N/A,FALSE,"O&amp;M by processes";#N/A,#N/A,FALSE,"Elec Act vs Bud";#N/A,#N/A,FALSE,"G&amp;A";#N/A,#N/A,FALSE,"BGS";#N/A,#N/A,FALSE,"Res Cost"}</definedName>
    <definedName name="tomy" hidden="1">{#N/A,#N/A,FALSE,"O&amp;M by processes";#N/A,#N/A,FALSE,"Elec Act vs Bud";#N/A,#N/A,FALSE,"G&amp;A";#N/A,#N/A,FALSE,"BGS";#N/A,#N/A,FALSE,"Res Cost"}</definedName>
    <definedName name="tomz" localSheetId="10" hidden="1">{#N/A,#N/A,FALSE,"O&amp;M by processes";#N/A,#N/A,FALSE,"Elec Act vs Bud";#N/A,#N/A,FALSE,"G&amp;A";#N/A,#N/A,FALSE,"BGS";#N/A,#N/A,FALSE,"Res Cost"}</definedName>
    <definedName name="tomz" localSheetId="15" hidden="1">{#N/A,#N/A,FALSE,"O&amp;M by processes";#N/A,#N/A,FALSE,"Elec Act vs Bud";#N/A,#N/A,FALSE,"G&amp;A";#N/A,#N/A,FALSE,"BGS";#N/A,#N/A,FALSE,"Res Cost"}</definedName>
    <definedName name="tomz" hidden="1">{#N/A,#N/A,FALSE,"O&amp;M by processes";#N/A,#N/A,FALSE,"Elec Act vs Bud";#N/A,#N/A,FALSE,"G&amp;A";#N/A,#N/A,FALSE,"BGS";#N/A,#N/A,FALSE,"Res Cost"}</definedName>
    <definedName name="tot_ded">'[1]Input Page'!$E$8</definedName>
    <definedName name="Tota_Deferred" localSheetId="17">#REF!</definedName>
    <definedName name="Tota_Deferred">#REF!</definedName>
    <definedName name="TotalAllocatedEthane">'[8]Liquids and Other Input'!$C$80</definedName>
    <definedName name="TotalAllocatedGallons">'[8]Liquids and Other Input'!$C$85</definedName>
    <definedName name="TotalAllocatedIsoButane">'[8]Liquids and Other Input'!$C$82</definedName>
    <definedName name="TotalAllocatedNormalButane">'[8]Liquids and Other Input'!$C$83</definedName>
    <definedName name="TotalAllocatedPentanesPlus">'[8]Liquids and Other Input'!$C$84</definedName>
    <definedName name="TotalAllocatedPropane">'[8]Liquids and Other Input'!$C$81</definedName>
    <definedName name="TotalMeteredFuelAndFlareMcf">'[8]Liquids and Other Input'!$C$139</definedName>
    <definedName name="TotalMeteredFuelAndFlareMmbtu">'[8]Liquids and Other Input'!$D$139</definedName>
    <definedName name="TotalMeteredPlantInletMcf">'[8]Liquids and Other Input'!$C$126</definedName>
    <definedName name="TotalMeteredPlantInletMmbtu">'[8]Liquids and Other Input'!$D$126</definedName>
    <definedName name="TotalPostedWellHeadMmbtu">'[8]Liquids and Other Input'!$D$128</definedName>
    <definedName name="TotalTheoreticalEthane">'[8]Liquids and Other Input'!$C$89</definedName>
    <definedName name="TotalTheoreticalGallons">'[8]Liquids and Other Input'!$C$94</definedName>
    <definedName name="TotalTheoreticalIsoButane">'[8]Liquids and Other Input'!$C$91</definedName>
    <definedName name="TotalTheoreticalNormalButane">'[8]Liquids and Other Input'!$C$92</definedName>
    <definedName name="TotalTheoreticalPentanesPlus">'[8]Liquids and Other Input'!$C$93</definedName>
    <definedName name="TotalTheoreticalPlantInletMcf">'[8]Liquids and Other Input'!$C$157</definedName>
    <definedName name="TotalTheoreticalPlantInletMmbtu">'[8]Liquids and Other Input'!$D$157</definedName>
    <definedName name="TotalTheoreticalPropane">'[8]Liquids and Other Input'!$C$90</definedName>
    <definedName name="TotalvaporVolumeShrinkageMcf">'[8]Liquids and Other Input'!$D$105</definedName>
    <definedName name="TotalvaporVolumeShrinkageMmbtu">'[8]Liquids and Other Input'!$D$116</definedName>
    <definedName name="TotalWellheadMcf">'[8]Liquids and Other Input'!$C$128</definedName>
    <definedName name="TotalWellheadMmbtu">'[8]Liquids and Other Input'!$D$128</definedName>
    <definedName name="tp">'[15]Westar ATRR'!$L$158</definedName>
    <definedName name="TradeDirection">[24]Lists!$G$3:$G$4</definedName>
    <definedName name="Transact">[35]Deals!$A$418:$G$516,[35]Deals!$A$518:$G$564,[35]Deals!$A$566:$G$600,[35]Deals!$A$602:$G$629,[35]Deals!$A$630:$G$650,[35]Deals!$A$653:$G$690,[35]Deals!$A$693:$G$735,[35]Deals!$A$737:$G$771,[35]Deals!$A$773:$G$809,[35]Deals!$A$812:$G$840,[35]Deals!$A$843:$G$875,[35]Deals!$A$877:$G$915,[35]Deals!$A$919:$G$955,[35]Deals!$A$957:$G$990,[35]Deals!$A$995:$G$1040,[35]Deals!$A$1043:$G$1082,[35]Deals!$A$1087:$G$1114,[35]Deals!$A$1116:$G$1144</definedName>
    <definedName name="treeList" hidden="1">"10000000000000000000000000000000000000000000000000000000000000000000000000000000000000000000000000000000000000000000000000000000000000000000000000000000000000000000000000000000000000000000000000000000"</definedName>
    <definedName name="TrialBalance">'[59]Trial Balance'!$A$2:$D$257</definedName>
    <definedName name="TRWD_MMBtu">[10]Meters!HC203</definedName>
    <definedName name="tryertyrty" hidden="1">{#N/A,#N/A,FALSE,"Income Statement";#N/A,#N/A,FALSE,"Quarter IS";#N/A,#N/A,FALSE,"US E&amp;P";#N/A,#N/A,FALSE,"International E&amp;P";#N/A,#N/A,FALSE,"Chemicals"}</definedName>
    <definedName name="tt" hidden="1">{"Kontenverteilung",#N/A,FALSE,"H A Ü"}</definedName>
    <definedName name="ttt"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TUBING_PRESSURE">OFFSET(#REF!,3,IF([22]WORK!$E$1=1,[22]WORK!$E$1+3,5*[22]WORK!$E$1-1),20000,1)</definedName>
    <definedName name="tyertyerty" hidden="1">{TRUE,TRUE,-1.25,-15.5,604.5,343.5,FALSE,FALSE,TRUE,TRUE,0,1,#N/A,1,#N/A,11.0357142857143,23.5294117647059,1,FALSE,FALSE,3,TRUE,1,FALSE,100,"Swvu.normal._.growth.","ACwvu.normal._.growth.",#N/A,FALSE,FALSE,0.75,0.75,1,1,1,"","",TRUE,FALSE,FALSE,FALSE,1,#N/A,1,1,"=R1C1:R20C3",FALSE,#N/A,#N/A,FALSE,FALSE,FALSE,1,#N/A,#N/A,FALSE,FALSE,TRUE,TRUE,TRUE}</definedName>
    <definedName name="tyertyeryt" hidden="1">{TRUE,TRUE,-1.25,-15.5,604.5,343.5,FALSE,FALSE,TRUE,TRUE,0,1,2,1,13,1,4,4,TRUE,TRUE,3,TRUE,1,TRUE,80,"Swvu.qtr._.for._.IR.","ACwvu.qtr._.for._.IR.",#N/A,FALSE,FALSE,0.65,0.5,1.25,1,2,"","",TRUE,FALSE,FALSE,FALSE,1,#N/A,1,1,"=R1C1:R33C11",FALSE,#N/A,#N/A,FALSE,FALSE,FALSE,1,#N/A,#N/A,FALSE,FALSE,TRUE,TRUE,TRUE}</definedName>
    <definedName name="Typist" hidden="1">"b1"</definedName>
    <definedName name="tyu">[5]!is1b,[5]!is1c,[5]!STATS2,[5]!STATS3</definedName>
    <definedName name="UA">'[36]Valid Values'!$C$2:$C$652</definedName>
    <definedName name="UDFCount" hidden="1">#REF!</definedName>
    <definedName name="UIO49X"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kryt">[5]!is1b,[5]!is1c,[5]!STATS2,[5]!STATS3</definedName>
    <definedName name="unf.Leist" hidden="1">{"Alles",#N/A,FALSE,"H A Ü"}</definedName>
    <definedName name="Unfert.Leist" hidden="1">{"Saldenliste",#N/A,FALSE,"H A Ü"}</definedName>
    <definedName name="Units">[18]bSum!$B$24</definedName>
    <definedName name="unitsbuilt">[31]bSum!$C$25</definedName>
    <definedName name="UofM">'[60]Validation Tables'!$A$2:$A$32</definedName>
    <definedName name="usemcb">LEFT([53]sum!$AE$6)="Y"</definedName>
    <definedName name="uwe" hidden="1">{"Alles",#N/A,FALSE,"H A Ü"}</definedName>
    <definedName name="uwu" hidden="1">{#N/A,#N/A,FALSE,"QTR Total";#N/A,#N/A,FALSE,"QTR ASNS";#N/A,#N/A,FALSE,"QTR PNCNS";#N/A,#N/A,FALSE,"QTR DSNS";#N/A,#N/A,FALSE,"QTR TNS"}</definedName>
    <definedName name="v" hidden="1">{#N/A,#N/A,FALSE,"TOTFINAL";#N/A,#N/A,FALSE,"FINPLAN";#N/A,#N/A,FALSE,"TOTMOTADJ";#N/A,#N/A,FALSE,"tieEQ";#N/A,#N/A,FALSE,"G";#N/A,#N/A,FALSE,"ELIMS";#N/A,#N/A,FALSE,"NEXTEL ADJ";#N/A,#N/A,FALSE,"MIMS";#N/A,#N/A,FALSE,"LMPS";#N/A,#N/A,FALSE,"CNSS";#N/A,#N/A,FALSE,"CSS";#N/A,#N/A,FALSE,"MCG";#N/A,#N/A,FALSE,"AECS";#N/A,#N/A,FALSE,"SPS";#N/A,#N/A,FALSE,"CORP"}</definedName>
    <definedName name="val">[5]!is1b,[5]!is1c,[5]!STATS2,[5]!STATS3</definedName>
    <definedName name="valDate">[1]Inputs!$B$1</definedName>
    <definedName name="Value" hidden="1">{"assumptions",#N/A,FALSE,"Scenario 1";"valuation",#N/A,FALSE,"Scenario 1"}</definedName>
    <definedName name="value1" hidden="1">{#N/A,#N/A,FALSE,"Cashflow Analysis";#N/A,#N/A,FALSE,"Sensitivity Analysis";#N/A,#N/A,FALSE,"PV";#N/A,#N/A,FALSE,"Pro Forma"}</definedName>
    <definedName name="valuel">[5]!is1b,[5]!is1c,[5]!STATS2,[5]!STATS3</definedName>
    <definedName name="Values_Entered">IF(Loan_Amount*Interest_Rate*Loan_Years*Loan_Start&gt;0,1,0)</definedName>
    <definedName name="Version" hidden="1">"a1"</definedName>
    <definedName name="VRIO">[5]!is1b,[5]!is1c,[5]!STATS2,[5]!STATS3</definedName>
    <definedName name="VRIO_1">[5]!is1b,[5]!is1c,[5]!STATS2,[5]!STATS3</definedName>
    <definedName name="vv"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 hidden="1">{"MATALL",#N/A,FALSE,"Sheet4";"matclass",#N/A,FALSE,"Sheet4"}</definedName>
    <definedName name="w3r345"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WACC_Pre_Tax">'[6]VEA Inputs'!$E$82</definedName>
    <definedName name="WACC_Pre_TaxExempt">'[6]VEA Inputs'!$E$83</definedName>
    <definedName name="WACC_Tax">[9]Inputs!$J$322</definedName>
    <definedName name="waefar"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WARR" hidden="1">#REF!</definedName>
    <definedName name="WATER_RATE">OFFSET(#REF!,3,IF([22]WORK!$E$1=1,[22]WORK!$E$1+2,5*[22]WORK!$E$1-2),20000,1)</definedName>
    <definedName name="WCCGCR2">[1]Rates!$B$96:$C$190</definedName>
    <definedName name="we" hidden="1">{#N/A,#N/A,FALSE,"1997 WW (Short)";#N/A,#N/A,FALSE,"1997 RF Mfg";#N/A,#N/A,FALSE,"Ancillary-CSM";#N/A,#N/A,FALSE,"1997 Service"}</definedName>
    <definedName name="weeks">'[23]Receivables Week'!$I$3:$K$30</definedName>
    <definedName name="wef" hidden="1">{TRUE,TRUE,-1.25,-15.5,604.5,343.5,FALSE,FALSE,TRUE,TRUE,0,1,#N/A,1,35,14.1666666666667,3,3,FALSE,TRUE,3,TRUE,1,TRUE,85,"Swvu.oil._.and._.gas._.details.","ACwvu.oil._.and._.gas._.details.",#N/A,FALSE,FALSE,0.75,0.75,1,1,1,"","",TRUE,FALSE,FALSE,FALSE,1,#N/A,1,1,"=R1C1:R59C11","=R1:R3",#N/A,#N/A,FALSE,FALSE,FALSE,1,#N/A,#N/A,FALSE,FALSE,TRUE,TRUE,TRUE}</definedName>
    <definedName name="WEFA" hidden="1">{TRUE,TRUE,-1.25,-21.5,964.5,725.25,FALSE,FALSE,TRUE,FALSE,35,3,22,1,#N/A,14.0676691729323,49.5294117647059,1,TRUE,FALSE,3,FALSE,1,FALSE,100,"Swvu.Table.","ACwvu.Table.",#N/A,FALSE,FALSE,0.75,0.75,1,1,1,"&amp;A","Page &amp;P",FALSE,FALSE,FALSE,FALSE,1,70,#N/A,#N/A,FALSE,FALSE,"Rwvu.Table.",#N/A,FALSE,FALSE,TRUE,1,65532,65532,FALSE,FALSE,FALSE,FALSE,FALSE}</definedName>
    <definedName name="wertewrtewrt" hidden="1">{"WestHem EP Price and Vol Detail",#N/A,FALSE,"West Hemp - Other ";"Eur EP Price and Vol Detail",#N/A,FALSE,"Eur E&amp;P";"EastHem EP Price and Vol Detail",#N/A,FALSE,"East Hemp - Other";"Equity EP Price and Vol Detail",#N/A,FALSE,"Equity Affiliate EP";"Foreign RM Operating Stats",#N/A,FALSE,"Foreign R&amp;M"}</definedName>
    <definedName name="wertewrtw" hidden="1">{#N/A,#N/A,FALSE,"Cover";"Factsheet",#N/A,FALSE,"Factsheet";"GPVM",#N/A,FALSE,"DDM";"normal growth",#N/A,FALSE,"Normal Growth";"Earnings",#N/A,FALSE,"Earnings";"interim model",#N/A,FALSE,"Interim";"balancesheet",#N/A,FALSE,"BalanceSheet";"balance sheet details",#N/A,FALSE,"BalanceSheet";"change in cash",#N/A,FALSE,"CashFlow";"UK oil and gas results",#N/A,FALSE,"UK Production";"Int. Oil and Gas Results",#N/A,FALSE,"International E&amp;P";"capexsum",#N/A,FALSE,"CAPEX Sum";"K",#N/A,FALSE,"Forecast K (2)"}</definedName>
    <definedName name="wertwert" hidden="1">{"Factsheet",#N/A,FALSE,"Fact";"Earnings",#N/A,FALSE,"Earnings";"BalanceSheet",#N/A,FALSE,"BalanceSheet";"Change in Cash",#N/A,FALSE,"CashFlow";"Q Rating",#N/A,FALSE,"Q-Rating";"Dupont",#N/A,FALSE,"Dupont"}</definedName>
    <definedName name="wertwertewrt" hidden="1">{"Factsheet",#N/A,FALSE,"Fact";"Earnings",#N/A,FALSE,"Earnings";"BalanceSheet",#N/A,FALSE,"BalanceSheet";"Balance Sheet Details",#N/A,FALSE,"BalanceSheet";"ChangeinCash",#N/A,FALSE,"CashFlow";"UpstrmNormalErngs",#N/A,FALSE,"NormEngUp";"NormalEngs",#N/A,FALSE,"NormalEngs";"NormalGrowth",#N/A,FALSE,"NormalGrowth";"US EP Earnings",#N/A,FALSE,"US E&amp;P";"US EP Price Vol Detail",#N/A,FALSE,"US E&amp;P";"International EP Earnings",#N/A,FALSE,"International E&amp;P";"International EP Price Vol Detail",#N/A,FALSE,"International E&amp;P";"ENPSummary",#N/A,FALSE,"E&amp;P Summary";"GPMEarnings",#N/A,FALSE,"GPM";"RMT Earnings",#N/A,FALSE,"RM&amp;T";"RMT Operating Details",#N/A,FALSE,"RM&amp;T";"Chemicals",#N/A,FALSE,"Chemicals";"CapexSummary",#N/A,FALSE,"CAPEX Sum";"quarterly",#N/A,FALSE,"Quarters";"ROCE",#N/A,FALSE,"ROCE";"NAV",#N/A,FALSE,"NAV";"DCF",#N/A,FALSE,"DCFEVA";"QRating",#N/A,FALSE,"Q-Rating";"Dupont",#N/A,FALSE,"Dupont";"assumptions",#N/A,FALSE,"Assumptions"}</definedName>
    <definedName name="wertwertwer" hidden="1">{"Earnings",#N/A,FALSE,"Earnings";"BalanceSheet",#N/A,FALSE,"BalanceSheet";"ChangesinCash",#N/A,FALSE,"CashFlow";"Factsheet",#N/A,FALSE,"Factsheet";"Financial_Ratios",#N/A,FALSE,"CashFlow";"US_ENP_per_Bbl",#N/A,FALSE,"USE&amp;P";"USENP_DCF",#N/A,FALSE,"USE&amp;P";"Eur_ENP_per_Bbl",#N/A,FALSE,"EURE&amp;P";"EURENP_DCF",#N/A,FALSE,"EURE&amp;P";"Can_ENP_per_Bbl",#N/A,FALSE,"CAN&amp;OTHE&amp;P";"Can_ENP_DCF",#N/A,FALSE,"CAN&amp;OTHE&amp;P";"Other_ENP_per_Bbl",#N/A,FALSE,"CAN&amp;OTHE&amp;P";"Other_ENP_DCF",#N/A,FALSE,"CAN&amp;OTHE&amp;P";"Production_Summary",#N/A,FALSE,"E&amp;PSum";"Capital_Expends",#N/A,FALSE,"E&amp;PSum";"US_RNM_Engs",#N/A,FALSE,"USR&amp;M";"US_RNM_Operating_Stats",#N/A,FALSE,"USR&amp;M";"US_RNM_DCF",#N/A,FALSE,"USR&amp;M";"ROW_RNM_Earnings",#N/A,FALSE,"ROWR&amp;M";"ROW_RNM_Operating_Stats",#N/A,FALSE,"ROWR&amp;M";"ROW_RNM_DCF",#N/A,FALSE,"ROWR&amp;M";"Chemicals_Earnings",#N/A,FALSE,"Chemicals";"Benchmark_Price_Assumptions",#N/A,FALSE,"Assumptions";"Net_Asset_Value",#N/A,FALSE,"NAV";"Quarterly_Earnings",#N/A,FALSE,"Quarterly";"ROCE",#N/A,FALSE,"ROCE";"Dupont",#N/A,FALSE,"Dupont"}</definedName>
    <definedName name="wetr">[5]!is1b,[5]!is1c,[5]!STATS2,[5]!STATS3</definedName>
    <definedName name="WFC" hidden="1">#REF!</definedName>
    <definedName name="wh" localSheetId="10" hidden="1">{#N/A,#N/A,FALSE,"O&amp;M by processes";#N/A,#N/A,FALSE,"Elec Act vs Bud";#N/A,#N/A,FALSE,"G&amp;A";#N/A,#N/A,FALSE,"BGS";#N/A,#N/A,FALSE,"Res Cost"}</definedName>
    <definedName name="wh" localSheetId="15" hidden="1">{#N/A,#N/A,FALSE,"O&amp;M by processes";#N/A,#N/A,FALSE,"Elec Act vs Bud";#N/A,#N/A,FALSE,"G&amp;A";#N/A,#N/A,FALSE,"BGS";#N/A,#N/A,FALSE,"Res Cost"}</definedName>
    <definedName name="wh" hidden="1">{#N/A,#N/A,FALSE,"O&amp;M by processes";#N/A,#N/A,FALSE,"Elec Act vs Bud";#N/A,#N/A,FALSE,"G&amp;A";#N/A,#N/A,FALSE,"BGS";#N/A,#N/A,FALSE,"Res Cost"}</definedName>
    <definedName name="what" localSheetId="10" hidden="1">{#N/A,#N/A,FALSE,"O&amp;M by processes";#N/A,#N/A,FALSE,"Elec Act vs Bud";#N/A,#N/A,FALSE,"G&amp;A";#N/A,#N/A,FALSE,"BGS";#N/A,#N/A,FALSE,"Res Cost"}</definedName>
    <definedName name="what" localSheetId="15" hidden="1">{#N/A,#N/A,FALSE,"O&amp;M by processes";#N/A,#N/A,FALSE,"Elec Act vs Bud";#N/A,#N/A,FALSE,"G&amp;A";#N/A,#N/A,FALSE,"BGS";#N/A,#N/A,FALSE,"Res Cost"}</definedName>
    <definedName name="what" hidden="1">{#N/A,#N/A,FALSE,"O&amp;M by processes";#N/A,#N/A,FALSE,"Elec Act vs Bud";#N/A,#N/A,FALSE,"G&amp;A";#N/A,#N/A,FALSE,"BGS";#N/A,#N/A,FALSE,"Res Cost"}</definedName>
    <definedName name="what2" hidden="1">{"Age 50; 100% - NPPC",#N/A,FALSE,"Age 50; 100%";"Age 50; 100% - PSC",#N/A,FALSE,"Age 50; 100%";"Age 50; 100% - Gain/Loss",#N/A,FALSE,"Age 50; 100%"}</definedName>
    <definedName name="what3" hidden="1">{"Age 50; 50% - NPPC",#N/A,FALSE,"Age 50; 50%";"Age 50; 50% - PSC",#N/A,FALSE,"Age 50; 50%";"Age 50; 50% - Gain/Loss",#N/A,FALSE,"Age 50; 50%"}</definedName>
    <definedName name="Whatwhat" localSheetId="10" hidden="1">{#N/A,#N/A,FALSE,"O&amp;M by processes";#N/A,#N/A,FALSE,"Elec Act vs Bud";#N/A,#N/A,FALSE,"G&amp;A";#N/A,#N/A,FALSE,"BGS";#N/A,#N/A,FALSE,"Res Cost"}</definedName>
    <definedName name="Whatwhat" localSheetId="15" hidden="1">{#N/A,#N/A,FALSE,"O&amp;M by processes";#N/A,#N/A,FALSE,"Elec Act vs Bud";#N/A,#N/A,FALSE,"G&amp;A";#N/A,#N/A,FALSE,"BGS";#N/A,#N/A,FALSE,"Res Cost"}</definedName>
    <definedName name="Whatwhat" hidden="1">{#N/A,#N/A,FALSE,"O&amp;M by processes";#N/A,#N/A,FALSE,"Elec Act vs Bud";#N/A,#N/A,FALSE,"G&amp;A";#N/A,#N/A,FALSE,"BGS";#N/A,#N/A,FALSE,"Res Cost"}</definedName>
    <definedName name="whnos" hidden="1">{#N/A,#N/A,TRUE,"TOTAL DSBN";#N/A,#N/A,TRUE,"WEST";#N/A,#N/A,TRUE,"SOUTH";#N/A,#N/A,TRUE,"NORTHEAST"}</definedName>
    <definedName name="who" localSheetId="10" hidden="1">{#N/A,#N/A,FALSE,"O&amp;M by processes";#N/A,#N/A,FALSE,"Elec Act vs Bud";#N/A,#N/A,FALSE,"G&amp;A";#N/A,#N/A,FALSE,"BGS";#N/A,#N/A,FALSE,"Res Cost"}</definedName>
    <definedName name="who" localSheetId="15" hidden="1">{#N/A,#N/A,FALSE,"O&amp;M by processes";#N/A,#N/A,FALSE,"Elec Act vs Bud";#N/A,#N/A,FALSE,"G&amp;A";#N/A,#N/A,FALSE,"BGS";#N/A,#N/A,FALSE,"Res Cost"}</definedName>
    <definedName name="who" hidden="1">{#N/A,#N/A,FALSE,"O&amp;M by processes";#N/A,#N/A,FALSE,"Elec Act vs Bud";#N/A,#N/A,FALSE,"G&amp;A";#N/A,#N/A,FALSE,"BGS";#N/A,#N/A,FALSE,"Res Cost"}</definedName>
    <definedName name="whowho" localSheetId="10" hidden="1">{#N/A,#N/A,FALSE,"O&amp;M by processes";#N/A,#N/A,FALSE,"Elec Act vs Bud";#N/A,#N/A,FALSE,"G&amp;A";#N/A,#N/A,FALSE,"BGS";#N/A,#N/A,FALSE,"Res Cost"}</definedName>
    <definedName name="whowho" localSheetId="15" hidden="1">{#N/A,#N/A,FALSE,"O&amp;M by processes";#N/A,#N/A,FALSE,"Elec Act vs Bud";#N/A,#N/A,FALSE,"G&amp;A";#N/A,#N/A,FALSE,"BGS";#N/A,#N/A,FALSE,"Res Cost"}</definedName>
    <definedName name="whowho" hidden="1">{#N/A,#N/A,FALSE,"O&amp;M by processes";#N/A,#N/A,FALSE,"Elec Act vs Bud";#N/A,#N/A,FALSE,"G&amp;A";#N/A,#N/A,FALSE,"BGS";#N/A,#N/A,FALSE,"Res Cost"}</definedName>
    <definedName name="whwh" localSheetId="10" hidden="1">{#N/A,#N/A,FALSE,"O&amp;M by processes";#N/A,#N/A,FALSE,"Elec Act vs Bud";#N/A,#N/A,FALSE,"G&amp;A";#N/A,#N/A,FALSE,"BGS";#N/A,#N/A,FALSE,"Res Cost"}</definedName>
    <definedName name="whwh" localSheetId="15" hidden="1">{#N/A,#N/A,FALSE,"O&amp;M by processes";#N/A,#N/A,FALSE,"Elec Act vs Bud";#N/A,#N/A,FALSE,"G&amp;A";#N/A,#N/A,FALSE,"BGS";#N/A,#N/A,FALSE,"Res Cost"}</definedName>
    <definedName name="whwh" hidden="1">{#N/A,#N/A,FALSE,"O&amp;M by processes";#N/A,#N/A,FALSE,"Elec Act vs Bud";#N/A,#N/A,FALSE,"G&amp;A";#N/A,#N/A,FALSE,"BGS";#N/A,#N/A,FALSE,"Res Cost"}</definedName>
    <definedName name="why" localSheetId="10" hidden="1">{#N/A,#N/A,FALSE,"O&amp;M by processes";#N/A,#N/A,FALSE,"Elec Act vs Bud";#N/A,#N/A,FALSE,"G&amp;A";#N/A,#N/A,FALSE,"BGS";#N/A,#N/A,FALSE,"Res Cost"}</definedName>
    <definedName name="why" localSheetId="15" hidden="1">{#N/A,#N/A,FALSE,"O&amp;M by processes";#N/A,#N/A,FALSE,"Elec Act vs Bud";#N/A,#N/A,FALSE,"G&amp;A";#N/A,#N/A,FALSE,"BGS";#N/A,#N/A,FALSE,"Res Cost"}</definedName>
    <definedName name="why" hidden="1">{#N/A,#N/A,FALSE,"O&amp;M by processes";#N/A,#N/A,FALSE,"Elec Act vs Bud";#N/A,#N/A,FALSE,"G&amp;A";#N/A,#N/A,FALSE,"BGS";#N/A,#N/A,FALSE,"Res Cost"}</definedName>
    <definedName name="why?" hidden="1">{#N/A,#N/A,TRUE,"TOTAL DSBN";#N/A,#N/A,TRUE,"WEST";#N/A,#N/A,TRUE,"SOUTH";#N/A,#N/A,TRUE,"NORTHEAST"}</definedName>
    <definedName name="WinZipCell" hidden="1">#REF!</definedName>
    <definedName name="WO_Description">'[1]WO Info'!$A$1:$F$17972</definedName>
    <definedName name="WOList">[61]WOTable!$A$1:$C$36</definedName>
    <definedName name="WORKCAPa" hidden="1">{"WCCWCLL",#N/A,FALSE,"Sheet3";"PP",#N/A,FALSE,"Sheet3";"MAT1",#N/A,FALSE,"Sheet3";"MAT2",#N/A,FALSE,"Sheet3"}</definedName>
    <definedName name="WOTypes">'[42]Named Ranges'!$A$12:$A$46</definedName>
    <definedName name="wre"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wrej" hidden="1">{#N/A,#N/A,FALSE,"Aging Summary";#N/A,#N/A,FALSE,"Ratio Analysis";#N/A,#N/A,FALSE,"Test 120 Day Accts";#N/A,#N/A,FALSE,"Tickmarks"}</definedName>
    <definedName name="wrn" localSheetId="10" hidden="1">{#N/A,#N/A,FALSE,"O&amp;M by processes";#N/A,#N/A,FALSE,"Elec Act vs Bud";#N/A,#N/A,FALSE,"G&amp;A";#N/A,#N/A,FALSE,"BGS";#N/A,#N/A,FALSE,"Res Cost"}</definedName>
    <definedName name="wrn" localSheetId="15" hidden="1">{#N/A,#N/A,FALSE,"O&amp;M by processes";#N/A,#N/A,FALSE,"Elec Act vs Bud";#N/A,#N/A,FALSE,"G&amp;A";#N/A,#N/A,FALSE,"BGS";#N/A,#N/A,FALSE,"Res Cost"}</definedName>
    <definedName name="wrn" hidden="1">{#N/A,#N/A,FALSE,"O&amp;M by processes";#N/A,#N/A,FALSE,"Elec Act vs Bud";#N/A,#N/A,FALSE,"G&amp;A";#N/A,#N/A,FALSE,"BGS";#N/A,#N/A,FALSE,"Res Cost"}</definedName>
    <definedName name="wrn.01_All_Package." hidden="1">{#N/A,#N/A,TRUE,"Cover";#N/A,#N/A,TRUE,"Comments PCS";#N/A,#N/A,TRUE,"Comments CIG";#N/A,#N/A,TRUE,"Comments IDEN";#N/A,#N/A,TRUE,"BS PCS";#N/A,#N/A,TRUE,"BS CIG";#N/A,#N/A,TRUE,"BS IDEN";#N/A,#N/A,TRUE,"BS TOTAL";#N/A,#N/A,TRUE,"BS_ESG ";#N/A,#N/A,TRUE,"Balance SPS";#N/A,#N/A,TRUE,"BS_CORPORATE";#N/A,#N/A,TRUE,"P&amp;L PCS";#N/A,#N/A,TRUE,"P&amp;L FWT";#N/A,#N/A,TRUE,"P&amp;L CIG";#N/A,#N/A,TRUE,"P&amp;L IDEN";#N/A,#N/A,TRUE,"P&amp;L TOTAL";#N/A,#N/A,TRUE,"P&amp;L_SPS";#N/A,#N/A,TRUE,"P&amp;L_ESG";#N/A,#N/A,TRUE,"P&amp;L_CORP";#N/A,#N/A,TRUE,"Cash Flow PCS";#N/A,#N/A,TRUE,"Cash Flow CIG";#N/A,#N/A,TRUE,"Cash Flow IDEN";#N/A,#N/A,TRUE,"Cash Flow TOTAL";#N/A,#N/A,TRUE,"MBR PCS";#N/A,#N/A,TRUE,"MBR CIG";#N/A,#N/A,TRUE,"MBR iDEN";#N/A,#N/A,TRUE,"MBR_FWT";#N/A,#N/A,TRUE,"MBR TOTAL";#N/A,#N/A,TRUE,"Headcount_PCS ";#N/A,#N/A,TRUE,"Headcount CIG";#N/A,#N/A,TRUE,"Headcount iDEN";#N/A,#N/A,TRUE,"JAG PLANT TREND";#N/A,#N/A,TRUE,"FAB UN CSG ";#N/A,#N/A,TRUE,"FAB UN CIG";#N/A,#N/A,TRUE,"FAB UN PPG";#N/A,#N/A,TRUE,"FAB UN IDEN";#N/A,#N/A,TRUE,"FAB UN FWT";#N/A,#N/A,TRUE,"CSS MFG";#N/A,#N/A,TRUE,"CSS Distr";#N/A,#N/A,TRUE,"CSG 6-Up Charts";#N/A,#N/A,TRUE,"CIG MFG";#N/A,#N/A,TRUE,"IDEN MFG";#N/A,#N/A,TRUE,"IDEN 6-Up Charts  ";#N/A,#N/A,TRUE,"FWT MFG";#N/A,#N/A,TRUE,"FWT 6-Up Charts ";#N/A,#N/A,TRUE,"PCS Inventory";#N/A,#N/A,TRUE,"CIG Inventory";#N/A,#N/A,TRUE,"IDEN Inventory";#N/A,#N/A,TRUE,"FWT Inventory";#N/A,#N/A,TRUE,"CE JAG Inventory";#N/A,#N/A,TRUE,"Capital Expenditures";#N/A,#N/A,TRUE,"FM CSG";#N/A,#N/A,TRUE,"NSAD ASP CGS";#N/A,#N/A,TRUE,"FM CIG";#N/A,#N/A,TRUE,"NSAD ASP CIG";#N/A,#N/A,TRUE,"FM iDEN";#N/A,#N/A,TRUE,"NSAD IDEN";#N/A,#N/A,TRUE,"R&amp;D  Report";#N/A,#N/A,TRUE,"PCS Credit";#N/A,#N/A,TRUE,"PCS Mrg Analysis";#N/A,#N/A,TRUE,"Dpc Tango";#N/A,#N/A,TRUE,"Startac Analog";#N/A,#N/A,TRUE,"Mercury CDMA";#N/A,#N/A,TRUE,"Startac CDMA";#N/A,#N/A,TRUE,"Startac TDMA";#N/A,#N/A,TRUE,"Modulus TDMA";#N/A,#N/A,TRUE,"CIG Mrg Analysis";#N/A,#N/A,TRUE,"IDEN Mrg Analysis"}</definedName>
    <definedName name="wrn.02_PCS."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2"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4"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5"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3_Corporate." hidden="1">{#N/A,#N/A,FALSE,"BS_CORPORATE"}</definedName>
    <definedName name="wrn.03_Corporate._1" hidden="1">{#N/A,#N/A,FALSE,"BS_CORPORATE"}</definedName>
    <definedName name="wrn.03_Corporate._2" hidden="1">{#N/A,#N/A,FALSE,"BS_CORPORATE"}</definedName>
    <definedName name="wrn.03_Corporate._3" hidden="1">{#N/A,#N/A,FALSE,"BS_CORPORATE"}</definedName>
    <definedName name="wrn.03_Corporate._4" hidden="1">{#N/A,#N/A,FALSE,"BS_CORPORATE"}</definedName>
    <definedName name="wrn.03_Corporate._5" hidden="1">{#N/A,#N/A,FALSE,"BS_CORPORATE"}</definedName>
    <definedName name="wrn.03_NSS."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2"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3"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4"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5"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4_ESG." hidden="1">{#N/A,#N/A,FALSE,"BS_ESG ";#N/A,#N/A,FALSE,"P&amp;L_ESG"}</definedName>
    <definedName name="wrn.04_ESG._1" hidden="1">{#N/A,#N/A,FALSE,"BS_ESG ";#N/A,#N/A,FALSE,"P&amp;L_ESG"}</definedName>
    <definedName name="wrn.04_ESG._2" hidden="1">{#N/A,#N/A,FALSE,"BS_ESG ";#N/A,#N/A,FALSE,"P&amp;L_ESG"}</definedName>
    <definedName name="wrn.04_ESG._3" hidden="1">{#N/A,#N/A,FALSE,"BS_ESG ";#N/A,#N/A,FALSE,"P&amp;L_ESG"}</definedName>
    <definedName name="wrn.04_ESG._4" hidden="1">{#N/A,#N/A,FALSE,"BS_ESG ";#N/A,#N/A,FALSE,"P&amp;L_ESG"}</definedName>
    <definedName name="wrn.04_ESG._5" hidden="1">{#N/A,#N/A,FALSE,"BS_ESG ";#N/A,#N/A,FALSE,"P&amp;L_ESG"}</definedName>
    <definedName name="wrn.05_SPS." hidden="1">{#N/A,#N/A,FALSE,"Balance SPS";#N/A,#N/A,FALSE,"P&amp;L_SPS"}</definedName>
    <definedName name="wrn.05_SPS._1" hidden="1">{#N/A,#N/A,FALSE,"Balance SPS";#N/A,#N/A,FALSE,"P&amp;L_SPS"}</definedName>
    <definedName name="wrn.05_SPS._2" hidden="1">{#N/A,#N/A,FALSE,"Balance SPS";#N/A,#N/A,FALSE,"P&amp;L_SPS"}</definedName>
    <definedName name="wrn.05_SPS._3" hidden="1">{#N/A,#N/A,FALSE,"Balance SPS";#N/A,#N/A,FALSE,"P&amp;L_SPS"}</definedName>
    <definedName name="wrn.05_SPS._4" hidden="1">{#N/A,#N/A,FALSE,"Balance SPS";#N/A,#N/A,FALSE,"P&amp;L_SPS"}</definedName>
    <definedName name="wrn.05_SPS._5" hidden="1">{#N/A,#N/A,FALSE,"Balance SPS";#N/A,#N/A,FALSE,"P&amp;L_SPS"}</definedName>
    <definedName name="wrn.1_Complete._.Package._.less._.Backup." hidden="1">{#N/A,#N/A,FALSE,"Cover";#N/A,#N/A,FALSE,"General Assumptions";#N/A,#N/A,FALSE,"Comments CCS";#N/A,#N/A,FALSE,"Comments CIG";#N/A,#N/A,FALSE,"Comments IDEN";#N/A,#N/A,FALSE,"BS CSS";#N/A,#N/A,FALSE,"BS CIG";#N/A,#N/A,FALSE,"BS IDEN";#N/A,#N/A,FALSE,"BS TOTAL";#N/A,#N/A,FALSE,"P&amp;L CSS";#N/A,#N/A,FALSE,"P&amp;L CIG";#N/A,#N/A,FALSE,"P&amp;L IDEN";#N/A,#N/A,FALSE,"P&amp;L TOTAL";#N/A,#N/A,FALSE,"Cash Flow CSS";#N/A,#N/A,FALSE,"Cash Flow CIG";#N/A,#N/A,FALSE,"Cash Flow IDEN";#N/A,#N/A,FALSE,"Cash Flow Total";#N/A,#N/A,FALSE,"MBR CSS";#N/A,#N/A,FALSE,"MBR CIG";#N/A,#N/A,FALSE,"MBR IDEN";#N/A,#N/A,FALSE,"MBR JAG PLANT";#N/A,#N/A,FALSE,"Headcount - CSS";#N/A,#N/A,FALSE,"Headcount - CIG";#N/A,#N/A,FALSE,"Headcount - IDEN";#N/A,#N/A,FALSE,"Headcount JAG PLANT";#N/A,#N/A,FALSE,"CSS MFG";#N/A,#N/A,FALSE,"CSS Distr ";#N/A,#N/A,FALSE,"CIG MFG";#N/A,#N/A,FALSE,"IDEN MFG";#N/A,#N/A,FALSE,"CSS Inventory";#N/A,#N/A,FALSE,"CIG Inventory";#N/A,#N/A,FALSE,"IDEN Inventory";#N/A,#N/A,FALSE,"Capital CSS";#N/A,#N/A,FALSE,"Capital CIG";#N/A,#N/A,FALSE,"Capital iDEN";#N/A,#N/A,FALSE,"BACK UP CORPORATE"}</definedName>
    <definedName name="wrn.1995._.Federal._.Tax._.Installments." hidden="1">{#N/A,#N/A,TRUE,"TAX CALC";#N/A,#N/A,TRUE,"TI SUMMARY";#N/A,#N/A,TRUE,"AMT";#N/A,#N/A,TRUE,"ETR REVIEW"}</definedName>
    <definedName name="wrn.1999._.Cash._.Report." hidden="1">{"1999 Cash Budget",#N/A,FALSE,"99 Cash";"1999 Cash Budget YTD",#N/A,FALSE,"99 Cash";"1999 Cash Actual/Forcast",#N/A,FALSE,"99 Cash";"1999 Cash Actual/Forcast YTD",#N/A,FALSE,"99 Cash"}</definedName>
    <definedName name="wrn.2_PCS." hidden="1">{#N/A,#N/A,FALSE,"Cover";#N/A,#N/A,FALSE,"General Assumptions";#N/A,#N/A,FALSE,"Comments CCS";#N/A,#N/A,FALSE,"BS CSS";#N/A,#N/A,FALSE,"P&amp;L CSS";#N/A,#N/A,FALSE,"Cash Flow CSS";#N/A,#N/A,FALSE,"MBR CSS";#N/A,#N/A,FALSE,"Headcount - CSS";#N/A,#N/A,FALSE,"CSS MFG";#N/A,#N/A,FALSE,"CSS Distr ";#N/A,#N/A,FALSE,"CSS Inventory";#N/A,#N/A,FALSE,"Capital CSS"}</definedName>
    <definedName name="wrn.2_PCS._1" hidden="1">{#N/A,#N/A,FALSE,"Cover";#N/A,#N/A,FALSE,"General Assumptions";#N/A,#N/A,FALSE,"Comments CCS";#N/A,#N/A,FALSE,"BS CSS";#N/A,#N/A,FALSE,"P&amp;L CSS";#N/A,#N/A,FALSE,"Cash Flow CSS";#N/A,#N/A,FALSE,"MBR CSS";#N/A,#N/A,FALSE,"Headcount - CSS";#N/A,#N/A,FALSE,"CSS MFG";#N/A,#N/A,FALSE,"CSS Distr ";#N/A,#N/A,FALSE,"CSS Inventory";#N/A,#N/A,FALSE,"Capital CSS"}</definedName>
    <definedName name="wrn.2_PCS._2" hidden="1">{#N/A,#N/A,FALSE,"Cover";#N/A,#N/A,FALSE,"General Assumptions";#N/A,#N/A,FALSE,"Comments CCS";#N/A,#N/A,FALSE,"BS CSS";#N/A,#N/A,FALSE,"P&amp;L CSS";#N/A,#N/A,FALSE,"Cash Flow CSS";#N/A,#N/A,FALSE,"MBR CSS";#N/A,#N/A,FALSE,"Headcount - CSS";#N/A,#N/A,FALSE,"CSS MFG";#N/A,#N/A,FALSE,"CSS Distr ";#N/A,#N/A,FALSE,"CSS Inventory";#N/A,#N/A,FALSE,"Capital CSS"}</definedName>
    <definedName name="wrn.2_PCS._3" hidden="1">{#N/A,#N/A,FALSE,"Cover";#N/A,#N/A,FALSE,"General Assumptions";#N/A,#N/A,FALSE,"Comments CCS";#N/A,#N/A,FALSE,"BS CSS";#N/A,#N/A,FALSE,"P&amp;L CSS";#N/A,#N/A,FALSE,"Cash Flow CSS";#N/A,#N/A,FALSE,"MBR CSS";#N/A,#N/A,FALSE,"Headcount - CSS";#N/A,#N/A,FALSE,"CSS MFG";#N/A,#N/A,FALSE,"CSS Distr ";#N/A,#N/A,FALSE,"CSS Inventory";#N/A,#N/A,FALSE,"Capital CSS"}</definedName>
    <definedName name="wrn.2_PCS._4" hidden="1">{#N/A,#N/A,FALSE,"Cover";#N/A,#N/A,FALSE,"General Assumptions";#N/A,#N/A,FALSE,"Comments CCS";#N/A,#N/A,FALSE,"BS CSS";#N/A,#N/A,FALSE,"P&amp;L CSS";#N/A,#N/A,FALSE,"Cash Flow CSS";#N/A,#N/A,FALSE,"MBR CSS";#N/A,#N/A,FALSE,"Headcount - CSS";#N/A,#N/A,FALSE,"CSS MFG";#N/A,#N/A,FALSE,"CSS Distr ";#N/A,#N/A,FALSE,"CSS Inventory";#N/A,#N/A,FALSE,"Capital CSS"}</definedName>
    <definedName name="wrn.2_PCS._5" hidden="1">{#N/A,#N/A,FALSE,"Cover";#N/A,#N/A,FALSE,"General Assumptions";#N/A,#N/A,FALSE,"Comments CCS";#N/A,#N/A,FALSE,"BS CSS";#N/A,#N/A,FALSE,"P&amp;L CSS";#N/A,#N/A,FALSE,"Cash Flow CSS";#N/A,#N/A,FALSE,"MBR CSS";#N/A,#N/A,FALSE,"Headcount - CSS";#N/A,#N/A,FALSE,"CSS MFG";#N/A,#N/A,FALSE,"CSS Distr ";#N/A,#N/A,FALSE,"CSS Inventory";#N/A,#N/A,FALSE,"Capital CSS"}</definedName>
    <definedName name="wrn.2006._.Rate._.Case." hidden="1">{"DAB-1, Sch 21, Pg 1",#N/A,FALSE,"ELEC ENERGY";"DAB-1, Sch 21, Pg 2",#N/A,FALSE,"RTPDenverWater";"DAB-1, Sch 21, Pg 3",#N/A,FALSE,"INCREMENTAL - WHOLESALE"}</definedName>
    <definedName name="wrn.3_CIG." hidden="1">{#N/A,#N/A,FALSE,"Cover";#N/A,#N/A,FALSE,"General Assumptions";#N/A,#N/A,FALSE,"Comments CIG";#N/A,#N/A,FALSE,"BS CIG";#N/A,#N/A,FALSE,"P&amp;L CIG";#N/A,#N/A,FALSE,"Cash Flow CIG";#N/A,#N/A,FALSE,"MBR CIG";#N/A,#N/A,FALSE,"Headcount - CIG";#N/A,#N/A,FALSE,"CIG MFG";#N/A,#N/A,FALSE,"CIG Inventory";#N/A,#N/A,FALSE,"Capital CIG"}</definedName>
    <definedName name="wrn.3_CIG._1" hidden="1">{#N/A,#N/A,FALSE,"Cover";#N/A,#N/A,FALSE,"General Assumptions";#N/A,#N/A,FALSE,"Comments CIG";#N/A,#N/A,FALSE,"BS CIG";#N/A,#N/A,FALSE,"P&amp;L CIG";#N/A,#N/A,FALSE,"Cash Flow CIG";#N/A,#N/A,FALSE,"MBR CIG";#N/A,#N/A,FALSE,"Headcount - CIG";#N/A,#N/A,FALSE,"CIG MFG";#N/A,#N/A,FALSE,"CIG Inventory";#N/A,#N/A,FALSE,"Capital CIG"}</definedName>
    <definedName name="wrn.3_CIG._2" hidden="1">{#N/A,#N/A,FALSE,"Cover";#N/A,#N/A,FALSE,"General Assumptions";#N/A,#N/A,FALSE,"Comments CIG";#N/A,#N/A,FALSE,"BS CIG";#N/A,#N/A,FALSE,"P&amp;L CIG";#N/A,#N/A,FALSE,"Cash Flow CIG";#N/A,#N/A,FALSE,"MBR CIG";#N/A,#N/A,FALSE,"Headcount - CIG";#N/A,#N/A,FALSE,"CIG MFG";#N/A,#N/A,FALSE,"CIG Inventory";#N/A,#N/A,FALSE,"Capital CIG"}</definedName>
    <definedName name="wrn.3_CIG._3" hidden="1">{#N/A,#N/A,FALSE,"Cover";#N/A,#N/A,FALSE,"General Assumptions";#N/A,#N/A,FALSE,"Comments CIG";#N/A,#N/A,FALSE,"BS CIG";#N/A,#N/A,FALSE,"P&amp;L CIG";#N/A,#N/A,FALSE,"Cash Flow CIG";#N/A,#N/A,FALSE,"MBR CIG";#N/A,#N/A,FALSE,"Headcount - CIG";#N/A,#N/A,FALSE,"CIG MFG";#N/A,#N/A,FALSE,"CIG Inventory";#N/A,#N/A,FALSE,"Capital CIG"}</definedName>
    <definedName name="wrn.3_CIG._4" hidden="1">{#N/A,#N/A,FALSE,"Cover";#N/A,#N/A,FALSE,"General Assumptions";#N/A,#N/A,FALSE,"Comments CIG";#N/A,#N/A,FALSE,"BS CIG";#N/A,#N/A,FALSE,"P&amp;L CIG";#N/A,#N/A,FALSE,"Cash Flow CIG";#N/A,#N/A,FALSE,"MBR CIG";#N/A,#N/A,FALSE,"Headcount - CIG";#N/A,#N/A,FALSE,"CIG MFG";#N/A,#N/A,FALSE,"CIG Inventory";#N/A,#N/A,FALSE,"Capital CIG"}</definedName>
    <definedName name="wrn.3_CIG._5" hidden="1">{#N/A,#N/A,FALSE,"Cover";#N/A,#N/A,FALSE,"General Assumptions";#N/A,#N/A,FALSE,"Comments CIG";#N/A,#N/A,FALSE,"BS CIG";#N/A,#N/A,FALSE,"P&amp;L CIG";#N/A,#N/A,FALSE,"Cash Flow CIG";#N/A,#N/A,FALSE,"MBR CIG";#N/A,#N/A,FALSE,"Headcount - CIG";#N/A,#N/A,FALSE,"CIG MFG";#N/A,#N/A,FALSE,"CIG Inventory";#N/A,#N/A,FALSE,"Capital CIG"}</definedName>
    <definedName name="wrn.3cases." hidden="1">{#N/A,"Base",FALSE,"Dividend";#N/A,"Conservative",FALSE,"Dividend";#N/A,"Downside",FALSE,"Dividend"}</definedName>
    <definedName name="wrn.4_iDEN."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1"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2"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3"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4"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5"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5_Total._.Back._.Up." hidden="1">{#N/A,#N/A,FALSE,"BACK UP CIG";#N/A,#N/A,FALSE,"BACK UP Balance FDM";#N/A,#N/A,FALSE,"BACK UP ASP nsad";#N/A,#N/A,FALSE,"BACK UP CORPORATE"}</definedName>
    <definedName name="wrn.5_Total._.Back._.Up._1" hidden="1">{#N/A,#N/A,FALSE,"BACK UP CIG";#N/A,#N/A,FALSE,"BACK UP Balance FDM";#N/A,#N/A,FALSE,"BACK UP ASP nsad";#N/A,#N/A,FALSE,"BACK UP CORPORATE"}</definedName>
    <definedName name="wrn.5_Total._.Back._.Up._2" hidden="1">{#N/A,#N/A,FALSE,"BACK UP CIG";#N/A,#N/A,FALSE,"BACK UP Balance FDM";#N/A,#N/A,FALSE,"BACK UP ASP nsad";#N/A,#N/A,FALSE,"BACK UP CORPORATE"}</definedName>
    <definedName name="wrn.5_Total._.Back._.Up._3" hidden="1">{#N/A,#N/A,FALSE,"BACK UP CIG";#N/A,#N/A,FALSE,"BACK UP Balance FDM";#N/A,#N/A,FALSE,"BACK UP ASP nsad";#N/A,#N/A,FALSE,"BACK UP CORPORATE"}</definedName>
    <definedName name="wrn.5_Total._.Back._.Up._4" hidden="1">{#N/A,#N/A,FALSE,"BACK UP CIG";#N/A,#N/A,FALSE,"BACK UP Balance FDM";#N/A,#N/A,FALSE,"BACK UP ASP nsad";#N/A,#N/A,FALSE,"BACK UP CORPORATE"}</definedName>
    <definedName name="wrn.5_Total._.Back._.Up._5" hidden="1">{#N/A,#N/A,FALSE,"BACK UP CIG";#N/A,#N/A,FALSE,"BACK UP Balance FDM";#N/A,#N/A,FALSE,"BACK UP ASP nsad";#N/A,#N/A,FALSE,"BACK UP CORPORATE"}</definedName>
    <definedName name="wrn.722." localSheetId="10" hidden="1">{#N/A,#N/A,FALSE,"CURRENT"}</definedName>
    <definedName name="wrn.722." localSheetId="15" hidden="1">{#N/A,#N/A,FALSE,"CURRENT"}</definedName>
    <definedName name="wrn.722." hidden="1">{#N/A,#N/A,FALSE,"CURRENT"}</definedName>
    <definedName name="wrn.95cap." hidden="1">{#N/A,#N/A,FALSE,"95CAPGRY"}</definedName>
    <definedName name="wrn.96._.ju._.forecat." hidden="1">{#N/A,#N/A,FALSE,"Expenses";#N/A,#N/A,FALSE,"Revenue"}</definedName>
    <definedName name="wrn.97maint.xls." hidden="1">{#N/A,#N/A,TRUE,"TOTAL DISTRIBUTION";#N/A,#N/A,TRUE,"SOUTH";#N/A,#N/A,TRUE,"NORTHEAST";#N/A,#N/A,TRUE,"WEST"}</definedName>
    <definedName name="wrn.97OR.XLs." hidden="1">{#N/A,#N/A,TRUE,"TOTAL DSBN";#N/A,#N/A,TRUE,"WEST";#N/A,#N/A,TRUE,"SOUTH";#N/A,#N/A,TRUE,"NORTHEAST"}</definedName>
    <definedName name="wrn.Accounting._.May." hidden="1">{#N/A,#N/A,TRUE,"Sum(2)";#N/A,#N/A,TRUE,"bs";#N/A,#N/A,TRUE,"pnl";#N/A,#N/A,TRUE,"BY DEPT 9605";#N/A,#N/A,TRUE,"BY S/A 9605"}</definedName>
    <definedName name="wrn.Accretion." hidden="1">{"Accretion",#N/A,FALSE,"Assum"}</definedName>
    <definedName name="wrn.ACTUAL._.ALL._.PAGES." hidden="1">{"ACTUAL",#N/A,FALSE,"OVER_UND"}</definedName>
    <definedName name="wrn.AFUDC." hidden="1">{#N/A,#N/A,FALSE,"AFDC"}</definedName>
    <definedName name="wrn.Aging._.and._.Trend._.Analysis." hidden="1">{#N/A,#N/A,FALSE,"Aging Summary";#N/A,#N/A,FALSE,"Ratio Analysis";#N/A,#N/A,FALSE,"Test 120 Day Accts";#N/A,#N/A,FALSE,"Tickmarks"}</definedName>
    <definedName name="wrn.AGT." localSheetId="10" hidden="1">{"AGT",#N/A,FALSE,"Revenue"}</definedName>
    <definedName name="wrn.AGT." localSheetId="15" hidden="1">{"AGT",#N/A,FALSE,"Revenue"}</definedName>
    <definedName name="wrn.AGT." hidden="1">{"AGT",#N/A,FALSE,"Revenue"}</definedName>
    <definedName name="wrn.all." hidden="1">{"Factsheet",#N/A,FALSE,"Fact";"Earnings",#N/A,FALSE,"Earnings";"BalanceSheet",#N/A,FALSE,"BalanceSheet";"Balance Sheet Details",#N/A,FALSE,"BalanceSheet";"ChangeinCash",#N/A,FALSE,"CashFlow";"quarterly",#N/A,FALSE,"Quarters";"UpstrmNormalEngs",#N/A,FALSE,"NormEngUp";"NormalEngs",#N/A,FALSE,"NormalEngs";"NormalGrowth",#N/A,FALSE,"NormalGrowth";"US EP Earnings",#N/A,FALSE,"US E&amp;P";"US EP Price Vol detail",#N/A,FALSE,"US E&amp;P";"Canada EP Earnings",#N/A,FALSE,"Canada E&amp;P";"Canda EP Price Vol Detail",#N/A,FALSE,"Canada E&amp;P";"Europe EP Earnings",#N/A,FALSE,"Eur E&amp;P";"Europe EP Price Vol Detail",#N/A,FALSE,"Eur E&amp;P";"Other EP Earnings",#N/A,FALSE,"Other Foreign E&amp;P";"Other EP Price Vol Detail",#N/A,FALSE,"Other Foreign E&amp;P";"EP Summary",#N/A,FALSE,"E&amp;P Summary";"RnMEarnings",#N/A,FALSE,"R&amp;M ";"RM Operating Stats",#N/A,FALSE,"R&amp;M ";"Chemicals",#N/A,FALSE,"Chemical";"CapEx",#N/A,FALSE,"CAPEX Sum";"ROCE",#N/A,FALSE,"ROCE";"DCF",#N/A,FALSE,"DCFEVA";"Dupont",#N/A,FALSE,"Dupont";"NAV",#N/A,FALSE,"NAV";"QRating",#N/A,FALSE,"Q-Rating";"assumptions",#N/A,FALSE,"Assumptions"}</definedName>
    <definedName name="wrn.All._.Data." hidden="1">{"Fact Sheet",#N/A,FALSE,"Fact";"Earnings_Summary",#N/A,FALSE,"Earnings Model";"Earnings EP Detail",#N/A,FALSE,"Earnings Model";"Earnings RM Detail",#N/A,FALSE,"Earnings Model";"Qtr Earnings Model",#N/A,FALSE,"Quarters";"Balance Sheet",#N/A,FALSE,"Balance";"Balance Sheet Details",#N/A,FALSE,"Balance";"Change in Cash",#N/A,FALSE,"Change in Cash";"Ratios",#N/A,FALSE,"Ratios";"NAV",#N/A,FALSE,"NAV";"ROCE",#N/A,FALSE,"ROCE";"Dupont",#N/A,FALSE,"Dupont";"US EP Earn and Prof Analysis",#N/A,FALSE,"USE&amp;P ";"Can EP Earn and Prof Analysis",#N/A,FALSE,"Can E&amp;P";"Eur EP Earn and Prof Analysis",#N/A,FALSE,"Eur E&amp;P";"ASPAC EP Earn and Prof Analysis",#N/A,FALSE,"Asia-Pac E&amp;P";"NonCon EP Earn Prof Analysis",#N/A,FALSE,"Non-Con E&amp;P";"OG Production Sum",#N/A,FALSE,"E&amp;P Summary";"DCF Analysis",#N/A,FALSE,"DCF";"US EP DCF Valuation",#N/A,FALSE,"USE&amp;P ";"Can EP DCF Valuation",#N/A,FALSE,"Can E&amp;P";"Eur EP DCF Valuation",#N/A,FALSE,"Eur E&amp;P";"ASPAC EP DCF Valuation",#N/A,FALSE,"Asia-Pac E&amp;P";"NonCon EP DCF Valuation",#N/A,FALSE,"Non-Con E&amp;P";"US RM Earnings Summary",#N/A,FALSE,"US R&amp;M";"US RM Realization Data",#N/A,FALSE,"US R&amp;M";"For RM Earnings Detail",#N/A,FALSE,"Foreign R&amp;M";"For RM Real and Vol Detail",#N/A,FALSE,"Foreign R&amp;M";"US Chemical Summary",#N/A,FALSE,"USChem";"Foreign Chemical Summary",#N/A,FALSE,"ForChem";"Assume",#N/A,FALSE,"Assumptions"}</definedName>
    <definedName name="wrn.All._.Periods." hidden="1">{"Martin Oct93_Mar94",#N/A,FALSE,"Martin Oct93 - Mar94";"Martin Apr94_Sep94",#N/A,FALSE,"Martin Apr94 - Sep94";"Martin Oct94_Mar95",#N/A,FALSE,"Martin Oct94 - Mar95";"Martin Apr95_Sep95",#N/A,FALSE,"Martin Apr95 - Sep95";"Martin Oct95_Mar96",#N/A,FALSE,"Martin Oct95 - Mar96"}</definedName>
    <definedName name="wrn.All._.Sheets." hidden="1">{#N/A,#N/A,TRUE,"Blank";#N/A,#N/A,TRUE,"Report - Portrait";#N/A,#N/A,TRUE,"Report - Landscape";#N/A,#N/A,TRUE,"FAS87 Results"}</definedName>
    <definedName name="wrn.All_Package." hidden="1">{#N/A,#N/A,FALSE,"Comments PCS";#N/A,#N/A,FALSE,"Comments CIG";#N/A,#N/A,FALSE,"Comments IDEN";#N/A,#N/A,FALSE,"BS PCS";#N/A,#N/A,FALSE,"BS CIG";#N/A,#N/A,FALSE,"BS IDEN";#N/A,#N/A,FALSE,"BS TOTAL";#N/A,#N/A,FALSE,"P&amp;L PCS";#N/A,#N/A,FALSE,"P&amp;L CIG";#N/A,#N/A,FALSE,"P&amp;L FWT";#N/A,#N/A,FALSE,"P&amp;L IDEN";#N/A,#N/A,FALSE,"P&amp;L TOTAL";#N/A,#N/A,FALSE,"Cash Flow PCS";#N/A,#N/A,FALSE,"Cash Flow CIG";#N/A,#N/A,FALSE,"Cash Flow IDEN";#N/A,#N/A,FALSE,"Cash Flow Total";#N/A,#N/A,FALSE,"MBR PCS";#N/A,#N/A,FALSE,"MBR CIG";#N/A,#N/A,FALSE,"MBR iDEN";#N/A,#N/A,FALSE,"MBR_FWT";#N/A,#N/A,FALSE,"MBR TOTAL";#N/A,#N/A,FALSE,"Headcount PCS";#N/A,#N/A,FALSE,"Headcount CIG";#N/A,#N/A,FALSE,"Headcount iDEN";#N/A,#N/A,FALSE,"Headcount Total";#N/A,#N/A,FALSE,"FAB UN CSG ";#N/A,#N/A,FALSE,"FAB UN PPG";#N/A,#N/A,FALSE,"FAB UN CIG";#N/A,#N/A,FALSE,"FAB UN IDEN";#N/A,#N/A,FALSE,"FAB UN FWT";#N/A,#N/A,FALSE,"CSS MFG";#N/A,#N/A,FALSE,"CSS Distr";#N/A,#N/A,FALSE,"CSG 6-Up Charts";#N/A,#N/A,FALSE,"CIG MFG";#N/A,#N/A,FALSE,"IDEN MFG";#N/A,#N/A,FALSE,"IDEN 6-Up Charts  ";#N/A,#N/A,FALSE,"FWT MFG";#N/A,#N/A,FALSE,"FWT 6-Up Charts ";#N/A,#N/A,FALSE,"PCS Inventory";#N/A,#N/A,FALSE,"CIG Inventory";#N/A,#N/A,FALSE,"IDEN Inventory";#N/A,#N/A,FALSE,"CE JAG Inventory";#N/A,#N/A,FALSE,"Capital Expenditures";#N/A,#N/A,FALSE,"FM CSG";#N/A,#N/A,FALSE,"NSAD ASP CGS";#N/A,#N/A,FALSE,"FM CIG";#N/A,#N/A,FALSE,"NSAD ASP CIG";#N/A,#N/A,FALSE,"FM iDEN";#N/A,#N/A,FALSE,"NSAD IDEN";#N/A,#N/A,FALSE,"PCS Credit";#N/A,#N/A,FALSE,"R&amp;D  Report";#N/A,#N/A,FALSE,"CSG Mrg Analysis";#N/A,#N/A,FALSE,"CIG Mrg Analysis";#N/A,#N/A,FALSE,"IDEN Mrg Analysis"}</definedName>
    <definedName name="wrn.ALL_PERIODS." hidden="1">{"Oct93_Mar94",#N/A,TRUE,"Actuals (Oct 93 - Mar 94)";"Apr94_Sep94",#N/A,TRUE,"Actuals (Apr 94 - Sep 94)";"Oct94_Mar95",#N/A,TRUE,"Actuals (Oct 94 - Mar 95)";"Apr95_Sep95",#N/A,TRUE,"Actual Estimt (Apr 95 - Sep 95)";"Oct95_Mar96",#N/A,TRUE,"Estimates (Oct 95 - Mar 96)"}</definedName>
    <definedName name="wrn.Alles." hidden="1">{"Alles",#N/A,FALSE,"H A Ü"}</definedName>
    <definedName name="wrn.ancg." hidden="1">{"summary",#N/A,FALSE,"summary";"liabsumm",#N/A,FALSE,"liabsumm";"gl",#N/A,FALSE,"gl";"gl2",#N/A,FALSE,"gl2";"exp",#N/A,FALSE,"exp";"ancg_amort",#N/A,FALSE,"ancg_amort";"recon",#N/A,FALSE,"recon"}</definedName>
    <definedName name="wrn.AnnualRentRoll." hidden="1">{"AnnualRentRollPg1",#N/A,FALSE,"RentRoll";"AnnualRentRollPg2",#N/A,FALSE,"RentRoll"}</definedName>
    <definedName name="wrn.APAGE1." hidden="1">{"APAGE1",#N/A,FALSE,"JAN95_OU"}</definedName>
    <definedName name="wrn.APAGE2." hidden="1">{"APAGE2",#N/A,FALSE,"JAN95_OU"}</definedName>
    <definedName name="wrn.APAGE3." hidden="1">{"APAGE3",#N/A,FALSE,"JAN95_OU"}</definedName>
    <definedName name="wrn.Appendix._.for._.Quote." hidden="1">{#N/A,#N/A,FALSE,"Process Flowchart";#N/A,#N/A,FALSE,"Financial Assumptions";#N/A,#N/A,FALSE,"Profit &amp; Loss";#N/A,#N/A,FALSE,"DL Summary ";#N/A,#N/A,FALSE,"DL Worksheet";#N/A,#N/A,FALSE,"Indirect Cell";#N/A,#N/A,FALSE,"Capital";#N/A,#N/A,FALSE,"Tooling";#N/A,#N/A,FALSE,"Factory Committed";#N/A,#N/A,FALSE,"New Products";#N/A,#N/A,FALSE,"Process Validation"}</definedName>
    <definedName name="wrn.Apr94_Sep95." hidden="1">{"Apr95_Sep95",#N/A,FALSE,"Actual Estimt (Apr 95 - Sep 95)"}</definedName>
    <definedName name="wrn.Apr95_Sep95." hidden="1">{"Apr95_Sep95",#N/A,FALSE,"Actual~Estimt (Apr 95 - Sep 95)";"Apr95_Sep95",#N/A,FALSE,#N/A;"Apr95_Sep95",#N/A,FALSE,#N/A;"Apr95_Sep95",#N/A,FALSE,#N/A;"Apr95_Sep95",#N/A,FALSE,#N/A}</definedName>
    <definedName name="wrn.AR._.Meeting._.Schedules."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wrn.ARK._.JURIS._.FAC._.CALC." hidden="1">{"ARK_JURIS_FAC",#N/A,FALSE,"Ark_Fuel&amp;Rev"}</definedName>
    <definedName name="wrn.ARK._.JURIS._.FUEL._.COST." hidden="1">{"ARK_JURIS_FUEL",#N/A,FALSE,"Ark_Fuel&amp;Rev"}</definedName>
    <definedName name="wrn.Assumptions." hidden="1">{"Assumptions",#N/A,FALSE,"Assum"}</definedName>
    <definedName name="wrn.ATOKA._.FAC._.CALC." hidden="1">{"ATOKA_FAC",#N/A,FALSE,"Atoka"}</definedName>
    <definedName name="wrn.August._.1._.2003._.Rate._.Change." localSheetId="10"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5"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hidden="1">{"JFJ-1",#N/A,FALSE,"JFJ-1 Deferral Recovery Rate";"JFJ-2",#N/A,FALSE,"JFJ-2 NNC Rates";"JFJ-3",#N/A,FALSE,"JFJ-3 MTC Rate";"JFJ-4",#N/A,FALSE,"JFJ-4 CEP Rate";"JFJ-5",#N/A,FALSE,"JFJ-5 USF Rate";"JFJ-6",#N/A,FALSE,"JFJ-6 CRA Rate";"JFJ-7",#N/A,FALSE,"JFJ-7 2003 Rate Impact Summary";"JFJ-8",#N/A,FALSE,"ACE 25 Year Sales Forecast"}</definedName>
    <definedName name="wrn.Backup._.Corporate." hidden="1">{#N/A,#N/A,FALSE,"BACK UP CORPORATE"}</definedName>
    <definedName name="wrn.Backup._.Corporate._1" hidden="1">{#N/A,#N/A,FALSE,"BACK UP CORPORATE"}</definedName>
    <definedName name="wrn.Backup._.Corporate._2" hidden="1">{#N/A,#N/A,FALSE,"BACK UP CORPORATE"}</definedName>
    <definedName name="wrn.Backup._.Corporate._3" hidden="1">{#N/A,#N/A,FALSE,"BACK UP CORPORATE"}</definedName>
    <definedName name="wrn.Backup._.Corporate._4" hidden="1">{#N/A,#N/A,FALSE,"BACK UP CORPORATE"}</definedName>
    <definedName name="wrn.Backup._.Corporate._5" hidden="1">{#N/A,#N/A,FALSE,"BACK UP CORPORATE"}</definedName>
    <definedName name="wrn.Balance._.Sheet._.with._.details." hidden="1">{"Balance Sheet",#N/A,FALSE,"Balance";"Balance Sheet Details",#N/A,FALSE,"Balance"}</definedName>
    <definedName name="wrn.Basic." localSheetId="10" hidden="1">{#N/A,#N/A,FALSE,"O&amp;M by processes";#N/A,#N/A,FALSE,"Elec Act vs Bud";#N/A,#N/A,FALSE,"G&amp;A";#N/A,#N/A,FALSE,"BGS";#N/A,#N/A,FALSE,"Res Cost"}</definedName>
    <definedName name="wrn.Basic." localSheetId="15" hidden="1">{#N/A,#N/A,FALSE,"O&amp;M by processes";#N/A,#N/A,FALSE,"Elec Act vs Bud";#N/A,#N/A,FALSE,"G&amp;A";#N/A,#N/A,FALSE,"BGS";#N/A,#N/A,FALSE,"Res Cost"}</definedName>
    <definedName name="wrn.Basic." hidden="1">{#N/A,#N/A,FALSE,"O&amp;M by processes";#N/A,#N/A,FALSE,"Elec Act vs Bud";#N/A,#N/A,FALSE,"G&amp;A";#N/A,#N/A,FALSE,"BGS";#N/A,#N/A,FALSE,"Res Cost"}</definedName>
    <definedName name="wrn.Business._.Plan." hidden="1">{#N/A,#N/A,TRUE,"97 Sales by Quarter (New Order)";#N/A,#N/A,TRUE,"97 BPlan TOC";#N/A,#N/A,TRUE,"Sales by Month";#N/A,#N/A,TRUE,"94-97 Annual Units/ASP/NSAD";#N/A,#N/A,TRUE,"Total DDN P&amp;L";#N/A,#N/A,TRUE,"Total DDN Trend";#N/A,#N/A,TRUE,"Radio Modems P&amp;L";#N/A,#N/A,TRUE,"Radio Modems Trend";#N/A,#N/A,TRUE,"Eagle Datatac PM100D P&amp;L";#N/A,#N/A,TRUE,"Eagle Datatac PM100D Trend";#N/A,#N/A,TRUE,"Eagle CDPD PM100C P&amp;L";#N/A,#N/A,TRUE,"Eagle CDPD PM100C Trend";#N/A,#N/A,TRUE,"Grackle P&amp;L";#N/A,#N/A,TRUE,"Grackle Trend";#N/A,#N/A,TRUE,"Cost Per Unit";#N/A,#N/A,TRUE,"Appendices"}</definedName>
    <definedName name="wrn.BY._.YEAR." hidden="1">{#N/A,#N/A,FALSE,"Total";#N/A,#N/A,FALSE,"ASNS";#N/A,#N/A,FALSE,"PNCNS";#N/A,#N/A,FALSE,"DSNS";#N/A,#N/A,FALSE,"TNS"}</definedName>
    <definedName name="wrn.CAAP._.Report.JPG" hidden="1">{"Income Budget",#N/A,FALSE,"98 Income";"Running GAAP Budget Income",#N/A,FALSE,"98 Income";"GAAP Actual",#N/A,FALSE,"98 Income";"GAAP Varinance",#N/A,FALSE,"98 Income"}</definedName>
    <definedName name="wrn.calcs." hidden="1">{"calcs1",#N/A,FALSE,"Calcs";"calcs2",#N/A,FALSE,"Calcs"}</definedName>
    <definedName name="wrn.Cash._.Report." hidden="1">{"Cash Budget",#N/A,FALSE,"98 Cash";"Running Cash Budget",#N/A,FALSE,"98 Cash";"Actual Cash",#N/A,FALSE,"98 Cash";"Update Cash Budget",#N/A,FALSE,"98 Cash"}</definedName>
    <definedName name="wrn.Cash._.Report.JPG" hidden="1">{"Cash Budget",#N/A,FALSE,"98 Cash";"Running Cash Budget",#N/A,FALSE,"98 Cash";"Actual Cash",#N/A,FALSE,"98 Cash";"Update Cash Budget",#N/A,FALSE,"98 Cash"}</definedName>
    <definedName name="wrn.CBd750" hidden="1">{"CBd750-IP(FAS87)",#N/A,FALSE,"CBd750";"CBd750-Dyn(FAS87)",#N/A,FALSE,"CBd750";"CBd750-IP(G/L)",#N/A,FALSE,"CBd750";"CBd750-Dyn(G/L)",#N/A,FALSE,"CBd750";"CBd750-Both(Amort)",#N/A,FALSE,"CBd750"}</definedName>
    <definedName name="wrn.ChartSet." localSheetId="10" hidden="1">{#N/A,#N/A,FALSE,"Elec Deliv";#N/A,#N/A,FALSE,"Atlantic Pie";#N/A,#N/A,FALSE,"Bay Pie";#N/A,#N/A,FALSE,"New Castle Pie";#N/A,#N/A,FALSE,"Transmission Pie"}</definedName>
    <definedName name="wrn.ChartSet." localSheetId="15" hidden="1">{#N/A,#N/A,FALSE,"Elec Deliv";#N/A,#N/A,FALSE,"Atlantic Pie";#N/A,#N/A,FALSE,"Bay Pie";#N/A,#N/A,FALSE,"New Castle Pie";#N/A,#N/A,FALSE,"Transmission Pie"}</definedName>
    <definedName name="wrn.ChartSet." hidden="1">{#N/A,#N/A,FALSE,"Elec Deliv";#N/A,#N/A,FALSE,"Atlantic Pie";#N/A,#N/A,FALSE,"Bay Pie";#N/A,#N/A,FALSE,"New Castle Pie";#N/A,#N/A,FALSE,"Transmission Pie"}</definedName>
    <definedName name="wrn.Chemical._.Summary." hidden="1">{"US Chemical Summary",#N/A,FALSE,"USChem";"Foreign Chemical Summary",#N/A,FALSE,"ForChem"}</definedName>
    <definedName name="wrn.CIG."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Back._.up._.Files." hidden="1">{#N/A,#N/A,FALSE,"BACK UP CIG"}</definedName>
    <definedName name="wrn.CIG._.Back._.up._.Files._1" hidden="1">{#N/A,#N/A,FALSE,"BACK UP CIG"}</definedName>
    <definedName name="wrn.CIG._.Back._.up._.Files._2" hidden="1">{#N/A,#N/A,FALSE,"BACK UP CIG"}</definedName>
    <definedName name="wrn.CIG._.Back._.up._.Files._3" hidden="1">{#N/A,#N/A,FALSE,"BACK UP CIG"}</definedName>
    <definedName name="wrn.CIG._.Back._.up._.Files._4" hidden="1">{#N/A,#N/A,FALSE,"BACK UP CIG"}</definedName>
    <definedName name="wrn.CIG._.Back._.up._.Files._5" hidden="1">{#N/A,#N/A,FALSE,"BACK UP CIG"}</definedName>
    <definedName name="wrn.CIG.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PG._.All._.Sheets." hidden="1">{#N/A,#N/A,FALSE,"Cover";#N/A,#N/A,FALSE,"Commentary";#N/A,#N/A,FALSE,"key ind";#N/A,#N/A,FALSE,"CIG RSB";#N/A,#N/A,FALSE,"4-up charts p.1";#N/A,#N/A,FALSE,"4-up charts p.2";#N/A,#N/A,FALSE,"Q1 Markets";#N/A,#N/A,FALSE,"Annual Mkts";#N/A,#N/A,FALSE," rate of ? qtr";#N/A,#N/A,FALSE,"Detail Rel rate of ? ";#N/A,#N/A,FALSE,"Q1 Products";#N/A,#N/A,FALSE,"Annual Products";#N/A,#N/A,FALSE,"SMUG";#N/A,#N/A,FALSE,"IDL Budgets";#N/A,#N/A,FALSE,"HC Trend";#N/A,#N/A,FALSE,"Functional HC ";#N/A,#N/A,FALSE,"Capital Expd";#N/A,#N/A,FALSE,"Capital CO";#N/A,#N/A,FALSE,"Inventory"}</definedName>
    <definedName name="wrn.CIPG._.Black._.and._.White." hidden="1">{#N/A,#N/A,FALSE,"Cover";#N/A,#N/A,FALSE,"Commentary";#N/A,#N/A,FALSE,"key ind";#N/A,#N/A,FALSE,"CIG RSB";#N/A,#N/A,FALSE,"Q1 Markets";#N/A,#N/A,FALSE,"Annual Mkts";#N/A,#N/A,FALSE,"Q1 Products";#N/A,#N/A,FALSE,"Annual Products";#N/A,#N/A,FALSE,"SMUG";#N/A,#N/A,FALSE,"IDL Budgets";#N/A,#N/A,FALSE,"HC Trend";#N/A,#N/A,FALSE,"Functional HC ";#N/A,#N/A,FALSE,"Capital Expd";#N/A,#N/A,FALSE,"Capital CO"}</definedName>
    <definedName name="wrn.CIPG._.Color._.Charts." hidden="1">{#N/A,#N/A,FALSE,"4-up charts p.1";#N/A,#N/A,FALSE,"4-up charts p.2";#N/A,#N/A,FALSE," rate of ? qtr";#N/A,#N/A,FALSE,"Detail Rel rate of ? ";#N/A,#N/A,FALSE,"Inventory"}</definedName>
    <definedName name="wrn.ClientReport." hidden="1">{"Summary",#N/A,FALSE,"Summary";"Liabsumm",#N/A,FALSE,"Liabsumm";"Assets",#N/A,FALSE,"Assets";"GL",#N/A,FALSE,"GL";"GL2",#N/A,FALSE,"GL2";"amort",#N/A,FALSE,"amort";"Recon",#N/A,FALSE,"Recon";"FAS1321",#N/A,FALSE,"FAS1321";"FAS1322",#N/A,FALSE,"FAS1322"}</definedName>
    <definedName name="wrn.company." hidden="1">{"Earnings",#N/A,FALSE,"Earnings";"BalanceSheet",#N/A,FALSE,"BalanceSheet";"Change in Cash",#N/A,FALSE,"CashFlow";"normalengs",#N/A,FALSE,"NormalEngs";"US EP Profit and PerBbl",#N/A,FALSE,"US E&amp;P";"Canada EP Profit and PerBbl",#N/A,FALSE,"Canada E&amp;P";"Eur EP Price and Vol Detail",#N/A,FALSE,"Eur E&amp;P";"Other EP Price and Vol Detail",#N/A,FALSE,"Other Foreign E&amp;P";"RM Earnings",#N/A,FALSE,"R&amp;M ";"US Chemical Earnings",#N/A,FALSE,"Chemical";"CAPEX and Exploration",#N/A,FALSE,"CAPEX Sum";#N/A,#N/A,FALSE,"Assumptions"}</definedName>
    <definedName name="wrn.Complete._.Review." hidden="1">{#N/A,#N/A,FALSE,"Occ and Rate";#N/A,#N/A,FALSE,"PF Input";#N/A,#N/A,FALSE,"Capital Input";#N/A,#N/A,FALSE,"Proforma Five Yr";#N/A,#N/A,FALSE,"Calculations";#N/A,#N/A,FALSE,"Transaction Summary-DTW"}</definedName>
    <definedName name="wrn.Complete_Package."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wrn.Component._.Analy." hidden="1">{#N/A,#N/A,FALSE,"Results";#N/A,#N/A,FALSE,"Input Data";#N/A,#N/A,FALSE,"Generation Calculation";#N/A,#N/A,FALSE,"Unit Heat Rate Calculation";#N/A,#N/A,FALSE,"BEFF.XLS";#N/A,#N/A,FALSE,"TURBEFF.XLS";#N/A,#N/A,FALSE,"Final FWH Extraction Flow";#N/A,#N/A,FALSE,"Condenser Performance";#N/A,#N/A,FALSE,"Stage Pressure Correction"}</definedName>
    <definedName name="wrn.Condenser._.Summary." hidden="1">{#N/A,#N/A,FALSE,"SUMMARY";#N/A,#N/A,FALSE,"INPUTDATA";#N/A,#N/A,FALSE,"Condenser Performance"}</definedName>
    <definedName name="wrn.CONOCO._.FAC." hidden="1">{"CONOCO_FAC",#N/A,FALSE,"Conoco FAC"}</definedName>
    <definedName name="wrn.COST." hidden="1">{#N/A,#N/A,FALSE,"T COST";#N/A,#N/A,FALSE,"COST_FH"}</definedName>
    <definedName name="wrn.Cover_financials." hidden="1">{"Factsheet",#N/A,FALSE,"Fact";"Earnings",#N/A,FALSE,"Earnings";"BalanceSheet",#N/A,FALSE,"BalanceSheet";"Change in Cash",#N/A,FALSE,"CashFlow"}</definedName>
    <definedName name="wrn.cwip." hidden="1">{"CWIP2",#N/A,FALSE,"CWIP";"CWIP3",#N/A,FALSE,"CWIP"}</definedName>
    <definedName name="wrn.cwipa" hidden="1">{"CWIP2",#N/A,FALSE,"CWIP";"CWIP3",#N/A,FALSE,"CWIP"}</definedName>
    <definedName name="wrn.Data._.dump." localSheetId="10" hidden="1">{"Input Data",#N/A,FALSE,"Input";"Income and Cash Flow",#N/A,FALSE,"Calculations"}</definedName>
    <definedName name="wrn.Data._.dump." localSheetId="15" hidden="1">{"Input Data",#N/A,FALSE,"Input";"Income and Cash Flow",#N/A,FALSE,"Calculations"}</definedName>
    <definedName name="wrn.Data._.dump." hidden="1">{"Input Data",#N/A,FALSE,"Input";"Income and Cash Flow",#N/A,FALSE,"Calculations"}</definedName>
    <definedName name="wrn.Deferral._.Forecast." localSheetId="10" hidden="1">{"Summary Deferral Forecast",#N/A,FALSE,"Deferral Forecast";"BGS Deferral Forecast",#N/A,FALSE,"BGS Deferral";"NNC Deferral Forecast",#N/A,FALSE,"NNC Deferral";"MTCDeferralForecast",#N/A,FALSE,"MTC Deferral";"SBC Deferral Forecast",#N/A,FALSE,"SBC Deferral"}</definedName>
    <definedName name="wrn.Deferral._.Forecast." localSheetId="15" hidden="1">{"Summary Deferral Forecast",#N/A,FALSE,"Deferral Forecast";"BGS Deferral Forecast",#N/A,FALSE,"BGS Deferral";"NNC Deferral Forecast",#N/A,FALSE,"NNC Deferral";"MTCDeferralForecast",#N/A,FALSE,"MTC Deferral";"SBC Deferral Forecast",#N/A,FALSE,"SBC Deferral"}</definedName>
    <definedName name="wrn.Deferral._.Forecast." hidden="1">{"Summary Deferral Forecast",#N/A,FALSE,"Deferral Forecast";"BGS Deferral Forecast",#N/A,FALSE,"BGS Deferral";"NNC Deferral Forecast",#N/A,FALSE,"NNC Deferral";"MTCDeferralForecast",#N/A,FALSE,"MTC Deferral";"SBC Deferral Forecast",#N/A,FALSE,"SBC Deferral"}</definedName>
    <definedName name="wrn.Detail._.Support._.and._.Summary." hidden="1">{"Alloc Book Depr and Tax Depr",#N/A,FALSE,"OBO DEF TAX";"Ssh Ms Clo to PIS in Cur Mo",#N/A,FALSE,"OBO DEF TAX";"FPSC Book Depreciation",#N/A,FALSE,"OBO DEF TAX";"Ferc Book Depreciation",#N/A,FALSE,"OBO DEF TAX";"OBO Deferred Tax Sum",#N/A,FALSE,"OBO DEF TAX";"Tax Depr Tables",#N/A,FALSE,"OBO DEF TAX"}</definedName>
    <definedName name="wrn.Earn._.Model._.with._.Detail." hidden="1">{"Earnings_Summary",#N/A,FALSE,"Earnings Model";"Earnings EP Detail",#N/A,FALSE,"Earnings Model";"Earnings RM Detail",#N/A,FALSE,"Earnings Model"}</definedName>
    <definedName name="wrn.EARNINGS._.RELEASE." hidden="1">{#N/A,#N/A,FALSE,"Earnings release"}</definedName>
    <definedName name="wrn.Earnings._.Test." hidden="1">{"Schedule 7",#N/A,FALSE,"Earnings Test Adjustments";"Schedule 8",#N/A,FALSE,"Rate Base Adjustments";"Schedule 8a",#N/A,FALSE,"SterlingStip";"Schedule 9",#N/A,FALSE,"Rate Base Adjustments";"Schedule 10",#N/A,FALSE,"Future Use Earnings";"Schedule 11",#N/A,FALSE,"Rate Base Adjustments";"Schedule 13",#N/A,FALSE,"Deferred Taxes";"Schedule 14",#N/A,FALSE,"Rate Base Adjustments";"Schedule 18",#N/A,FALSE,"Rate Base Adjustments";"Schedule 19",#N/A,FALSE,"PSCredit Fees";"Schedule 20",#N/A,FALSE,"Dues";"Schedule 21",#N/A,FALSE,"A&amp;G Adjustments";"Schedule 22",#N/A,FALSE,"A&amp;G Adjustments";"Schedule 23",#N/A,FALSE,"A&amp;G Adjustments";"Schedule 24",#N/A,FALSE,"Deprec. &amp; Amort. Exp";"Schedule 25",#N/A,FALSE,"TOTI";"Schedule 27",#N/A,FALSE,"AFDC"}</definedName>
    <definedName name="wrn.EFRT." hidden="1">{"EFRT Pg 1",#N/A,FALSE,"EFRT (2)";"EFRT Pg 2",#N/A,FALSE,"EFRT (2)"}</definedName>
    <definedName name="wrn.Engr._.Summary." hidden="1">{#N/A,#N/A,FALSE,"INPUTDATA";#N/A,#N/A,FALSE,"SUMMARY";#N/A,#N/A,FALSE,"CTAREP";#N/A,#N/A,FALSE,"CTBREP";#N/A,#N/A,FALSE,"TURBEFF";#N/A,#N/A,FALSE,"Condenser Performance"}</definedName>
    <definedName name="wrn.eoy." hidden="1">{"p1_0650",#N/A,FALSE,"disc1_0650";"p3_0650",#N/A,FALSE,"disc2_0650";"p1_0700",#N/A,FALSE,"disc1_0700";"p3_0700",#N/A,FALSE,"disc2_0700";"p1_0725",#N/A,FALSE,"disc1_0725";"p3_0725",#N/A,FALSE,"disc2_0725";"p2_0650",#N/A,FALSE,"pna1_0650";"p4_0650",#N/A,FALSE,"pna2_0650";"p2_0700",#N/A,FALSE,"pna1_0700";"p4_0700",#N/A,FALSE,"pna2_0700";"p2_0725",#N/A,FALSE,"pna1_0725";"p4_0725",#N/A,FALSE,"pna2_0725";"p5_0700",#N/A,FALSE,"apbo_plan_ANC_0700";"p6_0700",#N/A,FALSE,"apbo_plan_pppi_0700";"p5_0725",#N/A,FALSE,"apbo_plan_ANC_0725";"p6_0725",#N/A,FALSE,"apbo_plan_pppi_0725";"p5_0650",#N/A,FALSE,"apbo_plan_ANC_0650";"p6_0650",#N/A,FALSE,"apbo_plan_pppi_0650"}</definedName>
    <definedName name="wrn.eoy_disc." hidden="1">{"pna_disc_p1",#N/A,FALSE,"pna_disc_p1";"apbo_plan",#N/A,FALSE,"apbo_plan";"anc_disc_p1",#N/A,FALSE,"anc_disc_p1";"anc_disc_p2",#N/A,FALSE,"anc_disc_p2";"pna_disc_p2",#N/A,FALSE,"pna_disc_p2"}</definedName>
    <definedName name="wrn.EOY_Disc2" hidden="1">{"F132_1_6.50",#N/A,FALSE,"FAS132_7.25%";"F132_AML_6.50",#N/A,FALSE,"FAS132_7.25%";"F132_2_6.50",#N/A,FALSE,"FAS132_7.25%";"F132_AML_7.25",#N/A,FALSE,"FAS132_7.25%";"F132_2_7.25",#N/A,FALSE,"FAS132_7.25%";"F132_1_7.25",#N/A,FALSE,"FAS132_7.25%";"F132_AML_7.00",#N/A,FALSE,"FAS132_7.25%";"F132_2_7.00",#N/A,FALSE,"FAS132_7.25%";"F132_1_7.00",#N/A,FALSE,"FAS132_7.25%"}</definedName>
    <definedName name="wrn.eoypages." hidden="1">{"AR4",#N/A,FALSE,"act_liab_anc";"AR5",#N/A,FALSE,"act_liab_anc";"AR8",#N/A,FALSE,"act_liab_pppi";"AR9",#N/A,FALSE,"act_liab_pppi";"AR6",#N/A,FALSE,"inact_liab_anc";"AR7",#N/A,FALSE,"inact_liab_anc";"AR11",#N/A,FALSE,"inact_liab_pppi";"AR10",#N/A,FALSE,"inact_liab_pppi";"AR12",#N/A,FALSE,"risk_liab"}</definedName>
    <definedName name="wrn.EP._.DCF._.Valuation._.by._.Segment." hidden="1">{"US EP DCF Valuation",#N/A,FALSE,"USE&amp;P ";"Can EP DCF Valuation",#N/A,FALSE,"Can E&amp;P";"Eur EP DCF Valuation",#N/A,FALSE,"Eur E&amp;P";"ASPAC EP DCF Valuation",#N/A,FALSE,"Asia-Pac E&amp;P";"NonCon EP DCF Valuation",#N/A,FALSE,"Non-Con E&amp;P"}</definedName>
    <definedName name="wrn.ep._.details." hidden="1">{"us ep earnings",#N/A,FALSE,"US E&amp;P";"us ep price vol detail",#N/A,FALSE,"US E&amp;P";"fareast ep earnings",#N/A,FALSE,"Far East E&amp;P";"fareast ep price vol detail",#N/A,FALSE,"Far East E&amp;P";"other EP earnings",#N/A,FALSE,"Other E&amp;P";"other EP price vol detail",#N/A,FALSE,"Other E&amp;P"}</definedName>
    <definedName name="wrn.EP._.Earns._.Detail._.by._.Segment." hidden="1">{"US EP Earn and Prof Analysis",#N/A,FALSE,"US E&amp;P ";"Can EP Earn and Prof Analysis",#N/A,FALSE,"Can E&amp;P";"Eur EP Earn and Prof Analysis",#N/A,FALSE,"Eur E&amp;P";"ASPAC EP Earn and Prof Analysis",#N/A,FALSE,"Asia-Pac E&amp;P";"NonCon EP Earn Prof Analysis",#N/A,FALSE,"Non-Con E&amp;P";"OG Production Sum",#N/A,FALSE,"E&amp;P Summary"}</definedName>
    <definedName name="wrn.ERI2._.AIMR." hidden="1">{#N/A,#N/A,FALSE,"NA_Roll";#N/A,#N/A,FALSE,"NAV_recon";#N/A,#N/A,FALSE,"NII";#N/A,#N/A,FALSE,"Contrbtns";#N/A,#N/A,FALSE,"Distrbtns";#N/A,#N/A,FALSE,"QWAE";#N/A,#N/A,FALSE,"AWAE";#N/A,#N/A,FALSE,"Rtrns_bf_fees";#N/A,#N/A,FALSE,"Rtrns_aft_fees";#N/A,#N/A,FALSE,"Inc_bfr_fees";#N/A,#N/A,FALSE,"ERI-II Summary";#N/A,#N/A,FALSE,"ERI-II Fees"}</definedName>
    <definedName name="wrn.Estimated._.Tax._.Annualized._.Method." hidden="1">{#N/A,#N/A,FALSE,"Summary";#N/A,#N/A,FALSE,"Adj to Option C";#N/A,#N/A,FALSE,"Dividend Analysis";#N/A,#N/A,FALSE,"Reserve Analysis";#N/A,#N/A,FALSE,"Depreciation";#N/A,#N/A,FALSE,"Other Tax Adj"}</definedName>
    <definedName name="wrn.ET._.Schedules." hidden="1">{"ET Schedule 7",#N/A,FALSE,"Plant Adjustments";"ET Schedule 9",#N/A,FALSE,"SterlingStip";"ET Schedule 10",#N/A,FALSE,"Plant Adjustments";"ET Schedule 13",#N/A,FALSE,"Plant Adjustments";"ET Schedule 16",#N/A,FALSE,"DeferredTaxes"}</definedName>
    <definedName name="wrn.Exec._.Summary." hidden="1">{#N/A,#N/A,FALSE,"INPUTDATA";#N/A,#N/A,FALSE,"SUMMARY"}</definedName>
    <definedName name="wrn.Exec1._.Summary" hidden="1">{#N/A,#N/A,FALSE,"INPUTDATA";#N/A,#N/A,FALSE,"SUMMARY"}</definedName>
    <definedName name="wrn.ExitAndSalesAssumptions." hidden="1">{#N/A,#N/A,FALSE,"ExitStrategy"}</definedName>
    <definedName name="wrn.FAC._.SUMMARY." hidden="1">{"FAC_SUMMARY",#N/A,FALSE,"Summaries"}</definedName>
    <definedName name="wrn.Falcons._.Divisions." hidden="1">{#N/A,#N/A,TRUE,"Fiber_Optic_Cable_Input ";#N/A,#N/A,TRUE,"Specialty_Fiber_Devices_Input";#N/A,#N/A,TRUE,"Optical_Fiber_Apparatus_Input"}</definedName>
    <definedName name="wrn.Falcons._.Standalone." hidden="1">{#N/A,#N/A,TRUE,"Falcons_Standalone";#N/A,#N/A,TRUE,"Target_Input";#N/A,#N/A,TRUE,"Target_Calendarized"}</definedName>
    <definedName name="wrn.FAS132." hidden="1">{"Disc_part1",#N/A,FALSE,"FAS132";"Disc_part2",#N/A,FALSE,"FAS132"}</definedName>
    <definedName name="wrn.Fas132.2" hidden="1">{"Disc_part1",#N/A,FALSE,"FAS132";"Disc_part2",#N/A,FALSE,"FAS132"}</definedName>
    <definedName name="wrn.FCB." hidden="1">{"FCB_ALL",#N/A,FALSE,"FCB"}</definedName>
    <definedName name="wrn.fcb2" hidden="1">{"FCB_ALL",#N/A,FALSE,"FCB"}</definedName>
    <definedName name="wrn.FERC._.FAC._.CALC." hidden="1">{"FERC_FAC",#N/A,FALSE,"FERC_Fuel&amp;Rev"}</definedName>
    <definedName name="wrn.FERC._.WEATHER._.and._.JURIS._.FUEL." hidden="1">{"FERC_WEATHER_AND_FUEL",#N/A,FALSE,"FERC_Fuel&amp;Rev"}</definedName>
    <definedName name="wrn.Filing." localSheetId="10"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5"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nal._.Copies." hidden="1">{"PPPI FAS87",#N/A,FALSE,"PPPI";"GroupA",#N/A,FALSE,"GroupA";"GroupB",#N/A,FALSE,"GroupB";"GainLoss",#N/A,FALSE,"GainLoss1"}</definedName>
    <definedName name="wrn.FinalCopies." hidden="1">{"FinalAll-Dyn",#N/A,TRUE,"Total";"FinalPens-Dyn",#N/A,TRUE,"Pensions";"FinalOPEB-Dyn",#N/A,TRUE,"OPEB";"FinalAllRound-Dyn",#N/A,TRUE,"Total";"FinalAll-IP",#N/A,TRUE,"Total";"FinalPens-IP",#N/A,TRUE,"Pensions";"FinalAllRound-IP",#N/A,TRUE,"Total"}</definedName>
    <definedName name="wrn.Financials." hidden="1">{"Earnings",#N/A,FALSE,"Earnings";"BalanceSheet",#N/A,FALSE,"BalanceSheet";"Change in Cash",#N/A,FALSE,"CashFlow";"normalengs",#N/A,FALSE,"NormalEngs";"upstream normal per Bbl",#N/A,FALSE,"NormEngUp";"CAPEXsum",#N/A,FALSE,"CAPEX Sum"}</definedName>
    <definedName name="wrn.FOC._.Detail." hidden="1">{#N/A,#N/A,TRUE,"FOC_Product_Assumptions"}</definedName>
    <definedName name="wrn.For._.filling._.out._.assessments." localSheetId="10" hidden="1">{"Print Empty Template",#N/A,FALSE,"Input"}</definedName>
    <definedName name="wrn.For._.filling._.out._.assessments." localSheetId="15" hidden="1">{"Print Empty Template",#N/A,FALSE,"Input"}</definedName>
    <definedName name="wrn.For._.filling._.out._.assessments." hidden="1">{"Print Empty Template",#N/A,FALSE,"Input"}</definedName>
    <definedName name="wrn.For._.IR." hidden="1">{"Earnings",#N/A,TRUE,"Earnings";"qtr for IR",#N/A,TRUE,"Quarters";"balancesheet",#N/A,TRUE,"BalanceSheet";"change in cash",#N/A,TRUE,"CashFlow";"oil and gas earnings",#N/A,TRUE,"Oil and Gas Results";"price and vol detail",#N/A,TRUE,"Oil and Gas Results";"capexsum",#N/A,TRUE,"CAPEX Sum"}</definedName>
    <definedName name="wrn.for._.IR._.review." hidden="1">{"Earnings",#N/A,FALSE,"Earnings";"BalanceSheet",#N/A,FALSE,"BalanceSheet";"ChangeinCash",#N/A,FALSE,"CashFlow";"IR Production Sum",#N/A,FALSE,"E&amp;P Summary";"IR EPCost Sum",#N/A,FALSE,"E&amp;P Summary"}</definedName>
    <definedName name="wrn.For._.Merge." hidden="1">{"Earnings",#N/A,FALSE,"Earnings";"balancesheet",#N/A,FALSE,"BalanceSheet";"change in cash",#N/A,FALSE,"CashFlow";"oil and gas results",#N/A,FALSE,"Oil and Gas Earnings";"foreign oil and gas results",#N/A,FALSE,"Foreign O&amp;G";"oil and gas details",#N/A,FALSE,"Foreign O&amp;G";"capexsum",#N/A,FALSE,"CAPEX Sum"}</definedName>
    <definedName name="wrn.For._.Report." hidden="1">{"Factsheet",#N/A,FALSE,"Fact";"Earnings",#N/A,FALSE,"Earnings";"BalanceSheet",#N/A,FALSE,"BalanceSheet";"Change in Cash",#N/A,FALSE,"CashFlow";"Q Rating",#N/A,FALSE,"Q-Rating";"Dupont",#N/A,FALSE,"Dupont"}</definedName>
    <definedName name="wrn.FPL._.Cnsl._.Inc._.State._.Pg._.3A." hidden="1">{"FPL Consol Inc State Pg 3A",#N/A,FALSE,"ISFPLSUB"}</definedName>
    <definedName name="wrn.FPL._.Cnsl._.Inc._.State._.Pg._.3M." hidden="1">{"FPL Consol Inc State Pg 3M",#N/A,FALSE,"ISFPLSUB"}</definedName>
    <definedName name="wrn.FPL._.Cnsl._.Inc._.State._.Pg._.3Y." hidden="1">{"FPL Consol Inc State Pg 3Y",#N/A,FALSE,"ISFPLSUB"}</definedName>
    <definedName name="wrn.FPL._.Consolidated." hidden="1">{"Fpl Consol Pg 1",#N/A,FALSE,"FPL Consolidated";"FPL Consol Pg 2",#N/A,FALSE,"FPL Consolidated"}</definedName>
    <definedName name="wrn.Full._.Budget."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Model." hidden="1">{#N/A,#N/A,FALSE,"Cover";"Factsheet",#N/A,FALSE,"Factsheet";"GPVM",#N/A,FALSE,"DDM";"normal growth",#N/A,FALSE,"Normal Growth";"Earnings",#N/A,FALSE,"Earnings";"interim model",#N/A,FALSE,"Interim";"balancesheet",#N/A,FALSE,"BalanceSheet";"balance sheet details",#N/A,FALSE,"BalanceSheet";"change in cash",#N/A,FALSE,"CashFlow";"UK oil and gas results",#N/A,FALSE,"UK Production";"Int. Oil and Gas Results",#N/A,FALSE,"International E&amp;P";"capexsum",#N/A,FALSE,"CAPEX Sum";"K",#N/A,FALSE,"Forecast K (2)"}</definedName>
    <definedName name="wrn.full._.print." hidden="1">{#N/A,#N/A,FALSE,"ror";#N/A,#N/A,FALSE,"coc";"cwctot",#N/A,FALSE,"cwc";"cwcelec",#N/A,FALSE,"cwc";"cwcgas",#N/A,FALSE,"cwc";"cwctherm",#N/A,FALSE,"cwc";"om",#N/A,FALSE,"cwc";"vacpay",#N/A,FALSE,"cwc";"precwctot",#N/A,FALSE,"precwc";"precwcelec",#N/A,FALSE,"precwc";"precwcgas",#N/A,FALSE,"precwc";"precwctherm",#N/A,FALSE,"precwc";#N/A,#N/A,FALSE,"erb";#N/A,#N/A,FALSE,"grb";#N/A,#N/A,FALSE,"trb";#N/A,#N/A,FALSE,"deftax";#N/A,#N/A,FALSE,"cocsup";"fsv1",#N/A,FALSE,"fsv";"fsv2",#N/A,FALSE,"fsv"}</definedName>
    <definedName name="wrn.Full._.Report." hidden="1">{"Assumptions",#N/A,FALSE,"Sheet1";"Main Report",#N/A,FALSE,"Sheet1";"Results",#N/A,FALSE,"Sheet1";"Advances",#N/A,FALSE,"Sheet1"}</definedName>
    <definedName name="wrn.GAAP._.Report." hidden="1">{"Income Budget",#N/A,FALSE,"98 Income";"Running GAAP Budget Income",#N/A,FALSE,"98 Income";"GAAP Actual",#N/A,FALSE,"98 Income";"GAAP Varinance",#N/A,FALSE,"98 Income"}</definedName>
    <definedName name="wrn.go." hidden="1">{"wp_h4.2",#N/A,FALSE,"WP_H4.2";"wp_h4.3",#N/A,FALSE,"WP_H4.3"}</definedName>
    <definedName name="wrn.HAReport." hidden="1">{"Input1",#N/A,FALSE,"Input";"Input2",#N/A,FALSE,"Input";"Input3",#N/A,FALSE,"Input2";"Calc1",#N/A,FALSE,"Calcs";"Calc2",#N/A,FALSE,"Calcs";"Liabsumm",#N/A,FALSE,"Liabsumm";"Summary",#N/A,FALSE,"Summary";"GL",#N/A,FALSE,"GL";"GL2",#N/A,FALSE,"GL2";"amort",#N/A,FALSE,"amort";"Recon",#N/A,FALSE,"Recon";"FAS1321",#N/A,FALSE,"FAS1321";"FAS1322",#N/A,FALSE,"FAS1322"}</definedName>
    <definedName name="wrn.HASTAX." hidden="1">{#N/A,#N/A,FALSE,"Hastax"}</definedName>
    <definedName name="wrn.Headcount." hidden="1">{#N/A,#N/A,FALSE,"Headcount_PCS ";#N/A,#N/A,FALSE,"Headcount CIG";#N/A,#N/A,FALSE,"Headcount iDEN";#N/A,#N/A,FALSE,"JAG PLANT TREND"}</definedName>
    <definedName name="wrn.Headcount._1" hidden="1">{#N/A,#N/A,FALSE,"Headcount_PCS ";#N/A,#N/A,FALSE,"Headcount CIG";#N/A,#N/A,FALSE,"Headcount iDEN";#N/A,#N/A,FALSE,"JAG PLANT TREND"}</definedName>
    <definedName name="wrn.Headcount._2" hidden="1">{#N/A,#N/A,FALSE,"Headcount_PCS ";#N/A,#N/A,FALSE,"Headcount CIG";#N/A,#N/A,FALSE,"Headcount iDEN";#N/A,#N/A,FALSE,"JAG PLANT TREND"}</definedName>
    <definedName name="wrn.Headcount._3" hidden="1">{#N/A,#N/A,FALSE,"Headcount_PCS ";#N/A,#N/A,FALSE,"Headcount CIG";#N/A,#N/A,FALSE,"Headcount iDEN";#N/A,#N/A,FALSE,"JAG PLANT TREND"}</definedName>
    <definedName name="wrn.Headcount._4" hidden="1">{#N/A,#N/A,FALSE,"Headcount_PCS ";#N/A,#N/A,FALSE,"Headcount CIG";#N/A,#N/A,FALSE,"Headcount iDEN";#N/A,#N/A,FALSE,"JAG PLANT TREND"}</definedName>
    <definedName name="wrn.Headcount._5" hidden="1">{#N/A,#N/A,FALSE,"Headcount_PCS ";#N/A,#N/A,FALSE,"Headcount CIG";#N/A,#N/A,FALSE,"Headcount iDEN";#N/A,#N/A,FALSE,"JAG PLANT TREND"}</definedName>
    <definedName name="wrn.HLP._.Detail." localSheetId="10" hidden="1">{"2002 - 2006 Detail Income Statement",#N/A,FALSE,"TUB Income Statement wo DW";"BGS Deferral",#N/A,FALSE,"BGS Deferral";"NNC Deferral",#N/A,FALSE,"NNC Deferral";"MTC Deferral",#N/A,FALSE,"MTC Deferral";#N/A,#N/A,FALSE,"Schedule D"}</definedName>
    <definedName name="wrn.HLP._.Detail." localSheetId="15" hidden="1">{"2002 - 2006 Detail Income Statement",#N/A,FALSE,"TUB Income Statement wo DW";"BGS Deferral",#N/A,FALSE,"BGS Deferral";"NNC Deferral",#N/A,FALSE,"NNC Deferral";"MTC Deferral",#N/A,FALSE,"MTC Deferral";#N/A,#N/A,FALSE,"Schedule D"}</definedName>
    <definedName name="wrn.HLP._.Detail." hidden="1">{"2002 - 2006 Detail Income Statement",#N/A,FALSE,"TUB Income Statement wo DW";"BGS Deferral",#N/A,FALSE,"BGS Deferral";"NNC Deferral",#N/A,FALSE,"NNC Deferral";"MTC Deferral",#N/A,FALSE,"MTC Deferral";#N/A,#N/A,FALSE,"Schedule D"}</definedName>
    <definedName name="wrn.IDEN."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Back._.up._.Files." hidden="1">{#N/A,#N/A,FALSE,"BACK UP Balance FDM";#N/A,#N/A,FALSE,"BACK UP ASP nsad"}</definedName>
    <definedName name="wrn.iDEN._.Back._.up._.Files._1" hidden="1">{#N/A,#N/A,FALSE,"BACK UP Balance FDM";#N/A,#N/A,FALSE,"BACK UP ASP nsad"}</definedName>
    <definedName name="wrn.iDEN._.Back._.up._.Files._2" hidden="1">{#N/A,#N/A,FALSE,"BACK UP Balance FDM";#N/A,#N/A,FALSE,"BACK UP ASP nsad"}</definedName>
    <definedName name="wrn.iDEN._.Back._.up._.Files._3" hidden="1">{#N/A,#N/A,FALSE,"BACK UP Balance FDM";#N/A,#N/A,FALSE,"BACK UP ASP nsad"}</definedName>
    <definedName name="wrn.iDEN._.Back._.up._.Files._4" hidden="1">{#N/A,#N/A,FALSE,"BACK UP Balance FDM";#N/A,#N/A,FALSE,"BACK UP ASP nsad"}</definedName>
    <definedName name="wrn.iDEN._.Back._.up._.Files._5" hidden="1">{#N/A,#N/A,FALSE,"BACK UP Balance FDM";#N/A,#N/A,FALSE,"BACK UP ASP nsad"}</definedName>
    <definedName name="wrn.IDEN._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5"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nput._.and._.output." hidden="1">{"EBITDA",#N/A,TRUE,"P&amp;L Net of Disc Ops";"output net of disc ops",#N/A,TRUE,"Revenue";"input",#N/A,TRUE,"Revenue";"output",#N/A,TRUE,"DC";"Input",#N/A,TRUE,"DC";"MTN and MCN",#N/A,TRUE,"Margin";"output detail line items",#N/A,TRUE,"SGA";"personnel by year",#N/A,TRUE,"Payroll";#N/A,#N/A,TRUE,"CapEx"}</definedName>
    <definedName name="wrn.Input._.pages." hidden="1">{"Input1",#N/A,FALSE,"Input";"Input2",#N/A,FALSE,"Input";"Input3",#N/A,FALSE,"Input"}</definedName>
    <definedName name="wrn.Investment._.Review." hidden="1">{#N/A,#N/A,FALSE,"Proforma Five Yr";#N/A,#N/A,FALSE,"Capital Input";#N/A,#N/A,FALSE,"Calculations";#N/A,#N/A,FALSE,"Transaction Summary-DTW"}</definedName>
    <definedName name="wrn.IPO._.Valuation." hidden="1">{"assumptions",#N/A,FALSE,"Scenario 1";"valuation",#N/A,FALSE,"Scenario 1"}</definedName>
    <definedName name="wrn.IR._.Review." hidden="1">{"Earnings",#N/A,FALSE,"Earnings";"US EP Earnings",#N/A,FALSE,"US E&amp;P";"CapEx",#N/A,FALSE,"CAPEX Sum";"qtr review for IR",#N/A,FALSE,"Quarters";"EP Summary",#N/A,FALSE,"E&amp;P Summary";"Canada EP Earnings",#N/A,FALSE,"Canada E&amp;P";"Europe EP Earnings",#N/A,FALSE,"Eur E&amp;P";"Other EP Earnings",#N/A,FALSE,"Other Foreign E&amp;P"}</definedName>
    <definedName name="wrn.Jeff._.Standalone." hidden="1">{#N/A,#N/A,TRUE,"Acquirer_Cases_Input";#N/A,#N/A,TRUE,"Acquirer_Input";#N/A,#N/A,TRUE,"Acquirer"}</definedName>
    <definedName name="wrn.Kontenverteilung." hidden="1">{"Kontenverteilung",#N/A,FALSE,"H A Ü"}</definedName>
    <definedName name="wrn.LANDMGMT." hidden="1">{#N/A,#N/A,FALSE,"CAP 1998";#N/A,#N/A,FALSE,"CAP 1999";#N/A,#N/A,FALSE,"CAP 2000";#N/A,#N/A,FALSE,"CAP_2001";#N/A,#N/A,FALSE,"CAP_2002";#N/A,#N/A,FALSE,"MAINT_1998";#N/A,#N/A,FALSE,"MAINT_1999";#N/A,#N/A,FALSE,"MAINT_2000";#N/A,#N/A,FALSE,"MAINT_2001";#N/A,#N/A,FALSE,"MAINT_2002"}</definedName>
    <definedName name="wrn.Laud._.Apr94._.Sep94." hidden="1">{"Apr94_Sep94",#N/A,FALSE,"Apr 94 - Sep 94"}</definedName>
    <definedName name="wrn.Laud._.Apr95._.Sep95." hidden="1">{"Apr95_Sep95",#N/A,FALSE,"Apr 95 - Sep 95"}</definedName>
    <definedName name="wrn.Laud._.Oct93._.Mar94." hidden="1">{"Oct93_Mar94",#N/A,FALSE,"Oct 93 - Mar 94"}</definedName>
    <definedName name="wrn.Laud._.Oct94._.Mar95." hidden="1">{"Oct94_Mar95",#N/A,FALSE,"Oct 94 - Mar 95"}</definedName>
    <definedName name="wrn.Laud._.Oct95._.Mar96." hidden="1">{"Oct95_Mar96",#N/A,FALSE,"Oct 95 - Mar 96"}</definedName>
    <definedName name="wrn.LBO._.Summary." hidden="1">{"LBO Summary",#N/A,FALSE,"Summary"}</definedName>
    <definedName name="wrn.LITIGATION." hidden="1">{"LI AFUDC DEBT 10282",#N/A,FALSE,"TXFORCST.XLS";"LIT AFUDC 10280",#N/A,FALSE,"TXFORCST.XLS";"LIT DEPR EXP 10281",#N/A,FALSE,"TXFORCST.XLS"}</definedName>
    <definedName name="wrn.LoanInformation." hidden="1">{"LoanSchedule",#N/A,FALSE,"LoanAssumptions";"LoanAssumptions",#N/A,FALSE,"LoanAssumptions"}</definedName>
    <definedName name="wrn.Long._.Report." hidden="1">{#N/A,#N/A,TRUE,"Cover";#N/A,#N/A,TRUE,"Header (ld)";#N/A,#N/A,TRUE,"T&amp;O By Region";#N/A,#N/A,TRUE,"Region Charts ";#N/A,#N/A,TRUE,"T&amp;O London";#N/A,#N/A,TRUE,"AD Report";#N/A,#N/A,TRUE,"Var by OU"}</definedName>
    <definedName name="wrn.Martin._.Apr94_Sep94." hidden="1">{"Martin Apr94_Sep94",#N/A,FALSE,"Martin Apr94 - Sep94"}</definedName>
    <definedName name="wrn.Martin._.Apr95_Sep95." hidden="1">{"Martin Apr95_Sep95",#N/A,FALSE,"Martin Apr95 - Sep95"}</definedName>
    <definedName name="wrn.Martin._.Oct93_Mar94." hidden="1">{"Martin Oct93_Mar94",#N/A,FALSE,"Martin Oct93 - Mar94"}</definedName>
    <definedName name="wrn.Martin._.Oct94_Mar95." hidden="1">{"Martin Oct94_Mar95",#N/A,FALSE,"Martin Oct94 - Mar95"}</definedName>
    <definedName name="wrn.Martin._.Oct95_Mar96." hidden="1">{"Martin Oct95_Mar96",#N/A,FALSE,"Martin Oct95 - Mar96"}</definedName>
    <definedName name="wrn.matdtl." hidden="1">{"MATALL",#N/A,FALSE,"Sheet4";"matclass",#N/A,FALSE,"Sheet4"}</definedName>
    <definedName name="wrn.matdtla" hidden="1">{"MATALL",#N/A,FALSE,"Sheet4";"matclass",#N/A,FALSE,"Sheet4"}</definedName>
    <definedName name="wrn.MBRS." hidden="1">{#N/A,#N/A,FALSE,"MBR PCS";#N/A,#N/A,FALSE,"MBR CIG";#N/A,#N/A,FALSE,"MBR iDEN";#N/A,#N/A,FALSE,"MBR_FWT";#N/A,#N/A,FALSE,"MBR TOTAL"}</definedName>
    <definedName name="wrn.MBRS._1" hidden="1">{#N/A,#N/A,FALSE,"MBR PCS";#N/A,#N/A,FALSE,"MBR CIG";#N/A,#N/A,FALSE,"MBR iDEN";#N/A,#N/A,FALSE,"MBR_FWT";#N/A,#N/A,FALSE,"MBR TOTAL"}</definedName>
    <definedName name="wrn.MBRS._2" hidden="1">{#N/A,#N/A,FALSE,"MBR PCS";#N/A,#N/A,FALSE,"MBR CIG";#N/A,#N/A,FALSE,"MBR iDEN";#N/A,#N/A,FALSE,"MBR_FWT";#N/A,#N/A,FALSE,"MBR TOTAL"}</definedName>
    <definedName name="wrn.MBRS._3" hidden="1">{#N/A,#N/A,FALSE,"MBR PCS";#N/A,#N/A,FALSE,"MBR CIG";#N/A,#N/A,FALSE,"MBR iDEN";#N/A,#N/A,FALSE,"MBR_FWT";#N/A,#N/A,FALSE,"MBR TOTAL"}</definedName>
    <definedName name="wrn.MBRS._4" hidden="1">{#N/A,#N/A,FALSE,"MBR PCS";#N/A,#N/A,FALSE,"MBR CIG";#N/A,#N/A,FALSE,"MBR iDEN";#N/A,#N/A,FALSE,"MBR_FWT";#N/A,#N/A,FALSE,"MBR TOTAL"}</definedName>
    <definedName name="wrn.MBRS._5" hidden="1">{#N/A,#N/A,FALSE,"MBR PCS";#N/A,#N/A,FALSE,"MBR CIG";#N/A,#N/A,FALSE,"MBR iDEN";#N/A,#N/A,FALSE,"MBR_FWT";#N/A,#N/A,FALSE,"MBR TOTAL"}</definedName>
    <definedName name="wrn.MFR."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iniSum." hidden="1">{#N/A,#N/A,TRUE,"Facility-Input";#N/A,#N/A,TRUE,"Graphs";#N/A,#N/A,TRUE,"TOTAL"}</definedName>
    <definedName name="wrn.MonthlyRentRoll." hidden="1">{"MonthlyRentRoll",#N/A,FALSE,"RentRoll"}</definedName>
    <definedName name="wrn.new." hidden="1">{"Balance Sheet",#N/A,FALSE,"Balance";"Balance Sheet Details",#N/A,FALSE,"Balance";"Change in Cash",#N/A,FALSE,"Cashflow"}</definedName>
    <definedName name="wrn.NSS."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2"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3"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4"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5"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OBO._.12._.MO._.ENDED." hidden="1">{"OBO 12 Month Ended",#N/A,FALSE,"OBO 12 Months"}</definedName>
    <definedName name="wrn.OBO._.MONTHLY." hidden="1">{"obo monthly",#N/A,FALSE,"OBO Monthly"}</definedName>
    <definedName name="wrn.OBO._.Summary." hidden="1">{"OBO Deferred Tax Sum",#N/A,FALSE,"OBO DEF TAX"}</definedName>
    <definedName name="wrn.Oct93_Mar94." hidden="1">{"Oct93_Mar94",#N/A,FALSE,"Actuals (Oct 93 - Mar 94)"}</definedName>
    <definedName name="wrn.Oct94_Mar95." hidden="1">{"Oct94_Mar95",#N/A,FALSE,"Actuals (Oct 94 - Mar 95)"}</definedName>
    <definedName name="wrn.Oct95_Mar96." hidden="1">{"Oct95_Mar96",#N/A,FALSE,"Estimates (Oct 95 - Mar 96)"}</definedName>
    <definedName name="wrn.OK._.FUEL._.COMPARISON." hidden="1">{"OK_FUEL_COMPARISON",#N/A,FALSE,"Ok_Fuel&amp;Rev"}</definedName>
    <definedName name="wrn.OK._.JURIS._.FAC._.CALCULATION." hidden="1">{"OK_JURIS_FAC",#N/A,FALSE,"Ok_Fuel&amp;Rev"}</definedName>
    <definedName name="wrn.OK._.JURIS._.FUEL._.COST." hidden="1">{"OK_JURIS_FUEL",#N/A,FALSE,"Ok_Fuel&amp;Rev"}</definedName>
    <definedName name="wrn.OKLA._.PRO._.FORMA._.FUEL." hidden="1">{"OK_PRO_FORMA_FUEL",#N/A,FALSE,"Ok_Fuel&amp;Rev"}</definedName>
    <definedName name="wrn.OMPA._.FAC." hidden="1">{"OMPA_FAC",#N/A,FALSE,"OMPA FAC"}</definedName>
    <definedName name="wrn.OperatingAssumtions." hidden="1">{#N/A,#N/A,FALSE,"OperatingAssumptions"}</definedName>
    <definedName name="wrn.Operations._.Review." hidden="1">{#N/A,#N/A,FALSE,"Proforma Five Yr";#N/A,#N/A,FALSE,"Occ and Rate";#N/A,#N/A,FALSE,"PF Input";#N/A,#N/A,FALSE,"Hotcomps"}</definedName>
    <definedName name="wrn.OR09._.Budget._.Stuff." hidden="1">{#N/A,#N/A,FALSE,"8-14-03 Detail";#N/A,#N/A,FALSE,"FLA Comparisons";#N/A,#N/A,FALSE,"Budget Changes Summary ";#N/A,#N/A,FALSE,"Exec Summary"}</definedName>
    <definedName name="wrn.OTHER._.DATA." hidden="1">{"OTHER_DATA",#N/A,FALSE,"Ok_Fuel&amp;Rev"}</definedName>
    <definedName name="wrn.Out._.of._.Period." hidden="1">{"Out of Period",#N/A,FALSE,"Out of Period"}</definedName>
    <definedName name="wrn.Outlook._.Report." hidden="1">{#N/A,#N/A,FALSE,"Outlook for Month ";#N/A,#N/A,FALSE,"Risk for Month ";#N/A,#N/A,FALSE,"Upside for Month"}</definedName>
    <definedName name="wrn.PCS."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2"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4"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5"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CSG_PPG."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hase._.I." hidden="1">{#N/A,#N/A,FALSE,"Transaction Summary-DTW";#N/A,#N/A,FALSE,"Proforma Five Yr";#N/A,#N/A,FALSE,"Occ and Rate"}</definedName>
    <definedName name="wrn.PPAGE2." hidden="1">{"PPAGE2",#N/A,FALSE,"JAN95_OU"}</definedName>
    <definedName name="wrn.PPAGE3." hidden="1">{"PPAGE3",#N/A,FALSE,"JAN95_OU"}</definedName>
    <definedName name="wrn.PPJOURNAL._.ENTRY." hidden="1">{"PPDEFERREDBAL",#N/A,FALSE,"PRIOR PERIOD ADJMT";#N/A,#N/A,FALSE,"PRIOR PERIOD ADJMT";"PPJOURNALENTRY",#N/A,FALSE,"PRIOR PERIOD ADJMT"}</definedName>
    <definedName name="wrn.pppi." hidden="1">{"summary",#N/A,FALSE,"summary";"liabsumm",#N/A,FALSE,"liabsumm";"gl",#N/A,FALSE,"gl";"gl2",#N/A,FALSE,"gl2";"exp",#N/A,FALSE,"exp";"pppi_amort",#N/A,FALSE,"pppi_amort";"pppi_apbo_plan",#N/A,FALSE,"pppi_apbo_plan";"recon",#N/A,FALSE,"recon";"eoy_p1",#N/A,FALSE,"eoy_p1";"eoy_p2",#N/A,FALSE,"eoy_p2";"pppi_actliab",#N/A,FALSE,"pppi_actliab";"pppi_inactliab",#N/A,FALSE,"pppi_inactliab"}</definedName>
    <definedName name="wrn.PRELIMINARY._.ALL._.PAGES." hidden="1">{"PRELIMINARY",#N/A,FALSE,"MAR95_OU"}</definedName>
    <definedName name="wrn.Presentation." hidden="1">{#N/A,#N/A,TRUE,"Summary";#N/A,#N/A,TRUE,"ExitStrategy";"SalesAndConstruction",#N/A,TRUE,"cs";#N/A,#N/A,TRUE,"OperatingAssumptions";"PresentationRentRoll",#N/A,TRUE,"RentRoll"}</definedName>
    <definedName name="wrn.Price._.Details." hidden="1">{"WestHem EP Price and Vol Detail",#N/A,FALSE,"West Hemp - Other ";"Eur EP Price and Vol Detail",#N/A,FALSE,"Eur E&amp;P";"EastHem EP Price and Vol Detail",#N/A,FALSE,"East Hemp - Other";"Equity EP Price and Vol Detail",#N/A,FALSE,"Equity Affiliate EP";"Foreign RM Operating Stats",#N/A,FALSE,"Foreign R&amp;M"}</definedName>
    <definedName name="wrn.Print" hidden="1">{#N/A,#N/A,FALSE,"Input Data Sheet";#N/A,#N/A,FALSE,"NAV rollforward";#N/A,#N/A,FALSE,"Capital Roll - Spokes";#N/A,#N/A,FALSE,"Hastax"}</definedName>
    <definedName name="wrn.Print." hidden="1">{#N/A,#N/A,FALSE,"By Month";#N/A,#N/A,FALSE,"Rev By Month";"Print1",#N/A,FALSE,"NA Parts Reporting";"Print2",#N/A,FALSE,"NA Parts Reporting";"Print3",#N/A,FALSE,"NA Parts Reporting"}</definedName>
    <definedName name="wrn.Print._.All." hidden="1">{#N/A,#N/A,TRUE,"Input Data Sheet";#N/A,#N/A,TRUE,"Turnover";#N/A,#N/A,TRUE,"NSAR";#N/A,#N/A,TRUE,"NAV Rollforward";#N/A,#N/A,TRUE,"Ratios-HUB";#N/A,#N/A,TRUE,"Ratios-Marathon";#N/A,#N/A,TRUE,"Ratios - Traditional";#N/A,#N/A,TRUE,"Ratios - Classic";#N/A,#N/A,TRUE,"Ratios - Medallion Class A";#N/A,#N/A,TRUE,"Ratios - Medallion Class B";#N/A,#N/A,TRUE,"Share Proof-Marathon";#N/A,#N/A,TRUE,"Share Proof-Traditional";#N/A,#N/A,TRUE,"Share Proof - Classic";#N/A,#N/A,TRUE,"Share Proof - Medallion A";#N/A,#N/A,TRUE,"Share Proof - Medallion B";#N/A,#N/A,TRUE,"Per Share-Marathon";#N/A,#N/A,TRUE,"Per Share-Traditional";#N/A,#N/A,TRUE,"Per Share-Classic";#N/A,#N/A,TRUE,"Per Share-Medallion A";#N/A,#N/A,TRUE,"Per Share-Medallion B";#N/A,#N/A,TRUE,"Capital Roll - Hub";#N/A,#N/A,TRUE,"Capital Roll - Spokes";#N/A,#N/A,TRUE,"Hastax"}</definedName>
    <definedName name="wrn.Print._.All._.Pages." hidden="1">{"LBO Summary",#N/A,FALSE,"Summary";"Income Statement",#N/A,FALSE,"Model";"Cash Flow",#N/A,FALSE,"Model";"Balance Sheet",#N/A,FALSE,"Model";"Working Capital",#N/A,FALSE,"Model";"Pro Forma Balance Sheets",#N/A,FALSE,"PFBS";"Debt Balances",#N/A,FALSE,"Model";"Fee Schedules",#N/A,FALSE,"Model"}</definedName>
    <definedName name="wrn.Print._.Classic." hidden="1">{#N/A,#N/A,FALSE,"Ratios - Classic";#N/A,#N/A,FALSE,"Share Proof - Classic";#N/A,#N/A,FALSE,"Per Share-Classic"}</definedName>
    <definedName name="wrn.print._.graphs." hidden="1">{"cap_structure",#N/A,FALSE,"Graph-Mkt Cap";"price",#N/A,FALSE,"Graph-Price";"ebit",#N/A,FALSE,"Graph-EBITDA";"ebitda",#N/A,FALSE,"Graph-EBITDA"}</definedName>
    <definedName name="wrn.Print._.Hub." hidden="1">{#N/A,#N/A,FALSE,"Input Data Sheet";#N/A,#N/A,FALSE,"Turnover";#N/A,#N/A,FALSE,"NSAR";#N/A,#N/A,FALSE,"Ratios-HUB";#N/A,#N/A,FALSE,"Capital Roll - Hub"}</definedName>
    <definedName name="wrn.Print._.Marathon." hidden="1">{#N/A,#N/A,FALSE,"Ratios-Marathon";#N/A,#N/A,FALSE,"Share Proof-Marathon";#N/A,#N/A,FALSE,"Per Share-Marathon"}</definedName>
    <definedName name="wrn.Print._.Medallion." hidden="1">{#N/A,#N/A,FALSE,"Ratios - Medallion Class A";#N/A,#N/A,FALSE,"Ratios - Medallion Class B";#N/A,#N/A,FALSE,"Share Proof - Medallion A";#N/A,#N/A,FALSE,"Share Proof - Medallion B";#N/A,#N/A,FALSE,"Per Share-Medallion A";#N/A,#N/A,FALSE,"Per Share-Medallion B"}</definedName>
    <definedName name="wrn.print._.raw._.data._.entry." hidden="1">{"inputs raw data",#N/A,TRUE,"INPUT"}</definedName>
    <definedName name="wrn.Print._.Spokes." hidden="1">{#N/A,#N/A,FALSE,"Input Data Sheet";#N/A,#N/A,FALSE,"NAV rollforward";#N/A,#N/A,FALSE,"Capital Roll - Spokes";#N/A,#N/A,FALSE,"Hastax"}</definedName>
    <definedName name="wrn.print._.summary._.sheets." hidden="1">{"summary1",#N/A,TRUE,"Comps";"summary2",#N/A,TRUE,"Comps";"summary3",#N/A,TRUE,"Comps"}</definedName>
    <definedName name="wrn.print._.summary._.sheets.2" hidden="1">{"summary1",#N/A,TRUE,"Comps";"summary2",#N/A,TRUE,"Comps";"summary3",#N/A,TRUE,"Comps"}</definedName>
    <definedName name="wrn.Print._.Traditional." hidden="1">{#N/A,#N/A,FALSE,"Ratios - Traditional";#N/A,#N/A,FALSE,"Share Proof-Traditional";#N/A,#N/A,FALSE,"Per Share-Traditional"}</definedName>
    <definedName name="wrn.print_all." hidden="1">{"Earnings",#N/A,FALSE,"Earnings";"BalanceSheet",#N/A,FALSE,"BalanceSheet";"ChangesinCash",#N/A,FALSE,"CashFlow";"Factsheet",#N/A,FALSE,"Factsheet";"Financial_Ratios",#N/A,FALSE,"CashFlow";"US_ENP_per_Bbl",#N/A,FALSE,"USE&amp;P";"USENP_DCF",#N/A,FALSE,"USE&amp;P";"Eur_ENP_per_Bbl",#N/A,FALSE,"EURE&amp;P";"EURENP_DCF",#N/A,FALSE,"EURE&amp;P";"Can_ENP_per_Bbl",#N/A,FALSE,"CAN&amp;OTHE&amp;P";"Can_ENP_DCF",#N/A,FALSE,"CAN&amp;OTHE&amp;P";"Other_ENP_per_Bbl",#N/A,FALSE,"CAN&amp;OTHE&amp;P";"Other_ENP_DCF",#N/A,FALSE,"CAN&amp;OTHE&amp;P";"Production_Summary",#N/A,FALSE,"E&amp;PSum";"Capital_Expends",#N/A,FALSE,"E&amp;PSum";"US_RNM_Engs",#N/A,FALSE,"USR&amp;M";"US_RNM_Operating_Stats",#N/A,FALSE,"USR&amp;M";"US_RNM_DCF",#N/A,FALSE,"USR&amp;M";"ROW_RNM_Earnings",#N/A,FALSE,"ROWR&amp;M";"ROW_RNM_Operating_Stats",#N/A,FALSE,"ROWR&amp;M";"ROW_RNM_DCF",#N/A,FALSE,"ROWR&amp;M";"Chemicals_Earnings",#N/A,FALSE,"Chemicals";"Benchmark_Price_Assumptions",#N/A,FALSE,"Assumptions";"Net_Asset_Value",#N/A,FALSE,"NAV";"Quarterly_Earnings",#N/A,FALSE,"Quarterly";"ROCE",#N/A,FALSE,"ROCE";"Dupont",#N/A,FALSE,"Dupont"}</definedName>
    <definedName name="wrn.Print_Buyer." hidden="1">{#N/A,"DR",FALSE,"increm pf";#N/A,"MAMSI",FALSE,"increm pf";#N/A,"MAXI",FALSE,"increm pf";#N/A,"PCAM",FALSE,"increm pf";#N/A,"PHSV",FALSE,"increm pf";#N/A,"SIE",FALSE,"increm pf"}</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all." hidden="1">{"Factsheet",#N/A,FALSE,"Fact";"Earnings",#N/A,FALSE,"Earnings";"BalanceSheet",#N/A,FALSE,"BalanceSheet";"Balance Sheet Details",#N/A,FALSE,"BalanceSheet";"ChangeinCash",#N/A,FALSE,"CashFlow";"UpstrmNormalErngs",#N/A,FALSE,"NormEngUp";"NormalEngs",#N/A,FALSE,"NormalEngs";"NormalGrowth",#N/A,FALSE,"NormalGrowth";"US EP Earnings",#N/A,FALSE,"US E&amp;P";"US EP Price Vol Detail",#N/A,FALSE,"US E&amp;P";"International EP Earnings",#N/A,FALSE,"International E&amp;P";"International EP Price Vol Detail",#N/A,FALSE,"International E&amp;P";"ENPSummary",#N/A,FALSE,"E&amp;P Summary";"GPMEarnings",#N/A,FALSE,"GPM";"RMT Earnings",#N/A,FALSE,"RM&amp;T";"RMT Operating Details",#N/A,FALSE,"RM&amp;T";"Chemicals",#N/A,FALSE,"Chemicals";"CapexSummary",#N/A,FALSE,"CAPEX Sum";"quarterly",#N/A,FALSE,"Quarters";"ROCE",#N/A,FALSE,"ROCE";"NAV",#N/A,FALSE,"NAV";"DCF",#N/A,FALSE,"DCFEVA";"QRating",#N/A,FALSE,"Q-Rating";"Dupont",#N/A,FALSE,"Dupont";"assumptions",#N/A,FALSE,"Assumptions"}</definedName>
    <definedName name="wrn.PrintIt." hidden="1">{"Page1",#N/A,FALSE,"Page1";"Page2",#N/A,FALSE,"Page2";"Page3",#N/A,FALSE,"Pages34";"Page3b",#N/A,FALSE,"Pages34"}</definedName>
    <definedName name="wrn.PRIOR._.PERIOD._.ADJMT." hidden="1">{#N/A,#N/A,FALSE,"PRIOR PERIOD ADJMT"}</definedName>
    <definedName name="wrn.Production." hidden="1">{"Production",#N/A,FALSE,"Electric O&amp;M Functionalization"}</definedName>
    <definedName name="wrn.Proforma._.Review." hidden="1">{#N/A,#N/A,FALSE,"Occ and Rate";#N/A,#N/A,FALSE,"PF Input";#N/A,#N/A,FALSE,"Proforma Five Yr";#N/A,#N/A,FALSE,"Hotcomps"}</definedName>
    <definedName name="wrn.Project._.A." hidden="1">{"Proj Econ Summary",#N/A,FALSE,"Project A";"Income Statement",#N/A,FALSE,"Project A";"Cash Flow Statement",#N/A,FALSE,"Project A";"Balance Sheet",#N/A,FALSE,"Project A";"Scenario Summary (Proj A)",#N/A,FALSE,"Scenario Summary"}</definedName>
    <definedName name="wrn.Project._.Summary." hidden="1">{"Summary",#N/A,FALSE,"MICMULT";"Income Statement",#N/A,FALSE,"MICMULT";"Cash Flows",#N/A,FALSE,"MICMULT"}</definedName>
    <definedName name="wrn.PropertyInformation." hidden="1">{#N/A,#N/A,FALSE,"PropertyInfo"}</definedName>
    <definedName name="wrn.purch._.acct." hidden="1">{"Pre76 purch acct",#N/A,FALSE,"Input";"ACPI purch acct",#N/A,FALSE,"Input";"25 Yr Purch Acct",#N/A,FALSE,"Input";"RBEP Purch Acct.",#N/A,FALSE,"Input"}</definedName>
    <definedName name="wrn.QUARTER." hidden="1">{#N/A,#N/A,FALSE,"QTR Total";#N/A,#N/A,FALSE,"QTR ASNS";#N/A,#N/A,FALSE,"QTR PNCNS";#N/A,#N/A,FALSE,"QTR DSNS";#N/A,#N/A,FALSE,"QTR TNS"}</definedName>
    <definedName name="wrn.Reconcil._.Bk._.Depr._.to._.47G." hidden="1">{"By Account",#N/A,FALSE,"Reconcil Deprec Book to Tax   ";"Correction of JV 47G",#N/A,FALSE,"Reconcil Deprec Book to Tax   ";"Recalculation of JV 47G",#N/A,FALSE,"Reconcil Deprec Book to Tax   "}</definedName>
    <definedName name="wrn.Relevant." hidden="1">{#N/A,#N/A,FALSE,"Title Page";#N/A,#N/A,FALSE,"Conclusions";#N/A,#N/A,FALSE,"Assum.";#N/A,#N/A,FALSE,"Sun  DCF-WC-Dep";#N/A,#N/A,FALSE,"MarketValue";#N/A,#N/A,FALSE,"BalSheet";#N/A,#N/A,FALSE,"WACC";#N/A,#N/A,FALSE,"PC+ Info.";#N/A,#N/A,FALSE,"PC+Info_2"}</definedName>
    <definedName name="wrn.Relevant1." hidden="1">{#N/A,#N/A,FALSE,"Title Page";#N/A,#N/A,FALSE,"Conclusions";#N/A,#N/A,FALSE,"Assum.";#N/A,#N/A,FALSE,"Sun  DCF-WC-Dep";#N/A,#N/A,FALSE,"MarketValue";#N/A,#N/A,FALSE,"BalSheet";#N/A,#N/A,FALSE,"WACC";#N/A,#N/A,FALSE,"PC+ Info.";#N/A,#N/A,FALSE,"PC+Info_2"}</definedName>
    <definedName name="wrn.Report." localSheetId="10" hidden="1">{#N/A,#N/A,FALSE,"Work performed";#N/A,#N/A,FALSE,"Resources"}</definedName>
    <definedName name="wrn.Report." localSheetId="15" hidden="1">{#N/A,#N/A,FALSE,"Work performed";#N/A,#N/A,FALSE,"Resources"}</definedName>
    <definedName name="wrn.Report." hidden="1">{#N/A,#N/A,FALSE,"Work performed";#N/A,#N/A,FALSE,"Resources"}</definedName>
    <definedName name="wrn.Revenue._.Analysis." localSheetId="10"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5"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s." hidden="1">{"Base_rev",#N/A,FALSE,"Proj_IS_Base";"Projrev",#N/A,FALSE,"Proj_IS_wOTLC";"Delta",#N/A,FALSE,"Delta Rev_PV"}</definedName>
    <definedName name="wrn.Risk._.Reserves." hidden="1">{#N/A,#N/A,TRUE,"Reserves";#N/A,#N/A,TRUE,"Graphs"}</definedName>
    <definedName name="wrn.Riverwood_comp_model." hidden="1">{#N/A,#N/A,FALSE,"Che-Ga";#N/A,#N/A,FALSE,"Iv-Sm";#N/A,#N/A,FALSE,"So-We";#N/A,#N/A,FALSE,"Me-Po";#N/A,#N/A,FALSE,"Be-Bo";#N/A,#N/A,FALSE,"Cha-Ki";#N/A,#N/A,FALSE,"In";#N/A,#N/A,FALSE,"Schedule 23";#N/A,#N/A,FALSE,"Schedule 22";#N/A,#N/A,FALSE,"WACC"}</definedName>
    <definedName name="wrn.RM._.with._.details." hidden="1">{"US RM Earnings Summary",#N/A,FALSE,"US R&amp;M";"US RM Realization Data",#N/A,FALSE,"US R&amp;M";"For RM Earnings Detail",#N/A,FALSE,"Foreign R&amp;M";"For RM Real and Vol Detail",#N/A,FALSE,"Foreign R&amp;M"}</definedName>
    <definedName name="wrn.rprt." hidden="1">{#N/A,#N/A,FALSE,"A";#N/A,#N/A,FALSE,"B-1";#N/A,#N/A,FALSE,"WACC";#N/A,#N/A,FALSE,"C-1 ";#N/A,#N/A,FALSE,"C-2";#N/A,#N/A,FALSE,"D-1";#N/A,#N/A,FALSE,"D-2";#N/A,#N/A,FALSE,"D-3"}</definedName>
    <definedName name="wrn.RPT." hidden="1">{#N/A,#N/A,FALSE,"TOTFINAL";#N/A,#N/A,FALSE,"FINPLAN";#N/A,#N/A,FALSE,"TOTMOTADJ";#N/A,#N/A,FALSE,"tieEQ";#N/A,#N/A,FALSE,"G";#N/A,#N/A,FALSE,"ELIMS";#N/A,#N/A,FALSE,"NEXTEL ADJ";#N/A,#N/A,FALSE,"MIMS";#N/A,#N/A,FALSE,"LMPS";#N/A,#N/A,FALSE,"CNSS";#N/A,#N/A,FALSE,"CSS";#N/A,#N/A,FALSE,"MCG";#N/A,#N/A,FALSE,"AECS";#N/A,#N/A,FALSE,"SPS";#N/A,#N/A,FALSE,"CORP"}</definedName>
    <definedName name="wrn.Saldenliste." hidden="1">{"Saldenliste",#N/A,FALSE,"H A Ü"}</definedName>
    <definedName name="wrn.Scherer._.Apr95_Sep95." hidden="1">{"Schr Apr95_Oct95",#N/A,FALSE,"Scherer Apr95-Sep95"}</definedName>
    <definedName name="wrn.Scherer._.Oct94_Mar95." hidden="1">{"Schr Oct94_Mar95",#N/A,FALSE,"Scherer Oct94-Mar95"}</definedName>
    <definedName name="wrn.Scherer._.Oct95_Mar96." hidden="1">{"Schr Oct95_Mar96",#N/A,FALSE,"Scherer Oct95-Mar96"}</definedName>
    <definedName name="wrn.Segment._.1." hidden="1">{#N/A,#N/A,TRUE,"Segment 1"}</definedName>
    <definedName name="wrn.Segment._.2." hidden="1">{#N/A,#N/A,TRUE,"Segment 2"}</definedName>
    <definedName name="wrn.Segment._.3." hidden="1">{#N/A,#N/A,TRUE,"Segment 3"}</definedName>
    <definedName name="wrn.Segment._.4." hidden="1">{#N/A,#N/A,TRUE,"Segment 4"}</definedName>
    <definedName name="wrn.Segment._.5." hidden="1">{#N/A,#N/A,TRUE,"Segment 5"}</definedName>
    <definedName name="wrn.Short._.Report." hidden="1">{#N/A,#N/A,TRUE,"Cover";#N/A,#N/A,TRUE,"Header (eu)";#N/A,#N/A,TRUE,"Region Charts";#N/A,#N/A,TRUE,"T&amp;O By Region";#N/A,#N/A,TRUE,"AD Report"}</definedName>
    <definedName name="wrn.Snapshot." hidden="1">{#N/A,#N/A,TRUE,"Facility-Input";#N/A,#N/A,TRUE,"Graphs"}</definedName>
    <definedName name="wrn.SPA._.FAC." hidden="1">{"SPA_FAC",#N/A,FALSE,"OMPA SPA FAC"}</definedName>
    <definedName name="wrn.SRU._.CONDENSER." hidden="1">{#N/A,#N/A,FALSE,"HXSheet1";#N/A,#N/A,FALSE,"Sheet2";#N/A,#N/A,FALSE,"Sheet3";#N/A,#N/A,FALSE,"Sheet4"}</definedName>
    <definedName name="wrn.STAND_ALONE_BOTH." hidden="1">{"FCB_ALL",#N/A,FALSE,"FCB";"GREY_ALL",#N/A,FALSE,"GREY"}</definedName>
    <definedName name="wrn.Statement._.of._.Income._.Taxes." hidden="1">{"Consolidated",#N/A,FALSE,"SITRP";"FPL Pure",#N/A,FALSE,"SITRP";"FPL Subsidiaries Consol",#N/A,FALSE,"SITRP"}</definedName>
    <definedName name="wrn.Steves._.Model." hidden="1">{#N/A,#N/A,FALSE,"Income Statement";#N/A,#N/A,FALSE,"Quarter IS";#N/A,#N/A,FALSE,"US E&amp;P";#N/A,#N/A,FALSE,"International E&amp;P";#N/A,#N/A,FALSE,"Chemicals"}</definedName>
    <definedName name="wrn.sum." hidden="1">{"Opsys",#N/A,FALSE,"NPV_OPsys";"NT",#N/A,FALSE,"NPV_NT";"DevP",#N/A,FALSE,"NPV_DevPdt";"Office",#N/A,FALSE,"NPV_Office"}</definedName>
    <definedName name="wrn.SUM._.OF._.UNIT._.3." hidden="1">{#N/A,#N/A,FALSE,"INPUTDATA";#N/A,#N/A,FALSE,"SUMMARY";#N/A,#N/A,FALSE,"CTAREP";#N/A,#N/A,FALSE,"CTBREP";#N/A,#N/A,FALSE,"PMG4ST86";#N/A,#N/A,FALSE,"TURBEFF";#N/A,#N/A,FALSE,"Condenser Performance"}</definedName>
    <definedName name="wrn.Summary." hidden="1">{#N/A,#N/A,FALSE,"Summary"}</definedName>
    <definedName name="wrn.Summary._.Report_Ern_BS_CF." hidden="1">{"Fact Sheet",#N/A,FALSE,"Fact";"Earnings_Summary",#N/A,FALSE,"Earnings Model";"Balance Sheet",#N/A,FALSE,"Balance";"Change in Cash",#N/A,FALSE,"Cashflow";"normalengs",#N/A,FALSE,"NormalEngs";"NormalGrowth",#N/A,FALSE,"NormalGrowth"}</definedName>
    <definedName name="wrn.SUP."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2."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P."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Supporting._.Calculations." localSheetId="10" hidden="1">{#N/A,#N/A,FALSE,"Work performed";#N/A,#N/A,FALSE,"Resources"}</definedName>
    <definedName name="wrn.Supporting._.Calculations." localSheetId="15" hidden="1">{#N/A,#N/A,FALSE,"Work performed";#N/A,#N/A,FALSE,"Resources"}</definedName>
    <definedName name="wrn.Supporting._.Calculations." hidden="1">{#N/A,#N/A,FALSE,"Work performed";#N/A,#N/A,FALSE,"Resources"}</definedName>
    <definedName name="wrn.Tax._.Accrual." localSheetId="10" hidden="1">{#N/A,#N/A,TRUE,"TAXPROV";#N/A,#N/A,TRUE,"FLOWTHRU";#N/A,#N/A,TRUE,"SCHEDULE M'S";#N/A,#N/A,TRUE,"PLANT M'S";#N/A,#N/A,TRUE,"TAXJE"}</definedName>
    <definedName name="wrn.Tax._.Accrual." localSheetId="15" hidden="1">{#N/A,#N/A,TRUE,"TAXPROV";#N/A,#N/A,TRUE,"FLOWTHRU";#N/A,#N/A,TRUE,"SCHEDULE M'S";#N/A,#N/A,TRUE,"PLANT M'S";#N/A,#N/A,TRUE,"TAXJE"}</definedName>
    <definedName name="wrn.Tax._.Accrual." hidden="1">{#N/A,#N/A,TRUE,"TAXPROV";#N/A,#N/A,TRUE,"FLOWTHRU";#N/A,#N/A,TRUE,"SCHEDULE M'S";#N/A,#N/A,TRUE,"PLANT M'S";#N/A,#N/A,TRUE,"TAXJE"}</definedName>
    <definedName name="wrn.Template." hidden="1">{#N/A,#N/A,FALSE,"1_Executive Summary";#N/A,#N/A,FALSE,"2_Assumptions";#N/A,#N/A,FALSE,"3_Footnotes";#N/A,#N/A,FALSE,"4_Cash Flow";#N/A,#N/A,FALSE,"5_Exp Detail";#N/A,#N/A,FALSE,"6_Residual - Marketing";#N/A,#N/A,FALSE,"7_Residual Matrix";#N/A,#N/A,FALSE,"8_Pricing Matrix";#N/A,#N/A,FALSE,"9_Value Matrix";#N/A,#N/A,FALSE,"10_Vacancy Detail";#N/A,#N/A,FALSE,"12_Expiration Schedule";#N/A,#N/A,FALSE,"13_Exp Analysis Fixed-Var";#N/A,#N/A,FALSE,"14_Existing vs Mkt"}</definedName>
    <definedName name="wrn.test." hidden="1">{"test",#N/A,FALSE,"Dividend"}</definedName>
    <definedName name="wrn.Totals." hidden="1">{#N/A,#N/A,TRUE,"TOTAL";#N/A,#N/A,TRUE,"Total Pipes"}</definedName>
    <definedName name="wrn.Transmission." hidden="1">{"Transmission",#N/A,FALSE,"Electric O&amp;M Functionalization"}</definedName>
    <definedName name="wrn.US._.EP._.with._.Price._.and._.Vol._.Detail." hidden="1">{"US EP Earn and Prof Analysis",#N/A,FALSE,"USE&amp;P ";"US EP Price Vol Detail",#N/A,FALSE,"USE&amp;P "}</definedName>
    <definedName name="wrn.UTIL." hidden="1">{"Twelve Mo Ended Pg 2",#N/A,TRUE,"Utility";"YTD Adj _ Pg 1",#N/A,TRUE,"Utility"}</definedName>
    <definedName name="wrn.Val_Report." hidden="1">{"Summary CY",#N/A,FALSE,"Summary";"Summary PY",#N/A,FALSE,"Summary";"recon_funded_status",#N/A,FALSE,"Accounting";"PE",#N/A,FALSE,"Accounting";"EXPE",#N/A,FALSE,"Accounting";"EXPAS",#N/A,FALSE,"Accounting";"EXPL",#N/A,FALSE,"Accounting"}</definedName>
    <definedName name="wrn.Val_Report.2" hidden="1">{"Summary CY",#N/A,FALSE,"Summary";"Summary PY",#N/A,FALSE,"Summary";"recon_funded_status",#N/A,FALSE,"Accounting";"PE",#N/A,FALSE,"Accounting";"EXPE",#N/A,FALSE,"Accounting";"EXPAS",#N/A,FALSE,"Accounting";"EXPL",#N/A,FALSE,"Accounting"}</definedName>
    <definedName name="wrn.Val_Report2" hidden="1">{"CUR",#N/A,FALSE,"Summary";"recon",#N/A,FALSE,"Accounting";"PE",#N/A,FALSE,"Accounting";"EXPE",#N/A,FALSE,"Accounting";"EXPAS",#N/A,FALSE,"Accounting";"EXPL",#N/A,FALSE,"Accounting"}</definedName>
    <definedName name="wrn.Valuation._.Worksheets." hidden="1">{#N/A,#N/A,FALSE,"ID Page";#N/A,#N/A,FALSE,"Index";#N/A,#N/A,FALSE,"Assumptions";#N/A,#N/A,FALSE,"Equity Summary";#N/A,#N/A,FALSE,"Market";#N/A,#N/A,FALSE,"Description (Comps)";#N/A,#N/A,FALSE,"Comp Ratios";#N/A,#N/A,FALSE,"Sim Tran";#N/A,#N/A,FALSE,"Description (Sim Tran)";#N/A,#N/A,FALSE,"WACC";#N/A,#N/A,FALSE,"Income St";#N/A,#N/A,FALSE,"Balance Sheet";#N/A,#N/A,FALSE,"Working Capital";#N/A,#N/A,FALSE,"WC Trend (1)";#N/A,#N/A,FALSE,"WC trend (2)";#N/A,#N/A,FALSE,"Intangibles Indication"}</definedName>
    <definedName name="wrn.Value." hidden="1">{#N/A,#N/A,FALSE,"Cashflow Analysis";#N/A,#N/A,FALSE,"Sensitivity Analysis";#N/A,#N/A,FALSE,"PV";#N/A,#N/A,FALSE,"Pro Forma"}</definedName>
    <definedName name="wrn.WEATHER._.AND._.YR._.END._.CUST._.ADJ." hidden="1">{"WEATHER_CUSTOMERS",#N/A,FALSE,"Ok_Fuel&amp;Rev"}</definedName>
    <definedName name="wrn.Western._.District._.1997._.Capital._.Budget." hidden="1">{#N/A,#N/A,FALSE,"EXP97"}</definedName>
    <definedName name="wrn.WORKCAP." hidden="1">{"WCCWCLL",#N/A,FALSE,"Sheet3";"PP",#N/A,FALSE,"Sheet3";"MAT1",#N/A,FALSE,"Sheet3";"MAT2",#N/A,FALSE,"Sheet3"}</definedName>
    <definedName name="wrn.Workfile." hidden="1">{"PPPI FAS87 Workfile",#N/A,FALSE,"Input";"GroupBWorkfile",#N/A,FALSE,"Input";"GroupAWorkfile",#N/A,FALSE,"Input";"GainLoss",#N/A,FALSE,"GainLoss1"}</definedName>
    <definedName name="wrn.WorkfileCopies." hidden="1">{"PensWorkfile-Dyn",#N/A,TRUE,"Pensions";"PenWorkFile-IP",#N/A,TRUE,"Pensions";"OPEBWorkfile-Dyn",#N/A,TRUE,"OPEB";"OPEBWorkfile-IP",#N/A,TRUE,"OPEB";"Total-Dyn",#N/A,TRUE,"Total";"Total-IP",#N/A,TRUE,"Total"}</definedName>
    <definedName name="wrn_1" hidden="1">{#N/A,#N/A,FALSE,"Balance SPS";#N/A,#N/A,FALSE,"P&amp;L_SPS"}</definedName>
    <definedName name="wrn_2" hidden="1">{#N/A,#N/A,FALSE,"Balance SPS";#N/A,#N/A,FALSE,"P&amp;L_SPS"}</definedName>
    <definedName name="wrn_3" hidden="1">{#N/A,#N/A,FALSE,"Balance SPS";#N/A,#N/A,FALSE,"P&amp;L_SPS"}</definedName>
    <definedName name="wrn_4" hidden="1">{#N/A,#N/A,FALSE,"Balance SPS";#N/A,#N/A,FALSE,"P&amp;L_SPS"}</definedName>
    <definedName name="wrn_5" hidden="1">{#N/A,#N/A,FALSE,"Balance SPS";#N/A,#N/A,FALSE,"P&amp;L_SPS"}</definedName>
    <definedName name="wrn1.supp."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1_1" hidden="1">{#N/A,#N/A,FALSE,"MBR PCS";#N/A,#N/A,FALSE,"MBR CIG";#N/A,#N/A,FALSE,"MBR iDEN";#N/A,#N/A,FALSE,"MBR_FWT";#N/A,#N/A,FALSE,"MBR TOTAL"}</definedName>
    <definedName name="wrn1_2" hidden="1">{#N/A,#N/A,FALSE,"MBR PCS";#N/A,#N/A,FALSE,"MBR CIG";#N/A,#N/A,FALSE,"MBR iDEN";#N/A,#N/A,FALSE,"MBR_FWT";#N/A,#N/A,FALSE,"MBR TOTAL"}</definedName>
    <definedName name="wrn1_3" hidden="1">{#N/A,#N/A,FALSE,"MBR PCS";#N/A,#N/A,FALSE,"MBR CIG";#N/A,#N/A,FALSE,"MBR iDEN";#N/A,#N/A,FALSE,"MBR_FWT";#N/A,#N/A,FALSE,"MBR TOTAL"}</definedName>
    <definedName name="wrn1_4" hidden="1">{#N/A,#N/A,FALSE,"MBR PCS";#N/A,#N/A,FALSE,"MBR CIG";#N/A,#N/A,FALSE,"MBR iDEN";#N/A,#N/A,FALSE,"MBR_FWT";#N/A,#N/A,FALSE,"MBR TOTAL"}</definedName>
    <definedName name="wrn1_5" hidden="1">{#N/A,#N/A,FALSE,"MBR PCS";#N/A,#N/A,FALSE,"MBR CIG";#N/A,#N/A,FALSE,"MBR iDEN";#N/A,#N/A,FALSE,"MBR_FWT";#N/A,#N/A,FALSE,"MBR TOTAL"}</definedName>
    <definedName name="wrn2.report" hidden="1">{#N/A,#N/A,FALSE,"P&amp;L";#N/A,#N/A,FALSE,"DL Worksheet";#N/A,#N/A,FALSE,"Ind. Cell";#N/A,#N/A,FALSE,"Capital";#N/A,#N/A,FALSE,"Tooling";#N/A,#N/A,FALSE,"LRP"}</definedName>
    <definedName name="wrna"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2"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3"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4"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5"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c"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2"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4"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5"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e" hidden="1">{#N/A,#N/A,FALSE,"Headcount_PCS ";#N/A,#N/A,FALSE,"Headcount CIG";#N/A,#N/A,FALSE,"Headcount iDEN";#N/A,#N/A,FALSE,"JAG PLANT TREND"}</definedName>
    <definedName name="wrne_1" hidden="1">{#N/A,#N/A,FALSE,"Headcount_PCS ";#N/A,#N/A,FALSE,"Headcount CIG";#N/A,#N/A,FALSE,"Headcount iDEN";#N/A,#N/A,FALSE,"JAG PLANT TREND"}</definedName>
    <definedName name="wrne_2" hidden="1">{#N/A,#N/A,FALSE,"Headcount_PCS ";#N/A,#N/A,FALSE,"Headcount CIG";#N/A,#N/A,FALSE,"Headcount iDEN";#N/A,#N/A,FALSE,"JAG PLANT TREND"}</definedName>
    <definedName name="wrne_3" hidden="1">{#N/A,#N/A,FALSE,"Headcount_PCS ";#N/A,#N/A,FALSE,"Headcount CIG";#N/A,#N/A,FALSE,"Headcount iDEN";#N/A,#N/A,FALSE,"JAG PLANT TREND"}</definedName>
    <definedName name="wrne_4" hidden="1">{#N/A,#N/A,FALSE,"Headcount_PCS ";#N/A,#N/A,FALSE,"Headcount CIG";#N/A,#N/A,FALSE,"Headcount iDEN";#N/A,#N/A,FALSE,"JAG PLANT TREND"}</definedName>
    <definedName name="wrne_5" hidden="1">{#N/A,#N/A,FALSE,"Headcount_PCS ";#N/A,#N/A,FALSE,"Headcount CIG";#N/A,#N/A,FALSE,"Headcount iDEN";#N/A,#N/A,FALSE,"JAG PLANT TREND"}</definedName>
    <definedName name="WS">'[15]Westar ATRR'!$L$207</definedName>
    <definedName name="wsxxx" hidden="1">{#N/A,#N/A,FALSE,"Total";#N/A,#N/A,FALSE,"ASNS";#N/A,#N/A,FALSE,"PNCNS";#N/A,#N/A,FALSE,"DSNS";#N/A,#N/A,FALSE,"TNS"}</definedName>
    <definedName name="wsxxxx" hidden="1">{#N/A,#N/A,FALSE,"QTR Total";#N/A,#N/A,FALSE,"QTR ASNS";#N/A,#N/A,FALSE,"QTR PNCNS";#N/A,#N/A,FALSE,"QTR DSNS";#N/A,#N/A,FALSE,"QTR TNS"}</definedName>
    <definedName name="wvu.Assumptions." hidden="1">{TRUE,TRUE,-1.25,-15.5,484.5,253.5,FALSE,FALSE,TRUE,TRUE,0,1,#N/A,1,3,14.8947368421053,2,3,FALSE,TRUE,3,TRUE,1,TRUE,80,"Swvu.Assumptions.","ACwvu.Assumptions.",#N/A,FALSE,FALSE,0.65,0.5,1.25,1,1,"","",TRUE,FALSE,FALSE,FALSE,1,#N/A,1,1,"=R1C1:R64C13",FALSE,"Rwvu.Assumptions.",#N/A,FALSE,FALSE,FALSE,1,#N/A,#N/A,FALSE,FALSE,TRUE,TRUE,TRUE}</definedName>
    <definedName name="wvu.capexsum." hidden="1">{TRUE,TRUE,-1.25,-15.5,604.5,343.5,FALSE,FALSE,TRUE,TRUE,0,1,2,1,4,1,3,4,TRUE,TRUE,3,TRUE,1,TRUE,85,"Swvu.capexsum.","ACwvu.capexsum.",#N/A,FALSE,FALSE,0.75,0.75,1,1,2,"","",TRUE,FALSE,FALSE,FALSE,1,100,#N/A,#N/A,"=R1C1:R24C12",FALSE,#N/A,#N/A,FALSE,FALSE,FALSE,1,#N/A,#N/A,FALSE,FALSE,TRUE,TRUE,TRUE}</definedName>
    <definedName name="wvu.DATABASE." hidden="1">{TRUE,TRUE,-1.25,-15.5,484.5,279.75,FALSE,FALSE,TRUE,TRUE,0,1,#N/A,1,#N/A,4.39094650205761,21.0666666666667,1,FALSE,FALSE,3,TRUE,1,FALSE,75,"Swvu.DATABASE.","ACwvu.DATABASE.",1,FALSE,FALSE,0.5,0.5,0.5,0.77,2,"","&amp;L&amp;""""&amp;8PREPARED: N. WINTER  &amp;D &amp;T&amp;C&amp;""""&amp;8&amp;P OF &amp;N&amp;R&amp;""""&amp;8J:INCTAX\94MTHEND\&amp;F",FALSE,FALSE,FALSE,FALSE,1,68,#N/A,#N/A,"=R6C1:R142C8","=R1:R5",#N/A,#N/A,FALSE,FALSE}</definedName>
    <definedName name="wvu.earnings." hidden="1">{TRUE,TRUE,-1.25,-15.5,604.5,343.5,FALSE,FALSE,TRUE,TRUE,0,1,2,1,5,1,4,4,TRUE,TRUE,3,TRUE,1,TRUE,85,"Swvu.earnings.","ACwvu.earnings.",#N/A,FALSE,FALSE,0.75,0.75,1,1,2,"","",TRUE,FALSE,FALSE,FALSE,1,#N/A,1,1,"=R1C1:R39C12",FALSE,#N/A,#N/A,FALSE,FALSE,FALSE,1,#N/A,#N/A,FALSE,FALSE,TRUE,TRUE,TRUE}</definedName>
    <definedName name="wvu.foreign._.oil._.and._.gas._.results." hidden="1">{TRUE,TRUE,-1.25,-15.5,604.5,343.5,FALSE,FALSE,TRUE,TRUE,0,1,#N/A,1,4,14.1666666666667,3,3,FALSE,TRUE,3,TRUE,1,TRUE,85,"Swvu.foreign._.oil._.and._.gas._.results.","ACwvu.foreign._.oil._.and._.gas._.results.",#N/A,FALSE,FALSE,0.75,0.75,1,1,1,"","",TRUE,FALSE,FALSE,FALSE,1,#N/A,1,1,"=R1C1:R56C11","=R1:R3",#N/A,#N/A,FALSE,FALSE,FALSE,1,#N/A,#N/A,FALSE,FALSE,TRUE,TRUE,TRU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normal._.growth." hidden="1">{TRUE,TRUE,-1.25,-15.5,604.5,343.5,FALSE,FALSE,TRUE,TRUE,0,1,#N/A,1,#N/A,11.0357142857143,23.5294117647059,1,FALSE,FALSE,3,TRUE,1,FALSE,100,"Swvu.normal._.growth.","ACwvu.normal._.growth.",#N/A,FALSE,FALSE,0.75,0.75,1,1,1,"","",TRUE,FALSE,FALSE,FALSE,1,#N/A,1,1,"=R1C1:R20C3",FALSE,#N/A,#N/A,FALSE,FALSE,FALSE,1,#N/A,#N/A,FALSE,FALSE,TRUE,TRUE,TRUE}</definedName>
    <definedName name="wvu.oil._.and._.gas._.details." hidden="1">{TRUE,TRUE,-1.25,-15.5,604.5,343.5,FALSE,FALSE,TRUE,TRUE,0,1,#N/A,1,35,14.1666666666667,3,3,FALSE,TRUE,3,TRUE,1,TRUE,85,"Swvu.oil._.and._.gas._.details.","ACwvu.oil._.and._.gas._.details.",#N/A,FALSE,FALSE,0.75,0.75,1,1,1,"","",TRUE,FALSE,FALSE,FALSE,1,#N/A,1,1,"=R1C1:R59C11","=R1:R3",#N/A,#N/A,FALSE,FALSE,FALSE,1,#N/A,#N/A,FALSE,FALSE,TRUE,TRUE,TRUE}</definedName>
    <definedName name="wvu.OP." hidden="1">{TRUE,TRUE,-1.25,-15.5,484.5,279.75,FALSE,FALSE,TRUE,TRUE,0,1,#N/A,1,#N/A,5.69105691056911,21.0666666666667,1,FALSE,FALSE,3,TRUE,1,FALSE,75,"Swvu.OP.","ACwvu.OP.",1,FALSE,FALSE,0.535,0.535,0,0.73,2,"","&amp;L&amp;""Courier New""&amp;8PREPARED BY N. WINTER &amp;D &amp;T &amp;C&amp;""Courier New""&amp;8&amp;P OF &amp;N&amp;R&amp;""Courier New""&amp;8J:INCTAX\94MTHEND\&amp;F",FALSE,FALSE,FALSE,FALSE,1,#N/A,1,3,"=R11C1:R77C7","=R2:R10",#N/A,#N/A,FALSE,FALSE}</definedName>
    <definedName name="wvu.qtr._.earnings._.model." hidden="1">{TRUE,TRUE,-1.25,-15.5,604.5,343.5,FALSE,FALSE,TRUE,TRUE,0,1,5,1,5,1,4,4,TRUE,TRUE,3,TRUE,1,TRUE,80,"Swvu.qtr._.earnings._.model.","ACwvu.qtr._.earnings._.model.",#N/A,FALSE,FALSE,0.65,0.5,1.25,1,2,"","",TRUE,FALSE,FALSE,FALSE,1,#N/A,1,1,"=R1C1:R36C16",FALSE,#N/A,#N/A,FALSE,FALSE,FALSE,1,#N/A,#N/A,FALSE,FALSE,TRUE,TRUE,TRUE}</definedName>
    <definedName name="wvu.qtr._.for._.IR." hidden="1">{TRUE,TRUE,-1.25,-15.5,604.5,343.5,FALSE,FALSE,TRUE,TRUE,0,1,2,1,13,1,4,4,TRUE,TRUE,3,TRUE,1,TRUE,80,"Swvu.qtr._.for._.IR.","ACwvu.qtr._.for._.IR.",#N/A,FALSE,FALSE,0.65,0.5,1.25,1,2,"","",TRUE,FALSE,FALSE,FALSE,1,#N/A,1,1,"=R1C1:R33C11",FALSE,#N/A,#N/A,FALSE,FALSE,FALSE,1,#N/A,#N/A,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Table." hidden="1">{TRUE,TRUE,-1.25,-21.5,964.5,725.25,FALSE,FALSE,TRUE,FALSE,35,3,22,1,#N/A,14.0676691729323,49.5294117647059,1,TRUE,FALSE,3,FALSE,1,FALSE,100,"Swvu.Table.","ACwvu.Table.",#N/A,FALSE,FALSE,0.75,0.75,1,1,1,"&amp;A","Page &amp;P",FALSE,FALSE,FALSE,FALSE,1,70,#N/A,#N/A,FALSE,FALSE,"Rwvu.Table.",#N/A,FALSE,FALSE,TRUE,1,65532,65532,FALSE,FALSE,FALSE,FALSE,FALSE}</definedName>
    <definedName name="wvu.WP1." hidden="1">{TRUE,TRUE,-1.25,-15.5,484.5,279.75,FALSE,FALSE,TRUE,TRUE,0,3,#N/A,1,#N/A,6.54545454545454,15.55,1,FALSE,FALSE,3,TRUE,1,FALSE,100,"Swvu.WP1.","ACwvu.WP1.",1,FALSE,FALSE,0.25,0.25,0.25,0.25,1,"","&amp;L&amp;D &amp;T NBW&amp;C&amp;P&amp;R&amp;F",FALSE,FALSE,FALSE,FALSE,1,100,#N/A,#N/A,FALSE,FALSE,#N/A,#N/A,FALSE,FALSE}</definedName>
    <definedName name="ww" hidden="1">{"Alles",#N/A,FALSE,"H A Ü"}</definedName>
    <definedName name="ww.Rele" hidden="1">{#N/A,#N/A,FALSE,"Title Page";#N/A,#N/A,FALSE,"Conclusions";#N/A,#N/A,FALSE,"Assum.";#N/A,#N/A,FALSE,"Sun  DCF-WC-Dep";#N/A,#N/A,FALSE,"MarketValue";#N/A,#N/A,FALSE,"BalSheet";#N/A,#N/A,FALSE,"WACC";#N/A,#N/A,FALSE,"PC+ Info.";#N/A,#N/A,FALSE,"PC+Info_2"}</definedName>
    <definedName name="www" hidden="1">{"Kontenverteilung",#N/A,FALSE,"H A Ü"}</definedName>
    <definedName name="x" hidden="1">{#N/A,#N/A,FALSE,"Earnings release"}</definedName>
    <definedName name="Xcel" localSheetId="17">'[62]Data Entry and Forecaster'!#REF!</definedName>
    <definedName name="Xcel">'[63]Data Entry and Forecaster'!#REF!</definedName>
    <definedName name="Xcel_COS" localSheetId="17">#REF!</definedName>
    <definedName name="Xcel_COS">#REF!</definedName>
    <definedName name="XREF_COLUMN_1" hidden="1">#REF!</definedName>
    <definedName name="XREF_COLUMN_2" hidden="1">#REF!</definedName>
    <definedName name="XREF_COLUMN_3" hidden="1">#REF!</definedName>
    <definedName name="XREF_COLUMN_4" hidden="1">#REF!</definedName>
    <definedName name="XREF_COLUMN_5" hidden="1">#REF!</definedName>
    <definedName name="XRefActiveRow" hidden="1">#REF!</definedName>
    <definedName name="XRefColumnsCount" hidden="1">5</definedName>
    <definedName name="XRefCopy1" hidden="1">#REF!</definedName>
    <definedName name="XRefCopy1Row" hidden="1">#REF!</definedName>
    <definedName name="XRefCopy2" hidden="1">#REF!</definedName>
    <definedName name="XRefCopy2Row" hidden="1">#REF!</definedName>
    <definedName name="XRefCopy3" hidden="1">#REF!</definedName>
    <definedName name="XRefCopy3Row" hidden="1">#REF!</definedName>
    <definedName name="XRefCopy4" hidden="1">#REF!</definedName>
    <definedName name="XRefCopy4Row" hidden="1">#REF!</definedName>
    <definedName name="XRefCopy5" hidden="1">#REF!</definedName>
    <definedName name="XRefCopy5Row" hidden="1">#REF!</definedName>
    <definedName name="XRefCopy6" hidden="1">#REF!</definedName>
    <definedName name="XRefCopy6Row" hidden="1">#REF!</definedName>
    <definedName name="XRefCopy7" hidden="1">#REF!</definedName>
    <definedName name="XRefCopy7Row" hidden="1">#REF!</definedName>
    <definedName name="XRefCopyRangeCount" hidden="1">6</definedName>
    <definedName name="XRefPaste1" hidden="1">#REF!</definedName>
    <definedName name="XRefPaste10" hidden="1">#REF!</definedName>
    <definedName name="XRefPaste10Row" hidden="1">#REF!</definedName>
    <definedName name="XRefPaste11" hidden="1">#REF!</definedName>
    <definedName name="XRefPaste11Row" hidden="1">#REF!</definedName>
    <definedName name="XRefPaste12" hidden="1">#REF!</definedName>
    <definedName name="XRefPaste12Row" hidden="1">#REF!</definedName>
    <definedName name="XRefPaste13" hidden="1">#REF!</definedName>
    <definedName name="XRefPaste13Row" hidden="1">#REF!</definedName>
    <definedName name="XRefPaste14" hidden="1">#REF!</definedName>
    <definedName name="XRefPaste14Row" hidden="1">#REF!</definedName>
    <definedName name="XRefPaste15" hidden="1">#REF!</definedName>
    <definedName name="XRefPaste15Row" hidden="1">#REF!</definedName>
    <definedName name="XRefPaste1Row" hidden="1">#REF!</definedName>
    <definedName name="XRefPaste2" hidden="1">#REF!</definedName>
    <definedName name="XRefPaste2Row" hidden="1">#REF!</definedName>
    <definedName name="XRefPaste3Row" hidden="1">#REF!</definedName>
    <definedName name="XRefPaste4" hidden="1">#REF!</definedName>
    <definedName name="XRefPaste4Row" hidden="1">#REF!</definedName>
    <definedName name="XRefPaste5Row" hidden="1">#REF!</definedName>
    <definedName name="XRefPaste6" hidden="1">#REF!</definedName>
    <definedName name="XRefPaste6Row" hidden="1">#REF!</definedName>
    <definedName name="XRefPaste7" hidden="1">#REF!</definedName>
    <definedName name="XRefPaste7Row" hidden="1">#REF!</definedName>
    <definedName name="XRefPaste8" hidden="1">#REF!</definedName>
    <definedName name="XRefPaste8Row" hidden="1">#REF!</definedName>
    <definedName name="XRefPaste9" hidden="1">#REF!</definedName>
    <definedName name="XRefPaste9Row" hidden="1">#REF!</definedName>
    <definedName name="XRefPasteRangeCount" hidden="1">15</definedName>
    <definedName name="XTO_NTG_Allocation">[30]AllianceAlloc!$B$6:$J$22</definedName>
    <definedName name="xx" hidden="1">{2;#N/A;"R13C16:R17C16";#N/A;"R13C14:R17C15";FALSE;FALSE;FALSE;95;#N/A;#N/A;"R13C19";#N/A;FALSE;FALSE;FALSE;FALSE;#N/A;"";#N/A;FALSE;"";"";#N/A;#N/A;#N/A}</definedName>
    <definedName name="xxx" localSheetId="10" hidden="1">{#N/A,#N/A,FALSE,"O&amp;M by processes";#N/A,#N/A,FALSE,"Elec Act vs Bud";#N/A,#N/A,FALSE,"G&amp;A";#N/A,#N/A,FALSE,"BGS";#N/A,#N/A,FALSE,"Res Cost"}</definedName>
    <definedName name="xxx" localSheetId="15" hidden="1">{#N/A,#N/A,FALSE,"O&amp;M by processes";#N/A,#N/A,FALSE,"Elec Act vs Bud";#N/A,#N/A,FALSE,"G&amp;A";#N/A,#N/A,FALSE,"BGS";#N/A,#N/A,FALSE,"Res Cost"}</definedName>
    <definedName name="xxx" hidden="1">{#N/A,#N/A,FALSE,"O&amp;M by processes";#N/A,#N/A,FALSE,"Elec Act vs Bud";#N/A,#N/A,FALSE,"G&amp;A";#N/A,#N/A,FALSE,"BGS";#N/A,#N/A,FALSE,"Res Cost"}</definedName>
    <definedName name="xxx.detail" hidden="1">{"detail305",#N/A,FALSE,"BI-305"}</definedName>
    <definedName name="xxx.directory" hidden="1">{"summary",#N/A,FALSE,"PCR DIRECTORY"}</definedName>
    <definedName name="xxxx" localSheetId="10" hidden="1">{#N/A,#N/A,FALSE,"O&amp;M by processes";#N/A,#N/A,FALSE,"Elec Act vs Bud";#N/A,#N/A,FALSE,"G&amp;A";#N/A,#N/A,FALSE,"BGS";#N/A,#N/A,FALSE,"Res Cost"}</definedName>
    <definedName name="xxxx" localSheetId="15" hidden="1">{#N/A,#N/A,FALSE,"O&amp;M by processes";#N/A,#N/A,FALSE,"Elec Act vs Bud";#N/A,#N/A,FALSE,"G&amp;A";#N/A,#N/A,FALSE,"BGS";#N/A,#N/A,FALSE,"Res Cost"}</definedName>
    <definedName name="xxxx" hidden="1">{#N/A,#N/A,FALSE,"O&amp;M by processes";#N/A,#N/A,FALSE,"Elec Act vs Bud";#N/A,#N/A,FALSE,"G&amp;A";#N/A,#N/A,FALSE,"BGS";#N/A,#N/A,FALSE,"Res Cost"}</definedName>
    <definedName name="xxxxx" hidden="1">{#N/A,#N/A,TRUE,"TOTAL DISTRIBUTION";#N/A,#N/A,TRUE,"SOUTH";#N/A,#N/A,TRUE,"NORTHEAST";#N/A,#N/A,TRUE,"WEST"}</definedName>
    <definedName name="xxxxxx"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y_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EAR1">[1]Inputs!$C$17</definedName>
    <definedName name="YearEndDay">[11]Controls!$D$15</definedName>
    <definedName name="YearEndMonth">[11]Controls!$E$14</definedName>
    <definedName name="yeartodate">[1]RPT80MAR!$A$84:$D$158</definedName>
    <definedName name="yes">1</definedName>
    <definedName name="YesNo">[45]Lists!$E$1:$E$2</definedName>
    <definedName name="yjut">[5]!is1b,[5]!is1c,[5]!STATS2,[5]!STATS3</definedName>
    <definedName name="YrFactor5">'[57]Depr Dates'!$D$2</definedName>
    <definedName name="YrFactor7">'[57]Depr Dates'!$D$4</definedName>
    <definedName name="yrtyretyreyt" hidden="1">{TRUE,TRUE,-1.25,-15.5,604.5,343.5,FALSE,FALSE,TRUE,TRUE,0,1,2,1,4,1,3,4,TRUE,TRUE,3,TRUE,1,TRUE,85,"Swvu.capexsum.","ACwvu.capexsum.",#N/A,FALSE,FALSE,0.75,0.75,1,1,2,"","",TRUE,FALSE,FALSE,FALSE,1,100,#N/A,#N/A,"=R1C1:R24C12",FALSE,#N/A,#N/A,FALSE,FALSE,FALSE,1,#N/A,#N/A,FALSE,FALSE,TRUE,TRUE,TRUE}</definedName>
    <definedName name="yuiuyi" hidden="1">{#N/A,#N/A,FALSE,"P&amp;L";#N/A,#N/A,FALSE,"DL Worksheet";#N/A,#N/A,FALSE,"Ind. Cell";#N/A,#N/A,FALSE,"Capital";#N/A,#N/A,FALSE,"Tooling";#N/A,#N/A,FALSE,"LRP"}</definedName>
    <definedName name="yyy" hidden="1">{#N/A,#N/A,FALSE,"QTR Total";#N/A,#N/A,FALSE,"QTR ASNS";#N/A,#N/A,FALSE,"QTR PNCNS";#N/A,#N/A,FALSE,"QTR DSNS";#N/A,#N/A,FALSE,"QTR TNS"}</definedName>
    <definedName name="Z_28948E05_8F34_4F1E_96FB_A80A6A844600_.wvu.Cols" localSheetId="5" hidden="1">'4a-ADIT Projection'!#REF!</definedName>
    <definedName name="Z_28948E05_8F34_4F1E_96FB_A80A6A844600_.wvu.Cols" localSheetId="6" hidden="1">'4b-ADIT Projection Proration'!#REF!</definedName>
    <definedName name="Z_28948E05_8F34_4F1E_96FB_A80A6A844600_.wvu.Cols" localSheetId="7" hidden="1">'4c- ADIT BOY'!#REF!</definedName>
    <definedName name="Z_28948E05_8F34_4F1E_96FB_A80A6A844600_.wvu.Cols" localSheetId="8" hidden="1">'4d- ADIT EOY'!#REF!</definedName>
    <definedName name="Z_28948E05_8F34_4F1E_96FB_A80A6A844600_.wvu.Cols" localSheetId="9" hidden="1">'4e-ADIT True-up'!#REF!</definedName>
    <definedName name="Z_28948E05_8F34_4F1E_96FB_A80A6A844600_.wvu.Cols" localSheetId="10" hidden="1">'4f-ADIT True-up Proration'!#REF!</definedName>
    <definedName name="Z_28948E05_8F34_4F1E_96FB_A80A6A844600_.wvu.PrintArea" localSheetId="5" hidden="1">'4a-ADIT Projection'!$B$1:$G$51</definedName>
    <definedName name="Z_28948E05_8F34_4F1E_96FB_A80A6A844600_.wvu.PrintArea" localSheetId="6" hidden="1">'4b-ADIT Projection Proration'!$B$1:$H$74</definedName>
    <definedName name="Z_28948E05_8F34_4F1E_96FB_A80A6A844600_.wvu.PrintArea" localSheetId="7" hidden="1">'4c- ADIT BOY'!$B$1:$H$106</definedName>
    <definedName name="Z_28948E05_8F34_4F1E_96FB_A80A6A844600_.wvu.PrintArea" localSheetId="8" hidden="1">'4d- ADIT EOY'!$B$1:$H$106</definedName>
    <definedName name="Z_28948E05_8F34_4F1E_96FB_A80A6A844600_.wvu.PrintArea" localSheetId="9" hidden="1">'4e-ADIT True-up'!$B$1:$G$49</definedName>
    <definedName name="Z_28948E05_8F34_4F1E_96FB_A80A6A844600_.wvu.PrintArea" localSheetId="10" hidden="1">'4f-ADIT True-up Proration'!$B$1:$F$74</definedName>
    <definedName name="Z_63011E91_4609_4523_98FE_FD252E915668_.wvu.Cols" localSheetId="5" hidden="1">'4a-ADIT Projection'!#REF!</definedName>
    <definedName name="Z_63011E91_4609_4523_98FE_FD252E915668_.wvu.Cols" localSheetId="6" hidden="1">'4b-ADIT Projection Proration'!#REF!</definedName>
    <definedName name="Z_63011E91_4609_4523_98FE_FD252E915668_.wvu.Cols" localSheetId="7" hidden="1">'4c- ADIT BOY'!#REF!</definedName>
    <definedName name="Z_63011E91_4609_4523_98FE_FD252E915668_.wvu.Cols" localSheetId="8" hidden="1">'4d- ADIT EOY'!#REF!</definedName>
    <definedName name="Z_63011E91_4609_4523_98FE_FD252E915668_.wvu.Cols" localSheetId="9" hidden="1">'4e-ADIT True-up'!#REF!</definedName>
    <definedName name="Z_63011E91_4609_4523_98FE_FD252E915668_.wvu.Cols" localSheetId="10" hidden="1">'4f-ADIT True-up Proration'!#REF!</definedName>
    <definedName name="Z_63011E91_4609_4523_98FE_FD252E915668_.wvu.PrintArea" localSheetId="5" hidden="1">'4a-ADIT Projection'!$B$1:$G$51</definedName>
    <definedName name="Z_63011E91_4609_4523_98FE_FD252E915668_.wvu.PrintArea" localSheetId="6" hidden="1">'4b-ADIT Projection Proration'!$B$1:$H$74</definedName>
    <definedName name="Z_63011E91_4609_4523_98FE_FD252E915668_.wvu.PrintArea" localSheetId="7" hidden="1">'4c- ADIT BOY'!$B$1:$H$106</definedName>
    <definedName name="Z_63011E91_4609_4523_98FE_FD252E915668_.wvu.PrintArea" localSheetId="8" hidden="1">'4d- ADIT EOY'!$B$1:$H$106</definedName>
    <definedName name="Z_63011E91_4609_4523_98FE_FD252E915668_.wvu.PrintArea" localSheetId="9" hidden="1">'4e-ADIT True-up'!$B$1:$G$49</definedName>
    <definedName name="Z_63011E91_4609_4523_98FE_FD252E915668_.wvu.PrintArea" localSheetId="10" hidden="1">'4f-ADIT True-up Proration'!$B$1:$F$74</definedName>
    <definedName name="Z_6928E596_79BD_4CEC_9F0D_07E62D69B2A5_.wvu.Cols" localSheetId="5" hidden="1">'4a-ADIT Projection'!#REF!</definedName>
    <definedName name="Z_6928E596_79BD_4CEC_9F0D_07E62D69B2A5_.wvu.Cols" localSheetId="6" hidden="1">'4b-ADIT Projection Proration'!#REF!</definedName>
    <definedName name="Z_6928E596_79BD_4CEC_9F0D_07E62D69B2A5_.wvu.Cols" localSheetId="7" hidden="1">'4c- ADIT BOY'!#REF!</definedName>
    <definedName name="Z_6928E596_79BD_4CEC_9F0D_07E62D69B2A5_.wvu.Cols" localSheetId="8" hidden="1">'4d- ADIT EOY'!#REF!</definedName>
    <definedName name="Z_6928E596_79BD_4CEC_9F0D_07E62D69B2A5_.wvu.Cols" localSheetId="9" hidden="1">'4e-ADIT True-up'!#REF!</definedName>
    <definedName name="Z_6928E596_79BD_4CEC_9F0D_07E62D69B2A5_.wvu.Cols" localSheetId="10" hidden="1">'4f-ADIT True-up Proration'!#REF!</definedName>
    <definedName name="Z_6928E596_79BD_4CEC_9F0D_07E62D69B2A5_.wvu.PrintArea" localSheetId="5" hidden="1">'4a-ADIT Projection'!$B$1:$G$51</definedName>
    <definedName name="Z_6928E596_79BD_4CEC_9F0D_07E62D69B2A5_.wvu.PrintArea" localSheetId="6" hidden="1">'4b-ADIT Projection Proration'!$B$1:$H$74</definedName>
    <definedName name="Z_6928E596_79BD_4CEC_9F0D_07E62D69B2A5_.wvu.PrintArea" localSheetId="7" hidden="1">'4c- ADIT BOY'!$B$1:$H$106</definedName>
    <definedName name="Z_6928E596_79BD_4CEC_9F0D_07E62D69B2A5_.wvu.PrintArea" localSheetId="8" hidden="1">'4d- ADIT EOY'!$B$1:$H$106</definedName>
    <definedName name="Z_6928E596_79BD_4CEC_9F0D_07E62D69B2A5_.wvu.PrintArea" localSheetId="9" hidden="1">'4e-ADIT True-up'!$B$1:$G$49</definedName>
    <definedName name="Z_6928E596_79BD_4CEC_9F0D_07E62D69B2A5_.wvu.PrintArea" localSheetId="10" hidden="1">'4f-ADIT True-up Proration'!$B$1:$F$74</definedName>
    <definedName name="Z_71B42B22_A376_44B5_B0C1_23FC1AA3DBA2_.wvu.Cols" localSheetId="5" hidden="1">'4a-ADIT Projection'!#REF!</definedName>
    <definedName name="Z_71B42B22_A376_44B5_B0C1_23FC1AA3DBA2_.wvu.Cols" localSheetId="6" hidden="1">'4b-ADIT Projection Proration'!#REF!</definedName>
    <definedName name="Z_71B42B22_A376_44B5_B0C1_23FC1AA3DBA2_.wvu.Cols" localSheetId="7" hidden="1">'4c- ADIT BOY'!#REF!</definedName>
    <definedName name="Z_71B42B22_A376_44B5_B0C1_23FC1AA3DBA2_.wvu.Cols" localSheetId="8" hidden="1">'4d- ADIT EOY'!#REF!</definedName>
    <definedName name="Z_71B42B22_A376_44B5_B0C1_23FC1AA3DBA2_.wvu.Cols" localSheetId="9" hidden="1">'4e-ADIT True-up'!#REF!</definedName>
    <definedName name="Z_71B42B22_A376_44B5_B0C1_23FC1AA3DBA2_.wvu.Cols" localSheetId="10" hidden="1">'4f-ADIT True-up Proration'!#REF!</definedName>
    <definedName name="Z_71B42B22_A376_44B5_B0C1_23FC1AA3DBA2_.wvu.PrintArea" localSheetId="5" hidden="1">'4a-ADIT Projection'!$B$1:$G$51</definedName>
    <definedName name="Z_71B42B22_A376_44B5_B0C1_23FC1AA3DBA2_.wvu.PrintArea" localSheetId="6" hidden="1">'4b-ADIT Projection Proration'!$B$1:$H$74</definedName>
    <definedName name="Z_71B42B22_A376_44B5_B0C1_23FC1AA3DBA2_.wvu.PrintArea" localSheetId="7" hidden="1">'4c- ADIT BOY'!$B$1:$H$106</definedName>
    <definedName name="Z_71B42B22_A376_44B5_B0C1_23FC1AA3DBA2_.wvu.PrintArea" localSheetId="8" hidden="1">'4d- ADIT EOY'!$B$1:$H$106</definedName>
    <definedName name="Z_71B42B22_A376_44B5_B0C1_23FC1AA3DBA2_.wvu.PrintArea" localSheetId="9" hidden="1">'4e-ADIT True-up'!$B$1:$G$49</definedName>
    <definedName name="Z_71B42B22_A376_44B5_B0C1_23FC1AA3DBA2_.wvu.PrintArea" localSheetId="10" hidden="1">'4f-ADIT True-up Proration'!$B$1:$F$74</definedName>
    <definedName name="Z_8FBB4DC9_2D51_4AB9_80D8_F8474B404C29_.wvu.Cols" localSheetId="5" hidden="1">'4a-ADIT Projection'!#REF!</definedName>
    <definedName name="Z_8FBB4DC9_2D51_4AB9_80D8_F8474B404C29_.wvu.Cols" localSheetId="6" hidden="1">'4b-ADIT Projection Proration'!#REF!</definedName>
    <definedName name="Z_8FBB4DC9_2D51_4AB9_80D8_F8474B404C29_.wvu.Cols" localSheetId="7" hidden="1">'4c- ADIT BOY'!#REF!</definedName>
    <definedName name="Z_8FBB4DC9_2D51_4AB9_80D8_F8474B404C29_.wvu.Cols" localSheetId="8" hidden="1">'4d- ADIT EOY'!#REF!</definedName>
    <definedName name="Z_8FBB4DC9_2D51_4AB9_80D8_F8474B404C29_.wvu.Cols" localSheetId="9" hidden="1">'4e-ADIT True-up'!#REF!</definedName>
    <definedName name="Z_8FBB4DC9_2D51_4AB9_80D8_F8474B404C29_.wvu.Cols" localSheetId="10" hidden="1">'4f-ADIT True-up Proration'!#REF!</definedName>
    <definedName name="Z_8FBB4DC9_2D51_4AB9_80D8_F8474B404C29_.wvu.PrintArea" localSheetId="5" hidden="1">'4a-ADIT Projection'!$B$1:$G$51</definedName>
    <definedName name="Z_8FBB4DC9_2D51_4AB9_80D8_F8474B404C29_.wvu.PrintArea" localSheetId="6" hidden="1">'4b-ADIT Projection Proration'!$B$1:$H$74</definedName>
    <definedName name="Z_8FBB4DC9_2D51_4AB9_80D8_F8474B404C29_.wvu.PrintArea" localSheetId="7" hidden="1">'4c- ADIT BOY'!$B$1:$H$106</definedName>
    <definedName name="Z_8FBB4DC9_2D51_4AB9_80D8_F8474B404C29_.wvu.PrintArea" localSheetId="8" hidden="1">'4d- ADIT EOY'!$B$1:$H$106</definedName>
    <definedName name="Z_8FBB4DC9_2D51_4AB9_80D8_F8474B404C29_.wvu.PrintArea" localSheetId="9" hidden="1">'4e-ADIT True-up'!$B$1:$G$49</definedName>
    <definedName name="Z_8FBB4DC9_2D51_4AB9_80D8_F8474B404C29_.wvu.PrintArea" localSheetId="10" hidden="1">'4f-ADIT True-up Proration'!$B$1:$F$74</definedName>
    <definedName name="Z_B647CB7F_C846_4278_B6B1_1EF7F3C004F5_.wvu.Cols" localSheetId="5" hidden="1">'4a-ADIT Projection'!#REF!</definedName>
    <definedName name="Z_B647CB7F_C846_4278_B6B1_1EF7F3C004F5_.wvu.Cols" localSheetId="6" hidden="1">'4b-ADIT Projection Proration'!#REF!</definedName>
    <definedName name="Z_B647CB7F_C846_4278_B6B1_1EF7F3C004F5_.wvu.Cols" localSheetId="7" hidden="1">'4c- ADIT BOY'!#REF!</definedName>
    <definedName name="Z_B647CB7F_C846_4278_B6B1_1EF7F3C004F5_.wvu.Cols" localSheetId="8" hidden="1">'4d- ADIT EOY'!#REF!</definedName>
    <definedName name="Z_B647CB7F_C846_4278_B6B1_1EF7F3C004F5_.wvu.Cols" localSheetId="9" hidden="1">'4e-ADIT True-up'!#REF!</definedName>
    <definedName name="Z_B647CB7F_C846_4278_B6B1_1EF7F3C004F5_.wvu.Cols" localSheetId="10" hidden="1">'4f-ADIT True-up Proration'!#REF!</definedName>
    <definedName name="Z_B647CB7F_C846_4278_B6B1_1EF7F3C004F5_.wvu.PrintArea" localSheetId="5" hidden="1">'4a-ADIT Projection'!$B$1:$G$51</definedName>
    <definedName name="Z_B647CB7F_C846_4278_B6B1_1EF7F3C004F5_.wvu.PrintArea" localSheetId="6" hidden="1">'4b-ADIT Projection Proration'!$B$1:$H$74</definedName>
    <definedName name="Z_B647CB7F_C846_4278_B6B1_1EF7F3C004F5_.wvu.PrintArea" localSheetId="7" hidden="1">'4c- ADIT BOY'!$B$1:$H$106</definedName>
    <definedName name="Z_B647CB7F_C846_4278_B6B1_1EF7F3C004F5_.wvu.PrintArea" localSheetId="8" hidden="1">'4d- ADIT EOY'!$B$1:$H$106</definedName>
    <definedName name="Z_B647CB7F_C846_4278_B6B1_1EF7F3C004F5_.wvu.PrintArea" localSheetId="9" hidden="1">'4e-ADIT True-up'!$B$1:$G$49</definedName>
    <definedName name="Z_B647CB7F_C846_4278_B6B1_1EF7F3C004F5_.wvu.PrintArea" localSheetId="10" hidden="1">'4f-ADIT True-up Proration'!$B$1:$F$74</definedName>
    <definedName name="Z_DC91DEF3_837B_4BB9_A81E_3B78C5914E6C_.wvu.Cols" localSheetId="5" hidden="1">'4a-ADIT Projection'!#REF!</definedName>
    <definedName name="Z_DC91DEF3_837B_4BB9_A81E_3B78C5914E6C_.wvu.Cols" localSheetId="6" hidden="1">'4b-ADIT Projection Proration'!#REF!</definedName>
    <definedName name="Z_DC91DEF3_837B_4BB9_A81E_3B78C5914E6C_.wvu.Cols" localSheetId="7" hidden="1">'4c- ADIT BOY'!#REF!</definedName>
    <definedName name="Z_DC91DEF3_837B_4BB9_A81E_3B78C5914E6C_.wvu.Cols" localSheetId="8" hidden="1">'4d- ADIT EOY'!#REF!</definedName>
    <definedName name="Z_DC91DEF3_837B_4BB9_A81E_3B78C5914E6C_.wvu.Cols" localSheetId="9" hidden="1">'4e-ADIT True-up'!#REF!</definedName>
    <definedName name="Z_DC91DEF3_837B_4BB9_A81E_3B78C5914E6C_.wvu.Cols" localSheetId="10" hidden="1">'4f-ADIT True-up Proration'!#REF!</definedName>
    <definedName name="Z_DC91DEF3_837B_4BB9_A81E_3B78C5914E6C_.wvu.PrintArea" localSheetId="5" hidden="1">'4a-ADIT Projection'!$B$1:$G$51</definedName>
    <definedName name="Z_DC91DEF3_837B_4BB9_A81E_3B78C5914E6C_.wvu.PrintArea" localSheetId="6" hidden="1">'4b-ADIT Projection Proration'!$B$1:$H$74</definedName>
    <definedName name="Z_DC91DEF3_837B_4BB9_A81E_3B78C5914E6C_.wvu.PrintArea" localSheetId="7" hidden="1">'4c- ADIT BOY'!$B$1:$H$106</definedName>
    <definedName name="Z_DC91DEF3_837B_4BB9_A81E_3B78C5914E6C_.wvu.PrintArea" localSheetId="8" hidden="1">'4d- ADIT EOY'!$B$1:$H$106</definedName>
    <definedName name="Z_DC91DEF3_837B_4BB9_A81E_3B78C5914E6C_.wvu.PrintArea" localSheetId="9" hidden="1">'4e-ADIT True-up'!$B$1:$G$49</definedName>
    <definedName name="Z_DC91DEF3_837B_4BB9_A81E_3B78C5914E6C_.wvu.PrintArea" localSheetId="10" hidden="1">'4f-ADIT True-up Proration'!$B$1:$F$74</definedName>
    <definedName name="Z_F04A2B9A_C6FE_4FEB_AD1E_2CF9AC309BE4_.wvu.PrintArea" localSheetId="17" hidden="1">'11-Wholesale Distribution'!$A$1:$Q$100</definedName>
    <definedName name="Z_F04A2B9A_C6FE_4FEB_AD1E_2CF9AC309BE4_.wvu.PrintArea" localSheetId="1" hidden="1">'1-Project Rev Req'!$A$1:$Q$105</definedName>
    <definedName name="Z_F04A2B9A_C6FE_4FEB_AD1E_2CF9AC309BE4_.wvu.PrintArea" localSheetId="3" hidden="1">'3-Project True-up'!$A$1:$L$24</definedName>
    <definedName name="Z_F04A2B9A_C6FE_4FEB_AD1E_2CF9AC309BE4_.wvu.PrintArea" localSheetId="4" hidden="1">'4- Rate Base'!$A$1:$L$49</definedName>
    <definedName name="Z_F04A2B9A_C6FE_4FEB_AD1E_2CF9AC309BE4_.wvu.PrintArea" localSheetId="14" hidden="1">'8-Construction Loan'!$A$2:$J$85</definedName>
    <definedName name="Z_F04A2B9A_C6FE_4FEB_AD1E_2CF9AC309BE4_.wvu.PrintArea" localSheetId="0" hidden="1">'Attachment H'!$A$1:$K$274</definedName>
    <definedName name="Z_FAAD9AAC_1337_43AB_BF1F_CCF9DFCF5B78_.wvu.Cols" localSheetId="5" hidden="1">'4a-ADIT Projection'!#REF!</definedName>
    <definedName name="Z_FAAD9AAC_1337_43AB_BF1F_CCF9DFCF5B78_.wvu.Cols" localSheetId="6" hidden="1">'4b-ADIT Projection Proration'!#REF!</definedName>
    <definedName name="Z_FAAD9AAC_1337_43AB_BF1F_CCF9DFCF5B78_.wvu.Cols" localSheetId="7" hidden="1">'4c- ADIT BOY'!#REF!</definedName>
    <definedName name="Z_FAAD9AAC_1337_43AB_BF1F_CCF9DFCF5B78_.wvu.Cols" localSheetId="8" hidden="1">'4d- ADIT EOY'!#REF!</definedName>
    <definedName name="Z_FAAD9AAC_1337_43AB_BF1F_CCF9DFCF5B78_.wvu.Cols" localSheetId="9" hidden="1">'4e-ADIT True-up'!#REF!</definedName>
    <definedName name="Z_FAAD9AAC_1337_43AB_BF1F_CCF9DFCF5B78_.wvu.Cols" localSheetId="10" hidden="1">'4f-ADIT True-up Proration'!#REF!</definedName>
    <definedName name="Z_FAAD9AAC_1337_43AB_BF1F_CCF9DFCF5B78_.wvu.PrintArea" localSheetId="5" hidden="1">'4a-ADIT Projection'!$B$1:$G$51</definedName>
    <definedName name="Z_FAAD9AAC_1337_43AB_BF1F_CCF9DFCF5B78_.wvu.PrintArea" localSheetId="6" hidden="1">'4b-ADIT Projection Proration'!$B$1:$H$74</definedName>
    <definedName name="Z_FAAD9AAC_1337_43AB_BF1F_CCF9DFCF5B78_.wvu.PrintArea" localSheetId="7" hidden="1">'4c- ADIT BOY'!$B$1:$H$106</definedName>
    <definedName name="Z_FAAD9AAC_1337_43AB_BF1F_CCF9DFCF5B78_.wvu.PrintArea" localSheetId="8" hidden="1">'4d- ADIT EOY'!$B$1:$H$106</definedName>
    <definedName name="Z_FAAD9AAC_1337_43AB_BF1F_CCF9DFCF5B78_.wvu.PrintArea" localSheetId="9" hidden="1">'4e-ADIT True-up'!$B$1:$G$49</definedName>
    <definedName name="Z_FAAD9AAC_1337_43AB_BF1F_CCF9DFCF5B78_.wvu.PrintArea" localSheetId="10" hidden="1">'4f-ADIT True-up Proration'!$B$1:$F$74</definedName>
    <definedName name="zero">0</definedName>
    <definedName name="Zip" hidden="1">#REF!</definedName>
    <definedName name="zz" hidden="1">{#N/A,#N/A,FALSE,"TOTFINAL";#N/A,#N/A,FALSE,"FINPLAN";#N/A,#N/A,FALSE,"TOTMOTADJ";#N/A,#N/A,FALSE,"tieEQ";#N/A,#N/A,FALSE,"G";#N/A,#N/A,FALSE,"ELIMS";#N/A,#N/A,FALSE,"NEXTEL ADJ";#N/A,#N/A,FALSE,"MIMS";#N/A,#N/A,FALSE,"LMPS";#N/A,#N/A,FALSE,"CNSS";#N/A,#N/A,FALSE,"CSS";#N/A,#N/A,FALSE,"MCG";#N/A,#N/A,FALSE,"AECS";#N/A,#N/A,FALSE,"SPS";#N/A,#N/A,FALSE,"CORP"}</definedName>
    <definedName name="zzz.com" hidden="1">{#N/A,#N/A,FALSE,"Title Page";#N/A,#N/A,FALSE,"Conclusions";#N/A,#N/A,FALSE,"Assum.";#N/A,#N/A,FALSE,"Sun  DCF-WC-Dep";#N/A,#N/A,FALSE,"MarketValue";#N/A,#N/A,FALSE,"BalSheet";#N/A,#N/A,FALSE,"WACC";#N/A,#N/A,FALSE,"PC+ Info.";#N/A,#N/A,FALSE,"PC+Info_2"}</definedName>
    <definedName name="zzzz" hidden="1">{#N/A,#N/A,FALSE,"TOTFINAL";#N/A,#N/A,FALSE,"FINPLAN";#N/A,#N/A,FALSE,"TOTMOTADJ";#N/A,#N/A,FALSE,"tieEQ";#N/A,#N/A,FALSE,"G";#N/A,#N/A,FALSE,"ELIMS";#N/A,#N/A,FALSE,"NEXTEL ADJ";#N/A,#N/A,FALSE,"MIMS";#N/A,#N/A,FALSE,"LMPS";#N/A,#N/A,FALSE,"CNSS";#N/A,#N/A,FALSE,"CSS";#N/A,#N/A,FALSE,"MCG";#N/A,#N/A,FALSE,"AECS";#N/A,#N/A,FALSE,"SPS";#N/A,#N/A,FALSE,"CORP"}</definedName>
  </definedNames>
  <calcPr calcId="191029"/>
  <customWorkbookViews>
    <customWorkbookView name="Chrystina Steffy - Personal View" guid="{F04A2B9A-C6FE-4FEB-AD1E-2CF9AC309BE4}" mergeInterval="0" personalView="1" maximized="1" windowWidth="1276" windowHeight="799" tabRatio="918" activeSheetId="5"/>
    <customWorkbookView name="Allegheny Energy - Personal View" guid="{931DA938-C92D-4DFC-BCC1-9349A5DC9BD4}" mergeInterval="0" personalView="1" maximized="1" windowWidth="1239" windowHeight="637" tabRatio="918" activeSheetId="19"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1" i="27" l="1"/>
  <c r="D30" i="27"/>
  <c r="D29" i="27"/>
  <c r="D28" i="27"/>
  <c r="D19" i="27"/>
  <c r="D20" i="27"/>
  <c r="D21" i="27"/>
  <c r="D18" i="27"/>
  <c r="D53" i="28"/>
  <c r="D52" i="28"/>
  <c r="D51" i="28"/>
  <c r="D50" i="28"/>
  <c r="D49" i="28"/>
  <c r="D48" i="28"/>
  <c r="D47" i="28"/>
  <c r="D46" i="28"/>
  <c r="D45" i="28"/>
  <c r="D44" i="28"/>
  <c r="D43" i="28"/>
  <c r="D42" i="28"/>
  <c r="D41" i="28"/>
  <c r="D26" i="28"/>
  <c r="D27" i="28"/>
  <c r="D28" i="28"/>
  <c r="D29" i="28"/>
  <c r="D30" i="28"/>
  <c r="D31" i="28"/>
  <c r="D32" i="28"/>
  <c r="D33" i="28"/>
  <c r="D34" i="28"/>
  <c r="D35" i="28"/>
  <c r="D36" i="28"/>
  <c r="D37" i="28"/>
  <c r="D25" i="28"/>
  <c r="D30" i="31"/>
  <c r="D29" i="31"/>
  <c r="D28" i="31"/>
  <c r="D19" i="31"/>
  <c r="D20" i="31"/>
  <c r="D18" i="31"/>
  <c r="D53" i="32"/>
  <c r="D52" i="32"/>
  <c r="D51" i="32"/>
  <c r="D50" i="32"/>
  <c r="D49" i="32"/>
  <c r="D48" i="32"/>
  <c r="D47" i="32"/>
  <c r="D46" i="32"/>
  <c r="D45" i="32"/>
  <c r="D44" i="32"/>
  <c r="D43" i="32"/>
  <c r="D42" i="32"/>
  <c r="D41" i="32"/>
  <c r="D37" i="32"/>
  <c r="D36" i="32"/>
  <c r="D35" i="32"/>
  <c r="D34" i="32"/>
  <c r="D33" i="32"/>
  <c r="D32" i="32"/>
  <c r="D31" i="32"/>
  <c r="D30" i="32"/>
  <c r="D29" i="32"/>
  <c r="D28" i="32"/>
  <c r="D27" i="32"/>
  <c r="D26" i="32"/>
  <c r="D25" i="32"/>
  <c r="I43" i="32" l="1"/>
  <c r="I44" i="32" s="1"/>
  <c r="I45" i="32" s="1"/>
  <c r="I46" i="32" s="1"/>
  <c r="I47" i="32" s="1"/>
  <c r="I48" i="32" s="1"/>
  <c r="I49" i="32" s="1"/>
  <c r="I50" i="32" s="1"/>
  <c r="I51" i="32" s="1"/>
  <c r="I52" i="32" s="1"/>
  <c r="I53" i="32" s="1"/>
  <c r="D42" i="21" l="1"/>
  <c r="N41" i="32" l="1"/>
  <c r="C28" i="30"/>
  <c r="I27" i="32" l="1"/>
  <c r="I28" i="32" s="1"/>
  <c r="I29" i="32" s="1"/>
  <c r="I30" i="32" s="1"/>
  <c r="I31" i="32" s="1"/>
  <c r="I32" i="32" s="1"/>
  <c r="I33" i="32" s="1"/>
  <c r="I34" i="32" s="1"/>
  <c r="I35" i="32" s="1"/>
  <c r="I36" i="32" s="1"/>
  <c r="I37" i="32" s="1"/>
  <c r="I11" i="32"/>
  <c r="I12" i="32" s="1"/>
  <c r="I13" i="32" s="1"/>
  <c r="I14" i="32" s="1"/>
  <c r="I15" i="32" s="1"/>
  <c r="I16" i="32" s="1"/>
  <c r="I17" i="32" s="1"/>
  <c r="I18" i="32" s="1"/>
  <c r="I19" i="32" s="1"/>
  <c r="I20" i="32" s="1"/>
  <c r="I21" i="32" s="1"/>
  <c r="M24" i="6" l="1"/>
  <c r="E14" i="16" l="1"/>
  <c r="E13" i="16"/>
  <c r="E12" i="16"/>
  <c r="A2" i="32" l="1"/>
  <c r="A2" i="31"/>
  <c r="A2" i="27"/>
  <c r="G3" i="5"/>
  <c r="H3" i="33"/>
  <c r="B170" i="33" s="1"/>
  <c r="L220" i="33"/>
  <c r="J220" i="33"/>
  <c r="J221" i="33" s="1"/>
  <c r="L219" i="33"/>
  <c r="P219" i="33" s="1"/>
  <c r="J178" i="33"/>
  <c r="J177" i="33"/>
  <c r="L177" i="33" s="1"/>
  <c r="P177" i="33" s="1"/>
  <c r="P176" i="33"/>
  <c r="L176" i="33"/>
  <c r="J129" i="33"/>
  <c r="L128" i="33"/>
  <c r="P128" i="33" s="1"/>
  <c r="D106" i="33"/>
  <c r="D150" i="33" s="1"/>
  <c r="D102" i="33"/>
  <c r="D146" i="33" s="1"/>
  <c r="D193" i="33" s="1"/>
  <c r="D235" i="33" s="1"/>
  <c r="D101" i="33"/>
  <c r="D145" i="33" s="1"/>
  <c r="D192" i="33" s="1"/>
  <c r="D219" i="33" s="1"/>
  <c r="D220" i="33" s="1"/>
  <c r="D221" i="33" s="1"/>
  <c r="D222" i="33" s="1"/>
  <c r="D223" i="33" s="1"/>
  <c r="D224" i="33" s="1"/>
  <c r="D225" i="33" s="1"/>
  <c r="D226" i="33" s="1"/>
  <c r="D227" i="33" s="1"/>
  <c r="D228" i="33" s="1"/>
  <c r="D229" i="33" s="1"/>
  <c r="D230" i="33" s="1"/>
  <c r="D100" i="33"/>
  <c r="D144" i="33" s="1"/>
  <c r="D176" i="33" s="1"/>
  <c r="D177" i="33" s="1"/>
  <c r="D178" i="33" s="1"/>
  <c r="D179" i="33" s="1"/>
  <c r="D180" i="33" s="1"/>
  <c r="D181" i="33" s="1"/>
  <c r="D182" i="33" s="1"/>
  <c r="D183" i="33" s="1"/>
  <c r="D184" i="33" s="1"/>
  <c r="D185" i="33" s="1"/>
  <c r="D186" i="33" s="1"/>
  <c r="D187" i="33" s="1"/>
  <c r="D99" i="33"/>
  <c r="D128" i="33" s="1"/>
  <c r="D129" i="33" s="1"/>
  <c r="D130" i="33" s="1"/>
  <c r="D131" i="33" s="1"/>
  <c r="D132" i="33" s="1"/>
  <c r="D133" i="33" s="1"/>
  <c r="D134" i="33" s="1"/>
  <c r="D135" i="33" s="1"/>
  <c r="D136" i="33" s="1"/>
  <c r="D137" i="33" s="1"/>
  <c r="D138" i="33" s="1"/>
  <c r="D139" i="33" s="1"/>
  <c r="L84" i="33"/>
  <c r="P84" i="33" s="1"/>
  <c r="J84" i="33"/>
  <c r="J85" i="33" s="1"/>
  <c r="L83" i="33"/>
  <c r="P83" i="33" s="1"/>
  <c r="D83" i="33"/>
  <c r="D84" i="33" s="1"/>
  <c r="D85" i="33" s="1"/>
  <c r="D86" i="33" s="1"/>
  <c r="D87" i="33" s="1"/>
  <c r="D88" i="33" s="1"/>
  <c r="D89" i="33" s="1"/>
  <c r="D90" i="33" s="1"/>
  <c r="D91" i="33" s="1"/>
  <c r="D92" i="33" s="1"/>
  <c r="D93" i="33" s="1"/>
  <c r="D94" i="33" s="1"/>
  <c r="D59" i="33"/>
  <c r="D60" i="33" s="1"/>
  <c r="D61" i="33" s="1"/>
  <c r="D62" i="33" s="1"/>
  <c r="D63" i="33" s="1"/>
  <c r="D64" i="33" s="1"/>
  <c r="D65" i="33" s="1"/>
  <c r="D66" i="33" s="1"/>
  <c r="D67" i="33" s="1"/>
  <c r="D68" i="33" s="1"/>
  <c r="D58" i="33"/>
  <c r="D35" i="33"/>
  <c r="D36" i="33" s="1"/>
  <c r="D37" i="33" s="1"/>
  <c r="D38" i="33" s="1"/>
  <c r="D39" i="33" s="1"/>
  <c r="D40" i="33" s="1"/>
  <c r="D41" i="33" s="1"/>
  <c r="D42" i="33" s="1"/>
  <c r="D43" i="33" s="1"/>
  <c r="D44" i="33" s="1"/>
  <c r="L34" i="33"/>
  <c r="P34" i="33" s="1"/>
  <c r="J34" i="33"/>
  <c r="J35" i="33" s="1"/>
  <c r="D34" i="33"/>
  <c r="L33" i="33"/>
  <c r="P33" i="33" s="1"/>
  <c r="L15" i="33"/>
  <c r="L14" i="33"/>
  <c r="N254" i="33" s="1"/>
  <c r="L13" i="33"/>
  <c r="N212" i="33" s="1"/>
  <c r="L12" i="33"/>
  <c r="N165" i="33" s="1"/>
  <c r="L11" i="33"/>
  <c r="N121" i="33" s="1"/>
  <c r="L10" i="33"/>
  <c r="N72" i="33" s="1"/>
  <c r="B77" i="33" l="1"/>
  <c r="J130" i="33"/>
  <c r="L129" i="33"/>
  <c r="P129" i="33" s="1"/>
  <c r="J86" i="33"/>
  <c r="L85" i="33"/>
  <c r="P85" i="33" s="1"/>
  <c r="P220" i="33"/>
  <c r="J222" i="33"/>
  <c r="L221" i="33"/>
  <c r="P221" i="33" s="1"/>
  <c r="J179" i="33"/>
  <c r="L178" i="33"/>
  <c r="P178" i="33" s="1"/>
  <c r="J36" i="33"/>
  <c r="L35" i="33"/>
  <c r="D151" i="33"/>
  <c r="D152" i="33" s="1"/>
  <c r="D153" i="33" s="1"/>
  <c r="D154" i="33" s="1"/>
  <c r="D155" i="33" s="1"/>
  <c r="D156" i="33" s="1"/>
  <c r="D157" i="33" s="1"/>
  <c r="D158" i="33" s="1"/>
  <c r="D159" i="33" s="1"/>
  <c r="D160" i="33" s="1"/>
  <c r="D161" i="33" s="1"/>
  <c r="D197" i="33"/>
  <c r="D107" i="33"/>
  <c r="D108" i="33" s="1"/>
  <c r="D109" i="33" s="1"/>
  <c r="D110" i="33" s="1"/>
  <c r="D111" i="33" s="1"/>
  <c r="D112" i="33" s="1"/>
  <c r="D113" i="33" s="1"/>
  <c r="D114" i="33" s="1"/>
  <c r="D115" i="33" s="1"/>
  <c r="D116" i="33" s="1"/>
  <c r="D117" i="33" s="1"/>
  <c r="J37" i="33" l="1"/>
  <c r="L36" i="33"/>
  <c r="P36" i="33" s="1"/>
  <c r="L179" i="33"/>
  <c r="P179" i="33" s="1"/>
  <c r="J180" i="33"/>
  <c r="J87" i="33"/>
  <c r="L86" i="33"/>
  <c r="P86" i="33" s="1"/>
  <c r="D239" i="33"/>
  <c r="D240" i="33" s="1"/>
  <c r="D241" i="33" s="1"/>
  <c r="D242" i="33" s="1"/>
  <c r="D243" i="33" s="1"/>
  <c r="D244" i="33" s="1"/>
  <c r="D245" i="33" s="1"/>
  <c r="D246" i="33" s="1"/>
  <c r="D247" i="33" s="1"/>
  <c r="D248" i="33" s="1"/>
  <c r="D249" i="33" s="1"/>
  <c r="D250" i="33" s="1"/>
  <c r="D198" i="33"/>
  <c r="D199" i="33" s="1"/>
  <c r="D200" i="33" s="1"/>
  <c r="D201" i="33" s="1"/>
  <c r="D202" i="33" s="1"/>
  <c r="D203" i="33" s="1"/>
  <c r="D204" i="33" s="1"/>
  <c r="D205" i="33" s="1"/>
  <c r="D206" i="33" s="1"/>
  <c r="D207" i="33" s="1"/>
  <c r="D208" i="33" s="1"/>
  <c r="J223" i="33"/>
  <c r="L222" i="33"/>
  <c r="L130" i="33"/>
  <c r="J131" i="33"/>
  <c r="P35" i="33"/>
  <c r="P222" i="33" l="1"/>
  <c r="J181" i="33"/>
  <c r="L180" i="33"/>
  <c r="P180" i="33" s="1"/>
  <c r="J88" i="33"/>
  <c r="L87" i="33"/>
  <c r="J38" i="33"/>
  <c r="L37" i="33"/>
  <c r="P37" i="33" s="1"/>
  <c r="P130" i="33"/>
  <c r="J224" i="33"/>
  <c r="L223" i="33"/>
  <c r="P223" i="33" s="1"/>
  <c r="J132" i="33"/>
  <c r="L131" i="33"/>
  <c r="P131" i="33" s="1"/>
  <c r="J89" i="33" l="1"/>
  <c r="L88" i="33"/>
  <c r="P88" i="33" s="1"/>
  <c r="J225" i="33"/>
  <c r="L224" i="33"/>
  <c r="P224" i="33" s="1"/>
  <c r="L181" i="33"/>
  <c r="P181" i="33" s="1"/>
  <c r="J182" i="33"/>
  <c r="P87" i="33"/>
  <c r="L132" i="33"/>
  <c r="P132" i="33" s="1"/>
  <c r="J133" i="33"/>
  <c r="J39" i="33"/>
  <c r="L38" i="33"/>
  <c r="P38" i="33" s="1"/>
  <c r="J90" i="33" l="1"/>
  <c r="L89" i="33"/>
  <c r="J134" i="33"/>
  <c r="L133" i="33"/>
  <c r="P133" i="33" s="1"/>
  <c r="J226" i="33"/>
  <c r="L225" i="33"/>
  <c r="J40" i="33"/>
  <c r="L39" i="33"/>
  <c r="J183" i="33"/>
  <c r="L182" i="33"/>
  <c r="P182" i="33" s="1"/>
  <c r="J227" i="33" l="1"/>
  <c r="L226" i="33"/>
  <c r="P226" i="33" s="1"/>
  <c r="P89" i="33"/>
  <c r="L134" i="33"/>
  <c r="P134" i="33" s="1"/>
  <c r="J135" i="33"/>
  <c r="L183" i="33"/>
  <c r="P183" i="33" s="1"/>
  <c r="J184" i="33"/>
  <c r="J91" i="33"/>
  <c r="L90" i="33"/>
  <c r="P90" i="33" s="1"/>
  <c r="P39" i="33"/>
  <c r="P225" i="33"/>
  <c r="J41" i="33"/>
  <c r="L40" i="33"/>
  <c r="P40" i="33" s="1"/>
  <c r="J42" i="33" l="1"/>
  <c r="L41" i="33"/>
  <c r="J136" i="33"/>
  <c r="L135" i="33"/>
  <c r="P135" i="33" s="1"/>
  <c r="J185" i="33"/>
  <c r="L184" i="33"/>
  <c r="P184" i="33" s="1"/>
  <c r="J92" i="33"/>
  <c r="L91" i="33"/>
  <c r="J228" i="33"/>
  <c r="L227" i="33"/>
  <c r="J93" i="33" l="1"/>
  <c r="L92" i="33"/>
  <c r="P92" i="33" s="1"/>
  <c r="L185" i="33"/>
  <c r="P185" i="33" s="1"/>
  <c r="J186" i="33"/>
  <c r="L136" i="33"/>
  <c r="P136" i="33" s="1"/>
  <c r="J137" i="33"/>
  <c r="P41" i="33"/>
  <c r="P91" i="33"/>
  <c r="P227" i="33"/>
  <c r="J229" i="33"/>
  <c r="L228" i="33"/>
  <c r="P228" i="33" s="1"/>
  <c r="J43" i="33"/>
  <c r="L42" i="33"/>
  <c r="P42" i="33" s="1"/>
  <c r="J187" i="33" l="1"/>
  <c r="L187" i="33" s="1"/>
  <c r="L186" i="33"/>
  <c r="P186" i="33" s="1"/>
  <c r="J138" i="33"/>
  <c r="L137" i="33"/>
  <c r="P137" i="33" s="1"/>
  <c r="J230" i="33"/>
  <c r="L230" i="33" s="1"/>
  <c r="L229" i="33"/>
  <c r="P229" i="33" s="1"/>
  <c r="J44" i="33"/>
  <c r="L44" i="33" s="1"/>
  <c r="L43" i="33"/>
  <c r="P43" i="33" s="1"/>
  <c r="J94" i="33"/>
  <c r="L94" i="33" s="1"/>
  <c r="L93" i="33"/>
  <c r="P93" i="33" s="1"/>
  <c r="L138" i="33" l="1"/>
  <c r="P138" i="33" s="1"/>
  <c r="J139" i="33"/>
  <c r="L139" i="33" s="1"/>
  <c r="P230" i="33"/>
  <c r="P231" i="33" s="1"/>
  <c r="F235" i="33" s="1"/>
  <c r="L231" i="33"/>
  <c r="P44" i="33"/>
  <c r="P45" i="33" s="1"/>
  <c r="F49" i="33" s="1"/>
  <c r="L45" i="33"/>
  <c r="P94" i="33"/>
  <c r="P95" i="33" s="1"/>
  <c r="F99" i="33" s="1"/>
  <c r="L95" i="33"/>
  <c r="P187" i="33"/>
  <c r="P188" i="33" s="1"/>
  <c r="F192" i="33" s="1"/>
  <c r="L188" i="33"/>
  <c r="L49" i="33" l="1"/>
  <c r="P49" i="33" s="1"/>
  <c r="F50" i="33" s="1"/>
  <c r="L99" i="33"/>
  <c r="P99" i="33" s="1"/>
  <c r="F100" i="33" s="1"/>
  <c r="L235" i="33"/>
  <c r="P235" i="33" s="1"/>
  <c r="P139" i="33"/>
  <c r="P140" i="33" s="1"/>
  <c r="F144" i="33" s="1"/>
  <c r="L140" i="33"/>
  <c r="L192" i="33"/>
  <c r="P192" i="33" s="1"/>
  <c r="F193" i="33" s="1"/>
  <c r="L100" i="33" l="1"/>
  <c r="P100" i="33" s="1"/>
  <c r="F101" i="33" s="1"/>
  <c r="L193" i="33"/>
  <c r="P193" i="33"/>
  <c r="N239" i="33"/>
  <c r="F239" i="33"/>
  <c r="L50" i="33"/>
  <c r="P50" i="33" s="1"/>
  <c r="F51" i="33" s="1"/>
  <c r="L144" i="33"/>
  <c r="P144" i="33"/>
  <c r="F145" i="33" s="1"/>
  <c r="L51" i="33" l="1"/>
  <c r="P51" i="33" s="1"/>
  <c r="F52" i="33" s="1"/>
  <c r="L101" i="33"/>
  <c r="P101" i="33" s="1"/>
  <c r="F102" i="33" s="1"/>
  <c r="N197" i="33"/>
  <c r="F197" i="33"/>
  <c r="P239" i="33"/>
  <c r="F240" i="33" s="1"/>
  <c r="L239" i="33"/>
  <c r="N240" i="33"/>
  <c r="N241" i="33" s="1"/>
  <c r="N242" i="33" s="1"/>
  <c r="N243" i="33" s="1"/>
  <c r="N244" i="33" s="1"/>
  <c r="N245" i="33" s="1"/>
  <c r="N246" i="33" s="1"/>
  <c r="N247" i="33" s="1"/>
  <c r="N248" i="33" s="1"/>
  <c r="N249" i="33" s="1"/>
  <c r="N250" i="33" s="1"/>
  <c r="L145" i="33"/>
  <c r="P145" i="33" s="1"/>
  <c r="F146" i="33" s="1"/>
  <c r="L146" i="33" l="1"/>
  <c r="P146" i="33"/>
  <c r="L102" i="33"/>
  <c r="P102" i="33" s="1"/>
  <c r="L52" i="33"/>
  <c r="P52" i="33" s="1"/>
  <c r="F53" i="33" s="1"/>
  <c r="L240" i="33"/>
  <c r="P240" i="33"/>
  <c r="F241" i="33" s="1"/>
  <c r="N198" i="33"/>
  <c r="N199" i="33" s="1"/>
  <c r="N200" i="33" s="1"/>
  <c r="N201" i="33" s="1"/>
  <c r="N202" i="33" s="1"/>
  <c r="N203" i="33" s="1"/>
  <c r="N204" i="33" s="1"/>
  <c r="N205" i="33" s="1"/>
  <c r="N206" i="33" s="1"/>
  <c r="N207" i="33" s="1"/>
  <c r="N208" i="33" s="1"/>
  <c r="N211" i="33" s="1"/>
  <c r="P197" i="33"/>
  <c r="F198" i="33" s="1"/>
  <c r="L197" i="33"/>
  <c r="N253" i="33"/>
  <c r="P13" i="33" l="1"/>
  <c r="N213" i="33"/>
  <c r="L53" i="33"/>
  <c r="P53" i="33"/>
  <c r="N106" i="33"/>
  <c r="F106" i="33"/>
  <c r="N255" i="33"/>
  <c r="P14" i="33"/>
  <c r="P241" i="33"/>
  <c r="F242" i="33" s="1"/>
  <c r="L241" i="33"/>
  <c r="N150" i="33"/>
  <c r="F150" i="33"/>
  <c r="P198" i="33"/>
  <c r="F199" i="33" s="1"/>
  <c r="L198" i="33"/>
  <c r="N57" i="33" l="1"/>
  <c r="F57" i="33"/>
  <c r="N107" i="33"/>
  <c r="N108" i="33" s="1"/>
  <c r="N109" i="33" s="1"/>
  <c r="N110" i="33" s="1"/>
  <c r="N111" i="33" s="1"/>
  <c r="N112" i="33" s="1"/>
  <c r="N113" i="33" s="1"/>
  <c r="N114" i="33" s="1"/>
  <c r="N115" i="33" s="1"/>
  <c r="N116" i="33" s="1"/>
  <c r="N117" i="33" s="1"/>
  <c r="N151" i="33"/>
  <c r="N152" i="33" s="1"/>
  <c r="N153" i="33" s="1"/>
  <c r="N154" i="33" s="1"/>
  <c r="N155" i="33" s="1"/>
  <c r="N156" i="33" s="1"/>
  <c r="N157" i="33" s="1"/>
  <c r="N158" i="33" s="1"/>
  <c r="N159" i="33" s="1"/>
  <c r="N160" i="33" s="1"/>
  <c r="N161" i="33" s="1"/>
  <c r="L199" i="33"/>
  <c r="P199" i="33"/>
  <c r="F200" i="33" s="1"/>
  <c r="P150" i="33"/>
  <c r="F151" i="33" s="1"/>
  <c r="L150" i="33"/>
  <c r="P242" i="33"/>
  <c r="F243" i="33" s="1"/>
  <c r="L242" i="33"/>
  <c r="L106" i="33"/>
  <c r="P106" i="33"/>
  <c r="F107" i="33" s="1"/>
  <c r="N120" i="33" l="1"/>
  <c r="P107" i="33"/>
  <c r="F108" i="33" s="1"/>
  <c r="L107" i="33"/>
  <c r="N164" i="33"/>
  <c r="P57" i="33"/>
  <c r="F58" i="33" s="1"/>
  <c r="L57" i="33"/>
  <c r="P151" i="33"/>
  <c r="F152" i="33" s="1"/>
  <c r="L151" i="33"/>
  <c r="N58" i="33"/>
  <c r="N59" i="33" s="1"/>
  <c r="N60" i="33" s="1"/>
  <c r="N61" i="33" s="1"/>
  <c r="N62" i="33" s="1"/>
  <c r="N63" i="33" s="1"/>
  <c r="N64" i="33" s="1"/>
  <c r="N65" i="33" s="1"/>
  <c r="N66" i="33" s="1"/>
  <c r="N67" i="33" s="1"/>
  <c r="N68" i="33" s="1"/>
  <c r="L243" i="33"/>
  <c r="P243" i="33"/>
  <c r="F244" i="33" s="1"/>
  <c r="P200" i="33"/>
  <c r="F201" i="33" s="1"/>
  <c r="L200" i="33"/>
  <c r="P201" i="33" l="1"/>
  <c r="F202" i="33" s="1"/>
  <c r="L201" i="33"/>
  <c r="P12" i="33"/>
  <c r="N166" i="33"/>
  <c r="N71" i="33"/>
  <c r="P244" i="33"/>
  <c r="F245" i="33" s="1"/>
  <c r="L244" i="33"/>
  <c r="P58" i="33"/>
  <c r="F59" i="33" s="1"/>
  <c r="L58" i="33"/>
  <c r="P108" i="33"/>
  <c r="F109" i="33" s="1"/>
  <c r="L108" i="33"/>
  <c r="P152" i="33"/>
  <c r="F153" i="33" s="1"/>
  <c r="L152" i="33"/>
  <c r="N122" i="33"/>
  <c r="P11" i="33"/>
  <c r="P245" i="33" l="1"/>
  <c r="F246" i="33" s="1"/>
  <c r="L245" i="33"/>
  <c r="N73" i="33"/>
  <c r="P10" i="33"/>
  <c r="P16" i="33" s="1"/>
  <c r="L202" i="33"/>
  <c r="P202" i="33"/>
  <c r="F203" i="33" s="1"/>
  <c r="P153" i="33"/>
  <c r="F154" i="33" s="1"/>
  <c r="L153" i="33"/>
  <c r="L59" i="33"/>
  <c r="P59" i="33"/>
  <c r="F60" i="33" s="1"/>
  <c r="P109" i="33"/>
  <c r="F110" i="33" s="1"/>
  <c r="L109" i="33"/>
  <c r="P203" i="33" l="1"/>
  <c r="F204" i="33" s="1"/>
  <c r="L203" i="33"/>
  <c r="P60" i="33"/>
  <c r="F61" i="33" s="1"/>
  <c r="L60" i="33"/>
  <c r="P246" i="33"/>
  <c r="F247" i="33" s="1"/>
  <c r="L246" i="33"/>
  <c r="P110" i="33"/>
  <c r="F111" i="33" s="1"/>
  <c r="L110" i="33"/>
  <c r="L154" i="33"/>
  <c r="P154" i="33"/>
  <c r="F155" i="33" s="1"/>
  <c r="P61" i="33" l="1"/>
  <c r="F62" i="33" s="1"/>
  <c r="L61" i="33"/>
  <c r="P155" i="33"/>
  <c r="F156" i="33" s="1"/>
  <c r="L155" i="33"/>
  <c r="P204" i="33"/>
  <c r="F205" i="33" s="1"/>
  <c r="L204" i="33"/>
  <c r="L247" i="33"/>
  <c r="P247" i="33"/>
  <c r="F248" i="33" s="1"/>
  <c r="L111" i="33"/>
  <c r="P111" i="33"/>
  <c r="F112" i="33" s="1"/>
  <c r="P205" i="33" l="1"/>
  <c r="F206" i="33" s="1"/>
  <c r="L205" i="33"/>
  <c r="P156" i="33"/>
  <c r="F157" i="33" s="1"/>
  <c r="L156" i="33"/>
  <c r="L248" i="33"/>
  <c r="P248" i="33"/>
  <c r="F249" i="33" s="1"/>
  <c r="P112" i="33"/>
  <c r="F113" i="33" s="1"/>
  <c r="L112" i="33"/>
  <c r="P62" i="33"/>
  <c r="F63" i="33" s="1"/>
  <c r="L62" i="33"/>
  <c r="P63" i="33" l="1"/>
  <c r="F64" i="33" s="1"/>
  <c r="L63" i="33"/>
  <c r="P113" i="33"/>
  <c r="F114" i="33" s="1"/>
  <c r="L113" i="33"/>
  <c r="P249" i="33"/>
  <c r="F250" i="33" s="1"/>
  <c r="L249" i="33"/>
  <c r="L157" i="33"/>
  <c r="P157" i="33"/>
  <c r="F158" i="33" s="1"/>
  <c r="P206" i="33"/>
  <c r="F207" i="33" s="1"/>
  <c r="L206" i="33"/>
  <c r="P250" i="33" l="1"/>
  <c r="L250" i="33"/>
  <c r="L251" i="33" s="1"/>
  <c r="L114" i="33"/>
  <c r="P114" i="33"/>
  <c r="F115" i="33" s="1"/>
  <c r="P158" i="33"/>
  <c r="F159" i="33" s="1"/>
  <c r="L158" i="33"/>
  <c r="L207" i="33"/>
  <c r="P207" i="33"/>
  <c r="F208" i="33" s="1"/>
  <c r="L64" i="33"/>
  <c r="P64" i="33"/>
  <c r="F65" i="33" s="1"/>
  <c r="P208" i="33" l="1"/>
  <c r="L208" i="33"/>
  <c r="L209" i="33" s="1"/>
  <c r="P115" i="33"/>
  <c r="F116" i="33" s="1"/>
  <c r="L115" i="33"/>
  <c r="L159" i="33"/>
  <c r="P159" i="33"/>
  <c r="F160" i="33" s="1"/>
  <c r="P65" i="33"/>
  <c r="F66" i="33" s="1"/>
  <c r="L65" i="33"/>
  <c r="P160" i="33" l="1"/>
  <c r="F161" i="33" s="1"/>
  <c r="L160" i="33"/>
  <c r="P116" i="33"/>
  <c r="F117" i="33" s="1"/>
  <c r="L116" i="33"/>
  <c r="P66" i="33"/>
  <c r="F67" i="33" s="1"/>
  <c r="L66" i="33"/>
  <c r="P117" i="33" l="1"/>
  <c r="L117" i="33"/>
  <c r="L118" i="33" s="1"/>
  <c r="L67" i="33"/>
  <c r="P67" i="33"/>
  <c r="F68" i="33" s="1"/>
  <c r="P161" i="33"/>
  <c r="L161" i="33"/>
  <c r="L162" i="33" s="1"/>
  <c r="P68" i="33" l="1"/>
  <c r="L68" i="33"/>
  <c r="L69" i="33" s="1"/>
  <c r="H29" i="31" l="1"/>
  <c r="G29" i="31"/>
  <c r="H19" i="31"/>
  <c r="G19" i="31"/>
  <c r="H9" i="31"/>
  <c r="G9" i="31"/>
  <c r="D155" i="1" l="1"/>
  <c r="H29" i="27"/>
  <c r="G29" i="27"/>
  <c r="H9" i="27"/>
  <c r="D159" i="1" l="1"/>
  <c r="C74" i="30" l="1"/>
  <c r="C73" i="30"/>
  <c r="C72" i="30"/>
  <c r="C50" i="30"/>
  <c r="C49" i="30"/>
  <c r="C48" i="30"/>
  <c r="C27" i="30"/>
  <c r="C26" i="30"/>
  <c r="C74" i="29"/>
  <c r="C73" i="29"/>
  <c r="C72" i="29"/>
  <c r="C50" i="29"/>
  <c r="C49" i="29"/>
  <c r="C48" i="29"/>
  <c r="C27" i="29"/>
  <c r="C26" i="29"/>
  <c r="F87" i="6"/>
  <c r="G86" i="6"/>
  <c r="F86" i="6"/>
  <c r="F85" i="6"/>
  <c r="I85" i="6"/>
  <c r="G210" i="1" s="1"/>
  <c r="H12" i="16" s="1"/>
  <c r="J77" i="6"/>
  <c r="A30" i="31" l="1"/>
  <c r="A31" i="31" s="1"/>
  <c r="A32" i="31" s="1"/>
  <c r="A33" i="31" s="1"/>
  <c r="A34" i="31" s="1"/>
  <c r="A35" i="31" s="1"/>
  <c r="A28" i="31"/>
  <c r="A22" i="31"/>
  <c r="A23" i="31" s="1"/>
  <c r="A24" i="31" s="1"/>
  <c r="A25" i="31" s="1"/>
  <c r="A21" i="31"/>
  <c r="A12" i="31"/>
  <c r="A13" i="31" s="1"/>
  <c r="A14" i="31" s="1"/>
  <c r="A15" i="31" s="1"/>
  <c r="A18" i="31" s="1"/>
  <c r="A11" i="31"/>
  <c r="X53" i="32"/>
  <c r="O53" i="32"/>
  <c r="S53" i="32" s="1"/>
  <c r="T53" i="32" s="1"/>
  <c r="U53" i="32" s="1"/>
  <c r="F53" i="32"/>
  <c r="X52" i="32"/>
  <c r="O52" i="32"/>
  <c r="F52" i="32"/>
  <c r="X51" i="32"/>
  <c r="O51" i="32"/>
  <c r="F51" i="32"/>
  <c r="X50" i="32"/>
  <c r="O50" i="32"/>
  <c r="F50" i="32"/>
  <c r="X49" i="32"/>
  <c r="O49" i="32"/>
  <c r="F49" i="32"/>
  <c r="J49" i="32" s="1"/>
  <c r="K49" i="32" s="1"/>
  <c r="X48" i="32"/>
  <c r="O48" i="32"/>
  <c r="F48" i="32"/>
  <c r="X47" i="32"/>
  <c r="O47" i="32"/>
  <c r="F47" i="32"/>
  <c r="X46" i="32"/>
  <c r="O46" i="32"/>
  <c r="F46" i="32"/>
  <c r="X45" i="32"/>
  <c r="O45" i="32"/>
  <c r="F45" i="32"/>
  <c r="X44" i="32"/>
  <c r="O44" i="32"/>
  <c r="F44" i="32"/>
  <c r="X43" i="32"/>
  <c r="O43" i="32"/>
  <c r="S43" i="32" s="1"/>
  <c r="T43" i="32" s="1"/>
  <c r="F43" i="32"/>
  <c r="X42" i="32"/>
  <c r="O42" i="32"/>
  <c r="F42" i="32"/>
  <c r="Z41" i="32"/>
  <c r="Q41" i="32"/>
  <c r="H41" i="32"/>
  <c r="X37" i="32"/>
  <c r="O37" i="32"/>
  <c r="F37" i="32"/>
  <c r="X36" i="32"/>
  <c r="O36" i="32"/>
  <c r="S36" i="32" s="1"/>
  <c r="T36" i="32" s="1"/>
  <c r="F36" i="32"/>
  <c r="X35" i="32"/>
  <c r="O35" i="32"/>
  <c r="F35" i="32"/>
  <c r="X34" i="32"/>
  <c r="O34" i="32"/>
  <c r="S34" i="32" s="1"/>
  <c r="T34" i="32" s="1"/>
  <c r="F34" i="32"/>
  <c r="X33" i="32"/>
  <c r="AB33" i="32" s="1"/>
  <c r="AC33" i="32" s="1"/>
  <c r="O33" i="32"/>
  <c r="F33" i="32"/>
  <c r="X32" i="32"/>
  <c r="O32" i="32"/>
  <c r="S32" i="32" s="1"/>
  <c r="T32" i="32" s="1"/>
  <c r="F32" i="32"/>
  <c r="J32" i="32" s="1"/>
  <c r="K32" i="32" s="1"/>
  <c r="X31" i="32"/>
  <c r="AB31" i="32" s="1"/>
  <c r="AC31" i="32" s="1"/>
  <c r="O31" i="32"/>
  <c r="F31" i="32"/>
  <c r="J31" i="32" s="1"/>
  <c r="K31" i="32" s="1"/>
  <c r="X30" i="32"/>
  <c r="O30" i="32"/>
  <c r="F30" i="32"/>
  <c r="X29" i="32"/>
  <c r="AB29" i="32" s="1"/>
  <c r="AC29" i="32" s="1"/>
  <c r="O29" i="32"/>
  <c r="F29" i="32"/>
  <c r="J29" i="32" s="1"/>
  <c r="K29" i="32" s="1"/>
  <c r="X28" i="32"/>
  <c r="O28" i="32"/>
  <c r="F28" i="32"/>
  <c r="X27" i="32"/>
  <c r="O27" i="32"/>
  <c r="F27" i="32"/>
  <c r="J27" i="32" s="1"/>
  <c r="K27" i="32" s="1"/>
  <c r="X26" i="32"/>
  <c r="O26" i="32"/>
  <c r="F26" i="32"/>
  <c r="Z25" i="32"/>
  <c r="Q25" i="32"/>
  <c r="H25" i="32"/>
  <c r="X21" i="32"/>
  <c r="O21" i="32"/>
  <c r="X20" i="32"/>
  <c r="O20" i="32"/>
  <c r="S20" i="32" s="1"/>
  <c r="T20" i="32" s="1"/>
  <c r="X19" i="32"/>
  <c r="O19" i="32"/>
  <c r="X18" i="32"/>
  <c r="AB18" i="32" s="1"/>
  <c r="AC18" i="32" s="1"/>
  <c r="O18" i="32"/>
  <c r="X17" i="32"/>
  <c r="O17" i="32"/>
  <c r="S17" i="32" s="1"/>
  <c r="T17" i="32" s="1"/>
  <c r="X16" i="32"/>
  <c r="O16" i="32"/>
  <c r="S16" i="32" s="1"/>
  <c r="T16" i="32" s="1"/>
  <c r="X15" i="32"/>
  <c r="O15" i="32"/>
  <c r="X14" i="32"/>
  <c r="AB14" i="32" s="1"/>
  <c r="AC14" i="32" s="1"/>
  <c r="O14" i="32"/>
  <c r="X13" i="32"/>
  <c r="O13" i="32"/>
  <c r="S13" i="32" s="1"/>
  <c r="T13" i="32" s="1"/>
  <c r="X12" i="32"/>
  <c r="O12" i="32"/>
  <c r="S12" i="32" s="1"/>
  <c r="T12" i="32" s="1"/>
  <c r="X11" i="32"/>
  <c r="O11" i="32"/>
  <c r="X10" i="32"/>
  <c r="AB10" i="32" s="1"/>
  <c r="O10" i="32"/>
  <c r="AA54" i="32"/>
  <c r="R54" i="32"/>
  <c r="I54" i="32"/>
  <c r="AB53" i="32"/>
  <c r="AC53" i="32" s="1"/>
  <c r="AD53" i="32" s="1"/>
  <c r="J53" i="32"/>
  <c r="K53" i="32" s="1"/>
  <c r="L53" i="32" s="1"/>
  <c r="E53" i="32"/>
  <c r="Y53" i="32" s="1"/>
  <c r="E52" i="32"/>
  <c r="AB51" i="32"/>
  <c r="AC51" i="32" s="1"/>
  <c r="AD51" i="32" s="1"/>
  <c r="S51" i="32"/>
  <c r="T51" i="32" s="1"/>
  <c r="J51" i="32"/>
  <c r="K51" i="32" s="1"/>
  <c r="E51" i="32"/>
  <c r="Y51" i="32" s="1"/>
  <c r="E50" i="32"/>
  <c r="AB49" i="32"/>
  <c r="AC49" i="32" s="1"/>
  <c r="S49" i="32"/>
  <c r="T49" i="32" s="1"/>
  <c r="E49" i="32"/>
  <c r="E48" i="32"/>
  <c r="AB47" i="32"/>
  <c r="AC47" i="32" s="1"/>
  <c r="S47" i="32"/>
  <c r="T47" i="32" s="1"/>
  <c r="V47" i="32" s="1"/>
  <c r="J47" i="32"/>
  <c r="K47" i="32" s="1"/>
  <c r="L47" i="32" s="1"/>
  <c r="E47" i="32"/>
  <c r="AB46" i="32"/>
  <c r="AC46" i="32" s="1"/>
  <c r="S46" i="32"/>
  <c r="T46" i="32" s="1"/>
  <c r="J46" i="32"/>
  <c r="K46" i="32" s="1"/>
  <c r="E46" i="32"/>
  <c r="AB45" i="32"/>
  <c r="AC45" i="32" s="1"/>
  <c r="S45" i="32"/>
  <c r="T45" i="32" s="1"/>
  <c r="V45" i="32" s="1"/>
  <c r="J45" i="32"/>
  <c r="K45" i="32" s="1"/>
  <c r="E45" i="32"/>
  <c r="E44" i="32"/>
  <c r="AB43" i="32"/>
  <c r="AC43" i="32" s="1"/>
  <c r="J43" i="32"/>
  <c r="K43" i="32" s="1"/>
  <c r="L43" i="32" s="1"/>
  <c r="E43" i="32"/>
  <c r="E42" i="32"/>
  <c r="E41" i="32"/>
  <c r="AA38" i="32"/>
  <c r="R38" i="32"/>
  <c r="I38" i="32"/>
  <c r="S37" i="32"/>
  <c r="T37" i="32" s="1"/>
  <c r="E37" i="32"/>
  <c r="AB36" i="32"/>
  <c r="AC36" i="32" s="1"/>
  <c r="J36" i="32"/>
  <c r="K36" i="32" s="1"/>
  <c r="E36" i="32"/>
  <c r="AE36" i="32" s="1"/>
  <c r="AB35" i="32"/>
  <c r="AC35" i="32" s="1"/>
  <c r="S35" i="32"/>
  <c r="T35" i="32" s="1"/>
  <c r="J35" i="32"/>
  <c r="K35" i="32" s="1"/>
  <c r="E35" i="32"/>
  <c r="AB34" i="32"/>
  <c r="AC34" i="32" s="1"/>
  <c r="J34" i="32"/>
  <c r="K34" i="32" s="1"/>
  <c r="E34" i="32"/>
  <c r="Y34" i="32" s="1"/>
  <c r="S33" i="32"/>
  <c r="T33" i="32" s="1"/>
  <c r="J33" i="32"/>
  <c r="K33" i="32" s="1"/>
  <c r="E33" i="32"/>
  <c r="AB32" i="32"/>
  <c r="AC32" i="32" s="1"/>
  <c r="E32" i="32"/>
  <c r="P32" i="32" s="1"/>
  <c r="S31" i="32"/>
  <c r="T31" i="32" s="1"/>
  <c r="E31" i="32"/>
  <c r="AB30" i="32"/>
  <c r="AC30" i="32" s="1"/>
  <c r="Y30" i="32"/>
  <c r="S30" i="32"/>
  <c r="T30" i="32" s="1"/>
  <c r="P30" i="32"/>
  <c r="J30" i="32"/>
  <c r="K30" i="32" s="1"/>
  <c r="M30" i="32" s="1"/>
  <c r="G30" i="32"/>
  <c r="E30" i="32"/>
  <c r="S29" i="32"/>
  <c r="T29" i="32" s="1"/>
  <c r="U29" i="32" s="1"/>
  <c r="E29" i="32"/>
  <c r="P29" i="32" s="1"/>
  <c r="AB28" i="32"/>
  <c r="AC28" i="32" s="1"/>
  <c r="S28" i="32"/>
  <c r="T28" i="32" s="1"/>
  <c r="J28" i="32"/>
  <c r="K28" i="32" s="1"/>
  <c r="M28" i="32" s="1"/>
  <c r="G28" i="32"/>
  <c r="E28" i="32"/>
  <c r="Y28" i="32" s="1"/>
  <c r="AB27" i="32"/>
  <c r="AC27" i="32" s="1"/>
  <c r="S27" i="32"/>
  <c r="T27" i="32" s="1"/>
  <c r="E27" i="32"/>
  <c r="Y27" i="32" s="1"/>
  <c r="E26" i="32"/>
  <c r="E25" i="32"/>
  <c r="AA22" i="32"/>
  <c r="R22" i="32"/>
  <c r="I22" i="32"/>
  <c r="AB21" i="32"/>
  <c r="AC21" i="32" s="1"/>
  <c r="S21" i="32"/>
  <c r="T21" i="32" s="1"/>
  <c r="V21" i="32" s="1"/>
  <c r="E21" i="32"/>
  <c r="Y21" i="32" s="1"/>
  <c r="AB20" i="32"/>
  <c r="AC20" i="32" s="1"/>
  <c r="E20" i="32"/>
  <c r="AB19" i="32"/>
  <c r="AC19" i="32" s="1"/>
  <c r="AE19" i="32" s="1"/>
  <c r="Y19" i="32"/>
  <c r="S19" i="32"/>
  <c r="T19" i="32" s="1"/>
  <c r="E19" i="32"/>
  <c r="P19" i="32" s="1"/>
  <c r="S18" i="32"/>
  <c r="T18" i="32" s="1"/>
  <c r="E18" i="32"/>
  <c r="AB17" i="32"/>
  <c r="AC17" i="32" s="1"/>
  <c r="E17" i="32"/>
  <c r="AD17" i="32" s="1"/>
  <c r="AB16" i="32"/>
  <c r="AC16" i="32" s="1"/>
  <c r="E16" i="32"/>
  <c r="AB15" i="32"/>
  <c r="AC15" i="32" s="1"/>
  <c r="AD15" i="32" s="1"/>
  <c r="Y15" i="32"/>
  <c r="S15" i="32"/>
  <c r="T15" i="32" s="1"/>
  <c r="P15" i="32"/>
  <c r="E15" i="32"/>
  <c r="S14" i="32"/>
  <c r="T14" i="32" s="1"/>
  <c r="E14" i="32"/>
  <c r="AB13" i="32"/>
  <c r="AC13" i="32" s="1"/>
  <c r="E13" i="32"/>
  <c r="Y13" i="32" s="1"/>
  <c r="AB12" i="32"/>
  <c r="AC12" i="32" s="1"/>
  <c r="E12" i="32"/>
  <c r="AB11" i="32"/>
  <c r="AC11" i="32" s="1"/>
  <c r="Y11" i="32"/>
  <c r="S11" i="32"/>
  <c r="T11" i="32" s="1"/>
  <c r="P11" i="32"/>
  <c r="E11" i="32"/>
  <c r="S10" i="32"/>
  <c r="T10" i="32" s="1"/>
  <c r="E10" i="32"/>
  <c r="A10" i="32"/>
  <c r="A11" i="32" s="1"/>
  <c r="A12" i="32" s="1"/>
  <c r="A13" i="32" s="1"/>
  <c r="A14" i="32" s="1"/>
  <c r="A15" i="32" s="1"/>
  <c r="A16" i="32" s="1"/>
  <c r="A17" i="32" s="1"/>
  <c r="A18" i="32" s="1"/>
  <c r="A19" i="32" s="1"/>
  <c r="A20" i="32" s="1"/>
  <c r="A21" i="32" s="1"/>
  <c r="A22" i="32" s="1"/>
  <c r="A25" i="32" s="1"/>
  <c r="A26" i="32" s="1"/>
  <c r="A27" i="32" s="1"/>
  <c r="A28" i="32" s="1"/>
  <c r="A29" i="32" s="1"/>
  <c r="A30" i="32" s="1"/>
  <c r="A31" i="32" s="1"/>
  <c r="A32" i="32" s="1"/>
  <c r="A33" i="32" s="1"/>
  <c r="A34" i="32" s="1"/>
  <c r="A35" i="32" s="1"/>
  <c r="A36" i="32" s="1"/>
  <c r="A37" i="32" s="1"/>
  <c r="A38" i="32" s="1"/>
  <c r="A41" i="32" s="1"/>
  <c r="A42" i="32" s="1"/>
  <c r="A43" i="32" s="1"/>
  <c r="A44" i="32" s="1"/>
  <c r="A45" i="32" s="1"/>
  <c r="A46" i="32" s="1"/>
  <c r="A47" i="32" s="1"/>
  <c r="A48" i="32" s="1"/>
  <c r="A49" i="32" s="1"/>
  <c r="A50" i="32" s="1"/>
  <c r="A51" i="32" s="1"/>
  <c r="A52" i="32" s="1"/>
  <c r="A53" i="32" s="1"/>
  <c r="A54" i="32" s="1"/>
  <c r="E9" i="32"/>
  <c r="P34" i="32" l="1"/>
  <c r="P12" i="32"/>
  <c r="O22" i="32"/>
  <c r="AE13" i="32"/>
  <c r="V15" i="32"/>
  <c r="AE17" i="32"/>
  <c r="AE21" i="32"/>
  <c r="AD27" i="32"/>
  <c r="U28" i="32"/>
  <c r="M29" i="32"/>
  <c r="M32" i="32"/>
  <c r="G34" i="32"/>
  <c r="AD36" i="32"/>
  <c r="L51" i="32"/>
  <c r="V17" i="32"/>
  <c r="P21" i="32"/>
  <c r="L27" i="32"/>
  <c r="P28" i="32"/>
  <c r="V32" i="32"/>
  <c r="V43" i="32"/>
  <c r="Y32" i="32"/>
  <c r="P13" i="32"/>
  <c r="AE15" i="32"/>
  <c r="Y17" i="32"/>
  <c r="U27" i="32"/>
  <c r="G29" i="32"/>
  <c r="G32" i="32"/>
  <c r="AE32" i="32"/>
  <c r="L36" i="32"/>
  <c r="U19" i="32"/>
  <c r="U51" i="32"/>
  <c r="U13" i="32"/>
  <c r="V13" i="32"/>
  <c r="Y10" i="32"/>
  <c r="V19" i="32"/>
  <c r="M36" i="32"/>
  <c r="V51" i="32"/>
  <c r="V53" i="32"/>
  <c r="P17" i="32"/>
  <c r="AD30" i="32"/>
  <c r="Y29" i="32"/>
  <c r="M51" i="32"/>
  <c r="AE51" i="32"/>
  <c r="M53" i="32"/>
  <c r="AE53" i="32"/>
  <c r="AE14" i="32"/>
  <c r="AD14" i="32"/>
  <c r="T22" i="32"/>
  <c r="V10" i="32"/>
  <c r="U10" i="32"/>
  <c r="AE18" i="32"/>
  <c r="AD18" i="32"/>
  <c r="AD11" i="32"/>
  <c r="AE11" i="32"/>
  <c r="AE12" i="32"/>
  <c r="AD12" i="32"/>
  <c r="AE16" i="32"/>
  <c r="AD16" i="32"/>
  <c r="V11" i="32"/>
  <c r="U11" i="32"/>
  <c r="V12" i="32"/>
  <c r="U12" i="32"/>
  <c r="V14" i="32"/>
  <c r="U14" i="32"/>
  <c r="V16" i="32"/>
  <c r="U16" i="32"/>
  <c r="V18" i="32"/>
  <c r="U18" i="32"/>
  <c r="AB22" i="32"/>
  <c r="S48" i="32"/>
  <c r="T48" i="32" s="1"/>
  <c r="P48" i="32"/>
  <c r="X22" i="32"/>
  <c r="U15" i="32"/>
  <c r="Y16" i="32"/>
  <c r="P16" i="32"/>
  <c r="AD19" i="32"/>
  <c r="AE29" i="32"/>
  <c r="AD29" i="32"/>
  <c r="M35" i="32"/>
  <c r="L35" i="32"/>
  <c r="AE20" i="32"/>
  <c r="AD20" i="32"/>
  <c r="F38" i="32"/>
  <c r="J26" i="32"/>
  <c r="G26" i="32"/>
  <c r="AE35" i="32"/>
  <c r="AD35" i="32"/>
  <c r="M46" i="32"/>
  <c r="L46" i="32"/>
  <c r="AC10" i="32"/>
  <c r="P10" i="32"/>
  <c r="AD21" i="32"/>
  <c r="O38" i="32"/>
  <c r="S26" i="32"/>
  <c r="P26" i="32"/>
  <c r="AE28" i="32"/>
  <c r="AD28" i="32"/>
  <c r="AE31" i="32"/>
  <c r="AD31" i="32"/>
  <c r="AE34" i="32"/>
  <c r="AD34" i="32"/>
  <c r="V37" i="32"/>
  <c r="U37" i="32"/>
  <c r="J44" i="32"/>
  <c r="K44" i="32" s="1"/>
  <c r="G44" i="32"/>
  <c r="S22" i="32"/>
  <c r="Y14" i="32"/>
  <c r="P14" i="32"/>
  <c r="X38" i="32"/>
  <c r="AB26" i="32"/>
  <c r="Y26" i="32"/>
  <c r="Y31" i="32"/>
  <c r="P31" i="32"/>
  <c r="G31" i="32"/>
  <c r="M34" i="32"/>
  <c r="L34" i="32"/>
  <c r="AE46" i="32"/>
  <c r="AD46" i="32"/>
  <c r="Y12" i="32"/>
  <c r="V20" i="32"/>
  <c r="U20" i="32"/>
  <c r="V33" i="32"/>
  <c r="U33" i="32"/>
  <c r="AD13" i="32"/>
  <c r="U17" i="32"/>
  <c r="Y18" i="32"/>
  <c r="P18" i="32"/>
  <c r="U21" i="32"/>
  <c r="Y20" i="32"/>
  <c r="P20" i="32"/>
  <c r="M27" i="32"/>
  <c r="V27" i="32"/>
  <c r="AE27" i="32"/>
  <c r="V34" i="32"/>
  <c r="U34" i="32"/>
  <c r="V31" i="32"/>
  <c r="U31" i="32"/>
  <c r="M33" i="32"/>
  <c r="L33" i="32"/>
  <c r="S44" i="32"/>
  <c r="T44" i="32" s="1"/>
  <c r="P44" i="32"/>
  <c r="AD47" i="32"/>
  <c r="AE47" i="32"/>
  <c r="AB48" i="32"/>
  <c r="AC48" i="32" s="1"/>
  <c r="Y48" i="32"/>
  <c r="L49" i="32"/>
  <c r="M49" i="32"/>
  <c r="J50" i="32"/>
  <c r="K50" i="32" s="1"/>
  <c r="G50" i="32"/>
  <c r="V30" i="32"/>
  <c r="AE30" i="32"/>
  <c r="M31" i="32"/>
  <c r="L31" i="32"/>
  <c r="L32" i="32"/>
  <c r="U32" i="32"/>
  <c r="AD32" i="32"/>
  <c r="P35" i="32"/>
  <c r="G35" i="32"/>
  <c r="Y35" i="32"/>
  <c r="U36" i="32"/>
  <c r="V36" i="32"/>
  <c r="J37" i="32"/>
  <c r="K37" i="32" s="1"/>
  <c r="G37" i="32"/>
  <c r="AB37" i="32"/>
  <c r="AC37" i="32" s="1"/>
  <c r="Y37" i="32"/>
  <c r="AD43" i="32"/>
  <c r="AE43" i="32"/>
  <c r="AB44" i="32"/>
  <c r="AC44" i="32" s="1"/>
  <c r="Y44" i="32"/>
  <c r="L45" i="32"/>
  <c r="M45" i="32"/>
  <c r="V46" i="32"/>
  <c r="U46" i="32"/>
  <c r="G27" i="32"/>
  <c r="P27" i="32"/>
  <c r="L28" i="32"/>
  <c r="V28" i="32"/>
  <c r="L29" i="32"/>
  <c r="V29" i="32"/>
  <c r="L30" i="32"/>
  <c r="U30" i="32"/>
  <c r="Y33" i="32"/>
  <c r="P33" i="32"/>
  <c r="G33" i="32"/>
  <c r="AE33" i="32"/>
  <c r="AD33" i="32"/>
  <c r="V35" i="32"/>
  <c r="U35" i="32"/>
  <c r="J48" i="32"/>
  <c r="K48" i="32" s="1"/>
  <c r="G48" i="32"/>
  <c r="AB50" i="32"/>
  <c r="AC50" i="32" s="1"/>
  <c r="Y50" i="32"/>
  <c r="Y45" i="32"/>
  <c r="P45" i="32"/>
  <c r="G45" i="32"/>
  <c r="U45" i="32"/>
  <c r="Y49" i="32"/>
  <c r="P49" i="32"/>
  <c r="G49" i="32"/>
  <c r="U49" i="32"/>
  <c r="AD49" i="32"/>
  <c r="J52" i="32"/>
  <c r="K52" i="32" s="1"/>
  <c r="G52" i="32"/>
  <c r="AB52" i="32"/>
  <c r="AC52" i="32" s="1"/>
  <c r="Y52" i="32"/>
  <c r="F54" i="32"/>
  <c r="J42" i="32"/>
  <c r="S42" i="32"/>
  <c r="O54" i="32"/>
  <c r="AB42" i="32"/>
  <c r="X54" i="32"/>
  <c r="AD45" i="32"/>
  <c r="V49" i="32"/>
  <c r="AE49" i="32"/>
  <c r="S50" i="32"/>
  <c r="T50" i="32" s="1"/>
  <c r="P50" i="32"/>
  <c r="Y36" i="32"/>
  <c r="P36" i="32"/>
  <c r="G36" i="32"/>
  <c r="P37" i="32"/>
  <c r="G42" i="32"/>
  <c r="P42" i="32"/>
  <c r="Y42" i="32"/>
  <c r="Y43" i="32"/>
  <c r="P43" i="32"/>
  <c r="G43" i="32"/>
  <c r="M43" i="32"/>
  <c r="U43" i="32"/>
  <c r="AE45" i="32"/>
  <c r="G46" i="32"/>
  <c r="P46" i="32"/>
  <c r="Y46" i="32"/>
  <c r="Y47" i="32"/>
  <c r="P47" i="32"/>
  <c r="G47" i="32"/>
  <c r="M47" i="32"/>
  <c r="U47" i="32"/>
  <c r="S52" i="32"/>
  <c r="T52" i="32" s="1"/>
  <c r="P52" i="32"/>
  <c r="G51" i="32"/>
  <c r="P51" i="32"/>
  <c r="G53" i="32"/>
  <c r="P53" i="32"/>
  <c r="H42" i="32" l="1"/>
  <c r="H43" i="32" s="1"/>
  <c r="H44" i="32" s="1"/>
  <c r="H45" i="32" s="1"/>
  <c r="H46" i="32" s="1"/>
  <c r="H47" i="32" s="1"/>
  <c r="H48" i="32" s="1"/>
  <c r="H49" i="32" s="1"/>
  <c r="H50" i="32" s="1"/>
  <c r="H51" i="32" s="1"/>
  <c r="H52" i="32" s="1"/>
  <c r="H53" i="32" s="1"/>
  <c r="G54" i="32"/>
  <c r="AE52" i="32"/>
  <c r="AD52" i="32"/>
  <c r="AE37" i="32"/>
  <c r="AD37" i="32"/>
  <c r="Y38" i="32"/>
  <c r="Z26" i="32"/>
  <c r="Z27" i="32" s="1"/>
  <c r="Z28" i="32" s="1"/>
  <c r="Z29" i="32" s="1"/>
  <c r="Z30" i="32" s="1"/>
  <c r="Z31" i="32" s="1"/>
  <c r="Z32" i="32" s="1"/>
  <c r="Z33" i="32" s="1"/>
  <c r="Z34" i="32" s="1"/>
  <c r="Z35" i="32" s="1"/>
  <c r="Z36" i="32" s="1"/>
  <c r="Z37" i="32" s="1"/>
  <c r="AC22" i="32"/>
  <c r="AE10" i="32"/>
  <c r="AE22" i="32" s="1"/>
  <c r="AD10" i="32"/>
  <c r="U22" i="32"/>
  <c r="M48" i="32"/>
  <c r="L48" i="32"/>
  <c r="V50" i="32"/>
  <c r="U50" i="32"/>
  <c r="J54" i="32"/>
  <c r="K42" i="32"/>
  <c r="AB38" i="32"/>
  <c r="AC26" i="32"/>
  <c r="M44" i="32"/>
  <c r="L44" i="32"/>
  <c r="H26" i="32"/>
  <c r="H27" i="32" s="1"/>
  <c r="H28" i="32" s="1"/>
  <c r="H29" i="32" s="1"/>
  <c r="H30" i="32" s="1"/>
  <c r="H31" i="32" s="1"/>
  <c r="H32" i="32" s="1"/>
  <c r="H33" i="32" s="1"/>
  <c r="H34" i="32" s="1"/>
  <c r="H35" i="32" s="1"/>
  <c r="H36" i="32" s="1"/>
  <c r="H37" i="32" s="1"/>
  <c r="G38" i="32"/>
  <c r="V48" i="32"/>
  <c r="U48" i="32"/>
  <c r="Y22" i="32"/>
  <c r="V22" i="32"/>
  <c r="S38" i="32"/>
  <c r="T26" i="32"/>
  <c r="S54" i="32"/>
  <c r="T42" i="32"/>
  <c r="AE44" i="32"/>
  <c r="AD44" i="32"/>
  <c r="Y54" i="32"/>
  <c r="Z42" i="32"/>
  <c r="Z43" i="32" s="1"/>
  <c r="Z44" i="32" s="1"/>
  <c r="Z45" i="32" s="1"/>
  <c r="Z46" i="32" s="1"/>
  <c r="Z47" i="32" s="1"/>
  <c r="Z48" i="32" s="1"/>
  <c r="Z49" i="32" s="1"/>
  <c r="Z50" i="32" s="1"/>
  <c r="Z51" i="32" s="1"/>
  <c r="Z52" i="32" s="1"/>
  <c r="Z53" i="32" s="1"/>
  <c r="V52" i="32"/>
  <c r="U52" i="32"/>
  <c r="P54" i="32"/>
  <c r="Q42" i="32"/>
  <c r="Q43" i="32" s="1"/>
  <c r="Q44" i="32" s="1"/>
  <c r="Q45" i="32" s="1"/>
  <c r="Q46" i="32" s="1"/>
  <c r="Q47" i="32" s="1"/>
  <c r="Q48" i="32" s="1"/>
  <c r="Q49" i="32" s="1"/>
  <c r="Q50" i="32" s="1"/>
  <c r="Q51" i="32" s="1"/>
  <c r="Q52" i="32" s="1"/>
  <c r="Q53" i="32" s="1"/>
  <c r="AB54" i="32"/>
  <c r="AC42" i="32"/>
  <c r="M52" i="32"/>
  <c r="L52" i="32"/>
  <c r="AE50" i="32"/>
  <c r="AD50" i="32"/>
  <c r="M37" i="32"/>
  <c r="L37" i="32"/>
  <c r="M50" i="32"/>
  <c r="L50" i="32"/>
  <c r="AE48" i="32"/>
  <c r="AD48" i="32"/>
  <c r="V44" i="32"/>
  <c r="U44" i="32"/>
  <c r="P38" i="32"/>
  <c r="Q26" i="32"/>
  <c r="Q27" i="32" s="1"/>
  <c r="Q28" i="32" s="1"/>
  <c r="Q29" i="32" s="1"/>
  <c r="Q30" i="32" s="1"/>
  <c r="Q31" i="32" s="1"/>
  <c r="Q32" i="32" s="1"/>
  <c r="Q33" i="32" s="1"/>
  <c r="Q34" i="32" s="1"/>
  <c r="Q35" i="32" s="1"/>
  <c r="Q36" i="32" s="1"/>
  <c r="Q37" i="32" s="1"/>
  <c r="P22" i="32"/>
  <c r="W10" i="32"/>
  <c r="W11" i="32" s="1"/>
  <c r="W12" i="32" s="1"/>
  <c r="W13" i="32" s="1"/>
  <c r="W14" i="32" s="1"/>
  <c r="W15" i="32" s="1"/>
  <c r="W16" i="32" s="1"/>
  <c r="W17" i="32" s="1"/>
  <c r="W18" i="32" s="1"/>
  <c r="W19" i="32" s="1"/>
  <c r="W20" i="32" s="1"/>
  <c r="W21" i="32" s="1"/>
  <c r="G10" i="31" s="1"/>
  <c r="J38" i="32"/>
  <c r="K26" i="32"/>
  <c r="V26" i="32" l="1"/>
  <c r="V38" i="32" s="1"/>
  <c r="U26" i="32"/>
  <c r="T38" i="32"/>
  <c r="K38" i="32"/>
  <c r="M26" i="32"/>
  <c r="M38" i="32" s="1"/>
  <c r="L26" i="32"/>
  <c r="AE42" i="32"/>
  <c r="AE54" i="32" s="1"/>
  <c r="AC54" i="32"/>
  <c r="AD42" i="32"/>
  <c r="AD54" i="32" s="1"/>
  <c r="AF42" i="32"/>
  <c r="AF43" i="32" s="1"/>
  <c r="AF44" i="32" s="1"/>
  <c r="AF45" i="32" s="1"/>
  <c r="AF46" i="32" s="1"/>
  <c r="AF47" i="32" s="1"/>
  <c r="AF48" i="32" s="1"/>
  <c r="AF49" i="32" s="1"/>
  <c r="AF50" i="32" s="1"/>
  <c r="AF51" i="32" s="1"/>
  <c r="AF52" i="32" s="1"/>
  <c r="AF53" i="32" s="1"/>
  <c r="H30" i="31" s="1"/>
  <c r="H31" i="31" s="1"/>
  <c r="AD22" i="32"/>
  <c r="AF10" i="32"/>
  <c r="AF11" i="32" s="1"/>
  <c r="AF12" i="32" s="1"/>
  <c r="AF13" i="32" s="1"/>
  <c r="AF14" i="32" s="1"/>
  <c r="AF15" i="32" s="1"/>
  <c r="AF16" i="32" s="1"/>
  <c r="AF17" i="32" s="1"/>
  <c r="AF18" i="32" s="1"/>
  <c r="AF19" i="32" s="1"/>
  <c r="AF20" i="32" s="1"/>
  <c r="AF21" i="32" s="1"/>
  <c r="H10" i="31" s="1"/>
  <c r="AC38" i="32"/>
  <c r="AE26" i="32"/>
  <c r="AE38" i="32" s="1"/>
  <c r="AD26" i="32"/>
  <c r="AD38" i="32" s="1"/>
  <c r="K54" i="32"/>
  <c r="M42" i="32"/>
  <c r="M54" i="32" s="1"/>
  <c r="L42" i="32"/>
  <c r="L54" i="32" s="1"/>
  <c r="T54" i="32"/>
  <c r="V42" i="32"/>
  <c r="V54" i="32" s="1"/>
  <c r="U42" i="32"/>
  <c r="U54" i="32" s="1"/>
  <c r="AF26" i="32" l="1"/>
  <c r="AF27" i="32" s="1"/>
  <c r="AF28" i="32" s="1"/>
  <c r="AF29" i="32" s="1"/>
  <c r="AF30" i="32" s="1"/>
  <c r="AF31" i="32" s="1"/>
  <c r="AF32" i="32" s="1"/>
  <c r="AF33" i="32" s="1"/>
  <c r="AF34" i="32" s="1"/>
  <c r="AF35" i="32" s="1"/>
  <c r="AF36" i="32" s="1"/>
  <c r="AF37" i="32" s="1"/>
  <c r="H20" i="31" s="1"/>
  <c r="W42" i="32"/>
  <c r="W43" i="32" s="1"/>
  <c r="W44" i="32" s="1"/>
  <c r="W45" i="32" s="1"/>
  <c r="W46" i="32" s="1"/>
  <c r="W47" i="32" s="1"/>
  <c r="W48" i="32" s="1"/>
  <c r="W49" i="32" s="1"/>
  <c r="W50" i="32" s="1"/>
  <c r="W51" i="32" s="1"/>
  <c r="W52" i="32" s="1"/>
  <c r="W53" i="32" s="1"/>
  <c r="G30" i="31" s="1"/>
  <c r="G31" i="31" s="1"/>
  <c r="L38" i="32"/>
  <c r="U38" i="32"/>
  <c r="W26" i="32"/>
  <c r="W27" i="32" s="1"/>
  <c r="W28" i="32" s="1"/>
  <c r="W29" i="32" s="1"/>
  <c r="W30" i="32" s="1"/>
  <c r="W31" i="32" s="1"/>
  <c r="W32" i="32" s="1"/>
  <c r="W33" i="32" s="1"/>
  <c r="W34" i="32" s="1"/>
  <c r="W35" i="32" s="1"/>
  <c r="W36" i="32" s="1"/>
  <c r="W37" i="32" s="1"/>
  <c r="G20" i="31" s="1"/>
  <c r="N42" i="32"/>
  <c r="N43" i="32" s="1"/>
  <c r="N44" i="32" s="1"/>
  <c r="N45" i="32" s="1"/>
  <c r="N46" i="32" s="1"/>
  <c r="N47" i="32" s="1"/>
  <c r="N48" i="32" s="1"/>
  <c r="N49" i="32" s="1"/>
  <c r="N50" i="32" s="1"/>
  <c r="N51" i="32" s="1"/>
  <c r="N52" i="32" s="1"/>
  <c r="N53" i="32" s="1"/>
  <c r="F30" i="31" s="1"/>
  <c r="E30" i="31" s="1"/>
  <c r="A9" i="27" l="1"/>
  <c r="A10" i="27" s="1"/>
  <c r="L205" i="25" l="1"/>
  <c r="L204" i="25"/>
  <c r="L203" i="25"/>
  <c r="I57" i="5"/>
  <c r="I56" i="5"/>
  <c r="I55" i="5"/>
  <c r="I54" i="5"/>
  <c r="H11" i="17" l="1"/>
  <c r="G11" i="17"/>
  <c r="F11" i="17"/>
  <c r="E11" i="17"/>
  <c r="D11" i="17"/>
  <c r="L206" i="25" l="1"/>
  <c r="L202" i="25"/>
  <c r="L201" i="25"/>
  <c r="E155" i="25"/>
  <c r="E154" i="25"/>
  <c r="I58" i="5"/>
  <c r="I53" i="5"/>
  <c r="I71" i="1"/>
  <c r="I65" i="1"/>
  <c r="I63" i="1"/>
  <c r="E44" i="5" l="1"/>
  <c r="A9" i="31"/>
  <c r="A10" i="31" s="1"/>
  <c r="G75" i="30"/>
  <c r="F75" i="30"/>
  <c r="E75" i="30"/>
  <c r="D75" i="30"/>
  <c r="D78" i="30" s="1"/>
  <c r="C75" i="30"/>
  <c r="G51" i="30"/>
  <c r="G54" i="30" s="1"/>
  <c r="F51" i="30"/>
  <c r="F54" i="30" s="1"/>
  <c r="E51" i="30"/>
  <c r="E54" i="30" s="1"/>
  <c r="D51" i="30"/>
  <c r="D54" i="30" s="1"/>
  <c r="C51" i="30"/>
  <c r="C54" i="30" s="1"/>
  <c r="G29" i="30"/>
  <c r="G32" i="30" s="1"/>
  <c r="F29" i="30"/>
  <c r="F32" i="30" s="1"/>
  <c r="E29" i="30"/>
  <c r="E32" i="30" s="1"/>
  <c r="D29" i="30"/>
  <c r="D32" i="30" s="1"/>
  <c r="C29" i="30"/>
  <c r="C32" i="30" s="1"/>
  <c r="A10" i="30"/>
  <c r="A11" i="30" s="1"/>
  <c r="A12" i="30" s="1"/>
  <c r="A19" i="30" s="1"/>
  <c r="A20" i="30" s="1"/>
  <c r="A21" i="30" s="1"/>
  <c r="A22" i="30" s="1"/>
  <c r="A23" i="30" s="1"/>
  <c r="A24" i="30" s="1"/>
  <c r="A25" i="30" s="1"/>
  <c r="A26" i="30" s="1"/>
  <c r="A27" i="30" s="1"/>
  <c r="A28" i="30" s="1"/>
  <c r="A29" i="30" s="1"/>
  <c r="A30" i="30" s="1"/>
  <c r="A31" i="30" s="1"/>
  <c r="A32" i="30" s="1"/>
  <c r="A43" i="30" s="1"/>
  <c r="A44" i="30" s="1"/>
  <c r="A45" i="30" s="1"/>
  <c r="A46" i="30" s="1"/>
  <c r="A47" i="30" s="1"/>
  <c r="A48" i="30" s="1"/>
  <c r="A49" i="30" s="1"/>
  <c r="A50" i="30" s="1"/>
  <c r="A51" i="30" s="1"/>
  <c r="A52" i="30" s="1"/>
  <c r="A53" i="30" s="1"/>
  <c r="A54" i="30" s="1"/>
  <c r="A65" i="30" s="1"/>
  <c r="A66" i="30" s="1"/>
  <c r="A67" i="30" s="1"/>
  <c r="A68" i="30" s="1"/>
  <c r="A69" i="30" s="1"/>
  <c r="A70" i="30" s="1"/>
  <c r="A71" i="30" s="1"/>
  <c r="A72" i="30" s="1"/>
  <c r="A73" i="30" s="1"/>
  <c r="A74" i="30" s="1"/>
  <c r="A75" i="30" s="1"/>
  <c r="A76" i="30" s="1"/>
  <c r="A77" i="30" s="1"/>
  <c r="A78" i="30" s="1"/>
  <c r="G9" i="30"/>
  <c r="G75" i="29"/>
  <c r="G78" i="29" s="1"/>
  <c r="H18" i="31" s="1"/>
  <c r="F75" i="29"/>
  <c r="F78" i="29" s="1"/>
  <c r="G18" i="31" s="1"/>
  <c r="E75" i="29"/>
  <c r="E78" i="29" s="1"/>
  <c r="D75" i="29"/>
  <c r="D78" i="29" s="1"/>
  <c r="C75" i="29"/>
  <c r="C78" i="29" s="1"/>
  <c r="G51" i="29"/>
  <c r="G54" i="29" s="1"/>
  <c r="F51" i="29"/>
  <c r="F54" i="29" s="1"/>
  <c r="E51" i="29"/>
  <c r="E54" i="29" s="1"/>
  <c r="D51" i="29"/>
  <c r="D54" i="29" s="1"/>
  <c r="C51" i="29"/>
  <c r="C54" i="29" s="1"/>
  <c r="N9" i="32" s="1"/>
  <c r="G29" i="29"/>
  <c r="G32" i="29" s="1"/>
  <c r="H28" i="31" s="1"/>
  <c r="F29" i="29"/>
  <c r="F32" i="29" s="1"/>
  <c r="E29" i="29"/>
  <c r="E32" i="29" s="1"/>
  <c r="D29" i="29"/>
  <c r="D32" i="29" s="1"/>
  <c r="C29" i="29"/>
  <c r="C32" i="29" s="1"/>
  <c r="F54" i="28" s="1"/>
  <c r="A10" i="29"/>
  <c r="A11" i="29" s="1"/>
  <c r="A12" i="29" s="1"/>
  <c r="A19" i="29" s="1"/>
  <c r="A20" i="29" s="1"/>
  <c r="A21" i="29" s="1"/>
  <c r="A22" i="29" s="1"/>
  <c r="A23" i="29" s="1"/>
  <c r="A24" i="29" s="1"/>
  <c r="A25" i="29" s="1"/>
  <c r="A26" i="29" s="1"/>
  <c r="A27" i="29" s="1"/>
  <c r="A28" i="29" s="1"/>
  <c r="A29" i="29" s="1"/>
  <c r="A30" i="29" s="1"/>
  <c r="A31" i="29" s="1"/>
  <c r="A32" i="29" s="1"/>
  <c r="A43" i="29" s="1"/>
  <c r="A44" i="29" s="1"/>
  <c r="A45" i="29" s="1"/>
  <c r="A46" i="29" s="1"/>
  <c r="A47" i="29" s="1"/>
  <c r="A48" i="29" s="1"/>
  <c r="A49" i="29" s="1"/>
  <c r="A50" i="29" s="1"/>
  <c r="A51" i="29" s="1"/>
  <c r="A52" i="29" s="1"/>
  <c r="A53" i="29" s="1"/>
  <c r="A54" i="29" s="1"/>
  <c r="A65" i="29" s="1"/>
  <c r="A66" i="29" s="1"/>
  <c r="A67" i="29" s="1"/>
  <c r="A68" i="29" s="1"/>
  <c r="A69" i="29" s="1"/>
  <c r="A70" i="29" s="1"/>
  <c r="A71" i="29" s="1"/>
  <c r="A72" i="29" s="1"/>
  <c r="A73" i="29" s="1"/>
  <c r="A74" i="29" s="1"/>
  <c r="A75" i="29" s="1"/>
  <c r="A76" i="29" s="1"/>
  <c r="A77" i="29" s="1"/>
  <c r="A78" i="29" s="1"/>
  <c r="E53" i="28"/>
  <c r="E52" i="28"/>
  <c r="E51" i="28"/>
  <c r="L51" i="28" s="1"/>
  <c r="L50" i="28"/>
  <c r="E50" i="28"/>
  <c r="H50" i="28" s="1"/>
  <c r="E49" i="28"/>
  <c r="E48" i="28"/>
  <c r="H48" i="28" s="1"/>
  <c r="H47" i="28"/>
  <c r="E47" i="28"/>
  <c r="L47" i="28" s="1"/>
  <c r="E46" i="28"/>
  <c r="H46" i="28" s="1"/>
  <c r="L45" i="28"/>
  <c r="E45" i="28"/>
  <c r="E44" i="28"/>
  <c r="H44" i="28" s="1"/>
  <c r="L43" i="28"/>
  <c r="J43" i="28"/>
  <c r="E43" i="28"/>
  <c r="H43" i="28" s="1"/>
  <c r="E42" i="28"/>
  <c r="H42" i="28" s="1"/>
  <c r="K41" i="28"/>
  <c r="K54" i="28" s="1"/>
  <c r="I41" i="28"/>
  <c r="E41" i="28"/>
  <c r="E37" i="28"/>
  <c r="E36" i="28"/>
  <c r="L36" i="28" s="1"/>
  <c r="E35" i="28"/>
  <c r="H35" i="28" s="1"/>
  <c r="E34" i="28"/>
  <c r="L34" i="28" s="1"/>
  <c r="E33" i="28"/>
  <c r="L32" i="28"/>
  <c r="E32" i="28"/>
  <c r="J32" i="28" s="1"/>
  <c r="J31" i="28"/>
  <c r="E31" i="28"/>
  <c r="H31" i="28" s="1"/>
  <c r="E30" i="28"/>
  <c r="L30" i="28" s="1"/>
  <c r="E29" i="28"/>
  <c r="E28" i="28"/>
  <c r="L28" i="28" s="1"/>
  <c r="L27" i="28"/>
  <c r="E27" i="28"/>
  <c r="H27" i="28" s="1"/>
  <c r="E26" i="28"/>
  <c r="K25" i="28"/>
  <c r="K38" i="28" s="1"/>
  <c r="I25" i="28"/>
  <c r="E25" i="28"/>
  <c r="F21" i="32"/>
  <c r="E21" i="28"/>
  <c r="L21" i="28" s="1"/>
  <c r="F20" i="32"/>
  <c r="E20" i="28"/>
  <c r="L20" i="28" s="1"/>
  <c r="F19" i="32"/>
  <c r="E19" i="28"/>
  <c r="L19" i="28" s="1"/>
  <c r="L18" i="28"/>
  <c r="F18" i="32"/>
  <c r="E18" i="28"/>
  <c r="F17" i="32"/>
  <c r="E17" i="28"/>
  <c r="L17" i="28" s="1"/>
  <c r="F16" i="32"/>
  <c r="E16" i="28"/>
  <c r="L16" i="28" s="1"/>
  <c r="F15" i="32"/>
  <c r="E15" i="28"/>
  <c r="L15" i="28" s="1"/>
  <c r="F14" i="32"/>
  <c r="E14" i="28"/>
  <c r="J14" i="28" s="1"/>
  <c r="F13" i="32"/>
  <c r="E13" i="28"/>
  <c r="L13" i="28" s="1"/>
  <c r="F12" i="32"/>
  <c r="E12" i="28"/>
  <c r="H12" i="28" s="1"/>
  <c r="J11" i="28"/>
  <c r="E11" i="28"/>
  <c r="L11" i="28" s="1"/>
  <c r="F10" i="32"/>
  <c r="E10" i="28"/>
  <c r="J10" i="28" s="1"/>
  <c r="A10" i="28"/>
  <c r="A11" i="28" s="1"/>
  <c r="A12" i="28" s="1"/>
  <c r="A13" i="28" s="1"/>
  <c r="A14" i="28" s="1"/>
  <c r="A15" i="28" s="1"/>
  <c r="A16" i="28" s="1"/>
  <c r="A17" i="28" s="1"/>
  <c r="A18" i="28" s="1"/>
  <c r="A19" i="28" s="1"/>
  <c r="A20" i="28" s="1"/>
  <c r="A21" i="28" s="1"/>
  <c r="A22" i="28" s="1"/>
  <c r="A25" i="28" s="1"/>
  <c r="A26" i="28" s="1"/>
  <c r="A27" i="28" s="1"/>
  <c r="A28" i="28" s="1"/>
  <c r="A29" i="28" s="1"/>
  <c r="A30" i="28" s="1"/>
  <c r="A31" i="28" s="1"/>
  <c r="A32" i="28" s="1"/>
  <c r="A33" i="28" s="1"/>
  <c r="A34" i="28" s="1"/>
  <c r="A35" i="28" s="1"/>
  <c r="A36" i="28" s="1"/>
  <c r="A37" i="28" s="1"/>
  <c r="A38" i="28" s="1"/>
  <c r="A41" i="28" s="1"/>
  <c r="A42" i="28" s="1"/>
  <c r="A43" i="28" s="1"/>
  <c r="A44" i="28" s="1"/>
  <c r="A45" i="28" s="1"/>
  <c r="A46" i="28" s="1"/>
  <c r="A47" i="28" s="1"/>
  <c r="A48" i="28" s="1"/>
  <c r="A49" i="28" s="1"/>
  <c r="A50" i="28" s="1"/>
  <c r="A51" i="28" s="1"/>
  <c r="A52" i="28" s="1"/>
  <c r="A53" i="28" s="1"/>
  <c r="A54" i="28" s="1"/>
  <c r="E9" i="28"/>
  <c r="A11" i="27"/>
  <c r="A12" i="27" s="1"/>
  <c r="A13" i="27" s="1"/>
  <c r="A14" i="27" s="1"/>
  <c r="A15" i="27" s="1"/>
  <c r="A18" i="27" s="1"/>
  <c r="A19" i="27" s="1"/>
  <c r="A20" i="27" s="1"/>
  <c r="A21" i="27" s="1"/>
  <c r="A22" i="27" s="1"/>
  <c r="A23" i="27" s="1"/>
  <c r="A24" i="27" s="1"/>
  <c r="A25" i="27" s="1"/>
  <c r="A2" i="28"/>
  <c r="F38" i="28" l="1"/>
  <c r="N25" i="32"/>
  <c r="N26" i="32" s="1"/>
  <c r="N27" i="32" s="1"/>
  <c r="N28" i="32" s="1"/>
  <c r="N29" i="32" s="1"/>
  <c r="N30" i="32" s="1"/>
  <c r="N31" i="32" s="1"/>
  <c r="N32" i="32" s="1"/>
  <c r="N33" i="32" s="1"/>
  <c r="N34" i="32" s="1"/>
  <c r="N35" i="32" s="1"/>
  <c r="N36" i="32" s="1"/>
  <c r="N37" i="32" s="1"/>
  <c r="F20" i="31" s="1"/>
  <c r="E20" i="31" s="1"/>
  <c r="L41" i="28"/>
  <c r="F9" i="31"/>
  <c r="E9" i="31" s="1"/>
  <c r="E9" i="27"/>
  <c r="E11" i="30"/>
  <c r="F29" i="31"/>
  <c r="E29" i="27"/>
  <c r="F18" i="31"/>
  <c r="E18" i="31" s="1"/>
  <c r="G38" i="28"/>
  <c r="F28" i="31"/>
  <c r="G54" i="28"/>
  <c r="H11" i="31"/>
  <c r="F78" i="30"/>
  <c r="G21" i="31"/>
  <c r="C78" i="30"/>
  <c r="G78" i="30"/>
  <c r="H21" i="31"/>
  <c r="J17" i="32"/>
  <c r="K17" i="32" s="1"/>
  <c r="G17" i="32"/>
  <c r="F11" i="29"/>
  <c r="G28" i="31"/>
  <c r="H9" i="32"/>
  <c r="F8" i="31"/>
  <c r="J15" i="32"/>
  <c r="K15" i="32" s="1"/>
  <c r="G15" i="32"/>
  <c r="H17" i="28"/>
  <c r="H36" i="28"/>
  <c r="G8" i="31"/>
  <c r="Q9" i="32"/>
  <c r="Q10" i="32" s="1"/>
  <c r="Q11" i="32" s="1"/>
  <c r="Q12" i="32" s="1"/>
  <c r="Q13" i="32" s="1"/>
  <c r="Q14" i="32" s="1"/>
  <c r="Q15" i="32" s="1"/>
  <c r="Q16" i="32" s="1"/>
  <c r="Q17" i="32" s="1"/>
  <c r="Q18" i="32" s="1"/>
  <c r="Q19" i="32" s="1"/>
  <c r="Q20" i="32" s="1"/>
  <c r="Q21" i="32" s="1"/>
  <c r="J12" i="32"/>
  <c r="K12" i="32" s="1"/>
  <c r="G12" i="32"/>
  <c r="H15" i="28"/>
  <c r="J17" i="28"/>
  <c r="H32" i="28"/>
  <c r="L42" i="28"/>
  <c r="J18" i="32"/>
  <c r="K18" i="32" s="1"/>
  <c r="G18" i="32"/>
  <c r="J10" i="32"/>
  <c r="G10" i="32"/>
  <c r="J13" i="32"/>
  <c r="K13" i="32" s="1"/>
  <c r="G13" i="32"/>
  <c r="J16" i="32"/>
  <c r="K16" i="32" s="1"/>
  <c r="G16" i="32"/>
  <c r="J20" i="32"/>
  <c r="K20" i="32" s="1"/>
  <c r="G20" i="32"/>
  <c r="J42" i="28"/>
  <c r="H11" i="28"/>
  <c r="F11" i="32"/>
  <c r="J12" i="28"/>
  <c r="J14" i="32"/>
  <c r="K14" i="32" s="1"/>
  <c r="G14" i="32"/>
  <c r="J15" i="28"/>
  <c r="J19" i="32"/>
  <c r="K19" i="32" s="1"/>
  <c r="G19" i="32"/>
  <c r="J21" i="32"/>
  <c r="K21" i="32" s="1"/>
  <c r="G21" i="32"/>
  <c r="H8" i="31"/>
  <c r="Z9" i="32"/>
  <c r="Z10" i="32" s="1"/>
  <c r="Z11" i="32" s="1"/>
  <c r="Z12" i="32" s="1"/>
  <c r="Z13" i="32" s="1"/>
  <c r="Z14" i="32" s="1"/>
  <c r="Z15" i="32" s="1"/>
  <c r="Z16" i="32" s="1"/>
  <c r="Z17" i="32" s="1"/>
  <c r="Z18" i="32" s="1"/>
  <c r="Z19" i="32" s="1"/>
  <c r="Z20" i="32" s="1"/>
  <c r="Z21" i="32" s="1"/>
  <c r="G11" i="31"/>
  <c r="E78" i="30"/>
  <c r="A19" i="31"/>
  <c r="A20" i="31" s="1"/>
  <c r="A29" i="31" s="1"/>
  <c r="H13" i="28"/>
  <c r="L14" i="28"/>
  <c r="H21" i="28"/>
  <c r="H28" i="28"/>
  <c r="L31" i="28"/>
  <c r="J35" i="28"/>
  <c r="J36" i="28"/>
  <c r="J46" i="28"/>
  <c r="J47" i="28"/>
  <c r="H51" i="28"/>
  <c r="J13" i="28"/>
  <c r="H19" i="28"/>
  <c r="J21" i="28"/>
  <c r="J25" i="28"/>
  <c r="J27" i="28"/>
  <c r="J28" i="28"/>
  <c r="L35" i="28"/>
  <c r="L46" i="28"/>
  <c r="J50" i="28"/>
  <c r="J51" i="28"/>
  <c r="J41" i="28"/>
  <c r="H10" i="28"/>
  <c r="J19" i="28"/>
  <c r="H41" i="28"/>
  <c r="A28" i="27"/>
  <c r="A29" i="27" s="1"/>
  <c r="A30" i="27" s="1"/>
  <c r="A31" i="27" s="1"/>
  <c r="A32" i="27" s="1"/>
  <c r="A33" i="27" s="1"/>
  <c r="A34" i="27" s="1"/>
  <c r="A35" i="27" s="1"/>
  <c r="E9" i="30"/>
  <c r="F10" i="30"/>
  <c r="E10" i="29"/>
  <c r="F22" i="28"/>
  <c r="G22" i="28"/>
  <c r="E9" i="29"/>
  <c r="F11" i="30"/>
  <c r="G11" i="29"/>
  <c r="H28" i="27"/>
  <c r="G28" i="27"/>
  <c r="F10" i="29"/>
  <c r="F9" i="29"/>
  <c r="I9" i="28"/>
  <c r="G10" i="29"/>
  <c r="L9" i="28"/>
  <c r="G11" i="30"/>
  <c r="G9" i="29"/>
  <c r="L12" i="28"/>
  <c r="L33" i="28"/>
  <c r="J33" i="28"/>
  <c r="J53" i="28"/>
  <c r="H53" i="28"/>
  <c r="K9" i="28"/>
  <c r="K22" i="28" s="1"/>
  <c r="J26" i="28"/>
  <c r="H26" i="28"/>
  <c r="H33" i="28"/>
  <c r="L37" i="28"/>
  <c r="J37" i="28"/>
  <c r="I38" i="28"/>
  <c r="L52" i="28"/>
  <c r="J52" i="28"/>
  <c r="L53" i="28"/>
  <c r="I54" i="28"/>
  <c r="L29" i="28"/>
  <c r="J29" i="28"/>
  <c r="J34" i="28"/>
  <c r="H34" i="28"/>
  <c r="L44" i="28"/>
  <c r="L54" i="28" s="1"/>
  <c r="H30" i="27" s="1"/>
  <c r="J44" i="28"/>
  <c r="J49" i="28"/>
  <c r="H49" i="28"/>
  <c r="H8" i="27"/>
  <c r="L10" i="28"/>
  <c r="H29" i="28"/>
  <c r="J54" i="28"/>
  <c r="G30" i="27" s="1"/>
  <c r="L48" i="28"/>
  <c r="J48" i="28"/>
  <c r="L49" i="28"/>
  <c r="E11" i="29"/>
  <c r="F9" i="30"/>
  <c r="H9" i="28"/>
  <c r="H14" i="28"/>
  <c r="J16" i="28"/>
  <c r="H16" i="28"/>
  <c r="J18" i="28"/>
  <c r="H18" i="28"/>
  <c r="J20" i="28"/>
  <c r="H20" i="28"/>
  <c r="L25" i="28"/>
  <c r="L26" i="28"/>
  <c r="J30" i="28"/>
  <c r="H30" i="28"/>
  <c r="H37" i="28"/>
  <c r="J45" i="28"/>
  <c r="H45" i="28"/>
  <c r="H52" i="28"/>
  <c r="H25" i="28" l="1"/>
  <c r="E8" i="31"/>
  <c r="E8" i="27"/>
  <c r="E28" i="27"/>
  <c r="E18" i="27"/>
  <c r="E28" i="31"/>
  <c r="E10" i="30"/>
  <c r="E12" i="30" s="1"/>
  <c r="F19" i="31"/>
  <c r="E19" i="27"/>
  <c r="E29" i="31"/>
  <c r="F31" i="31"/>
  <c r="E12" i="29"/>
  <c r="G11" i="32"/>
  <c r="G22" i="32" s="1"/>
  <c r="J11" i="32"/>
  <c r="K11" i="32" s="1"/>
  <c r="H54" i="28"/>
  <c r="M21" i="32"/>
  <c r="L21" i="32"/>
  <c r="F22" i="32"/>
  <c r="M14" i="32"/>
  <c r="L14" i="32"/>
  <c r="L16" i="32"/>
  <c r="M16" i="32"/>
  <c r="K10" i="32"/>
  <c r="M20" i="32"/>
  <c r="L20" i="32"/>
  <c r="M13" i="32"/>
  <c r="L13" i="32"/>
  <c r="M18" i="32"/>
  <c r="L18" i="32"/>
  <c r="M12" i="32"/>
  <c r="L12" i="32"/>
  <c r="H10" i="32"/>
  <c r="M17" i="32"/>
  <c r="L17" i="32"/>
  <c r="M19" i="32"/>
  <c r="L19" i="32"/>
  <c r="L15" i="32"/>
  <c r="M15" i="32"/>
  <c r="G10" i="30"/>
  <c r="G12" i="30" s="1"/>
  <c r="L22" i="28"/>
  <c r="H10" i="27" s="1"/>
  <c r="H11" i="27" s="1"/>
  <c r="F12" i="30"/>
  <c r="J38" i="28"/>
  <c r="F12" i="29"/>
  <c r="G31" i="27"/>
  <c r="G12" i="29"/>
  <c r="I22" i="28"/>
  <c r="J9" i="28"/>
  <c r="J22" i="28" s="1"/>
  <c r="H38" i="28"/>
  <c r="H31" i="27"/>
  <c r="L38" i="28"/>
  <c r="H22" i="28"/>
  <c r="E10" i="27" s="1"/>
  <c r="H11" i="32" l="1"/>
  <c r="H12" i="32" s="1"/>
  <c r="H13" i="32" s="1"/>
  <c r="H14" i="32" s="1"/>
  <c r="H15" i="32" s="1"/>
  <c r="H16" i="32" s="1"/>
  <c r="H17" i="32" s="1"/>
  <c r="H18" i="32" s="1"/>
  <c r="H19" i="32" s="1"/>
  <c r="H20" i="32" s="1"/>
  <c r="H21" i="32" s="1"/>
  <c r="J22" i="32"/>
  <c r="E19" i="31"/>
  <c r="F21" i="31"/>
  <c r="F35" i="31"/>
  <c r="E31" i="31"/>
  <c r="E35" i="31" s="1"/>
  <c r="F35" i="27"/>
  <c r="E30" i="27"/>
  <c r="F25" i="27"/>
  <c r="E20" i="27"/>
  <c r="L10" i="32"/>
  <c r="K22" i="32"/>
  <c r="M10" i="32"/>
  <c r="L11" i="32"/>
  <c r="M11" i="32"/>
  <c r="M22" i="32" l="1"/>
  <c r="E21" i="27"/>
  <c r="E25" i="27" s="1"/>
  <c r="F25" i="31"/>
  <c r="E21" i="31"/>
  <c r="E25" i="31" s="1"/>
  <c r="E31" i="27"/>
  <c r="E35" i="27" s="1"/>
  <c r="F15" i="27"/>
  <c r="E11" i="27"/>
  <c r="E15" i="27" s="1"/>
  <c r="L22" i="32"/>
  <c r="N10" i="32"/>
  <c r="N11" i="32" s="1"/>
  <c r="N12" i="32" s="1"/>
  <c r="N13" i="32" s="1"/>
  <c r="N14" i="32" s="1"/>
  <c r="N15" i="32" s="1"/>
  <c r="N16" i="32" s="1"/>
  <c r="N17" i="32" s="1"/>
  <c r="N18" i="32" s="1"/>
  <c r="N19" i="32" s="1"/>
  <c r="N20" i="32" s="1"/>
  <c r="N21" i="32" s="1"/>
  <c r="F10" i="31" s="1"/>
  <c r="F11" i="31" l="1"/>
  <c r="F15" i="31" s="1"/>
  <c r="E10" i="31"/>
  <c r="E56" i="26"/>
  <c r="B54" i="26"/>
  <c r="G39" i="26"/>
  <c r="D39" i="26"/>
  <c r="E31" i="26" s="1"/>
  <c r="F37" i="26"/>
  <c r="H37" i="26" s="1"/>
  <c r="F36" i="26"/>
  <c r="H36" i="26" s="1"/>
  <c r="F35" i="26"/>
  <c r="H35" i="26" s="1"/>
  <c r="F34" i="26"/>
  <c r="H34" i="26" s="1"/>
  <c r="F33" i="26"/>
  <c r="H33" i="26" s="1"/>
  <c r="E33" i="26"/>
  <c r="F32" i="26"/>
  <c r="H32" i="26" s="1"/>
  <c r="F31" i="26"/>
  <c r="H31" i="26" s="1"/>
  <c r="F30" i="26"/>
  <c r="H30" i="26" s="1"/>
  <c r="F29" i="26"/>
  <c r="H29" i="26" s="1"/>
  <c r="F28" i="26"/>
  <c r="H28" i="26" s="1"/>
  <c r="F27" i="26"/>
  <c r="H27" i="26" s="1"/>
  <c r="F26" i="26"/>
  <c r="H26" i="26" s="1"/>
  <c r="J26" i="26" s="1"/>
  <c r="E26" i="26"/>
  <c r="F25" i="26"/>
  <c r="H25" i="26" s="1"/>
  <c r="F24" i="26"/>
  <c r="H24" i="26" s="1"/>
  <c r="F23" i="26"/>
  <c r="H23" i="26" s="1"/>
  <c r="F22" i="26"/>
  <c r="H22" i="26" s="1"/>
  <c r="F21" i="26"/>
  <c r="H21" i="26" s="1"/>
  <c r="F20" i="26"/>
  <c r="H20" i="26" s="1"/>
  <c r="F19" i="26"/>
  <c r="H19" i="26" s="1"/>
  <c r="F18" i="26"/>
  <c r="E11" i="31" l="1"/>
  <c r="E15" i="31" s="1"/>
  <c r="E24" i="26"/>
  <c r="F39" i="26"/>
  <c r="E36" i="26"/>
  <c r="E22" i="26"/>
  <c r="E20" i="26"/>
  <c r="H18" i="26"/>
  <c r="H39" i="26" s="1"/>
  <c r="E28" i="26"/>
  <c r="E30" i="26"/>
  <c r="J34" i="26"/>
  <c r="K34" i="26" s="1"/>
  <c r="E19" i="26"/>
  <c r="E21" i="26"/>
  <c r="E23" i="26"/>
  <c r="E25" i="26"/>
  <c r="E32" i="26"/>
  <c r="E34" i="26"/>
  <c r="E35" i="26"/>
  <c r="E37" i="26"/>
  <c r="E18" i="26"/>
  <c r="E27" i="26"/>
  <c r="E29" i="26"/>
  <c r="J33" i="26"/>
  <c r="K33" i="26" s="1"/>
  <c r="J36" i="26"/>
  <c r="K36" i="26" s="1"/>
  <c r="J30" i="26"/>
  <c r="K30" i="26" s="1"/>
  <c r="J19" i="26"/>
  <c r="K19" i="26" s="1"/>
  <c r="J23" i="26"/>
  <c r="K23" i="26" s="1"/>
  <c r="J37" i="26"/>
  <c r="K37" i="26" s="1"/>
  <c r="J27" i="26"/>
  <c r="K27" i="26" s="1"/>
  <c r="J20" i="26"/>
  <c r="K20" i="26" s="1"/>
  <c r="J24" i="26"/>
  <c r="K24" i="26"/>
  <c r="J28" i="26"/>
  <c r="K28" i="26" s="1"/>
  <c r="J22" i="26"/>
  <c r="K22" i="26" s="1"/>
  <c r="J21" i="26"/>
  <c r="K21" i="26" s="1"/>
  <c r="J25" i="26"/>
  <c r="K25" i="26" s="1"/>
  <c r="J32" i="26"/>
  <c r="K32" i="26" s="1"/>
  <c r="J35" i="26"/>
  <c r="K35" i="26" s="1"/>
  <c r="J29" i="26"/>
  <c r="K29" i="26"/>
  <c r="J31" i="26"/>
  <c r="K31" i="26" s="1"/>
  <c r="K18" i="26"/>
  <c r="K26" i="26"/>
  <c r="J18" i="26"/>
  <c r="E39" i="26" l="1"/>
  <c r="K39" i="26"/>
  <c r="J39" i="26"/>
  <c r="J42" i="26" s="1"/>
  <c r="E207" i="25" l="1"/>
  <c r="E177" i="25"/>
  <c r="A181" i="25"/>
  <c r="A182" i="25" s="1"/>
  <c r="A183" i="25" s="1"/>
  <c r="A184" i="25" s="1"/>
  <c r="A185" i="25" s="1"/>
  <c r="A186" i="25" s="1"/>
  <c r="A187" i="25" s="1"/>
  <c r="A188" i="25" s="1"/>
  <c r="A189" i="25" s="1"/>
  <c r="A190" i="25" s="1"/>
  <c r="A191" i="25" s="1"/>
  <c r="A192" i="25" s="1"/>
  <c r="A193" i="25" s="1"/>
  <c r="A194" i="25" s="1"/>
  <c r="A200" i="25" s="1"/>
  <c r="H194" i="25"/>
  <c r="E69" i="25" s="1"/>
  <c r="G194" i="25"/>
  <c r="E65" i="25" s="1"/>
  <c r="E194" i="25"/>
  <c r="E40" i="25" s="1"/>
  <c r="D186" i="25"/>
  <c r="D187" i="25" s="1"/>
  <c r="D188" i="25" s="1"/>
  <c r="D189" i="25" s="1"/>
  <c r="D190" i="25" s="1"/>
  <c r="D191" i="25" s="1"/>
  <c r="D192" i="25" s="1"/>
  <c r="D193" i="25" s="1"/>
  <c r="L207" i="25" l="1"/>
  <c r="E59" i="25" s="1"/>
  <c r="D194" i="25"/>
  <c r="E32" i="25" s="1"/>
  <c r="F51" i="22" l="1"/>
  <c r="G52" i="22" s="1"/>
  <c r="J52" i="22" s="1"/>
  <c r="I43" i="22"/>
  <c r="H43" i="22"/>
  <c r="G43" i="22"/>
  <c r="F43" i="22"/>
  <c r="E43" i="22"/>
  <c r="D43" i="22"/>
  <c r="C43" i="22"/>
  <c r="D40" i="22"/>
  <c r="E40" i="22" s="1"/>
  <c r="F40" i="22" s="1"/>
  <c r="G40" i="22" s="1"/>
  <c r="H40" i="22" s="1"/>
  <c r="I40" i="22" s="1"/>
  <c r="F36" i="22"/>
  <c r="F28" i="22"/>
  <c r="F31" i="22" l="1"/>
  <c r="H55" i="22" s="1"/>
  <c r="F70" i="22"/>
  <c r="I71" i="22" s="1"/>
  <c r="J51" i="22"/>
  <c r="F68" i="22"/>
  <c r="I69" i="22" s="1"/>
  <c r="F63" i="22"/>
  <c r="F71" i="22"/>
  <c r="F56" i="22"/>
  <c r="F60" i="22"/>
  <c r="F64" i="22"/>
  <c r="F57" i="22"/>
  <c r="F61" i="22"/>
  <c r="F65" i="22"/>
  <c r="F69" i="22"/>
  <c r="F59" i="22"/>
  <c r="F67" i="22"/>
  <c r="F52" i="22"/>
  <c r="G53" i="22" s="1"/>
  <c r="J53" i="22" s="1"/>
  <c r="F53" i="22"/>
  <c r="G54" i="22" s="1"/>
  <c r="J54" i="22" s="1"/>
  <c r="F54" i="22"/>
  <c r="F55" i="22"/>
  <c r="F58" i="22"/>
  <c r="F62" i="22"/>
  <c r="F66" i="22"/>
  <c r="G69" i="22" l="1"/>
  <c r="J69" i="22" s="1"/>
  <c r="G71" i="22"/>
  <c r="J71" i="22" s="1"/>
  <c r="I68" i="22"/>
  <c r="G68" i="22"/>
  <c r="G57" i="22"/>
  <c r="I57" i="22"/>
  <c r="I67" i="22"/>
  <c r="G67" i="22"/>
  <c r="I58" i="22"/>
  <c r="G58" i="22"/>
  <c r="G63" i="22"/>
  <c r="I63" i="22"/>
  <c r="I70" i="22"/>
  <c r="G70" i="22"/>
  <c r="G65" i="22"/>
  <c r="I65" i="22"/>
  <c r="I64" i="22"/>
  <c r="G64" i="22"/>
  <c r="I56" i="22"/>
  <c r="G56" i="22"/>
  <c r="I62" i="22"/>
  <c r="G62" i="22"/>
  <c r="I55" i="22"/>
  <c r="G55" i="22"/>
  <c r="I60" i="22"/>
  <c r="G60" i="22"/>
  <c r="G59" i="22"/>
  <c r="I59" i="22"/>
  <c r="I66" i="22"/>
  <c r="G66" i="22"/>
  <c r="G61" i="22"/>
  <c r="I61" i="22"/>
  <c r="J55" i="22" l="1"/>
  <c r="J56" i="22"/>
  <c r="J67" i="22"/>
  <c r="J68" i="22"/>
  <c r="J66" i="22"/>
  <c r="J60" i="22"/>
  <c r="J62" i="22"/>
  <c r="J64" i="22"/>
  <c r="J70" i="22"/>
  <c r="J58" i="22"/>
  <c r="J61" i="22"/>
  <c r="J65" i="22"/>
  <c r="J57" i="22"/>
  <c r="J59" i="22"/>
  <c r="J63" i="22"/>
  <c r="F14" i="22" l="1"/>
  <c r="C43" i="5" l="1"/>
  <c r="D10" i="25" l="1"/>
  <c r="E149" i="25"/>
  <c r="E148" i="25"/>
  <c r="E147" i="25"/>
  <c r="E146" i="25"/>
  <c r="H163" i="25" l="1"/>
  <c r="H162" i="25"/>
  <c r="H161" i="25"/>
  <c r="G162" i="25"/>
  <c r="E163" i="25"/>
  <c r="E162" i="25"/>
  <c r="E161" i="25"/>
  <c r="A146" i="25"/>
  <c r="A147" i="25" s="1"/>
  <c r="A148" i="25" s="1"/>
  <c r="A149" i="25" s="1"/>
  <c r="E98" i="25"/>
  <c r="A87" i="25"/>
  <c r="A88" i="25" s="1"/>
  <c r="A89" i="25" s="1"/>
  <c r="A90" i="25" s="1"/>
  <c r="E92" i="25"/>
  <c r="E42" i="25"/>
  <c r="J40" i="25"/>
  <c r="E38" i="25"/>
  <c r="J38" i="25" s="1"/>
  <c r="E34" i="25"/>
  <c r="J32" i="25"/>
  <c r="J169" i="25" s="1"/>
  <c r="E30" i="25"/>
  <c r="J30" i="25" s="1"/>
  <c r="D91" i="25"/>
  <c r="D90" i="25"/>
  <c r="D30" i="25"/>
  <c r="E150" i="25"/>
  <c r="H149" i="25"/>
  <c r="H148" i="25"/>
  <c r="H146" i="25"/>
  <c r="G61" i="25"/>
  <c r="J46" i="25"/>
  <c r="A31" i="25"/>
  <c r="A32" i="25" s="1"/>
  <c r="J48" i="25" l="1"/>
  <c r="J172" i="25" s="1"/>
  <c r="E48" i="25"/>
  <c r="A91" i="25"/>
  <c r="A92" i="25" s="1"/>
  <c r="A93" i="25" s="1"/>
  <c r="A95" i="25" s="1"/>
  <c r="A96" i="25" s="1"/>
  <c r="A97" i="25" s="1"/>
  <c r="A98" i="25" s="1"/>
  <c r="A99" i="25" s="1"/>
  <c r="E164" i="25"/>
  <c r="E50" i="25"/>
  <c r="E46" i="25"/>
  <c r="A33" i="25"/>
  <c r="A34" i="25" s="1"/>
  <c r="A150" i="25"/>
  <c r="A153" i="25" s="1"/>
  <c r="A154" i="25" s="1"/>
  <c r="A155" i="25" s="1"/>
  <c r="A156" i="25" s="1"/>
  <c r="A157" i="25" s="1"/>
  <c r="A159" i="25" s="1"/>
  <c r="A160" i="25" s="1"/>
  <c r="A161" i="25" s="1"/>
  <c r="A162" i="25" s="1"/>
  <c r="A163" i="25" s="1"/>
  <c r="A101" i="25" l="1"/>
  <c r="A102" i="25" s="1"/>
  <c r="A103" i="25" s="1"/>
  <c r="A104" i="25" s="1"/>
  <c r="A105" i="25" s="1"/>
  <c r="A106" i="25" s="1"/>
  <c r="A107" i="25" s="1"/>
  <c r="A108" i="25" s="1"/>
  <c r="A109" i="25" s="1"/>
  <c r="A110" i="25" s="1"/>
  <c r="A35" i="25"/>
  <c r="A37" i="25" s="1"/>
  <c r="A38" i="25" s="1"/>
  <c r="I87" i="6"/>
  <c r="G57" i="24"/>
  <c r="G56" i="24"/>
  <c r="G7" i="24"/>
  <c r="G58" i="24" s="1"/>
  <c r="G5" i="25" l="1"/>
  <c r="G4" i="25"/>
  <c r="G6" i="25"/>
  <c r="A112" i="25"/>
  <c r="A113" i="25" s="1"/>
  <c r="C117" i="25" s="1"/>
  <c r="H147" i="25"/>
  <c r="H150" i="25" s="1"/>
  <c r="J150" i="25" s="1"/>
  <c r="J154" i="25" s="1"/>
  <c r="D46" i="25"/>
  <c r="A39" i="25"/>
  <c r="A40" i="25" s="1"/>
  <c r="E15" i="7"/>
  <c r="H15" i="7" s="1"/>
  <c r="J41" i="21" s="1"/>
  <c r="I3" i="7"/>
  <c r="F88" i="6"/>
  <c r="K86" i="6"/>
  <c r="J80" i="6"/>
  <c r="G68" i="6"/>
  <c r="D16" i="1" s="1"/>
  <c r="F68" i="6"/>
  <c r="I226" i="1" s="1"/>
  <c r="E68" i="6"/>
  <c r="I225" i="1" s="1"/>
  <c r="D68" i="6"/>
  <c r="I222" i="1" s="1"/>
  <c r="C68" i="6"/>
  <c r="I219" i="1" s="1"/>
  <c r="A56" i="6"/>
  <c r="A57" i="6" s="1"/>
  <c r="A58" i="6" s="1"/>
  <c r="A59" i="6" s="1"/>
  <c r="A60" i="6" s="1"/>
  <c r="A61" i="6" s="1"/>
  <c r="A62" i="6" s="1"/>
  <c r="A63" i="6" s="1"/>
  <c r="A64" i="6" s="1"/>
  <c r="A65" i="6" s="1"/>
  <c r="A66" i="6" s="1"/>
  <c r="A67" i="6" s="1"/>
  <c r="A68" i="6" s="1"/>
  <c r="A69" i="6" s="1"/>
  <c r="A70" i="6" s="1"/>
  <c r="A73" i="6" s="1"/>
  <c r="A75" i="6" s="1"/>
  <c r="A77" i="6" s="1"/>
  <c r="A78" i="6" s="1"/>
  <c r="A79" i="6" s="1"/>
  <c r="A80" i="6" s="1"/>
  <c r="A85" i="6" s="1"/>
  <c r="A86" i="6" s="1"/>
  <c r="A87" i="6" s="1"/>
  <c r="A88" i="6" s="1"/>
  <c r="F54" i="6"/>
  <c r="F30" i="6"/>
  <c r="G30" i="6" s="1"/>
  <c r="H30" i="6" s="1"/>
  <c r="I30" i="6" s="1"/>
  <c r="J30" i="6" s="1"/>
  <c r="H9" i="6"/>
  <c r="I9" i="6" s="1"/>
  <c r="E59" i="21"/>
  <c r="B57" i="21"/>
  <c r="D39" i="21"/>
  <c r="E20" i="21" s="1"/>
  <c r="F20" i="21" s="1"/>
  <c r="E37" i="21" l="1"/>
  <c r="F37" i="21" s="1"/>
  <c r="H37" i="21" s="1"/>
  <c r="J37" i="21" s="1"/>
  <c r="E26" i="21"/>
  <c r="F26" i="21" s="1"/>
  <c r="E28" i="21"/>
  <c r="E22" i="21"/>
  <c r="E24" i="21"/>
  <c r="E32" i="21"/>
  <c r="F32" i="21" s="1"/>
  <c r="H32" i="21" s="1"/>
  <c r="J32" i="21" s="1"/>
  <c r="E30" i="21"/>
  <c r="F30" i="21" s="1"/>
  <c r="H30" i="21" s="1"/>
  <c r="J30" i="21" s="1"/>
  <c r="E36" i="21"/>
  <c r="F36" i="21" s="1"/>
  <c r="H36" i="21" s="1"/>
  <c r="J36" i="21" s="1"/>
  <c r="P31" i="7"/>
  <c r="Q31" i="7" s="1"/>
  <c r="E18" i="21"/>
  <c r="F18" i="21" s="1"/>
  <c r="H18" i="21" s="1"/>
  <c r="J18" i="21" s="1"/>
  <c r="E34" i="21"/>
  <c r="F34" i="21" s="1"/>
  <c r="H34" i="21" s="1"/>
  <c r="J34" i="21" s="1"/>
  <c r="A114" i="25"/>
  <c r="A115" i="25" s="1"/>
  <c r="A116" i="25" s="1"/>
  <c r="A117" i="25" s="1"/>
  <c r="A118" i="25" s="1"/>
  <c r="A119" i="25" s="1"/>
  <c r="A120" i="25" s="1"/>
  <c r="A121" i="25" s="1"/>
  <c r="A122" i="25" s="1"/>
  <c r="A123" i="25" s="1"/>
  <c r="A124" i="25" s="1"/>
  <c r="A125" i="25" s="1"/>
  <c r="H33" i="25"/>
  <c r="J69" i="25"/>
  <c r="J86" i="25"/>
  <c r="A41" i="25"/>
  <c r="A42" i="25" s="1"/>
  <c r="D48" i="25"/>
  <c r="E19" i="21"/>
  <c r="F19" i="21" s="1"/>
  <c r="H19" i="21" s="1"/>
  <c r="J19" i="21" s="1"/>
  <c r="E21" i="21"/>
  <c r="F21" i="21" s="1"/>
  <c r="H21" i="21" s="1"/>
  <c r="J21" i="21" s="1"/>
  <c r="E23" i="21"/>
  <c r="F23" i="21" s="1"/>
  <c r="H23" i="21" s="1"/>
  <c r="E25" i="21"/>
  <c r="F25" i="21" s="1"/>
  <c r="H25" i="21" s="1"/>
  <c r="J25" i="21" s="1"/>
  <c r="E27" i="21"/>
  <c r="F27" i="21" s="1"/>
  <c r="H27" i="21" s="1"/>
  <c r="J27" i="21" s="1"/>
  <c r="E29" i="21"/>
  <c r="F29" i="21" s="1"/>
  <c r="H29" i="21" s="1"/>
  <c r="E31" i="21"/>
  <c r="F31" i="21" s="1"/>
  <c r="H31" i="21" s="1"/>
  <c r="J31" i="21" s="1"/>
  <c r="E33" i="21"/>
  <c r="F33" i="21" s="1"/>
  <c r="H33" i="21" s="1"/>
  <c r="J33" i="21" s="1"/>
  <c r="E35" i="21"/>
  <c r="F35" i="21" s="1"/>
  <c r="H35" i="21" s="1"/>
  <c r="F28" i="21" l="1"/>
  <c r="F24" i="21"/>
  <c r="K37" i="21"/>
  <c r="F22" i="21"/>
  <c r="P32" i="7"/>
  <c r="Q32" i="7" s="1"/>
  <c r="J23" i="21"/>
  <c r="K23" i="21" s="1"/>
  <c r="K30" i="21"/>
  <c r="J35" i="21"/>
  <c r="K35" i="21" s="1"/>
  <c r="J29" i="21"/>
  <c r="K29" i="21" s="1"/>
  <c r="K36" i="21"/>
  <c r="K19" i="21"/>
  <c r="K31" i="21"/>
  <c r="K21" i="21"/>
  <c r="K32" i="21"/>
  <c r="K18" i="21"/>
  <c r="K25" i="21"/>
  <c r="K34" i="21"/>
  <c r="K33" i="21"/>
  <c r="K27" i="21"/>
  <c r="P33" i="7"/>
  <c r="Q33" i="7" s="1"/>
  <c r="A127" i="25"/>
  <c r="A128" i="25" s="1"/>
  <c r="A130" i="25" s="1"/>
  <c r="H41" i="25"/>
  <c r="A43" i="25"/>
  <c r="A45" i="25" s="1"/>
  <c r="A46" i="25" s="1"/>
  <c r="A47" i="25" s="1"/>
  <c r="A48" i="25" s="1"/>
  <c r="A49" i="25" s="1"/>
  <c r="A50" i="25" s="1"/>
  <c r="A51" i="25" s="1"/>
  <c r="A53" i="25" s="1"/>
  <c r="A54" i="25" s="1"/>
  <c r="A55" i="25" s="1"/>
  <c r="A56" i="25" s="1"/>
  <c r="A57" i="25" s="1"/>
  <c r="A58" i="25" s="1"/>
  <c r="A60" i="25" s="1"/>
  <c r="A61" i="25" s="1"/>
  <c r="A62" i="25" s="1"/>
  <c r="A63" i="25" s="1"/>
  <c r="A65" i="25" s="1"/>
  <c r="A67" i="25" s="1"/>
  <c r="A68" i="25" s="1"/>
  <c r="A69" i="25" s="1"/>
  <c r="A70" i="25" s="1"/>
  <c r="A71" i="25" s="1"/>
  <c r="A73" i="25" s="1"/>
  <c r="D50" i="25"/>
  <c r="E39" i="21"/>
  <c r="F39" i="21" l="1"/>
  <c r="P34" i="7"/>
  <c r="Q34" i="7" s="1"/>
  <c r="H87" i="25"/>
  <c r="H96" i="25"/>
  <c r="J96" i="25" s="1"/>
  <c r="J65" i="25"/>
  <c r="P35" i="7" l="1"/>
  <c r="Q35" i="7" s="1"/>
  <c r="H97" i="25"/>
  <c r="H88" i="25"/>
  <c r="I79" i="1"/>
  <c r="P36" i="7" l="1"/>
  <c r="Q36" i="7" s="1"/>
  <c r="H89" i="25"/>
  <c r="H103" i="25"/>
  <c r="I16" i="17"/>
  <c r="H13" i="17"/>
  <c r="G13" i="17"/>
  <c r="F13" i="17"/>
  <c r="E13" i="17"/>
  <c r="D13" i="17"/>
  <c r="I13" i="17" l="1"/>
  <c r="P37" i="7"/>
  <c r="Q37" i="7" s="1"/>
  <c r="H104" i="25"/>
  <c r="H90" i="25"/>
  <c r="A4" i="22"/>
  <c r="A41" i="22"/>
  <c r="A42" i="22" s="1"/>
  <c r="A43" i="22" s="1"/>
  <c r="A46" i="22" s="1"/>
  <c r="A47" i="22" s="1"/>
  <c r="A48" i="22" s="1"/>
  <c r="A49" i="22" s="1"/>
  <c r="A50" i="22" s="1"/>
  <c r="A51" i="22" s="1"/>
  <c r="A52" i="22" s="1"/>
  <c r="A53" i="22" s="1"/>
  <c r="A54" i="22" s="1"/>
  <c r="A55" i="22" s="1"/>
  <c r="A56" i="22" s="1"/>
  <c r="A57" i="22" s="1"/>
  <c r="A58" i="22" s="1"/>
  <c r="A59" i="22" s="1"/>
  <c r="A60" i="22" s="1"/>
  <c r="A61" i="22" s="1"/>
  <c r="A62" i="22" s="1"/>
  <c r="A63" i="22" s="1"/>
  <c r="A64" i="22" s="1"/>
  <c r="A65" i="22" s="1"/>
  <c r="A66" i="22" s="1"/>
  <c r="A67" i="22" s="1"/>
  <c r="A68" i="22" s="1"/>
  <c r="A69" i="22" s="1"/>
  <c r="A70" i="22" s="1"/>
  <c r="A71" i="22" s="1"/>
  <c r="A72" i="22" s="1"/>
  <c r="A73" i="22" s="1"/>
  <c r="A74" i="22" s="1"/>
  <c r="A75" i="22" s="1"/>
  <c r="A76" i="22" s="1"/>
  <c r="A77" i="22" s="1"/>
  <c r="A78" i="22" s="1"/>
  <c r="A15" i="22"/>
  <c r="A16" i="22" s="1"/>
  <c r="A17" i="22" s="1"/>
  <c r="A18" i="22" s="1"/>
  <c r="A19" i="22" s="1"/>
  <c r="A20" i="22" s="1"/>
  <c r="A23" i="22" s="1"/>
  <c r="A24" i="22" s="1"/>
  <c r="A25" i="22" s="1"/>
  <c r="A26" i="22" s="1"/>
  <c r="A27" i="22" s="1"/>
  <c r="A28" i="22" s="1"/>
  <c r="A29" i="22" s="1"/>
  <c r="A31" i="22" s="1"/>
  <c r="A33" i="22" s="1"/>
  <c r="A34" i="22" s="1"/>
  <c r="A35" i="22" s="1"/>
  <c r="D59" i="5"/>
  <c r="I59" i="5"/>
  <c r="D92" i="1" s="1"/>
  <c r="J59" i="25" s="1"/>
  <c r="P38" i="7" l="1"/>
  <c r="Q38" i="7" s="1"/>
  <c r="H91" i="25"/>
  <c r="P39" i="7" l="1"/>
  <c r="Q39" i="7" s="1"/>
  <c r="P40" i="7" l="1"/>
  <c r="Q40" i="7" s="1"/>
  <c r="P41" i="7" l="1"/>
  <c r="Q41" i="7" s="1"/>
  <c r="G92" i="1"/>
  <c r="I92" i="1" s="1"/>
  <c r="P42" i="7" l="1"/>
  <c r="Q42" i="7" s="1"/>
  <c r="G7" i="2"/>
  <c r="G57" i="2" s="1"/>
  <c r="G56" i="2"/>
  <c r="G55" i="2"/>
  <c r="J24" i="6"/>
  <c r="D129" i="1" s="1"/>
  <c r="I129" i="1" s="1"/>
  <c r="E19" i="16"/>
  <c r="E23" i="16" s="1"/>
  <c r="E15" i="16"/>
  <c r="J13" i="16"/>
  <c r="A9" i="16"/>
  <c r="A12" i="16" s="1"/>
  <c r="A13" i="16" s="1"/>
  <c r="A14" i="16" s="1"/>
  <c r="A15" i="16" s="1"/>
  <c r="A16" i="16" s="1"/>
  <c r="A18" i="16" s="1"/>
  <c r="A19" i="16" s="1"/>
  <c r="D87" i="1"/>
  <c r="C3" i="1"/>
  <c r="C3" i="17"/>
  <c r="D125" i="1"/>
  <c r="E90" i="25" s="1"/>
  <c r="J90" i="25" s="1"/>
  <c r="E113" i="25"/>
  <c r="S85" i="2"/>
  <c r="P86" i="2"/>
  <c r="B3" i="13"/>
  <c r="G3" i="6"/>
  <c r="F5" i="16"/>
  <c r="D14" i="1"/>
  <c r="I220" i="1"/>
  <c r="I44" i="5"/>
  <c r="D91" i="1" s="1"/>
  <c r="E58" i="25" s="1"/>
  <c r="D45" i="6"/>
  <c r="D140" i="1" s="1"/>
  <c r="I140" i="1" s="1"/>
  <c r="E24" i="6"/>
  <c r="D121" i="1" s="1"/>
  <c r="D24" i="6"/>
  <c r="D120" i="1" s="1"/>
  <c r="K45" i="6"/>
  <c r="D160" i="1" s="1"/>
  <c r="D164" i="1" s="1"/>
  <c r="L24" i="6"/>
  <c r="D132" i="1" s="1"/>
  <c r="J45" i="6"/>
  <c r="D151" i="1" s="1"/>
  <c r="E109" i="25" s="1"/>
  <c r="H45" i="6"/>
  <c r="D149" i="1" s="1"/>
  <c r="F45" i="6"/>
  <c r="D146" i="1" s="1"/>
  <c r="E104" i="25" s="1"/>
  <c r="J104" i="25" s="1"/>
  <c r="G24" i="6"/>
  <c r="D123" i="1" s="1"/>
  <c r="E88" i="25" s="1"/>
  <c r="J88" i="25" s="1"/>
  <c r="J24" i="5"/>
  <c r="D74" i="1" s="1"/>
  <c r="E41" i="25" s="1"/>
  <c r="J41" i="25" s="1"/>
  <c r="F129" i="1"/>
  <c r="G209" i="1"/>
  <c r="I24" i="5"/>
  <c r="D72" i="1" s="1"/>
  <c r="E39" i="25" s="1"/>
  <c r="D44" i="5"/>
  <c r="D95" i="1" s="1"/>
  <c r="C44" i="5"/>
  <c r="D94" i="1" s="1"/>
  <c r="H24" i="5"/>
  <c r="G24" i="5"/>
  <c r="D102" i="1" s="1"/>
  <c r="F24" i="5"/>
  <c r="D98" i="1" s="1"/>
  <c r="E24" i="5"/>
  <c r="D93" i="1" s="1"/>
  <c r="D24" i="5"/>
  <c r="D66" i="1" s="1"/>
  <c r="E33" i="25" s="1"/>
  <c r="C24" i="5"/>
  <c r="D64" i="1" s="1"/>
  <c r="D56" i="1"/>
  <c r="D113" i="1" s="1"/>
  <c r="D179" i="1" s="1"/>
  <c r="D245" i="1" s="1"/>
  <c r="C154" i="1"/>
  <c r="F120" i="1"/>
  <c r="F121" i="1" s="1"/>
  <c r="K24" i="6"/>
  <c r="D131" i="1"/>
  <c r="L45" i="6"/>
  <c r="D161" i="1" s="1"/>
  <c r="D165" i="1" s="1"/>
  <c r="I45" i="6"/>
  <c r="D150" i="1" s="1"/>
  <c r="E108" i="25" s="1"/>
  <c r="G45" i="6"/>
  <c r="D148" i="1" s="1"/>
  <c r="E106" i="25" s="1"/>
  <c r="C45" i="6"/>
  <c r="D138" i="1" s="1"/>
  <c r="E97" i="25" s="1"/>
  <c r="D137" i="1"/>
  <c r="H24" i="6"/>
  <c r="D124" i="1" s="1"/>
  <c r="E89" i="25" s="1"/>
  <c r="J89" i="25" s="1"/>
  <c r="E45" i="6"/>
  <c r="D145" i="1" s="1"/>
  <c r="E103" i="25" s="1"/>
  <c r="I24" i="6"/>
  <c r="D126" i="1" s="1"/>
  <c r="C24" i="6"/>
  <c r="D119" i="1" s="1"/>
  <c r="F24" i="6"/>
  <c r="D122" i="1" s="1"/>
  <c r="E87" i="25" s="1"/>
  <c r="D199" i="1"/>
  <c r="A187" i="1"/>
  <c r="A188" i="1" s="1"/>
  <c r="A189" i="1" s="1"/>
  <c r="A191" i="1" s="1"/>
  <c r="A193" i="1" s="1"/>
  <c r="A195" i="1" s="1"/>
  <c r="A120" i="1"/>
  <c r="A121" i="1" s="1"/>
  <c r="A122" i="1" s="1"/>
  <c r="A14" i="1"/>
  <c r="A15" i="1" s="1"/>
  <c r="A16" i="1" s="1"/>
  <c r="A17" i="1" s="1"/>
  <c r="A18" i="1" s="1"/>
  <c r="A19" i="1" s="1"/>
  <c r="A21" i="1" s="1"/>
  <c r="A23" i="1" s="1"/>
  <c r="A25" i="1" s="1"/>
  <c r="A64" i="1"/>
  <c r="F94" i="1"/>
  <c r="F93" i="1" s="1"/>
  <c r="D213" i="1"/>
  <c r="I211" i="1"/>
  <c r="J162" i="25" s="1"/>
  <c r="G198" i="1"/>
  <c r="G197" i="1"/>
  <c r="G195" i="1"/>
  <c r="D83" i="1"/>
  <c r="D81" i="1"/>
  <c r="D79" i="1"/>
  <c r="G73" i="1"/>
  <c r="I73" i="1" s="1"/>
  <c r="I81" i="1" s="1"/>
  <c r="K111" i="1"/>
  <c r="K177" i="1"/>
  <c r="K243" i="1"/>
  <c r="K54" i="1"/>
  <c r="E212" i="1" l="1"/>
  <c r="E210" i="1"/>
  <c r="E54" i="25"/>
  <c r="I87" i="1"/>
  <c r="D103" i="1"/>
  <c r="E70" i="25"/>
  <c r="E107" i="25"/>
  <c r="J107" i="25" s="1"/>
  <c r="I149" i="1"/>
  <c r="E7" i="21"/>
  <c r="E7" i="26"/>
  <c r="A123" i="1"/>
  <c r="D87" i="25"/>
  <c r="A65" i="1"/>
  <c r="A66" i="1" s="1"/>
  <c r="D31" i="25"/>
  <c r="A196" i="1"/>
  <c r="D146" i="25"/>
  <c r="E25" i="16"/>
  <c r="E29" i="16" s="1"/>
  <c r="E119" i="25"/>
  <c r="E49" i="25"/>
  <c r="J33" i="25"/>
  <c r="J49" i="25" s="1"/>
  <c r="E24" i="16"/>
  <c r="E118" i="25"/>
  <c r="E99" i="25"/>
  <c r="J97" i="25"/>
  <c r="I93" i="1"/>
  <c r="E60" i="25"/>
  <c r="J60" i="25" s="1"/>
  <c r="J103" i="25"/>
  <c r="I95" i="1"/>
  <c r="E62" i="25"/>
  <c r="J62" i="25" s="1"/>
  <c r="I94" i="1"/>
  <c r="E61" i="25"/>
  <c r="E43" i="25"/>
  <c r="J39" i="25"/>
  <c r="I186" i="1"/>
  <c r="I189" i="1" s="1"/>
  <c r="I191" i="1" s="1"/>
  <c r="G64" i="1" s="1"/>
  <c r="E31" i="25"/>
  <c r="P43" i="7"/>
  <c r="Q43" i="7" s="1"/>
  <c r="J87" i="25"/>
  <c r="D141" i="1"/>
  <c r="D127" i="1"/>
  <c r="E91" i="25" s="1"/>
  <c r="J91" i="25" s="1"/>
  <c r="D152" i="1"/>
  <c r="D76" i="1"/>
  <c r="I227" i="1"/>
  <c r="D15" i="1" s="1"/>
  <c r="D19" i="1" s="1"/>
  <c r="D80" i="1"/>
  <c r="D68" i="1"/>
  <c r="E28" i="16"/>
  <c r="I131" i="1"/>
  <c r="D133" i="1"/>
  <c r="D82" i="1"/>
  <c r="A20" i="16"/>
  <c r="B23" i="16"/>
  <c r="F12" i="16" l="1"/>
  <c r="J12" i="16" s="1"/>
  <c r="G85" i="6"/>
  <c r="K85" i="6" s="1"/>
  <c r="I210" i="1"/>
  <c r="F14" i="16"/>
  <c r="J14" i="16" s="1"/>
  <c r="G87" i="6"/>
  <c r="K87" i="6" s="1"/>
  <c r="E110" i="25"/>
  <c r="D33" i="25"/>
  <c r="A67" i="1"/>
  <c r="A197" i="1"/>
  <c r="D147" i="25"/>
  <c r="A124" i="1"/>
  <c r="D88" i="25"/>
  <c r="G161" i="25"/>
  <c r="G163" i="25"/>
  <c r="I212" i="1"/>
  <c r="J163" i="25" s="1"/>
  <c r="E93" i="25"/>
  <c r="E68" i="25" s="1"/>
  <c r="E71" i="25" s="1"/>
  <c r="J61" i="25"/>
  <c r="E117" i="25"/>
  <c r="D202" i="1"/>
  <c r="E47" i="25"/>
  <c r="E35" i="25"/>
  <c r="J31" i="25"/>
  <c r="P44" i="7"/>
  <c r="Q44" i="7" s="1"/>
  <c r="D134" i="1"/>
  <c r="D101" i="1" s="1"/>
  <c r="D104" i="1" s="1"/>
  <c r="E196" i="1"/>
  <c r="G196" i="1" s="1"/>
  <c r="G199" i="1" s="1"/>
  <c r="I199" i="1" s="1"/>
  <c r="G14" i="1"/>
  <c r="G15" i="1" s="1"/>
  <c r="G119" i="1"/>
  <c r="D84" i="1"/>
  <c r="A21" i="16"/>
  <c r="A22" i="16" s="1"/>
  <c r="A23" i="16" s="1"/>
  <c r="G72" i="1"/>
  <c r="I64" i="1"/>
  <c r="I19" i="24" s="1"/>
  <c r="K88" i="6" l="1"/>
  <c r="J15" i="16"/>
  <c r="E20" i="16" s="1"/>
  <c r="E123" i="25"/>
  <c r="E122" i="25"/>
  <c r="D205" i="1"/>
  <c r="G203" i="1" s="1"/>
  <c r="E153" i="25"/>
  <c r="E156" i="25" s="1"/>
  <c r="H154" i="25" s="1"/>
  <c r="L154" i="25" s="1"/>
  <c r="H34" i="25" s="1"/>
  <c r="I203" i="1"/>
  <c r="H34" i="27"/>
  <c r="H34" i="31"/>
  <c r="H35" i="31" s="1"/>
  <c r="H14" i="31"/>
  <c r="H15" i="31" s="1"/>
  <c r="H24" i="27"/>
  <c r="H25" i="27" s="1"/>
  <c r="H24" i="31"/>
  <c r="H25" i="31" s="1"/>
  <c r="H14" i="27"/>
  <c r="H15" i="27" s="1"/>
  <c r="A198" i="1"/>
  <c r="D148" i="25"/>
  <c r="A68" i="1"/>
  <c r="A70" i="1" s="1"/>
  <c r="A71" i="1" s="1"/>
  <c r="D34" i="25"/>
  <c r="I119" i="1"/>
  <c r="G132" i="1"/>
  <c r="I132" i="1" s="1"/>
  <c r="I133" i="1" s="1"/>
  <c r="A126" i="1"/>
  <c r="A128" i="1" s="1"/>
  <c r="D89" i="25"/>
  <c r="J161" i="25"/>
  <c r="J164" i="25" s="1"/>
  <c r="I213" i="1"/>
  <c r="J47" i="25"/>
  <c r="E51" i="25"/>
  <c r="P45" i="7"/>
  <c r="Q45" i="7" s="1"/>
  <c r="G66" i="1"/>
  <c r="G74" i="1" s="1"/>
  <c r="G120" i="1"/>
  <c r="G121" i="1" s="1"/>
  <c r="I121" i="1" s="1"/>
  <c r="G126" i="1"/>
  <c r="I126" i="1" s="1"/>
  <c r="G102" i="1"/>
  <c r="I102" i="1" s="1"/>
  <c r="I14" i="1"/>
  <c r="I18" i="2"/>
  <c r="G98" i="1"/>
  <c r="I72" i="1"/>
  <c r="A24" i="16"/>
  <c r="A25" i="16" s="1"/>
  <c r="A26" i="16" s="1"/>
  <c r="A27" i="16" s="1"/>
  <c r="G17" i="1"/>
  <c r="G16" i="1"/>
  <c r="I16" i="1" s="1"/>
  <c r="I15" i="1"/>
  <c r="I120" i="1" l="1"/>
  <c r="D156" i="1"/>
  <c r="E114" i="25" s="1"/>
  <c r="K203" i="1"/>
  <c r="G67" i="1" s="1"/>
  <c r="G75" i="1" s="1"/>
  <c r="G128" i="1" s="1"/>
  <c r="B29" i="16"/>
  <c r="H35" i="27"/>
  <c r="D92" i="25"/>
  <c r="A129" i="1"/>
  <c r="A130" i="1" s="1"/>
  <c r="A131" i="1" s="1"/>
  <c r="A132" i="1" s="1"/>
  <c r="A133" i="1" s="1"/>
  <c r="A134" i="1" s="1"/>
  <c r="A136" i="1" s="1"/>
  <c r="A137" i="1" s="1"/>
  <c r="A138" i="1" s="1"/>
  <c r="D38" i="25"/>
  <c r="A72" i="1"/>
  <c r="C79" i="1"/>
  <c r="A199" i="1"/>
  <c r="A201" i="1" s="1"/>
  <c r="A202" i="1" s="1"/>
  <c r="D149" i="25"/>
  <c r="J34" i="25"/>
  <c r="J35" i="25" s="1"/>
  <c r="H35" i="25" s="1"/>
  <c r="H70" i="25" s="1"/>
  <c r="J70" i="25" s="1"/>
  <c r="H42" i="25"/>
  <c r="P46" i="7"/>
  <c r="Q46" i="7" s="1"/>
  <c r="I66" i="1"/>
  <c r="B28" i="16"/>
  <c r="I17" i="1"/>
  <c r="G18" i="1"/>
  <c r="I18" i="1" s="1"/>
  <c r="G122" i="1"/>
  <c r="I74" i="1"/>
  <c r="B30" i="16"/>
  <c r="I98" i="1"/>
  <c r="G137" i="1"/>
  <c r="I137" i="1" s="1"/>
  <c r="I80" i="1"/>
  <c r="I20" i="24" s="1"/>
  <c r="A28" i="16"/>
  <c r="A29" i="16" s="1"/>
  <c r="A30" i="16" s="1"/>
  <c r="A31" i="16" s="1"/>
  <c r="A33" i="16" s="1"/>
  <c r="A35" i="16" s="1"/>
  <c r="A36" i="16" s="1"/>
  <c r="A37" i="16" s="1"/>
  <c r="A38" i="16" s="1"/>
  <c r="A39" i="16" s="1"/>
  <c r="A40" i="16" s="1"/>
  <c r="I75" i="1" l="1"/>
  <c r="I76" i="1" s="1"/>
  <c r="I67" i="1"/>
  <c r="A73" i="1"/>
  <c r="D39" i="25"/>
  <c r="A203" i="1"/>
  <c r="D153" i="25"/>
  <c r="A139" i="1"/>
  <c r="D97" i="25"/>
  <c r="H106" i="25"/>
  <c r="H109" i="25" s="1"/>
  <c r="J109" i="25" s="1"/>
  <c r="J42" i="25"/>
  <c r="H92" i="25"/>
  <c r="I68" i="1"/>
  <c r="G68" i="1" s="1"/>
  <c r="G148" i="1" s="1"/>
  <c r="G150" i="1" s="1"/>
  <c r="I150" i="1" s="1"/>
  <c r="P47" i="7"/>
  <c r="Q47" i="7" s="1"/>
  <c r="I82" i="1"/>
  <c r="I19" i="1"/>
  <c r="G138" i="1"/>
  <c r="G123" i="1"/>
  <c r="I122" i="1"/>
  <c r="I128" i="1"/>
  <c r="G139" i="1"/>
  <c r="I139" i="1" s="1"/>
  <c r="I19" i="2"/>
  <c r="B31" i="16"/>
  <c r="I83" i="1" l="1"/>
  <c r="J106" i="25"/>
  <c r="H108" i="25"/>
  <c r="J108" i="25" s="1"/>
  <c r="A204" i="1"/>
  <c r="D154" i="25"/>
  <c r="A140" i="1"/>
  <c r="A141" i="1" s="1"/>
  <c r="A143" i="1" s="1"/>
  <c r="A144" i="1" s="1"/>
  <c r="A145" i="1" s="1"/>
  <c r="D98" i="25"/>
  <c r="A74" i="1"/>
  <c r="C81" i="1"/>
  <c r="H98" i="25"/>
  <c r="J98" i="25" s="1"/>
  <c r="J99" i="25" s="1"/>
  <c r="J92" i="25"/>
  <c r="J93" i="25" s="1"/>
  <c r="J68" i="25" s="1"/>
  <c r="J71" i="25" s="1"/>
  <c r="J50" i="25"/>
  <c r="J51" i="25" s="1"/>
  <c r="H51" i="25" s="1"/>
  <c r="H58" i="25" s="1"/>
  <c r="J43" i="25"/>
  <c r="I148" i="1"/>
  <c r="G103" i="1"/>
  <c r="I103" i="1" s="1"/>
  <c r="G151" i="1"/>
  <c r="I151" i="1" s="1"/>
  <c r="P48" i="7"/>
  <c r="Q48" i="7" s="1"/>
  <c r="I33" i="2"/>
  <c r="I34" i="2" s="1"/>
  <c r="L34" i="2" s="1"/>
  <c r="I34" i="24"/>
  <c r="I35" i="24" s="1"/>
  <c r="L35" i="24" s="1"/>
  <c r="I84" i="1"/>
  <c r="I123" i="1"/>
  <c r="G124" i="1"/>
  <c r="I138" i="1"/>
  <c r="I27" i="24" s="1"/>
  <c r="I28" i="24" s="1"/>
  <c r="L28" i="24" s="1"/>
  <c r="G145" i="1"/>
  <c r="G84" i="1" l="1"/>
  <c r="G91" i="1" s="1"/>
  <c r="J110" i="25"/>
  <c r="G169" i="25" s="1"/>
  <c r="K169" i="25" s="1"/>
  <c r="E10" i="25" s="1"/>
  <c r="G10" i="25" s="1"/>
  <c r="G13" i="27"/>
  <c r="G15" i="27" s="1"/>
  <c r="I15" i="27" s="1"/>
  <c r="G23" i="27"/>
  <c r="A146" i="1"/>
  <c r="D103" i="25"/>
  <c r="A75" i="1"/>
  <c r="D41" i="25"/>
  <c r="A205" i="1"/>
  <c r="A207" i="1" s="1"/>
  <c r="A208" i="1" s="1"/>
  <c r="A209" i="1" s="1"/>
  <c r="A210" i="1" s="1"/>
  <c r="D155" i="25"/>
  <c r="H122" i="25"/>
  <c r="J122" i="25" s="1"/>
  <c r="P49" i="7"/>
  <c r="Q49" i="7" s="1"/>
  <c r="H28" i="16"/>
  <c r="I26" i="2"/>
  <c r="I27" i="2" s="1"/>
  <c r="L27" i="2" s="1"/>
  <c r="I141" i="1"/>
  <c r="G125" i="1"/>
  <c r="I124" i="1"/>
  <c r="G146" i="1"/>
  <c r="I146" i="1" s="1"/>
  <c r="I145" i="1"/>
  <c r="G33" i="31" l="1"/>
  <c r="G35" i="31" s="1"/>
  <c r="I35" i="31" s="1"/>
  <c r="H44" i="5" s="1"/>
  <c r="G164" i="1"/>
  <c r="G165" i="1" s="1"/>
  <c r="G13" i="31"/>
  <c r="G15" i="31" s="1"/>
  <c r="I15" i="31" s="1"/>
  <c r="F44" i="5" s="1"/>
  <c r="G33" i="27"/>
  <c r="G35" i="27" s="1"/>
  <c r="I35" i="27" s="1"/>
  <c r="G23" i="31"/>
  <c r="G25" i="31" s="1"/>
  <c r="I25" i="31" s="1"/>
  <c r="G44" i="5" s="1"/>
  <c r="G25" i="27"/>
  <c r="I25" i="27" s="1"/>
  <c r="H29" i="16"/>
  <c r="J29" i="16" s="1"/>
  <c r="J28" i="16"/>
  <c r="A76" i="1"/>
  <c r="A78" i="1" s="1"/>
  <c r="A79" i="1" s="1"/>
  <c r="A80" i="1" s="1"/>
  <c r="A81" i="1" s="1"/>
  <c r="A82" i="1" s="1"/>
  <c r="A83" i="1" s="1"/>
  <c r="A84" i="1" s="1"/>
  <c r="A86" i="1" s="1"/>
  <c r="A87" i="1" s="1"/>
  <c r="D42" i="25"/>
  <c r="C83" i="1"/>
  <c r="B81" i="22"/>
  <c r="D161" i="25"/>
  <c r="A211" i="1"/>
  <c r="A147" i="1"/>
  <c r="A148" i="1" s="1"/>
  <c r="D104" i="25"/>
  <c r="E11" i="25"/>
  <c r="G11" i="25" s="1"/>
  <c r="H123" i="25"/>
  <c r="J123" i="25" s="1"/>
  <c r="I164" i="1"/>
  <c r="G166" i="1"/>
  <c r="I165" i="1"/>
  <c r="I152" i="1"/>
  <c r="I125" i="1"/>
  <c r="G127" i="1"/>
  <c r="I127" i="1" s="1"/>
  <c r="I91" i="1"/>
  <c r="D88" i="1" l="1"/>
  <c r="I88" i="1" s="1"/>
  <c r="E55" i="25"/>
  <c r="J55" i="25" s="1"/>
  <c r="D89" i="1"/>
  <c r="E56" i="25" s="1"/>
  <c r="D90" i="1"/>
  <c r="E57" i="25" s="1"/>
  <c r="J57" i="25" s="1"/>
  <c r="H30" i="16"/>
  <c r="A149" i="1"/>
  <c r="D106" i="25"/>
  <c r="A212" i="1"/>
  <c r="D162" i="25"/>
  <c r="A88" i="1"/>
  <c r="D54" i="25"/>
  <c r="E12" i="25"/>
  <c r="E13" i="25" s="1"/>
  <c r="E14" i="25" s="1"/>
  <c r="H124" i="25"/>
  <c r="J58" i="25"/>
  <c r="I30" i="2"/>
  <c r="I31" i="2" s="1"/>
  <c r="L31" i="2" s="1"/>
  <c r="I31" i="24"/>
  <c r="I32" i="24" s="1"/>
  <c r="L32" i="24" s="1"/>
  <c r="I134" i="1"/>
  <c r="E63" i="25" l="1"/>
  <c r="E73" i="25" s="1"/>
  <c r="E128" i="25" s="1"/>
  <c r="E121" i="25" s="1"/>
  <c r="I90" i="1"/>
  <c r="I89" i="1"/>
  <c r="D96" i="1"/>
  <c r="D106" i="1" s="1"/>
  <c r="D170" i="1" s="1"/>
  <c r="D163" i="1" s="1"/>
  <c r="E27" i="16" s="1"/>
  <c r="I23" i="24"/>
  <c r="I24" i="24" s="1"/>
  <c r="L24" i="24" s="1"/>
  <c r="L37" i="24" s="1"/>
  <c r="J56" i="25"/>
  <c r="J63" i="25" s="1"/>
  <c r="J73" i="25" s="1"/>
  <c r="J128" i="25" s="1"/>
  <c r="A213" i="1"/>
  <c r="A215" i="1" s="1"/>
  <c r="A217" i="1" s="1"/>
  <c r="A218" i="1" s="1"/>
  <c r="A219" i="1" s="1"/>
  <c r="A220" i="1" s="1"/>
  <c r="A222" i="1" s="1"/>
  <c r="D163" i="25"/>
  <c r="A89" i="1"/>
  <c r="D55" i="25"/>
  <c r="A150" i="1"/>
  <c r="D107" i="25"/>
  <c r="G12" i="25"/>
  <c r="G13" i="25"/>
  <c r="G14" i="25"/>
  <c r="I101" i="1"/>
  <c r="I104" i="1" s="1"/>
  <c r="I22" i="2"/>
  <c r="I163" i="1" l="1"/>
  <c r="I96" i="1"/>
  <c r="I106" i="1" s="1"/>
  <c r="J27" i="16"/>
  <c r="J121" i="25"/>
  <c r="A90" i="1"/>
  <c r="D56" i="25"/>
  <c r="A151" i="1"/>
  <c r="D108" i="25"/>
  <c r="C14" i="1"/>
  <c r="A224" i="1"/>
  <c r="A225" i="1" s="1"/>
  <c r="A226" i="1" s="1"/>
  <c r="A227" i="1" s="1"/>
  <c r="C15" i="1" s="1"/>
  <c r="I23" i="2"/>
  <c r="L23" i="2" s="1"/>
  <c r="L36" i="2" s="1"/>
  <c r="E68" i="24"/>
  <c r="F68" i="24" s="1"/>
  <c r="E72" i="24"/>
  <c r="F72" i="24" s="1"/>
  <c r="E76" i="24"/>
  <c r="F76" i="24" s="1"/>
  <c r="E80" i="24"/>
  <c r="F80" i="24" s="1"/>
  <c r="E84" i="24"/>
  <c r="F84" i="24" s="1"/>
  <c r="E69" i="24"/>
  <c r="F69" i="24" s="1"/>
  <c r="E73" i="24"/>
  <c r="F73" i="24" s="1"/>
  <c r="E77" i="24"/>
  <c r="F77" i="24" s="1"/>
  <c r="E81" i="24"/>
  <c r="F81" i="24" s="1"/>
  <c r="E85" i="24"/>
  <c r="F85" i="24" s="1"/>
  <c r="E70" i="24"/>
  <c r="F70" i="24" s="1"/>
  <c r="E74" i="24"/>
  <c r="F74" i="24" s="1"/>
  <c r="E78" i="24"/>
  <c r="F78" i="24" s="1"/>
  <c r="E82" i="24"/>
  <c r="F82" i="24" s="1"/>
  <c r="E71" i="24"/>
  <c r="F71" i="24" s="1"/>
  <c r="E75" i="24"/>
  <c r="F75" i="24" s="1"/>
  <c r="E79" i="24"/>
  <c r="F79" i="24" s="1"/>
  <c r="E83" i="24"/>
  <c r="F83" i="24" s="1"/>
  <c r="E67" i="24"/>
  <c r="F67" i="24" s="1"/>
  <c r="I170" i="1" l="1"/>
  <c r="I44" i="24" s="1"/>
  <c r="I45" i="24" s="1"/>
  <c r="L45" i="24" s="1"/>
  <c r="K7" i="16"/>
  <c r="K39" i="16" s="1"/>
  <c r="A152" i="1"/>
  <c r="A154" i="1" s="1"/>
  <c r="A155" i="1" s="1"/>
  <c r="D109" i="25"/>
  <c r="A91" i="1"/>
  <c r="D57" i="25"/>
  <c r="F83" i="2"/>
  <c r="G83" i="2" s="1"/>
  <c r="F68" i="2"/>
  <c r="G68" i="2" s="1"/>
  <c r="F81" i="2"/>
  <c r="G81" i="2" s="1"/>
  <c r="F73" i="2"/>
  <c r="G73" i="2" s="1"/>
  <c r="F77" i="2"/>
  <c r="G77" i="2" s="1"/>
  <c r="F66" i="2"/>
  <c r="F75" i="2"/>
  <c r="G75" i="2" s="1"/>
  <c r="F82" i="2"/>
  <c r="F84" i="2"/>
  <c r="G84" i="2" s="1"/>
  <c r="F67" i="2"/>
  <c r="G67" i="2" s="1"/>
  <c r="F72" i="2"/>
  <c r="G72" i="2" s="1"/>
  <c r="F74" i="2"/>
  <c r="G74" i="2" s="1"/>
  <c r="F80" i="2"/>
  <c r="G80" i="2" s="1"/>
  <c r="F78" i="2"/>
  <c r="F79" i="2"/>
  <c r="G79" i="2" s="1"/>
  <c r="F76" i="2"/>
  <c r="G76" i="2" s="1"/>
  <c r="F71" i="2"/>
  <c r="G71" i="2" s="1"/>
  <c r="F70" i="2"/>
  <c r="G70" i="2" s="1"/>
  <c r="F69" i="2"/>
  <c r="K35" i="16" l="1"/>
  <c r="K16" i="16"/>
  <c r="I43" i="2"/>
  <c r="I44" i="2" s="1"/>
  <c r="L44" i="2" s="1"/>
  <c r="A93" i="1"/>
  <c r="D58" i="25"/>
  <c r="D113" i="25"/>
  <c r="B159" i="1"/>
  <c r="A156" i="1"/>
  <c r="A157" i="1" l="1"/>
  <c r="D114" i="25"/>
  <c r="A94" i="1"/>
  <c r="D60" i="25"/>
  <c r="A158" i="1" l="1"/>
  <c r="A159" i="1" s="1"/>
  <c r="A160" i="1" s="1"/>
  <c r="D115" i="25"/>
  <c r="A95" i="1"/>
  <c r="D61" i="25"/>
  <c r="A96" i="1" l="1"/>
  <c r="A98" i="1" s="1"/>
  <c r="A100" i="1" s="1"/>
  <c r="A101" i="1" s="1"/>
  <c r="A102" i="1" s="1"/>
  <c r="A103" i="1" s="1"/>
  <c r="D62" i="25"/>
  <c r="A161" i="1"/>
  <c r="D118" i="25"/>
  <c r="A162" i="1" l="1"/>
  <c r="D119" i="25"/>
  <c r="A104" i="1"/>
  <c r="A106" i="1" s="1"/>
  <c r="D70" i="25"/>
  <c r="A163" i="1" l="1"/>
  <c r="A164" i="1" s="1"/>
  <c r="A165" i="1" s="1"/>
  <c r="A166" i="1" s="1"/>
  <c r="A167" i="1" s="1"/>
  <c r="A169" i="1" s="1"/>
  <c r="A170" i="1" s="1"/>
  <c r="A172" i="1" s="1"/>
  <c r="D120" i="25"/>
  <c r="M34" i="6" l="1"/>
  <c r="M35" i="6" s="1"/>
  <c r="M36" i="6" s="1"/>
  <c r="M37" i="6" s="1"/>
  <c r="M38" i="6" s="1"/>
  <c r="M39" i="6" s="1"/>
  <c r="M40" i="6" s="1"/>
  <c r="M41" i="6" s="1"/>
  <c r="M42" i="6" s="1"/>
  <c r="M43" i="6" s="1"/>
  <c r="M44" i="6" s="1"/>
  <c r="G78" i="2"/>
  <c r="G82" i="2"/>
  <c r="G69" i="2" l="1"/>
  <c r="M45" i="6" l="1"/>
  <c r="D162" i="1" s="1"/>
  <c r="D166" i="1" s="1"/>
  <c r="E26" i="16" l="1"/>
  <c r="E30" i="16" s="1"/>
  <c r="J30" i="16" s="1"/>
  <c r="J31" i="16" s="1"/>
  <c r="K31" i="16" s="1"/>
  <c r="K33" i="16" s="1"/>
  <c r="E120" i="25"/>
  <c r="E124" i="25" s="1"/>
  <c r="J124" i="25" s="1"/>
  <c r="J125" i="25" s="1"/>
  <c r="I166" i="1"/>
  <c r="I167" i="1" s="1"/>
  <c r="D167" i="1"/>
  <c r="D172" i="1" s="1"/>
  <c r="E125" i="25" l="1"/>
  <c r="E130" i="25" s="1"/>
  <c r="E31" i="16"/>
  <c r="G172" i="25"/>
  <c r="K172" i="25" s="1"/>
  <c r="J10" i="25" s="1"/>
  <c r="J130" i="25"/>
  <c r="I39" i="2"/>
  <c r="I40" i="2" s="1"/>
  <c r="I40" i="24"/>
  <c r="I41" i="24" s="1"/>
  <c r="I172" i="1"/>
  <c r="I11" i="1" s="1"/>
  <c r="I21" i="1" s="1"/>
  <c r="K36" i="16"/>
  <c r="K37" i="16" s="1"/>
  <c r="K38" i="16" s="1"/>
  <c r="K40" i="16" s="1"/>
  <c r="G66" i="2"/>
  <c r="G20" i="21" l="1"/>
  <c r="G28" i="21"/>
  <c r="H28" i="21" s="1"/>
  <c r="J28" i="21" s="1"/>
  <c r="K28" i="21" s="1"/>
  <c r="R78" i="2" s="1"/>
  <c r="G22" i="21"/>
  <c r="H22" i="21" s="1"/>
  <c r="G26" i="21"/>
  <c r="H26" i="21" s="1"/>
  <c r="G24" i="21"/>
  <c r="H24" i="21" s="1"/>
  <c r="J24" i="21" s="1"/>
  <c r="K24" i="21" s="1"/>
  <c r="R72" i="2" s="1"/>
  <c r="L41" i="24"/>
  <c r="L47" i="24" s="1"/>
  <c r="I47" i="24"/>
  <c r="N73" i="2"/>
  <c r="N80" i="2"/>
  <c r="N82" i="2"/>
  <c r="N84" i="2"/>
  <c r="N70" i="2"/>
  <c r="N77" i="2"/>
  <c r="N71" i="2"/>
  <c r="N74" i="2"/>
  <c r="N68" i="2"/>
  <c r="N78" i="2"/>
  <c r="N72" i="2"/>
  <c r="N81" i="2"/>
  <c r="N66" i="2"/>
  <c r="N79" i="2"/>
  <c r="N67" i="2"/>
  <c r="N75" i="2"/>
  <c r="N76" i="2"/>
  <c r="N83" i="2"/>
  <c r="N69" i="2"/>
  <c r="L40" i="2"/>
  <c r="L46" i="2" s="1"/>
  <c r="I46" i="2"/>
  <c r="J11" i="25"/>
  <c r="K10" i="25"/>
  <c r="M10" i="25" s="1"/>
  <c r="O10" i="25" s="1"/>
  <c r="J26" i="21" l="1"/>
  <c r="K26" i="21" s="1"/>
  <c r="R75" i="2" s="1"/>
  <c r="J22" i="21"/>
  <c r="K22" i="21" s="1"/>
  <c r="R69" i="2" s="1"/>
  <c r="G39" i="21"/>
  <c r="H20" i="21"/>
  <c r="I82" i="2"/>
  <c r="J82" i="2" s="1"/>
  <c r="L82" i="2" s="1"/>
  <c r="I74" i="2"/>
  <c r="J74" i="2" s="1"/>
  <c r="L74" i="2" s="1"/>
  <c r="I73" i="2"/>
  <c r="J73" i="2" s="1"/>
  <c r="L73" i="2" s="1"/>
  <c r="I77" i="2"/>
  <c r="J77" i="2" s="1"/>
  <c r="L77" i="2" s="1"/>
  <c r="I76" i="2"/>
  <c r="J76" i="2" s="1"/>
  <c r="L76" i="2" s="1"/>
  <c r="I70" i="2"/>
  <c r="J70" i="2" s="1"/>
  <c r="L70" i="2" s="1"/>
  <c r="I83" i="2"/>
  <c r="J83" i="2" s="1"/>
  <c r="L83" i="2" s="1"/>
  <c r="I79" i="2"/>
  <c r="J79" i="2" s="1"/>
  <c r="L79" i="2" s="1"/>
  <c r="I67" i="2"/>
  <c r="J67" i="2" s="1"/>
  <c r="L67" i="2" s="1"/>
  <c r="I75" i="2"/>
  <c r="J75" i="2" s="1"/>
  <c r="L75" i="2" s="1"/>
  <c r="I78" i="2"/>
  <c r="J78" i="2" s="1"/>
  <c r="L78" i="2" s="1"/>
  <c r="I69" i="2"/>
  <c r="J69" i="2" s="1"/>
  <c r="L69" i="2" s="1"/>
  <c r="I72" i="2"/>
  <c r="J72" i="2" s="1"/>
  <c r="L72" i="2" s="1"/>
  <c r="I84" i="2"/>
  <c r="J84" i="2" s="1"/>
  <c r="L84" i="2" s="1"/>
  <c r="I81" i="2"/>
  <c r="J81" i="2" s="1"/>
  <c r="L81" i="2" s="1"/>
  <c r="I66" i="2"/>
  <c r="J66" i="2" s="1"/>
  <c r="L66" i="2" s="1"/>
  <c r="I80" i="2"/>
  <c r="J80" i="2" s="1"/>
  <c r="L80" i="2" s="1"/>
  <c r="I68" i="2"/>
  <c r="J68" i="2" s="1"/>
  <c r="L68" i="2" s="1"/>
  <c r="I71" i="2"/>
  <c r="J71" i="2" s="1"/>
  <c r="L71" i="2" s="1"/>
  <c r="J12" i="25"/>
  <c r="K11" i="25"/>
  <c r="M11" i="25" s="1"/>
  <c r="O11" i="25" s="1"/>
  <c r="H85" i="24"/>
  <c r="I85" i="24" s="1"/>
  <c r="K85" i="24" s="1"/>
  <c r="M85" i="24" s="1"/>
  <c r="H77" i="24"/>
  <c r="I77" i="24" s="1"/>
  <c r="K77" i="24" s="1"/>
  <c r="M77" i="24" s="1"/>
  <c r="H79" i="24"/>
  <c r="I79" i="24" s="1"/>
  <c r="K79" i="24" s="1"/>
  <c r="M79" i="24" s="1"/>
  <c r="H72" i="24"/>
  <c r="I72" i="24" s="1"/>
  <c r="K72" i="24" s="1"/>
  <c r="M72" i="24" s="1"/>
  <c r="H78" i="24"/>
  <c r="I78" i="24" s="1"/>
  <c r="K78" i="24" s="1"/>
  <c r="M78" i="24" s="1"/>
  <c r="H69" i="24"/>
  <c r="I69" i="24" s="1"/>
  <c r="K69" i="24" s="1"/>
  <c r="M69" i="24" s="1"/>
  <c r="H68" i="24"/>
  <c r="I68" i="24" s="1"/>
  <c r="K68" i="24" s="1"/>
  <c r="M68" i="24" s="1"/>
  <c r="H75" i="24"/>
  <c r="I75" i="24" s="1"/>
  <c r="K75" i="24" s="1"/>
  <c r="M75" i="24" s="1"/>
  <c r="H71" i="24"/>
  <c r="I71" i="24" s="1"/>
  <c r="K71" i="24" s="1"/>
  <c r="M71" i="24" s="1"/>
  <c r="H84" i="24"/>
  <c r="I84" i="24" s="1"/>
  <c r="K84" i="24" s="1"/>
  <c r="M84" i="24" s="1"/>
  <c r="H74" i="24"/>
  <c r="I74" i="24" s="1"/>
  <c r="K74" i="24" s="1"/>
  <c r="M74" i="24" s="1"/>
  <c r="H67" i="24"/>
  <c r="I67" i="24" s="1"/>
  <c r="K67" i="24" s="1"/>
  <c r="M67" i="24" s="1"/>
  <c r="H82" i="24"/>
  <c r="I82" i="24" s="1"/>
  <c r="K82" i="24" s="1"/>
  <c r="M82" i="24" s="1"/>
  <c r="H73" i="24"/>
  <c r="I73" i="24" s="1"/>
  <c r="K73" i="24" s="1"/>
  <c r="M73" i="24" s="1"/>
  <c r="H81" i="24"/>
  <c r="I81" i="24" s="1"/>
  <c r="K81" i="24" s="1"/>
  <c r="M81" i="24" s="1"/>
  <c r="H70" i="24"/>
  <c r="I70" i="24" s="1"/>
  <c r="K70" i="24" s="1"/>
  <c r="M70" i="24" s="1"/>
  <c r="H80" i="24"/>
  <c r="I80" i="24" s="1"/>
  <c r="K80" i="24" s="1"/>
  <c r="M80" i="24" s="1"/>
  <c r="H76" i="24"/>
  <c r="I76" i="24" s="1"/>
  <c r="K76" i="24" s="1"/>
  <c r="M76" i="24" s="1"/>
  <c r="H83" i="24"/>
  <c r="I83" i="24" s="1"/>
  <c r="K83" i="24" s="1"/>
  <c r="M83" i="24" s="1"/>
  <c r="H39" i="21" l="1"/>
  <c r="J20" i="21"/>
  <c r="Q81" i="2"/>
  <c r="O81" i="2"/>
  <c r="S81" i="2"/>
  <c r="O83" i="2"/>
  <c r="Q83" i="2"/>
  <c r="S83" i="2"/>
  <c r="O84" i="2"/>
  <c r="Q84" i="2"/>
  <c r="S84" i="2"/>
  <c r="O70" i="2"/>
  <c r="Q70" i="2"/>
  <c r="S70" i="2" s="1"/>
  <c r="K12" i="25"/>
  <c r="M12" i="25" s="1"/>
  <c r="O12" i="25" s="1"/>
  <c r="J13" i="25"/>
  <c r="O69" i="2"/>
  <c r="Q69" i="2"/>
  <c r="S69" i="2" s="1"/>
  <c r="Q77" i="2"/>
  <c r="S77" i="2"/>
  <c r="O77" i="2"/>
  <c r="O71" i="2"/>
  <c r="Q71" i="2"/>
  <c r="S71" i="2"/>
  <c r="S78" i="2"/>
  <c r="O78" i="2"/>
  <c r="Q78" i="2"/>
  <c r="O73" i="2"/>
  <c r="S73" i="2"/>
  <c r="Q73" i="2"/>
  <c r="Q72" i="2"/>
  <c r="O72" i="2"/>
  <c r="S72" i="2"/>
  <c r="Q68" i="2"/>
  <c r="S68" i="2" s="1"/>
  <c r="O68" i="2"/>
  <c r="Q75" i="2"/>
  <c r="O75" i="2"/>
  <c r="S75" i="2"/>
  <c r="S74" i="2"/>
  <c r="O74" i="2"/>
  <c r="Q74" i="2"/>
  <c r="M87" i="24"/>
  <c r="O80" i="2"/>
  <c r="Q80" i="2"/>
  <c r="S80" i="2"/>
  <c r="O67" i="2"/>
  <c r="Q67" i="2"/>
  <c r="S67" i="2" s="1"/>
  <c r="Q82" i="2"/>
  <c r="O82" i="2"/>
  <c r="S82" i="2"/>
  <c r="Q76" i="2"/>
  <c r="S76" i="2"/>
  <c r="O76" i="2"/>
  <c r="Q66" i="2"/>
  <c r="O66" i="2"/>
  <c r="Q79" i="2"/>
  <c r="S79" i="2"/>
  <c r="O79" i="2"/>
  <c r="K20" i="21" l="1"/>
  <c r="J39" i="21"/>
  <c r="J42" i="21" s="1"/>
  <c r="J14" i="25"/>
  <c r="K14" i="25" s="1"/>
  <c r="M14" i="25" s="1"/>
  <c r="O14" i="25" s="1"/>
  <c r="K13" i="25"/>
  <c r="M13" i="25" s="1"/>
  <c r="O13" i="25" s="1"/>
  <c r="R66" i="2" l="1"/>
  <c r="S66" i="2" s="1"/>
  <c r="S86" i="2" s="1"/>
  <c r="K39" i="21"/>
  <c r="D23" i="1" s="1"/>
  <c r="I23" i="1" s="1"/>
  <c r="I25" i="1" s="1"/>
  <c r="O15" i="25"/>
</calcChain>
</file>

<file path=xl/sharedStrings.xml><?xml version="1.0" encoding="utf-8"?>
<sst xmlns="http://schemas.openxmlformats.org/spreadsheetml/2006/main" count="2730" uniqueCount="1144">
  <si>
    <t>Bundled Sales for Resale  included on page 4 of Attachment H</t>
  </si>
  <si>
    <t xml:space="preserve">b. Bundled Sales for Resale </t>
  </si>
  <si>
    <t>Total PBOP expenses (Note A)</t>
  </si>
  <si>
    <t>Attach H, p 2, line 2 col 5 plus line 27 col 5 (Note A)</t>
  </si>
  <si>
    <t>Attach H, p 3, line 14 col 5</t>
  </si>
  <si>
    <t>Attach H, p 3, lines 17 &amp; 18, col 5 (Note H)</t>
  </si>
  <si>
    <t>Attach H, p 1, line 7 col 5</t>
  </si>
  <si>
    <t>O&amp;M</t>
  </si>
  <si>
    <t>ITEP Project Number</t>
  </si>
  <si>
    <t xml:space="preserve">Formula Rate - Non-Levelized </t>
  </si>
  <si>
    <t xml:space="preserve"> </t>
  </si>
  <si>
    <t>(1)</t>
  </si>
  <si>
    <t>(2)</t>
  </si>
  <si>
    <t>(3)</t>
  </si>
  <si>
    <t>(4)</t>
  </si>
  <si>
    <t>(5)</t>
  </si>
  <si>
    <t>Line</t>
  </si>
  <si>
    <t>Allocated</t>
  </si>
  <si>
    <t>No.</t>
  </si>
  <si>
    <t>Amount</t>
  </si>
  <si>
    <t xml:space="preserve">REVENUE CREDITS </t>
  </si>
  <si>
    <t>Total</t>
  </si>
  <si>
    <t>Allocator</t>
  </si>
  <si>
    <t>TP</t>
  </si>
  <si>
    <t>NET REVENUE REQUIREMENT</t>
  </si>
  <si>
    <t>Transmission</t>
  </si>
  <si>
    <t>Page, Line, Col.</t>
  </si>
  <si>
    <t>Company Total</t>
  </si>
  <si>
    <t xml:space="preserve">                  Allocator</t>
  </si>
  <si>
    <t>(Col 3 times Col 4)</t>
  </si>
  <si>
    <t>NA</t>
  </si>
  <si>
    <t xml:space="preserve">  Transmission</t>
  </si>
  <si>
    <t>W/S</t>
  </si>
  <si>
    <t>GP=</t>
  </si>
  <si>
    <t>NET PLANT IN SERVICE</t>
  </si>
  <si>
    <t>NP=</t>
  </si>
  <si>
    <t>NP</t>
  </si>
  <si>
    <t>GP</t>
  </si>
  <si>
    <t xml:space="preserve">  Transmission </t>
  </si>
  <si>
    <t xml:space="preserve">     Less Account 565</t>
  </si>
  <si>
    <t xml:space="preserve">  A&amp;G</t>
  </si>
  <si>
    <t xml:space="preserve">  Transmission Lease Payments</t>
  </si>
  <si>
    <t xml:space="preserve">  LABOR RELATED</t>
  </si>
  <si>
    <t xml:space="preserve">          Payroll</t>
  </si>
  <si>
    <t xml:space="preserve">          Highway and vehicle</t>
  </si>
  <si>
    <t xml:space="preserve">  PLANT RELATED</t>
  </si>
  <si>
    <t xml:space="preserve">         Property</t>
  </si>
  <si>
    <t xml:space="preserve">         Gross Receipts</t>
  </si>
  <si>
    <t xml:space="preserve">         Other</t>
  </si>
  <si>
    <t xml:space="preserve">         Payments in lieu of taxes</t>
  </si>
  <si>
    <t xml:space="preserve">INCOME TAXES          </t>
  </si>
  <si>
    <t xml:space="preserve">     CIT=(T/1-T) * (1-(WCLTD/R)) =</t>
  </si>
  <si>
    <t>Total Income Taxes</t>
  </si>
  <si>
    <t xml:space="preserve">RETURN </t>
  </si>
  <si>
    <t xml:space="preserve">                SUPPORTING CALCULATIONS AND NOTES</t>
  </si>
  <si>
    <t>TRANSMISSION PLANT INCLUDED IN ISO RATES</t>
  </si>
  <si>
    <t>TP=</t>
  </si>
  <si>
    <t>Form 1 Reference</t>
  </si>
  <si>
    <t>$</t>
  </si>
  <si>
    <t>Allocation</t>
  </si>
  <si>
    <t>354.20.b</t>
  </si>
  <si>
    <t>W&amp;S Allocator</t>
  </si>
  <si>
    <t xml:space="preserve">  Other</t>
  </si>
  <si>
    <t>($ / Allocation)</t>
  </si>
  <si>
    <t>=</t>
  </si>
  <si>
    <t>WS</t>
  </si>
  <si>
    <t>RETURN (R)</t>
  </si>
  <si>
    <t>Cost</t>
  </si>
  <si>
    <t>%</t>
  </si>
  <si>
    <t>Weighted</t>
  </si>
  <si>
    <t>=WCLTD</t>
  </si>
  <si>
    <t>=R</t>
  </si>
  <si>
    <t>General Note:  References to pages in this formulary rate are indicated as:  (page#, line#, col.#)</t>
  </si>
  <si>
    <t>Note</t>
  </si>
  <si>
    <t>Letter</t>
  </si>
  <si>
    <t>A</t>
  </si>
  <si>
    <t>B</t>
  </si>
  <si>
    <t>C</t>
  </si>
  <si>
    <t>D</t>
  </si>
  <si>
    <t>E</t>
  </si>
  <si>
    <t>F</t>
  </si>
  <si>
    <t>G</t>
  </si>
  <si>
    <t>Identified in Form 1 as being only transmission related.</t>
  </si>
  <si>
    <t>H</t>
  </si>
  <si>
    <t>I</t>
  </si>
  <si>
    <t>J</t>
  </si>
  <si>
    <t xml:space="preserve">         Inputs Required:</t>
  </si>
  <si>
    <t>FIT =</t>
  </si>
  <si>
    <t>SIT=</t>
  </si>
  <si>
    <t>p =</t>
  </si>
  <si>
    <t>Enter dollar amounts</t>
  </si>
  <si>
    <t>Rate Formula Template</t>
  </si>
  <si>
    <t>May</t>
  </si>
  <si>
    <t>(B)</t>
  </si>
  <si>
    <t>(A)</t>
  </si>
  <si>
    <t>April</t>
  </si>
  <si>
    <t>Year</t>
  </si>
  <si>
    <t>DA</t>
  </si>
  <si>
    <t>December</t>
  </si>
  <si>
    <t>November</t>
  </si>
  <si>
    <t>September</t>
  </si>
  <si>
    <t>August</t>
  </si>
  <si>
    <t>July</t>
  </si>
  <si>
    <t>March</t>
  </si>
  <si>
    <t>February</t>
  </si>
  <si>
    <t>January</t>
  </si>
  <si>
    <t>October</t>
  </si>
  <si>
    <t xml:space="preserve">  CWIP</t>
  </si>
  <si>
    <t xml:space="preserve">Total Loan Amount </t>
  </si>
  <si>
    <t xml:space="preserve">NPV = 0 = </t>
  </si>
  <si>
    <t>Underwriting Discount</t>
  </si>
  <si>
    <t xml:space="preserve">   Total Issuance Expense</t>
  </si>
  <si>
    <t>Interest Rate</t>
  </si>
  <si>
    <t>( C)</t>
  </si>
  <si>
    <t>(D)</t>
  </si>
  <si>
    <t>(E)</t>
  </si>
  <si>
    <t>(F)</t>
  </si>
  <si>
    <t>(G)</t>
  </si>
  <si>
    <t>(H)</t>
  </si>
  <si>
    <t>(I)</t>
  </si>
  <si>
    <t>Principle Drawn In Quarter ($000's)</t>
  </si>
  <si>
    <t>Principle Drawn To Date ($000's)</t>
  </si>
  <si>
    <t>Origination Fees ($000's)</t>
  </si>
  <si>
    <t>Net Cash Flows ($000's)</t>
  </si>
  <si>
    <t>(D-F-G-H)</t>
  </si>
  <si>
    <t xml:space="preserve">  General &amp; Intangible</t>
  </si>
  <si>
    <t xml:space="preserve">  Account No. 281 (enter negative)</t>
  </si>
  <si>
    <t xml:space="preserve">  Account No. 282 (enter negative)</t>
  </si>
  <si>
    <t xml:space="preserve">  Account No. 283 (enter negative)</t>
  </si>
  <si>
    <t xml:space="preserve">  Account No. 255 (enter negative)</t>
  </si>
  <si>
    <t xml:space="preserve">  Prepayments (Account 165)</t>
  </si>
  <si>
    <t xml:space="preserve">  Amortization of Abandoned Plant</t>
  </si>
  <si>
    <t>Spread</t>
  </si>
  <si>
    <t>Revolving Credit Commitment Fee</t>
  </si>
  <si>
    <t>Legal Fees</t>
  </si>
  <si>
    <t>Rating Agency Fee</t>
  </si>
  <si>
    <t>Upfront Fee</t>
  </si>
  <si>
    <t>Arrangement Fee</t>
  </si>
  <si>
    <t>Annual Rating Agency Fee</t>
  </si>
  <si>
    <t>Annual Bank Agency Fee</t>
  </si>
  <si>
    <t>Hypothetical Monthly Interest Rate</t>
  </si>
  <si>
    <t>Months</t>
  </si>
  <si>
    <t>Amortization</t>
  </si>
  <si>
    <t>Surcharge (Refund) Owed</t>
  </si>
  <si>
    <t>Monthly</t>
  </si>
  <si>
    <t>June</t>
  </si>
  <si>
    <t>January  through December</t>
  </si>
  <si>
    <t>Over (Under) Recovery Plus Interest Amortized and Recovered Over 12 Months</t>
  </si>
  <si>
    <t>Less Over (Under) Recovery</t>
  </si>
  <si>
    <t>Total Interest</t>
  </si>
  <si>
    <t xml:space="preserve">  Account No. 190 </t>
  </si>
  <si>
    <t>354.23.b</t>
  </si>
  <si>
    <t>YEAR</t>
  </si>
  <si>
    <t>SUMMARY</t>
  </si>
  <si>
    <t>Interest Rate on Amount of Refunds or Surcharges from 35.19a</t>
  </si>
  <si>
    <t>Attachment 9 - Hypothetical Example of Final True-Up of Interest Rates and Interest Calculations for the Construction Loan</t>
  </si>
  <si>
    <t xml:space="preserve">     Less Account 566 (Misc Trans Expense)</t>
  </si>
  <si>
    <t>Account 566</t>
  </si>
  <si>
    <t>Total Account 566</t>
  </si>
  <si>
    <t xml:space="preserve">   Amortization of Regulatory Asset</t>
  </si>
  <si>
    <t>Utilizing FERC Form 1 Data</t>
  </si>
  <si>
    <t>True-up Adjustment with Interest</t>
  </si>
  <si>
    <t>K</t>
  </si>
  <si>
    <t>Consistent with GAAP, the Origination Fees and Commitments Fees will be amortized using the standard Internal Rate of Return formula below.</t>
  </si>
  <si>
    <t>Each year, the amounts withdrawn, the interest paid in the year, Origination Fees, Commitments Fees, and total loan amount will be updated on this attachment.</t>
  </si>
  <si>
    <t xml:space="preserve">  Unamortized Regulatory Asset </t>
  </si>
  <si>
    <t xml:space="preserve">  Unamortized Abandoned Plant  </t>
  </si>
  <si>
    <t>Commitment, Utilization &amp; Ratings Fees ($000's)</t>
  </si>
  <si>
    <t>Year 2017</t>
  </si>
  <si>
    <t>Year 2016</t>
  </si>
  <si>
    <t>*</t>
  </si>
  <si>
    <t>Year 2015</t>
  </si>
  <si>
    <t>Year 2018</t>
  </si>
  <si>
    <t>Total Amount of True-Up Adjustment for 2016 ATRR</t>
  </si>
  <si>
    <t>Total Amount of True-Up Adjustment for 2015 ATRR</t>
  </si>
  <si>
    <t>page 1 of 5</t>
  </si>
  <si>
    <t xml:space="preserve">  Account No. 454</t>
  </si>
  <si>
    <t xml:space="preserve">  Account No. 456.1</t>
  </si>
  <si>
    <t xml:space="preserve">  Revenues from service provided by the ISO at a discount</t>
  </si>
  <si>
    <t>(Note C)</t>
  </si>
  <si>
    <t>(Note D)</t>
  </si>
  <si>
    <t>page 2 of 5</t>
  </si>
  <si>
    <t>356.1</t>
  </si>
  <si>
    <t>CE</t>
  </si>
  <si>
    <t>zero</t>
  </si>
  <si>
    <t xml:space="preserve">  CWC </t>
  </si>
  <si>
    <t>page 3 of 5</t>
  </si>
  <si>
    <t xml:space="preserve">     Less FERC Annual Fees</t>
  </si>
  <si>
    <t>Permanent Differences Tax Adjustment</t>
  </si>
  <si>
    <t>page 4 of 5</t>
  </si>
  <si>
    <t>WAGES &amp; SALARY ALLOCATOR  (W&amp;S)</t>
  </si>
  <si>
    <t>% Electric</t>
  </si>
  <si>
    <t>200.3.c</t>
  </si>
  <si>
    <t xml:space="preserve">  Preferred Stock  (112.3.c)</t>
  </si>
  <si>
    <t>REVENUE CREDITS</t>
  </si>
  <si>
    <t xml:space="preserve">  Total of (a)-(b)</t>
  </si>
  <si>
    <t>page 5 of 5</t>
  </si>
  <si>
    <t>References to data from FERC Form 1 are indicated as:  #.y.x  (page, line, column)</t>
  </si>
  <si>
    <t>Includes only FICA, unemployment, highway, property, gross receipts, and other assessments charged in the current year.  Taxes related to income are excluded. Gross receipts taxes are not included in transmission revenue requirement in the Rate Formula Template, since they are recovered elsewhere.</t>
  </si>
  <si>
    <t>(percent of federal income tax deductible for state purposes)</t>
  </si>
  <si>
    <t>M</t>
  </si>
  <si>
    <t>Removes transmission plant determined by Commission order to be state-jurisdictional according to the seven-factor test (until Form 1 balances are adjusted to reflect application of seven-factor test).</t>
  </si>
  <si>
    <t xml:space="preserve">Removes dollar amount of transmission plant to be included in the development of OATT ancillary services rates and generation step-up facilities, which are deemed included in OATT ancillary services.  For these purposes, generation step-up facilities are those facilities at a generator substation on which there is no through-flow when the generator is shut down.  </t>
  </si>
  <si>
    <t>O</t>
  </si>
  <si>
    <t>P</t>
  </si>
  <si>
    <t>Q</t>
  </si>
  <si>
    <t>R</t>
  </si>
  <si>
    <t>Includes income related only to transmission facilities, such as pole attachments, rentals and special use.</t>
  </si>
  <si>
    <t>S</t>
  </si>
  <si>
    <t>T</t>
  </si>
  <si>
    <t>Gross Transmission Plant - Total</t>
  </si>
  <si>
    <t>Net Transmission Plant - Total</t>
  </si>
  <si>
    <t>O&amp;M EXPENSE</t>
  </si>
  <si>
    <t>Total O&amp;M Allocated to Transmission</t>
  </si>
  <si>
    <t>Annual Allocation Factor for O&amp;M</t>
  </si>
  <si>
    <t>(line 3 divided by line 1 col 3)</t>
  </si>
  <si>
    <t>5</t>
  </si>
  <si>
    <t>6</t>
  </si>
  <si>
    <t>(line 5 divided by line 1 col 3)</t>
  </si>
  <si>
    <t>TAXES OTHER THAN INCOME TAXES</t>
  </si>
  <si>
    <t>7</t>
  </si>
  <si>
    <t>Total Other Taxes</t>
  </si>
  <si>
    <t>8</t>
  </si>
  <si>
    <t>Annual Allocation Factor for Other Taxes</t>
  </si>
  <si>
    <t>(line 7 divided by line 1 col 3)</t>
  </si>
  <si>
    <t>9</t>
  </si>
  <si>
    <t>Annual Allocation Factor for Expense</t>
  </si>
  <si>
    <t>INCOME TAXES</t>
  </si>
  <si>
    <t>10</t>
  </si>
  <si>
    <t>11</t>
  </si>
  <si>
    <t>Annual Allocation Factor for Income Taxes</t>
  </si>
  <si>
    <t>12</t>
  </si>
  <si>
    <t>Return on Rate Base</t>
  </si>
  <si>
    <t>13</t>
  </si>
  <si>
    <t>Annual Allocation Factor for Return on Rate Base</t>
  </si>
  <si>
    <t>(line 12 divided by line 2 col 3)</t>
  </si>
  <si>
    <t>14</t>
  </si>
  <si>
    <t>Annual Allocation Factor for Return</t>
  </si>
  <si>
    <t>Page 2 of 2</t>
  </si>
  <si>
    <t>Line No.</t>
  </si>
  <si>
    <t xml:space="preserve">Project Gross Plant </t>
  </si>
  <si>
    <t>Annual Expense Charge</t>
  </si>
  <si>
    <t xml:space="preserve">Project Net Plant </t>
  </si>
  <si>
    <t>Annual Return Charge</t>
  </si>
  <si>
    <t>Annual Revenue Requirement</t>
  </si>
  <si>
    <t>True-Up Adjustment</t>
  </si>
  <si>
    <t>(Col. 3 * Col. 4)</t>
  </si>
  <si>
    <t>(Col. 6 * Col. 7)</t>
  </si>
  <si>
    <t>(Sum Col. 5, 8 &amp; 9)</t>
  </si>
  <si>
    <t>(Note F)</t>
  </si>
  <si>
    <t>2</t>
  </si>
  <si>
    <t>Annual Totals</t>
  </si>
  <si>
    <t>Month</t>
  </si>
  <si>
    <t>Held for Future Use</t>
  </si>
  <si>
    <t xml:space="preserve">  Materials &amp; Supplies</t>
  </si>
  <si>
    <t xml:space="preserve">  Prepayments</t>
  </si>
  <si>
    <t xml:space="preserve">March </t>
  </si>
  <si>
    <t xml:space="preserve">August </t>
  </si>
  <si>
    <t xml:space="preserve">Unamortized Regulatory Asset </t>
  </si>
  <si>
    <t xml:space="preserve">Unamortized Abandoned Plant  </t>
  </si>
  <si>
    <t>EPRI &amp; Reg. Comm. Exp. &amp; Non-safety  Ad.</t>
  </si>
  <si>
    <t>Transmission Related Reg. Comm. Exp.</t>
  </si>
  <si>
    <t>General &amp; Intangible</t>
  </si>
  <si>
    <t>Amortized Investment Tax Credit (266.8f)</t>
  </si>
  <si>
    <t>15</t>
  </si>
  <si>
    <t>16</t>
  </si>
  <si>
    <t>(line 9 divided by line 1 col 3)</t>
  </si>
  <si>
    <t>Sum of line 4, 6, 8, and 10</t>
  </si>
  <si>
    <t>Sum of line 13 and 15</t>
  </si>
  <si>
    <t>Project Depreciation/Amortization Expense</t>
  </si>
  <si>
    <t>Incentive Return</t>
  </si>
  <si>
    <t>Incentive Return in basis Points</t>
  </si>
  <si>
    <t>Less Revenue Credits</t>
  </si>
  <si>
    <t xml:space="preserve">  Account No. 457.1 Scheduling</t>
  </si>
  <si>
    <t>Notes:</t>
  </si>
  <si>
    <t xml:space="preserve">A </t>
  </si>
  <si>
    <t xml:space="preserve">B </t>
  </si>
  <si>
    <t xml:space="preserve">L </t>
  </si>
  <si>
    <t xml:space="preserve">N </t>
  </si>
  <si>
    <t>Total Annual Revenue Requirement</t>
  </si>
  <si>
    <t>Project Revenue Requirement Worksheet</t>
  </si>
  <si>
    <t>Attachment 1</t>
  </si>
  <si>
    <t>Attachment 3</t>
  </si>
  <si>
    <t>Attachment 4</t>
  </si>
  <si>
    <t>Attachment 5</t>
  </si>
  <si>
    <t>Attachment 6</t>
  </si>
  <si>
    <t>Attachment 7</t>
  </si>
  <si>
    <t>ROE will be supported in the original filing and no change in ROE may be made absent a filing with FERC.</t>
  </si>
  <si>
    <t>The Hypothetical Example:</t>
  </si>
  <si>
    <t>December Prior Year</t>
  </si>
  <si>
    <t xml:space="preserve">December </t>
  </si>
  <si>
    <t>Line No</t>
  </si>
  <si>
    <t>(a)</t>
  </si>
  <si>
    <t>(b)</t>
  </si>
  <si>
    <t>(c)</t>
  </si>
  <si>
    <t>(d)</t>
  </si>
  <si>
    <t>(f)</t>
  </si>
  <si>
    <t>(e)</t>
  </si>
  <si>
    <t>(g)</t>
  </si>
  <si>
    <t>(h)</t>
  </si>
  <si>
    <t>(i)</t>
  </si>
  <si>
    <t>Source</t>
  </si>
  <si>
    <t>Attachment 4, Line 14, Col. (d)</t>
  </si>
  <si>
    <t>Accumulated Depreciation</t>
  </si>
  <si>
    <t>Gross Plant In Service</t>
  </si>
  <si>
    <t>Working Capital</t>
  </si>
  <si>
    <t>CWIP</t>
  </si>
  <si>
    <t>LHFFU</t>
  </si>
  <si>
    <t>Adjustments to Rate Base</t>
  </si>
  <si>
    <t>6a</t>
  </si>
  <si>
    <t xml:space="preserve">     Less PBOP Expense in Year</t>
  </si>
  <si>
    <t>7a</t>
  </si>
  <si>
    <t xml:space="preserve">     Plus PBOP Expense Allowed Amount</t>
  </si>
  <si>
    <t>(Note N)</t>
  </si>
  <si>
    <t>U</t>
  </si>
  <si>
    <t xml:space="preserve">ACCOUNT 454 (RENT FROM ELECTRIC PROPERTY) </t>
  </si>
  <si>
    <t>ACCOUNT 456.1 (OTHER ELECTRIC REVENUES)</t>
  </si>
  <si>
    <t>(page 3, line 47)</t>
  </si>
  <si>
    <t>GROSS REVENUE REQUIREMENT</t>
  </si>
  <si>
    <t>(Note O)</t>
  </si>
  <si>
    <t>(line 1 minus line 7)</t>
  </si>
  <si>
    <t>(line 8 plus line 9)</t>
  </si>
  <si>
    <t xml:space="preserve">     Plus Transmission Related Reg. Comm. Exp.  </t>
  </si>
  <si>
    <t xml:space="preserve">     Less EPRI &amp; Reg. Comm. Exp. &amp; Non-safety Ad.  </t>
  </si>
  <si>
    <t>(Sum of Lines 16 through 19)</t>
  </si>
  <si>
    <t xml:space="preserve">TOTAL DEPRECIATION </t>
  </si>
  <si>
    <t xml:space="preserve">TAXES OTHER THAN INCOME TAXES </t>
  </si>
  <si>
    <t>(Sum of Lines 23 through 29)</t>
  </si>
  <si>
    <t>TOTAL OTHER TAXES</t>
  </si>
  <si>
    <t>(Sum of Lines 1 through 5)</t>
  </si>
  <si>
    <t>TOTAL GROSS PLANT</t>
  </si>
  <si>
    <t>(Sum of Lines 8 through 12)</t>
  </si>
  <si>
    <t xml:space="preserve">TOTAL ACCUM. DEPRECIATION </t>
  </si>
  <si>
    <t>(Sum of Lines 15 through 19)</t>
  </si>
  <si>
    <t>(Line 2 minus Line 9)</t>
  </si>
  <si>
    <t>(Line 4 minus Line 11)</t>
  </si>
  <si>
    <t>(Sum of Lines 22 through 29)</t>
  </si>
  <si>
    <t xml:space="preserve">TOTAL ADJUSTMENTS </t>
  </si>
  <si>
    <t>TOTAL NET PLANT</t>
  </si>
  <si>
    <t>(Sum of Lines 2 through 6)</t>
  </si>
  <si>
    <t xml:space="preserve">TOTAL REVENUE CREDITS </t>
  </si>
  <si>
    <t xml:space="preserve">TOTAL WORKING CAPITAL  </t>
  </si>
  <si>
    <t xml:space="preserve">WORKING CAPITAL </t>
  </si>
  <si>
    <t>(Sum of Lines 20, 30, 31 &amp; 36)</t>
  </si>
  <si>
    <t xml:space="preserve">RATE BASE </t>
  </si>
  <si>
    <t>TOTAL O&amp;M</t>
  </si>
  <si>
    <t xml:space="preserve">Total </t>
  </si>
  <si>
    <t>(Note H)</t>
  </si>
  <si>
    <t>(Note I)</t>
  </si>
  <si>
    <t xml:space="preserve">Total Transmission plant  </t>
  </si>
  <si>
    <t xml:space="preserve">Less Transmission plant excluded from ISO rates  </t>
  </si>
  <si>
    <t xml:space="preserve">Less Transmission plant included in OATT Ancillary Services  </t>
  </si>
  <si>
    <t>(Line 1 minus Lines 2 &amp; 3)</t>
  </si>
  <si>
    <t>Transmission plant included in ISO rates</t>
  </si>
  <si>
    <t>(Line 4 divided by Line 1)</t>
  </si>
  <si>
    <t xml:space="preserve">Percentage of Transmission plant included in ISO Rates  </t>
  </si>
  <si>
    <t>(Sum of Lines 13 through 15)</t>
  </si>
  <si>
    <t>(Sum of Lines 7 through 10)</t>
  </si>
  <si>
    <t xml:space="preserve">  Long Term Debt </t>
  </si>
  <si>
    <t>(Line 36 times Line 38)</t>
  </si>
  <si>
    <t>(Line 36 times Line 39)</t>
  </si>
  <si>
    <t>(Line 36 times Line 37)</t>
  </si>
  <si>
    <t>(Sum of Lines 40 through 43)</t>
  </si>
  <si>
    <t>Amortized Investment Tax Credit</t>
  </si>
  <si>
    <t xml:space="preserve">Income Tax Calculation </t>
  </si>
  <si>
    <t xml:space="preserve">ITC adjustment </t>
  </si>
  <si>
    <t xml:space="preserve">Total Income Taxes </t>
  </si>
  <si>
    <t>(Page 2, Line 37 times Page 4, Line 23)</t>
  </si>
  <si>
    <t xml:space="preserve">     FIT &amp; SIT &amp; P</t>
  </si>
  <si>
    <t>(Note G)</t>
  </si>
  <si>
    <t>(Sum of Lines 14, 20, 30, 44 &amp; 46)</t>
  </si>
  <si>
    <t>REV. REQUIREMENT</t>
  </si>
  <si>
    <t>b. Transmission charges associated with Project detailed on the Project Rev Req Schedule Col. 10.</t>
  </si>
  <si>
    <t xml:space="preserve">a. Transmission charges for all transmission transactions </t>
  </si>
  <si>
    <t xml:space="preserve">a. Bundled Non-RQ Sales for Resale </t>
  </si>
  <si>
    <t>FERC Annual Fees</t>
  </si>
  <si>
    <t>Highway &amp; Vehicle Taxes</t>
  </si>
  <si>
    <t>Gross Receipts Taxes</t>
  </si>
  <si>
    <t>Payments in lieu of Taxes</t>
  </si>
  <si>
    <t>Transmission Lease Payments</t>
  </si>
  <si>
    <t>4</t>
  </si>
  <si>
    <t>1</t>
  </si>
  <si>
    <t>3</t>
  </si>
  <si>
    <t>17</t>
  </si>
  <si>
    <t>18</t>
  </si>
  <si>
    <t>19</t>
  </si>
  <si>
    <t>20</t>
  </si>
  <si>
    <t>21</t>
  </si>
  <si>
    <t>22</t>
  </si>
  <si>
    <t>23</t>
  </si>
  <si>
    <t>24</t>
  </si>
  <si>
    <t>25</t>
  </si>
  <si>
    <t>26</t>
  </si>
  <si>
    <t>(j)</t>
  </si>
  <si>
    <t>Account No. 566 (Misc. Trans. Expense)</t>
  </si>
  <si>
    <t>Account No. 565</t>
  </si>
  <si>
    <t>Amortization of Abandoned Plant</t>
  </si>
  <si>
    <t>(k)</t>
  </si>
  <si>
    <t>Attach. 5, Line 13, Col. (e)</t>
  </si>
  <si>
    <t>V</t>
  </si>
  <si>
    <t>(Note V)</t>
  </si>
  <si>
    <t>Attachment 2</t>
  </si>
  <si>
    <t>100 Basis Point Incentive Return</t>
  </si>
  <si>
    <t>Amortized Investment Tax Credit (266.8f) (enter negative)</t>
  </si>
  <si>
    <t>Return and Income Taxes with 100 basis point increase in ROE</t>
  </si>
  <si>
    <t>Return and Income Taxes without 100 basis point increase in ROE</t>
  </si>
  <si>
    <t>Incremental Return and Income Taxes for 100 basis point increase in ROE</t>
  </si>
  <si>
    <t>Incremental Return and Income Taxes for 100 basis point increase in ROE divided by Rate Base</t>
  </si>
  <si>
    <t>100 Basis Point Incentive Return multiplied by Rate Base (line 1 * line 6)</t>
  </si>
  <si>
    <t>Attachment 10</t>
  </si>
  <si>
    <t>Depreciation Rates</t>
  </si>
  <si>
    <t>Land Rights</t>
  </si>
  <si>
    <t>Power Operated Equipment</t>
  </si>
  <si>
    <t>Communication Equipment</t>
  </si>
  <si>
    <t>Avg. Monthly FERC Rate</t>
  </si>
  <si>
    <t xml:space="preserve">Rate Base Worksheet </t>
  </si>
  <si>
    <t xml:space="preserve">Average of the 13 Monthly Balances </t>
  </si>
  <si>
    <t>Average of the 13 Monthly Balances</t>
  </si>
  <si>
    <t>Account No. 255
Accumulated Deferred Investment Credit</t>
  </si>
  <si>
    <t xml:space="preserve">  Revenues from Grandfathered Interzonal Transactions </t>
  </si>
  <si>
    <t xml:space="preserve">  Production </t>
  </si>
  <si>
    <t xml:space="preserve">  Distribution </t>
  </si>
  <si>
    <t xml:space="preserve">  Common </t>
  </si>
  <si>
    <t>Attachment 4, Line 14, Col. (b)</t>
  </si>
  <si>
    <t>Attachment 4, Line 14, Col. (c)</t>
  </si>
  <si>
    <t>205.46.g for end of year, records for other months</t>
  </si>
  <si>
    <t>207.75.g for end of year, records for other months</t>
  </si>
  <si>
    <t>356.1 for end of year, records for other months</t>
  </si>
  <si>
    <t>219.20-24.c for end of year, records for other months</t>
  </si>
  <si>
    <t>219.26.c for end of year, records for other months</t>
  </si>
  <si>
    <t>Attachment 4, Line 14, Col. (h)</t>
  </si>
  <si>
    <t>Attachment 4, Line 14, Col. (i)</t>
  </si>
  <si>
    <t>Attachment 4, Line 28, Col. (c) (Note S)</t>
  </si>
  <si>
    <t>Attachment 4, Line 14, Col. (e) (Note C)</t>
  </si>
  <si>
    <t>Attachment 4, Line 14, Col. (g)</t>
  </si>
  <si>
    <t>(Note E) Attach. 5, Line 13, Col. (f)</t>
  </si>
  <si>
    <t>(Sum of Lines 1, 4, 7, 7a, 8, 9, 13 less Lines 2, 3, 5, 6, 6a)</t>
  </si>
  <si>
    <t>321.112.b Attach. 5, Line 13, Col. (a)</t>
  </si>
  <si>
    <t xml:space="preserve">321.97.b Attach. 5, Line 13, Col. (b) </t>
  </si>
  <si>
    <t>321.96.b Attach. 5, Line 13, Col. (c)</t>
  </si>
  <si>
    <t>323.197.b Attach. 5, Line 13, Col. (d)</t>
  </si>
  <si>
    <t>(Note S) Attach. 5, Line 26, Col. (b)</t>
  </si>
  <si>
    <t>263.i Attach. 5, Line 26, Col. (c)</t>
  </si>
  <si>
    <t>263.i Attach. 5, Line 26, Col. (d)</t>
  </si>
  <si>
    <t>263.i Attach. 5, Line 26, Co.l (e)</t>
  </si>
  <si>
    <t>263.i Attach. 5, Line 26, Col. (f)</t>
  </si>
  <si>
    <t>263.i Attach. 5, Line 26, Col. (g)</t>
  </si>
  <si>
    <t>266.8f (enter negative) Attach. 5, Line 26, Col. (i)</t>
  </si>
  <si>
    <t>354.21.b</t>
  </si>
  <si>
    <t>354.24,25,26.b</t>
  </si>
  <si>
    <t xml:space="preserve">  Electric </t>
  </si>
  <si>
    <t xml:space="preserve">  Gas</t>
  </si>
  <si>
    <t xml:space="preserve">  Water </t>
  </si>
  <si>
    <t xml:space="preserve">  Total</t>
  </si>
  <si>
    <t>311.x.h</t>
  </si>
  <si>
    <t>Cash Working Capital assigned to transmission is one-eighth of O&amp;M allocated to transmission at page 3, line 14, column 5 minus amortization of Regulatory Asset at page 3, line 11, column 5.  Prepayments are the electric related prepayments booked to Account No. 165 and reported on pages 111, line 57 in the Form 1.</t>
  </si>
  <si>
    <t>(14)</t>
  </si>
  <si>
    <t>(15)</t>
  </si>
  <si>
    <t>Transmission O&amp;M Expenses</t>
  </si>
  <si>
    <t>A&amp;G Expenses</t>
  </si>
  <si>
    <t>Amortization of Regulatory Asset</t>
  </si>
  <si>
    <t>Depreciation Expense - Transmission</t>
  </si>
  <si>
    <t>Depreciation Expense - General &amp; Intangible</t>
  </si>
  <si>
    <t>Payroll Taxes</t>
  </si>
  <si>
    <t>Property Taxes</t>
  </si>
  <si>
    <t>Other Taxes</t>
  </si>
  <si>
    <t xml:space="preserve">  Common Stock</t>
  </si>
  <si>
    <t>Attachment 4, Line 28, Col. (b) (Note T)</t>
  </si>
  <si>
    <t>Calculation of PBOP Expenses</t>
  </si>
  <si>
    <t>Tax Effect of Permanent Differences</t>
  </si>
  <si>
    <t>Attachment 4, Line 14, Col. (f) (Note C)</t>
  </si>
  <si>
    <t>PBOPs</t>
  </si>
  <si>
    <t>(Page 1 line 11)</t>
  </si>
  <si>
    <t>(Page 1 line 16)</t>
  </si>
  <si>
    <t xml:space="preserve">Transmission charges for all transmission transactions </t>
  </si>
  <si>
    <t>Transmission charges associated with Project detailed on the Project Rev Req Schedule Col. 10.</t>
  </si>
  <si>
    <t>29</t>
  </si>
  <si>
    <r>
      <t>310 -</t>
    </r>
    <r>
      <rPr>
        <sz val="10"/>
        <rFont val="Times New Roman"/>
        <family val="1"/>
      </rPr>
      <t>311</t>
    </r>
  </si>
  <si>
    <t>Attach. 5, Line 26, Col. (k) (Note W)</t>
  </si>
  <si>
    <t>W</t>
  </si>
  <si>
    <t>Line 5 includes a 100 basis point increase in ROE that is used only to determine the increase in return and income taxes associated with</t>
  </si>
  <si>
    <t xml:space="preserve">Notes: </t>
  </si>
  <si>
    <t>The Tax Effect of Permanent Differences captures the differences in the income taxes due under the Federal and State calculations and the income taxes calculated</t>
  </si>
  <si>
    <t>For example, if the Commission were to grant a 137 basis point ROE incentive, the increase in return and taxes for a 100 basis point</t>
  </si>
  <si>
    <t>Year 2019</t>
  </si>
  <si>
    <t>Year 2020</t>
  </si>
  <si>
    <t>Year 2021</t>
  </si>
  <si>
    <t>Rate Base times Return</t>
  </si>
  <si>
    <t>Project True-Up</t>
  </si>
  <si>
    <t>Attachment 8</t>
  </si>
  <si>
    <t>Hypothetical Example of Final True-Up of Interest Rates and Interest Calculations for the Construction Loan</t>
  </si>
  <si>
    <t>Attachment 9</t>
  </si>
  <si>
    <t>Company shall be allowed recovery of costs related to interest rate locks.  Absent a Section 205 filing, Company shall not include in the Formula Rate, the gains, losses, or costs related to other hedges.</t>
  </si>
  <si>
    <t xml:space="preserve">Company will not have any grandfathered agreements.  Therefore, this line shall remain zero. </t>
  </si>
  <si>
    <t xml:space="preserve"> Financing Costs  for Long Term Debt using the Internal Rate of Return Methodology </t>
  </si>
  <si>
    <t>(Sum of Lines 20 through 22)</t>
  </si>
  <si>
    <t>(16)</t>
  </si>
  <si>
    <t>Discount</t>
  </si>
  <si>
    <t>(Sum Col. 10 &amp; 12 Less Col. 13)</t>
  </si>
  <si>
    <t>Sum Col. 14 &amp; 15 
(Note G)</t>
  </si>
  <si>
    <t>(Note J)</t>
  </si>
  <si>
    <t>…</t>
  </si>
  <si>
    <t>Interest</t>
  </si>
  <si>
    <t>Excludes Asset Retirement Obligation balances</t>
  </si>
  <si>
    <t>(Page 2, Line 2, Column 3)</t>
  </si>
  <si>
    <t>The Tax Effect of Permanent Differences captures the differences in the income taxes due under the Federal and State calculations and the income taxes calculated in Attachment H that are not the result of a timing difference</t>
  </si>
  <si>
    <t>Attachment H, Page 3, Line Number</t>
  </si>
  <si>
    <t>Attachment H</t>
  </si>
  <si>
    <t xml:space="preserve"> in Attachment H that are not the result of a timing difference</t>
  </si>
  <si>
    <t>To be completed in conjunction with Attachment H.</t>
  </si>
  <si>
    <t>FERC ACCOUNT</t>
  </si>
  <si>
    <t>DESCRIPTION</t>
  </si>
  <si>
    <t>RATE PERCENT</t>
  </si>
  <si>
    <t>TRANSMISSION</t>
  </si>
  <si>
    <t>Structures and Improvements</t>
  </si>
  <si>
    <t>Station Equipment</t>
  </si>
  <si>
    <t>Towers and Fixtures</t>
  </si>
  <si>
    <t>Poles and Fixtures</t>
  </si>
  <si>
    <t>Overhead Conductors &amp; Devices</t>
  </si>
  <si>
    <t>Underground Conduit</t>
  </si>
  <si>
    <t>Underground Conductors &amp; Devices</t>
  </si>
  <si>
    <t>Roads and Trails</t>
  </si>
  <si>
    <t>N/A</t>
  </si>
  <si>
    <t>Intangible Plant - 5 Year</t>
  </si>
  <si>
    <t>Office Furniture and Equipment</t>
  </si>
  <si>
    <t>Network Equipment</t>
  </si>
  <si>
    <t>Transportation Equipment - Auto</t>
  </si>
  <si>
    <t>Transportation Equipment - Light Truck</t>
  </si>
  <si>
    <t>Transportation Equipment - Trailers</t>
  </si>
  <si>
    <t>Transportation Equipment - Heavy Trucks</t>
  </si>
  <si>
    <t>Stores Equipment</t>
  </si>
  <si>
    <t>Tools, Shop and Garage Equipment</t>
  </si>
  <si>
    <t>Laboratory Equipment</t>
  </si>
  <si>
    <t>Miscellaneous Equipment</t>
  </si>
  <si>
    <t>Long Term Interest (117, sum of 62.c through 67.c)</t>
  </si>
  <si>
    <t>Preferred Dividends (118.29c) (positive number)</t>
  </si>
  <si>
    <t>Proprietary Capital (112.16.c)</t>
  </si>
  <si>
    <t>Less Account 216.1 (112.12.c)  (enter negative)</t>
  </si>
  <si>
    <t>Common Stock</t>
  </si>
  <si>
    <t>Origination Fees</t>
  </si>
  <si>
    <t>LIBOR Rate</t>
  </si>
  <si>
    <t>*  Assumes that the construction loan is retired on Sept 1, 2020</t>
  </si>
  <si>
    <t>**  Assumes permanent debt structure is put in place on Sept 1, 2020 with effective rate of 6.5%</t>
  </si>
  <si>
    <t>Calculation of Interest for 2015 True-Up Period</t>
  </si>
  <si>
    <t>Calculation of Interest for 2016 True-Up Period</t>
  </si>
  <si>
    <t>Calculation of Interest for 2017 True-Up Period</t>
  </si>
  <si>
    <t>Calculation of Interest for 2018 True-Up Period</t>
  </si>
  <si>
    <t>Calculation of Interest for 2019 True-Up Period</t>
  </si>
  <si>
    <t>207.58.g for end of year, records for other months</t>
  </si>
  <si>
    <t>219.25.c for end of year, records for other months</t>
  </si>
  <si>
    <t>219.28.c &amp; 200.21.c for end of year, records for other months</t>
  </si>
  <si>
    <t>111.57.c for end of year, records for other months</t>
  </si>
  <si>
    <t>227.8.c &amp; 227.16.c for end of year, records for other months</t>
  </si>
  <si>
    <t>Under/(Over)</t>
  </si>
  <si>
    <t xml:space="preserve">2nd Qtr </t>
  </si>
  <si>
    <t xml:space="preserve">3rd Qtr </t>
  </si>
  <si>
    <t>4th Qtr</t>
  </si>
  <si>
    <t>Rate Base</t>
  </si>
  <si>
    <t xml:space="preserve">  Preferred Stock  </t>
  </si>
  <si>
    <t xml:space="preserve">      WCLTD = Line 3</t>
  </si>
  <si>
    <t>Tax Effect of Permanent Differences  (Note B)</t>
  </si>
  <si>
    <t>Rate Base (line 1)</t>
  </si>
  <si>
    <t xml:space="preserve">     T=1 - {[(1 - SIT) * (1 - FIT)] / (1 - SIT * FIT * p)} =</t>
  </si>
  <si>
    <t>Requires approval by FERC of incentive return applicable to the specified project(s)</t>
  </si>
  <si>
    <t>(Note K)</t>
  </si>
  <si>
    <t>(Note E) Attach. 5, Line 13, Col. (g)</t>
  </si>
  <si>
    <t>Attach. 5, Line 13, Col (h)</t>
  </si>
  <si>
    <t>(Note T) Attach. 5, Line 13, Col. (i)</t>
  </si>
  <si>
    <t>Attach. 5, Line 13, Col .(j)</t>
  </si>
  <si>
    <t xml:space="preserve">RATE BASE: </t>
  </si>
  <si>
    <t>DEPRECIATION EXPENSE  (Note U)</t>
  </si>
  <si>
    <t>The Unamortized Abandoned Plant balance is included in Net Plant, and Amortization of Abandoned Plant is included in Depreciation/Amortization Expense.</t>
  </si>
  <si>
    <t>Attach H, p 1 line 4</t>
  </si>
  <si>
    <t>Incentive ROE</t>
  </si>
  <si>
    <t>(Notes Q &amp; R)</t>
  </si>
  <si>
    <t>(Notes K, Q &amp; R)</t>
  </si>
  <si>
    <t>(Notes D &amp; I)</t>
  </si>
  <si>
    <t>(Notes E &amp; I)</t>
  </si>
  <si>
    <t>Ceiling Rate</t>
  </si>
  <si>
    <t>(Sum Col. 10 &amp; 12)</t>
  </si>
  <si>
    <t xml:space="preserve"> (12a)</t>
  </si>
  <si>
    <t>All facilities other than those being recovered under Schedules 7, 8, 9 are to be included in Attachment 1.</t>
  </si>
  <si>
    <t>Page 4, Line 28 must equal zero since all short-term power sales must be unbundled and the transmission component reflected in Account No. 456.1.</t>
  </si>
  <si>
    <t>Return    (Attach. H, page 3 line 46 col 5)</t>
  </si>
  <si>
    <t>Income Tax    (Attach. H, page 3 line 44 col 5)</t>
  </si>
  <si>
    <t>26a</t>
  </si>
  <si>
    <t>Attachment 4, Line 31, Col. (h)</t>
  </si>
  <si>
    <t xml:space="preserve">Lines 2-3 cannot change absent approval or acceptance by FERC in a separate proceeding. </t>
  </si>
  <si>
    <t>Attachment 7, Line 8, Col. (g)</t>
  </si>
  <si>
    <t>Attachment 7, Line 6, Col. (g)</t>
  </si>
  <si>
    <t xml:space="preserve">   Miscellaneous Transmission Expense (less amortization of regulatory asset)</t>
  </si>
  <si>
    <t>X</t>
  </si>
  <si>
    <t xml:space="preserve">COMMON PLANT ALLOCATOR  (CE)  (Note J and X) </t>
  </si>
  <si>
    <t>Calculate using a simple average of beginning of year and end of year balances reconciling to FERC Form No. 1 by Page, Line and Column as shown in Column 2.</t>
  </si>
  <si>
    <t>205.5.g &amp; 207.99.g for end of year, records for other months</t>
  </si>
  <si>
    <t>Attachment H, Page 3, Line No.:</t>
  </si>
  <si>
    <t>Attachment H, Page 4, Line No:</t>
  </si>
  <si>
    <t>Labor dollars (total labor from budget)</t>
  </si>
  <si>
    <t>Note:</t>
  </si>
  <si>
    <t>Note A</t>
  </si>
  <si>
    <t>Note B</t>
  </si>
  <si>
    <t xml:space="preserve">Note C  </t>
  </si>
  <si>
    <t>List of all reserves:</t>
  </si>
  <si>
    <r>
      <t>Enter 1 if NOT in a trust or</t>
    </r>
    <r>
      <rPr>
        <sz val="10"/>
        <rFont val="Times New Roman"/>
        <family val="1"/>
      </rPr>
      <t xml:space="preserve"> reserved account, enter zero (0) if included in a trust or reserved account </t>
    </r>
  </si>
  <si>
    <t>Enter 1 if the accrual account is included in the formula rate, enter (0) if  O if the accrual account is NOT included in the formula rate</t>
  </si>
  <si>
    <t xml:space="preserve">Enter the percentage paid for by customers, 1 less the percent associated with an offsetting liability on the balance sheet </t>
  </si>
  <si>
    <t xml:space="preserve">Allocation (Plant or Labor Allocator) </t>
  </si>
  <si>
    <t>Amount Allocated, col. c x col. d x col. e x col. f x col. g</t>
  </si>
  <si>
    <t>30a</t>
  </si>
  <si>
    <t>Reserve 1</t>
  </si>
  <si>
    <t>30b</t>
  </si>
  <si>
    <t>Reserve 2</t>
  </si>
  <si>
    <t>30c</t>
  </si>
  <si>
    <t>Reserve 3</t>
  </si>
  <si>
    <t>30d</t>
  </si>
  <si>
    <t>Reserve 4</t>
  </si>
  <si>
    <t>30e</t>
  </si>
  <si>
    <t>30f</t>
  </si>
  <si>
    <t>Recovery of regulatory asset is limited to any regulatory assets authorized by FERC.</t>
  </si>
  <si>
    <r>
      <rPr>
        <sz val="10"/>
        <rFont val="Times New Roman"/>
        <family val="1"/>
      </rPr>
      <t xml:space="preserve">Unamortized Abandoned Plant and Amortization of Abandoned Plant will be zero until the Commission accepts or approves recovery of the cost of abandoned plant. </t>
    </r>
    <r>
      <rPr>
        <strike/>
        <sz val="10"/>
        <rFont val="Times New Roman"/>
        <family val="1"/>
      </rPr>
      <t xml:space="preserve"> </t>
    </r>
  </si>
  <si>
    <t>Notes A &amp; E</t>
  </si>
  <si>
    <t>Notes B &amp; F</t>
  </si>
  <si>
    <t>272.8.b &amp; 273.8.k</t>
  </si>
  <si>
    <t>Consistent with 266.8.b &amp; 267.8.h</t>
  </si>
  <si>
    <t>Account No. 281
Accumulated Deferred Income Taxes (Note D)</t>
  </si>
  <si>
    <t>Account No. 282
Accumulated Deferred Income Taxes (Note D)</t>
  </si>
  <si>
    <t>Account No. 283
Accumulated Deferred Income Taxes (Note D)</t>
  </si>
  <si>
    <t>Actual Revenue</t>
  </si>
  <si>
    <t>Requirement</t>
  </si>
  <si>
    <t>Annual True-Up Calculation</t>
  </si>
  <si>
    <t xml:space="preserve">Net </t>
  </si>
  <si>
    <t>Net Revenue</t>
  </si>
  <si>
    <t xml:space="preserve">Revenue </t>
  </si>
  <si>
    <t>Income</t>
  </si>
  <si>
    <t>Or Other Identifier</t>
  </si>
  <si>
    <t>Project Name</t>
  </si>
  <si>
    <r>
      <t>Requirement</t>
    </r>
    <r>
      <rPr>
        <vertAlign val="superscript"/>
        <sz val="10"/>
        <color theme="1"/>
        <rFont val="Times New Roman"/>
        <family val="1"/>
      </rPr>
      <t>1</t>
    </r>
  </si>
  <si>
    <t>Received</t>
  </si>
  <si>
    <t>Monthly Interest Rate</t>
  </si>
  <si>
    <t>Interest Income (Expense)</t>
  </si>
  <si>
    <t>In Dollars</t>
  </si>
  <si>
    <t>Col. (b) + Col. (c)</t>
  </si>
  <si>
    <t xml:space="preserve"> Project #</t>
  </si>
  <si>
    <t>15a</t>
  </si>
  <si>
    <t>15b</t>
  </si>
  <si>
    <t>15c</t>
  </si>
  <si>
    <t>Cost of Debt for the Construction Loan Calculated on Attachment 8 Once the Loan is Paid Off:</t>
  </si>
  <si>
    <t>Actual Net Revenue Requirement in Attachment 3, col. (G) for the year</t>
  </si>
  <si>
    <t>Actual Net Revenue Requirement if the Cost of Debt in Col. (c) had been Used</t>
  </si>
  <si>
    <t>Over (Under) Recovery             Col. (d) less Col. (e)</t>
  </si>
  <si>
    <t>To be utilized until a project is placed in service</t>
  </si>
  <si>
    <t>Internal Rate of Return (Note 1)</t>
  </si>
  <si>
    <r>
      <t>Based on following Financial Formula (Note 2)</t>
    </r>
    <r>
      <rPr>
        <b/>
        <sz val="10"/>
        <rFont val="Times New Roman"/>
        <family val="1"/>
      </rPr>
      <t>:</t>
    </r>
  </si>
  <si>
    <t>Rates/Fees</t>
  </si>
  <si>
    <t>21a</t>
  </si>
  <si>
    <t>Quarterly Construction Expenditures       ( $000's)</t>
  </si>
  <si>
    <t>Interest &amp; Principal Payments ($000's)</t>
  </si>
  <si>
    <t>Estimated</t>
  </si>
  <si>
    <t>Cumulative Col. D</t>
  </si>
  <si>
    <t>Interest Rate from Line 25 (Note 3)</t>
  </si>
  <si>
    <t>Input in first Qtr of Loan</t>
  </si>
  <si>
    <t>Lines 17 - 21x</t>
  </si>
  <si>
    <t>Notes</t>
  </si>
  <si>
    <t xml:space="preserve">   N is the last quarter the loan would be outstanding</t>
  </si>
  <si>
    <t xml:space="preserve">   t is each quarter</t>
  </si>
  <si>
    <t xml:space="preserve">   Alternatively the equation can be written as 0 = C0 + C1/(1+IRR) + C2/(1+IRR)2 + C3/(1+IRR)3 + . . . +Cn/(1+IRR)n and solved for IRR</t>
  </si>
  <si>
    <t xml:space="preserve">   The 8% in the above formula is a seed number to ensure the formula produces a positive number.</t>
  </si>
  <si>
    <t>3.  Line 1 reflects the loan amount, the maximum amount that can be drawn on</t>
  </si>
  <si>
    <t xml:space="preserve">   once the actual fees are known.</t>
  </si>
  <si>
    <t xml:space="preserve">  amounts are known</t>
  </si>
  <si>
    <t xml:space="preserve">The balances in Accounts 190, 281, 282 and 283, as adjusted by any amounts in contra accounts identified as regulatory assets or liabilities related to FASB 106 or 109.  Balance of Account 255 is reduced by prior flow throughs and excluded if the utility chose to utilize amortization of tax credits against taxable income.  Account 281 is not allocated.  </t>
  </si>
  <si>
    <t>Annual Allocation Factor Revenue Credits</t>
  </si>
  <si>
    <t>Inclusive of any CWIP or unamortized abandoned plant included in rate base when authorized by FERC order less any prefunded AFUDC, if applicable.</t>
  </si>
  <si>
    <t>PBOP amount included in Company's O&amp;M and A&amp;G expenses included in FERC Account Nos. 500-935</t>
  </si>
  <si>
    <t>Project Depreciation Expense is the actual value booked for the project and included in the Depreciation Expense in Attachment H, page 3, line 16.  Project Depreciation Expense includes the amortization of Abandoned Plant</t>
  </si>
  <si>
    <t xml:space="preserve"> Gross plant does not include Unamortized Abandoned Plant.</t>
  </si>
  <si>
    <t>Attachment 3, Col. J</t>
  </si>
  <si>
    <t>(Sum of Lines 33 through 35)</t>
  </si>
  <si>
    <t>(line 13 / line 16)</t>
  </si>
  <si>
    <t>(line 11)</t>
  </si>
  <si>
    <t>ACCOUNT 447 (SALES FOR RESALE) (Note L)</t>
  </si>
  <si>
    <t>Attach H, p 3, line 30 col 5</t>
  </si>
  <si>
    <t>Attach H, p 3, line 44 col 5</t>
  </si>
  <si>
    <t>Attach H, p 3, line 46 col 5</t>
  </si>
  <si>
    <t>Attachment H, Page 3, Line 37</t>
  </si>
  <si>
    <t>Attachment H, Page 3, Line 38</t>
  </si>
  <si>
    <t>Attachment H, Page 3, Line 39</t>
  </si>
  <si>
    <t>Total Annual Revenue Requirements (Note A)</t>
  </si>
  <si>
    <t xml:space="preserve">  Unfunded Reserves (enter negative)</t>
  </si>
  <si>
    <t>GROSS PLANT IN SERVICE   (Notes U and R)</t>
  </si>
  <si>
    <t>ACCUMULATED DEPRECIATION  (Notes U and R)</t>
  </si>
  <si>
    <t>ADJUSTMENTS TO RATE BASE  (Note R)</t>
  </si>
  <si>
    <t xml:space="preserve">Project Gross Plant is the total capital investment for the project calculated in the same method as the gross plant value in line 1.  This value includes subsequent capital investments required to maintain the facilities to their original capabilities.  </t>
  </si>
  <si>
    <t>labor expensed (labor not capitalized) by SCMCN in current year, 354.28.b.</t>
  </si>
  <si>
    <t>Prior Period</t>
  </si>
  <si>
    <t>SCMCN</t>
  </si>
  <si>
    <t>PBOP Expense for current year</t>
  </si>
  <si>
    <t>Cost per labor dollar (line2 / line3)</t>
  </si>
  <si>
    <t xml:space="preserve">There will be zero PBOP expenses in the SCMCN rates until SCMCN files for recovery of its PBOP expenses.  Line 8 removes all SCMCN or affiliate BPOP expenses in FERC Accounts 500-935. </t>
  </si>
  <si>
    <t>Franchises and Consents (Note 1)</t>
  </si>
  <si>
    <t>Note 1:</t>
  </si>
  <si>
    <t>Attachment 4, Line 28, Col. (d) (Notes B and X)</t>
  </si>
  <si>
    <t>Attachment 4, Line 28, Col. (e) (Notes B and X)</t>
  </si>
  <si>
    <t>Attachment 4, Line 28, Col. (f) (Notes B and X)</t>
  </si>
  <si>
    <t>Attachment 4, Line 28, Col. (g) (Notes B and X)</t>
  </si>
  <si>
    <t>Attachment 4, Line 28, Col. (h) (Notes B and X)</t>
  </si>
  <si>
    <t xml:space="preserve">LAND HELD FOR FUTURE USE  </t>
  </si>
  <si>
    <t>(Line 11 plus Line 12) Ties to 321.97.b</t>
  </si>
  <si>
    <t>336.7.b, d &amp;e Attach. 5, Line 13, Col. (k)</t>
  </si>
  <si>
    <t>336.11.b, d &amp;e</t>
  </si>
  <si>
    <t>336.10.b, d &amp;e, 336.1.b, d &amp;e Attach. 5, Line 26, Col. (a)</t>
  </si>
  <si>
    <t xml:space="preserve"> Total  (W&amp; S Allocator is 1 if lines 7-10 are zero)</t>
  </si>
  <si>
    <t xml:space="preserve">330.x.n </t>
  </si>
  <si>
    <t>Reserved</t>
  </si>
  <si>
    <t>GENERAL, INTANGIBLE AND COMMON (G&amp;C) DEPRECIATION EXPENSE</t>
  </si>
  <si>
    <t>Annual Allocation Factor for G, I &amp; C Depreciation Expense</t>
  </si>
  <si>
    <t>Total G, I &amp; C Depreciation Expense</t>
  </si>
  <si>
    <t>(line 14 divided by line 2 col 3)</t>
  </si>
  <si>
    <t>Attach H, p 2, line 16 col 5 plus line 27 &amp; 29 col 5 (Note B)</t>
  </si>
  <si>
    <t>Gross Transmission Plant is that identified on page 2 line 2 of Attachment H</t>
  </si>
  <si>
    <t>The Net Rev Req is the value to be used in the SPP's rate calculation under the applicable Schedule under the SPP OATT for each project.</t>
  </si>
  <si>
    <t>The Total General, Intangible and Common Depreciation Expense excludes any depreciation expense directly associated with a project and thereby included in page 2 column 9.</t>
  </si>
  <si>
    <t>The discount is the reduction in revenue, if any, that the company agreed to, for instance, to be selected to build facilities as the result of a competitive process and equals the amount by which the annual revenue requirement is reduced from the ceiling rate</t>
  </si>
  <si>
    <t>(Attachment 2, Line 28 /100 * Col. 11)</t>
  </si>
  <si>
    <t>Net Rev Req</t>
  </si>
  <si>
    <t xml:space="preserve">Attachment H, Page 2 line 37, Col.5 </t>
  </si>
  <si>
    <t>(Attachment H, Notes Q and R)</t>
  </si>
  <si>
    <t>(Attachment H, Notes K, Q and R)</t>
  </si>
  <si>
    <t>Cost = Attachment H, Page 4 Line 22, Cost plus .01</t>
  </si>
  <si>
    <t>Total  (sum lines 3-5)</t>
  </si>
  <si>
    <t>increase in ROE would be multiplied by 1.37 on Attachment 1 column 12.</t>
  </si>
  <si>
    <t>a 100 basis point increase in ROE.  Any actual ROE incentive must be approved by the Commission.</t>
  </si>
  <si>
    <r>
      <t>Revenue Received</t>
    </r>
    <r>
      <rPr>
        <vertAlign val="superscript"/>
        <sz val="10"/>
        <color theme="1"/>
        <rFont val="Times New Roman"/>
        <family val="1"/>
      </rPr>
      <t>3</t>
    </r>
  </si>
  <si>
    <t>% of</t>
  </si>
  <si>
    <t>Revenue</t>
  </si>
  <si>
    <t>Total True-Up</t>
  </si>
  <si>
    <r>
      <t>Requirement</t>
    </r>
    <r>
      <rPr>
        <vertAlign val="superscript"/>
        <sz val="10"/>
        <color theme="1"/>
        <rFont val="Times New Roman"/>
        <family val="1"/>
      </rPr>
      <t>2</t>
    </r>
  </si>
  <si>
    <r>
      <t xml:space="preserve">Adjustment </t>
    </r>
    <r>
      <rPr>
        <vertAlign val="superscript"/>
        <sz val="10"/>
        <rFont val="Times New Roman"/>
        <family val="1"/>
      </rPr>
      <t>5</t>
    </r>
  </si>
  <si>
    <r>
      <t>(Expense)</t>
    </r>
    <r>
      <rPr>
        <vertAlign val="superscript"/>
        <sz val="10"/>
        <color theme="1"/>
        <rFont val="Times New Roman"/>
        <family val="1"/>
      </rPr>
      <t>4</t>
    </r>
  </si>
  <si>
    <t>3a</t>
  </si>
  <si>
    <t>3b</t>
  </si>
  <si>
    <t>3c</t>
  </si>
  <si>
    <t>Prior Period Adjustment</t>
  </si>
  <si>
    <t>(Note B)</t>
  </si>
  <si>
    <t>Prior Period Adjustment is the amount of an adjustment to correct an error in a prior period.  The FERC Refund interest rate specified in CFR 35.19(a) for the period up to the date the projected rates that are subject to True Up here went into effect.</t>
  </si>
  <si>
    <t xml:space="preserve">CWIP in Rate Base </t>
  </si>
  <si>
    <t>Account No. 190
Accumulated Deferred Income Taxes (Note D)</t>
  </si>
  <si>
    <t>Attachment H, Page 2, Line No:</t>
  </si>
  <si>
    <t>Unfunded Reserves    (Notes G &amp; H)</t>
  </si>
  <si>
    <t>Recovery of abandoned plant is limited to any abandoned plant recovery authorized by FERC.</t>
  </si>
  <si>
    <t>Includes only CWIP authorized by the Commission for inclusion in rate base.  The annual report filed pursuant to Section 7 of the Protocols will include for each project under construction (i) the CWIP balance eligible for inclusion in rate base; (ii) the CWIP balance ineligible for inclusion in rate base; and</t>
  </si>
  <si>
    <t xml:space="preserve"> (iii) a demonstration that AFUDC is only applied to the CWIP balance that is not included in rate base.  The annual report will reconcile the project-specific CWIP balances to the total Account 107 CWIP balance reported on p. 216.b of the FERC Form 1.</t>
  </si>
  <si>
    <t xml:space="preserve">Recovery of a Regulatory Asset is permitted only for pre-commercial and formation expenses, and is subject to FERC approval before the amortization of the Regulatory Asset can be included in rates.  Recovery of any other regulatory assets requires authorization from the Commission. A carrying charge equal to the AFUDC rate will be applied to the Regulatory Asset prior to the rate year when costs are first recovered. </t>
  </si>
  <si>
    <t>The Formula Rate shall include a credit to rate base for all unfunded reserves (funds collected from customers that (1) have not been set aside in a trust, escrow or restricted account; (2) whose balance are collected from customers through cost accruals to accounts that are recovered under the Formula Rate; and (3) exclude the portion of any balance offset by a balance sheet account).  Each unfunded reserve will be included on lines 30 above.  The allocator in Col. (g) will be the same allocator used in the formula for the cost accruals to the account that is recovered under the Formula Rate.  Since reserves can be created by an offsetting balance sheet account, rather than through cost accruals, the amount to be deducted from rate base should exclude the portion offset by another balance sheet account.</t>
  </si>
  <si>
    <t>Attachment H, Pages 3 and 4, Worksheet</t>
  </si>
  <si>
    <t>Form No. 1</t>
  </si>
  <si>
    <t>321.112.b</t>
  </si>
  <si>
    <t>321.97.b</t>
  </si>
  <si>
    <t>321.96.b</t>
  </si>
  <si>
    <t>323.197.b</t>
  </si>
  <si>
    <t>(Note E)</t>
  </si>
  <si>
    <t>Portion of Transmission O&amp;M</t>
  </si>
  <si>
    <t>Portion of Account 566</t>
  </si>
  <si>
    <t>Balance of Account 566</t>
  </si>
  <si>
    <t>336.7.b, d &amp; e</t>
  </si>
  <si>
    <t>(Note S)</t>
  </si>
  <si>
    <t>266.8.f</t>
  </si>
  <si>
    <t>(Note W)</t>
  </si>
  <si>
    <t>336.10.b, d &amp; e, 336.1.b, d &amp; e</t>
  </si>
  <si>
    <t>(Note L)</t>
  </si>
  <si>
    <t>(Note M)</t>
  </si>
  <si>
    <t>Portion of Account 456.1</t>
  </si>
  <si>
    <t>Notes K, Q &amp; R from Attachment H</t>
  </si>
  <si>
    <t>Quarter (Note A)</t>
  </si>
  <si>
    <t>Interest rate for the Quarter pursuant to Section 35.19(a)</t>
  </si>
  <si>
    <t>Note A:</t>
  </si>
  <si>
    <t>Lines 1-7 are the FERC interest rate under section 35.19(a) of the regulations for the period shown.</t>
  </si>
  <si>
    <t>Line 8 is the average of lines 1-7.</t>
  </si>
  <si>
    <t>True-Up Interest Rate</t>
  </si>
  <si>
    <t>2.  The IRR is a discount rate that makes the net present value of a series of cash flows equal to zero.  The IRR equation is shown on line 6.</t>
  </si>
  <si>
    <t xml:space="preserve">5.  The estimate of the average 3 month Libor forward rate for the year on line 23 is that published by Bloomberg Finance L.P. during August of the prior year and is trued-up to actual </t>
  </si>
  <si>
    <t>9. Table 5, Col F calculates the interest on the principle drawn down to date based on the applicable interest on line 25</t>
  </si>
  <si>
    <t xml:space="preserve">12.  The inputs shall be estimated based on the current market conditions and is subject to true up for all inputs , e.g., fees, interest rates, spread, and Table 3 once the </t>
  </si>
  <si>
    <t>Project Name (Notes M &amp; N)</t>
  </si>
  <si>
    <t>N</t>
  </si>
  <si>
    <t xml:space="preserve">Facilities that provide Wholesale Distribution Service are not to be listed as projects on lines 15, the revenue requirements associated with these facilities are calculated on Attachment 11 </t>
  </si>
  <si>
    <t>Attachment 11</t>
  </si>
  <si>
    <t>Wholesale Distribution Service</t>
  </si>
  <si>
    <t>The Use % is the customers NCP load divided by all of the NCP loads on the facilities</t>
  </si>
  <si>
    <t>Page 4 of 6</t>
  </si>
  <si>
    <t>Page 1 of 6</t>
  </si>
  <si>
    <t>Page 2 of 6</t>
  </si>
  <si>
    <t>Page 3 of 6</t>
  </si>
  <si>
    <t xml:space="preserve">  Distribution</t>
  </si>
  <si>
    <t xml:space="preserve">ADJUSTMENTS TO RATE BASE  </t>
  </si>
  <si>
    <t xml:space="preserve">GROSS PLANT IN SERVICE  </t>
  </si>
  <si>
    <t>(Sum of Lines 14 through 16)</t>
  </si>
  <si>
    <t>(Sum of Lines 7 through 9)</t>
  </si>
  <si>
    <t>(Sum of Lines 2 through 5)</t>
  </si>
  <si>
    <t>Alloc</t>
  </si>
  <si>
    <t>(line 7 / line 10)</t>
  </si>
  <si>
    <t>(line 6)</t>
  </si>
  <si>
    <t>a</t>
  </si>
  <si>
    <t>b</t>
  </si>
  <si>
    <t>c</t>
  </si>
  <si>
    <t>d</t>
  </si>
  <si>
    <t>z</t>
  </si>
  <si>
    <t xml:space="preserve">DISTRIBUTION LAND HELD FOR FUTURE USE  </t>
  </si>
  <si>
    <t xml:space="preserve">  Distribution Materials &amp; Supplies</t>
  </si>
  <si>
    <t>227.9.c for end of year, records for other months</t>
  </si>
  <si>
    <t>(Sum of Lines 1, 2, 6, 7, less Lines 3, 4, 5)</t>
  </si>
  <si>
    <t>(Sum of Lines 10 through 12)</t>
  </si>
  <si>
    <t xml:space="preserve">336.8.b, d &amp;e </t>
  </si>
  <si>
    <t xml:space="preserve">DEPRECIATION EXPENSE  </t>
  </si>
  <si>
    <t>(Sum of Lines 16 through 22)</t>
  </si>
  <si>
    <t>(Line 29 times Line 30)</t>
  </si>
  <si>
    <t>(Line 29 times Line 31)</t>
  </si>
  <si>
    <t>(Line 29 times Line 32)</t>
  </si>
  <si>
    <t>(Sum of Lines 33 through 36)</t>
  </si>
  <si>
    <t>Gross Plant</t>
  </si>
  <si>
    <t>Net Plant</t>
  </si>
  <si>
    <t>Allocation Factor</t>
  </si>
  <si>
    <t>Distribution</t>
  </si>
  <si>
    <t>Annual Allocation Factor for Expense, Page 6 line 18</t>
  </si>
  <si>
    <t>Annual Allocation Factor for Return, Page 6 line 19</t>
  </si>
  <si>
    <t>Page 5 lines 8 and 23, col 5</t>
  </si>
  <si>
    <t>Page 5 lines 37 and 39, col 5</t>
  </si>
  <si>
    <t>Total Annual Revenue Requirement  (Col. 9 *10)</t>
  </si>
  <si>
    <t>(Sum Col. 9 &amp; 10)</t>
  </si>
  <si>
    <t>(Sum Col. 4, 7 &amp; 8)</t>
  </si>
  <si>
    <t>(Col. 5 * Col. 6)</t>
  </si>
  <si>
    <t>(Col. 2 * Col. 3)</t>
  </si>
  <si>
    <t>Example 1</t>
  </si>
  <si>
    <t xml:space="preserve">   Ct is the cash flow (Table 5, Col. I in each quarter)</t>
  </si>
  <si>
    <t xml:space="preserve">6.  Table 5, Col. C reflect the capital expenditures in each quarter </t>
  </si>
  <si>
    <t xml:space="preserve">7.  Table 5, Col. D reflect the amount of the loan that is drawn down in the quarter </t>
  </si>
  <si>
    <t>Where A =</t>
  </si>
  <si>
    <t>A x (line 21, Col. (b)/4) + sum of line 17, Col. (c) through line 21x, Col. (c)</t>
  </si>
  <si>
    <t>Loan amount in line 1 less the amount drawn down (Table 5, Col. (E)) in the prior quarter</t>
  </si>
  <si>
    <t>Table 1</t>
  </si>
  <si>
    <t>Table 2</t>
  </si>
  <si>
    <t>Table 3</t>
  </si>
  <si>
    <t>Table 4</t>
  </si>
  <si>
    <t>Table 5</t>
  </si>
  <si>
    <t xml:space="preserve">   The Excel ™ formula on line 2 is :  (round(XIRR(first quarter of loan Col A of Table 5:last quarter of loan Col A of Table 5, first quarter of loan Col I of Table 5: last quarter of loan Col I of Table 5, 8%),4)</t>
  </si>
  <si>
    <t xml:space="preserve">     average 3 month Libor rate for the year under the loan.  </t>
  </si>
  <si>
    <t>8.  Table 5, Col. E is the amount of principle drawn down</t>
  </si>
  <si>
    <t xml:space="preserve">10.  Table 5, Col. G is the total origination fees in line 16 and is input in the first quarter that a portion of the loan in drawn </t>
  </si>
  <si>
    <t>11.  Table 5, Col. H is calculated as follows:</t>
  </si>
  <si>
    <t>over the remaining months of the Rate Year.</t>
  </si>
  <si>
    <t>GENERAL AND INTANGIBLE</t>
  </si>
  <si>
    <t xml:space="preserve">Electric Intangible Franchises and Transmission Land Rights are amortized </t>
  </si>
  <si>
    <t xml:space="preserve">   over the life of the franchise agreement or land right.</t>
  </si>
  <si>
    <t xml:space="preserve">4) Interest from Attachment 6. </t>
  </si>
  <si>
    <t>11a</t>
  </si>
  <si>
    <t>11b</t>
  </si>
  <si>
    <t>11c</t>
  </si>
  <si>
    <t>L</t>
  </si>
  <si>
    <t>Date Payments Received</t>
  </si>
  <si>
    <t>Rate (line 8)</t>
  </si>
  <si>
    <t>South Central MCN LLC</t>
  </si>
  <si>
    <r>
      <t>The revenues credited on page 1 lines 2-6 shall include only the amounts received directly (in the case of grandfathered agreements) or from the ISO (for service under this tariff) reflecting the Transmission Owner's integrated transmission facilities.  Revenue Credits do not include revenues associated with FERC annual charges, gross receipts taxes,</t>
    </r>
    <r>
      <rPr>
        <strike/>
        <sz val="10"/>
        <rFont val="Times New Roman"/>
        <family val="1"/>
      </rPr>
      <t xml:space="preserve"> </t>
    </r>
    <r>
      <rPr>
        <sz val="10"/>
        <rFont val="Times New Roman"/>
        <family val="1"/>
      </rPr>
      <t>facilities not included in this template (e.g., direct assignment facilities and GSUs) the costs of which are not recovered under this Rate Formula Template.</t>
    </r>
  </si>
  <si>
    <t xml:space="preserve">Recovery of Regulatory Assets is permitted only for pre-commercial and formation expenses as authorized by the Commission.  Recovery of any other regulatory assets requires authorization from the Commission. A carrying charge equal to the AFUDC rate will be applied to the Regulatory Asset prior to the rate year when costs are first recovered. </t>
  </si>
  <si>
    <t>Unamortized Abandoned Plant and Amortization of Abandoned Plant will be zero until the Commission accepts or approves recovery of the cost of abandoned plant.  Utility must receive FERC authorization before recovering the cost of abandoned plant.</t>
  </si>
  <si>
    <t>Project Net Plant is the Project Gross Plant Identified in Column 3 less the associated Accumulated Depreciation.  Net Plant includes CWIP and Unamortized Abandoned Plant and excludes any regulatory asset, which are to entered as a separate line item.</t>
  </si>
  <si>
    <t>Affiliate</t>
  </si>
  <si>
    <t xml:space="preserve">Interest is calculated by taking the interest rate in line 8 and applying it monthly to the balances in Column C-N (i.e., for January 12/12* Column O, February 11/12* Column O, etc.) </t>
  </si>
  <si>
    <t>When an updated projected net revenue requirement is posted due to an asset acquisition as provided for in the Protocols, the difference between the updated net revenue requirement in Col (16) and the revenues collected to date will be recovered</t>
  </si>
  <si>
    <t>Attachment 5, line 36, col e</t>
  </si>
  <si>
    <t>263.i Attach. 5, Line 26, Col. (h)</t>
  </si>
  <si>
    <t>201.3.d</t>
  </si>
  <si>
    <t xml:space="preserve">Attach 5, line 36, col (a) </t>
  </si>
  <si>
    <t xml:space="preserve">(Note M) Attach 5, line 36, col (b) </t>
  </si>
  <si>
    <t xml:space="preserve">Attach 5, line 36, col (c) </t>
  </si>
  <si>
    <t xml:space="preserve">Attach 5, line 36, col (d) </t>
  </si>
  <si>
    <t xml:space="preserve">Page 3, Line 6 - EPRI Annual Membership Dues listed in Form 1 at 353.f, all Regulatory Commission Expenses itemized at 351.h, and non-safety related advertising included in Account 930.1 found at 323.191.b.  Page 3, Line 7-Regulatory Commission Expenses directly related to transmission service, ISO filings, or transmission siting itemized at 351.h. </t>
  </si>
  <si>
    <t>214.x.d for end of year, records for other months</t>
  </si>
  <si>
    <t>1) From Attachment 1, line 15, col. 14 for the projection for the Rate Year.</t>
  </si>
  <si>
    <t>Actual</t>
  </si>
  <si>
    <t>Projected</t>
  </si>
  <si>
    <t>(E, Line 2 ) x (D)</t>
  </si>
  <si>
    <t>Collection  (F)-(E)</t>
  </si>
  <si>
    <t>(G) + (H) + (I)</t>
  </si>
  <si>
    <t>3) The "Revenue Received" on line 2, Col. (E), is the total amount of revenue distributed to company in the  year as shown on  pages 328-330 of the Form No 1. The Revenue Received is input on line 2, Col. E excludes any True-Up revenues.</t>
  </si>
  <si>
    <t xml:space="preserve">      Column E, lines 3 are the dollar amounts of Revenue Received reflecting the % in Column D.  This assigns to each project a percentage of the revenue received based on the percentage of the Projected Net Revenue Requirement in Column C.</t>
  </si>
  <si>
    <t>5)  Prior Period Adjustment from line 5 is pro rata  to each project, unless the error was project specific.</t>
  </si>
  <si>
    <t>Rate Year being Trued-Up</t>
  </si>
  <si>
    <t>Revenue Requirement Projected</t>
  </si>
  <si>
    <t>For Rate Year</t>
  </si>
  <si>
    <t>True-Up Adjustment is calculated on the Project True-up Schedule for the Rate Year</t>
  </si>
  <si>
    <t>For each project or Attachment H, the utility will populate the formula rate with the inputs for the True-Up Year.  The revenue requirements, based on actual operating results for the True-Up Year, associated with the projects and Attachment H will then be entered in Col. (F) above.  Column (E) above contains the actual revenues received associated with Attachment H and any Projects paid by SPP to the utility during the True-Up Year.   Then in Col. (G), Col. (E) is subtracted from Col. (F) to calculate the True-up Adjustment.  The Prior Period Adjustment from Line 5 below is input in Col. (H).  Column (I) is the applicable interest rate from Attachment 6.  Column (I) adds the interest on the sum of Col.(G) and  (H).  Col. (J) is the sum of Col. (G), (H), and (I).</t>
  </si>
  <si>
    <t>Page 1 of 1</t>
  </si>
  <si>
    <t>263.i</t>
  </si>
  <si>
    <t>(sum lines 41-43)</t>
  </si>
  <si>
    <t>(Sum of Lines 45-47)</t>
  </si>
  <si>
    <t>Preferred Stock balance will reflect the 13 month average of the balances, of which the 1st and 13th are found on page 112 line 3.c &amp; d in the Form No. 1</t>
  </si>
  <si>
    <t>Common Stock balance will reflect the 13 month average of the balances, of which the 1st and 13th are found on page 112 lines 3.c &amp; d,  12.c &amp; d, and 16.c &amp; d in the Form No. 1 as shown on lines 41-44 above</t>
  </si>
  <si>
    <t xml:space="preserve">4.  Lines 11-21a include the fees associated with the loan.  They are estimated based on current bank condition and are updated with the actual fees </t>
  </si>
  <si>
    <t>Over (Under) Recovery</t>
  </si>
  <si>
    <t>Rate Year</t>
  </si>
  <si>
    <t>Refund/Surcharge Interest Rate Calculated on Attachment 6 for the Rate Year</t>
  </si>
  <si>
    <t>From Column (g)</t>
  </si>
  <si>
    <t xml:space="preserve">Above for the </t>
  </si>
  <si>
    <t>Weighting</t>
  </si>
  <si>
    <t>Col (c) x Col (d) x</t>
  </si>
  <si>
    <t>Col (e) x -1</t>
  </si>
  <si>
    <t>Total Amount of True-Up Adjustment for 2017 ATRR</t>
  </si>
  <si>
    <t>Total Amount of True-Up Adjustment for 2018 ATRR</t>
  </si>
  <si>
    <t>Total Amount of True-Up Adjustment for 2019 ATRR</t>
  </si>
  <si>
    <t>Total Amount of Construction Loan Related True-Up with Interest (Refund)/Owed (Total Amount of True-Up Adjustment below for the Rate Year)</t>
  </si>
  <si>
    <t>Cost of Debt Used in Determining the Actual Net Revenue Requirement in Attachment H, page 4, line 20</t>
  </si>
  <si>
    <t>Notes are on Page 2</t>
  </si>
  <si>
    <t>Annual Allocation Factor for Expense, Page 1 line 11</t>
  </si>
  <si>
    <t>Project Net Plant     (Note G)</t>
  </si>
  <si>
    <t>Project Depreciation/Amortization Expense   (Notes F &amp; G)</t>
  </si>
  <si>
    <t>Use %   (Note H)</t>
  </si>
  <si>
    <t xml:space="preserve">Annual Revenue Requirement </t>
  </si>
  <si>
    <t>Page 5 of 6</t>
  </si>
  <si>
    <t>Page 6 of 6</t>
  </si>
  <si>
    <t>Accumulated</t>
  </si>
  <si>
    <t>Depreciation</t>
  </si>
  <si>
    <t>Unfunded Reserves    (Notes A &amp; B)</t>
  </si>
  <si>
    <t>35a</t>
  </si>
  <si>
    <t>35b</t>
  </si>
  <si>
    <t>35c</t>
  </si>
  <si>
    <t>219.26.b for end of year, records for other months</t>
  </si>
  <si>
    <t>The allocators are shown on</t>
  </si>
  <si>
    <t xml:space="preserve"> Pages 4 and 6     (DA equals 1)</t>
  </si>
  <si>
    <t>Use % (Note A)</t>
  </si>
  <si>
    <t>Note A    The Use % is the customers NCP load divided by all of the NCP loads on the facilities</t>
  </si>
  <si>
    <t>322.156.b</t>
  </si>
  <si>
    <t>Amount / Gross Plant</t>
  </si>
  <si>
    <t xml:space="preserve">Note B    The Wholesale Distribution Revenue Requirement is projected using either pages 1-2 or 4-6. The same pages are populated with actual data and the difference with interest is calculated on Attachment 3 </t>
  </si>
  <si>
    <t>2) From Attachment 1, line 15, col. 14 for that project based on the actual costs for the Rate Year.</t>
  </si>
  <si>
    <t xml:space="preserve">     T=1 - {[(1 - SIT) * (1 - FIT)] / (1 - SIT * FIT * p)}</t>
  </si>
  <si>
    <t>Long Term Debt balance will reflect the 13 month average of the balances, of which the 1st and 13th are found on page 112 lines 18.c &amp; d to 21.c &amp; d in the Form No. 1, the cost is calculated by dividing line 39 by the Long Term Debt balance in line 45.</t>
  </si>
  <si>
    <t>Notes A-H refer to the notes at the bottom of page 2 of 6 of this Attachment</t>
  </si>
  <si>
    <t xml:space="preserve">ACCUMULATED DEPRECIATION </t>
  </si>
  <si>
    <t xml:space="preserve">COMMON PLANT ALLOCATOR  (CE)  </t>
  </si>
  <si>
    <t>(Page 6, Line 33, Col. (c)</t>
  </si>
  <si>
    <t>(Page 6, Line 36, Col. (h)</t>
  </si>
  <si>
    <t>(Page 6, Line 33, Col. (d)</t>
  </si>
  <si>
    <t>(Page 6, Line 33, Col. (e)</t>
  </si>
  <si>
    <t>Page 1 of 3</t>
  </si>
  <si>
    <t>Page 2 of 3</t>
  </si>
  <si>
    <t>Page 1 of 2</t>
  </si>
  <si>
    <t>Page 3 of 3</t>
  </si>
  <si>
    <t xml:space="preserve">Note 2: </t>
  </si>
  <si>
    <t>205 or 206 filing</t>
  </si>
  <si>
    <t xml:space="preserve"> Column (f) above Divided by the</t>
  </si>
  <si>
    <t>Number of Months the Rate was in Effect</t>
  </si>
  <si>
    <t>(Line 1, Column f)</t>
  </si>
  <si>
    <t>(Line 2, Column f)</t>
  </si>
  <si>
    <t>(Line 62 + line 63)</t>
  </si>
  <si>
    <t>(Line 111 + line 112)</t>
  </si>
  <si>
    <t>(Line 3, Column f)</t>
  </si>
  <si>
    <t>(Line 155 + line 156)</t>
  </si>
  <si>
    <t>(Line 4, Column f)</t>
  </si>
  <si>
    <t>(Line 202 + line 203)</t>
  </si>
  <si>
    <t>(Line 5, Column f)</t>
  </si>
  <si>
    <t>(Line 244 + line 245)</t>
  </si>
  <si>
    <t>Project Net Plant is the Project Gross Plant Identified in Column 2 less the associated Accumulated Depreciation.  Net Plant includes CWIP and Unamortized Abandoned Plant and excludes any regulatory asset, which are to entered as a separate line item.</t>
  </si>
  <si>
    <t>If a portion of the projects revenue requirement is assessed to more than one customer, the project will be entered in a row for each customer seperately, such that the total of the revenue requirements for each customer equals the revenue requirement for that project.</t>
  </si>
  <si>
    <t>Pages 1-2 are to be filed out if the facilities providing Wholesale Distribution Service are booked to transmission.  If the facilities are booked to Distribution, see pages 3-6</t>
  </si>
  <si>
    <t>Wholesale Distribution Project True-Up</t>
  </si>
  <si>
    <t>Attachment 12</t>
  </si>
  <si>
    <t>For each project or Attachment 11 or 11a, the utility will populate the formula rate with the inputs for the True-Up Year.  The revenue requirements, based on actual operating results for the True-Up Year, associated with the projects and Attachment H will then be entered in Col. (F) above.  Column (E) above contains the actual revenues received associated with Attachment 11 and 11a and any Wholesale Distribution service paid by SPP to the utility during the True-Up Year.   Then in Col. (G), Col. (E) is subtracted from Col. (F) to calculate the True-up Adjustment.  The Prior Period Adjustment from Line 5 below is input in Col. (H).  Column (I) is the applicable interest rate from Attachment 6.  Column (I) adds the interest on the sum of Col.(G) and  (H).  Col. (J) is the sum of Col. (G), (H), and (I).</t>
  </si>
  <si>
    <t>1) From Attachment 11, page 2, line 15, col. 11 and Attachment 11a, page 3, col. 11 for the projection for the Rate Year.</t>
  </si>
  <si>
    <t>2) From Attachment 11, page 2, line 15, col. 11 and Attachment 11a, page 3, col. 11 for that project based on the actual costs for the Rate Year.</t>
  </si>
  <si>
    <t>3) The "Revenue Received" on line 2, Col. (E), is the total amount of revenue distributed to company for Wholesale Distribution service. The Revenue Received is input on line 2, Col. E excludes any True-Up revenues.</t>
  </si>
  <si>
    <t>Attach H, p 2, line 16 col 5 plus line 27 &amp; 29 col 5</t>
  </si>
  <si>
    <t xml:space="preserve">   plus the interest rate in line 8 times 1.5 times the sum of the balances for January through December.   Multiplying the monthly balances times the interest rate provides the interest in the year of the over or under collection and</t>
  </si>
  <si>
    <t xml:space="preserve">  adding the interest rate in line 8 times 1.5 times the sum of the the balances for January through December provides the interest for the balance of the 24 month period  </t>
  </si>
  <si>
    <t xml:space="preserve">The Wholesale Distribution Revenue Requirement is projected using either pages 1-2 or 4-6. The same pages are populated with actual data and the difference with interest is calculated on Attachment 12 </t>
  </si>
  <si>
    <t>1/8*(Page 3, Col 3, Line 14 minus Page 3, Col 3, Line 11)</t>
  </si>
  <si>
    <t>201.3.e, f, and g</t>
  </si>
  <si>
    <t xml:space="preserve">Less Preferred Stock (112.3.c) </t>
  </si>
  <si>
    <t>Annual Revenue Requirement (Col.  4, 7 &amp; 8)</t>
  </si>
  <si>
    <t>(Page 6, Line 33, Col. (b)</t>
  </si>
  <si>
    <t>1/8*(Page 5, Line 8)</t>
  </si>
  <si>
    <t>(Page 4, Line 37 times Page 6, Line 17, Col. 5)</t>
  </si>
  <si>
    <t>(Sum of Lines 8, 13, 23, 37 &amp; 39)</t>
  </si>
  <si>
    <t xml:space="preserve">(Excess)/Deficient Deferred Income Taxes </t>
  </si>
  <si>
    <t>Attach. 5, Line 26, Col. (j)</t>
  </si>
  <si>
    <t xml:space="preserve">(Excess)/Deficient Deferred Income Tax Adjustment </t>
  </si>
  <si>
    <t>The currently effective income tax rate, where FIT is the weighted average Federal income tax rate; SIT is the weighted average State income tax rate, and p = "the percentage of federal income tax deductible for state income taxes." If the utility is taxed in more than one state it must attach a work paper showing the name of each state and how the blended or composite SIT was developed.  Furthermore, a utility that elected to utilize amortization of tax credits against taxable income, rather than book tax credits to Account No. 255 and reduce rate base, must reduce its income tax expense by the amount of the Amortized Investment Tax Credit (Form 1, 266.8.f) multiplied by (1/1-T) (page 3, line 26).  Excess Deferred Income Taxes reduce income tax expense by the amount of the expense multiplied by (T/1-T).</t>
  </si>
  <si>
    <t>(Weighted Average State Income Tax Rate or Composite Rate)</t>
  </si>
  <si>
    <t xml:space="preserve">       and FIT, SIT &amp; p are as given in Attachment H, Note G.</t>
  </si>
  <si>
    <t>(Excess)/Deficient Deferred Income Taxes</t>
  </si>
  <si>
    <t>Attachment 4a - Accumulated Deferred Income Taxes (ADIT) Average Worksheet (Projection)</t>
  </si>
  <si>
    <t>Ln</t>
  </si>
  <si>
    <t>Beginning Balance &amp; Monthly Changes</t>
  </si>
  <si>
    <t xml:space="preserve">Balance </t>
  </si>
  <si>
    <t>Transmission Related</t>
  </si>
  <si>
    <t>Plant Related</t>
  </si>
  <si>
    <t>Labor Related</t>
  </si>
  <si>
    <t>Total
(Sum Col. (e), (f) &amp; (g))</t>
  </si>
  <si>
    <t>ADIT-282</t>
  </si>
  <si>
    <t>Balance-BOY (Attach 4c, Line 30)</t>
  </si>
  <si>
    <t>Total Plant Allocator</t>
  </si>
  <si>
    <t>Net Plant Allocator</t>
  </si>
  <si>
    <t>Attachment H, Page 2, Line 20</t>
  </si>
  <si>
    <t>Wages &amp; Salary Allocator</t>
  </si>
  <si>
    <t>Attachment H, Page 4, Line 11</t>
  </si>
  <si>
    <t>Projected ADIT Total</t>
  </si>
  <si>
    <t>ADIT-283</t>
  </si>
  <si>
    <t>Balance-BOY (Attach 4c, Line 44)</t>
  </si>
  <si>
    <t>ADIT-190</t>
  </si>
  <si>
    <t>Balance-BOY (Attach 4c, Line 18)</t>
  </si>
  <si>
    <t>Attachment 4b - Accumulated Deferred Income Taxes (ADIT) Proration Worksheet (Projection)</t>
  </si>
  <si>
    <t>Weighting for Projection</t>
  </si>
  <si>
    <t>Beginning Balance/
Monthly Increment</t>
  </si>
  <si>
    <t>Transmission Proration
(d) x (f)</t>
  </si>
  <si>
    <t>Plant Proration
(d) x (h)</t>
  </si>
  <si>
    <t>Labor Proration
(d) x (j)</t>
  </si>
  <si>
    <r>
      <t>ADIT-282-Proration-</t>
    </r>
    <r>
      <rPr>
        <b/>
        <sz val="10"/>
        <color rgb="FFFF0000"/>
        <rFont val="Arial Narrow"/>
        <family val="2"/>
      </rPr>
      <t>Note A</t>
    </r>
  </si>
  <si>
    <t>Balance (Attach 4c, Line 30)</t>
  </si>
  <si>
    <t>Increment</t>
  </si>
  <si>
    <t>ADIT 282-Prorated EOY Balance</t>
  </si>
  <si>
    <r>
      <t>ADIT-283-Proration-</t>
    </r>
    <r>
      <rPr>
        <b/>
        <sz val="10"/>
        <color rgb="FFFF0000"/>
        <rFont val="Arial Narrow"/>
        <family val="2"/>
      </rPr>
      <t>Note B</t>
    </r>
  </si>
  <si>
    <t>Balance (Attach 4c, Line 44)</t>
  </si>
  <si>
    <t>ADIT 283-Prorated EOY Balance</t>
  </si>
  <si>
    <r>
      <t>ADIT-190-Proration-</t>
    </r>
    <r>
      <rPr>
        <b/>
        <sz val="10"/>
        <color rgb="FFFF0000"/>
        <rFont val="Arial Narrow"/>
        <family val="2"/>
      </rPr>
      <t>Note C</t>
    </r>
  </si>
  <si>
    <t>Balance (Attach 4c, Line 18)</t>
  </si>
  <si>
    <t>ADIT 190-Prorated EOY Balance</t>
  </si>
  <si>
    <t>Note 1</t>
  </si>
  <si>
    <t>Uses a 365 day calendar year.</t>
  </si>
  <si>
    <t>Note 2</t>
  </si>
  <si>
    <t>Projected end of year ADIT must be based on solely on enacted tax law.  No assumptions for future estimated changes in tax law may be forecasted.</t>
  </si>
  <si>
    <t>Substantial portion, if not all, of the ADIT-282 balance is subject to proration.  Explanation must be provided for any portion of balance not subject to proration.</t>
  </si>
  <si>
    <t>Only amounts in ADIT-283 relating to Depreciation, if applicable, are subject to proration.  See Line 44 in Attach 4c and 4d.</t>
  </si>
  <si>
    <t>Only amounts in ADIT-190 related to NOL carryforwards, if applicable, are subject to proration.  See Line 18 in Attach 4c and 4d.</t>
  </si>
  <si>
    <t>Attachment 4c - Accumulated Deferred Income Taxes (ADIT) Worksheet (Beginning of Year)</t>
  </si>
  <si>
    <t>Item</t>
  </si>
  <si>
    <t>Line 30</t>
  </si>
  <si>
    <t>Line 44</t>
  </si>
  <si>
    <t>Line 18</t>
  </si>
  <si>
    <t>Subtotal</t>
  </si>
  <si>
    <t>Sum of Lines 1-4</t>
  </si>
  <si>
    <t xml:space="preserve">In filling out this attachment, a full and complete description of each item and justification for the allocation to Columns B-F and each separate ADIT item will be listed.  Dissimilar items with amounts exceeding $100,000 will be listed separately. </t>
  </si>
  <si>
    <t>Gas, Prod or Other Related</t>
  </si>
  <si>
    <t>Justification</t>
  </si>
  <si>
    <t>NOL Carryforward</t>
  </si>
  <si>
    <t>Amount subject to Proration</t>
  </si>
  <si>
    <t>Subtotal - p234.b</t>
  </si>
  <si>
    <t>Less FASB 109 Above if not separately removed</t>
  </si>
  <si>
    <t>Less FASB 106 Above if not separately removed</t>
  </si>
  <si>
    <t>Instructions for Account 190:</t>
  </si>
  <si>
    <t>1.  ADIT items related only to Non-Electric Operations (e.g., Gas, Water, Sewer) or Production are directly assigned to Column C</t>
  </si>
  <si>
    <t>2.  ADIT items related only to Transmission are directly assigned to Column D</t>
  </si>
  <si>
    <t>3.  ADIT items related to Plant and not in Columns C &amp; D are included in Column E</t>
  </si>
  <si>
    <t>4.  ADIT items related to labor and not in Columns C &amp; D are included in Column F</t>
  </si>
  <si>
    <t xml:space="preserve">5. Deferred income taxes arise when items are included in taxable income in different periods than they are included in rates, therefore if the item giving rise to the ADIT is not included in the formula, the associated ADIT amount shall be excluded.  This includes but is not limited to SFAS 109  &amp; 158 balance sheet items and the related ADIT.  </t>
  </si>
  <si>
    <t>ADIT- 282</t>
  </si>
  <si>
    <t xml:space="preserve">Subtotal - p274.b </t>
  </si>
  <si>
    <t>Instructions for Account 282:</t>
  </si>
  <si>
    <t>ADIT- 283</t>
  </si>
  <si>
    <t xml:space="preserve">Subtotal - p276.b  </t>
  </si>
  <si>
    <t>Instructions for Account 283:</t>
  </si>
  <si>
    <t>Attachment 4d - Accumulated Deferred Income Taxes (ADIT) Worksheet (End of Year)</t>
  </si>
  <si>
    <t xml:space="preserve">In filling out this attachment, a full and complete description of each item and justification for the allocation to Columns B-F and each separate ADIT item will be listed.  Dissimilar items with amounts exceeding $100,000 will be listed separately.  </t>
  </si>
  <si>
    <t>Subtotal - p234.c</t>
  </si>
  <si>
    <t xml:space="preserve">5.  Deferred income taxes arise when items are included in taxable income in different periods than they are included in rates, therefore if the item giving rise to the ADIT is not included in the formula, the associated ADIT amount shall be excluded.  This includes but is not limited to SFAS 109  &amp; 158 balance sheet items and the related ADIT.  </t>
  </si>
  <si>
    <t xml:space="preserve">Subtotal - p275.k </t>
  </si>
  <si>
    <t xml:space="preserve">Subtotal - p277.k  </t>
  </si>
  <si>
    <t>Attachment 4e - Accumulated Deferred Income Taxes (ADIT) Average Worksheet (True-Up)</t>
  </si>
  <si>
    <t>Attachment 4a or 4e</t>
  </si>
  <si>
    <t>Enter as negative Attachment 4, Page 1, Line 28 for Projection</t>
  </si>
  <si>
    <t>Enter as negative Attachment 4, Page 1, Line 28 for True-up</t>
  </si>
  <si>
    <t>Calculate using 13 month average balance, except ADIT which is calculated in Note D.</t>
  </si>
  <si>
    <t>Prior to obtaining long term debt, the cost of debt, will be 1.99%.  If SCMCN obtains project financing, the long term debt rate will be determined using the methodology in Attachment 8 and Attachment 8 contains a hypothetical example of the internal rate of return methodology; the methodology will be applied to actual amounts for use in Attachment H.  Once SCMCN has long term debt, SCMCN will use its actual cost of long term debt determined in Attachment 5.    The capital structure will be 60% equity and 40% debt during the construction period, after any asset is placed in service, it will be based on the actual capital structure, but capped at 60% equity.</t>
  </si>
  <si>
    <t>13.  Prior to obtaining long term debt, the cost of debt, will be 1.99%.  If SCMCN obtains project financing, the long term debt rate will be determined using the methodology in Attachment 8 and Attachment 8 contains a hypothetical example of the internal rate of return methodology; the methodology will be applied to actual amounts for use in Attachment H.  Once SCMCN has long term debt, SCMCN will use the its actual cost of long term debt determined in Attachment 5.    The capital structure will be 60% equity and 40% debt during the construction period, after any asset is placed in service, it will be based on the actual capital structure.</t>
  </si>
  <si>
    <t>Calculate using 13 month average balance, except ADIT which is calculated based on the average of the beginning balance and a prorated end of year balance as required by Section 1.167(l)-1(h)(6)(ii) of the IRS regulations for purposes of rate projections. An annual true-up is calculated based on an average of the actual beginning of the year and end of the year balances.</t>
  </si>
  <si>
    <t>DP</t>
  </si>
  <si>
    <t>Balance-EOY-Prorated (Attach 4b, Line 14)</t>
  </si>
  <si>
    <t>Balance-EOY-Total (Lines 2+3)</t>
  </si>
  <si>
    <t>Balance-EOY-Total (Lines 9+10)</t>
  </si>
  <si>
    <t>Balance-EOY-Total (Lines 17+18)</t>
  </si>
  <si>
    <t>Balance-EOY-Prorated (Attach 4b, Line 28)</t>
  </si>
  <si>
    <t>Balance-EOY-Prorated (Attach 4b, Line 42)</t>
  </si>
  <si>
    <t>Attachment 4f - Accumulated Deferred Income Taxes (ADIT) Proration Worksheet (True-up)</t>
  </si>
  <si>
    <t xml:space="preserve">Monthly Increment </t>
  </si>
  <si>
    <t>Proration
(d) x (e)</t>
  </si>
  <si>
    <t>Prorated Projected Balance (Cumulative Sum of f)</t>
  </si>
  <si>
    <t>Actual Monthly Activity</t>
  </si>
  <si>
    <t>Difference between projected and actual activity</t>
  </si>
  <si>
    <t>Partially prorate actual activity above Monthly projection</t>
  </si>
  <si>
    <t>Partially prorate actual activity below Monthly projection but increases ADIT</t>
  </si>
  <si>
    <t>Partially prorate actual activity below Monthly projection and is a reduction to ADIT</t>
  </si>
  <si>
    <t>Partially prorated actual balance</t>
  </si>
  <si>
    <r>
      <t>ADIT-282-Proration-</t>
    </r>
    <r>
      <rPr>
        <b/>
        <sz val="10"/>
        <color rgb="FFFF0000"/>
        <rFont val="Times New Roman"/>
        <family val="1"/>
      </rPr>
      <t>Note A</t>
    </r>
  </si>
  <si>
    <r>
      <t>ADIT-283-Proration-</t>
    </r>
    <r>
      <rPr>
        <b/>
        <sz val="10"/>
        <color rgb="FFFF0000"/>
        <rFont val="Times New Roman"/>
        <family val="1"/>
      </rPr>
      <t>Note B</t>
    </r>
  </si>
  <si>
    <r>
      <t>ADIT-190-Proration-</t>
    </r>
    <r>
      <rPr>
        <b/>
        <sz val="10"/>
        <color rgb="FFFF0000"/>
        <rFont val="Times New Roman"/>
        <family val="1"/>
      </rPr>
      <t>Note C</t>
    </r>
  </si>
  <si>
    <t>Balance-EOY-Prorated (Attach 4f, Line 14)</t>
  </si>
  <si>
    <t>Balance-EOY-Prorated (Attach 4f, Line 28)</t>
  </si>
  <si>
    <t>Balance-EOY-Prorated (Attach 4f, Line 42)</t>
  </si>
  <si>
    <t>Calculate using 13 month average balance, except ADIT which is calculated based on the prorated end of year balances as required by Section 1.167(l)-1(h)(6) of the IRS regulations for purposes of rate projections. An annual true-up is calculated based on an average of the actual beginning of the year and end of the year balances for non-plant related ADIT and prorated beginning and end of year balances for plant related ADIT.</t>
  </si>
  <si>
    <t>For rate projections and the annual true-up, ADIT is computed using the prorated end of the year balances as required by Section 1.167(l)-1(h)(6) of the IRS regulations. Attachment 4a calculates the projected ADIT balances on line 28 above based on the prorated ending ADIT balances as calculated on Attachment 4b. For the annual true-up, Attachment 4e calculates the projected ADIT balances on line 28 above based on the prorated ending ADIT balances as calculated on Attachment 4f.</t>
  </si>
  <si>
    <t>Gridliance High Plains LLC</t>
  </si>
  <si>
    <t>Southeast Missouri Assets (excludes Nixa NTC Project)</t>
  </si>
  <si>
    <t>Zone 11</t>
  </si>
  <si>
    <t>Networked Oklahoma Panhandle Assets</t>
  </si>
  <si>
    <t>Zone 10 Schedule 11</t>
  </si>
  <si>
    <t>Nixa NTC Project</t>
  </si>
  <si>
    <t>Zone 14</t>
  </si>
  <si>
    <t>Kansas Assets</t>
  </si>
  <si>
    <t>Zone 14 Schedule 11</t>
  </si>
  <si>
    <t>Winfield NTC Project</t>
  </si>
  <si>
    <t>15d</t>
  </si>
  <si>
    <t>15e</t>
  </si>
  <si>
    <t>15f</t>
  </si>
  <si>
    <t>Zone 10</t>
  </si>
  <si>
    <t>3d</t>
  </si>
  <si>
    <t>3e</t>
  </si>
  <si>
    <t>(Excess)/Deficient Deferred Income Taxes - Protected</t>
  </si>
  <si>
    <t>(Excess)/Deficient Deferred Income Taxes - Unprotected</t>
  </si>
  <si>
    <t>Plant related</t>
  </si>
  <si>
    <t>Balance-EOY (Attach 4d, Line 30 less Line 27)</t>
  </si>
  <si>
    <t>Balance-EOY (Attach 4d, Line 44 less Line 41)</t>
  </si>
  <si>
    <t>Balance-EOY (Attach 4d, Line 18 less Line 15)</t>
  </si>
  <si>
    <t xml:space="preserve">WCLTD = Page 4, Line 20 </t>
  </si>
  <si>
    <t>R = Page 4, Line 23</t>
  </si>
  <si>
    <t>(Federal Income Tax Rate)</t>
  </si>
  <si>
    <t>(Line 33 times Line 46)</t>
  </si>
  <si>
    <t>Attachment H, Page 3, Line 40</t>
  </si>
  <si>
    <t>Income Tax Calculation</t>
  </si>
  <si>
    <t>(Line 26 times line 39)</t>
  </si>
  <si>
    <t>**</t>
  </si>
  <si>
    <t>Calculation of Applicable Interest Expense for each ATRR period</t>
  </si>
  <si>
    <t>Calculated Interest</t>
  </si>
  <si>
    <t>Annual</t>
  </si>
  <si>
    <t>(Sum lines 48-59, column f)</t>
  </si>
  <si>
    <t>(Sum lines 97-108, column f)</t>
  </si>
  <si>
    <t>(Sum lines 141 - 152, column f)</t>
  </si>
  <si>
    <t>(Sum lines 188 -199 column f)</t>
  </si>
  <si>
    <t>(Sum lines 230 - 241, column f)</t>
  </si>
  <si>
    <t xml:space="preserve">GidLiance High Plains depreciation and amortization rates may not be changed absent a section </t>
  </si>
  <si>
    <t>1st Qtr.</t>
  </si>
  <si>
    <t>2021</t>
  </si>
  <si>
    <t>2022</t>
  </si>
  <si>
    <t>Kansas Assets (excludes Winfield NTC Project)</t>
  </si>
  <si>
    <t>For  the 12 months ended 12/31/2022</t>
  </si>
  <si>
    <t>For the 12 Months Ended 12/31/2022</t>
  </si>
  <si>
    <t>True-Up for the 12 Months Ended 12/31/2022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</si>
</sst>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4">
    <numFmt numFmtId="5" formatCode="&quot;$&quot;#,##0_);\(&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
    <numFmt numFmtId="165" formatCode="#,##0.00000"/>
    <numFmt numFmtId="166" formatCode="0.00000"/>
    <numFmt numFmtId="167" formatCode="#,##0.0000"/>
    <numFmt numFmtId="168" formatCode="#,##0.000"/>
    <numFmt numFmtId="169" formatCode="0.0000"/>
    <numFmt numFmtId="170" formatCode="&quot;$&quot;#,##0"/>
    <numFmt numFmtId="171" formatCode="0.0%"/>
    <numFmt numFmtId="172" formatCode="#,##0.0"/>
    <numFmt numFmtId="173" formatCode="&quot;$&quot;#,##0.000"/>
    <numFmt numFmtId="174" formatCode="&quot;$&quot;#,##0.00"/>
    <numFmt numFmtId="175" formatCode="_(* #,##0_);_(* \(#,##0\);_(* &quot;-&quot;??_);_(@_)"/>
    <numFmt numFmtId="176" formatCode="_(&quot;$&quot;* #,##0_);_(&quot;$&quot;* \(#,##0\);_(&quot;$&quot;* &quot;-&quot;??_);_(@_)"/>
    <numFmt numFmtId="177" formatCode="&quot;$&quot;#,##0.0000"/>
    <numFmt numFmtId="178" formatCode="0_);\(0\)"/>
    <numFmt numFmtId="179" formatCode="&quot;$&quot;#,##0.0"/>
    <numFmt numFmtId="180" formatCode="_(* #,##0.0_);_(* \(#,##0.0\);_(* &quot;-&quot;??_);_(@_)"/>
    <numFmt numFmtId="181" formatCode="#,##0.0_);\(#,##0.0\)"/>
    <numFmt numFmtId="182" formatCode="0.0000%"/>
    <numFmt numFmtId="183" formatCode="&quot;$&quot;#,##0.000_);\(&quot;$&quot;#,##0.000\)"/>
    <numFmt numFmtId="184" formatCode="&quot;$&quot;#,##0.0_);\(&quot;$&quot;#,##0.0\)"/>
    <numFmt numFmtId="185" formatCode="#,##0.000_);\(#,##0.000\)"/>
    <numFmt numFmtId="186" formatCode="_(* #,##0.0000_);_(* \(#,##0.0000\);_(* &quot;-&quot;??_);_(@_)"/>
    <numFmt numFmtId="187" formatCode="_(* #,##0.00000_);_(* \(#,##0.00000\);_(* &quot;-&quot;??_);_(@_)"/>
    <numFmt numFmtId="188" formatCode="_(* #,##0.0\¢_m;[Red]_(* \-#,##0.0\¢_m;[Green]_(* 0.0\¢_m;_(@_)_%"/>
    <numFmt numFmtId="189" formatCode="_(* #,##0.00\¢_m;[Red]_(* \-#,##0.00\¢_m;[Green]_(* 0.00\¢_m;_(@_)_%"/>
    <numFmt numFmtId="190" formatCode="_(* #,##0.000\¢_m;[Red]_(* \-#,##0.000\¢_m;[Green]_(* 0.000\¢_m;_(@_)_%"/>
    <numFmt numFmtId="191" formatCode="_(_(\£* #,##0_)_%;[Red]_(\(\£* #,##0\)_%;[Green]_(_(\£* #,##0_)_%;_(@_)_%"/>
    <numFmt numFmtId="192" formatCode="_(_(\£* #,##0.0_)_%;[Red]_(\(\£* #,##0.0\)_%;[Green]_(_(\£* #,##0.0_)_%;_(@_)_%"/>
    <numFmt numFmtId="193" formatCode="_(_(\£* #,##0.00_)_%;[Red]_(\(\£* #,##0.00\)_%;[Green]_(_(\£* #,##0.00_)_%;_(@_)_%"/>
    <numFmt numFmtId="194" formatCode="0.0%_);\(0.0%\)"/>
    <numFmt numFmtId="195" formatCode="\•\ \ @"/>
    <numFmt numFmtId="196" formatCode="_(_(\•_ #0_)_%;[Red]_(_(\•_ \-#0\)_%;[Green]_(_(\•_ #0_)_%;_(_(\•_ @_)_%"/>
    <numFmt numFmtId="197" formatCode="_(_(_•_ \•_ #0_)_%;[Red]_(_(_•_ \•_ \-#0\)_%;[Green]_(_(_•_ \•_ #0_)_%;_(_(_•_ \•_ @_)_%"/>
    <numFmt numFmtId="198" formatCode="_(_(_•_ _•_ \•_ #0_)_%;[Red]_(_(_•_ _•_ \•_ \-#0\)_%;[Green]_(_(_•_ _•_ \•_ #0_)_%;_(_(_•_ \•_ @_)_%"/>
    <numFmt numFmtId="199" formatCode="#,##0,_);\(#,##0,\)"/>
    <numFmt numFmtId="200" formatCode="0.0,_);\(0.0,\)"/>
    <numFmt numFmtId="201" formatCode="0.00,_);\(0.00,\)"/>
    <numFmt numFmtId="202" formatCode="_(_(_$* #,##0.0_)_%;[Red]_(\(_$* #,##0.0\)_%;[Green]_(_(_$* #,##0.0_)_%;_(@_)_%"/>
    <numFmt numFmtId="203" formatCode="_(_(_$* #,##0.00_)_%;[Red]_(\(_$* #,##0.00\)_%;[Green]_(_(_$* #,##0.00_)_%;_(@_)_%"/>
    <numFmt numFmtId="204" formatCode="_(_(_$* #,##0.000_)_%;[Red]_(\(_$* #,##0.000\)_%;[Green]_(_(_$* #,##0.000_)_%;_(@_)_%"/>
    <numFmt numFmtId="205" formatCode="_._.* #,##0.0_)_%;_._.* \(#,##0.0\)_%;_._.* \ ?_)_%"/>
    <numFmt numFmtId="206" formatCode="_._.* #,##0.00_)_%;_._.* \(#,##0.00\)_%;_._.* \ ?_)_%"/>
    <numFmt numFmtId="207" formatCode="_._.* #,##0.000_)_%;_._.* \(#,##0.000\)_%;_._.* \ ?_)_%"/>
    <numFmt numFmtId="208" formatCode="_._.* #,##0.0000_)_%;_._.* \(#,##0.0000\)_%;_._.* \ ?_)_%"/>
    <numFmt numFmtId="209" formatCode="_(_(&quot;$&quot;* #,##0.0_)_%;[Red]_(\(&quot;$&quot;* #,##0.0\)_%;[Green]_(_(&quot;$&quot;* #,##0.0_)_%;_(@_)_%"/>
    <numFmt numFmtId="210" formatCode="_(_(&quot;$&quot;* #,##0.00_)_%;[Red]_(\(&quot;$&quot;* #,##0.00\)_%;[Green]_(_(&quot;$&quot;* #,##0.00_)_%;_(@_)_%"/>
    <numFmt numFmtId="211" formatCode="_(_(&quot;$&quot;* #,##0.000_)_%;[Red]_(\(&quot;$&quot;* #,##0.000\)_%;[Green]_(_(&quot;$&quot;* #,##0.000_)_%;_(@_)_%"/>
    <numFmt numFmtId="212" formatCode="_._.&quot;$&quot;* #,##0.0_)_%;_._.&quot;$&quot;* \(#,##0.0\)_%;_._.&quot;$&quot;* \ ?_)_%"/>
    <numFmt numFmtId="213" formatCode="_._.&quot;$&quot;* #,##0.00_)_%;_._.&quot;$&quot;* \(#,##0.00\)_%;_._.&quot;$&quot;* \ ?_)_%"/>
    <numFmt numFmtId="214" formatCode="_._.&quot;$&quot;* #,##0.000_)_%;_._.&quot;$&quot;* \(#,##0.000\)_%;_._.&quot;$&quot;* \ ?_)_%"/>
    <numFmt numFmtId="215" formatCode="_._.&quot;$&quot;* #,##0.0000_)_%;_._.&quot;$&quot;* \(#,##0.0000\)_%;_._.&quot;$&quot;* \ ?_)_%"/>
    <numFmt numFmtId="216" formatCode="&quot;$&quot;#,##0,_);\(&quot;$&quot;#,##0,\)"/>
    <numFmt numFmtId="217" formatCode="&quot;$&quot;0.0,_);\(&quot;$&quot;0.0,\)"/>
    <numFmt numFmtId="218" formatCode="&quot;$&quot;0.00,_);\(&quot;$&quot;0.00,\)"/>
    <numFmt numFmtId="219" formatCode="_(* dd\-mmm\-yy_)_%"/>
    <numFmt numFmtId="220" formatCode="_(* dd\ mmmm\ yyyy_)_%"/>
    <numFmt numFmtId="221" formatCode="_(* mmmm\ dd\,\ yyyy_)_%"/>
    <numFmt numFmtId="222" formatCode="_(* dd\.mm\.yyyy_)_%"/>
    <numFmt numFmtId="223" formatCode="_(* mm/dd/yyyy_)_%"/>
    <numFmt numFmtId="224" formatCode="m/d/yy;@"/>
    <numFmt numFmtId="225" formatCode="#,##0.0\x_);\(#,##0.0\x\)"/>
    <numFmt numFmtId="226" formatCode="#,##0.00\x_);\(#,##0.00\x\)"/>
    <numFmt numFmtId="227" formatCode="[$€-2]\ #,##0_);\([$€-2]\ #,##0\)"/>
    <numFmt numFmtId="228" formatCode="[$€-2]\ #,##0.0_);\([$€-2]\ #,##0.0\)"/>
    <numFmt numFmtId="229" formatCode="_([$€-2]* #,##0.00_);_([$€-2]* \(#,##0.00\);_([$€-2]* &quot;-&quot;??_)"/>
    <numFmt numFmtId="230" formatCode="General_)_%"/>
    <numFmt numFmtId="231" formatCode="_(_(#0_)_%;[Red]_(_(\-#0\)_%;[Green]_(_(#0_)_%;_(_(@_)_%"/>
    <numFmt numFmtId="232" formatCode="_(_(_•_ #0_)_%;[Red]_(_(_•_ \-#0\)_%;[Green]_(_(_•_ #0_)_%;_(_(_•_ @_)_%"/>
    <numFmt numFmtId="233" formatCode="_(_(_•_ _•_ #0_)_%;[Red]_(_(_•_ _•_ \-#0\)_%;[Green]_(_(_•_ _•_ #0_)_%;_(_(_•_ _•_ @_)_%"/>
    <numFmt numFmtId="234" formatCode="_(_(_•_ _•_ _•_ #0_)_%;[Red]_(_(_•_ _•_ _•_ \-#0\)_%;[Green]_(_(_•_ _•_ _•_ #0_)_%;_(_(_•_ _•_ _•_ @_)_%"/>
    <numFmt numFmtId="235" formatCode="#,##0\x;\(#,##0\x\)"/>
    <numFmt numFmtId="236" formatCode="0.0\x;\(0.0\x\)"/>
    <numFmt numFmtId="237" formatCode="#,##0.00\x;\(#,##0.00\x\)"/>
    <numFmt numFmtId="238" formatCode="#,##0.000\x;\(#,##0.000\x\)"/>
    <numFmt numFmtId="239" formatCode="0.0_);\(0.0\)"/>
    <numFmt numFmtId="240" formatCode="0%;\(0%\)"/>
    <numFmt numFmtId="241" formatCode="0.00\ \x_);\(0.00\ \x\)"/>
    <numFmt numFmtId="242" formatCode="_(* #,##0_);_(* \(#,##0\);_(* &quot;-&quot;????_);_(@_)"/>
    <numFmt numFmtId="243" formatCode="0__"/>
    <numFmt numFmtId="244" formatCode="h:mmAM/PM"/>
    <numFmt numFmtId="245" formatCode="0&quot; E&quot;"/>
    <numFmt numFmtId="246" formatCode="yyyy"/>
    <numFmt numFmtId="247" formatCode="0.0%;\(0.0%\)"/>
    <numFmt numFmtId="248" formatCode="0.00%_);\(0.00%\)"/>
    <numFmt numFmtId="249" formatCode="0.000%_);\(0.000%\)"/>
    <numFmt numFmtId="250" formatCode="_(0_)%;\(0\)%;\ \ ?_)%"/>
    <numFmt numFmtId="251" formatCode="_._._(* 0_)%;_._.* \(0\)%;_._._(* \ ?_)%"/>
    <numFmt numFmtId="252" formatCode="0%_);\(0%\)"/>
    <numFmt numFmtId="253" formatCode="_(* #,##0_)_%;[Red]_(* \(#,##0\)_%;[Green]_(* 0_)_%;_(@_)_%"/>
    <numFmt numFmtId="254" formatCode="_(* #,##0.0%_);[Red]_(* \-#,##0.0%_);[Green]_(* 0.0%_);_(@_)_%"/>
    <numFmt numFmtId="255" formatCode="_(* #,##0.00%_);[Red]_(* \-#,##0.00%_);[Green]_(* 0.00%_);_(@_)_%"/>
    <numFmt numFmtId="256" formatCode="_(* #,##0.000%_);[Red]_(* \-#,##0.000%_);[Green]_(* 0.000%_);_(@_)_%"/>
    <numFmt numFmtId="257" formatCode="_(0.0_)%;\(0.0\)%;\ \ ?_)%"/>
    <numFmt numFmtId="258" formatCode="_._._(* 0.0_)%;_._.* \(0.0\)%;_._._(* \ ?_)%"/>
    <numFmt numFmtId="259" formatCode="_(0.00_)%;\(0.00\)%;\ \ ?_)%"/>
    <numFmt numFmtId="260" formatCode="_._._(* 0.00_)%;_._.* \(0.00\)%;_._._(* \ ?_)%"/>
    <numFmt numFmtId="261" formatCode="_(0.000_)%;\(0.000\)%;\ \ ?_)%"/>
    <numFmt numFmtId="262" formatCode="_._._(* 0.000_)%;_._.* \(0.000\)%;_._._(* \ ?_)%"/>
    <numFmt numFmtId="263" formatCode="_(0.0000_)%;\(0.0000\)%;\ \ ?_)%"/>
    <numFmt numFmtId="264" formatCode="_._._(* 0.0000_)%;_._.* \(0.0000\)%;_._._(* \ ?_)%"/>
    <numFmt numFmtId="265" formatCode="mmmm\ dd\,\ yy"/>
    <numFmt numFmtId="266" formatCode="0.0\x"/>
    <numFmt numFmtId="267" formatCode="_(* #,##0_);_(* \(#,##0\);_(* \ ?_)"/>
    <numFmt numFmtId="268" formatCode="_(* #,##0.0_);_(* \(#,##0.0\);_(* \ ?_)"/>
    <numFmt numFmtId="269" formatCode="_(* #,##0.00_);_(* \(#,##0.00\);_(* \ ?_)"/>
    <numFmt numFmtId="270" formatCode="_(* #,##0.000_);_(* \(#,##0.000\);_(* \ ?_)"/>
    <numFmt numFmtId="271" formatCode="_(&quot;$&quot;* #,##0_);_(&quot;$&quot;* \(#,##0\);_(&quot;$&quot;* \ ?_)"/>
    <numFmt numFmtId="272" formatCode="_(&quot;$&quot;* #,##0.0_);_(&quot;$&quot;* \(#,##0.0\);_(&quot;$&quot;* \ ?_)"/>
    <numFmt numFmtId="273" formatCode="_(&quot;$&quot;* #,##0.00_);_(&quot;$&quot;* \(#,##0.00\);_(&quot;$&quot;* \ ?_)"/>
    <numFmt numFmtId="274" formatCode="_(&quot;$&quot;* #,##0.000_);_(&quot;$&quot;* \(#,##0.000\);_(&quot;$&quot;* \ ?_)"/>
    <numFmt numFmtId="275" formatCode="0000&quot;A&quot;"/>
    <numFmt numFmtId="276" formatCode="0&quot;E&quot;"/>
    <numFmt numFmtId="277" formatCode="0000&quot;E&quot;"/>
    <numFmt numFmtId="278" formatCode="_(&quot;$&quot;* #,##0.0000_);_(&quot;$&quot;* \(#,##0.0000\);_(&quot;$&quot;* &quot;-&quot;??_);_(@_)"/>
    <numFmt numFmtId="279" formatCode="_(* #,##0.0000000_);_(* \(#,##0.0000000\);_(* &quot;-&quot;??_);_(@_)"/>
    <numFmt numFmtId="280" formatCode="_(* #,##0.00000_);_(* \(#,##0.00000\);_(* &quot;-&quot;?????_);_(@_)"/>
    <numFmt numFmtId="282" formatCode="[&gt;=0]#,##0;[&lt;0]\(#,##0\)"/>
  </numFmts>
  <fonts count="121">
    <font>
      <sz val="12"/>
      <name val="Arial MT"/>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font>
    <font>
      <sz val="8"/>
      <name val="Arial"/>
      <family val="2"/>
    </font>
    <font>
      <b/>
      <sz val="14"/>
      <name val="Arial"/>
      <family val="2"/>
    </font>
    <font>
      <sz val="10"/>
      <name val="Arial"/>
      <family val="2"/>
    </font>
    <font>
      <b/>
      <i/>
      <sz val="14"/>
      <name val="Arial"/>
      <family val="2"/>
    </font>
    <font>
      <b/>
      <sz val="12"/>
      <name val="Arial"/>
      <family val="2"/>
    </font>
    <font>
      <b/>
      <sz val="11"/>
      <name val="Arial"/>
      <family val="2"/>
    </font>
    <font>
      <b/>
      <sz val="24"/>
      <name val="Arial Narrow"/>
      <family val="2"/>
    </font>
    <font>
      <b/>
      <i/>
      <sz val="12"/>
      <name val="Arial"/>
      <family val="2"/>
    </font>
    <font>
      <i/>
      <sz val="12"/>
      <name val="Arial"/>
      <family val="2"/>
    </font>
    <font>
      <sz val="12"/>
      <name val="Arial"/>
      <family val="2"/>
    </font>
    <font>
      <sz val="9"/>
      <name val="Arial"/>
      <family val="2"/>
    </font>
    <font>
      <i/>
      <sz val="10"/>
      <name val="Arial"/>
      <family val="2"/>
    </font>
    <font>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b/>
      <sz val="18"/>
      <name val="Arial"/>
      <family val="2"/>
    </font>
    <font>
      <b/>
      <sz val="12"/>
      <name val="Arial"/>
      <family val="2"/>
    </font>
    <font>
      <b/>
      <sz val="14"/>
      <name val="Book Antiqua"/>
      <family val="1"/>
    </font>
    <font>
      <i/>
      <sz val="10"/>
      <name val="Book Antiqua"/>
      <family val="1"/>
    </font>
    <font>
      <sz val="12"/>
      <name val="Arial MT"/>
    </font>
    <font>
      <sz val="10"/>
      <name val="MS Sans Serif"/>
      <family val="2"/>
    </font>
    <font>
      <b/>
      <sz val="10"/>
      <name val="MS Sans Serif"/>
      <family val="2"/>
    </font>
    <font>
      <sz val="8"/>
      <color indexed="38"/>
      <name val="Arial"/>
      <family val="2"/>
    </font>
    <font>
      <b/>
      <sz val="9"/>
      <name val="Arial"/>
      <family val="2"/>
    </font>
    <font>
      <b/>
      <sz val="10"/>
      <name val="Arial"/>
      <family val="2"/>
    </font>
    <font>
      <b/>
      <i/>
      <sz val="16"/>
      <name val="Arial"/>
      <family val="2"/>
    </font>
    <font>
      <b/>
      <sz val="12"/>
      <color indexed="32"/>
      <name val="Arial"/>
      <family val="2"/>
    </font>
    <font>
      <i/>
      <sz val="11"/>
      <name val="Arial"/>
      <family val="2"/>
    </font>
    <font>
      <sz val="11"/>
      <name val="Arial"/>
      <family val="2"/>
    </font>
    <font>
      <sz val="12"/>
      <name val="Times New Roman"/>
      <family val="1"/>
    </font>
    <font>
      <b/>
      <sz val="10"/>
      <color indexed="10"/>
      <name val="Arial"/>
      <family val="2"/>
    </font>
    <font>
      <sz val="10"/>
      <color indexed="12"/>
      <name val="Arial"/>
      <family val="2"/>
    </font>
    <font>
      <b/>
      <sz val="10"/>
      <color indexed="8"/>
      <name val="Arial"/>
      <family val="2"/>
    </font>
    <font>
      <sz val="10"/>
      <name val="Arial"/>
      <family val="2"/>
    </font>
    <font>
      <b/>
      <sz val="10"/>
      <color indexed="12"/>
      <name val="Arial"/>
      <family val="2"/>
    </font>
    <font>
      <sz val="11"/>
      <name val="Times New Roman"/>
      <family val="1"/>
    </font>
    <font>
      <b/>
      <i/>
      <sz val="12"/>
      <name val="Times New Roman"/>
      <family val="1"/>
    </font>
    <font>
      <sz val="10"/>
      <name val="C Helvetica Condensed"/>
    </font>
    <font>
      <sz val="10"/>
      <color indexed="12"/>
      <name val="Times New Roman"/>
      <family val="1"/>
    </font>
    <font>
      <sz val="10"/>
      <name val="Times New Roman"/>
      <family val="1"/>
    </font>
    <font>
      <b/>
      <sz val="10"/>
      <color indexed="8"/>
      <name val="Times New Roman"/>
      <family val="1"/>
    </font>
    <font>
      <sz val="9"/>
      <color indexed="12"/>
      <name val="Arial"/>
      <family val="2"/>
    </font>
    <font>
      <sz val="9"/>
      <name val="Times New Roman"/>
      <family val="1"/>
    </font>
    <font>
      <sz val="12"/>
      <name val="Helv"/>
    </font>
    <font>
      <u val="singleAccounting"/>
      <sz val="11"/>
      <name val="Times New Roman"/>
      <family val="1"/>
    </font>
    <font>
      <sz val="8"/>
      <name val="Times New Roman"/>
      <family val="1"/>
    </font>
    <font>
      <b/>
      <sz val="10"/>
      <name val="Times New Roman"/>
      <family val="1"/>
    </font>
    <font>
      <i/>
      <sz val="8"/>
      <name val="Arial"/>
      <family val="2"/>
    </font>
    <font>
      <sz val="8"/>
      <color indexed="22"/>
      <name val="Arial"/>
      <family val="2"/>
    </font>
    <font>
      <sz val="10"/>
      <name val="Book Antiqua"/>
      <family val="1"/>
    </font>
    <font>
      <b/>
      <i/>
      <sz val="14"/>
      <name val="Tms Rmn"/>
    </font>
    <font>
      <sz val="10"/>
      <color indexed="42"/>
      <name val="Arial"/>
      <family val="2"/>
    </font>
    <font>
      <sz val="10"/>
      <color indexed="46"/>
      <name val="Arial"/>
      <family val="2"/>
    </font>
    <font>
      <b/>
      <sz val="10"/>
      <color indexed="22"/>
      <name val="Arial"/>
      <family val="2"/>
    </font>
    <font>
      <u/>
      <sz val="10"/>
      <color indexed="12"/>
      <name val="Arial"/>
      <family val="2"/>
    </font>
    <font>
      <sz val="10"/>
      <color indexed="12"/>
      <name val="Book Antiqua"/>
      <family val="1"/>
    </font>
    <font>
      <i/>
      <sz val="16"/>
      <name val="Times New Roman"/>
      <family val="1"/>
    </font>
    <font>
      <sz val="7"/>
      <name val="Small Fonts"/>
      <family val="2"/>
    </font>
    <font>
      <u/>
      <sz val="10"/>
      <name val="Times New Roman"/>
      <family val="1"/>
    </font>
    <font>
      <sz val="10"/>
      <color indexed="40"/>
      <name val="Arial"/>
      <family val="2"/>
    </font>
    <font>
      <sz val="10"/>
      <color indexed="8"/>
      <name val="Times New Roman"/>
      <family val="1"/>
    </font>
    <font>
      <sz val="10"/>
      <name val="Futura UBS Bk"/>
      <family val="2"/>
    </font>
    <font>
      <sz val="10"/>
      <color indexed="8"/>
      <name val="MS Sans Serif"/>
      <family val="2"/>
    </font>
    <font>
      <sz val="10"/>
      <color indexed="8"/>
      <name val="Arial"/>
      <family val="2"/>
    </font>
    <font>
      <b/>
      <sz val="9"/>
      <name val="Times New Roman"/>
      <family val="1"/>
    </font>
    <font>
      <i/>
      <sz val="8"/>
      <name val="Times New Roman"/>
      <family val="1"/>
    </font>
    <font>
      <sz val="10"/>
      <color indexed="21"/>
      <name val="Arial"/>
      <family val="2"/>
    </font>
    <font>
      <b/>
      <sz val="8"/>
      <name val="Arial"/>
      <family val="2"/>
    </font>
    <font>
      <strike/>
      <sz val="10"/>
      <name val="Times New Roman"/>
      <family val="1"/>
    </font>
    <font>
      <sz val="10"/>
      <color indexed="40"/>
      <name val="Times New Roman"/>
      <family val="1"/>
    </font>
    <font>
      <sz val="10"/>
      <color indexed="10"/>
      <name val="Times New Roman"/>
      <family val="1"/>
    </font>
    <font>
      <sz val="10"/>
      <color indexed="17"/>
      <name val="Times New Roman"/>
      <family val="1"/>
    </font>
    <font>
      <b/>
      <u/>
      <sz val="10"/>
      <name val="Times New Roman"/>
      <family val="1"/>
    </font>
    <font>
      <sz val="10"/>
      <color indexed="8"/>
      <name val="Times New Roman"/>
      <family val="1"/>
    </font>
    <font>
      <sz val="10"/>
      <color indexed="10"/>
      <name val="Times New Roman"/>
      <family val="1"/>
    </font>
    <font>
      <vertAlign val="superscript"/>
      <sz val="10"/>
      <name val="Times New Roman"/>
      <family val="1"/>
    </font>
    <font>
      <strike/>
      <sz val="10"/>
      <color indexed="12"/>
      <name val="Times New Roman"/>
      <family val="1"/>
    </font>
    <font>
      <b/>
      <i/>
      <strike/>
      <sz val="10"/>
      <name val="Times New Roman"/>
      <family val="1"/>
    </font>
    <font>
      <strike/>
      <sz val="10"/>
      <color indexed="10"/>
      <name val="Times New Roman"/>
      <family val="1"/>
    </font>
    <font>
      <b/>
      <i/>
      <sz val="10"/>
      <color indexed="10"/>
      <name val="Times New Roman"/>
      <family val="1"/>
    </font>
    <font>
      <b/>
      <sz val="10"/>
      <color indexed="12"/>
      <name val="Times New Roman"/>
      <family val="1"/>
    </font>
    <font>
      <b/>
      <i/>
      <sz val="10"/>
      <name val="Times New Roman"/>
      <family val="1"/>
    </font>
    <font>
      <u/>
      <sz val="12"/>
      <name val="Arial"/>
      <family val="2"/>
    </font>
    <font>
      <b/>
      <u/>
      <sz val="10"/>
      <name val="Arial"/>
      <family val="2"/>
    </font>
    <font>
      <sz val="12"/>
      <color indexed="10"/>
      <name val="Arial MT"/>
    </font>
    <font>
      <sz val="11"/>
      <name val="Calibri"/>
      <family val="2"/>
    </font>
    <font>
      <sz val="10"/>
      <color indexed="8"/>
      <name val="Arial"/>
      <family val="2"/>
    </font>
    <font>
      <sz val="9"/>
      <name val="Helv"/>
    </font>
    <font>
      <u/>
      <sz val="11"/>
      <name val="Garamond"/>
      <family val="1"/>
    </font>
    <font>
      <sz val="11"/>
      <name val="Garamond"/>
      <family val="1"/>
    </font>
    <font>
      <b/>
      <sz val="11"/>
      <name val="Garamond"/>
      <family val="1"/>
    </font>
    <font>
      <sz val="10"/>
      <color indexed="56"/>
      <name val="Times New Roman"/>
      <family val="1"/>
    </font>
    <font>
      <sz val="10"/>
      <name val="Arial Narrow"/>
      <family val="2"/>
    </font>
    <font>
      <sz val="11"/>
      <color theme="1"/>
      <name val="Calibri"/>
      <family val="2"/>
      <scheme val="minor"/>
    </font>
    <font>
      <vertAlign val="superscript"/>
      <sz val="10"/>
      <color theme="1"/>
      <name val="Times New Roman"/>
      <family val="1"/>
    </font>
    <font>
      <sz val="10"/>
      <color rgb="FFFF0000"/>
      <name val="Times New Roman"/>
      <family val="1"/>
    </font>
    <font>
      <b/>
      <sz val="10"/>
      <color rgb="FFFF0000"/>
      <name val="Arial Narrow"/>
      <family val="2"/>
    </font>
    <font>
      <b/>
      <sz val="10"/>
      <color rgb="FFFF0000"/>
      <name val="Times New Roman"/>
      <family val="1"/>
    </font>
    <font>
      <strike/>
      <sz val="10"/>
      <color rgb="FFFF0000"/>
      <name val="Times New Roman"/>
      <family val="1"/>
    </font>
    <font>
      <sz val="10"/>
      <color rgb="FF000000"/>
      <name val="Times New Roman"/>
      <family val="1"/>
    </font>
    <font>
      <sz val="11"/>
      <color theme="1"/>
      <name val="Times New Roman"/>
      <family val="2"/>
    </font>
    <font>
      <sz val="12"/>
      <name val="Arial MT"/>
      <family val="2"/>
    </font>
    <font>
      <sz val="10"/>
      <color theme="1"/>
      <name val="Calibri"/>
      <family val="2"/>
    </font>
    <font>
      <sz val="8"/>
      <color rgb="FF000000"/>
      <name val="Verdana"/>
      <family val="2"/>
    </font>
    <font>
      <u/>
      <sz val="11"/>
      <color theme="10"/>
      <name val="Calibri"/>
      <family val="2"/>
      <scheme val="minor"/>
    </font>
    <font>
      <sz val="11"/>
      <color indexed="8"/>
      <name val="Calibri"/>
      <family val="2"/>
      <scheme val="minor"/>
    </font>
    <font>
      <sz val="10"/>
      <name val="Arial"/>
      <family val="2"/>
    </font>
  </fonts>
  <fills count="24">
    <fill>
      <patternFill patternType="none"/>
    </fill>
    <fill>
      <patternFill patternType="gray125"/>
    </fill>
    <fill>
      <patternFill patternType="solid">
        <fgColor indexed="53"/>
        <bgColor indexed="64"/>
      </patternFill>
    </fill>
    <fill>
      <patternFill patternType="solid">
        <fgColor indexed="39"/>
        <bgColor indexed="64"/>
      </patternFill>
    </fill>
    <fill>
      <patternFill patternType="solid">
        <fgColor indexed="46"/>
        <bgColor indexed="64"/>
      </patternFill>
    </fill>
    <fill>
      <patternFill patternType="solid">
        <fgColor indexed="27"/>
        <bgColor indexed="64"/>
      </patternFill>
    </fill>
    <fill>
      <patternFill patternType="solid">
        <fgColor indexed="38"/>
        <bgColor indexed="64"/>
      </patternFill>
    </fill>
    <fill>
      <patternFill patternType="solid">
        <fgColor indexed="13"/>
        <bgColor indexed="64"/>
      </patternFill>
    </fill>
    <fill>
      <patternFill patternType="solid">
        <fgColor indexed="26"/>
        <bgColor indexed="64"/>
      </patternFill>
    </fill>
    <fill>
      <patternFill patternType="solid">
        <fgColor indexed="22"/>
        <bgColor indexed="64"/>
      </patternFill>
    </fill>
    <fill>
      <patternFill patternType="lightGray">
        <fgColor indexed="38"/>
        <bgColor indexed="23"/>
      </patternFill>
    </fill>
    <fill>
      <patternFill patternType="solid">
        <fgColor indexed="9"/>
        <bgColor indexed="64"/>
      </patternFill>
    </fill>
    <fill>
      <patternFill patternType="mediumGray">
        <fgColor indexed="22"/>
      </patternFill>
    </fill>
    <fill>
      <patternFill patternType="solid">
        <fgColor indexed="26"/>
        <bgColor indexed="9"/>
      </patternFill>
    </fill>
    <fill>
      <patternFill patternType="solid">
        <fgColor indexed="43"/>
        <bgColor indexed="64"/>
      </patternFill>
    </fill>
    <fill>
      <patternFill patternType="solid">
        <fgColor indexed="42"/>
        <bgColor indexed="64"/>
      </patternFill>
    </fill>
    <fill>
      <patternFill patternType="solid">
        <fgColor theme="1"/>
        <bgColor indexed="64"/>
      </patternFill>
    </fill>
    <fill>
      <patternFill patternType="solid">
        <fgColor rgb="FFFFFF99"/>
        <bgColor indexed="64"/>
      </patternFill>
    </fill>
    <fill>
      <patternFill patternType="solid">
        <fgColor theme="0"/>
        <bgColor indexed="64"/>
      </patternFill>
    </fill>
    <fill>
      <patternFill patternType="solid">
        <fgColor rgb="FFFF00FF"/>
        <bgColor indexed="64"/>
      </patternFill>
    </fill>
    <fill>
      <patternFill patternType="solid">
        <fgColor rgb="FFFFC000"/>
        <bgColor indexed="64"/>
      </patternFill>
    </fill>
    <fill>
      <patternFill patternType="solid">
        <fgColor rgb="FFFFFF99"/>
        <bgColor rgb="FF000000"/>
      </patternFill>
    </fill>
    <fill>
      <patternFill patternType="solid">
        <fgColor rgb="FFF1F5FB"/>
        <bgColor rgb="FF000000"/>
      </patternFill>
    </fill>
    <fill>
      <patternFill patternType="solid">
        <fgColor rgb="FF92D050"/>
        <bgColor indexed="64"/>
      </patternFill>
    </fill>
  </fills>
  <borders count="50">
    <border>
      <left/>
      <right/>
      <top/>
      <bottom/>
      <diagonal/>
    </border>
    <border>
      <left/>
      <right/>
      <top/>
      <bottom style="thin">
        <color indexed="64"/>
      </bottom>
      <diagonal/>
    </border>
    <border>
      <left/>
      <right/>
      <top style="double">
        <color indexed="64"/>
      </top>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right/>
      <top/>
      <bottom style="hair">
        <color indexed="20"/>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double">
        <color indexed="64"/>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bottom style="medium">
        <color indexed="64"/>
      </bottom>
      <diagonal/>
    </border>
    <border>
      <left/>
      <right style="medium">
        <color indexed="64"/>
      </right>
      <top/>
      <bottom style="double">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thin">
        <color indexed="64"/>
      </top>
      <bottom/>
      <diagonal/>
    </border>
    <border>
      <left style="medium">
        <color indexed="64"/>
      </left>
      <right/>
      <top style="thin">
        <color indexed="64"/>
      </top>
      <bottom/>
      <diagonal/>
    </border>
    <border>
      <left style="thin">
        <color rgb="FF808080"/>
      </left>
      <right style="thin">
        <color rgb="FF808080"/>
      </right>
      <top style="thin">
        <color rgb="FF808080"/>
      </top>
      <bottom style="thin">
        <color rgb="FF808080"/>
      </bottom>
      <diagonal/>
    </border>
    <border>
      <left/>
      <right/>
      <top style="thin">
        <color indexed="64"/>
      </top>
      <bottom style="medium">
        <color indexed="64"/>
      </bottom>
      <diagonal/>
    </border>
  </borders>
  <cellStyleXfs count="484">
    <xf numFmtId="174" fontId="0" fillId="0" borderId="0" applyProtection="0"/>
    <xf numFmtId="0" fontId="13" fillId="0" borderId="0"/>
    <xf numFmtId="188" fontId="51" fillId="0" borderId="0" applyFont="0" applyFill="0" applyBorder="0" applyAlignment="0" applyProtection="0"/>
    <xf numFmtId="189" fontId="51" fillId="0" borderId="0" applyFont="0" applyFill="0" applyBorder="0" applyAlignment="0" applyProtection="0"/>
    <xf numFmtId="190" fontId="51" fillId="0" borderId="0" applyFont="0" applyFill="0" applyBorder="0" applyAlignment="0" applyProtection="0"/>
    <xf numFmtId="191" fontId="51" fillId="0" borderId="0" applyFont="0" applyFill="0" applyBorder="0" applyAlignment="0" applyProtection="0"/>
    <xf numFmtId="192" fontId="51" fillId="0" borderId="0" applyFont="0" applyFill="0" applyBorder="0" applyAlignment="0" applyProtection="0"/>
    <xf numFmtId="193" fontId="51" fillId="0" borderId="0" applyFont="0" applyFill="0" applyBorder="0" applyAlignment="0" applyProtection="0"/>
    <xf numFmtId="0" fontId="21" fillId="0" borderId="0"/>
    <xf numFmtId="194" fontId="13" fillId="2" borderId="0" applyNumberFormat="0" applyFill="0" applyBorder="0" applyAlignment="0" applyProtection="0">
      <alignment horizontal="right" vertical="center"/>
    </xf>
    <xf numFmtId="194" fontId="45" fillId="0" borderId="0" applyNumberFormat="0" applyFill="0" applyBorder="0" applyAlignment="0" applyProtection="0"/>
    <xf numFmtId="0" fontId="13" fillId="0" borderId="1" applyNumberFormat="0" applyFont="0" applyFill="0" applyAlignment="0" applyProtection="0"/>
    <xf numFmtId="195" fontId="43" fillId="0" borderId="0" applyFont="0" applyFill="0" applyBorder="0" applyAlignment="0" applyProtection="0"/>
    <xf numFmtId="196" fontId="51" fillId="0" borderId="0" applyFont="0" applyFill="0" applyBorder="0" applyProtection="0">
      <alignment horizontal="left"/>
    </xf>
    <xf numFmtId="197" fontId="51" fillId="0" borderId="0" applyFont="0" applyFill="0" applyBorder="0" applyProtection="0">
      <alignment horizontal="left"/>
    </xf>
    <xf numFmtId="198" fontId="51" fillId="0" borderId="0" applyFont="0" applyFill="0" applyBorder="0" applyProtection="0">
      <alignment horizontal="left"/>
    </xf>
    <xf numFmtId="37" fontId="52" fillId="0" borderId="0" applyFont="0" applyFill="0" applyBorder="0" applyAlignment="0" applyProtection="0">
      <alignment vertical="center"/>
      <protection locked="0"/>
    </xf>
    <xf numFmtId="199" fontId="53" fillId="0" borderId="0" applyFont="0" applyFill="0" applyBorder="0" applyAlignment="0" applyProtection="0"/>
    <xf numFmtId="0" fontId="54" fillId="0" borderId="0"/>
    <xf numFmtId="0" fontId="54" fillId="0" borderId="0"/>
    <xf numFmtId="174" fontId="11" fillId="0" borderId="0" applyFill="0"/>
    <xf numFmtId="174" fontId="11" fillId="0" borderId="0">
      <alignment horizontal="center"/>
    </xf>
    <xf numFmtId="0" fontId="11" fillId="0" borderId="0" applyFill="0">
      <alignment horizontal="center"/>
    </xf>
    <xf numFmtId="174" fontId="12" fillId="0" borderId="2" applyFill="0"/>
    <xf numFmtId="0" fontId="13" fillId="0" borderId="0" applyFont="0" applyAlignment="0"/>
    <xf numFmtId="0" fontId="14" fillId="0" borderId="0" applyFill="0">
      <alignment vertical="top"/>
    </xf>
    <xf numFmtId="0" fontId="12" fillId="0" borderId="0" applyFill="0">
      <alignment horizontal="left" vertical="top"/>
    </xf>
    <xf numFmtId="174" fontId="15" fillId="0" borderId="3" applyFill="0"/>
    <xf numFmtId="0" fontId="13" fillId="0" borderId="0" applyNumberFormat="0" applyFont="0" applyAlignment="0"/>
    <xf numFmtId="0" fontId="14" fillId="0" borderId="0" applyFill="0">
      <alignment wrapText="1"/>
    </xf>
    <xf numFmtId="0" fontId="12" fillId="0" borderId="0" applyFill="0">
      <alignment horizontal="left" vertical="top" wrapText="1"/>
    </xf>
    <xf numFmtId="174" fontId="16" fillId="0" borderId="0" applyFill="0"/>
    <xf numFmtId="0" fontId="17" fillId="0" borderId="0" applyNumberFormat="0" applyFont="0" applyAlignment="0">
      <alignment horizontal="center"/>
    </xf>
    <xf numFmtId="0" fontId="18" fillId="0" borderId="0" applyFill="0">
      <alignment vertical="top" wrapText="1"/>
    </xf>
    <xf numFmtId="0" fontId="15" fillId="0" borderId="0" applyFill="0">
      <alignment horizontal="left" vertical="top" wrapText="1"/>
    </xf>
    <xf numFmtId="174" fontId="13" fillId="0" borderId="0" applyFill="0"/>
    <xf numFmtId="0" fontId="17" fillId="0" borderId="0" applyNumberFormat="0" applyFont="0" applyAlignment="0">
      <alignment horizontal="center"/>
    </xf>
    <xf numFmtId="0" fontId="19" fillId="0" borderId="0" applyFill="0">
      <alignment vertical="center" wrapText="1"/>
    </xf>
    <xf numFmtId="0" fontId="20" fillId="0" borderId="0">
      <alignment horizontal="left" vertical="center" wrapText="1"/>
    </xf>
    <xf numFmtId="174" fontId="21" fillId="0" borderId="0" applyFill="0"/>
    <xf numFmtId="0" fontId="17" fillId="0" borderId="0" applyNumberFormat="0" applyFont="0" applyAlignment="0">
      <alignment horizontal="center"/>
    </xf>
    <xf numFmtId="0" fontId="22" fillId="0" borderId="0" applyFill="0">
      <alignment horizontal="center" vertical="center" wrapText="1"/>
    </xf>
    <xf numFmtId="0" fontId="23" fillId="0" borderId="0" applyFill="0">
      <alignment horizontal="center" vertical="center" wrapText="1"/>
    </xf>
    <xf numFmtId="0" fontId="13" fillId="0" borderId="0" applyFill="0">
      <alignment horizontal="center" vertical="center" wrapText="1"/>
    </xf>
    <xf numFmtId="174" fontId="24" fillId="0" borderId="0" applyFill="0"/>
    <xf numFmtId="0" fontId="17" fillId="0" borderId="0" applyNumberFormat="0" applyFont="0" applyAlignment="0">
      <alignment horizontal="center"/>
    </xf>
    <xf numFmtId="0" fontId="25" fillId="0" borderId="0" applyFill="0">
      <alignment horizontal="center" vertical="center" wrapText="1"/>
    </xf>
    <xf numFmtId="0" fontId="26" fillId="0" borderId="0" applyFill="0">
      <alignment horizontal="center" vertical="center" wrapText="1"/>
    </xf>
    <xf numFmtId="174" fontId="27" fillId="0" borderId="0" applyFill="0"/>
    <xf numFmtId="0" fontId="17" fillId="0" borderId="0" applyNumberFormat="0" applyFont="0" applyAlignment="0">
      <alignment horizontal="center"/>
    </xf>
    <xf numFmtId="0" fontId="28" fillId="0" borderId="0">
      <alignment horizontal="center" wrapText="1"/>
    </xf>
    <xf numFmtId="0" fontId="24" fillId="0" borderId="0" applyFill="0">
      <alignment horizontal="center" wrapText="1"/>
    </xf>
    <xf numFmtId="181" fontId="55" fillId="0" borderId="0" applyFont="0" applyFill="0" applyBorder="0" applyAlignment="0" applyProtection="0">
      <protection locked="0"/>
    </xf>
    <xf numFmtId="200" fontId="55" fillId="0" borderId="0" applyFont="0" applyFill="0" applyBorder="0" applyAlignment="0" applyProtection="0">
      <protection locked="0"/>
    </xf>
    <xf numFmtId="39" fontId="13" fillId="0" borderId="0" applyFont="0" applyFill="0" applyBorder="0" applyAlignment="0" applyProtection="0"/>
    <xf numFmtId="201" fontId="56" fillId="0" borderId="0" applyFont="0" applyFill="0" applyBorder="0" applyAlignment="0" applyProtection="0"/>
    <xf numFmtId="185" fontId="53" fillId="0" borderId="0" applyFont="0" applyFill="0" applyBorder="0" applyAlignment="0" applyProtection="0"/>
    <xf numFmtId="0" fontId="13" fillId="0" borderId="1" applyNumberFormat="0" applyFont="0" applyFill="0" applyBorder="0" applyProtection="0">
      <alignment horizontal="centerContinuous" vertical="center"/>
    </xf>
    <xf numFmtId="0" fontId="37" fillId="0" borderId="0" applyFill="0" applyBorder="0" applyProtection="0">
      <alignment horizontal="center"/>
      <protection locked="0"/>
    </xf>
    <xf numFmtId="43" fontId="13" fillId="0" borderId="0" applyFont="0" applyFill="0" applyBorder="0" applyAlignment="0" applyProtection="0"/>
    <xf numFmtId="0" fontId="13"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1" fontId="13" fillId="0" borderId="0" applyFont="0" applyFill="0" applyBorder="0" applyAlignment="0" applyProtection="0"/>
    <xf numFmtId="202" fontId="51" fillId="0" borderId="0" applyFont="0" applyFill="0" applyBorder="0" applyAlignment="0" applyProtection="0"/>
    <xf numFmtId="203" fontId="51" fillId="0" borderId="0" applyFont="0" applyFill="0" applyBorder="0" applyAlignment="0" applyProtection="0"/>
    <xf numFmtId="204" fontId="51" fillId="0" borderId="0" applyFont="0" applyFill="0" applyBorder="0" applyAlignment="0" applyProtection="0"/>
    <xf numFmtId="205" fontId="49" fillId="0" borderId="0" applyFont="0" applyFill="0" applyBorder="0" applyAlignment="0" applyProtection="0"/>
    <xf numFmtId="206" fontId="58" fillId="0" borderId="0" applyFont="0" applyFill="0" applyBorder="0" applyAlignment="0" applyProtection="0"/>
    <xf numFmtId="207" fontId="58" fillId="0" borderId="0" applyFont="0" applyFill="0" applyBorder="0" applyAlignment="0" applyProtection="0"/>
    <xf numFmtId="208" fontId="16" fillId="0" borderId="0" applyFont="0" applyFill="0" applyBorder="0" applyAlignment="0" applyProtection="0">
      <protection locked="0"/>
    </xf>
    <xf numFmtId="43" fontId="9" fillId="0" borderId="0" applyFont="0" applyFill="0" applyBorder="0" applyAlignment="0" applyProtection="0"/>
    <xf numFmtId="43" fontId="33" fillId="0" borderId="0" applyFont="0" applyFill="0" applyBorder="0" applyAlignment="0" applyProtection="0"/>
    <xf numFmtId="43" fontId="23" fillId="0" borderId="0" applyFont="0" applyFill="0" applyBorder="0" applyAlignment="0" applyProtection="0"/>
    <xf numFmtId="43" fontId="13" fillId="0" borderId="0" applyFont="0" applyFill="0" applyBorder="0" applyAlignment="0" applyProtection="0"/>
    <xf numFmtId="43" fontId="4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0" fillId="0" borderId="0" applyFont="0" applyFill="0" applyBorder="0" applyAlignment="0" applyProtection="0"/>
    <xf numFmtId="37" fontId="59" fillId="0" borderId="0" applyFill="0" applyBorder="0" applyAlignment="0" applyProtection="0"/>
    <xf numFmtId="3" fontId="13" fillId="0" borderId="0" applyFont="0" applyFill="0" applyBorder="0" applyAlignment="0" applyProtection="0"/>
    <xf numFmtId="0" fontId="12" fillId="0" borderId="0" applyFill="0" applyBorder="0" applyAlignment="0" applyProtection="0">
      <protection locked="0"/>
    </xf>
    <xf numFmtId="0" fontId="13" fillId="0" borderId="4"/>
    <xf numFmtId="44" fontId="13" fillId="0" borderId="0" applyFont="0" applyFill="0" applyBorder="0" applyAlignment="0" applyProtection="0"/>
    <xf numFmtId="209" fontId="51" fillId="0" borderId="0" applyFont="0" applyFill="0" applyBorder="0" applyAlignment="0" applyProtection="0"/>
    <xf numFmtId="210" fontId="51" fillId="0" borderId="0" applyFont="0" applyFill="0" applyBorder="0" applyAlignment="0" applyProtection="0"/>
    <xf numFmtId="211" fontId="51" fillId="0" borderId="0" applyFont="0" applyFill="0" applyBorder="0" applyAlignment="0" applyProtection="0"/>
    <xf numFmtId="212" fontId="58" fillId="0" borderId="0" applyFont="0" applyFill="0" applyBorder="0" applyAlignment="0" applyProtection="0"/>
    <xf numFmtId="213" fontId="58" fillId="0" borderId="0" applyFont="0" applyFill="0" applyBorder="0" applyAlignment="0" applyProtection="0"/>
    <xf numFmtId="214" fontId="58" fillId="0" borderId="0" applyFont="0" applyFill="0" applyBorder="0" applyAlignment="0" applyProtection="0"/>
    <xf numFmtId="215" fontId="16" fillId="0" borderId="0" applyFont="0" applyFill="0" applyBorder="0" applyAlignment="0" applyProtection="0">
      <protection locked="0"/>
    </xf>
    <xf numFmtId="44" fontId="23" fillId="0" borderId="0" applyFont="0" applyFill="0" applyBorder="0" applyAlignment="0" applyProtection="0"/>
    <xf numFmtId="44" fontId="13" fillId="0" borderId="0" applyFont="0" applyFill="0" applyBorder="0" applyAlignment="0" applyProtection="0"/>
    <xf numFmtId="44" fontId="4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5" fontId="59" fillId="0" borderId="0" applyFill="0" applyBorder="0" applyAlignment="0" applyProtection="0"/>
    <xf numFmtId="5" fontId="13" fillId="0" borderId="0" applyFont="0" applyFill="0" applyBorder="0" applyAlignment="0" applyProtection="0"/>
    <xf numFmtId="5" fontId="13" fillId="0" borderId="0" applyFont="0" applyFill="0" applyBorder="0" applyAlignment="0" applyProtection="0"/>
    <xf numFmtId="216" fontId="53" fillId="0" borderId="0" applyFont="0" applyFill="0" applyBorder="0" applyAlignment="0" applyProtection="0"/>
    <xf numFmtId="184" fontId="13" fillId="0" borderId="0" applyFont="0" applyFill="0" applyBorder="0" applyAlignment="0" applyProtection="0"/>
    <xf numFmtId="217" fontId="55" fillId="0" borderId="0" applyFont="0" applyFill="0" applyBorder="0" applyAlignment="0" applyProtection="0">
      <protection locked="0"/>
    </xf>
    <xf numFmtId="7" fontId="11" fillId="0" borderId="0" applyFont="0" applyFill="0" applyBorder="0" applyAlignment="0" applyProtection="0"/>
    <xf numFmtId="218" fontId="56" fillId="0" borderId="0" applyFont="0" applyFill="0" applyBorder="0" applyAlignment="0" applyProtection="0"/>
    <xf numFmtId="183" fontId="60" fillId="0" borderId="0" applyFont="0" applyFill="0" applyBorder="0" applyAlignment="0" applyProtection="0"/>
    <xf numFmtId="0" fontId="61" fillId="3" borderId="5" applyNumberFormat="0" applyFont="0" applyFill="0" applyAlignment="0" applyProtection="0">
      <alignment horizontal="left" indent="1"/>
    </xf>
    <xf numFmtId="14" fontId="13" fillId="0" borderId="0" applyFont="0" applyFill="0" applyBorder="0" applyAlignment="0" applyProtection="0"/>
    <xf numFmtId="219" fontId="51" fillId="0" borderId="0" applyFont="0" applyFill="0" applyBorder="0" applyProtection="0"/>
    <xf numFmtId="220" fontId="51" fillId="0" borderId="0" applyFont="0" applyFill="0" applyBorder="0" applyProtection="0"/>
    <xf numFmtId="221" fontId="51" fillId="0" borderId="0" applyFont="0" applyFill="0" applyBorder="0" applyAlignment="0" applyProtection="0"/>
    <xf numFmtId="222" fontId="51" fillId="0" borderId="0" applyFont="0" applyFill="0" applyBorder="0" applyAlignment="0" applyProtection="0"/>
    <xf numFmtId="223" fontId="51" fillId="0" borderId="0" applyFont="0" applyFill="0" applyBorder="0" applyAlignment="0" applyProtection="0"/>
    <xf numFmtId="224" fontId="62" fillId="0" borderId="0" applyFont="0" applyFill="0" applyBorder="0" applyAlignment="0" applyProtection="0"/>
    <xf numFmtId="5" fontId="63" fillId="0" borderId="0" applyBorder="0"/>
    <xf numFmtId="184" fontId="63" fillId="0" borderId="0" applyBorder="0"/>
    <xf numFmtId="7" fontId="63" fillId="0" borderId="0" applyBorder="0"/>
    <xf numFmtId="37" fontId="63" fillId="0" borderId="0" applyBorder="0"/>
    <xf numFmtId="181" fontId="63" fillId="0" borderId="0" applyBorder="0"/>
    <xf numFmtId="225" fontId="63" fillId="0" borderId="0" applyBorder="0"/>
    <xf numFmtId="39" fontId="63" fillId="0" borderId="0" applyBorder="0"/>
    <xf numFmtId="226" fontId="63" fillId="0" borderId="0" applyBorder="0"/>
    <xf numFmtId="7" fontId="13" fillId="0" borderId="0" applyFont="0" applyFill="0" applyBorder="0" applyAlignment="0" applyProtection="0"/>
    <xf numFmtId="227" fontId="53" fillId="0" borderId="0" applyFont="0" applyFill="0" applyBorder="0" applyAlignment="0" applyProtection="0"/>
    <xf numFmtId="228" fontId="53" fillId="0" borderId="0" applyFont="0" applyFill="0" applyAlignment="0" applyProtection="0"/>
    <xf numFmtId="227" fontId="53" fillId="0" borderId="0" applyFont="0" applyFill="0" applyBorder="0" applyAlignment="0" applyProtection="0"/>
    <xf numFmtId="229" fontId="11" fillId="0" borderId="0" applyFont="0" applyFill="0" applyBorder="0" applyAlignment="0" applyProtection="0"/>
    <xf numFmtId="2" fontId="13" fillId="0" borderId="0" applyFont="0" applyFill="0" applyBorder="0" applyAlignment="0" applyProtection="0"/>
    <xf numFmtId="0" fontId="64" fillId="0" borderId="0"/>
    <xf numFmtId="181" fontId="65" fillId="0" borderId="0" applyNumberFormat="0" applyFill="0" applyBorder="0" applyAlignment="0" applyProtection="0"/>
    <xf numFmtId="0" fontId="11" fillId="0" borderId="0" applyFont="0" applyFill="0" applyBorder="0" applyAlignment="0" applyProtection="0"/>
    <xf numFmtId="0" fontId="51" fillId="0" borderId="0" applyFont="0" applyFill="0" applyBorder="0" applyProtection="0">
      <alignment horizontal="center" wrapText="1"/>
    </xf>
    <xf numFmtId="230" fontId="51" fillId="0" borderId="0" applyFont="0" applyFill="0" applyBorder="0" applyProtection="0">
      <alignment horizontal="right"/>
    </xf>
    <xf numFmtId="0" fontId="65" fillId="0" borderId="0" applyNumberFormat="0" applyFill="0" applyBorder="0" applyAlignment="0" applyProtection="0"/>
    <xf numFmtId="0" fontId="66" fillId="4" borderId="0" applyNumberFormat="0" applyFill="0" applyBorder="0" applyAlignment="0" applyProtection="0"/>
    <xf numFmtId="0" fontId="15" fillId="0" borderId="6" applyNumberFormat="0" applyAlignment="0" applyProtection="0">
      <alignment horizontal="left" vertical="center"/>
    </xf>
    <xf numFmtId="0" fontId="15" fillId="0" borderId="7">
      <alignment horizontal="left" vertical="center"/>
    </xf>
    <xf numFmtId="14" fontId="38" fillId="5" borderId="8">
      <alignment horizontal="center" vertical="center" wrapText="1"/>
    </xf>
    <xf numFmtId="0" fontId="29" fillId="0" borderId="0" applyFont="0" applyFill="0" applyBorder="0" applyAlignment="0" applyProtection="0"/>
    <xf numFmtId="0" fontId="30" fillId="0" borderId="0" applyFont="0" applyFill="0" applyBorder="0" applyAlignment="0" applyProtection="0"/>
    <xf numFmtId="0" fontId="15" fillId="0" borderId="0" applyFont="0" applyFill="0" applyBorder="0" applyAlignment="0" applyProtection="0"/>
    <xf numFmtId="0" fontId="37" fillId="0" borderId="0" applyFill="0" applyAlignment="0" applyProtection="0">
      <protection locked="0"/>
    </xf>
    <xf numFmtId="0" fontId="37" fillId="0" borderId="1" applyFill="0" applyAlignment="0" applyProtection="0">
      <protection locked="0"/>
    </xf>
    <xf numFmtId="0" fontId="31" fillId="0" borderId="8"/>
    <xf numFmtId="0" fontId="32" fillId="0" borderId="0"/>
    <xf numFmtId="0" fontId="67" fillId="0" borderId="1" applyNumberFormat="0" applyFill="0" applyAlignment="0" applyProtection="0"/>
    <xf numFmtId="0" fontId="62" fillId="6" borderId="0" applyNumberFormat="0" applyFont="0" applyBorder="0" applyAlignment="0" applyProtection="0"/>
    <xf numFmtId="0" fontId="68" fillId="0" borderId="0" applyNumberFormat="0" applyFill="0" applyBorder="0" applyAlignment="0" applyProtection="0">
      <alignment vertical="top"/>
      <protection locked="0"/>
    </xf>
    <xf numFmtId="0" fontId="48" fillId="7" borderId="9" applyNumberFormat="0" applyAlignment="0" applyProtection="0"/>
    <xf numFmtId="231" fontId="51" fillId="0" borderId="0" applyFont="0" applyFill="0" applyBorder="0" applyProtection="0">
      <alignment horizontal="left"/>
    </xf>
    <xf numFmtId="232" fontId="51" fillId="0" borderId="0" applyFont="0" applyFill="0" applyBorder="0" applyProtection="0">
      <alignment horizontal="left"/>
    </xf>
    <xf numFmtId="233" fontId="51" fillId="0" borderId="0" applyFont="0" applyFill="0" applyBorder="0" applyProtection="0">
      <alignment horizontal="left"/>
    </xf>
    <xf numFmtId="234" fontId="51" fillId="0" borderId="0" applyFont="0" applyFill="0" applyBorder="0" applyProtection="0">
      <alignment horizontal="left"/>
    </xf>
    <xf numFmtId="10" fontId="11" fillId="8" borderId="9" applyNumberFormat="0" applyBorder="0" applyAlignment="0" applyProtection="0"/>
    <xf numFmtId="5" fontId="69" fillId="0" borderId="0" applyBorder="0"/>
    <xf numFmtId="184" fontId="69" fillId="0" borderId="0" applyBorder="0"/>
    <xf numFmtId="7" fontId="69" fillId="0" borderId="0" applyBorder="0"/>
    <xf numFmtId="37" fontId="69" fillId="0" borderId="0" applyBorder="0"/>
    <xf numFmtId="181" fontId="69" fillId="0" borderId="0" applyBorder="0"/>
    <xf numFmtId="225" fontId="69" fillId="0" borderId="0" applyBorder="0"/>
    <xf numFmtId="39" fontId="69" fillId="0" borderId="0" applyBorder="0"/>
    <xf numFmtId="226" fontId="69" fillId="0" borderId="0" applyBorder="0"/>
    <xf numFmtId="0" fontId="62" fillId="0" borderId="10" applyNumberFormat="0" applyFont="0" applyFill="0" applyAlignment="0" applyProtection="0"/>
    <xf numFmtId="0" fontId="70" fillId="0" borderId="0"/>
    <xf numFmtId="0" fontId="11" fillId="9" borderId="0"/>
    <xf numFmtId="235" fontId="13" fillId="0" borderId="0" applyFont="0" applyFill="0" applyBorder="0" applyAlignment="0" applyProtection="0"/>
    <xf numFmtId="236" fontId="13" fillId="0" borderId="0" applyFont="0" applyFill="0" applyBorder="0" applyAlignment="0" applyProtection="0"/>
    <xf numFmtId="237" fontId="13" fillId="0" borderId="0" applyFont="0" applyFill="0" applyBorder="0" applyAlignment="0" applyProtection="0"/>
    <xf numFmtId="238" fontId="13" fillId="0" borderId="0" applyFont="0" applyFill="0" applyBorder="0" applyAlignment="0" applyProtection="0"/>
    <xf numFmtId="0" fontId="13" fillId="0" borderId="0" applyFont="0" applyFill="0" applyBorder="0" applyAlignment="0" applyProtection="0">
      <alignment horizontal="right"/>
    </xf>
    <xf numFmtId="239" fontId="13" fillId="0" borderId="0" applyFont="0" applyFill="0" applyBorder="0" applyAlignment="0" applyProtection="0"/>
    <xf numFmtId="37" fontId="71" fillId="0" borderId="0"/>
    <xf numFmtId="0" fontId="53" fillId="0" borderId="0"/>
    <xf numFmtId="0" fontId="107" fillId="0" borderId="0"/>
    <xf numFmtId="7" fontId="101" fillId="0" borderId="0"/>
    <xf numFmtId="0" fontId="13" fillId="0" borderId="0"/>
    <xf numFmtId="0" fontId="49" fillId="0" borderId="0"/>
    <xf numFmtId="0" fontId="23" fillId="0" borderId="0"/>
    <xf numFmtId="0" fontId="13" fillId="0" borderId="0"/>
    <xf numFmtId="0" fontId="13" fillId="0" borderId="0"/>
    <xf numFmtId="0" fontId="47" fillId="0" borderId="0"/>
    <xf numFmtId="0" fontId="13" fillId="0" borderId="0"/>
    <xf numFmtId="0" fontId="13" fillId="0" borderId="0"/>
    <xf numFmtId="0" fontId="13"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174" fontId="33" fillId="0" borderId="0" applyProtection="0"/>
    <xf numFmtId="0" fontId="107" fillId="0" borderId="0"/>
    <xf numFmtId="0" fontId="107" fillId="0" borderId="0"/>
    <xf numFmtId="0" fontId="107" fillId="0" borderId="0"/>
    <xf numFmtId="0" fontId="107" fillId="0" borderId="0"/>
    <xf numFmtId="0" fontId="33" fillId="0" borderId="0" applyProtection="0"/>
    <xf numFmtId="174" fontId="33" fillId="0" borderId="0" applyProtection="0"/>
    <xf numFmtId="174" fontId="33" fillId="0" borderId="0" applyProtection="0"/>
    <xf numFmtId="174" fontId="33" fillId="0" borderId="0" applyProtection="0"/>
    <xf numFmtId="0" fontId="13" fillId="0" borderId="0"/>
    <xf numFmtId="174" fontId="33" fillId="0" borderId="0" applyProtection="0"/>
    <xf numFmtId="0" fontId="13" fillId="0" borderId="0"/>
    <xf numFmtId="0" fontId="43" fillId="10" borderId="0" applyNumberFormat="0" applyFont="0" applyBorder="0" applyAlignment="0"/>
    <xf numFmtId="240" fontId="13" fillId="0" borderId="0" applyFont="0" applyFill="0" applyBorder="0" applyAlignment="0" applyProtection="0"/>
    <xf numFmtId="241" fontId="72" fillId="0" borderId="0"/>
    <xf numFmtId="240" fontId="13" fillId="0" borderId="0" applyFont="0" applyFill="0" applyBorder="0" applyAlignment="0" applyProtection="0"/>
    <xf numFmtId="240" fontId="13" fillId="0" borderId="0" applyFont="0" applyFill="0" applyBorder="0" applyAlignment="0" applyProtection="0"/>
    <xf numFmtId="240" fontId="13" fillId="0" borderId="0" applyFont="0" applyFill="0" applyBorder="0" applyAlignment="0" applyProtection="0"/>
    <xf numFmtId="242" fontId="13" fillId="0" borderId="0"/>
    <xf numFmtId="243" fontId="53" fillId="0" borderId="0"/>
    <xf numFmtId="243" fontId="53" fillId="0" borderId="0"/>
    <xf numFmtId="241" fontId="72" fillId="0" borderId="0"/>
    <xf numFmtId="0" fontId="53" fillId="0" borderId="0"/>
    <xf numFmtId="241" fontId="59" fillId="0" borderId="0"/>
    <xf numFmtId="242" fontId="13" fillId="0" borderId="0"/>
    <xf numFmtId="243" fontId="53" fillId="0" borderId="0"/>
    <xf numFmtId="243" fontId="53" fillId="0" borderId="0"/>
    <xf numFmtId="0" fontId="53" fillId="0" borderId="0"/>
    <xf numFmtId="0" fontId="53" fillId="0" borderId="0"/>
    <xf numFmtId="244" fontId="53" fillId="0" borderId="0"/>
    <xf numFmtId="170" fontId="53" fillId="0" borderId="0"/>
    <xf numFmtId="245" fontId="53" fillId="0" borderId="0"/>
    <xf numFmtId="244" fontId="53" fillId="0" borderId="0"/>
    <xf numFmtId="170" fontId="53" fillId="0" borderId="0"/>
    <xf numFmtId="246" fontId="53" fillId="0" borderId="0"/>
    <xf numFmtId="246" fontId="53" fillId="0" borderId="0"/>
    <xf numFmtId="179" fontId="53" fillId="0" borderId="0"/>
    <xf numFmtId="245" fontId="53" fillId="0" borderId="0"/>
    <xf numFmtId="169" fontId="53" fillId="0" borderId="0"/>
    <xf numFmtId="179" fontId="53" fillId="0" borderId="0"/>
    <xf numFmtId="179" fontId="53" fillId="0" borderId="0"/>
    <xf numFmtId="0" fontId="53" fillId="0" borderId="0"/>
    <xf numFmtId="240" fontId="13" fillId="0" borderId="0" applyFont="0" applyFill="0" applyBorder="0" applyAlignment="0" applyProtection="0"/>
    <xf numFmtId="240" fontId="13" fillId="0" borderId="0" applyFont="0" applyFill="0" applyBorder="0" applyAlignment="0" applyProtection="0"/>
    <xf numFmtId="240" fontId="13" fillId="0" borderId="0" applyFont="0" applyFill="0" applyBorder="0" applyAlignment="0" applyProtection="0"/>
    <xf numFmtId="241" fontId="72" fillId="0" borderId="0"/>
    <xf numFmtId="241" fontId="72" fillId="0" borderId="0"/>
    <xf numFmtId="240" fontId="13" fillId="0" borderId="0" applyFont="0" applyFill="0" applyBorder="0" applyAlignment="0" applyProtection="0"/>
    <xf numFmtId="241" fontId="72" fillId="0" borderId="0"/>
    <xf numFmtId="241" fontId="72" fillId="0" borderId="0"/>
    <xf numFmtId="244" fontId="53" fillId="0" borderId="0"/>
    <xf numFmtId="170" fontId="53" fillId="0" borderId="0"/>
    <xf numFmtId="245" fontId="53" fillId="0" borderId="0"/>
    <xf numFmtId="244" fontId="53" fillId="0" borderId="0"/>
    <xf numFmtId="170" fontId="53" fillId="0" borderId="0"/>
    <xf numFmtId="246" fontId="53" fillId="0" borderId="0"/>
    <xf numFmtId="246" fontId="53" fillId="0" borderId="0"/>
    <xf numFmtId="179" fontId="53" fillId="0" borderId="0"/>
    <xf numFmtId="245" fontId="53" fillId="0" borderId="0"/>
    <xf numFmtId="169" fontId="53" fillId="0" borderId="0"/>
    <xf numFmtId="179" fontId="53" fillId="0" borderId="0"/>
    <xf numFmtId="179" fontId="53" fillId="0" borderId="0"/>
    <xf numFmtId="247" fontId="21" fillId="11" borderId="0" applyFont="0" applyFill="0" applyBorder="0" applyAlignment="0" applyProtection="0"/>
    <xf numFmtId="248" fontId="21" fillId="11" borderId="0" applyFont="0" applyFill="0" applyBorder="0" applyAlignment="0" applyProtection="0"/>
    <xf numFmtId="249" fontId="13" fillId="0" borderId="0" applyFont="0" applyFill="0" applyBorder="0" applyAlignment="0" applyProtection="0"/>
    <xf numFmtId="9" fontId="13" fillId="0" borderId="0" applyFont="0" applyFill="0" applyBorder="0" applyAlignment="0" applyProtection="0"/>
    <xf numFmtId="250" fontId="58" fillId="0" borderId="0" applyFont="0" applyFill="0" applyBorder="0" applyAlignment="0" applyProtection="0"/>
    <xf numFmtId="251" fontId="49" fillId="0" borderId="0" applyFont="0" applyFill="0" applyBorder="0" applyAlignment="0" applyProtection="0"/>
    <xf numFmtId="252" fontId="13" fillId="0" borderId="0" applyFont="0" applyFill="0" applyBorder="0" applyAlignment="0" applyProtection="0"/>
    <xf numFmtId="253" fontId="51" fillId="0" borderId="0" applyFont="0" applyFill="0" applyBorder="0" applyAlignment="0" applyProtection="0"/>
    <xf numFmtId="254" fontId="51" fillId="0" borderId="0" applyFont="0" applyFill="0" applyBorder="0" applyAlignment="0" applyProtection="0"/>
    <xf numFmtId="255" fontId="51" fillId="0" borderId="0" applyFont="0" applyFill="0" applyBorder="0" applyAlignment="0" applyProtection="0"/>
    <xf numFmtId="256" fontId="51" fillId="0" borderId="0" applyFont="0" applyFill="0" applyBorder="0" applyAlignment="0" applyProtection="0"/>
    <xf numFmtId="257" fontId="58" fillId="0" borderId="0" applyFont="0" applyFill="0" applyBorder="0" applyAlignment="0" applyProtection="0"/>
    <xf numFmtId="258" fontId="49" fillId="0" borderId="0" applyFont="0" applyFill="0" applyBorder="0" applyAlignment="0" applyProtection="0"/>
    <xf numFmtId="259" fontId="58" fillId="0" borderId="0" applyFont="0" applyFill="0" applyBorder="0" applyAlignment="0" applyProtection="0"/>
    <xf numFmtId="260" fontId="49" fillId="0" borderId="0" applyFont="0" applyFill="0" applyBorder="0" applyAlignment="0" applyProtection="0"/>
    <xf numFmtId="261" fontId="58" fillId="0" borderId="0" applyFont="0" applyFill="0" applyBorder="0" applyAlignment="0" applyProtection="0"/>
    <xf numFmtId="262" fontId="49" fillId="0" borderId="0" applyFont="0" applyFill="0" applyBorder="0" applyAlignment="0" applyProtection="0"/>
    <xf numFmtId="263" fontId="16" fillId="0" borderId="0" applyFont="0" applyFill="0" applyBorder="0" applyAlignment="0" applyProtection="0">
      <protection locked="0"/>
    </xf>
    <xf numFmtId="264" fontId="49" fillId="0" borderId="0" applyFont="0" applyFill="0" applyBorder="0" applyAlignment="0" applyProtection="0"/>
    <xf numFmtId="9" fontId="23" fillId="0" borderId="0" applyFont="0" applyFill="0" applyBorder="0" applyAlignment="0" applyProtection="0"/>
    <xf numFmtId="9" fontId="13" fillId="0" borderId="0" applyFont="0" applyFill="0" applyBorder="0" applyAlignment="0" applyProtection="0"/>
    <xf numFmtId="9" fontId="4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9" fillId="0" borderId="0" applyFont="0" applyFill="0" applyBorder="0" applyAlignment="0" applyProtection="0"/>
    <xf numFmtId="9" fontId="13" fillId="0" borderId="0" applyFont="0" applyFill="0" applyBorder="0" applyAlignment="0" applyProtection="0"/>
    <xf numFmtId="194" fontId="59" fillId="0" borderId="0" applyFill="0" applyBorder="0" applyAlignment="0" applyProtection="0"/>
    <xf numFmtId="9" fontId="63" fillId="0" borderId="0" applyBorder="0"/>
    <xf numFmtId="171" fontId="63" fillId="0" borderId="0" applyBorder="0"/>
    <xf numFmtId="10" fontId="63" fillId="0" borderId="0" applyBorder="0"/>
    <xf numFmtId="0" fontId="34" fillId="0" borderId="0" applyNumberFormat="0" applyFont="0" applyFill="0" applyBorder="0" applyAlignment="0" applyProtection="0">
      <alignment horizontal="left"/>
    </xf>
    <xf numFmtId="15" fontId="34" fillId="0" borderId="0" applyFont="0" applyFill="0" applyBorder="0" applyAlignment="0" applyProtection="0"/>
    <xf numFmtId="4" fontId="34" fillId="0" borderId="0" applyFont="0" applyFill="0" applyBorder="0" applyAlignment="0" applyProtection="0"/>
    <xf numFmtId="3" fontId="13" fillId="0" borderId="0">
      <alignment horizontal="left" vertical="top"/>
    </xf>
    <xf numFmtId="0" fontId="35" fillId="0" borderId="8">
      <alignment horizontal="center"/>
    </xf>
    <xf numFmtId="3" fontId="34" fillId="0" borderId="0" applyFont="0" applyFill="0" applyBorder="0" applyAlignment="0" applyProtection="0"/>
    <xf numFmtId="0" fontId="34" fillId="12" borderId="0" applyNumberFormat="0" applyFont="0" applyBorder="0" applyAlignment="0" applyProtection="0"/>
    <xf numFmtId="3" fontId="13" fillId="0" borderId="0">
      <alignment horizontal="right" vertical="top"/>
    </xf>
    <xf numFmtId="41" fontId="20" fillId="9" borderId="11" applyFill="0"/>
    <xf numFmtId="0" fontId="36" fillId="0" borderId="0">
      <alignment horizontal="left" indent="7"/>
    </xf>
    <xf numFmtId="41" fontId="20" fillId="0" borderId="11" applyFill="0">
      <alignment horizontal="left" indent="2"/>
    </xf>
    <xf numFmtId="174" fontId="37" fillId="0" borderId="1" applyFill="0">
      <alignment horizontal="right"/>
    </xf>
    <xf numFmtId="0" fontId="38" fillId="0" borderId="9" applyNumberFormat="0" applyFont="0" applyBorder="0">
      <alignment horizontal="right"/>
    </xf>
    <xf numFmtId="0" fontId="39" fillId="0" borderId="0" applyFill="0"/>
    <xf numFmtId="0" fontId="15" fillId="0" borderId="0" applyFill="0"/>
    <xf numFmtId="4" fontId="37" fillId="0" borderId="1" applyFill="0"/>
    <xf numFmtId="0" fontId="13" fillId="0" borderId="0" applyNumberFormat="0" applyFont="0" applyBorder="0" applyAlignment="0"/>
    <xf numFmtId="0" fontId="18" fillId="0" borderId="0" applyFill="0">
      <alignment horizontal="left" indent="1"/>
    </xf>
    <xf numFmtId="0" fontId="40" fillId="0" borderId="0" applyFill="0">
      <alignment horizontal="left" indent="1"/>
    </xf>
    <xf numFmtId="4" fontId="21" fillId="0" borderId="0" applyFill="0"/>
    <xf numFmtId="0" fontId="13" fillId="0" borderId="0" applyNumberFormat="0" applyFont="0" applyFill="0" applyBorder="0" applyAlignment="0"/>
    <xf numFmtId="0" fontId="18" fillId="0" borderId="0" applyFill="0">
      <alignment horizontal="left" indent="2"/>
    </xf>
    <xf numFmtId="0" fontId="15" fillId="0" borderId="0" applyFill="0">
      <alignment horizontal="left" indent="2"/>
    </xf>
    <xf numFmtId="4" fontId="21" fillId="0" borderId="0" applyFill="0"/>
    <xf numFmtId="0" fontId="13" fillId="0" borderId="0" applyNumberFormat="0" applyFont="0" applyBorder="0" applyAlignment="0"/>
    <xf numFmtId="0" fontId="41" fillId="0" borderId="0">
      <alignment horizontal="left" indent="3"/>
    </xf>
    <xf numFmtId="0" fontId="42" fillId="0" borderId="0" applyFill="0">
      <alignment horizontal="left" indent="3"/>
    </xf>
    <xf numFmtId="4" fontId="21" fillId="0" borderId="0" applyFill="0"/>
    <xf numFmtId="0" fontId="13" fillId="0" borderId="0" applyNumberFormat="0" applyFont="0" applyBorder="0" applyAlignment="0"/>
    <xf numFmtId="0" fontId="22" fillId="0" borderId="0">
      <alignment horizontal="left" indent="4"/>
    </xf>
    <xf numFmtId="0" fontId="23" fillId="0" borderId="0" applyFill="0">
      <alignment horizontal="left" indent="4"/>
    </xf>
    <xf numFmtId="0" fontId="13" fillId="0" borderId="0" applyFill="0">
      <alignment horizontal="left" indent="4"/>
    </xf>
    <xf numFmtId="4" fontId="24" fillId="0" borderId="0" applyFill="0"/>
    <xf numFmtId="0" fontId="13" fillId="0" borderId="0" applyNumberFormat="0" applyFont="0" applyBorder="0" applyAlignment="0"/>
    <xf numFmtId="0" fontId="25" fillId="0" borderId="0">
      <alignment horizontal="left" indent="5"/>
    </xf>
    <xf numFmtId="0" fontId="26" fillId="0" borderId="0" applyFill="0">
      <alignment horizontal="left" indent="5"/>
    </xf>
    <xf numFmtId="4" fontId="27" fillId="0" borderId="0" applyFill="0"/>
    <xf numFmtId="0" fontId="13" fillId="0" borderId="0" applyNumberFormat="0" applyFont="0" applyFill="0" applyBorder="0" applyAlignment="0"/>
    <xf numFmtId="0" fontId="28" fillId="0" borderId="0" applyFill="0">
      <alignment horizontal="left" indent="6"/>
    </xf>
    <xf numFmtId="0" fontId="24" fillId="0" borderId="0" applyFill="0">
      <alignment horizontal="left" indent="6"/>
    </xf>
    <xf numFmtId="0" fontId="62" fillId="0" borderId="12" applyNumberFormat="0" applyFont="0" applyFill="0" applyAlignment="0" applyProtection="0"/>
    <xf numFmtId="0" fontId="73" fillId="0" borderId="0" applyNumberFormat="0" applyFill="0" applyBorder="0" applyAlignment="0" applyProtection="0"/>
    <xf numFmtId="0" fontId="74" fillId="0" borderId="0"/>
    <xf numFmtId="0" fontId="74" fillId="0" borderId="0"/>
    <xf numFmtId="0" fontId="50" fillId="0" borderId="8">
      <alignment horizontal="right"/>
    </xf>
    <xf numFmtId="0" fontId="12" fillId="13" borderId="0"/>
    <xf numFmtId="265" fontId="60" fillId="0" borderId="0">
      <alignment horizontal="center"/>
    </xf>
    <xf numFmtId="266" fontId="75" fillId="0" borderId="0">
      <alignment horizontal="center"/>
    </xf>
    <xf numFmtId="0" fontId="76" fillId="0" borderId="0" applyNumberFormat="0" applyFill="0" applyBorder="0" applyAlignment="0" applyProtection="0"/>
    <xf numFmtId="0" fontId="77" fillId="0" borderId="0" applyNumberFormat="0" applyBorder="0" applyAlignment="0"/>
    <xf numFmtId="0" fontId="46" fillId="0" borderId="0" applyNumberFormat="0" applyBorder="0" applyAlignment="0"/>
    <xf numFmtId="0" fontId="13" fillId="9" borderId="4" applyNumberFormat="0" applyFont="0" applyAlignment="0"/>
    <xf numFmtId="0" fontId="62" fillId="3" borderId="0" applyNumberFormat="0" applyFont="0" applyBorder="0" applyAlignment="0" applyProtection="0"/>
    <xf numFmtId="247" fontId="78" fillId="0" borderId="7" applyNumberFormat="0" applyFont="0" applyFill="0" applyAlignment="0" applyProtection="0"/>
    <xf numFmtId="0" fontId="44" fillId="0" borderId="0" applyFill="0" applyBorder="0" applyProtection="0">
      <alignment horizontal="left" vertical="top"/>
    </xf>
    <xf numFmtId="0" fontId="79" fillId="0" borderId="0" applyAlignment="0">
      <alignment horizontal="centerContinuous"/>
    </xf>
    <xf numFmtId="0" fontId="13" fillId="0" borderId="3" applyNumberFormat="0" applyFont="0" applyFill="0" applyAlignment="0" applyProtection="0"/>
    <xf numFmtId="0" fontId="13" fillId="0" borderId="0" applyFont="0" applyFill="0" applyBorder="0" applyAlignment="0" applyProtection="0"/>
    <xf numFmtId="0" fontId="80" fillId="0" borderId="0" applyNumberFormat="0" applyFill="0" applyBorder="0" applyAlignment="0" applyProtection="0"/>
    <xf numFmtId="267" fontId="49" fillId="0" borderId="0" applyFont="0" applyFill="0" applyBorder="0" applyAlignment="0" applyProtection="0"/>
    <xf numFmtId="268" fontId="49" fillId="0" borderId="0" applyFont="0" applyFill="0" applyBorder="0" applyAlignment="0" applyProtection="0"/>
    <xf numFmtId="269" fontId="49" fillId="0" borderId="0" applyFont="0" applyFill="0" applyBorder="0" applyAlignment="0" applyProtection="0"/>
    <xf numFmtId="270" fontId="49" fillId="0" borderId="0" applyFont="0" applyFill="0" applyBorder="0" applyAlignment="0" applyProtection="0"/>
    <xf numFmtId="271" fontId="49" fillId="0" borderId="0" applyFont="0" applyFill="0" applyBorder="0" applyAlignment="0" applyProtection="0"/>
    <xf numFmtId="272" fontId="49" fillId="0" borderId="0" applyFont="0" applyFill="0" applyBorder="0" applyAlignment="0" applyProtection="0"/>
    <xf numFmtId="273" fontId="49" fillId="0" borderId="0" applyFont="0" applyFill="0" applyBorder="0" applyAlignment="0" applyProtection="0"/>
    <xf numFmtId="274" fontId="49" fillId="0" borderId="0" applyFont="0" applyFill="0" applyBorder="0" applyAlignment="0" applyProtection="0"/>
    <xf numFmtId="275" fontId="81" fillId="3" borderId="13" applyFont="0" applyFill="0" applyBorder="0" applyAlignment="0" applyProtection="0"/>
    <xf numFmtId="275" fontId="53" fillId="0" borderId="0" applyFont="0" applyFill="0" applyBorder="0" applyAlignment="0" applyProtection="0"/>
    <xf numFmtId="276" fontId="56" fillId="0" borderId="0" applyFont="0" applyFill="0" applyBorder="0" applyAlignment="0" applyProtection="0"/>
    <xf numFmtId="277" fontId="60" fillId="0" borderId="7" applyFont="0" applyFill="0" applyBorder="0" applyAlignment="0" applyProtection="0">
      <alignment horizontal="right"/>
      <protection locked="0"/>
    </xf>
    <xf numFmtId="43" fontId="9" fillId="0" borderId="0" applyFont="0" applyFill="0" applyBorder="0" applyAlignment="0" applyProtection="0"/>
    <xf numFmtId="43" fontId="7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3" fillId="0" borderId="0"/>
    <xf numFmtId="0" fontId="114" fillId="0" borderId="0"/>
    <xf numFmtId="0" fontId="114" fillId="0" borderId="0"/>
    <xf numFmtId="43" fontId="114" fillId="0" borderId="0" applyFont="0" applyFill="0" applyBorder="0" applyAlignment="0" applyProtection="0"/>
    <xf numFmtId="43" fontId="114" fillId="0" borderId="0" applyFont="0" applyFill="0" applyBorder="0" applyAlignment="0" applyProtection="0"/>
    <xf numFmtId="0" fontId="7" fillId="0" borderId="0"/>
    <xf numFmtId="9" fontId="7" fillId="0" borderId="0" applyFont="0" applyFill="0" applyBorder="0" applyAlignment="0" applyProtection="0"/>
    <xf numFmtId="44" fontId="7" fillId="0" borderId="0" applyFont="0" applyFill="0" applyBorder="0" applyAlignment="0" applyProtection="0"/>
    <xf numFmtId="174" fontId="115" fillId="0" borderId="0" applyProtection="0"/>
    <xf numFmtId="0" fontId="116" fillId="0" borderId="0"/>
    <xf numFmtId="41" fontId="116" fillId="0" borderId="0" applyFont="0" applyFill="0" applyBorder="0" applyAlignment="0" applyProtection="0"/>
    <xf numFmtId="43" fontId="116" fillId="0" borderId="0" applyFont="0" applyFill="0" applyBorder="0" applyAlignment="0" applyProtection="0"/>
    <xf numFmtId="174" fontId="33" fillId="0" borderId="0" applyProtection="0"/>
    <xf numFmtId="0" fontId="7" fillId="0" borderId="0"/>
    <xf numFmtId="0" fontId="9" fillId="0" borderId="0"/>
    <xf numFmtId="43" fontId="13" fillId="0" borderId="0" applyFont="0" applyFill="0" applyBorder="0" applyAlignment="0" applyProtection="0"/>
    <xf numFmtId="0" fontId="117" fillId="22" borderId="48" applyNumberFormat="0" applyAlignment="0" applyProtection="0">
      <alignment horizontal="left" vertical="center" indent="1"/>
    </xf>
    <xf numFmtId="0" fontId="7" fillId="0" borderId="0"/>
    <xf numFmtId="43" fontId="7" fillId="0" borderId="0" applyFont="0" applyFill="0" applyBorder="0" applyAlignment="0" applyProtection="0"/>
    <xf numFmtId="9" fontId="7" fillId="0" borderId="0" applyFont="0" applyFill="0" applyBorder="0" applyAlignment="0" applyProtection="0"/>
    <xf numFmtId="0" fontId="118" fillId="0" borderId="0" applyNumberFormat="0" applyFill="0" applyBorder="0" applyAlignment="0" applyProtection="0"/>
    <xf numFmtId="0" fontId="7" fillId="0" borderId="0"/>
    <xf numFmtId="44" fontId="7" fillId="0" borderId="0" applyFont="0" applyFill="0" applyBorder="0" applyAlignment="0" applyProtection="0"/>
    <xf numFmtId="0" fontId="119" fillId="0" borderId="0"/>
    <xf numFmtId="174" fontId="115" fillId="0" borderId="0" applyProtection="0"/>
    <xf numFmtId="174" fontId="115" fillId="0" borderId="0" applyProtection="0"/>
    <xf numFmtId="43"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0" fontId="13" fillId="0" borderId="0"/>
    <xf numFmtId="43" fontId="13" fillId="0" borderId="0" applyFont="0" applyFill="0" applyBorder="0" applyAlignment="0" applyProtection="0"/>
    <xf numFmtId="43" fontId="7" fillId="0" borderId="0" applyFont="0" applyFill="0" applyBorder="0" applyAlignment="0" applyProtection="0"/>
    <xf numFmtId="9" fontId="6" fillId="0" borderId="0" applyFont="0" applyFill="0" applyBorder="0" applyAlignment="0" applyProtection="0"/>
    <xf numFmtId="0" fontId="13" fillId="0" borderId="0"/>
    <xf numFmtId="43" fontId="6" fillId="0" borderId="0" applyFont="0" applyFill="0" applyBorder="0" applyAlignment="0" applyProtection="0"/>
    <xf numFmtId="44" fontId="5" fillId="0" borderId="0" applyFont="0" applyFill="0" applyBorder="0" applyAlignment="0" applyProtection="0"/>
    <xf numFmtId="0" fontId="5" fillId="0" borderId="0"/>
    <xf numFmtId="0" fontId="12" fillId="0" borderId="0" applyNumberFormat="0" applyFill="0" applyBorder="0" applyAlignment="0" applyProtection="0"/>
    <xf numFmtId="0" fontId="13" fillId="0" borderId="0" applyNumberFormat="0" applyFont="0" applyFill="0" applyBorder="0" applyProtection="0">
      <alignment horizontal="left" indent="1"/>
    </xf>
    <xf numFmtId="37" fontId="13" fillId="0" borderId="7" applyFont="0" applyFill="0" applyAlignment="0" applyProtection="0"/>
    <xf numFmtId="0" fontId="118" fillId="0" borderId="0" applyNumberFormat="0" applyFill="0" applyBorder="0" applyAlignment="0" applyProtection="0"/>
    <xf numFmtId="3" fontId="13" fillId="0" borderId="0" applyFont="0" applyFill="0" applyBorder="0" applyAlignment="0" applyProtection="0"/>
    <xf numFmtId="43" fontId="4" fillId="0" borderId="0" applyFont="0" applyFill="0" applyBorder="0" applyAlignment="0" applyProtection="0"/>
    <xf numFmtId="37" fontId="13" fillId="0" borderId="0" applyFont="0" applyFill="0" applyBorder="0" applyAlignment="0" applyProtection="0"/>
    <xf numFmtId="0" fontId="38" fillId="0" borderId="1" applyNumberFormat="0" applyFill="0" applyProtection="0">
      <alignment horizontal="center" wrapText="1"/>
    </xf>
    <xf numFmtId="0" fontId="38" fillId="0" borderId="0" applyNumberFormat="0" applyFill="0" applyBorder="0" applyAlignment="0" applyProtection="0"/>
    <xf numFmtId="37" fontId="13" fillId="0" borderId="49" applyFont="0" applyFill="0" applyAlignment="0" applyProtection="0"/>
    <xf numFmtId="10" fontId="13" fillId="0" borderId="1" applyFont="0" applyFill="0" applyAlignment="0" applyProtection="0"/>
    <xf numFmtId="0" fontId="4" fillId="0" borderId="0"/>
    <xf numFmtId="229" fontId="53" fillId="0" borderId="0"/>
    <xf numFmtId="43" fontId="53" fillId="0" borderId="0" applyFont="0" applyFill="0" applyBorder="0" applyAlignment="0" applyProtection="0"/>
    <xf numFmtId="0" fontId="20" fillId="0" borderId="0" applyNumberFormat="0" applyFill="0" applyBorder="0" applyAlignment="0" applyProtection="0"/>
    <xf numFmtId="0" fontId="20"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10" fontId="13" fillId="0" borderId="8" applyFont="0" applyFill="0" applyAlignment="0" applyProtection="0"/>
    <xf numFmtId="0" fontId="4" fillId="0" borderId="0"/>
    <xf numFmtId="0" fontId="4" fillId="0" borderId="0"/>
    <xf numFmtId="10" fontId="13" fillId="0" borderId="14" applyFont="0" applyFill="0" applyAlignment="0" applyProtection="0"/>
    <xf numFmtId="0" fontId="4" fillId="0" borderId="0"/>
    <xf numFmtId="174" fontId="33" fillId="0" borderId="0" applyProtection="0"/>
    <xf numFmtId="174" fontId="33" fillId="0" borderId="0" applyProtection="0"/>
    <xf numFmtId="37" fontId="13" fillId="0" borderId="14" applyFont="0" applyFill="0" applyAlignment="0" applyProtection="0"/>
    <xf numFmtId="37" fontId="13" fillId="0" borderId="0" applyFont="0" applyFill="0" applyBorder="0" applyAlignment="0" applyProtection="0"/>
    <xf numFmtId="10" fontId="13" fillId="0" borderId="0" applyFont="0" applyFill="0" applyBorder="0" applyAlignment="0" applyProtection="0"/>
    <xf numFmtId="43" fontId="4" fillId="0" borderId="0" applyFont="0" applyFill="0" applyBorder="0" applyAlignment="0" applyProtection="0"/>
    <xf numFmtId="37" fontId="13" fillId="0" borderId="1" applyFont="0" applyFill="0" applyAlignment="0" applyProtection="0"/>
    <xf numFmtId="10" fontId="13" fillId="0" borderId="7" applyFont="0" applyFill="0" applyAlignment="0" applyProtection="0"/>
    <xf numFmtId="10" fontId="13" fillId="0" borderId="49" applyFont="0" applyFill="0" applyAlignment="0" applyProtection="0"/>
    <xf numFmtId="0" fontId="13" fillId="0" borderId="0"/>
    <xf numFmtId="37" fontId="13" fillId="0" borderId="8" applyFont="0" applyFill="0" applyAlignment="0" applyProtection="0"/>
    <xf numFmtId="0" fontId="38" fillId="0" borderId="0" applyNumberFormat="0" applyFill="0" applyBorder="0" applyProtection="0">
      <alignment horizontal="center" wrapText="1"/>
    </xf>
    <xf numFmtId="9"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13" fillId="0" borderId="0"/>
    <xf numFmtId="0" fontId="3" fillId="0" borderId="0"/>
    <xf numFmtId="9" fontId="3" fillId="0" borderId="0" applyFont="0" applyFill="0" applyBorder="0" applyAlignment="0" applyProtection="0"/>
    <xf numFmtId="44" fontId="3" fillId="0" borderId="0" applyFont="0" applyFill="0" applyBorder="0" applyAlignment="0" applyProtection="0"/>
    <xf numFmtId="0" fontId="12" fillId="0" borderId="0" applyFill="0" applyBorder="0" applyAlignment="0" applyProtection="0"/>
    <xf numFmtId="0" fontId="20" fillId="0" borderId="0" applyFill="0" applyBorder="0" applyAlignment="0" applyProtection="0"/>
    <xf numFmtId="0" fontId="38" fillId="0" borderId="1" applyFill="0" applyProtection="0">
      <alignment horizontal="center" wrapText="1"/>
    </xf>
    <xf numFmtId="0" fontId="13" fillId="0" borderId="0" applyFont="0" applyFill="0" applyBorder="0" applyProtection="0">
      <alignment horizontal="left" indent="1"/>
    </xf>
    <xf numFmtId="282" fontId="13" fillId="0" borderId="0" applyFont="0" applyFill="0" applyBorder="0" applyAlignment="0" applyProtection="0"/>
    <xf numFmtId="282" fontId="13" fillId="0" borderId="1" applyFont="0" applyFill="0" applyAlignment="0" applyProtection="0"/>
    <xf numFmtId="0" fontId="38" fillId="0" borderId="0" applyFill="0" applyBorder="0" applyAlignment="0" applyProtection="0"/>
    <xf numFmtId="282" fontId="13" fillId="0" borderId="14" applyFont="0" applyFill="0" applyAlignment="0" applyProtection="0"/>
    <xf numFmtId="0" fontId="38" fillId="0" borderId="0" applyFill="0" applyBorder="0" applyProtection="0">
      <alignment horizontal="center" wrapText="1"/>
    </xf>
    <xf numFmtId="282" fontId="13" fillId="0" borderId="7" applyFont="0" applyFill="0" applyAlignment="0" applyProtection="0"/>
    <xf numFmtId="282" fontId="13" fillId="0" borderId="49" applyFont="0" applyFill="0" applyAlignment="0" applyProtection="0"/>
    <xf numFmtId="282" fontId="13" fillId="0" borderId="8" applyFont="0" applyFill="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120" fillId="0" borderId="0"/>
    <xf numFmtId="9" fontId="1" fillId="0" borderId="0" applyFont="0" applyFill="0" applyBorder="0" applyAlignment="0" applyProtection="0"/>
    <xf numFmtId="43" fontId="1" fillId="0" borderId="0" applyFont="0" applyFill="0" applyBorder="0" applyAlignment="0" applyProtection="0"/>
  </cellStyleXfs>
  <cellXfs count="1183">
    <xf numFmtId="174" fontId="0" fillId="0" borderId="0" xfId="0" applyAlignment="1"/>
    <xf numFmtId="0" fontId="53" fillId="0" borderId="0" xfId="212" applyFont="1"/>
    <xf numFmtId="0" fontId="60" fillId="0" borderId="0" xfId="212" applyFont="1" applyAlignment="1">
      <alignment horizontal="centerContinuous"/>
    </xf>
    <xf numFmtId="0" fontId="60" fillId="0" borderId="0" xfId="212" applyFont="1" applyAlignment="1">
      <alignment horizontal="center" wrapText="1"/>
    </xf>
    <xf numFmtId="0" fontId="60" fillId="0" borderId="0" xfId="206" applyFont="1" applyFill="1" applyBorder="1" applyAlignment="1">
      <alignment horizontal="center" wrapText="1"/>
    </xf>
    <xf numFmtId="0" fontId="53" fillId="0" borderId="0" xfId="212" quotePrefix="1" applyFont="1" applyAlignment="1">
      <alignment horizontal="left"/>
    </xf>
    <xf numFmtId="41" fontId="53" fillId="14" borderId="0" xfId="212" applyNumberFormat="1" applyFont="1" applyFill="1"/>
    <xf numFmtId="0" fontId="53" fillId="0" borderId="0" xfId="212" applyFont="1" applyAlignment="1">
      <alignment horizontal="right"/>
    </xf>
    <xf numFmtId="43" fontId="53" fillId="0" borderId="14" xfId="59" applyFont="1" applyBorder="1"/>
    <xf numFmtId="37" fontId="53" fillId="0" borderId="0" xfId="212" applyNumberFormat="1" applyFont="1"/>
    <xf numFmtId="0" fontId="60" fillId="0" borderId="0" xfId="212" applyFont="1" applyAlignment="1">
      <alignment horizontal="centerContinuous" wrapText="1"/>
    </xf>
    <xf numFmtId="0" fontId="60" fillId="0" borderId="0" xfId="212" applyFont="1" applyAlignment="1">
      <alignment horizontal="center"/>
    </xf>
    <xf numFmtId="174" fontId="53" fillId="0" borderId="0" xfId="0" applyFont="1" applyAlignment="1">
      <alignment wrapText="1"/>
    </xf>
    <xf numFmtId="0" fontId="83" fillId="0" borderId="0" xfId="0" applyNumberFormat="1" applyFont="1" applyAlignment="1">
      <alignment horizontal="center"/>
    </xf>
    <xf numFmtId="174" fontId="83" fillId="0" borderId="0" xfId="0" applyFont="1" applyAlignment="1"/>
    <xf numFmtId="174" fontId="53" fillId="0" borderId="0" xfId="0" applyFont="1" applyAlignment="1"/>
    <xf numFmtId="174" fontId="53" fillId="0" borderId="0" xfId="207" applyFont="1" applyAlignment="1"/>
    <xf numFmtId="174" fontId="83" fillId="0" borderId="0" xfId="0" applyFont="1" applyAlignment="1">
      <alignment horizontal="center"/>
    </xf>
    <xf numFmtId="175" fontId="53" fillId="0" borderId="0" xfId="59" applyNumberFormat="1" applyFont="1" applyAlignment="1"/>
    <xf numFmtId="0" fontId="53" fillId="0" borderId="0" xfId="201" applyNumberFormat="1" applyFont="1" applyFill="1" applyBorder="1" applyAlignment="1" applyProtection="1">
      <protection locked="0"/>
    </xf>
    <xf numFmtId="0" fontId="53" fillId="0" borderId="0" xfId="201" applyNumberFormat="1" applyFont="1" applyFill="1" applyBorder="1" applyAlignment="1" applyProtection="1">
      <alignment horizontal="center"/>
      <protection locked="0"/>
    </xf>
    <xf numFmtId="0" fontId="53" fillId="14" borderId="0" xfId="201" applyNumberFormat="1" applyFont="1" applyFill="1" applyAlignment="1">
      <alignment horizontal="right"/>
    </xf>
    <xf numFmtId="3" fontId="53" fillId="0" borderId="0" xfId="201" applyNumberFormat="1" applyFont="1" applyFill="1" applyBorder="1" applyAlignment="1"/>
    <xf numFmtId="3" fontId="53" fillId="0" borderId="0" xfId="201" applyNumberFormat="1" applyFont="1" applyFill="1" applyBorder="1" applyAlignment="1">
      <alignment horizontal="center"/>
    </xf>
    <xf numFmtId="0" fontId="53" fillId="0" borderId="0" xfId="201" applyNumberFormat="1" applyFont="1" applyFill="1" applyBorder="1" applyProtection="1">
      <protection locked="0"/>
    </xf>
    <xf numFmtId="174" fontId="53" fillId="0" borderId="0" xfId="201" applyFont="1" applyFill="1" applyBorder="1" applyAlignment="1"/>
    <xf numFmtId="0" fontId="53" fillId="0" borderId="0" xfId="201" applyNumberFormat="1" applyFont="1" applyFill="1" applyBorder="1"/>
    <xf numFmtId="43" fontId="53" fillId="0" borderId="0" xfId="59" applyFont="1" applyAlignment="1"/>
    <xf numFmtId="0" fontId="53" fillId="0" borderId="0" xfId="211" applyNumberFormat="1" applyFont="1" applyAlignment="1" applyProtection="1">
      <protection locked="0"/>
    </xf>
    <xf numFmtId="3" fontId="53" fillId="0" borderId="0" xfId="211" applyNumberFormat="1" applyFont="1" applyAlignment="1"/>
    <xf numFmtId="3" fontId="53" fillId="0" borderId="8" xfId="211" applyNumberFormat="1" applyFont="1" applyBorder="1" applyAlignment="1">
      <alignment horizontal="center"/>
    </xf>
    <xf numFmtId="0" fontId="53" fillId="0" borderId="0" xfId="211" applyNumberFormat="1" applyFont="1" applyAlignment="1"/>
    <xf numFmtId="3" fontId="53" fillId="0" borderId="0" xfId="211" applyNumberFormat="1" applyFont="1" applyAlignment="1">
      <alignment horizontal="center"/>
    </xf>
    <xf numFmtId="0" fontId="53" fillId="0" borderId="8" xfId="211" applyNumberFormat="1" applyFont="1" applyBorder="1" applyAlignment="1" applyProtection="1">
      <alignment horizontal="center"/>
      <protection locked="0"/>
    </xf>
    <xf numFmtId="174" fontId="53" fillId="0" borderId="0" xfId="211" applyFont="1" applyFill="1" applyAlignment="1"/>
    <xf numFmtId="169" fontId="53" fillId="0" borderId="0" xfId="211" applyNumberFormat="1" applyFont="1" applyAlignment="1"/>
    <xf numFmtId="174" fontId="53" fillId="0" borderId="0" xfId="211" applyFont="1" applyAlignment="1"/>
    <xf numFmtId="3" fontId="53" fillId="0" borderId="0" xfId="211" applyNumberFormat="1" applyFont="1" applyFill="1" applyAlignment="1"/>
    <xf numFmtId="166" fontId="53" fillId="0" borderId="0" xfId="211" applyNumberFormat="1" applyFont="1" applyAlignment="1">
      <alignment horizontal="center"/>
    </xf>
    <xf numFmtId="164" fontId="53" fillId="0" borderId="0" xfId="211" applyNumberFormat="1" applyFont="1" applyAlignment="1">
      <alignment horizontal="left"/>
    </xf>
    <xf numFmtId="0" fontId="53" fillId="0" borderId="0" xfId="211" applyNumberFormat="1" applyFont="1" applyFill="1" applyAlignment="1"/>
    <xf numFmtId="164" fontId="53" fillId="0" borderId="0" xfId="211" applyNumberFormat="1" applyFont="1" applyFill="1" applyAlignment="1">
      <alignment horizontal="left"/>
    </xf>
    <xf numFmtId="175" fontId="53" fillId="0" borderId="0" xfId="59" applyNumberFormat="1" applyFont="1" applyBorder="1" applyAlignment="1"/>
    <xf numFmtId="10" fontId="53" fillId="0" borderId="0" xfId="211" applyNumberFormat="1" applyFont="1" applyFill="1" applyAlignment="1">
      <alignment horizontal="left"/>
    </xf>
    <xf numFmtId="3" fontId="53" fillId="0" borderId="0" xfId="188" applyNumberFormat="1" applyFont="1" applyAlignment="1"/>
    <xf numFmtId="166" fontId="53" fillId="0" borderId="0" xfId="188" applyNumberFormat="1" applyFont="1" applyAlignment="1"/>
    <xf numFmtId="0" fontId="53" fillId="0" borderId="0" xfId="188" applyFont="1" applyAlignment="1"/>
    <xf numFmtId="43" fontId="53" fillId="0" borderId="8" xfId="59" applyFont="1" applyBorder="1" applyAlignment="1"/>
    <xf numFmtId="164" fontId="53" fillId="0" borderId="0" xfId="211" applyNumberFormat="1" applyFont="1" applyFill="1" applyAlignment="1" applyProtection="1">
      <alignment horizontal="left"/>
      <protection locked="0"/>
    </xf>
    <xf numFmtId="174" fontId="53" fillId="14" borderId="0" xfId="201" applyFont="1" applyFill="1" applyBorder="1" applyAlignment="1"/>
    <xf numFmtId="174" fontId="53" fillId="0" borderId="1" xfId="201" applyFont="1" applyFill="1" applyBorder="1" applyAlignment="1"/>
    <xf numFmtId="174" fontId="53" fillId="0" borderId="15" xfId="201" applyFont="1" applyFill="1" applyBorder="1" applyAlignment="1"/>
    <xf numFmtId="43" fontId="53" fillId="0" borderId="15" xfId="59" applyFont="1" applyFill="1" applyBorder="1" applyAlignment="1"/>
    <xf numFmtId="175" fontId="53" fillId="0" borderId="0" xfId="59" applyNumberFormat="1" applyFont="1" applyFill="1" applyBorder="1" applyAlignment="1"/>
    <xf numFmtId="43" fontId="53" fillId="0" borderId="0" xfId="59" applyFont="1" applyFill="1" applyBorder="1" applyAlignment="1"/>
    <xf numFmtId="174" fontId="84" fillId="0" borderId="0" xfId="201" applyFont="1" applyFill="1" applyBorder="1" applyAlignment="1"/>
    <xf numFmtId="174" fontId="53" fillId="0" borderId="0" xfId="201" applyFont="1" applyFill="1" applyBorder="1" applyAlignment="1">
      <alignment horizontal="center"/>
    </xf>
    <xf numFmtId="174" fontId="53" fillId="0" borderId="0" xfId="201" applyFont="1" applyFill="1" applyBorder="1" applyAlignment="1">
      <alignment horizontal="right"/>
    </xf>
    <xf numFmtId="0" fontId="53" fillId="0" borderId="0" xfId="188" applyFont="1" applyFill="1"/>
    <xf numFmtId="0" fontId="53" fillId="0" borderId="0" xfId="201" applyNumberFormat="1" applyFont="1" applyFill="1" applyAlignment="1">
      <alignment horizontal="right"/>
    </xf>
    <xf numFmtId="0" fontId="85" fillId="0" borderId="0" xfId="201" applyNumberFormat="1" applyFont="1" applyFill="1" applyBorder="1"/>
    <xf numFmtId="0" fontId="85" fillId="0" borderId="0" xfId="201" applyNumberFormat="1" applyFont="1" applyFill="1" applyBorder="1" applyAlignment="1">
      <alignment horizontal="center"/>
    </xf>
    <xf numFmtId="49" fontId="53" fillId="0" borderId="0" xfId="201" applyNumberFormat="1" applyFont="1" applyFill="1" applyBorder="1"/>
    <xf numFmtId="3" fontId="53" fillId="0" borderId="0" xfId="201" applyNumberFormat="1" applyFont="1" applyFill="1" applyBorder="1"/>
    <xf numFmtId="0" fontId="53" fillId="0" borderId="0" xfId="201" applyNumberFormat="1" applyFont="1" applyFill="1" applyBorder="1" applyAlignment="1">
      <alignment horizontal="center"/>
    </xf>
    <xf numFmtId="49" fontId="53" fillId="0" borderId="0" xfId="201" applyNumberFormat="1" applyFont="1" applyFill="1" applyBorder="1" applyAlignment="1">
      <alignment horizontal="center"/>
    </xf>
    <xf numFmtId="0" fontId="53" fillId="0" borderId="0" xfId="201" applyNumberFormat="1" applyFont="1" applyFill="1" applyBorder="1" applyAlignment="1"/>
    <xf numFmtId="3" fontId="60" fillId="0" borderId="0" xfId="201" applyNumberFormat="1" applyFont="1" applyFill="1" applyBorder="1" applyAlignment="1">
      <alignment horizontal="center"/>
    </xf>
    <xf numFmtId="174" fontId="60" fillId="0" borderId="0" xfId="201" applyFont="1" applyFill="1" applyBorder="1" applyAlignment="1">
      <alignment horizontal="center"/>
    </xf>
    <xf numFmtId="0" fontId="60" fillId="0" borderId="0" xfId="201" applyNumberFormat="1" applyFont="1" applyFill="1" applyBorder="1" applyAlignment="1" applyProtection="1">
      <alignment horizontal="center"/>
      <protection locked="0"/>
    </xf>
    <xf numFmtId="0" fontId="60" fillId="0" borderId="0" xfId="201" applyNumberFormat="1" applyFont="1" applyFill="1" applyBorder="1" applyAlignment="1">
      <alignment horizontal="center"/>
    </xf>
    <xf numFmtId="0" fontId="60" fillId="0" borderId="0" xfId="201" applyNumberFormat="1" applyFont="1" applyFill="1" applyBorder="1" applyAlignment="1"/>
    <xf numFmtId="0" fontId="86" fillId="0" borderId="0" xfId="201" applyNumberFormat="1" applyFont="1" applyFill="1" applyBorder="1" applyAlignment="1" applyProtection="1">
      <alignment horizontal="center"/>
      <protection locked="0"/>
    </xf>
    <xf numFmtId="3" fontId="53" fillId="0" borderId="0" xfId="201" applyNumberFormat="1" applyFont="1" applyFill="1" applyBorder="1" applyAlignment="1">
      <alignment horizontal="left"/>
    </xf>
    <xf numFmtId="180" fontId="53" fillId="0" borderId="0" xfId="59" applyNumberFormat="1" applyFont="1" applyFill="1" applyBorder="1" applyAlignment="1"/>
    <xf numFmtId="175" fontId="87" fillId="0" borderId="0" xfId="59" applyNumberFormat="1" applyFont="1" applyFill="1" applyBorder="1" applyAlignment="1"/>
    <xf numFmtId="10" fontId="87" fillId="0" borderId="0" xfId="266" applyNumberFormat="1" applyFont="1" applyFill="1" applyBorder="1" applyAlignment="1"/>
    <xf numFmtId="10" fontId="60" fillId="0" borderId="0" xfId="201" applyNumberFormat="1" applyFont="1" applyFill="1" applyBorder="1" applyAlignment="1"/>
    <xf numFmtId="3" fontId="60" fillId="0" borderId="0" xfId="201" applyNumberFormat="1" applyFont="1" applyFill="1" applyBorder="1" applyAlignment="1"/>
    <xf numFmtId="165" fontId="60" fillId="0" borderId="0" xfId="201" applyNumberFormat="1" applyFont="1" applyFill="1" applyBorder="1" applyAlignment="1"/>
    <xf numFmtId="10" fontId="53" fillId="0" borderId="0" xfId="201" applyNumberFormat="1" applyFont="1" applyFill="1" applyBorder="1" applyAlignment="1"/>
    <xf numFmtId="43" fontId="87" fillId="0" borderId="0" xfId="59" applyFont="1" applyFill="1" applyBorder="1" applyAlignment="1"/>
    <xf numFmtId="43" fontId="53" fillId="0" borderId="0" xfId="59" applyFont="1" applyFill="1" applyBorder="1" applyAlignment="1">
      <alignment horizontal="center"/>
    </xf>
    <xf numFmtId="49" fontId="60" fillId="0" borderId="0" xfId="201" applyNumberFormat="1" applyFont="1" applyFill="1" applyBorder="1" applyAlignment="1">
      <alignment horizontal="center"/>
    </xf>
    <xf numFmtId="174" fontId="60" fillId="0" borderId="0" xfId="201" applyFont="1" applyFill="1" applyBorder="1" applyAlignment="1"/>
    <xf numFmtId="3" fontId="60" fillId="0" borderId="0" xfId="201" applyNumberFormat="1" applyFont="1" applyFill="1" applyBorder="1" applyAlignment="1">
      <alignment horizontal="left"/>
    </xf>
    <xf numFmtId="43" fontId="60" fillId="0" borderId="0" xfId="59" applyFont="1" applyFill="1" applyBorder="1" applyAlignment="1"/>
    <xf numFmtId="10" fontId="60" fillId="0" borderId="0" xfId="266" applyNumberFormat="1" applyFont="1" applyFill="1" applyBorder="1" applyAlignment="1"/>
    <xf numFmtId="0" fontId="53" fillId="0" borderId="0" xfId="201" applyNumberFormat="1" applyFont="1" applyFill="1" applyBorder="1" applyAlignment="1">
      <alignment horizontal="fill"/>
    </xf>
    <xf numFmtId="174" fontId="88" fillId="0" borderId="0" xfId="201" applyFont="1" applyFill="1" applyBorder="1" applyAlignment="1"/>
    <xf numFmtId="3" fontId="88" fillId="0" borderId="0" xfId="201" applyNumberFormat="1" applyFont="1" applyFill="1" applyBorder="1" applyAlignment="1"/>
    <xf numFmtId="164" fontId="53" fillId="0" borderId="0" xfId="201" applyNumberFormat="1" applyFont="1" applyFill="1" applyBorder="1" applyAlignment="1">
      <alignment horizontal="left"/>
    </xf>
    <xf numFmtId="164" fontId="53" fillId="0" borderId="0" xfId="201" applyNumberFormat="1" applyFont="1" applyFill="1" applyBorder="1" applyAlignment="1">
      <alignment horizontal="center"/>
    </xf>
    <xf numFmtId="170" fontId="53" fillId="0" borderId="0" xfId="201" applyNumberFormat="1" applyFont="1" applyFill="1" applyBorder="1" applyAlignment="1"/>
    <xf numFmtId="0" fontId="88" fillId="0" borderId="0" xfId="201" applyNumberFormat="1" applyFont="1" applyFill="1" applyBorder="1"/>
    <xf numFmtId="49" fontId="53" fillId="0" borderId="0" xfId="201" applyNumberFormat="1" applyFont="1" applyFill="1" applyBorder="1" applyAlignment="1">
      <alignment horizontal="left"/>
    </xf>
    <xf numFmtId="0" fontId="53" fillId="0" borderId="0" xfId="201" applyNumberFormat="1" applyFont="1" applyFill="1" applyBorder="1" applyAlignment="1">
      <alignment horizontal="right"/>
    </xf>
    <xf numFmtId="178" fontId="60" fillId="0" borderId="0" xfId="201" applyNumberFormat="1" applyFont="1" applyFill="1" applyBorder="1" applyAlignment="1">
      <alignment horizontal="center"/>
    </xf>
    <xf numFmtId="174" fontId="60" fillId="0" borderId="16" xfId="201" applyFont="1" applyFill="1" applyBorder="1" applyAlignment="1">
      <alignment horizontal="center" wrapText="1"/>
    </xf>
    <xf numFmtId="174" fontId="60" fillId="0" borderId="7" xfId="201" applyFont="1" applyFill="1" applyBorder="1" applyAlignment="1"/>
    <xf numFmtId="174" fontId="60" fillId="0" borderId="7" xfId="201" applyFont="1" applyFill="1" applyBorder="1" applyAlignment="1">
      <alignment horizontal="center" wrapText="1"/>
    </xf>
    <xf numFmtId="0" fontId="60" fillId="0" borderId="7" xfId="201" applyNumberFormat="1" applyFont="1" applyFill="1" applyBorder="1" applyAlignment="1">
      <alignment horizontal="center" wrapText="1"/>
    </xf>
    <xf numFmtId="174" fontId="60" fillId="0" borderId="9" xfId="201" applyFont="1" applyFill="1" applyBorder="1" applyAlignment="1">
      <alignment horizontal="center" wrapText="1"/>
    </xf>
    <xf numFmtId="3" fontId="60" fillId="0" borderId="9" xfId="201" applyNumberFormat="1" applyFont="1" applyFill="1" applyBorder="1" applyAlignment="1">
      <alignment horizontal="center" wrapText="1"/>
    </xf>
    <xf numFmtId="0" fontId="53" fillId="0" borderId="16" xfId="201" applyNumberFormat="1" applyFont="1" applyFill="1" applyBorder="1"/>
    <xf numFmtId="0" fontId="53" fillId="0" borderId="7" xfId="201" applyNumberFormat="1" applyFont="1" applyFill="1" applyBorder="1"/>
    <xf numFmtId="0" fontId="53" fillId="0" borderId="7" xfId="201" applyNumberFormat="1" applyFont="1" applyFill="1" applyBorder="1" applyAlignment="1">
      <alignment horizontal="center"/>
    </xf>
    <xf numFmtId="0" fontId="53" fillId="0" borderId="9" xfId="201" applyNumberFormat="1" applyFont="1" applyFill="1" applyBorder="1" applyAlignment="1">
      <alignment horizontal="center"/>
    </xf>
    <xf numFmtId="3" fontId="53" fillId="0" borderId="9" xfId="201" applyNumberFormat="1" applyFont="1" applyFill="1" applyBorder="1" applyAlignment="1">
      <alignment horizontal="center" wrapText="1"/>
    </xf>
    <xf numFmtId="3" fontId="53" fillId="0" borderId="7" xfId="201" applyNumberFormat="1" applyFont="1" applyFill="1" applyBorder="1" applyAlignment="1">
      <alignment horizontal="center"/>
    </xf>
    <xf numFmtId="0" fontId="53" fillId="0" borderId="10" xfId="201" applyNumberFormat="1" applyFont="1" applyFill="1" applyBorder="1"/>
    <xf numFmtId="0" fontId="53" fillId="0" borderId="11" xfId="201" applyNumberFormat="1" applyFont="1" applyFill="1" applyBorder="1"/>
    <xf numFmtId="3" fontId="53" fillId="0" borderId="11" xfId="201" applyNumberFormat="1" applyFont="1" applyFill="1" applyBorder="1" applyAlignment="1"/>
    <xf numFmtId="174" fontId="53" fillId="0" borderId="0" xfId="209" applyFont="1" applyFill="1" applyBorder="1" applyAlignment="1"/>
    <xf numFmtId="174" fontId="53" fillId="14" borderId="0" xfId="209" applyFont="1" applyFill="1" applyBorder="1" applyAlignment="1"/>
    <xf numFmtId="0" fontId="53" fillId="14" borderId="0" xfId="59" applyNumberFormat="1" applyFont="1" applyFill="1" applyBorder="1" applyAlignment="1"/>
    <xf numFmtId="176" fontId="53" fillId="14" borderId="0" xfId="93" applyNumberFormat="1" applyFont="1" applyFill="1" applyBorder="1" applyAlignment="1"/>
    <xf numFmtId="43" fontId="53" fillId="0" borderId="11" xfId="59" applyFont="1" applyFill="1" applyBorder="1" applyAlignment="1"/>
    <xf numFmtId="0" fontId="53" fillId="14" borderId="0" xfId="59" applyNumberFormat="1" applyFont="1" applyFill="1" applyBorder="1" applyAlignment="1">
      <alignment horizontal="right"/>
    </xf>
    <xf numFmtId="174" fontId="53" fillId="0" borderId="10" xfId="201" applyFont="1" applyFill="1" applyBorder="1" applyAlignment="1"/>
    <xf numFmtId="174" fontId="53" fillId="0" borderId="17" xfId="201" applyFont="1" applyFill="1" applyBorder="1" applyAlignment="1"/>
    <xf numFmtId="175" fontId="53" fillId="0" borderId="0" xfId="59" applyNumberFormat="1" applyFont="1" applyFill="1" applyBorder="1" applyAlignment="1">
      <alignment horizontal="center"/>
    </xf>
    <xf numFmtId="1" fontId="53" fillId="0" borderId="0" xfId="59" applyNumberFormat="1" applyFont="1" applyFill="1" applyBorder="1" applyAlignment="1">
      <alignment horizontal="center"/>
    </xf>
    <xf numFmtId="174" fontId="53" fillId="0" borderId="8" xfId="201" applyFont="1" applyFill="1" applyBorder="1" applyAlignment="1"/>
    <xf numFmtId="174" fontId="53" fillId="0" borderId="0" xfId="201" applyFont="1" applyFill="1" applyBorder="1" applyAlignment="1">
      <alignment horizontal="center" vertical="top"/>
    </xf>
    <xf numFmtId="49" fontId="83" fillId="0" borderId="0" xfId="0" applyNumberFormat="1" applyFont="1" applyAlignment="1">
      <alignment horizontal="center"/>
    </xf>
    <xf numFmtId="3" fontId="83" fillId="0" borderId="0" xfId="211" applyNumberFormat="1" applyFont="1" applyAlignment="1"/>
    <xf numFmtId="3" fontId="53" fillId="0" borderId="0" xfId="211" applyNumberFormat="1" applyFont="1" applyAlignment="1">
      <alignment wrapText="1"/>
    </xf>
    <xf numFmtId="175" fontId="60" fillId="0" borderId="0" xfId="59" applyNumberFormat="1" applyFont="1" applyFill="1" applyBorder="1" applyAlignment="1" applyProtection="1">
      <alignment horizontal="center"/>
      <protection locked="0"/>
    </xf>
    <xf numFmtId="0" fontId="53" fillId="0" borderId="0" xfId="192" applyFont="1"/>
    <xf numFmtId="0" fontId="53" fillId="0" borderId="0" xfId="192" applyFont="1" applyAlignment="1">
      <alignment horizontal="center"/>
    </xf>
    <xf numFmtId="0" fontId="53" fillId="0" borderId="0" xfId="192" applyFont="1" applyFill="1" applyAlignment="1">
      <alignment horizontal="center"/>
    </xf>
    <xf numFmtId="0" fontId="53" fillId="0" borderId="3" xfId="192" applyFont="1" applyBorder="1"/>
    <xf numFmtId="0" fontId="53" fillId="0" borderId="0" xfId="192" applyFont="1" applyAlignment="1">
      <alignment horizontal="center" wrapText="1"/>
    </xf>
    <xf numFmtId="43" fontId="53" fillId="0" borderId="0" xfId="59" applyFont="1" applyFill="1"/>
    <xf numFmtId="43" fontId="53" fillId="0" borderId="0" xfId="192" applyNumberFormat="1" applyFont="1"/>
    <xf numFmtId="176" fontId="53" fillId="0" borderId="3" xfId="93" applyNumberFormat="1" applyFont="1" applyBorder="1"/>
    <xf numFmtId="0" fontId="53" fillId="0" borderId="0" xfId="192" applyFont="1" applyAlignment="1">
      <alignment horizontal="center" vertical="center" wrapText="1"/>
    </xf>
    <xf numFmtId="0" fontId="53" fillId="0" borderId="0" xfId="192" applyFont="1" applyFill="1" applyAlignment="1">
      <alignment horizontal="center" vertical="center" wrapText="1"/>
    </xf>
    <xf numFmtId="174" fontId="53" fillId="0" borderId="0" xfId="0" applyFont="1" applyAlignment="1">
      <alignment horizontal="center" vertical="center" wrapText="1"/>
    </xf>
    <xf numFmtId="0" fontId="53" fillId="0" borderId="0" xfId="192" applyFont="1" applyAlignment="1">
      <alignment wrapText="1"/>
    </xf>
    <xf numFmtId="0" fontId="82" fillId="0" borderId="0" xfId="192" applyFont="1"/>
    <xf numFmtId="0" fontId="53" fillId="0" borderId="0" xfId="192" applyFont="1" applyAlignment="1">
      <alignment horizontal="left" wrapText="1"/>
    </xf>
    <xf numFmtId="0" fontId="53" fillId="0" borderId="0" xfId="188" applyFont="1"/>
    <xf numFmtId="0" fontId="53" fillId="0" borderId="0" xfId="188" applyFont="1" applyAlignment="1">
      <alignment horizontal="right"/>
    </xf>
    <xf numFmtId="0" fontId="53" fillId="0" borderId="0" xfId="211" applyNumberFormat="1" applyFont="1" applyAlignment="1" applyProtection="1">
      <alignment horizontal="center"/>
      <protection locked="0"/>
    </xf>
    <xf numFmtId="0" fontId="53" fillId="0" borderId="0" xfId="211" applyNumberFormat="1" applyFont="1" applyFill="1" applyAlignment="1" applyProtection="1">
      <protection locked="0"/>
    </xf>
    <xf numFmtId="0" fontId="53" fillId="0" borderId="0" xfId="211" applyNumberFormat="1" applyFont="1" applyFill="1" applyProtection="1">
      <protection locked="0"/>
    </xf>
    <xf numFmtId="0" fontId="53" fillId="14" borderId="0" xfId="188" applyFont="1" applyFill="1"/>
    <xf numFmtId="0" fontId="53" fillId="14" borderId="0" xfId="211" applyNumberFormat="1" applyFont="1" applyFill="1"/>
    <xf numFmtId="0" fontId="53" fillId="0" borderId="0" xfId="211" applyNumberFormat="1" applyFont="1" applyProtection="1">
      <protection locked="0"/>
    </xf>
    <xf numFmtId="0" fontId="53" fillId="0" borderId="0" xfId="211" applyNumberFormat="1" applyFont="1"/>
    <xf numFmtId="0" fontId="91" fillId="0" borderId="0" xfId="211" applyNumberFormat="1" applyFont="1"/>
    <xf numFmtId="49" fontId="53" fillId="0" borderId="0" xfId="211" applyNumberFormat="1" applyFont="1" applyAlignment="1"/>
    <xf numFmtId="49" fontId="53" fillId="0" borderId="0" xfId="211" applyNumberFormat="1" applyFont="1" applyAlignment="1">
      <alignment horizontal="center"/>
    </xf>
    <xf numFmtId="0" fontId="53" fillId="0" borderId="0" xfId="211" applyNumberFormat="1" applyFont="1" applyAlignment="1">
      <alignment horizontal="center"/>
    </xf>
    <xf numFmtId="49" fontId="53" fillId="0" borderId="0" xfId="211" applyNumberFormat="1" applyFont="1"/>
    <xf numFmtId="3" fontId="53" fillId="0" borderId="0" xfId="211" applyNumberFormat="1" applyFont="1"/>
    <xf numFmtId="42" fontId="53" fillId="0" borderId="0" xfId="188" applyNumberFormat="1" applyFont="1"/>
    <xf numFmtId="0" fontId="53" fillId="0" borderId="0" xfId="211" applyNumberFormat="1" applyFont="1" applyFill="1"/>
    <xf numFmtId="0" fontId="53" fillId="0" borderId="8" xfId="211" applyNumberFormat="1" applyFont="1" applyBorder="1" applyAlignment="1" applyProtection="1">
      <alignment horizontal="centerContinuous"/>
      <protection locked="0"/>
    </xf>
    <xf numFmtId="43" fontId="53" fillId="0" borderId="0" xfId="59" applyFont="1" applyFill="1" applyAlignment="1"/>
    <xf numFmtId="3" fontId="53" fillId="0" borderId="0" xfId="211" applyNumberFormat="1" applyFont="1" applyFill="1" applyBorder="1"/>
    <xf numFmtId="3" fontId="53" fillId="0" borderId="0" xfId="211" applyNumberFormat="1" applyFont="1" applyAlignment="1">
      <alignment horizontal="left"/>
    </xf>
    <xf numFmtId="166" fontId="53" fillId="0" borderId="0" xfId="211" applyNumberFormat="1" applyFont="1" applyAlignment="1"/>
    <xf numFmtId="42" fontId="53" fillId="0" borderId="18" xfId="211" applyNumberFormat="1" applyFont="1" applyBorder="1" applyAlignment="1" applyProtection="1">
      <alignment horizontal="right"/>
      <protection locked="0"/>
    </xf>
    <xf numFmtId="170" fontId="84" fillId="0" borderId="0" xfId="0" applyNumberFormat="1" applyFont="1" applyAlignment="1"/>
    <xf numFmtId="174" fontId="84" fillId="0" borderId="0" xfId="0" applyFont="1" applyAlignment="1"/>
    <xf numFmtId="0" fontId="53" fillId="0" borderId="0" xfId="206" applyNumberFormat="1" applyFont="1" applyAlignment="1" applyProtection="1">
      <alignment horizontal="center"/>
      <protection locked="0"/>
    </xf>
    <xf numFmtId="0" fontId="53" fillId="0" borderId="0" xfId="206" applyNumberFormat="1" applyFont="1" applyAlignment="1"/>
    <xf numFmtId="0" fontId="53" fillId="0" borderId="0" xfId="206" applyNumberFormat="1" applyFont="1"/>
    <xf numFmtId="0" fontId="53" fillId="0" borderId="0" xfId="206" applyNumberFormat="1" applyFont="1" applyBorder="1" applyAlignment="1"/>
    <xf numFmtId="166" fontId="53" fillId="0" borderId="0" xfId="206" applyNumberFormat="1" applyFont="1" applyAlignment="1"/>
    <xf numFmtId="0" fontId="53" fillId="0" borderId="0" xfId="211" applyNumberFormat="1" applyFont="1" applyFill="1" applyBorder="1"/>
    <xf numFmtId="0" fontId="53" fillId="0" borderId="0" xfId="206" applyFont="1" applyAlignment="1"/>
    <xf numFmtId="3" fontId="53" fillId="0" borderId="0" xfId="206" applyNumberFormat="1" applyFont="1" applyAlignment="1"/>
    <xf numFmtId="42" fontId="53" fillId="0" borderId="18" xfId="206" applyNumberFormat="1" applyFont="1" applyBorder="1" applyAlignment="1" applyProtection="1">
      <alignment horizontal="right"/>
      <protection locked="0"/>
    </xf>
    <xf numFmtId="0" fontId="53" fillId="0" borderId="0" xfId="211" applyNumberFormat="1" applyFont="1" applyFill="1" applyBorder="1" applyAlignment="1" applyProtection="1">
      <alignment horizontal="center"/>
      <protection locked="0"/>
    </xf>
    <xf numFmtId="174" fontId="53" fillId="0" borderId="0" xfId="211" applyFont="1" applyFill="1" applyBorder="1" applyAlignment="1"/>
    <xf numFmtId="0" fontId="53" fillId="0" borderId="0" xfId="211" applyNumberFormat="1" applyFont="1" applyFill="1" applyBorder="1" applyProtection="1">
      <protection locked="0"/>
    </xf>
    <xf numFmtId="0" fontId="53" fillId="0" borderId="0" xfId="211" applyNumberFormat="1" applyFont="1" applyFill="1" applyBorder="1" applyAlignment="1"/>
    <xf numFmtId="0" fontId="53" fillId="0" borderId="0" xfId="211" applyNumberFormat="1" applyFont="1" applyFill="1" applyBorder="1" applyAlignment="1" applyProtection="1">
      <protection locked="0"/>
    </xf>
    <xf numFmtId="168" fontId="53" fillId="0" borderId="0" xfId="188" applyNumberFormat="1" applyFont="1" applyFill="1" applyBorder="1"/>
    <xf numFmtId="168" fontId="53" fillId="0" borderId="0" xfId="211" applyNumberFormat="1" applyFont="1" applyFill="1" applyBorder="1"/>
    <xf numFmtId="168" fontId="53" fillId="0" borderId="0" xfId="211" applyNumberFormat="1" applyFont="1" applyFill="1" applyBorder="1" applyAlignment="1">
      <alignment horizontal="center"/>
    </xf>
    <xf numFmtId="174" fontId="53" fillId="0" borderId="0" xfId="211" applyFont="1" applyFill="1" applyBorder="1" applyAlignment="1">
      <alignment horizontal="center"/>
    </xf>
    <xf numFmtId="0" fontId="53" fillId="0" borderId="0" xfId="211" applyNumberFormat="1" applyFont="1" applyFill="1" applyBorder="1" applyAlignment="1">
      <alignment horizontal="left"/>
    </xf>
    <xf numFmtId="173" fontId="53" fillId="0" borderId="0" xfId="188" applyNumberFormat="1" applyFont="1" applyFill="1" applyBorder="1" applyAlignment="1"/>
    <xf numFmtId="173" fontId="53" fillId="0" borderId="0" xfId="211" applyNumberFormat="1" applyFont="1" applyFill="1" applyBorder="1" applyProtection="1">
      <protection locked="0"/>
    </xf>
    <xf numFmtId="173" fontId="53" fillId="0" borderId="0" xfId="211" applyNumberFormat="1" applyFont="1" applyFill="1" applyProtection="1">
      <protection locked="0"/>
    </xf>
    <xf numFmtId="173" fontId="53" fillId="0" borderId="0" xfId="211" applyNumberFormat="1" applyFont="1" applyProtection="1">
      <protection locked="0"/>
    </xf>
    <xf numFmtId="169" fontId="53" fillId="0" borderId="0" xfId="211" applyNumberFormat="1" applyFont="1"/>
    <xf numFmtId="0" fontId="53" fillId="0" borderId="0" xfId="211" applyNumberFormat="1" applyFont="1" applyAlignment="1">
      <alignment horizontal="right"/>
    </xf>
    <xf numFmtId="0" fontId="82" fillId="0" borderId="0" xfId="211" applyNumberFormat="1" applyFont="1" applyAlignment="1"/>
    <xf numFmtId="3" fontId="60" fillId="0" borderId="0" xfId="211" applyNumberFormat="1" applyFont="1" applyAlignment="1">
      <alignment horizontal="center"/>
    </xf>
    <xf numFmtId="0" fontId="60" fillId="0" borderId="0" xfId="211" applyNumberFormat="1" applyFont="1" applyAlignment="1" applyProtection="1">
      <alignment horizontal="center"/>
      <protection locked="0"/>
    </xf>
    <xf numFmtId="174" fontId="60" fillId="0" borderId="0" xfId="211" applyFont="1" applyAlignment="1">
      <alignment horizontal="center"/>
    </xf>
    <xf numFmtId="3" fontId="60" fillId="0" borderId="0" xfId="211" applyNumberFormat="1" applyFont="1" applyAlignment="1"/>
    <xf numFmtId="0" fontId="60" fillId="0" borderId="0" xfId="211" applyNumberFormat="1" applyFont="1" applyAlignment="1"/>
    <xf numFmtId="175" fontId="53" fillId="14" borderId="0" xfId="59" applyNumberFormat="1" applyFont="1" applyFill="1" applyAlignment="1"/>
    <xf numFmtId="175" fontId="53" fillId="14" borderId="8" xfId="59" applyNumberFormat="1" applyFont="1" applyFill="1" applyBorder="1" applyAlignment="1"/>
    <xf numFmtId="175" fontId="53" fillId="0" borderId="8" xfId="59" applyNumberFormat="1" applyFont="1" applyBorder="1" applyAlignment="1"/>
    <xf numFmtId="43" fontId="53" fillId="0" borderId="0" xfId="59" applyFont="1" applyAlignment="1">
      <alignment horizontal="center"/>
    </xf>
    <xf numFmtId="164" fontId="53" fillId="0" borderId="0" xfId="211" applyNumberFormat="1" applyFont="1" applyAlignment="1">
      <alignment horizontal="center"/>
    </xf>
    <xf numFmtId="165" fontId="53" fillId="0" borderId="0" xfId="188" applyNumberFormat="1" applyFont="1" applyFill="1" applyAlignment="1">
      <alignment horizontal="right"/>
    </xf>
    <xf numFmtId="175" fontId="53" fillId="14" borderId="0" xfId="59" applyNumberFormat="1" applyFont="1" applyFill="1" applyBorder="1" applyAlignment="1"/>
    <xf numFmtId="187" fontId="53" fillId="0" borderId="0" xfId="59" applyNumberFormat="1" applyFont="1" applyAlignment="1"/>
    <xf numFmtId="3" fontId="53" fillId="0" borderId="0" xfId="206" applyNumberFormat="1" applyFont="1" applyBorder="1" applyAlignment="1"/>
    <xf numFmtId="3" fontId="53" fillId="0" borderId="0" xfId="206" applyNumberFormat="1" applyFont="1" applyFill="1" applyBorder="1" applyAlignment="1"/>
    <xf numFmtId="187" fontId="53" fillId="0" borderId="0" xfId="59" applyNumberFormat="1" applyFont="1" applyFill="1" applyBorder="1" applyAlignment="1"/>
    <xf numFmtId="0" fontId="53" fillId="0" borderId="0" xfId="206" applyFont="1" applyFill="1" applyBorder="1" applyAlignment="1"/>
    <xf numFmtId="3" fontId="53" fillId="0" borderId="0" xfId="206" applyNumberFormat="1" applyFont="1" applyFill="1" applyAlignment="1"/>
    <xf numFmtId="187" fontId="53" fillId="0" borderId="0" xfId="59" applyNumberFormat="1" applyFont="1" applyBorder="1" applyAlignment="1"/>
    <xf numFmtId="3" fontId="53" fillId="0" borderId="0" xfId="211" quotePrefix="1" applyNumberFormat="1" applyFont="1" applyAlignment="1">
      <alignment horizontal="left"/>
    </xf>
    <xf numFmtId="175" fontId="53" fillId="0" borderId="0" xfId="59" applyNumberFormat="1" applyFont="1" applyFill="1" applyAlignment="1"/>
    <xf numFmtId="3" fontId="53" fillId="0" borderId="0" xfId="188" applyNumberFormat="1" applyFont="1" applyFill="1" applyAlignment="1"/>
    <xf numFmtId="0" fontId="53" fillId="0" borderId="0" xfId="188" applyNumberFormat="1" applyFont="1"/>
    <xf numFmtId="175" fontId="53" fillId="0" borderId="18" xfId="59" applyNumberFormat="1" applyFont="1" applyBorder="1" applyAlignment="1"/>
    <xf numFmtId="164" fontId="53" fillId="0" borderId="0" xfId="188" applyNumberFormat="1" applyFont="1" applyAlignment="1">
      <alignment horizontal="center"/>
    </xf>
    <xf numFmtId="3" fontId="53" fillId="0" borderId="0" xfId="188" applyNumberFormat="1" applyFont="1" applyBorder="1" applyAlignment="1"/>
    <xf numFmtId="3" fontId="53" fillId="0" borderId="0" xfId="211" applyNumberFormat="1" applyFont="1" applyAlignment="1">
      <alignment horizontal="right"/>
    </xf>
    <xf numFmtId="0" fontId="53" fillId="0" borderId="0" xfId="206" applyNumberFormat="1" applyFont="1" applyFill="1" applyAlignment="1"/>
    <xf numFmtId="172" fontId="53" fillId="0" borderId="0" xfId="211" applyNumberFormat="1" applyFont="1" applyFill="1" applyAlignment="1">
      <alignment horizontal="left"/>
    </xf>
    <xf numFmtId="186" fontId="53" fillId="0" borderId="0" xfId="59" applyNumberFormat="1" applyFont="1" applyAlignment="1"/>
    <xf numFmtId="186" fontId="53" fillId="0" borderId="0" xfId="59" applyNumberFormat="1" applyFont="1" applyFill="1" applyAlignment="1"/>
    <xf numFmtId="186" fontId="53" fillId="0" borderId="0" xfId="59" applyNumberFormat="1" applyFont="1" applyFill="1" applyBorder="1" applyAlignment="1"/>
    <xf numFmtId="175" fontId="53" fillId="0" borderId="8" xfId="59" applyNumberFormat="1" applyFont="1" applyFill="1" applyBorder="1" applyAlignment="1"/>
    <xf numFmtId="0" fontId="53" fillId="0" borderId="0" xfId="211" applyNumberFormat="1" applyFont="1" applyAlignment="1">
      <alignment wrapText="1"/>
    </xf>
    <xf numFmtId="0" fontId="53" fillId="0" borderId="0" xfId="211" quotePrefix="1" applyNumberFormat="1" applyFont="1" applyAlignment="1">
      <alignment horizontal="left"/>
    </xf>
    <xf numFmtId="175" fontId="53" fillId="0" borderId="0" xfId="59" applyNumberFormat="1" applyFont="1" applyFill="1" applyAlignment="1">
      <alignment horizontal="right"/>
    </xf>
    <xf numFmtId="167" fontId="53" fillId="0" borderId="0" xfId="211" applyNumberFormat="1" applyFont="1" applyAlignment="1"/>
    <xf numFmtId="166" fontId="53" fillId="0" borderId="0" xfId="188" applyNumberFormat="1" applyFont="1" applyAlignment="1">
      <alignment horizontal="center"/>
    </xf>
    <xf numFmtId="164" fontId="53" fillId="0" borderId="0" xfId="211" applyNumberFormat="1" applyFont="1" applyAlignment="1" applyProtection="1">
      <alignment horizontal="left"/>
      <protection locked="0"/>
    </xf>
    <xf numFmtId="175" fontId="53" fillId="0" borderId="14" xfId="59" applyNumberFormat="1" applyFont="1" applyBorder="1" applyAlignment="1"/>
    <xf numFmtId="0" fontId="53" fillId="0" borderId="0" xfId="188" applyNumberFormat="1" applyFont="1" applyAlignment="1"/>
    <xf numFmtId="3" fontId="53" fillId="0" borderId="0" xfId="188" applyNumberFormat="1" applyFont="1" applyFill="1" applyBorder="1" applyAlignment="1"/>
    <xf numFmtId="174" fontId="53" fillId="0" borderId="0" xfId="211" applyFont="1" applyAlignment="1">
      <alignment horizontal="right"/>
    </xf>
    <xf numFmtId="0" fontId="83" fillId="0" borderId="0" xfId="211" applyNumberFormat="1" applyFont="1" applyAlignment="1" applyProtection="1">
      <alignment horizontal="center"/>
      <protection locked="0"/>
    </xf>
    <xf numFmtId="0" fontId="53" fillId="0" borderId="8" xfId="211" applyNumberFormat="1" applyFont="1" applyFill="1" applyBorder="1" applyProtection="1">
      <protection locked="0"/>
    </xf>
    <xf numFmtId="0" fontId="53" fillId="0" borderId="8" xfId="211" applyNumberFormat="1" applyFont="1" applyFill="1" applyBorder="1"/>
    <xf numFmtId="3" fontId="53" fillId="0" borderId="0" xfId="211" applyNumberFormat="1" applyFont="1" applyFill="1" applyAlignment="1">
      <alignment horizontal="center"/>
    </xf>
    <xf numFmtId="49" fontId="53" fillId="0" borderId="0" xfId="211" applyNumberFormat="1" applyFont="1" applyFill="1"/>
    <xf numFmtId="49" fontId="53" fillId="0" borderId="0" xfId="211" applyNumberFormat="1" applyFont="1" applyFill="1" applyAlignment="1"/>
    <xf numFmtId="49" fontId="53" fillId="0" borderId="0" xfId="211" applyNumberFormat="1" applyFont="1" applyFill="1" applyAlignment="1">
      <alignment horizontal="center"/>
    </xf>
    <xf numFmtId="186" fontId="53" fillId="0" borderId="0" xfId="59" applyNumberFormat="1" applyFont="1" applyFill="1" applyAlignment="1">
      <alignment horizontal="right"/>
    </xf>
    <xf numFmtId="3" fontId="53" fillId="0" borderId="8" xfId="211" applyNumberFormat="1" applyFont="1" applyBorder="1" applyAlignment="1"/>
    <xf numFmtId="43" fontId="53" fillId="0" borderId="0" xfId="59" applyNumberFormat="1" applyFont="1" applyAlignment="1"/>
    <xf numFmtId="4" fontId="53" fillId="0" borderId="0" xfId="211" applyNumberFormat="1" applyFont="1" applyAlignment="1"/>
    <xf numFmtId="3" fontId="53" fillId="0" borderId="0" xfId="188" applyNumberFormat="1" applyFont="1" applyBorder="1" applyAlignment="1">
      <alignment horizontal="center"/>
    </xf>
    <xf numFmtId="0" fontId="53" fillId="0" borderId="8" xfId="188" applyNumberFormat="1" applyFont="1" applyBorder="1" applyAlignment="1">
      <alignment horizontal="center"/>
    </xf>
    <xf numFmtId="0" fontId="53" fillId="0" borderId="0" xfId="188" applyNumberFormat="1" applyFont="1" applyAlignment="1">
      <alignment horizontal="center"/>
    </xf>
    <xf numFmtId="166" fontId="53" fillId="0" borderId="0" xfId="211" applyNumberFormat="1" applyFont="1" applyAlignment="1" applyProtection="1">
      <alignment horizontal="center"/>
      <protection locked="0"/>
    </xf>
    <xf numFmtId="187" fontId="53" fillId="0" borderId="0" xfId="59" applyNumberFormat="1" applyFont="1" applyAlignment="1">
      <alignment horizontal="center"/>
    </xf>
    <xf numFmtId="0" fontId="53" fillId="0" borderId="8" xfId="211" applyNumberFormat="1" applyFont="1" applyBorder="1" applyAlignment="1"/>
    <xf numFmtId="174" fontId="53" fillId="0" borderId="0" xfId="211" applyFont="1" applyFill="1" applyAlignment="1">
      <alignment horizontal="center"/>
    </xf>
    <xf numFmtId="175" fontId="53" fillId="14" borderId="0" xfId="59" applyNumberFormat="1" applyFont="1" applyFill="1" applyAlignment="1">
      <alignment horizontal="center"/>
    </xf>
    <xf numFmtId="3" fontId="53" fillId="0" borderId="0" xfId="211" quotePrefix="1" applyNumberFormat="1" applyFont="1" applyAlignment="1"/>
    <xf numFmtId="175" fontId="53" fillId="0" borderId="0" xfId="59" applyNumberFormat="1" applyFont="1" applyFill="1" applyAlignment="1">
      <alignment horizontal="center"/>
    </xf>
    <xf numFmtId="0" fontId="53" fillId="0" borderId="0" xfId="211" applyNumberFormat="1" applyFont="1" applyBorder="1" applyAlignment="1" applyProtection="1">
      <alignment horizontal="center"/>
      <protection locked="0"/>
    </xf>
    <xf numFmtId="0" fontId="88" fillId="0" borderId="0" xfId="211" applyNumberFormat="1" applyFont="1" applyProtection="1">
      <protection locked="0"/>
    </xf>
    <xf numFmtId="174" fontId="88" fillId="0" borderId="0" xfId="211" applyFont="1" applyAlignment="1"/>
    <xf numFmtId="174" fontId="53" fillId="0" borderId="0" xfId="211" applyFont="1" applyFill="1" applyAlignment="1" applyProtection="1"/>
    <xf numFmtId="180" fontId="53" fillId="14" borderId="0" xfId="59" applyNumberFormat="1" applyFont="1" applyFill="1" applyBorder="1" applyProtection="1">
      <protection locked="0"/>
    </xf>
    <xf numFmtId="38" fontId="53" fillId="0" borderId="0" xfId="211" applyNumberFormat="1" applyFont="1" applyAlignment="1" applyProtection="1"/>
    <xf numFmtId="174" fontId="53" fillId="0" borderId="8" xfId="211" applyFont="1" applyBorder="1" applyAlignment="1"/>
    <xf numFmtId="174" fontId="53" fillId="0" borderId="0" xfId="211" applyFont="1" applyBorder="1" applyAlignment="1"/>
    <xf numFmtId="0" fontId="53" fillId="0" borderId="0" xfId="211" applyNumberFormat="1" applyFont="1" applyBorder="1" applyProtection="1">
      <protection locked="0"/>
    </xf>
    <xf numFmtId="38" fontId="53" fillId="0" borderId="0" xfId="211" applyNumberFormat="1" applyFont="1" applyAlignment="1"/>
    <xf numFmtId="180" fontId="53" fillId="0" borderId="0" xfId="59" applyNumberFormat="1" applyFont="1" applyFill="1" applyBorder="1" applyProtection="1"/>
    <xf numFmtId="170" fontId="53" fillId="0" borderId="0" xfId="211" applyNumberFormat="1" applyFont="1" applyFill="1" applyBorder="1" applyProtection="1"/>
    <xf numFmtId="168" fontId="53" fillId="0" borderId="0" xfId="211" applyNumberFormat="1" applyFont="1" applyProtection="1">
      <protection locked="0"/>
    </xf>
    <xf numFmtId="175" fontId="53" fillId="14" borderId="0" xfId="59" applyNumberFormat="1" applyFont="1" applyFill="1" applyBorder="1" applyProtection="1"/>
    <xf numFmtId="1" fontId="53" fillId="0" borderId="0" xfId="211" applyNumberFormat="1" applyFont="1" applyFill="1" applyProtection="1"/>
    <xf numFmtId="1" fontId="53" fillId="0" borderId="0" xfId="211" applyNumberFormat="1" applyFont="1" applyFill="1" applyAlignment="1" applyProtection="1"/>
    <xf numFmtId="0" fontId="53" fillId="0" borderId="0" xfId="211" applyNumberFormat="1" applyFont="1" applyAlignment="1" applyProtection="1">
      <alignment horizontal="left"/>
      <protection locked="0"/>
    </xf>
    <xf numFmtId="175" fontId="53" fillId="14" borderId="0" xfId="59" applyNumberFormat="1" applyFont="1" applyFill="1" applyBorder="1" applyAlignment="1" applyProtection="1">
      <protection locked="0"/>
    </xf>
    <xf numFmtId="3" fontId="53" fillId="0" borderId="0" xfId="211" applyNumberFormat="1" applyFont="1" applyAlignment="1" applyProtection="1"/>
    <xf numFmtId="0" fontId="53" fillId="0" borderId="8" xfId="188" applyNumberFormat="1" applyFont="1" applyBorder="1" applyAlignment="1">
      <alignment horizontal="left" vertical="center" wrapText="1"/>
    </xf>
    <xf numFmtId="3" fontId="53" fillId="0" borderId="0" xfId="211" applyNumberFormat="1" applyFont="1" applyFill="1" applyAlignment="1" applyProtection="1">
      <alignment horizontal="right"/>
      <protection locked="0"/>
    </xf>
    <xf numFmtId="175" fontId="53" fillId="0" borderId="0" xfId="59" applyNumberFormat="1" applyFont="1" applyFill="1" applyBorder="1" applyAlignment="1" applyProtection="1"/>
    <xf numFmtId="3" fontId="53" fillId="0" borderId="0" xfId="211" applyNumberFormat="1" applyFont="1" applyFill="1" applyAlignment="1" applyProtection="1"/>
    <xf numFmtId="174" fontId="53" fillId="0" borderId="0" xfId="211" applyNumberFormat="1" applyFont="1" applyAlignment="1" applyProtection="1">
      <protection locked="0"/>
    </xf>
    <xf numFmtId="170" fontId="53" fillId="0" borderId="0" xfId="211" applyNumberFormat="1" applyFont="1" applyFill="1" applyBorder="1" applyAlignment="1" applyProtection="1"/>
    <xf numFmtId="170" fontId="53" fillId="0" borderId="0" xfId="211" applyNumberFormat="1" applyFont="1" applyAlignment="1" applyProtection="1">
      <alignment horizontal="right"/>
      <protection locked="0"/>
    </xf>
    <xf numFmtId="170" fontId="53" fillId="0" borderId="0" xfId="211" applyNumberFormat="1" applyFont="1" applyProtection="1">
      <protection locked="0"/>
    </xf>
    <xf numFmtId="0" fontId="53" fillId="0" borderId="0" xfId="211" applyNumberFormat="1" applyFont="1" applyAlignment="1" applyProtection="1">
      <alignment horizontal="left" indent="8"/>
      <protection locked="0"/>
    </xf>
    <xf numFmtId="3" fontId="53" fillId="0" borderId="0" xfId="211" applyNumberFormat="1" applyFont="1" applyAlignment="1">
      <alignment vertical="top" wrapText="1"/>
    </xf>
    <xf numFmtId="0" fontId="53" fillId="0" borderId="0" xfId="211" applyNumberFormat="1" applyFont="1" applyAlignment="1" applyProtection="1">
      <alignment vertical="top" wrapText="1"/>
      <protection locked="0"/>
    </xf>
    <xf numFmtId="174" fontId="53" fillId="0" borderId="0" xfId="0" applyFont="1" applyAlignment="1">
      <alignment horizontal="left"/>
    </xf>
    <xf numFmtId="174" fontId="82" fillId="0" borderId="15" xfId="201" applyFont="1" applyFill="1" applyBorder="1" applyAlignment="1"/>
    <xf numFmtId="174" fontId="82" fillId="0" borderId="1" xfId="201" applyFont="1" applyFill="1" applyBorder="1" applyAlignment="1"/>
    <xf numFmtId="178" fontId="60" fillId="0" borderId="0" xfId="201" quotePrefix="1" applyNumberFormat="1" applyFont="1" applyFill="1" applyBorder="1" applyAlignment="1">
      <alignment horizontal="center"/>
    </xf>
    <xf numFmtId="174" fontId="53" fillId="0" borderId="0" xfId="211" applyFont="1" applyAlignment="1">
      <alignment horizontal="center"/>
    </xf>
    <xf numFmtId="174" fontId="53" fillId="0" borderId="0" xfId="201" applyFont="1" applyFill="1" applyBorder="1" applyAlignment="1">
      <alignment horizontal="left"/>
    </xf>
    <xf numFmtId="0" fontId="53" fillId="0" borderId="0" xfId="211" applyNumberFormat="1" applyFont="1" applyFill="1" applyAlignment="1">
      <alignment horizontal="center"/>
    </xf>
    <xf numFmtId="10" fontId="53" fillId="0" borderId="0" xfId="266" applyNumberFormat="1" applyFont="1" applyAlignment="1"/>
    <xf numFmtId="2" fontId="53" fillId="0" borderId="0" xfId="0" applyNumberFormat="1" applyFont="1" applyAlignment="1">
      <alignment horizontal="center"/>
    </xf>
    <xf numFmtId="2" fontId="53" fillId="0" borderId="0" xfId="0" applyNumberFormat="1" applyFont="1" applyAlignment="1"/>
    <xf numFmtId="0" fontId="53" fillId="0" borderId="0" xfId="0" applyNumberFormat="1" applyFont="1" applyAlignment="1"/>
    <xf numFmtId="10" fontId="53" fillId="0" borderId="0" xfId="266" applyNumberFormat="1" applyFont="1" applyAlignment="1">
      <alignment horizontal="center"/>
    </xf>
    <xf numFmtId="0" fontId="53" fillId="0" borderId="0" xfId="187" applyFont="1" applyFill="1"/>
    <xf numFmtId="164" fontId="60" fillId="0" borderId="0" xfId="187" applyNumberFormat="1" applyFont="1" applyFill="1" applyBorder="1" applyAlignment="1">
      <alignment horizontal="center"/>
    </xf>
    <xf numFmtId="10" fontId="94" fillId="0" borderId="20" xfId="266" applyNumberFormat="1" applyFont="1" applyFill="1" applyBorder="1" applyAlignment="1"/>
    <xf numFmtId="10" fontId="60" fillId="0" borderId="0" xfId="187" applyNumberFormat="1" applyFont="1" applyFill="1" applyBorder="1" applyAlignment="1">
      <alignment horizontal="center"/>
    </xf>
    <xf numFmtId="0" fontId="53" fillId="0" borderId="0" xfId="187" applyFont="1" applyFill="1" applyBorder="1"/>
    <xf numFmtId="0" fontId="53" fillId="0" borderId="0" xfId="187" applyFont="1" applyFill="1" applyBorder="1" applyAlignment="1">
      <alignment horizontal="center"/>
    </xf>
    <xf numFmtId="0" fontId="53" fillId="0" borderId="8" xfId="187" applyFont="1" applyFill="1" applyBorder="1" applyAlignment="1">
      <alignment horizontal="center"/>
    </xf>
    <xf numFmtId="0" fontId="53" fillId="0" borderId="21" xfId="187" applyFont="1" applyFill="1" applyBorder="1"/>
    <xf numFmtId="0" fontId="53" fillId="0" borderId="22" xfId="187" applyFont="1" applyFill="1" applyBorder="1"/>
    <xf numFmtId="0" fontId="60" fillId="0" borderId="4" xfId="187" applyFont="1" applyFill="1" applyBorder="1"/>
    <xf numFmtId="0" fontId="53" fillId="0" borderId="23" xfId="187" applyFont="1" applyFill="1" applyBorder="1"/>
    <xf numFmtId="0" fontId="60" fillId="0" borderId="23" xfId="187" applyFont="1" applyFill="1" applyBorder="1"/>
    <xf numFmtId="0" fontId="53" fillId="0" borderId="24" xfId="187" applyFont="1" applyFill="1" applyBorder="1" applyAlignment="1">
      <alignment horizontal="center"/>
    </xf>
    <xf numFmtId="0" fontId="53" fillId="0" borderId="21" xfId="187" applyFont="1" applyFill="1" applyBorder="1" applyAlignment="1">
      <alignment horizontal="center"/>
    </xf>
    <xf numFmtId="0" fontId="53" fillId="0" borderId="20" xfId="187" applyFont="1" applyFill="1" applyBorder="1" applyAlignment="1">
      <alignment horizontal="center"/>
    </xf>
    <xf numFmtId="0" fontId="60" fillId="0" borderId="19" xfId="187" applyFont="1" applyFill="1" applyBorder="1" applyAlignment="1">
      <alignment horizontal="center"/>
    </xf>
    <xf numFmtId="0" fontId="60" fillId="0" borderId="0" xfId="187" applyFont="1" applyFill="1" applyBorder="1" applyAlignment="1">
      <alignment horizontal="center" wrapText="1"/>
    </xf>
    <xf numFmtId="0" fontId="60" fillId="0" borderId="25" xfId="187" applyFont="1" applyFill="1" applyBorder="1" applyAlignment="1">
      <alignment horizontal="center" wrapText="1"/>
    </xf>
    <xf numFmtId="0" fontId="60" fillId="0" borderId="23" xfId="187" applyFont="1" applyFill="1" applyBorder="1" applyAlignment="1">
      <alignment horizontal="center"/>
    </xf>
    <xf numFmtId="0" fontId="53" fillId="0" borderId="20" xfId="187" applyFont="1" applyFill="1" applyBorder="1"/>
    <xf numFmtId="175" fontId="53" fillId="0" borderId="0" xfId="187" applyNumberFormat="1" applyFont="1" applyFill="1"/>
    <xf numFmtId="14" fontId="53" fillId="0" borderId="23" xfId="187" applyNumberFormat="1" applyFont="1" applyFill="1" applyBorder="1" applyAlignment="1">
      <alignment horizontal="center"/>
    </xf>
    <xf numFmtId="0" fontId="53" fillId="0" borderId="0" xfId="187" applyFont="1" applyFill="1" applyAlignment="1">
      <alignment horizontal="left"/>
    </xf>
    <xf numFmtId="0" fontId="53" fillId="0" borderId="0" xfId="187" applyFont="1"/>
    <xf numFmtId="174" fontId="53" fillId="0" borderId="0" xfId="0" applyFont="1"/>
    <xf numFmtId="174" fontId="53" fillId="0" borderId="0" xfId="0" applyFont="1" applyFill="1" applyAlignment="1"/>
    <xf numFmtId="174" fontId="53" fillId="0" borderId="0" xfId="0" applyFont="1" applyFill="1"/>
    <xf numFmtId="182" fontId="53" fillId="0" borderId="0" xfId="266" applyNumberFormat="1" applyFont="1" applyFill="1" applyProtection="1">
      <protection locked="0"/>
    </xf>
    <xf numFmtId="175" fontId="53" fillId="0" borderId="0" xfId="59" applyNumberFormat="1" applyFont="1" applyFill="1" applyBorder="1" applyProtection="1">
      <protection locked="0"/>
    </xf>
    <xf numFmtId="175" fontId="53" fillId="0" borderId="12" xfId="59" applyNumberFormat="1" applyFont="1" applyFill="1" applyBorder="1" applyProtection="1">
      <protection locked="0"/>
    </xf>
    <xf numFmtId="174" fontId="53" fillId="0" borderId="0" xfId="0" applyFont="1" applyFill="1" applyBorder="1"/>
    <xf numFmtId="175" fontId="53" fillId="0" borderId="1" xfId="59" applyNumberFormat="1" applyFont="1" applyFill="1" applyBorder="1" applyProtection="1">
      <protection locked="0"/>
    </xf>
    <xf numFmtId="175" fontId="60" fillId="0" borderId="12" xfId="59" applyNumberFormat="1" applyFont="1" applyFill="1" applyBorder="1" applyProtection="1">
      <protection locked="0"/>
    </xf>
    <xf numFmtId="176" fontId="53" fillId="0" borderId="0" xfId="93" applyNumberFormat="1" applyFont="1" applyFill="1" applyBorder="1"/>
    <xf numFmtId="174" fontId="53" fillId="0" borderId="1" xfId="0" applyFont="1" applyFill="1" applyBorder="1"/>
    <xf numFmtId="176" fontId="53" fillId="0" borderId="1" xfId="93" applyNumberFormat="1" applyFont="1" applyFill="1" applyBorder="1"/>
    <xf numFmtId="176" fontId="53" fillId="0" borderId="0" xfId="93" applyNumberFormat="1" applyFont="1"/>
    <xf numFmtId="0" fontId="60" fillId="0" borderId="0" xfId="187" applyFont="1" applyFill="1" applyBorder="1"/>
    <xf numFmtId="43" fontId="53" fillId="0" borderId="0" xfId="187" applyNumberFormat="1" applyFont="1" applyFill="1" applyBorder="1"/>
    <xf numFmtId="0" fontId="60" fillId="0" borderId="24" xfId="187" applyFont="1" applyFill="1" applyBorder="1"/>
    <xf numFmtId="0" fontId="53" fillId="0" borderId="8" xfId="187" applyFont="1" applyFill="1" applyBorder="1"/>
    <xf numFmtId="176" fontId="60" fillId="14" borderId="26" xfId="102" applyNumberFormat="1" applyFont="1" applyFill="1" applyBorder="1"/>
    <xf numFmtId="176" fontId="60" fillId="0" borderId="0" xfId="102" applyNumberFormat="1" applyFont="1" applyFill="1" applyBorder="1"/>
    <xf numFmtId="0" fontId="60" fillId="0" borderId="0" xfId="187" quotePrefix="1" applyFont="1" applyFill="1" applyBorder="1" applyAlignment="1">
      <alignment horizontal="center"/>
    </xf>
    <xf numFmtId="0" fontId="60" fillId="0" borderId="19" xfId="187" applyFont="1" applyFill="1" applyBorder="1"/>
    <xf numFmtId="9" fontId="60" fillId="0" borderId="25" xfId="266" applyFont="1" applyFill="1" applyBorder="1"/>
    <xf numFmtId="10" fontId="60" fillId="0" borderId="25" xfId="283" applyNumberFormat="1" applyFont="1" applyFill="1" applyBorder="1"/>
    <xf numFmtId="9" fontId="53" fillId="0" borderId="0" xfId="187" applyNumberFormat="1" applyFont="1" applyFill="1" applyBorder="1"/>
    <xf numFmtId="10" fontId="60" fillId="0" borderId="26" xfId="283" applyNumberFormat="1" applyFont="1" applyFill="1" applyBorder="1"/>
    <xf numFmtId="10" fontId="60" fillId="0" borderId="0" xfId="283" applyNumberFormat="1" applyFont="1" applyFill="1" applyBorder="1"/>
    <xf numFmtId="176" fontId="53" fillId="0" borderId="0" xfId="102" applyNumberFormat="1" applyFont="1" applyFill="1" applyBorder="1"/>
    <xf numFmtId="0" fontId="53" fillId="0" borderId="24" xfId="187" applyFont="1" applyFill="1" applyBorder="1"/>
    <xf numFmtId="176" fontId="53" fillId="0" borderId="20" xfId="102" applyNumberFormat="1" applyFont="1" applyFill="1" applyBorder="1"/>
    <xf numFmtId="0" fontId="53" fillId="0" borderId="19" xfId="187" applyFont="1" applyFill="1" applyBorder="1"/>
    <xf numFmtId="10" fontId="53" fillId="0" borderId="0" xfId="187" applyNumberFormat="1" applyFont="1" applyFill="1" applyBorder="1"/>
    <xf numFmtId="175" fontId="53" fillId="0" borderId="0" xfId="79" applyNumberFormat="1" applyFont="1" applyFill="1" applyBorder="1"/>
    <xf numFmtId="164" fontId="53" fillId="0" borderId="0" xfId="266" applyNumberFormat="1" applyFont="1" applyFill="1" applyBorder="1"/>
    <xf numFmtId="164" fontId="53" fillId="0" borderId="0" xfId="187" applyNumberFormat="1" applyFont="1" applyFill="1" applyBorder="1"/>
    <xf numFmtId="175" fontId="53" fillId="0" borderId="25" xfId="79" applyNumberFormat="1" applyFont="1" applyFill="1" applyBorder="1"/>
    <xf numFmtId="43" fontId="53" fillId="0" borderId="0" xfId="79" applyNumberFormat="1" applyFont="1" applyFill="1" applyBorder="1"/>
    <xf numFmtId="175" fontId="53" fillId="0" borderId="8" xfId="79" applyNumberFormat="1" applyFont="1" applyFill="1" applyBorder="1"/>
    <xf numFmtId="175" fontId="53" fillId="0" borderId="26" xfId="79" applyNumberFormat="1" applyFont="1" applyFill="1" applyBorder="1"/>
    <xf numFmtId="174" fontId="53" fillId="0" borderId="0" xfId="0" applyFont="1" applyAlignment="1">
      <alignment horizontal="center"/>
    </xf>
    <xf numFmtId="0" fontId="53" fillId="0" borderId="0" xfId="212" applyFont="1" applyFill="1"/>
    <xf numFmtId="174" fontId="53" fillId="0" borderId="0" xfId="0" applyFont="1" applyAlignment="1">
      <alignment horizontal="right"/>
    </xf>
    <xf numFmtId="174" fontId="15" fillId="0" borderId="0" xfId="201" applyFont="1" applyAlignment="1"/>
    <xf numFmtId="174" fontId="20" fillId="0" borderId="0" xfId="201" applyFont="1" applyAlignment="1"/>
    <xf numFmtId="174" fontId="20" fillId="0" borderId="0" xfId="201" quotePrefix="1" applyFont="1" applyAlignment="1">
      <alignment horizontal="left"/>
    </xf>
    <xf numFmtId="174" fontId="96" fillId="0" borderId="0" xfId="201" quotePrefix="1" applyFont="1" applyAlignment="1">
      <alignment horizontal="left"/>
    </xf>
    <xf numFmtId="174" fontId="20" fillId="0" borderId="0" xfId="201" quotePrefix="1" applyFont="1" applyBorder="1" applyAlignment="1">
      <alignment horizontal="left"/>
    </xf>
    <xf numFmtId="174" fontId="20" fillId="0" borderId="0" xfId="201" applyFont="1" applyBorder="1" applyAlignment="1"/>
    <xf numFmtId="0" fontId="53" fillId="0" borderId="0" xfId="0" applyNumberFormat="1" applyFont="1" applyAlignment="1">
      <alignment horizontal="center"/>
    </xf>
    <xf numFmtId="0" fontId="53" fillId="0" borderId="0" xfId="0" applyNumberFormat="1" applyFont="1" applyAlignment="1">
      <alignment horizontal="center" wrapText="1"/>
    </xf>
    <xf numFmtId="0" fontId="82" fillId="0" borderId="0" xfId="0" applyNumberFormat="1" applyFont="1" applyAlignment="1">
      <alignment horizontal="center"/>
    </xf>
    <xf numFmtId="174" fontId="82" fillId="0" borderId="0" xfId="0" applyFont="1" applyAlignment="1">
      <alignment horizontal="center"/>
    </xf>
    <xf numFmtId="44" fontId="82" fillId="0" borderId="0" xfId="0" applyNumberFormat="1" applyFont="1" applyBorder="1" applyAlignment="1"/>
    <xf numFmtId="0" fontId="53" fillId="0" borderId="0" xfId="211" applyNumberFormat="1" applyFont="1" applyFill="1" applyAlignment="1" applyProtection="1">
      <alignment vertical="top" wrapText="1"/>
      <protection locked="0"/>
    </xf>
    <xf numFmtId="0" fontId="53" fillId="0" borderId="33" xfId="201" applyNumberFormat="1" applyFont="1" applyFill="1" applyBorder="1"/>
    <xf numFmtId="0" fontId="53" fillId="0" borderId="7" xfId="201" applyNumberFormat="1" applyFont="1" applyFill="1" applyBorder="1" applyAlignment="1">
      <alignment horizontal="center" wrapText="1"/>
    </xf>
    <xf numFmtId="175" fontId="0" fillId="0" borderId="0" xfId="59" applyNumberFormat="1" applyFont="1" applyAlignment="1"/>
    <xf numFmtId="0" fontId="20" fillId="0" borderId="0" xfId="201" applyNumberFormat="1" applyFont="1" applyFill="1" applyBorder="1" applyAlignment="1" applyProtection="1">
      <protection locked="0"/>
    </xf>
    <xf numFmtId="0" fontId="20" fillId="0" borderId="0" xfId="201" applyNumberFormat="1" applyFont="1" applyFill="1" applyBorder="1" applyAlignment="1" applyProtection="1">
      <alignment horizontal="center"/>
      <protection locked="0"/>
    </xf>
    <xf numFmtId="3" fontId="20" fillId="0" borderId="0" xfId="201" applyNumberFormat="1" applyFont="1" applyFill="1" applyBorder="1" applyAlignment="1"/>
    <xf numFmtId="0" fontId="20" fillId="0" borderId="0" xfId="201" applyNumberFormat="1" applyFont="1" applyFill="1" applyBorder="1" applyProtection="1">
      <protection locked="0"/>
    </xf>
    <xf numFmtId="174" fontId="33" fillId="0" borderId="0" xfId="201" applyFill="1" applyBorder="1" applyAlignment="1"/>
    <xf numFmtId="0" fontId="20" fillId="0" borderId="0" xfId="201" applyNumberFormat="1" applyFont="1" applyFill="1" applyBorder="1"/>
    <xf numFmtId="0" fontId="43" fillId="0" borderId="0" xfId="211" applyNumberFormat="1" applyFont="1" applyFill="1" applyAlignment="1">
      <alignment horizontal="center"/>
    </xf>
    <xf numFmtId="174" fontId="43" fillId="0" borderId="0" xfId="0" applyFont="1" applyAlignment="1"/>
    <xf numFmtId="43" fontId="43" fillId="0" borderId="0" xfId="59" applyFont="1" applyAlignment="1"/>
    <xf numFmtId="175" fontId="43" fillId="0" borderId="0" xfId="59" applyNumberFormat="1" applyFont="1" applyAlignment="1" applyProtection="1">
      <alignment horizontal="center"/>
      <protection locked="0"/>
    </xf>
    <xf numFmtId="0" fontId="43" fillId="0" borderId="0" xfId="211" applyNumberFormat="1" applyFont="1" applyAlignment="1" applyProtection="1">
      <protection locked="0"/>
    </xf>
    <xf numFmtId="3" fontId="43" fillId="0" borderId="0" xfId="211" applyNumberFormat="1" applyFont="1" applyAlignment="1"/>
    <xf numFmtId="3" fontId="43" fillId="0" borderId="8" xfId="211" applyNumberFormat="1" applyFont="1" applyBorder="1" applyAlignment="1">
      <alignment horizontal="center"/>
    </xf>
    <xf numFmtId="170" fontId="43" fillId="0" borderId="0" xfId="0" applyNumberFormat="1" applyFont="1" applyAlignment="1"/>
    <xf numFmtId="0" fontId="43" fillId="0" borderId="0" xfId="211" applyNumberFormat="1" applyFont="1" applyAlignment="1"/>
    <xf numFmtId="3" fontId="43" fillId="0" borderId="0" xfId="211" applyNumberFormat="1" applyFont="1" applyAlignment="1">
      <alignment horizontal="center"/>
    </xf>
    <xf numFmtId="0" fontId="43" fillId="0" borderId="8" xfId="211" applyNumberFormat="1" applyFont="1" applyBorder="1" applyAlignment="1" applyProtection="1">
      <alignment horizontal="center"/>
      <protection locked="0"/>
    </xf>
    <xf numFmtId="174" fontId="43" fillId="0" borderId="0" xfId="211" applyFont="1" applyFill="1" applyAlignment="1"/>
    <xf numFmtId="43" fontId="43" fillId="14" borderId="0" xfId="59" applyFont="1" applyFill="1" applyAlignment="1">
      <alignment horizontal="center"/>
    </xf>
    <xf numFmtId="174" fontId="43" fillId="0" borderId="0" xfId="211" applyFont="1" applyAlignment="1"/>
    <xf numFmtId="43" fontId="43" fillId="0" borderId="0" xfId="59" applyFont="1" applyFill="1" applyAlignment="1">
      <alignment horizontal="center"/>
    </xf>
    <xf numFmtId="3" fontId="43" fillId="0" borderId="0" xfId="211" applyNumberFormat="1" applyFont="1" applyFill="1" applyAlignment="1"/>
    <xf numFmtId="166" fontId="43" fillId="0" borderId="0" xfId="211" applyNumberFormat="1" applyFont="1" applyAlignment="1">
      <alignment horizontal="center"/>
    </xf>
    <xf numFmtId="164" fontId="43" fillId="0" borderId="0" xfId="211" applyNumberFormat="1" applyFont="1" applyAlignment="1">
      <alignment horizontal="left"/>
    </xf>
    <xf numFmtId="0" fontId="43" fillId="0" borderId="0" xfId="211" applyNumberFormat="1" applyFont="1" applyFill="1" applyAlignment="1"/>
    <xf numFmtId="164" fontId="43" fillId="0" borderId="0" xfId="211" applyNumberFormat="1" applyFont="1" applyFill="1" applyAlignment="1">
      <alignment horizontal="left"/>
    </xf>
    <xf numFmtId="43" fontId="43" fillId="0" borderId="0" xfId="59" applyFont="1" applyFill="1" applyAlignment="1">
      <alignment horizontal="right"/>
    </xf>
    <xf numFmtId="175" fontId="43" fillId="0" borderId="0" xfId="59" applyNumberFormat="1" applyFont="1" applyBorder="1" applyAlignment="1"/>
    <xf numFmtId="10" fontId="43" fillId="0" borderId="0" xfId="211" applyNumberFormat="1" applyFont="1" applyFill="1" applyAlignment="1">
      <alignment horizontal="left"/>
    </xf>
    <xf numFmtId="3" fontId="43" fillId="0" borderId="0" xfId="188" applyNumberFormat="1" applyFont="1" applyAlignment="1"/>
    <xf numFmtId="166" fontId="43" fillId="0" borderId="0" xfId="188" applyNumberFormat="1" applyFont="1" applyAlignment="1"/>
    <xf numFmtId="0" fontId="43" fillId="0" borderId="0" xfId="188" applyFont="1" applyAlignment="1"/>
    <xf numFmtId="164" fontId="43" fillId="0" borderId="0" xfId="211" applyNumberFormat="1" applyFont="1" applyFill="1" applyAlignment="1" applyProtection="1">
      <alignment horizontal="left"/>
      <protection locked="0"/>
    </xf>
    <xf numFmtId="43" fontId="43" fillId="0" borderId="1" xfId="59" applyFont="1" applyBorder="1" applyAlignment="1"/>
    <xf numFmtId="0" fontId="53" fillId="0" borderId="0" xfId="212" applyFont="1" applyAlignment="1">
      <alignment horizontal="center"/>
    </xf>
    <xf numFmtId="0" fontId="53" fillId="0" borderId="0" xfId="212" applyFont="1" applyAlignment="1">
      <alignment horizontal="center" wrapText="1"/>
    </xf>
    <xf numFmtId="0" fontId="53" fillId="0" borderId="0" xfId="206" applyFont="1" applyFill="1" applyBorder="1" applyAlignment="1">
      <alignment horizontal="center" wrapText="1"/>
    </xf>
    <xf numFmtId="43" fontId="53" fillId="14" borderId="0" xfId="59" applyFont="1" applyFill="1"/>
    <xf numFmtId="49" fontId="53" fillId="0" borderId="0" xfId="0" applyNumberFormat="1" applyFont="1" applyAlignment="1">
      <alignment horizontal="center"/>
    </xf>
    <xf numFmtId="0" fontId="53" fillId="0" borderId="0" xfId="192" applyFont="1" applyFill="1" applyAlignment="1">
      <alignment horizontal="center" wrapText="1"/>
    </xf>
    <xf numFmtId="2" fontId="53" fillId="0" borderId="0" xfId="0" applyNumberFormat="1" applyFont="1" applyAlignment="1">
      <alignment horizontal="left"/>
    </xf>
    <xf numFmtId="0" fontId="53" fillId="0" borderId="0" xfId="211" applyNumberFormat="1" applyFont="1" applyFill="1" applyAlignment="1" applyProtection="1">
      <alignment vertical="top"/>
      <protection locked="0"/>
    </xf>
    <xf numFmtId="174" fontId="53" fillId="0" borderId="0" xfId="211" applyFont="1" applyFill="1" applyAlignment="1">
      <alignment vertical="top" wrapText="1"/>
    </xf>
    <xf numFmtId="0" fontId="53" fillId="0" borderId="0" xfId="188" applyFont="1" applyFill="1" applyAlignment="1">
      <alignment vertical="top" wrapText="1"/>
    </xf>
    <xf numFmtId="0" fontId="53" fillId="0" borderId="0" xfId="188" applyNumberFormat="1" applyFont="1" applyAlignment="1">
      <alignment vertical="top"/>
    </xf>
    <xf numFmtId="0" fontId="53" fillId="0" borderId="0" xfId="211" applyNumberFormat="1" applyFont="1" applyAlignment="1" applyProtection="1">
      <alignment vertical="top"/>
      <protection locked="0"/>
    </xf>
    <xf numFmtId="170" fontId="53" fillId="0" borderId="0" xfId="211" applyNumberFormat="1" applyFont="1" applyFill="1" applyBorder="1" applyAlignment="1" applyProtection="1">
      <alignment vertical="top"/>
    </xf>
    <xf numFmtId="3" fontId="53" fillId="0" borderId="0" xfId="211" applyNumberFormat="1" applyFont="1" applyAlignment="1" applyProtection="1">
      <alignment vertical="top"/>
    </xf>
    <xf numFmtId="3" fontId="53" fillId="0" borderId="0" xfId="211" applyNumberFormat="1" applyFont="1" applyFill="1" applyAlignment="1" applyProtection="1">
      <alignment vertical="top"/>
    </xf>
    <xf numFmtId="174" fontId="53" fillId="0" borderId="0" xfId="0" applyFont="1" applyAlignment="1">
      <alignment vertical="top"/>
    </xf>
    <xf numFmtId="0" fontId="13" fillId="0" borderId="0" xfId="187" applyFont="1" applyBorder="1"/>
    <xf numFmtId="0" fontId="13" fillId="0" borderId="19" xfId="187" applyFont="1" applyBorder="1" applyAlignment="1">
      <alignment horizontal="center"/>
    </xf>
    <xf numFmtId="0" fontId="13" fillId="0" borderId="0" xfId="187" applyFont="1" applyBorder="1" applyAlignment="1">
      <alignment horizontal="center"/>
    </xf>
    <xf numFmtId="0" fontId="13" fillId="0" borderId="0" xfId="187" applyFont="1" applyBorder="1" applyAlignment="1"/>
    <xf numFmtId="0" fontId="97" fillId="0" borderId="0" xfId="187" applyFont="1" applyBorder="1" applyAlignment="1">
      <alignment horizontal="left"/>
    </xf>
    <xf numFmtId="1" fontId="53" fillId="0" borderId="0" xfId="0" applyNumberFormat="1" applyFont="1" applyFill="1" applyAlignment="1">
      <alignment horizontal="center"/>
    </xf>
    <xf numFmtId="49" fontId="53" fillId="0" borderId="0" xfId="0" applyNumberFormat="1" applyFont="1" applyFill="1" applyAlignment="1">
      <alignment horizontal="center"/>
    </xf>
    <xf numFmtId="0" fontId="53" fillId="0" borderId="0" xfId="212" applyFont="1" applyFill="1" applyAlignment="1">
      <alignment horizontal="center"/>
    </xf>
    <xf numFmtId="0" fontId="53" fillId="0" borderId="0" xfId="212" applyFont="1" applyFill="1" applyAlignment="1">
      <alignment horizontal="center" wrapText="1"/>
    </xf>
    <xf numFmtId="175" fontId="43" fillId="0" borderId="0" xfId="59" applyNumberFormat="1" applyFont="1" applyAlignment="1"/>
    <xf numFmtId="174" fontId="98" fillId="0" borderId="0" xfId="0" applyFont="1" applyAlignment="1"/>
    <xf numFmtId="0" fontId="107" fillId="0" borderId="0" xfId="182"/>
    <xf numFmtId="174" fontId="16" fillId="0" borderId="0" xfId="201" applyFont="1" applyAlignment="1">
      <alignment horizontal="center"/>
    </xf>
    <xf numFmtId="0" fontId="38" fillId="0" borderId="0" xfId="185" applyFont="1" applyAlignment="1">
      <alignment horizontal="center"/>
    </xf>
    <xf numFmtId="175" fontId="53" fillId="0" borderId="0" xfId="59" applyNumberFormat="1" applyFont="1" applyAlignment="1">
      <alignment horizontal="right"/>
    </xf>
    <xf numFmtId="175" fontId="53" fillId="0" borderId="8" xfId="59" applyNumberFormat="1" applyFont="1" applyBorder="1" applyAlignment="1">
      <alignment horizontal="right"/>
    </xf>
    <xf numFmtId="43" fontId="43" fillId="0" borderId="0" xfId="59" applyFont="1" applyAlignment="1">
      <alignment horizontal="right"/>
    </xf>
    <xf numFmtId="174" fontId="53" fillId="0" borderId="0" xfId="0" applyFont="1" applyFill="1" applyAlignment="1">
      <alignment horizontal="center"/>
    </xf>
    <xf numFmtId="174" fontId="20" fillId="0" borderId="0" xfId="201" applyFont="1" applyAlignment="1">
      <alignment horizontal="center"/>
    </xf>
    <xf numFmtId="174" fontId="0" fillId="0" borderId="0" xfId="0" applyFont="1" applyAlignment="1">
      <alignment horizontal="center"/>
    </xf>
    <xf numFmtId="0" fontId="20" fillId="0" borderId="0" xfId="201" applyNumberFormat="1" applyFont="1" applyFill="1" applyBorder="1" applyAlignment="1">
      <alignment horizontal="center"/>
    </xf>
    <xf numFmtId="174" fontId="43" fillId="0" borderId="0" xfId="0" applyFont="1" applyAlignment="1">
      <alignment horizontal="center"/>
    </xf>
    <xf numFmtId="175" fontId="53" fillId="0" borderId="11" xfId="59" applyNumberFormat="1" applyFont="1" applyFill="1" applyBorder="1" applyAlignment="1"/>
    <xf numFmtId="175" fontId="53" fillId="0" borderId="15" xfId="59" applyNumberFormat="1" applyFont="1" applyFill="1" applyBorder="1" applyAlignment="1"/>
    <xf numFmtId="186" fontId="20" fillId="0" borderId="0" xfId="59" applyNumberFormat="1" applyFont="1" applyFill="1" applyAlignment="1">
      <alignment horizontal="right"/>
    </xf>
    <xf numFmtId="0" fontId="53" fillId="0" borderId="0" xfId="188" applyNumberFormat="1" applyFont="1" applyFill="1" applyAlignment="1">
      <alignment vertical="top"/>
    </xf>
    <xf numFmtId="180" fontId="53" fillId="0" borderId="8" xfId="59" applyNumberFormat="1" applyFont="1" applyFill="1" applyBorder="1" applyProtection="1">
      <protection locked="0"/>
    </xf>
    <xf numFmtId="175" fontId="53" fillId="0" borderId="8" xfId="59" applyNumberFormat="1" applyFont="1" applyFill="1" applyBorder="1" applyAlignment="1" applyProtection="1">
      <protection locked="0"/>
    </xf>
    <xf numFmtId="49" fontId="53" fillId="0" borderId="0" xfId="0" applyNumberFormat="1" applyFont="1" applyAlignment="1">
      <alignment horizontal="center" vertical="center" wrapText="1"/>
    </xf>
    <xf numFmtId="7" fontId="102" fillId="0" borderId="0" xfId="183" applyFont="1" applyFill="1" applyAlignment="1"/>
    <xf numFmtId="7" fontId="102" fillId="0" borderId="0" xfId="183" applyFont="1" applyFill="1" applyAlignment="1">
      <alignment horizontal="center"/>
    </xf>
    <xf numFmtId="7" fontId="103" fillId="0" borderId="0" xfId="183" applyFont="1" applyFill="1" applyAlignment="1">
      <alignment horizontal="center"/>
    </xf>
    <xf numFmtId="7" fontId="103" fillId="0" borderId="0" xfId="183" applyFont="1" applyFill="1"/>
    <xf numFmtId="182" fontId="104" fillId="0" borderId="0" xfId="289" applyNumberFormat="1" applyFont="1" applyFill="1" applyAlignment="1">
      <alignment horizontal="center"/>
    </xf>
    <xf numFmtId="182" fontId="103" fillId="0" borderId="0" xfId="289" applyNumberFormat="1" applyFont="1" applyFill="1" applyAlignment="1">
      <alignment horizontal="center"/>
    </xf>
    <xf numFmtId="182" fontId="103" fillId="0" borderId="0" xfId="289" applyNumberFormat="1" applyFont="1" applyFill="1"/>
    <xf numFmtId="10" fontId="103" fillId="0" borderId="0" xfId="183" applyNumberFormat="1" applyFont="1" applyFill="1"/>
    <xf numFmtId="7" fontId="101" fillId="0" borderId="0" xfId="183"/>
    <xf numFmtId="174" fontId="13" fillId="0" borderId="0" xfId="201" applyFont="1" applyFill="1" applyBorder="1" applyAlignment="1"/>
    <xf numFmtId="174" fontId="13" fillId="0" borderId="8" xfId="201" applyFont="1" applyFill="1" applyBorder="1" applyAlignment="1"/>
    <xf numFmtId="174" fontId="13" fillId="0" borderId="0" xfId="201" applyFont="1" applyFill="1" applyBorder="1" applyAlignment="1">
      <alignment horizontal="center" vertical="top"/>
    </xf>
    <xf numFmtId="3" fontId="53" fillId="0" borderId="0" xfId="211" applyNumberFormat="1" applyFont="1" applyFill="1" applyBorder="1" applyAlignment="1">
      <alignment horizontal="center"/>
    </xf>
    <xf numFmtId="3" fontId="53" fillId="0" borderId="0" xfId="211" applyNumberFormat="1" applyFont="1" applyBorder="1" applyAlignment="1">
      <alignment horizontal="center"/>
    </xf>
    <xf numFmtId="3" fontId="43" fillId="0" borderId="0" xfId="0" applyNumberFormat="1" applyFont="1" applyAlignment="1"/>
    <xf numFmtId="3" fontId="43" fillId="0" borderId="8" xfId="0" applyNumberFormat="1" applyFont="1" applyBorder="1" applyAlignment="1">
      <alignment horizontal="center"/>
    </xf>
    <xf numFmtId="3" fontId="43" fillId="0" borderId="0" xfId="0" applyNumberFormat="1" applyFont="1" applyFill="1" applyAlignment="1"/>
    <xf numFmtId="0" fontId="43" fillId="0" borderId="0" xfId="0" applyNumberFormat="1" applyFont="1" applyProtection="1">
      <protection locked="0"/>
    </xf>
    <xf numFmtId="3" fontId="43" fillId="0" borderId="0" xfId="0" applyNumberFormat="1" applyFont="1" applyAlignment="1">
      <alignment horizontal="center"/>
    </xf>
    <xf numFmtId="182" fontId="84" fillId="0" borderId="0" xfId="266" applyNumberFormat="1" applyFont="1" applyFill="1" applyBorder="1"/>
    <xf numFmtId="175" fontId="53" fillId="0" borderId="0" xfId="187" applyNumberFormat="1" applyFont="1" applyFill="1" applyBorder="1"/>
    <xf numFmtId="0" fontId="53" fillId="0" borderId="0" xfId="187" applyFont="1" applyFill="1" applyBorder="1" applyAlignment="1">
      <alignment horizontal="left"/>
    </xf>
    <xf numFmtId="3" fontId="53" fillId="0" borderId="0" xfId="187" applyNumberFormat="1" applyFont="1" applyFill="1" applyBorder="1"/>
    <xf numFmtId="43" fontId="53" fillId="14" borderId="26" xfId="187" applyNumberFormat="1" applyFont="1" applyFill="1" applyBorder="1"/>
    <xf numFmtId="164" fontId="53" fillId="0" borderId="0" xfId="283" applyNumberFormat="1" applyFont="1" applyFill="1" applyBorder="1"/>
    <xf numFmtId="10" fontId="53" fillId="0" borderId="34" xfId="187" applyNumberFormat="1" applyFont="1" applyFill="1" applyBorder="1"/>
    <xf numFmtId="175" fontId="105" fillId="0" borderId="0" xfId="79" applyNumberFormat="1" applyFont="1" applyFill="1" applyBorder="1"/>
    <xf numFmtId="182" fontId="53" fillId="0" borderId="0" xfId="266" applyNumberFormat="1" applyFont="1" applyFill="1" applyBorder="1"/>
    <xf numFmtId="187" fontId="53" fillId="0" borderId="0" xfId="79" applyNumberFormat="1" applyFont="1" applyFill="1" applyBorder="1"/>
    <xf numFmtId="174" fontId="93" fillId="0" borderId="19" xfId="0" applyFont="1" applyBorder="1"/>
    <xf numFmtId="3" fontId="53" fillId="0" borderId="0" xfId="188" applyNumberFormat="1" applyFont="1" applyAlignment="1">
      <alignment wrapText="1"/>
    </xf>
    <xf numFmtId="174" fontId="106" fillId="0" borderId="0" xfId="201" applyFont="1" applyFill="1" applyBorder="1" applyAlignment="1"/>
    <xf numFmtId="175" fontId="0" fillId="0" borderId="0" xfId="59" applyNumberFormat="1" applyFont="1" applyAlignment="1">
      <alignment horizontal="center"/>
    </xf>
    <xf numFmtId="1" fontId="20" fillId="0" borderId="0" xfId="201" applyNumberFormat="1" applyFont="1" applyAlignment="1">
      <alignment horizontal="left"/>
    </xf>
    <xf numFmtId="174" fontId="20" fillId="0" borderId="0" xfId="201" applyFont="1" applyAlignment="1">
      <alignment horizontal="left"/>
    </xf>
    <xf numFmtId="174" fontId="43" fillId="0" borderId="0" xfId="211" applyFont="1" applyFill="1" applyAlignment="1">
      <alignment wrapText="1"/>
    </xf>
    <xf numFmtId="175" fontId="43" fillId="0" borderId="0" xfId="59" applyNumberFormat="1" applyFont="1" applyAlignment="1">
      <alignment horizontal="left" indent="2"/>
    </xf>
    <xf numFmtId="186" fontId="43" fillId="0" borderId="0" xfId="59" applyNumberFormat="1" applyFont="1" applyAlignment="1"/>
    <xf numFmtId="0" fontId="43" fillId="0" borderId="0" xfId="201" applyNumberFormat="1" applyFont="1" applyFill="1" applyAlignment="1">
      <alignment horizontal="right"/>
    </xf>
    <xf numFmtId="43" fontId="43" fillId="0" borderId="1" xfId="59" applyFont="1" applyBorder="1" applyAlignment="1">
      <alignment horizontal="right"/>
    </xf>
    <xf numFmtId="0" fontId="82" fillId="0" borderId="0" xfId="192" applyFont="1" applyFill="1" applyBorder="1" applyAlignment="1">
      <alignment horizontal="center" vertical="center" wrapText="1"/>
    </xf>
    <xf numFmtId="0" fontId="82" fillId="0" borderId="0" xfId="192" applyFont="1" applyFill="1" applyBorder="1" applyAlignment="1">
      <alignment horizontal="center"/>
    </xf>
    <xf numFmtId="174" fontId="83" fillId="0" borderId="0" xfId="0" applyFont="1" applyFill="1" applyBorder="1" applyAlignment="1">
      <alignment horizontal="center"/>
    </xf>
    <xf numFmtId="43" fontId="90" fillId="0" borderId="0" xfId="59" applyFont="1" applyFill="1" applyBorder="1"/>
    <xf numFmtId="176" fontId="82" fillId="0" borderId="0" xfId="93" applyNumberFormat="1" applyFont="1" applyFill="1" applyBorder="1"/>
    <xf numFmtId="0" fontId="82" fillId="0" borderId="0" xfId="192" applyFont="1" applyFill="1" applyBorder="1"/>
    <xf numFmtId="174" fontId="53" fillId="0" borderId="0" xfId="0" applyFont="1" applyFill="1" applyBorder="1" applyAlignment="1"/>
    <xf numFmtId="0" fontId="53" fillId="0" borderId="0" xfId="208" applyNumberFormat="1" applyFont="1" applyFill="1" applyBorder="1" applyAlignment="1" applyProtection="1">
      <alignment horizontal="center"/>
      <protection locked="0"/>
    </xf>
    <xf numFmtId="175" fontId="53" fillId="0" borderId="8" xfId="59" applyNumberFormat="1" applyFont="1" applyFill="1" applyBorder="1" applyAlignment="1">
      <alignment horizontal="center"/>
    </xf>
    <xf numFmtId="175" fontId="53" fillId="14" borderId="8" xfId="59" applyNumberFormat="1" applyFont="1" applyFill="1" applyBorder="1" applyAlignment="1">
      <alignment horizontal="center"/>
    </xf>
    <xf numFmtId="0" fontId="53" fillId="0" borderId="30" xfId="201" applyNumberFormat="1" applyFont="1" applyFill="1" applyBorder="1"/>
    <xf numFmtId="175" fontId="53" fillId="14" borderId="10" xfId="59" applyNumberFormat="1" applyFont="1" applyFill="1" applyBorder="1" applyAlignment="1"/>
    <xf numFmtId="174" fontId="82" fillId="0" borderId="17" xfId="201" applyFont="1" applyFill="1" applyBorder="1" applyAlignment="1"/>
    <xf numFmtId="0" fontId="53" fillId="0" borderId="9" xfId="201" applyNumberFormat="1" applyFont="1" applyFill="1" applyBorder="1" applyAlignment="1">
      <alignment horizontal="center" wrapText="1"/>
    </xf>
    <xf numFmtId="43" fontId="53" fillId="0" borderId="11" xfId="59" applyNumberFormat="1" applyFont="1" applyFill="1" applyBorder="1" applyAlignment="1"/>
    <xf numFmtId="41" fontId="53" fillId="16" borderId="0" xfId="212" applyNumberFormat="1" applyFont="1" applyFill="1"/>
    <xf numFmtId="43" fontId="43" fillId="14" borderId="0" xfId="59" applyFont="1" applyFill="1" applyAlignment="1"/>
    <xf numFmtId="175" fontId="43" fillId="14" borderId="0" xfId="59" applyNumberFormat="1" applyFont="1" applyFill="1" applyAlignment="1"/>
    <xf numFmtId="175" fontId="43" fillId="0" borderId="0" xfId="59" applyNumberFormat="1" applyFont="1" applyFill="1" applyAlignment="1" applyProtection="1">
      <protection locked="0"/>
    </xf>
    <xf numFmtId="175" fontId="43" fillId="14" borderId="8" xfId="59" applyNumberFormat="1" applyFont="1" applyFill="1" applyBorder="1" applyAlignment="1"/>
    <xf numFmtId="43" fontId="20" fillId="0" borderId="0" xfId="59" applyFont="1" applyAlignment="1"/>
    <xf numFmtId="43" fontId="20" fillId="0" borderId="0" xfId="59" applyFont="1" applyBorder="1" applyAlignment="1"/>
    <xf numFmtId="14" fontId="105" fillId="17" borderId="19" xfId="187" applyNumberFormat="1" applyFont="1" applyFill="1" applyBorder="1" applyAlignment="1">
      <alignment horizontal="center"/>
    </xf>
    <xf numFmtId="0" fontId="53" fillId="17" borderId="0" xfId="187" applyFont="1" applyFill="1" applyBorder="1" applyAlignment="1">
      <alignment horizontal="center"/>
    </xf>
    <xf numFmtId="0" fontId="105" fillId="17" borderId="0" xfId="187" applyFont="1" applyFill="1" applyBorder="1" applyAlignment="1">
      <alignment horizontal="center"/>
    </xf>
    <xf numFmtId="169" fontId="43" fillId="18" borderId="0" xfId="59" applyNumberFormat="1" applyFont="1" applyFill="1" applyAlignment="1"/>
    <xf numFmtId="43" fontId="53" fillId="17" borderId="0" xfId="59" applyFont="1" applyFill="1" applyAlignment="1"/>
    <xf numFmtId="0" fontId="53" fillId="0" borderId="0" xfId="0" applyNumberFormat="1" applyFont="1" applyAlignment="1">
      <alignment horizontal="center"/>
    </xf>
    <xf numFmtId="44" fontId="53" fillId="0" borderId="0" xfId="0" applyNumberFormat="1" applyFont="1" applyBorder="1" applyAlignment="1"/>
    <xf numFmtId="44" fontId="53" fillId="0" borderId="0" xfId="0" applyNumberFormat="1" applyFont="1" applyFill="1" applyBorder="1" applyAlignment="1"/>
    <xf numFmtId="0" fontId="53" fillId="0" borderId="0" xfId="187" applyFont="1" applyFill="1" applyBorder="1" applyAlignment="1"/>
    <xf numFmtId="3" fontId="53" fillId="0" borderId="0" xfId="187" applyNumberFormat="1" applyFont="1" applyFill="1" applyBorder="1" applyAlignment="1">
      <alignment horizontal="center" wrapText="1"/>
    </xf>
    <xf numFmtId="0" fontId="53" fillId="0" borderId="0" xfId="187" applyFont="1" applyFill="1" applyBorder="1" applyAlignment="1">
      <alignment horizontal="center" wrapText="1"/>
    </xf>
    <xf numFmtId="174" fontId="83" fillId="0" borderId="0" xfId="0" applyFont="1" applyBorder="1" applyAlignment="1"/>
    <xf numFmtId="0" fontId="53" fillId="17" borderId="0" xfId="187" applyFont="1" applyFill="1" applyBorder="1" applyAlignment="1"/>
    <xf numFmtId="175" fontId="53" fillId="17" borderId="0" xfId="59" applyNumberFormat="1" applyFont="1" applyFill="1" applyBorder="1" applyAlignment="1">
      <alignment horizontal="center"/>
    </xf>
    <xf numFmtId="174" fontId="83" fillId="17" borderId="0" xfId="0" applyFont="1" applyFill="1" applyAlignment="1"/>
    <xf numFmtId="175" fontId="53" fillId="0" borderId="0" xfId="59" applyNumberFormat="1" applyFont="1" applyFill="1" applyBorder="1" applyAlignment="1">
      <alignment horizontal="center" wrapText="1"/>
    </xf>
    <xf numFmtId="175" fontId="53" fillId="17" borderId="0" xfId="59" applyNumberFormat="1" applyFont="1" applyFill="1" applyBorder="1"/>
    <xf numFmtId="0" fontId="53" fillId="17" borderId="1" xfId="187" applyFont="1" applyFill="1" applyBorder="1" applyAlignment="1"/>
    <xf numFmtId="175" fontId="53" fillId="17" borderId="1" xfId="59" applyNumberFormat="1" applyFont="1" applyFill="1" applyBorder="1"/>
    <xf numFmtId="175" fontId="53" fillId="17" borderId="1" xfId="59" applyNumberFormat="1" applyFont="1" applyFill="1" applyBorder="1" applyAlignment="1">
      <alignment horizontal="center"/>
    </xf>
    <xf numFmtId="174" fontId="83" fillId="17" borderId="1" xfId="0" applyFont="1" applyFill="1" applyBorder="1" applyAlignment="1"/>
    <xf numFmtId="175" fontId="53" fillId="0" borderId="1" xfId="59" applyNumberFormat="1" applyFont="1" applyFill="1" applyBorder="1" applyAlignment="1">
      <alignment horizontal="center" wrapText="1"/>
    </xf>
    <xf numFmtId="175" fontId="53" fillId="0" borderId="0" xfId="59" applyNumberFormat="1" applyFont="1" applyFill="1" applyBorder="1"/>
    <xf numFmtId="174" fontId="53" fillId="0" borderId="0" xfId="0" applyFont="1" applyBorder="1" applyAlignment="1"/>
    <xf numFmtId="0" fontId="53" fillId="0" borderId="0" xfId="0" applyNumberFormat="1" applyFont="1" applyAlignment="1">
      <alignment horizontal="center" vertical="top"/>
    </xf>
    <xf numFmtId="0" fontId="53" fillId="0" borderId="0" xfId="0" applyNumberFormat="1" applyFont="1" applyFill="1" applyAlignment="1">
      <alignment horizontal="center"/>
    </xf>
    <xf numFmtId="3" fontId="53" fillId="0" borderId="0" xfId="188" applyNumberFormat="1" applyFont="1" applyFill="1" applyAlignment="1">
      <alignment wrapText="1"/>
    </xf>
    <xf numFmtId="0" fontId="60" fillId="0" borderId="0" xfId="212" applyFont="1" applyFill="1" applyAlignment="1">
      <alignment horizontal="center" wrapText="1"/>
    </xf>
    <xf numFmtId="0" fontId="53" fillId="0" borderId="0" xfId="211" applyNumberFormat="1" applyFont="1" applyFill="1" applyAlignment="1" applyProtection="1">
      <alignment horizontal="center"/>
      <protection locked="0"/>
    </xf>
    <xf numFmtId="187" fontId="53" fillId="0" borderId="0" xfId="59" applyNumberFormat="1" applyFont="1" applyFill="1" applyAlignment="1"/>
    <xf numFmtId="164" fontId="53" fillId="0" borderId="0" xfId="211" applyNumberFormat="1" applyFont="1" applyFill="1" applyAlignment="1">
      <alignment horizontal="center"/>
    </xf>
    <xf numFmtId="174" fontId="53" fillId="0" borderId="30" xfId="0" applyFont="1" applyBorder="1"/>
    <xf numFmtId="174" fontId="53" fillId="0" borderId="31" xfId="0" applyFont="1" applyBorder="1"/>
    <xf numFmtId="174" fontId="53" fillId="0" borderId="33" xfId="0" applyFont="1" applyBorder="1" applyAlignment="1">
      <alignment horizontal="center"/>
    </xf>
    <xf numFmtId="174" fontId="53" fillId="0" borderId="3" xfId="0" applyFont="1" applyBorder="1"/>
    <xf numFmtId="174" fontId="53" fillId="0" borderId="15" xfId="0" applyFont="1" applyBorder="1" applyAlignment="1">
      <alignment horizontal="center"/>
    </xf>
    <xf numFmtId="174" fontId="53" fillId="17" borderId="0" xfId="0" applyFont="1" applyFill="1"/>
    <xf numFmtId="174" fontId="53" fillId="0" borderId="33" xfId="0" applyFont="1" applyBorder="1"/>
    <xf numFmtId="174" fontId="53" fillId="0" borderId="11" xfId="0" applyFont="1" applyBorder="1"/>
    <xf numFmtId="174" fontId="53" fillId="0" borderId="9" xfId="0" applyFont="1" applyBorder="1" applyAlignment="1">
      <alignment horizontal="center"/>
    </xf>
    <xf numFmtId="174" fontId="53" fillId="0" borderId="11" xfId="0" applyFont="1" applyBorder="1" applyAlignment="1">
      <alignment horizontal="center"/>
    </xf>
    <xf numFmtId="174" fontId="53" fillId="0" borderId="15" xfId="0" applyFont="1" applyBorder="1"/>
    <xf numFmtId="174" fontId="53" fillId="0" borderId="1" xfId="0" applyFont="1" applyBorder="1"/>
    <xf numFmtId="176" fontId="53" fillId="0" borderId="32" xfId="93" applyNumberFormat="1" applyFont="1" applyFill="1" applyBorder="1"/>
    <xf numFmtId="174" fontId="53" fillId="0" borderId="0" xfId="0" applyNumberFormat="1" applyFont="1" applyFill="1" applyBorder="1" applyAlignment="1" applyProtection="1"/>
    <xf numFmtId="174" fontId="53" fillId="0" borderId="0" xfId="201" applyFont="1" applyAlignment="1"/>
    <xf numFmtId="174" fontId="53" fillId="0" borderId="0" xfId="201" applyFont="1" applyAlignment="1">
      <alignment horizontal="center"/>
    </xf>
    <xf numFmtId="174" fontId="53" fillId="0" borderId="1" xfId="201" applyFont="1" applyFill="1" applyBorder="1" applyAlignment="1">
      <alignment horizontal="center"/>
    </xf>
    <xf numFmtId="174" fontId="53" fillId="0" borderId="30" xfId="201" applyFont="1" applyFill="1" applyBorder="1" applyAlignment="1">
      <alignment horizontal="center"/>
    </xf>
    <xf numFmtId="174" fontId="53" fillId="0" borderId="33" xfId="201" applyFont="1" applyFill="1" applyBorder="1" applyAlignment="1">
      <alignment horizontal="center"/>
    </xf>
    <xf numFmtId="174" fontId="53" fillId="0" borderId="33" xfId="201" applyFont="1" applyBorder="1" applyAlignment="1">
      <alignment horizontal="center"/>
    </xf>
    <xf numFmtId="174" fontId="53" fillId="0" borderId="10" xfId="201" applyFont="1" applyBorder="1" applyAlignment="1">
      <alignment horizontal="center"/>
    </xf>
    <xf numFmtId="174" fontId="53" fillId="0" borderId="11" xfId="201" applyFont="1" applyBorder="1" applyAlignment="1">
      <alignment horizontal="center"/>
    </xf>
    <xf numFmtId="43" fontId="53" fillId="17" borderId="10" xfId="59" applyFont="1" applyFill="1" applyBorder="1" applyAlignment="1">
      <alignment horizontal="center"/>
    </xf>
    <xf numFmtId="43" fontId="53" fillId="17" borderId="11" xfId="59" applyFont="1" applyFill="1" applyBorder="1" applyAlignment="1"/>
    <xf numFmtId="175" fontId="53" fillId="0" borderId="11" xfId="59" applyNumberFormat="1" applyFont="1" applyBorder="1" applyAlignment="1"/>
    <xf numFmtId="174" fontId="53" fillId="0" borderId="17" xfId="201" applyFont="1" applyFill="1" applyBorder="1" applyAlignment="1">
      <alignment horizontal="center"/>
    </xf>
    <xf numFmtId="0" fontId="53" fillId="0" borderId="0" xfId="210" applyFont="1"/>
    <xf numFmtId="0" fontId="53" fillId="0" borderId="0" xfId="0" applyNumberFormat="1" applyFont="1" applyFill="1" applyAlignment="1">
      <alignment horizontal="center" vertical="top"/>
    </xf>
    <xf numFmtId="174" fontId="60" fillId="0" borderId="19" xfId="0" applyFont="1" applyBorder="1" applyAlignment="1">
      <alignment horizontal="center"/>
    </xf>
    <xf numFmtId="0" fontId="53" fillId="17" borderId="19" xfId="0" applyNumberFormat="1" applyFont="1" applyFill="1" applyBorder="1" applyAlignment="1">
      <alignment horizontal="center"/>
    </xf>
    <xf numFmtId="0" fontId="53" fillId="17" borderId="19" xfId="0" applyNumberFormat="1" applyFont="1" applyFill="1" applyBorder="1" applyAlignment="1" applyProtection="1">
      <alignment horizontal="center"/>
      <protection locked="0"/>
    </xf>
    <xf numFmtId="174" fontId="53" fillId="17" borderId="11" xfId="0" applyFont="1" applyFill="1" applyBorder="1"/>
    <xf numFmtId="0" fontId="60" fillId="0" borderId="0" xfId="187" applyFont="1" applyFill="1" applyBorder="1" applyAlignment="1">
      <alignment horizontal="left"/>
    </xf>
    <xf numFmtId="176" fontId="53" fillId="0" borderId="25" xfId="102" applyNumberFormat="1" applyFont="1" applyFill="1" applyBorder="1" applyAlignment="1">
      <alignment horizontal="center"/>
    </xf>
    <xf numFmtId="0" fontId="53" fillId="17" borderId="19" xfId="187" applyFont="1" applyFill="1" applyBorder="1"/>
    <xf numFmtId="0" fontId="53" fillId="17" borderId="0" xfId="187" applyFont="1" applyFill="1" applyBorder="1"/>
    <xf numFmtId="175" fontId="53" fillId="17" borderId="0" xfId="79" applyNumberFormat="1" applyFont="1" applyFill="1" applyBorder="1" applyAlignment="1">
      <alignment horizontal="right"/>
    </xf>
    <xf numFmtId="175" fontId="53" fillId="17" borderId="25" xfId="79" applyNumberFormat="1" applyFont="1" applyFill="1" applyBorder="1" applyAlignment="1">
      <alignment horizontal="right"/>
    </xf>
    <xf numFmtId="175" fontId="84" fillId="0" borderId="0" xfId="187" applyNumberFormat="1" applyFont="1" applyFill="1" applyBorder="1"/>
    <xf numFmtId="175" fontId="53" fillId="17" borderId="0" xfId="79" applyNumberFormat="1" applyFont="1" applyFill="1" applyBorder="1"/>
    <xf numFmtId="43" fontId="53" fillId="17" borderId="0" xfId="59" applyFont="1" applyFill="1" applyBorder="1"/>
    <xf numFmtId="0" fontId="53" fillId="0" borderId="18" xfId="187" applyFont="1" applyFill="1" applyBorder="1"/>
    <xf numFmtId="175" fontId="60" fillId="0" borderId="35" xfId="79" applyNumberFormat="1" applyFont="1" applyFill="1" applyBorder="1"/>
    <xf numFmtId="0" fontId="53" fillId="17" borderId="24" xfId="187" applyFont="1" applyFill="1" applyBorder="1"/>
    <xf numFmtId="175" fontId="53" fillId="17" borderId="21" xfId="79" applyNumberFormat="1" applyFont="1" applyFill="1" applyBorder="1"/>
    <xf numFmtId="0" fontId="53" fillId="17" borderId="21" xfId="187" applyFont="1" applyFill="1" applyBorder="1"/>
    <xf numFmtId="175" fontId="53" fillId="17" borderId="20" xfId="79" applyNumberFormat="1" applyFont="1" applyFill="1" applyBorder="1"/>
    <xf numFmtId="0" fontId="60" fillId="17" borderId="19" xfId="187" applyFont="1" applyFill="1" applyBorder="1"/>
    <xf numFmtId="43" fontId="53" fillId="14" borderId="25" xfId="187" applyNumberFormat="1" applyFont="1" applyFill="1" applyBorder="1"/>
    <xf numFmtId="0" fontId="60" fillId="17" borderId="23" xfId="187" applyFont="1" applyFill="1" applyBorder="1"/>
    <xf numFmtId="175" fontId="53" fillId="17" borderId="8" xfId="79" applyNumberFormat="1" applyFont="1" applyFill="1" applyBorder="1"/>
    <xf numFmtId="0" fontId="53" fillId="17" borderId="8" xfId="187" applyFont="1" applyFill="1" applyBorder="1"/>
    <xf numFmtId="10" fontId="53" fillId="17" borderId="8" xfId="283" applyNumberFormat="1" applyFont="1" applyFill="1" applyBorder="1"/>
    <xf numFmtId="0" fontId="53" fillId="0" borderId="8" xfId="187" applyFont="1" applyFill="1" applyBorder="1" applyAlignment="1">
      <alignment horizontal="center" wrapText="1"/>
    </xf>
    <xf numFmtId="0" fontId="53" fillId="0" borderId="26" xfId="187" applyFont="1" applyFill="1" applyBorder="1" applyAlignment="1">
      <alignment horizontal="center" wrapText="1"/>
    </xf>
    <xf numFmtId="175" fontId="105" fillId="17" borderId="0" xfId="79" applyNumberFormat="1" applyFont="1" applyFill="1" applyBorder="1"/>
    <xf numFmtId="14" fontId="53" fillId="17" borderId="19" xfId="187" applyNumberFormat="1" applyFont="1" applyFill="1" applyBorder="1" applyAlignment="1">
      <alignment horizontal="center"/>
    </xf>
    <xf numFmtId="0" fontId="53" fillId="17" borderId="0" xfId="187" quotePrefix="1" applyFont="1" applyFill="1" applyBorder="1" applyAlignment="1">
      <alignment horizontal="center"/>
    </xf>
    <xf numFmtId="0" fontId="53" fillId="0" borderId="0" xfId="187" applyFont="1" applyAlignment="1">
      <alignment horizontal="left"/>
    </xf>
    <xf numFmtId="0" fontId="53" fillId="0" borderId="0" xfId="206" applyNumberFormat="1" applyFont="1" applyFill="1" applyAlignment="1">
      <alignment horizontal="left"/>
    </xf>
    <xf numFmtId="0" fontId="13" fillId="0" borderId="19" xfId="187" applyFont="1" applyFill="1" applyBorder="1" applyAlignment="1">
      <alignment horizontal="center"/>
    </xf>
    <xf numFmtId="49" fontId="13" fillId="0" borderId="0" xfId="187" applyNumberFormat="1" applyFont="1" applyFill="1" applyBorder="1" applyAlignment="1">
      <alignment horizontal="center"/>
    </xf>
    <xf numFmtId="0" fontId="13" fillId="0" borderId="0" xfId="187" applyFont="1" applyFill="1" applyBorder="1" applyAlignment="1"/>
    <xf numFmtId="174" fontId="0" fillId="0" borderId="0" xfId="0" applyFill="1" applyAlignment="1"/>
    <xf numFmtId="0" fontId="53" fillId="0" borderId="0" xfId="187" applyFont="1" applyBorder="1" applyAlignment="1">
      <alignment horizontal="center"/>
    </xf>
    <xf numFmtId="3" fontId="53" fillId="0" borderId="0" xfId="187" applyNumberFormat="1" applyFont="1" applyFill="1" applyBorder="1" applyAlignment="1"/>
    <xf numFmtId="174" fontId="60" fillId="0" borderId="1" xfId="201" applyFont="1" applyBorder="1" applyAlignment="1">
      <alignment horizontal="center" wrapText="1"/>
    </xf>
    <xf numFmtId="174" fontId="60" fillId="0" borderId="0" xfId="201" applyFont="1" applyFill="1" applyAlignment="1">
      <alignment horizontal="center" wrapText="1"/>
    </xf>
    <xf numFmtId="0" fontId="53" fillId="0" borderId="0" xfId="204" applyFont="1" applyBorder="1" applyAlignment="1"/>
    <xf numFmtId="0" fontId="53" fillId="0" borderId="0" xfId="204" applyFont="1" applyFill="1" applyBorder="1" applyAlignment="1">
      <alignment wrapText="1"/>
    </xf>
    <xf numFmtId="174" fontId="53" fillId="14" borderId="0" xfId="0" applyFont="1" applyFill="1" applyAlignment="1"/>
    <xf numFmtId="0" fontId="53" fillId="0" borderId="0" xfId="192" applyFont="1" applyFill="1" applyAlignment="1">
      <alignment horizontal="left" wrapText="1"/>
    </xf>
    <xf numFmtId="174" fontId="99" fillId="0" borderId="0" xfId="0" applyFont="1" applyFill="1" applyAlignment="1"/>
    <xf numFmtId="0" fontId="13" fillId="0" borderId="0" xfId="0" applyNumberFormat="1" applyFont="1" applyFill="1" applyAlignment="1">
      <alignment horizontal="center" vertical="center"/>
    </xf>
    <xf numFmtId="174" fontId="13" fillId="0" borderId="0" xfId="0" applyFont="1" applyFill="1" applyAlignment="1"/>
    <xf numFmtId="176" fontId="53" fillId="17" borderId="25" xfId="93" applyNumberFormat="1" applyFont="1" applyFill="1" applyBorder="1" applyProtection="1">
      <protection locked="0"/>
    </xf>
    <xf numFmtId="176" fontId="53" fillId="0" borderId="29" xfId="93" applyNumberFormat="1" applyFont="1" applyFill="1" applyBorder="1" applyProtection="1">
      <protection locked="0"/>
    </xf>
    <xf numFmtId="176" fontId="53" fillId="0" borderId="25" xfId="93" applyNumberFormat="1" applyFont="1" applyFill="1" applyBorder="1" applyProtection="1">
      <protection locked="0"/>
    </xf>
    <xf numFmtId="0" fontId="53" fillId="0" borderId="0" xfId="206" applyNumberFormat="1" applyFont="1" applyFill="1" applyAlignment="1">
      <alignment horizontal="center" wrapText="1"/>
    </xf>
    <xf numFmtId="174" fontId="53" fillId="0" borderId="0" xfId="201" applyFont="1" applyFill="1" applyBorder="1" applyAlignment="1">
      <alignment vertical="top"/>
    </xf>
    <xf numFmtId="174" fontId="13" fillId="0" borderId="0" xfId="201" applyFont="1" applyFill="1" applyBorder="1" applyAlignment="1">
      <alignment horizontal="left"/>
    </xf>
    <xf numFmtId="7" fontId="103" fillId="0" borderId="0" xfId="183" applyFont="1" applyFill="1" applyAlignment="1">
      <alignment horizontal="left"/>
    </xf>
    <xf numFmtId="0" fontId="53" fillId="0" borderId="0" xfId="188" applyNumberFormat="1" applyFont="1" applyFill="1" applyAlignment="1">
      <alignment vertical="top" wrapText="1"/>
    </xf>
    <xf numFmtId="174" fontId="53" fillId="0" borderId="0" xfId="0" applyFont="1" applyFill="1" applyAlignment="1">
      <alignment horizontal="left" vertical="center" wrapText="1"/>
    </xf>
    <xf numFmtId="174" fontId="53" fillId="0" borderId="0" xfId="0" applyFont="1" applyAlignment="1"/>
    <xf numFmtId="0" fontId="53" fillId="0" borderId="0" xfId="211" applyNumberFormat="1" applyFont="1" applyFill="1" applyAlignment="1">
      <alignment horizontal="center"/>
    </xf>
    <xf numFmtId="0" fontId="53" fillId="0" borderId="0" xfId="201" applyNumberFormat="1" applyFont="1" applyFill="1" applyBorder="1" applyAlignment="1" applyProtection="1">
      <alignment horizontal="center"/>
      <protection locked="0"/>
    </xf>
    <xf numFmtId="0" fontId="53" fillId="0" borderId="0" xfId="0" applyNumberFormat="1" applyFont="1" applyAlignment="1">
      <alignment horizontal="center"/>
    </xf>
    <xf numFmtId="175" fontId="53" fillId="14" borderId="0" xfId="59" applyNumberFormat="1" applyFont="1" applyFill="1"/>
    <xf numFmtId="175" fontId="53" fillId="14" borderId="0" xfId="59" applyNumberFormat="1" applyFont="1" applyFill="1" applyAlignment="1">
      <alignment horizontal="right"/>
    </xf>
    <xf numFmtId="175" fontId="53" fillId="0" borderId="3" xfId="93" applyNumberFormat="1" applyFont="1" applyBorder="1" applyAlignment="1">
      <alignment horizontal="right"/>
    </xf>
    <xf numFmtId="174" fontId="60" fillId="17" borderId="1" xfId="201" applyFont="1" applyFill="1" applyBorder="1" applyAlignment="1">
      <alignment horizontal="center" wrapText="1"/>
    </xf>
    <xf numFmtId="0" fontId="53" fillId="0" borderId="0" xfId="59" applyNumberFormat="1" applyFont="1" applyFill="1" applyBorder="1" applyAlignment="1">
      <alignment horizontal="center"/>
    </xf>
    <xf numFmtId="0" fontId="53" fillId="0" borderId="0" xfId="59" applyNumberFormat="1" applyFont="1" applyFill="1" applyBorder="1" applyAlignment="1" applyProtection="1">
      <alignment horizontal="center"/>
      <protection locked="0"/>
    </xf>
    <xf numFmtId="0" fontId="53" fillId="0" borderId="0" xfId="59" applyNumberFormat="1" applyFont="1" applyAlignment="1">
      <alignment horizontal="center"/>
    </xf>
    <xf numFmtId="176" fontId="53" fillId="17" borderId="10" xfId="93" applyNumberFormat="1" applyFont="1" applyFill="1" applyBorder="1"/>
    <xf numFmtId="174" fontId="53" fillId="0" borderId="30" xfId="0" applyFont="1" applyBorder="1" applyAlignment="1">
      <alignment horizontal="center"/>
    </xf>
    <xf numFmtId="174" fontId="53" fillId="0" borderId="10" xfId="0" applyFont="1" applyBorder="1" applyAlignment="1">
      <alignment horizontal="center"/>
    </xf>
    <xf numFmtId="174" fontId="53" fillId="0" borderId="12" xfId="0" applyFont="1" applyBorder="1" applyAlignment="1">
      <alignment horizontal="center"/>
    </xf>
    <xf numFmtId="174" fontId="106" fillId="0" borderId="15" xfId="201" applyFont="1" applyFill="1" applyBorder="1" applyAlignment="1">
      <alignment horizontal="center"/>
    </xf>
    <xf numFmtId="43" fontId="53" fillId="17" borderId="30" xfId="59" applyFont="1" applyFill="1" applyBorder="1"/>
    <xf numFmtId="43" fontId="53" fillId="0" borderId="33" xfId="59" applyFont="1" applyBorder="1"/>
    <xf numFmtId="43" fontId="53" fillId="0" borderId="12" xfId="59" applyFont="1" applyBorder="1"/>
    <xf numFmtId="43" fontId="53" fillId="17" borderId="31" xfId="59" applyFont="1" applyFill="1" applyBorder="1"/>
    <xf numFmtId="43" fontId="53" fillId="0" borderId="11" xfId="59" applyFont="1" applyBorder="1" applyAlignment="1">
      <alignment horizontal="center"/>
    </xf>
    <xf numFmtId="43" fontId="53" fillId="17" borderId="33" xfId="59" applyFont="1" applyFill="1" applyBorder="1" applyAlignment="1">
      <alignment horizontal="center"/>
    </xf>
    <xf numFmtId="43" fontId="53" fillId="17" borderId="10" xfId="59" applyFont="1" applyFill="1" applyBorder="1"/>
    <xf numFmtId="43" fontId="53" fillId="0" borderId="11" xfId="59" applyFont="1" applyBorder="1"/>
    <xf numFmtId="43" fontId="53" fillId="17" borderId="12" xfId="59" applyFont="1" applyFill="1" applyBorder="1"/>
    <xf numFmtId="43" fontId="53" fillId="17" borderId="11" xfId="59" applyFont="1" applyFill="1" applyBorder="1"/>
    <xf numFmtId="176" fontId="53" fillId="0" borderId="17" xfId="93" applyNumberFormat="1" applyFont="1" applyFill="1" applyBorder="1"/>
    <xf numFmtId="10" fontId="53" fillId="0" borderId="15" xfId="266" applyNumberFormat="1" applyFont="1" applyBorder="1"/>
    <xf numFmtId="43" fontId="53" fillId="0" borderId="0" xfId="59" applyFont="1"/>
    <xf numFmtId="43" fontId="53" fillId="17" borderId="0" xfId="59" applyFont="1" applyFill="1"/>
    <xf numFmtId="0" fontId="60" fillId="0" borderId="0" xfId="59" applyNumberFormat="1" applyFont="1" applyFill="1" applyBorder="1" applyAlignment="1">
      <alignment horizontal="left"/>
    </xf>
    <xf numFmtId="0" fontId="53" fillId="0" borderId="0" xfId="59" applyNumberFormat="1" applyFont="1" applyFill="1" applyAlignment="1">
      <alignment horizontal="center"/>
    </xf>
    <xf numFmtId="0" fontId="53" fillId="0" borderId="0" xfId="59" applyNumberFormat="1" applyFont="1" applyFill="1" applyAlignment="1">
      <alignment horizontal="center" vertical="top"/>
    </xf>
    <xf numFmtId="3" fontId="53" fillId="0" borderId="0" xfId="188" applyNumberFormat="1" applyFont="1" applyAlignment="1">
      <alignment horizontal="center" wrapText="1"/>
    </xf>
    <xf numFmtId="174" fontId="53" fillId="0" borderId="0" xfId="0" applyFont="1" applyFill="1" applyAlignment="1">
      <alignment vertical="center" wrapText="1"/>
    </xf>
    <xf numFmtId="174" fontId="53" fillId="0" borderId="0" xfId="0" applyFont="1" applyFill="1" applyAlignment="1">
      <alignment horizontal="left" vertical="center"/>
    </xf>
    <xf numFmtId="0" fontId="53" fillId="0" borderId="0" xfId="0" applyNumberFormat="1" applyFont="1" applyFill="1" applyBorder="1" applyAlignment="1">
      <alignment vertical="top"/>
    </xf>
    <xf numFmtId="174" fontId="53" fillId="0" borderId="0" xfId="0" applyFont="1" applyAlignment="1">
      <alignment horizontal="center" wrapText="1"/>
    </xf>
    <xf numFmtId="174" fontId="60" fillId="0" borderId="0" xfId="0" applyFont="1" applyAlignment="1"/>
    <xf numFmtId="174" fontId="60" fillId="0" borderId="0" xfId="211" applyFont="1" applyBorder="1" applyAlignment="1">
      <alignment horizontal="center" wrapText="1"/>
    </xf>
    <xf numFmtId="0" fontId="60" fillId="0" borderId="0" xfId="188" applyNumberFormat="1" applyFont="1" applyBorder="1" applyAlignment="1">
      <alignment horizontal="center" vertical="center" wrapText="1"/>
    </xf>
    <xf numFmtId="0" fontId="60" fillId="0" borderId="0" xfId="211" applyNumberFormat="1" applyFont="1" applyAlignment="1">
      <alignment horizontal="center" wrapText="1"/>
    </xf>
    <xf numFmtId="10" fontId="53" fillId="0" borderId="0" xfId="266" applyNumberFormat="1" applyFont="1" applyFill="1" applyAlignment="1"/>
    <xf numFmtId="43" fontId="20" fillId="0" borderId="0" xfId="59" applyFont="1" applyFill="1" applyAlignment="1"/>
    <xf numFmtId="174" fontId="53" fillId="19" borderId="0" xfId="0" applyFont="1" applyFill="1" applyAlignment="1">
      <alignment vertical="top" wrapText="1"/>
    </xf>
    <xf numFmtId="174" fontId="53" fillId="0" borderId="0" xfId="201" applyFont="1" applyFill="1" applyBorder="1" applyAlignment="1">
      <alignment horizontal="left"/>
    </xf>
    <xf numFmtId="174" fontId="53" fillId="0" borderId="0" xfId="0" applyFont="1" applyAlignment="1"/>
    <xf numFmtId="0" fontId="53" fillId="0" borderId="0" xfId="211" applyNumberFormat="1" applyFont="1" applyFill="1" applyAlignment="1">
      <alignment horizontal="center"/>
    </xf>
    <xf numFmtId="0" fontId="53" fillId="0" borderId="0" xfId="201" applyNumberFormat="1" applyFont="1" applyFill="1" applyBorder="1" applyAlignment="1" applyProtection="1">
      <alignment horizontal="center"/>
      <protection locked="0"/>
    </xf>
    <xf numFmtId="174" fontId="53" fillId="0" borderId="0" xfId="211" applyFont="1" applyAlignment="1">
      <alignment horizontal="center"/>
    </xf>
    <xf numFmtId="174" fontId="53" fillId="0" borderId="0" xfId="0" applyFont="1" applyAlignment="1"/>
    <xf numFmtId="174" fontId="53" fillId="0" borderId="0" xfId="0" applyFont="1" applyAlignment="1"/>
    <xf numFmtId="0" fontId="53" fillId="0" borderId="0" xfId="201" applyNumberFormat="1" applyFont="1" applyFill="1" applyBorder="1" applyAlignment="1" applyProtection="1">
      <alignment horizontal="center"/>
      <protection locked="0"/>
    </xf>
    <xf numFmtId="49" fontId="53" fillId="0" borderId="0" xfId="211" applyNumberFormat="1" applyFont="1" applyAlignment="1" applyProtection="1">
      <protection locked="0"/>
    </xf>
    <xf numFmtId="174" fontId="0" fillId="0" borderId="0" xfId="0" applyFill="1" applyBorder="1" applyAlignment="1"/>
    <xf numFmtId="3" fontId="53" fillId="0" borderId="8" xfId="188" applyNumberFormat="1" applyFont="1" applyFill="1" applyBorder="1" applyAlignment="1"/>
    <xf numFmtId="3" fontId="53" fillId="0" borderId="8" xfId="211" applyNumberFormat="1" applyFont="1" applyFill="1" applyBorder="1" applyAlignment="1">
      <alignment horizontal="center"/>
    </xf>
    <xf numFmtId="3" fontId="60" fillId="0" borderId="0" xfId="201" applyNumberFormat="1" applyFont="1" applyFill="1" applyBorder="1" applyAlignment="1">
      <alignment horizontal="center" wrapText="1"/>
    </xf>
    <xf numFmtId="174" fontId="60" fillId="0" borderId="22" xfId="201" applyFont="1" applyFill="1" applyBorder="1" applyAlignment="1">
      <alignment horizontal="center" wrapText="1"/>
    </xf>
    <xf numFmtId="174" fontId="60" fillId="0" borderId="6" xfId="201" applyFont="1" applyFill="1" applyBorder="1" applyAlignment="1"/>
    <xf numFmtId="174" fontId="60" fillId="0" borderId="6" xfId="201" applyFont="1" applyFill="1" applyBorder="1" applyAlignment="1">
      <alignment horizontal="center" wrapText="1"/>
    </xf>
    <xf numFmtId="174" fontId="53" fillId="17" borderId="0" xfId="201" applyFont="1" applyFill="1" applyBorder="1" applyAlignment="1"/>
    <xf numFmtId="174" fontId="60" fillId="0" borderId="24" xfId="201" applyFont="1" applyFill="1" applyBorder="1" applyAlignment="1">
      <alignment horizontal="center" wrapText="1"/>
    </xf>
    <xf numFmtId="174" fontId="60" fillId="0" borderId="21" xfId="201" applyFont="1" applyFill="1" applyBorder="1" applyAlignment="1"/>
    <xf numFmtId="0" fontId="60" fillId="0" borderId="21" xfId="201" applyNumberFormat="1" applyFont="1" applyFill="1" applyBorder="1" applyAlignment="1">
      <alignment horizontal="center" wrapText="1"/>
    </xf>
    <xf numFmtId="174" fontId="60" fillId="0" borderId="21" xfId="201" applyFont="1" applyFill="1" applyBorder="1" applyAlignment="1">
      <alignment horizontal="center" wrapText="1"/>
    </xf>
    <xf numFmtId="3" fontId="60" fillId="0" borderId="21" xfId="201" applyNumberFormat="1" applyFont="1" applyFill="1" applyBorder="1" applyAlignment="1">
      <alignment horizontal="center" wrapText="1"/>
    </xf>
    <xf numFmtId="3" fontId="60" fillId="0" borderId="20" xfId="201" applyNumberFormat="1" applyFont="1" applyFill="1" applyBorder="1" applyAlignment="1">
      <alignment horizontal="center" wrapText="1"/>
    </xf>
    <xf numFmtId="174" fontId="53" fillId="0" borderId="19" xfId="201" applyFont="1" applyFill="1" applyBorder="1" applyAlignment="1">
      <alignment horizontal="center"/>
    </xf>
    <xf numFmtId="174" fontId="53" fillId="0" borderId="23" xfId="201" applyFont="1" applyFill="1" applyBorder="1" applyAlignment="1">
      <alignment horizontal="center"/>
    </xf>
    <xf numFmtId="174" fontId="53" fillId="17" borderId="8" xfId="201" applyFont="1" applyFill="1" applyBorder="1" applyAlignment="1"/>
    <xf numFmtId="3" fontId="53" fillId="0" borderId="0" xfId="211" quotePrefix="1" applyNumberFormat="1" applyFont="1" applyFill="1" applyAlignment="1">
      <alignment horizontal="left"/>
    </xf>
    <xf numFmtId="0" fontId="53" fillId="0" borderId="0" xfId="201" applyNumberFormat="1" applyFont="1" applyFill="1" applyBorder="1" applyAlignment="1">
      <alignment horizontal="center" wrapText="1"/>
    </xf>
    <xf numFmtId="174" fontId="53" fillId="0" borderId="0" xfId="201" applyFont="1" applyFill="1" applyBorder="1" applyAlignment="1">
      <alignment horizontal="center" wrapText="1"/>
    </xf>
    <xf numFmtId="0" fontId="53" fillId="0" borderId="0" xfId="201" applyNumberFormat="1" applyFont="1" applyFill="1" applyBorder="1" applyAlignment="1">
      <alignment horizontal="left" wrapText="1"/>
    </xf>
    <xf numFmtId="43" fontId="53" fillId="0" borderId="0" xfId="59" applyFont="1" applyBorder="1" applyAlignment="1"/>
    <xf numFmtId="174" fontId="53" fillId="0" borderId="0" xfId="0" applyFont="1" applyFill="1" applyBorder="1" applyAlignment="1">
      <alignment horizontal="left"/>
    </xf>
    <xf numFmtId="43" fontId="53" fillId="17" borderId="0" xfId="59" applyFont="1" applyFill="1" applyBorder="1" applyAlignment="1"/>
    <xf numFmtId="174" fontId="53" fillId="0" borderId="24" xfId="201" applyFont="1" applyFill="1" applyBorder="1" applyAlignment="1">
      <alignment horizontal="center"/>
    </xf>
    <xf numFmtId="174" fontId="53" fillId="0" borderId="21" xfId="201" applyFont="1" applyFill="1" applyBorder="1" applyAlignment="1"/>
    <xf numFmtId="174" fontId="53" fillId="17" borderId="21" xfId="201" applyFont="1" applyFill="1" applyBorder="1" applyAlignment="1"/>
    <xf numFmtId="175" fontId="53" fillId="0" borderId="21" xfId="59" applyNumberFormat="1" applyFont="1" applyFill="1" applyBorder="1" applyAlignment="1"/>
    <xf numFmtId="43" fontId="53" fillId="0" borderId="21" xfId="59" applyFont="1" applyFill="1" applyBorder="1" applyAlignment="1"/>
    <xf numFmtId="43" fontId="53" fillId="17" borderId="21" xfId="59" applyFont="1" applyFill="1" applyBorder="1" applyAlignment="1"/>
    <xf numFmtId="43" fontId="53" fillId="0" borderId="8" xfId="59" applyFont="1" applyFill="1" applyBorder="1" applyAlignment="1"/>
    <xf numFmtId="43" fontId="53" fillId="17" borderId="8" xfId="59" applyFont="1" applyFill="1" applyBorder="1" applyAlignment="1"/>
    <xf numFmtId="43" fontId="53" fillId="14" borderId="0" xfId="59" applyFont="1" applyFill="1" applyBorder="1" applyAlignment="1"/>
    <xf numFmtId="3" fontId="53" fillId="0" borderId="0" xfId="201" applyNumberFormat="1" applyFont="1" applyFill="1" applyBorder="1" applyAlignment="1">
      <alignment horizontal="center" wrapText="1"/>
    </xf>
    <xf numFmtId="174" fontId="82" fillId="0" borderId="0" xfId="201" applyFont="1" applyFill="1" applyBorder="1" applyAlignment="1"/>
    <xf numFmtId="0" fontId="53" fillId="0" borderId="1" xfId="201" applyNumberFormat="1" applyFont="1" applyFill="1" applyBorder="1"/>
    <xf numFmtId="0" fontId="53" fillId="0" borderId="1" xfId="201" applyNumberFormat="1" applyFont="1" applyFill="1" applyBorder="1" applyAlignment="1">
      <alignment horizontal="center"/>
    </xf>
    <xf numFmtId="0" fontId="53" fillId="0" borderId="37" xfId="201" applyNumberFormat="1" applyFont="1" applyFill="1" applyBorder="1"/>
    <xf numFmtId="0" fontId="53" fillId="0" borderId="19" xfId="201" applyNumberFormat="1" applyFont="1" applyFill="1" applyBorder="1"/>
    <xf numFmtId="174" fontId="53" fillId="0" borderId="23" xfId="201" applyFont="1" applyFill="1" applyBorder="1" applyAlignment="1"/>
    <xf numFmtId="0" fontId="53" fillId="0" borderId="25" xfId="201" applyNumberFormat="1" applyFont="1" applyFill="1" applyBorder="1"/>
    <xf numFmtId="174" fontId="53" fillId="0" borderId="19" xfId="209" applyFont="1" applyFill="1" applyBorder="1" applyAlignment="1"/>
    <xf numFmtId="43" fontId="53" fillId="0" borderId="25" xfId="59" applyFont="1" applyFill="1" applyBorder="1" applyAlignment="1"/>
    <xf numFmtId="174" fontId="82" fillId="0" borderId="8" xfId="201" applyFont="1" applyFill="1" applyBorder="1" applyAlignment="1"/>
    <xf numFmtId="174" fontId="82" fillId="0" borderId="26" xfId="201" applyFont="1" applyFill="1" applyBorder="1" applyAlignment="1"/>
    <xf numFmtId="0" fontId="53" fillId="0" borderId="29" xfId="201" applyNumberFormat="1" applyFont="1" applyFill="1" applyBorder="1" applyAlignment="1">
      <alignment horizontal="center"/>
    </xf>
    <xf numFmtId="174" fontId="60" fillId="0" borderId="36" xfId="201" applyFont="1" applyFill="1" applyBorder="1" applyAlignment="1">
      <alignment horizontal="center" wrapText="1"/>
    </xf>
    <xf numFmtId="175" fontId="53" fillId="0" borderId="25" xfId="59" applyNumberFormat="1" applyFont="1" applyFill="1" applyBorder="1" applyAlignment="1"/>
    <xf numFmtId="175" fontId="53" fillId="0" borderId="0" xfId="0" applyNumberFormat="1" applyFont="1" applyFill="1" applyBorder="1" applyAlignment="1"/>
    <xf numFmtId="174" fontId="53" fillId="0" borderId="21" xfId="0" applyFont="1" applyBorder="1" applyAlignment="1"/>
    <xf numFmtId="175" fontId="53" fillId="0" borderId="21" xfId="59" applyNumberFormat="1" applyFont="1" applyBorder="1" applyAlignment="1"/>
    <xf numFmtId="174" fontId="53" fillId="17" borderId="0" xfId="0" applyFont="1" applyFill="1" applyBorder="1" applyAlignment="1"/>
    <xf numFmtId="175" fontId="53" fillId="0" borderId="20" xfId="59" applyNumberFormat="1" applyFont="1" applyBorder="1" applyAlignment="1"/>
    <xf numFmtId="175" fontId="53" fillId="0" borderId="25" xfId="59" applyNumberFormat="1" applyFont="1" applyBorder="1" applyAlignment="1"/>
    <xf numFmtId="175" fontId="53" fillId="0" borderId="26" xfId="59" applyNumberFormat="1" applyFont="1" applyBorder="1" applyAlignment="1"/>
    <xf numFmtId="175" fontId="53" fillId="17" borderId="21" xfId="59" applyNumberFormat="1" applyFont="1" applyFill="1" applyBorder="1" applyAlignment="1"/>
    <xf numFmtId="175" fontId="85" fillId="0" borderId="0" xfId="59" applyNumberFormat="1" applyFont="1" applyFill="1" applyBorder="1"/>
    <xf numFmtId="43" fontId="53" fillId="0" borderId="0" xfId="59" applyNumberFormat="1" applyFont="1" applyFill="1" applyBorder="1" applyAlignment="1"/>
    <xf numFmtId="279" fontId="87" fillId="0" borderId="0" xfId="59" applyNumberFormat="1" applyFont="1" applyFill="1" applyBorder="1" applyAlignment="1"/>
    <xf numFmtId="187" fontId="60" fillId="0" borderId="0" xfId="59" applyNumberFormat="1" applyFont="1" applyFill="1" applyBorder="1" applyAlignment="1"/>
    <xf numFmtId="175" fontId="53" fillId="19" borderId="0" xfId="59" applyNumberFormat="1" applyFont="1" applyFill="1" applyBorder="1" applyAlignment="1"/>
    <xf numFmtId="10" fontId="53" fillId="17" borderId="34" xfId="266" applyNumberFormat="1" applyFont="1" applyFill="1" applyBorder="1"/>
    <xf numFmtId="175" fontId="53" fillId="0" borderId="0" xfId="79" applyNumberFormat="1" applyFont="1" applyFill="1"/>
    <xf numFmtId="0" fontId="53" fillId="0" borderId="0" xfId="211" quotePrefix="1" applyNumberFormat="1" applyFont="1" applyFill="1" applyProtection="1">
      <protection locked="0"/>
    </xf>
    <xf numFmtId="174" fontId="53" fillId="0" borderId="0" xfId="0" applyFont="1" applyAlignment="1"/>
    <xf numFmtId="174" fontId="53" fillId="0" borderId="0" xfId="201" applyFont="1" applyFill="1" applyBorder="1" applyAlignment="1"/>
    <xf numFmtId="175" fontId="53" fillId="0" borderId="0" xfId="59" applyNumberFormat="1" applyFont="1" applyFill="1" applyBorder="1" applyAlignment="1"/>
    <xf numFmtId="174" fontId="53" fillId="0" borderId="0" xfId="201" applyFont="1" applyFill="1" applyBorder="1" applyAlignment="1">
      <alignment horizontal="center"/>
    </xf>
    <xf numFmtId="0" fontId="53" fillId="0" borderId="0" xfId="211" applyNumberFormat="1" applyFont="1" applyFill="1" applyProtection="1">
      <protection locked="0"/>
    </xf>
    <xf numFmtId="0" fontId="53" fillId="0" borderId="0" xfId="187" applyFont="1" applyFill="1"/>
    <xf numFmtId="0" fontId="53" fillId="0" borderId="0" xfId="187" applyFont="1" applyFill="1" applyBorder="1"/>
    <xf numFmtId="0" fontId="53" fillId="0" borderId="0" xfId="187" applyFont="1" applyFill="1" applyAlignment="1">
      <alignment horizontal="left"/>
    </xf>
    <xf numFmtId="0" fontId="53" fillId="0" borderId="0" xfId="187" applyFont="1"/>
    <xf numFmtId="0" fontId="53" fillId="0" borderId="0" xfId="187" applyFont="1" applyFill="1" applyAlignment="1">
      <alignment horizontal="center" wrapText="1"/>
    </xf>
    <xf numFmtId="175" fontId="53" fillId="0" borderId="0" xfId="59" applyNumberFormat="1" applyFont="1" applyFill="1"/>
    <xf numFmtId="0" fontId="109" fillId="0" borderId="0" xfId="187" applyFont="1" applyFill="1"/>
    <xf numFmtId="0" fontId="53" fillId="0" borderId="0" xfId="187" applyFont="1" applyFill="1" applyAlignment="1">
      <alignment horizontal="right"/>
    </xf>
    <xf numFmtId="174" fontId="53" fillId="0" borderId="30" xfId="0" applyFont="1" applyBorder="1" applyAlignment="1">
      <alignment horizontal="center"/>
    </xf>
    <xf numFmtId="174" fontId="53" fillId="0" borderId="31" xfId="0" applyFont="1" applyBorder="1" applyAlignment="1">
      <alignment horizontal="center"/>
    </xf>
    <xf numFmtId="174" fontId="53" fillId="0" borderId="0" xfId="0" applyFont="1" applyAlignment="1"/>
    <xf numFmtId="178" fontId="103" fillId="0" borderId="0" xfId="59" applyNumberFormat="1" applyFont="1" applyFill="1" applyAlignment="1">
      <alignment horizontal="left"/>
    </xf>
    <xf numFmtId="178" fontId="102" fillId="0" borderId="0" xfId="59" applyNumberFormat="1" applyFont="1" applyFill="1" applyAlignment="1">
      <alignment horizontal="left"/>
    </xf>
    <xf numFmtId="174" fontId="53" fillId="0" borderId="10" xfId="0" applyFont="1" applyFill="1" applyBorder="1" applyAlignment="1">
      <alignment horizontal="center"/>
    </xf>
    <xf numFmtId="43" fontId="53" fillId="0" borderId="10" xfId="59" applyFont="1" applyFill="1" applyBorder="1"/>
    <xf numFmtId="174" fontId="53" fillId="0" borderId="0" xfId="0" applyFont="1" applyFill="1" applyBorder="1" applyAlignment="1">
      <alignment horizontal="center"/>
    </xf>
    <xf numFmtId="43" fontId="53" fillId="0" borderId="0" xfId="59" applyFont="1" applyFill="1" applyBorder="1"/>
    <xf numFmtId="174" fontId="53" fillId="0" borderId="0" xfId="0" applyFont="1" applyBorder="1" applyAlignment="1">
      <alignment horizontal="center"/>
    </xf>
    <xf numFmtId="43" fontId="53" fillId="17" borderId="0" xfId="59" applyFont="1" applyFill="1" applyBorder="1" applyAlignment="1">
      <alignment horizontal="center"/>
    </xf>
    <xf numFmtId="174" fontId="53" fillId="0" borderId="12" xfId="0" applyFont="1" applyBorder="1" applyAlignment="1"/>
    <xf numFmtId="174" fontId="53" fillId="17" borderId="12" xfId="0" applyFont="1" applyFill="1" applyBorder="1" applyAlignment="1"/>
    <xf numFmtId="10" fontId="53" fillId="0" borderId="1" xfId="266" applyNumberFormat="1" applyFont="1" applyFill="1" applyBorder="1"/>
    <xf numFmtId="174" fontId="53" fillId="0" borderId="1" xfId="0" applyFont="1" applyBorder="1" applyAlignment="1"/>
    <xf numFmtId="174" fontId="53" fillId="0" borderId="32" xfId="0" applyFont="1" applyBorder="1" applyAlignment="1"/>
    <xf numFmtId="174" fontId="53" fillId="0" borderId="16" xfId="0" applyFont="1" applyFill="1" applyBorder="1" applyAlignment="1">
      <alignment horizontal="center"/>
    </xf>
    <xf numFmtId="174" fontId="53" fillId="0" borderId="7" xfId="0" applyFont="1" applyFill="1" applyBorder="1" applyAlignment="1">
      <alignment horizontal="center"/>
    </xf>
    <xf numFmtId="174" fontId="53" fillId="0" borderId="7" xfId="0" applyFont="1" applyBorder="1" applyAlignment="1">
      <alignment horizontal="center"/>
    </xf>
    <xf numFmtId="174" fontId="53" fillId="0" borderId="38" xfId="0" applyFont="1" applyBorder="1" applyAlignment="1">
      <alignment horizontal="center"/>
    </xf>
    <xf numFmtId="174" fontId="53" fillId="0" borderId="10" xfId="0" applyFont="1" applyBorder="1" applyAlignment="1"/>
    <xf numFmtId="43" fontId="53" fillId="0" borderId="10" xfId="59" applyFont="1" applyBorder="1" applyAlignment="1"/>
    <xf numFmtId="43" fontId="53" fillId="0" borderId="17" xfId="59" applyFont="1" applyBorder="1" applyAlignment="1"/>
    <xf numFmtId="174" fontId="53" fillId="0" borderId="30" xfId="0" applyFont="1" applyBorder="1" applyAlignment="1"/>
    <xf numFmtId="174" fontId="53" fillId="0" borderId="33" xfId="0" applyFont="1" applyBorder="1" applyAlignment="1"/>
    <xf numFmtId="174" fontId="53" fillId="0" borderId="11" xfId="0" applyFont="1" applyBorder="1" applyAlignment="1"/>
    <xf numFmtId="174" fontId="53" fillId="0" borderId="15" xfId="0" applyFont="1" applyBorder="1" applyAlignment="1"/>
    <xf numFmtId="43" fontId="43" fillId="0" borderId="8" xfId="59" applyFont="1" applyBorder="1" applyAlignment="1"/>
    <xf numFmtId="43" fontId="53" fillId="14" borderId="0" xfId="59" applyFont="1" applyFill="1" applyBorder="1" applyAlignment="1">
      <alignment horizontal="right"/>
    </xf>
    <xf numFmtId="0" fontId="53" fillId="0" borderId="0" xfId="187" applyFont="1" applyFill="1" applyBorder="1" applyAlignment="1">
      <alignment horizontal="left"/>
    </xf>
    <xf numFmtId="175" fontId="53" fillId="17" borderId="25" xfId="79" applyNumberFormat="1" applyFont="1" applyFill="1" applyBorder="1"/>
    <xf numFmtId="43" fontId="53" fillId="17" borderId="25" xfId="59" applyFont="1" applyFill="1" applyBorder="1"/>
    <xf numFmtId="175" fontId="53" fillId="17" borderId="0" xfId="77" applyNumberFormat="1" applyFont="1" applyFill="1" applyBorder="1"/>
    <xf numFmtId="43" fontId="53" fillId="17" borderId="0" xfId="79" applyNumberFormat="1" applyFont="1" applyFill="1" applyBorder="1" applyAlignment="1">
      <alignment horizontal="right"/>
    </xf>
    <xf numFmtId="175" fontId="53" fillId="0" borderId="14" xfId="59" applyNumberFormat="1" applyFont="1" applyBorder="1"/>
    <xf numFmtId="175" fontId="53" fillId="17" borderId="0" xfId="59" applyNumberFormat="1" applyFont="1" applyFill="1" applyAlignment="1"/>
    <xf numFmtId="0" fontId="60" fillId="0" borderId="0" xfId="212" applyFont="1" applyAlignment="1">
      <alignment horizontal="center"/>
    </xf>
    <xf numFmtId="0" fontId="53" fillId="0" borderId="0" xfId="0" applyNumberFormat="1" applyFont="1" applyAlignment="1">
      <alignment horizontal="center"/>
    </xf>
    <xf numFmtId="174" fontId="53" fillId="0" borderId="17" xfId="0" applyFont="1" applyBorder="1" applyAlignment="1">
      <alignment horizontal="center"/>
    </xf>
    <xf numFmtId="174" fontId="53" fillId="0" borderId="32" xfId="0" applyFont="1" applyBorder="1" applyAlignment="1">
      <alignment horizontal="center"/>
    </xf>
    <xf numFmtId="174" fontId="53" fillId="0" borderId="0" xfId="0" applyFont="1" applyFill="1" applyBorder="1" applyAlignment="1">
      <alignment horizontal="center"/>
    </xf>
    <xf numFmtId="174" fontId="53" fillId="0" borderId="17" xfId="0" applyFont="1" applyBorder="1" applyAlignment="1"/>
    <xf numFmtId="182" fontId="53" fillId="0" borderId="0" xfId="266" applyNumberFormat="1" applyFont="1" applyFill="1" applyAlignment="1" applyProtection="1">
      <alignment horizontal="center"/>
      <protection locked="0"/>
    </xf>
    <xf numFmtId="0" fontId="60" fillId="0" borderId="0" xfId="212" applyFont="1" applyAlignment="1">
      <alignment horizontal="left"/>
    </xf>
    <xf numFmtId="0" fontId="60" fillId="0" borderId="0" xfId="212" applyFont="1" applyFill="1" applyBorder="1" applyAlignment="1">
      <alignment horizontal="center"/>
    </xf>
    <xf numFmtId="174" fontId="60" fillId="0" borderId="0" xfId="0" applyFont="1" applyFill="1" applyBorder="1" applyAlignment="1">
      <alignment horizontal="center"/>
    </xf>
    <xf numFmtId="0" fontId="60" fillId="0" borderId="0" xfId="212" applyFont="1" applyFill="1" applyBorder="1" applyAlignment="1">
      <alignment horizontal="center" wrapText="1"/>
    </xf>
    <xf numFmtId="0" fontId="53" fillId="0" borderId="0" xfId="212" applyFont="1" applyFill="1" applyBorder="1" applyAlignment="1">
      <alignment horizontal="center" wrapText="1"/>
    </xf>
    <xf numFmtId="3" fontId="53" fillId="0" borderId="0" xfId="188" applyNumberFormat="1" applyFont="1" applyFill="1" applyBorder="1" applyAlignment="1">
      <alignment wrapText="1"/>
    </xf>
    <xf numFmtId="41" fontId="53" fillId="0" borderId="0" xfId="212" applyNumberFormat="1" applyFont="1" applyFill="1" applyBorder="1"/>
    <xf numFmtId="174" fontId="53" fillId="0" borderId="17" xfId="0" applyFont="1" applyFill="1" applyBorder="1" applyAlignment="1">
      <alignment horizontal="center"/>
    </xf>
    <xf numFmtId="174" fontId="53" fillId="0" borderId="1" xfId="0" applyFont="1" applyFill="1" applyBorder="1" applyAlignment="1">
      <alignment horizontal="center"/>
    </xf>
    <xf numFmtId="174" fontId="106" fillId="0" borderId="1" xfId="201" applyFont="1" applyFill="1" applyBorder="1" applyAlignment="1">
      <alignment horizontal="center"/>
    </xf>
    <xf numFmtId="174" fontId="53" fillId="0" borderId="1" xfId="0" applyFont="1" applyBorder="1" applyAlignment="1">
      <alignment horizontal="center"/>
    </xf>
    <xf numFmtId="280" fontId="53" fillId="0" borderId="11" xfId="59" applyNumberFormat="1" applyFont="1" applyBorder="1" applyAlignment="1"/>
    <xf numFmtId="43" fontId="53" fillId="0" borderId="0" xfId="59" applyFont="1" applyFill="1" applyAlignment="1" applyProtection="1">
      <alignment vertical="top"/>
      <protection locked="0"/>
    </xf>
    <xf numFmtId="0" fontId="53" fillId="0" borderId="0" xfId="211" applyNumberFormat="1" applyFont="1" applyAlignment="1" applyProtection="1">
      <alignment horizontal="center" wrapText="1"/>
      <protection locked="0"/>
    </xf>
    <xf numFmtId="175" fontId="53" fillId="0" borderId="0" xfId="59" applyNumberFormat="1" applyFont="1" applyAlignment="1">
      <alignment horizontal="center"/>
    </xf>
    <xf numFmtId="0" fontId="53" fillId="0" borderId="0" xfId="211" applyNumberFormat="1" applyFont="1" applyFill="1" applyAlignment="1">
      <alignment horizontal="center"/>
    </xf>
    <xf numFmtId="0" fontId="53" fillId="0" borderId="0" xfId="201" applyNumberFormat="1" applyFont="1" applyFill="1" applyBorder="1" applyAlignment="1" applyProtection="1">
      <alignment horizontal="center"/>
      <protection locked="0"/>
    </xf>
    <xf numFmtId="0" fontId="53" fillId="0" borderId="0" xfId="0" applyNumberFormat="1" applyFont="1" applyAlignment="1">
      <alignment horizontal="center"/>
    </xf>
    <xf numFmtId="10" fontId="53" fillId="0" borderId="0" xfId="266" applyNumberFormat="1" applyFont="1" applyFill="1" applyAlignment="1">
      <alignment horizontal="center"/>
    </xf>
    <xf numFmtId="3" fontId="53" fillId="0" borderId="0" xfId="188" applyNumberFormat="1" applyFont="1" applyFill="1" applyAlignment="1">
      <alignment horizontal="center" wrapText="1"/>
    </xf>
    <xf numFmtId="174" fontId="0" fillId="0" borderId="0" xfId="201" applyFont="1" applyFill="1" applyBorder="1" applyAlignment="1"/>
    <xf numFmtId="174" fontId="0" fillId="0" borderId="0" xfId="0" applyAlignment="1">
      <alignment horizontal="right"/>
    </xf>
    <xf numFmtId="0" fontId="53" fillId="0" borderId="0" xfId="187" applyFont="1" applyAlignment="1">
      <alignment horizontal="right"/>
    </xf>
    <xf numFmtId="0" fontId="53" fillId="0" borderId="0" xfId="201" applyNumberFormat="1" applyFont="1" applyFill="1" applyBorder="1" applyAlignment="1" applyProtection="1">
      <alignment horizontal="right"/>
      <protection locked="0"/>
    </xf>
    <xf numFmtId="7" fontId="101" fillId="0" borderId="0" xfId="183" applyFont="1"/>
    <xf numFmtId="2" fontId="103" fillId="0" borderId="0" xfId="0" applyNumberFormat="1" applyFont="1" applyAlignment="1">
      <alignment horizontal="center"/>
    </xf>
    <xf numFmtId="174" fontId="53" fillId="0" borderId="30" xfId="0" applyFont="1" applyBorder="1" applyAlignment="1">
      <alignment horizontal="center"/>
    </xf>
    <xf numFmtId="0" fontId="53" fillId="0" borderId="0" xfId="211" applyNumberFormat="1" applyFont="1" applyFill="1" applyAlignment="1">
      <alignment horizontal="center"/>
    </xf>
    <xf numFmtId="174" fontId="53" fillId="0" borderId="0" xfId="0" applyFont="1" applyAlignment="1">
      <alignment horizontal="center"/>
    </xf>
    <xf numFmtId="175" fontId="53" fillId="0" borderId="0" xfId="59" applyNumberFormat="1" applyFont="1" applyAlignment="1">
      <alignment horizontal="left"/>
    </xf>
    <xf numFmtId="186" fontId="53" fillId="0" borderId="0" xfId="59" applyNumberFormat="1" applyFont="1" applyFill="1" applyAlignment="1" applyProtection="1">
      <alignment horizontal="center"/>
      <protection locked="0"/>
    </xf>
    <xf numFmtId="0" fontId="53" fillId="0" borderId="0" xfId="184" applyFont="1" applyFill="1" applyAlignment="1"/>
    <xf numFmtId="0" fontId="53" fillId="0" borderId="0" xfId="184" applyFont="1"/>
    <xf numFmtId="0" fontId="60" fillId="0" borderId="0" xfId="184" applyFont="1" applyFill="1" applyAlignment="1"/>
    <xf numFmtId="0" fontId="53" fillId="0" borderId="0" xfId="184" applyFont="1" applyFill="1" applyAlignment="1">
      <alignment horizontal="center"/>
    </xf>
    <xf numFmtId="0" fontId="53" fillId="0" borderId="0" xfId="184" applyFont="1" applyAlignment="1">
      <alignment horizontal="center"/>
    </xf>
    <xf numFmtId="49" fontId="53" fillId="0" borderId="0" xfId="184" quotePrefix="1" applyNumberFormat="1" applyFont="1" applyAlignment="1">
      <alignment horizontal="center"/>
    </xf>
    <xf numFmtId="0" fontId="53" fillId="0" borderId="1" xfId="184" applyFont="1" applyFill="1" applyBorder="1" applyAlignment="1">
      <alignment horizontal="center" vertical="top"/>
    </xf>
    <xf numFmtId="0" fontId="53" fillId="0" borderId="1" xfId="184" applyFont="1" applyFill="1" applyBorder="1" applyAlignment="1">
      <alignment horizontal="center" vertical="top" wrapText="1"/>
    </xf>
    <xf numFmtId="0" fontId="53" fillId="0" borderId="0" xfId="184" applyFont="1" applyAlignment="1">
      <alignment horizontal="left"/>
    </xf>
    <xf numFmtId="0" fontId="53" fillId="0" borderId="0" xfId="184" applyFont="1" applyFill="1"/>
    <xf numFmtId="0" fontId="53" fillId="0" borderId="0" xfId="184" applyFont="1" applyFill="1" applyAlignment="1">
      <alignment horizontal="right"/>
    </xf>
    <xf numFmtId="0" fontId="53" fillId="0" borderId="0" xfId="184" applyFont="1" applyFill="1" applyAlignment="1">
      <alignment horizontal="left"/>
    </xf>
    <xf numFmtId="43" fontId="53" fillId="0" borderId="0" xfId="184" applyNumberFormat="1" applyFont="1"/>
    <xf numFmtId="43" fontId="53" fillId="0" borderId="0" xfId="184" applyNumberFormat="1" applyFont="1" applyFill="1"/>
    <xf numFmtId="9" fontId="53" fillId="0" borderId="0" xfId="184" applyNumberFormat="1" applyFont="1" applyFill="1" applyAlignment="1">
      <alignment horizontal="left"/>
    </xf>
    <xf numFmtId="175" fontId="53" fillId="0" borderId="0" xfId="184" applyNumberFormat="1" applyFont="1" applyFill="1"/>
    <xf numFmtId="175" fontId="53" fillId="0" borderId="0" xfId="184" applyNumberFormat="1" applyFont="1"/>
    <xf numFmtId="0" fontId="53" fillId="0" borderId="0" xfId="184" applyFont="1" applyFill="1" applyBorder="1"/>
    <xf numFmtId="0" fontId="53" fillId="0" borderId="0" xfId="184" applyFont="1" applyBorder="1"/>
    <xf numFmtId="41" fontId="53" fillId="0" borderId="0" xfId="184" applyNumberFormat="1" applyFont="1" applyFill="1" applyBorder="1" applyAlignment="1">
      <alignment horizontal="center"/>
    </xf>
    <xf numFmtId="41" fontId="60" fillId="0" borderId="0" xfId="184" applyNumberFormat="1" applyFont="1" applyBorder="1" applyAlignment="1">
      <alignment horizontal="center"/>
    </xf>
    <xf numFmtId="0" fontId="53" fillId="0" borderId="0" xfId="184" applyFont="1" applyFill="1" applyBorder="1" applyAlignment="1">
      <alignment horizontal="left"/>
    </xf>
    <xf numFmtId="0" fontId="53" fillId="0" borderId="0" xfId="184" applyFont="1" applyFill="1" applyBorder="1" applyAlignment="1">
      <alignment horizontal="center"/>
    </xf>
    <xf numFmtId="10" fontId="53" fillId="0" borderId="0" xfId="184" applyNumberFormat="1" applyFont="1"/>
    <xf numFmtId="0" fontId="13" fillId="0" borderId="0" xfId="184" applyFont="1"/>
    <xf numFmtId="0" fontId="106" fillId="0" borderId="0" xfId="184" applyFont="1" applyFill="1"/>
    <xf numFmtId="0" fontId="106" fillId="0" borderId="0" xfId="184" applyFont="1" applyFill="1" applyAlignment="1">
      <alignment horizontal="left"/>
    </xf>
    <xf numFmtId="0" fontId="13" fillId="0" borderId="0" xfId="184" applyFont="1" applyFill="1"/>
    <xf numFmtId="0" fontId="13" fillId="0" borderId="0" xfId="184" applyFont="1" applyFill="1" applyAlignment="1"/>
    <xf numFmtId="0" fontId="13" fillId="0" borderId="0" xfId="184" applyFont="1" applyFill="1" applyAlignment="1">
      <alignment horizontal="center"/>
    </xf>
    <xf numFmtId="0" fontId="106" fillId="0" borderId="0" xfId="184" applyFont="1"/>
    <xf numFmtId="0" fontId="106" fillId="0" borderId="0" xfId="184" applyFont="1" applyFill="1" applyAlignment="1">
      <alignment horizontal="center"/>
    </xf>
    <xf numFmtId="0" fontId="13" fillId="0" borderId="0" xfId="184" applyFont="1" applyAlignment="1">
      <alignment horizontal="center"/>
    </xf>
    <xf numFmtId="0" fontId="106" fillId="0" borderId="1" xfId="184" applyFont="1" applyFill="1" applyBorder="1" applyAlignment="1">
      <alignment horizontal="right" vertical="top"/>
    </xf>
    <xf numFmtId="0" fontId="106" fillId="0" borderId="1" xfId="184" applyFont="1" applyFill="1" applyBorder="1" applyAlignment="1">
      <alignment horizontal="center" vertical="top" wrapText="1"/>
    </xf>
    <xf numFmtId="0" fontId="106" fillId="0" borderId="0" xfId="184" applyFont="1" applyAlignment="1">
      <alignment horizontal="left"/>
    </xf>
    <xf numFmtId="43" fontId="13" fillId="0" borderId="0" xfId="59" applyFont="1" applyFill="1" applyAlignment="1"/>
    <xf numFmtId="0" fontId="106" fillId="0" borderId="0" xfId="184" applyFont="1" applyFill="1" applyAlignment="1">
      <alignment horizontal="right"/>
    </xf>
    <xf numFmtId="10" fontId="106" fillId="0" borderId="0" xfId="266" applyNumberFormat="1" applyFont="1" applyFill="1"/>
    <xf numFmtId="43" fontId="106" fillId="0" borderId="0" xfId="59" applyFont="1" applyFill="1"/>
    <xf numFmtId="43" fontId="106" fillId="0" borderId="0" xfId="184" applyNumberFormat="1" applyFont="1" applyFill="1"/>
    <xf numFmtId="175" fontId="13" fillId="0" borderId="0" xfId="59" applyNumberFormat="1" applyFont="1" applyFill="1"/>
    <xf numFmtId="175" fontId="13" fillId="0" borderId="0" xfId="184" applyNumberFormat="1" applyFont="1"/>
    <xf numFmtId="43" fontId="106" fillId="17" borderId="0" xfId="59" applyFont="1" applyFill="1"/>
    <xf numFmtId="175" fontId="13" fillId="17" borderId="0" xfId="59" applyNumberFormat="1" applyFont="1" applyFill="1"/>
    <xf numFmtId="175" fontId="106" fillId="17" borderId="0" xfId="59" applyNumberFormat="1" applyFont="1" applyFill="1"/>
    <xf numFmtId="175" fontId="106" fillId="0" borderId="0" xfId="184" applyNumberFormat="1" applyFont="1" applyFill="1"/>
    <xf numFmtId="175" fontId="13" fillId="0" borderId="0" xfId="184" applyNumberFormat="1" applyFont="1" applyFill="1"/>
    <xf numFmtId="0" fontId="106" fillId="0" borderId="0" xfId="184" applyFont="1" applyFill="1" applyBorder="1"/>
    <xf numFmtId="0" fontId="13" fillId="0" borderId="0" xfId="184" applyFont="1" applyBorder="1"/>
    <xf numFmtId="0" fontId="110" fillId="0" borderId="0" xfId="184" applyFont="1"/>
    <xf numFmtId="41" fontId="106" fillId="0" borderId="0" xfId="184" applyNumberFormat="1" applyFont="1" applyFill="1" applyBorder="1" applyAlignment="1">
      <alignment horizontal="center"/>
    </xf>
    <xf numFmtId="41" fontId="38" fillId="0" borderId="0" xfId="184" applyNumberFormat="1" applyFont="1" applyBorder="1" applyAlignment="1">
      <alignment horizontal="center"/>
    </xf>
    <xf numFmtId="0" fontId="110" fillId="0" borderId="0" xfId="184" applyFont="1" applyAlignment="1">
      <alignment horizontal="right"/>
    </xf>
    <xf numFmtId="0" fontId="106" fillId="0" borderId="0" xfId="184" applyFont="1" applyFill="1" applyBorder="1" applyAlignment="1">
      <alignment horizontal="left"/>
    </xf>
    <xf numFmtId="0" fontId="106" fillId="0" borderId="0" xfId="184" applyFont="1" applyFill="1" applyBorder="1" applyAlignment="1">
      <alignment horizontal="center"/>
    </xf>
    <xf numFmtId="175" fontId="106" fillId="0" borderId="0" xfId="59" applyNumberFormat="1" applyFont="1" applyFill="1" applyBorder="1"/>
    <xf numFmtId="10" fontId="13" fillId="0" borderId="0" xfId="184" applyNumberFormat="1" applyFont="1"/>
    <xf numFmtId="0" fontId="53" fillId="0" borderId="1" xfId="184" applyFont="1" applyFill="1" applyBorder="1" applyAlignment="1">
      <alignment horizontal="center"/>
    </xf>
    <xf numFmtId="0" fontId="53" fillId="0" borderId="1" xfId="184" applyFont="1" applyFill="1" applyBorder="1"/>
    <xf numFmtId="0" fontId="53" fillId="0" borderId="1" xfId="184" applyFont="1" applyFill="1" applyBorder="1" applyAlignment="1">
      <alignment horizontal="center" wrapText="1"/>
    </xf>
    <xf numFmtId="37" fontId="53" fillId="0" borderId="0" xfId="184" applyNumberFormat="1" applyFont="1" applyFill="1"/>
    <xf numFmtId="0" fontId="53" fillId="0" borderId="0" xfId="184" applyFont="1" applyFill="1" applyAlignment="1">
      <alignment horizontal="center" wrapText="1"/>
    </xf>
    <xf numFmtId="0" fontId="53" fillId="14" borderId="27" xfId="184" applyFont="1" applyFill="1" applyBorder="1"/>
    <xf numFmtId="41" fontId="53" fillId="14" borderId="9" xfId="184" applyNumberFormat="1" applyFont="1" applyFill="1" applyBorder="1"/>
    <xf numFmtId="41" fontId="53" fillId="14" borderId="9" xfId="68" applyFont="1" applyFill="1" applyBorder="1"/>
    <xf numFmtId="0" fontId="53" fillId="14" borderId="28" xfId="184" applyFont="1" applyFill="1" applyBorder="1" applyAlignment="1">
      <alignment wrapText="1"/>
    </xf>
    <xf numFmtId="0" fontId="53" fillId="14" borderId="27" xfId="184" applyFont="1" applyFill="1" applyBorder="1" applyAlignment="1">
      <alignment wrapText="1"/>
    </xf>
    <xf numFmtId="0" fontId="53" fillId="14" borderId="9" xfId="184" applyFont="1" applyFill="1" applyBorder="1"/>
    <xf numFmtId="0" fontId="53" fillId="20" borderId="27" xfId="184" applyFont="1" applyFill="1" applyBorder="1" applyAlignment="1">
      <alignment wrapText="1"/>
    </xf>
    <xf numFmtId="41" fontId="53" fillId="20" borderId="9" xfId="184" applyNumberFormat="1" applyFont="1" applyFill="1" applyBorder="1"/>
    <xf numFmtId="0" fontId="53" fillId="20" borderId="28" xfId="184" applyFont="1" applyFill="1" applyBorder="1" applyAlignment="1">
      <alignment wrapText="1"/>
    </xf>
    <xf numFmtId="0" fontId="53" fillId="0" borderId="39" xfId="184" applyFont="1" applyBorder="1"/>
    <xf numFmtId="175" fontId="53" fillId="0" borderId="9" xfId="59" applyNumberFormat="1" applyFont="1" applyBorder="1"/>
    <xf numFmtId="175" fontId="53" fillId="0" borderId="9" xfId="59" applyNumberFormat="1" applyFont="1" applyFill="1" applyBorder="1"/>
    <xf numFmtId="37" fontId="53" fillId="0" borderId="28" xfId="184" applyNumberFormat="1" applyFont="1" applyFill="1" applyBorder="1" applyAlignment="1">
      <alignment wrapText="1"/>
    </xf>
    <xf numFmtId="0" fontId="53" fillId="0" borderId="40" xfId="184" applyFont="1" applyFill="1" applyBorder="1"/>
    <xf numFmtId="175" fontId="53" fillId="14" borderId="9" xfId="59" applyNumberFormat="1" applyFont="1" applyFill="1" applyBorder="1"/>
    <xf numFmtId="175" fontId="53" fillId="14" borderId="9" xfId="59" applyNumberFormat="1" applyFont="1" applyFill="1" applyBorder="1" applyAlignment="1">
      <alignment horizontal="right"/>
    </xf>
    <xf numFmtId="175" fontId="53" fillId="14" borderId="9" xfId="59" applyNumberFormat="1" applyFont="1" applyFill="1" applyBorder="1" applyAlignment="1">
      <alignment horizontal="center"/>
    </xf>
    <xf numFmtId="0" fontId="53" fillId="0" borderId="41" xfId="184" applyFont="1" applyFill="1" applyBorder="1"/>
    <xf numFmtId="175" fontId="53" fillId="14" borderId="33" xfId="59" applyNumberFormat="1" applyFont="1" applyFill="1" applyBorder="1"/>
    <xf numFmtId="0" fontId="53" fillId="14" borderId="42" xfId="184" applyFont="1" applyFill="1" applyBorder="1" applyAlignment="1">
      <alignment wrapText="1"/>
    </xf>
    <xf numFmtId="0" fontId="53" fillId="0" borderId="43" xfId="184" applyFont="1" applyFill="1" applyBorder="1"/>
    <xf numFmtId="175" fontId="53" fillId="0" borderId="44" xfId="59" applyNumberFormat="1" applyFont="1" applyFill="1" applyBorder="1"/>
    <xf numFmtId="0" fontId="53" fillId="0" borderId="45" xfId="184" applyFont="1" applyFill="1" applyBorder="1" applyAlignment="1">
      <alignment wrapText="1"/>
    </xf>
    <xf numFmtId="37" fontId="53" fillId="0" borderId="0" xfId="184" applyNumberFormat="1" applyFont="1" applyFill="1" applyBorder="1"/>
    <xf numFmtId="37" fontId="53" fillId="0" borderId="0" xfId="184" applyNumberFormat="1" applyFont="1" applyFill="1" applyBorder="1" applyAlignment="1">
      <alignment horizontal="center"/>
    </xf>
    <xf numFmtId="37" fontId="53" fillId="0" borderId="0" xfId="184" applyNumberFormat="1" applyFont="1" applyFill="1" applyBorder="1" applyAlignment="1">
      <alignment wrapText="1"/>
    </xf>
    <xf numFmtId="0" fontId="53" fillId="0" borderId="0" xfId="184" applyFont="1" applyFill="1" applyBorder="1" applyAlignment="1">
      <alignment wrapText="1"/>
    </xf>
    <xf numFmtId="0" fontId="53" fillId="0" borderId="0" xfId="184" applyFont="1" applyBorder="1" applyAlignment="1">
      <alignment wrapText="1"/>
    </xf>
    <xf numFmtId="0" fontId="53" fillId="0" borderId="0" xfId="184" applyFont="1" applyFill="1" applyBorder="1" applyAlignment="1"/>
    <xf numFmtId="0" fontId="53" fillId="0" borderId="0" xfId="184" applyFont="1" applyAlignment="1">
      <alignment horizontal="center" wrapText="1"/>
    </xf>
    <xf numFmtId="37" fontId="53" fillId="14" borderId="9" xfId="184" applyNumberFormat="1" applyFont="1" applyFill="1" applyBorder="1"/>
    <xf numFmtId="0" fontId="53" fillId="0" borderId="27" xfId="184" applyFont="1" applyFill="1" applyBorder="1" applyAlignment="1"/>
    <xf numFmtId="0" fontId="53" fillId="0" borderId="27" xfId="184" applyFont="1" applyFill="1" applyBorder="1"/>
    <xf numFmtId="0" fontId="53" fillId="0" borderId="46" xfId="184" applyFont="1" applyFill="1" applyBorder="1"/>
    <xf numFmtId="0" fontId="53" fillId="14" borderId="27" xfId="380" applyFont="1" applyFill="1" applyBorder="1"/>
    <xf numFmtId="41" fontId="53" fillId="0" borderId="0" xfId="68" applyFont="1" applyFill="1" applyBorder="1"/>
    <xf numFmtId="41" fontId="53" fillId="20" borderId="9" xfId="68" applyFont="1" applyFill="1" applyBorder="1"/>
    <xf numFmtId="0" fontId="53" fillId="0" borderId="39" xfId="184" applyFont="1" applyFill="1" applyBorder="1" applyAlignment="1"/>
    <xf numFmtId="0" fontId="53" fillId="0" borderId="39" xfId="184" applyFont="1" applyFill="1" applyBorder="1"/>
    <xf numFmtId="0" fontId="53" fillId="0" borderId="47" xfId="184" applyFont="1" applyFill="1" applyBorder="1"/>
    <xf numFmtId="175" fontId="53" fillId="14" borderId="33" xfId="59" applyNumberFormat="1" applyFont="1" applyFill="1" applyBorder="1" applyAlignment="1">
      <alignment horizontal="right"/>
    </xf>
    <xf numFmtId="175" fontId="53" fillId="0" borderId="44" xfId="59" applyNumberFormat="1" applyFont="1" applyFill="1" applyBorder="1" applyAlignment="1">
      <alignment horizontal="right"/>
    </xf>
    <xf numFmtId="175" fontId="53" fillId="0" borderId="0" xfId="184" applyNumberFormat="1" applyFont="1" applyFill="1" applyBorder="1" applyAlignment="1">
      <alignment wrapText="1"/>
    </xf>
    <xf numFmtId="0" fontId="53" fillId="0" borderId="0" xfId="184" applyFont="1" applyBorder="1" applyAlignment="1">
      <alignment horizontal="left"/>
    </xf>
    <xf numFmtId="0" fontId="53" fillId="0" borderId="0" xfId="184" applyFont="1" applyFill="1" applyBorder="1" applyAlignment="1">
      <alignment horizontal="centerContinuous"/>
    </xf>
    <xf numFmtId="0" fontId="53" fillId="0" borderId="0" xfId="184" applyFont="1" applyBorder="1" applyAlignment="1"/>
    <xf numFmtId="43" fontId="53" fillId="17" borderId="14" xfId="59" applyFont="1" applyFill="1" applyBorder="1"/>
    <xf numFmtId="180" fontId="53" fillId="0" borderId="0" xfId="59" applyNumberFormat="1" applyFont="1" applyAlignment="1"/>
    <xf numFmtId="175" fontId="53" fillId="17" borderId="0" xfId="59" applyNumberFormat="1" applyFont="1" applyFill="1" applyAlignment="1">
      <alignment horizontal="center"/>
    </xf>
    <xf numFmtId="10" fontId="53" fillId="17" borderId="0" xfId="266" applyNumberFormat="1" applyFont="1" applyFill="1" applyAlignment="1"/>
    <xf numFmtId="43" fontId="53" fillId="0" borderId="0" xfId="59" applyNumberFormat="1" applyFont="1" applyFill="1" applyAlignment="1"/>
    <xf numFmtId="0" fontId="53" fillId="0" borderId="0" xfId="184" applyFont="1" applyFill="1" applyAlignment="1">
      <alignment horizontal="center"/>
    </xf>
    <xf numFmtId="0" fontId="53" fillId="0" borderId="0" xfId="184" applyFont="1" applyFill="1" applyBorder="1" applyAlignment="1">
      <alignment horizontal="center"/>
    </xf>
    <xf numFmtId="0" fontId="53" fillId="20" borderId="39" xfId="184" applyFont="1" applyFill="1" applyBorder="1" applyAlignment="1">
      <alignment horizontal="left"/>
    </xf>
    <xf numFmtId="37" fontId="53" fillId="20" borderId="9" xfId="184" applyNumberFormat="1" applyFont="1" applyFill="1" applyBorder="1"/>
    <xf numFmtId="0" fontId="53" fillId="0" borderId="19" xfId="184" applyFont="1" applyFill="1" applyBorder="1" applyAlignment="1">
      <alignment horizontal="center"/>
    </xf>
    <xf numFmtId="0" fontId="53" fillId="0" borderId="25" xfId="184" applyFont="1" applyFill="1" applyBorder="1" applyAlignment="1">
      <alignment horizontal="center"/>
    </xf>
    <xf numFmtId="0" fontId="53" fillId="0" borderId="1" xfId="184" applyFont="1" applyFill="1" applyBorder="1" applyAlignment="1">
      <alignment horizontal="right" vertical="top"/>
    </xf>
    <xf numFmtId="0" fontId="53" fillId="0" borderId="37" xfId="184" applyFont="1" applyFill="1" applyBorder="1" applyAlignment="1">
      <alignment horizontal="center" vertical="top" wrapText="1"/>
    </xf>
    <xf numFmtId="0" fontId="53" fillId="0" borderId="29" xfId="184" applyFont="1" applyFill="1" applyBorder="1" applyAlignment="1">
      <alignment horizontal="center" vertical="top" wrapText="1"/>
    </xf>
    <xf numFmtId="0" fontId="53" fillId="0" borderId="19" xfId="184" applyFont="1" applyFill="1" applyBorder="1"/>
    <xf numFmtId="0" fontId="53" fillId="0" borderId="25" xfId="184" applyFont="1" applyFill="1" applyBorder="1"/>
    <xf numFmtId="10" fontId="53" fillId="0" borderId="0" xfId="266" applyNumberFormat="1" applyFont="1" applyFill="1"/>
    <xf numFmtId="175" fontId="53" fillId="0" borderId="19" xfId="59" applyNumberFormat="1" applyFont="1" applyFill="1" applyBorder="1"/>
    <xf numFmtId="175" fontId="53" fillId="0" borderId="25" xfId="59" applyNumberFormat="1" applyFont="1" applyFill="1" applyBorder="1"/>
    <xf numFmtId="175" fontId="53" fillId="0" borderId="37" xfId="59" applyNumberFormat="1" applyFont="1" applyFill="1" applyBorder="1"/>
    <xf numFmtId="175" fontId="53" fillId="0" borderId="1" xfId="59" applyNumberFormat="1" applyFont="1" applyFill="1" applyBorder="1"/>
    <xf numFmtId="175" fontId="53" fillId="0" borderId="29" xfId="59" applyNumberFormat="1" applyFont="1" applyFill="1" applyBorder="1"/>
    <xf numFmtId="175" fontId="53" fillId="0" borderId="3" xfId="59" applyNumberFormat="1" applyFont="1" applyFill="1" applyBorder="1"/>
    <xf numFmtId="175" fontId="53" fillId="0" borderId="23" xfId="59" applyNumberFormat="1" applyFont="1" applyFill="1" applyBorder="1"/>
    <xf numFmtId="175" fontId="53" fillId="0" borderId="8" xfId="59" applyNumberFormat="1" applyFont="1" applyFill="1" applyBorder="1"/>
    <xf numFmtId="175" fontId="53" fillId="0" borderId="26" xfId="59" applyNumberFormat="1" applyFont="1" applyFill="1" applyBorder="1"/>
    <xf numFmtId="0" fontId="111" fillId="0" borderId="0" xfId="184" applyFont="1"/>
    <xf numFmtId="0" fontId="111" fillId="0" borderId="0" xfId="184" applyFont="1" applyAlignment="1">
      <alignment horizontal="right"/>
    </xf>
    <xf numFmtId="0" fontId="53" fillId="0" borderId="0" xfId="184" applyFont="1" applyFill="1" applyBorder="1" applyAlignment="1">
      <alignment horizontal="center"/>
    </xf>
    <xf numFmtId="0" fontId="53" fillId="0" borderId="0" xfId="184" applyFont="1" applyFill="1" applyAlignment="1"/>
    <xf numFmtId="171" fontId="53" fillId="14" borderId="0" xfId="59" applyNumberFormat="1" applyFont="1" applyFill="1"/>
    <xf numFmtId="171" fontId="53" fillId="17" borderId="0" xfId="59" applyNumberFormat="1" applyFont="1" applyFill="1"/>
    <xf numFmtId="174" fontId="53" fillId="14" borderId="0" xfId="209" applyFont="1" applyFill="1"/>
    <xf numFmtId="176" fontId="53" fillId="17" borderId="0" xfId="93" applyNumberFormat="1" applyFont="1" applyFill="1" applyBorder="1" applyAlignment="1"/>
    <xf numFmtId="174" fontId="60" fillId="14" borderId="0" xfId="209" applyFont="1" applyFill="1"/>
    <xf numFmtId="174" fontId="60" fillId="17" borderId="0" xfId="209" applyFont="1" applyFill="1"/>
    <xf numFmtId="174" fontId="53" fillId="17" borderId="0" xfId="209" applyFont="1" applyFill="1"/>
    <xf numFmtId="0" fontId="53" fillId="14" borderId="0" xfId="59" applyNumberFormat="1" applyFont="1" applyFill="1"/>
    <xf numFmtId="176" fontId="53" fillId="14" borderId="0" xfId="93" applyNumberFormat="1" applyFont="1" applyFill="1"/>
    <xf numFmtId="174" fontId="53" fillId="14" borderId="0" xfId="201" applyFont="1" applyFill="1"/>
    <xf numFmtId="176" fontId="53" fillId="17" borderId="0" xfId="93" applyNumberFormat="1" applyFont="1" applyFill="1"/>
    <xf numFmtId="174" fontId="53" fillId="0" borderId="10" xfId="209" applyFont="1" applyBorder="1"/>
    <xf numFmtId="175" fontId="43" fillId="14" borderId="0" xfId="59" applyNumberFormat="1" applyFont="1" applyFill="1" applyAlignment="1">
      <alignment horizontal="center"/>
    </xf>
    <xf numFmtId="175" fontId="43" fillId="17" borderId="8" xfId="59" applyNumberFormat="1" applyFont="1" applyFill="1" applyBorder="1" applyAlignment="1">
      <alignment horizontal="center"/>
    </xf>
    <xf numFmtId="175" fontId="53" fillId="17" borderId="30" xfId="59" applyNumberFormat="1" applyFont="1" applyFill="1" applyBorder="1"/>
    <xf numFmtId="175" fontId="53" fillId="17" borderId="10" xfId="59" applyNumberFormat="1" applyFont="1" applyFill="1" applyBorder="1"/>
    <xf numFmtId="174" fontId="53" fillId="14" borderId="11" xfId="209" applyFont="1" applyFill="1" applyBorder="1"/>
    <xf numFmtId="174" fontId="60" fillId="14" borderId="11" xfId="209" applyFont="1" applyFill="1" applyBorder="1"/>
    <xf numFmtId="10" fontId="53" fillId="17" borderId="0" xfId="59" applyNumberFormat="1" applyFont="1" applyFill="1"/>
    <xf numFmtId="41" fontId="53" fillId="17" borderId="0" xfId="212" applyNumberFormat="1" applyFont="1" applyFill="1"/>
    <xf numFmtId="175" fontId="53" fillId="17" borderId="0" xfId="59" applyNumberFormat="1" applyFont="1" applyFill="1"/>
    <xf numFmtId="175" fontId="43" fillId="17" borderId="0" xfId="59" applyNumberFormat="1" applyFont="1" applyFill="1"/>
    <xf numFmtId="0" fontId="53" fillId="17" borderId="0" xfId="59" applyNumberFormat="1" applyFont="1" applyFill="1" applyAlignment="1">
      <alignment horizontal="center"/>
    </xf>
    <xf numFmtId="0" fontId="106" fillId="17" borderId="0" xfId="59" applyNumberFormat="1" applyFont="1" applyFill="1" applyAlignment="1">
      <alignment horizontal="center"/>
    </xf>
    <xf numFmtId="0" fontId="106" fillId="0" borderId="0" xfId="184" applyFont="1" applyAlignment="1">
      <alignment horizontal="center"/>
    </xf>
    <xf numFmtId="0" fontId="106" fillId="0" borderId="27" xfId="184" applyFont="1" applyBorder="1" applyAlignment="1">
      <alignment wrapText="1"/>
    </xf>
    <xf numFmtId="0" fontId="112" fillId="0" borderId="0" xfId="184" applyFont="1" applyFill="1" applyAlignment="1"/>
    <xf numFmtId="0" fontId="112" fillId="0" borderId="0" xfId="184" applyFont="1" applyFill="1"/>
    <xf numFmtId="0" fontId="112" fillId="0" borderId="0" xfId="184" applyFont="1"/>
    <xf numFmtId="175" fontId="112" fillId="0" borderId="0" xfId="59" applyNumberFormat="1" applyFont="1" applyFill="1" applyBorder="1"/>
    <xf numFmtId="186" fontId="43" fillId="14" borderId="0" xfId="59" applyNumberFormat="1" applyFont="1" applyFill="1" applyAlignment="1"/>
    <xf numFmtId="175" fontId="60" fillId="0" borderId="0" xfId="0" applyNumberFormat="1" applyFont="1" applyAlignment="1" applyProtection="1">
      <alignment horizontal="center" wrapText="1"/>
      <protection locked="0"/>
    </xf>
    <xf numFmtId="10" fontId="113" fillId="21" borderId="0" xfId="283" applyNumberFormat="1" applyFont="1" applyFill="1" applyAlignment="1">
      <alignment horizontal="center"/>
    </xf>
    <xf numFmtId="186" fontId="43" fillId="0" borderId="0" xfId="59" applyNumberFormat="1" applyFont="1" applyFill="1" applyAlignment="1"/>
    <xf numFmtId="175" fontId="53" fillId="0" borderId="0" xfId="59" applyNumberFormat="1" applyFont="1" applyFill="1" applyAlignment="1" applyProtection="1">
      <alignment horizontal="center"/>
      <protection locked="0"/>
    </xf>
    <xf numFmtId="175" fontId="53" fillId="0" borderId="0" xfId="59" applyNumberFormat="1" applyFont="1"/>
    <xf numFmtId="174" fontId="60" fillId="0" borderId="0" xfId="0" applyFont="1" applyAlignment="1">
      <alignment horizontal="center"/>
    </xf>
    <xf numFmtId="174" fontId="53" fillId="0" borderId="0" xfId="0" applyFont="1" applyAlignment="1">
      <alignment horizontal="center"/>
    </xf>
    <xf numFmtId="174" fontId="53" fillId="0" borderId="0" xfId="0" applyFont="1" applyProtection="1">
      <protection locked="0"/>
    </xf>
    <xf numFmtId="174" fontId="60" fillId="0" borderId="0" xfId="0" applyFont="1"/>
    <xf numFmtId="174" fontId="53" fillId="0" borderId="0" xfId="0" applyFont="1" applyAlignment="1" applyProtection="1">
      <alignment horizontal="center"/>
      <protection locked="0"/>
    </xf>
    <xf numFmtId="174" fontId="60" fillId="0" borderId="0" xfId="0" applyFont="1" applyAlignment="1" applyProtection="1">
      <alignment horizontal="center"/>
      <protection locked="0"/>
    </xf>
    <xf numFmtId="174" fontId="95" fillId="0" borderId="0" xfId="0" applyFont="1" applyAlignment="1" applyProtection="1">
      <alignment horizontal="left"/>
      <protection locked="0"/>
    </xf>
    <xf numFmtId="174" fontId="60" fillId="0" borderId="25" xfId="0" applyFont="1" applyBorder="1" applyAlignment="1" applyProtection="1">
      <alignment horizontal="center"/>
      <protection locked="0"/>
    </xf>
    <xf numFmtId="174" fontId="60" fillId="0" borderId="27" xfId="0" applyFont="1" applyBorder="1" applyAlignment="1" applyProtection="1">
      <alignment horizontal="center"/>
      <protection locked="0"/>
    </xf>
    <xf numFmtId="174" fontId="60" fillId="0" borderId="9" xfId="0" applyFont="1" applyBorder="1" applyAlignment="1" applyProtection="1">
      <alignment horizontal="center" wrapText="1"/>
      <protection locked="0"/>
    </xf>
    <xf numFmtId="174" fontId="60" fillId="0" borderId="0" xfId="0" applyFont="1" applyProtection="1">
      <protection locked="0"/>
    </xf>
    <xf numFmtId="174" fontId="60" fillId="0" borderId="0" xfId="0" applyFont="1" applyAlignment="1" applyProtection="1">
      <alignment horizontal="center" wrapText="1"/>
      <protection locked="0"/>
    </xf>
    <xf numFmtId="174" fontId="60" fillId="0" borderId="28" xfId="0" applyFont="1" applyBorder="1" applyAlignment="1" applyProtection="1">
      <alignment horizontal="center" wrapText="1"/>
      <protection locked="0"/>
    </xf>
    <xf numFmtId="10" fontId="53" fillId="17" borderId="0" xfId="0" applyNumberFormat="1" applyFont="1" applyFill="1" applyAlignment="1">
      <alignment horizontal="center"/>
    </xf>
    <xf numFmtId="176" fontId="53" fillId="17" borderId="0" xfId="0" applyNumberFormat="1" applyFont="1" applyFill="1" applyProtection="1">
      <protection locked="0"/>
    </xf>
    <xf numFmtId="177" fontId="53" fillId="0" borderId="0" xfId="0" applyNumberFormat="1" applyFont="1" applyProtection="1">
      <protection locked="0"/>
    </xf>
    <xf numFmtId="44" fontId="53" fillId="0" borderId="0" xfId="0" applyNumberFormat="1" applyFont="1"/>
    <xf numFmtId="164" fontId="53" fillId="17" borderId="0" xfId="0" applyNumberFormat="1" applyFont="1" applyFill="1" applyProtection="1">
      <protection locked="0"/>
    </xf>
    <xf numFmtId="0" fontId="53" fillId="0" borderId="0" xfId="0" applyNumberFormat="1" applyFont="1" applyAlignment="1" applyProtection="1">
      <alignment horizontal="center"/>
      <protection locked="0"/>
    </xf>
    <xf numFmtId="171" fontId="53" fillId="17" borderId="0" xfId="0" applyNumberFormat="1" applyFont="1" applyFill="1" applyAlignment="1" applyProtection="1">
      <alignment horizontal="center"/>
      <protection locked="0"/>
    </xf>
    <xf numFmtId="10" fontId="53" fillId="17" borderId="0" xfId="0" applyNumberFormat="1" applyFont="1" applyFill="1" applyAlignment="1" applyProtection="1">
      <alignment horizontal="center"/>
      <protection locked="0"/>
    </xf>
    <xf numFmtId="164" fontId="53" fillId="0" borderId="0" xfId="0" applyNumberFormat="1" applyFont="1" applyProtection="1">
      <protection locked="0"/>
    </xf>
    <xf numFmtId="0" fontId="53" fillId="0" borderId="19" xfId="0" applyNumberFormat="1" applyFont="1" applyBorder="1" applyAlignment="1" applyProtection="1">
      <alignment horizontal="center"/>
      <protection locked="0"/>
    </xf>
    <xf numFmtId="10" fontId="53" fillId="0" borderId="0" xfId="0" applyNumberFormat="1" applyFont="1" applyAlignment="1" applyProtection="1">
      <alignment horizontal="center"/>
      <protection locked="0"/>
    </xf>
    <xf numFmtId="10" fontId="53" fillId="0" borderId="0" xfId="0" applyNumberFormat="1" applyFont="1" applyAlignment="1">
      <alignment horizontal="center"/>
    </xf>
    <xf numFmtId="278" fontId="53" fillId="0" borderId="0" xfId="0" applyNumberFormat="1" applyFont="1" applyProtection="1">
      <protection locked="0"/>
    </xf>
    <xf numFmtId="176" fontId="53" fillId="0" borderId="0" xfId="0" applyNumberFormat="1" applyFont="1" applyProtection="1">
      <protection locked="0"/>
    </xf>
    <xf numFmtId="174" fontId="93" fillId="0" borderId="19" xfId="0" applyFont="1" applyBorder="1" applyProtection="1">
      <protection locked="0"/>
    </xf>
    <xf numFmtId="174" fontId="53" fillId="0" borderId="25" xfId="0" applyFont="1" applyBorder="1" applyProtection="1">
      <protection locked="0"/>
    </xf>
    <xf numFmtId="174" fontId="53" fillId="0" borderId="19" xfId="0" applyFont="1" applyBorder="1" applyAlignment="1" applyProtection="1">
      <alignment horizontal="left"/>
      <protection locked="0"/>
    </xf>
    <xf numFmtId="174" fontId="53" fillId="0" borderId="0" xfId="0" applyFont="1" applyAlignment="1" applyProtection="1">
      <alignment horizontal="left"/>
      <protection locked="0"/>
    </xf>
    <xf numFmtId="175" fontId="53" fillId="0" borderId="19" xfId="0" applyNumberFormat="1" applyFont="1" applyBorder="1" applyProtection="1">
      <protection locked="0"/>
    </xf>
    <xf numFmtId="175" fontId="53" fillId="0" borderId="0" xfId="0" applyNumberFormat="1" applyFont="1" applyProtection="1">
      <protection locked="0"/>
    </xf>
    <xf numFmtId="175" fontId="53" fillId="0" borderId="23" xfId="0" applyNumberFormat="1" applyFont="1" applyBorder="1" applyProtection="1">
      <protection locked="0"/>
    </xf>
    <xf numFmtId="175" fontId="53" fillId="0" borderId="8" xfId="0" applyNumberFormat="1" applyFont="1" applyBorder="1" applyProtection="1">
      <protection locked="0"/>
    </xf>
    <xf numFmtId="174" fontId="53" fillId="0" borderId="8" xfId="0" applyFont="1" applyBorder="1" applyAlignment="1" applyProtection="1">
      <alignment horizontal="center"/>
      <protection locked="0"/>
    </xf>
    <xf numFmtId="174" fontId="53" fillId="0" borderId="8" xfId="0" applyFont="1" applyBorder="1" applyProtection="1">
      <protection locked="0"/>
    </xf>
    <xf numFmtId="174" fontId="53" fillId="0" borderId="26" xfId="0" applyFont="1" applyBorder="1" applyProtection="1">
      <protection locked="0"/>
    </xf>
    <xf numFmtId="0" fontId="60" fillId="0" borderId="0" xfId="0" applyNumberFormat="1" applyFont="1" applyAlignment="1" applyProtection="1">
      <alignment horizontal="left"/>
      <protection locked="0"/>
    </xf>
    <xf numFmtId="175" fontId="60" fillId="0" borderId="0" xfId="0" applyNumberFormat="1" applyFont="1" applyAlignment="1" applyProtection="1">
      <alignment horizontal="center"/>
      <protection locked="0"/>
    </xf>
    <xf numFmtId="175" fontId="53" fillId="0" borderId="0" xfId="0" applyNumberFormat="1" applyFont="1" applyAlignment="1" applyProtection="1">
      <alignment horizontal="center"/>
      <protection locked="0"/>
    </xf>
    <xf numFmtId="174" fontId="86" fillId="0" borderId="30" xfId="0" applyFont="1" applyBorder="1" applyAlignment="1" applyProtection="1">
      <alignment horizontal="left"/>
      <protection locked="0"/>
    </xf>
    <xf numFmtId="174" fontId="86" fillId="0" borderId="3" xfId="0" applyFont="1" applyBorder="1" applyAlignment="1" applyProtection="1">
      <alignment horizontal="center"/>
      <protection locked="0"/>
    </xf>
    <xf numFmtId="174" fontId="53" fillId="0" borderId="3" xfId="0" applyFont="1" applyBorder="1" applyAlignment="1" applyProtection="1">
      <alignment horizontal="center"/>
      <protection locked="0"/>
    </xf>
    <xf numFmtId="174" fontId="53" fillId="0" borderId="3" xfId="0" applyFont="1" applyBorder="1" applyProtection="1">
      <protection locked="0"/>
    </xf>
    <xf numFmtId="174" fontId="60" fillId="0" borderId="3" xfId="0" applyFont="1" applyBorder="1" applyAlignment="1" applyProtection="1">
      <alignment horizontal="center"/>
      <protection locked="0"/>
    </xf>
    <xf numFmtId="174" fontId="53" fillId="0" borderId="31" xfId="0" applyFont="1" applyBorder="1" applyAlignment="1" applyProtection="1">
      <alignment horizontal="center"/>
      <protection locked="0"/>
    </xf>
    <xf numFmtId="0" fontId="60" fillId="0" borderId="10" xfId="0" applyNumberFormat="1" applyFont="1" applyBorder="1" applyAlignment="1" applyProtection="1">
      <alignment horizontal="left"/>
      <protection locked="0"/>
    </xf>
    <xf numFmtId="174" fontId="86" fillId="0" borderId="0" xfId="0" applyFont="1" applyAlignment="1" applyProtection="1">
      <alignment horizontal="center"/>
      <protection locked="0"/>
    </xf>
    <xf numFmtId="174" fontId="53" fillId="0" borderId="12" xfId="0" applyFont="1" applyBorder="1" applyAlignment="1" applyProtection="1">
      <alignment horizontal="center"/>
      <protection locked="0"/>
    </xf>
    <xf numFmtId="174" fontId="86" fillId="0" borderId="10" xfId="0" applyFont="1" applyBorder="1" applyAlignment="1" applyProtection="1">
      <alignment horizontal="left"/>
      <protection locked="0"/>
    </xf>
    <xf numFmtId="174" fontId="53" fillId="0" borderId="10" xfId="0" applyFont="1" applyBorder="1" applyProtection="1">
      <protection locked="0"/>
    </xf>
    <xf numFmtId="175" fontId="53" fillId="17" borderId="0" xfId="59" applyNumberFormat="1" applyFont="1" applyFill="1" applyBorder="1" applyProtection="1">
      <protection locked="0"/>
    </xf>
    <xf numFmtId="182" fontId="53" fillId="17" borderId="0" xfId="0" applyNumberFormat="1" applyFont="1" applyFill="1" applyProtection="1">
      <protection locked="0"/>
    </xf>
    <xf numFmtId="182" fontId="53" fillId="0" borderId="0" xfId="0" applyNumberFormat="1" applyFont="1" applyProtection="1">
      <protection locked="0"/>
    </xf>
    <xf numFmtId="4" fontId="53" fillId="0" borderId="0" xfId="0" applyNumberFormat="1" applyFont="1" applyAlignment="1" applyProtection="1">
      <alignment horizontal="center"/>
      <protection locked="0"/>
    </xf>
    <xf numFmtId="4" fontId="53" fillId="0" borderId="0" xfId="0" applyNumberFormat="1" applyFont="1" applyAlignment="1">
      <alignment horizontal="center"/>
    </xf>
    <xf numFmtId="174" fontId="86" fillId="0" borderId="10" xfId="0" applyFont="1" applyBorder="1" applyProtection="1">
      <protection locked="0"/>
    </xf>
    <xf numFmtId="174" fontId="86" fillId="0" borderId="0" xfId="0" applyFont="1" applyProtection="1">
      <protection locked="0"/>
    </xf>
    <xf numFmtId="175" fontId="60" fillId="0" borderId="0" xfId="0" applyNumberFormat="1" applyFont="1" applyProtection="1">
      <protection locked="0"/>
    </xf>
    <xf numFmtId="175" fontId="53" fillId="0" borderId="0" xfId="0" applyNumberFormat="1" applyFont="1"/>
    <xf numFmtId="174" fontId="53" fillId="0" borderId="10" xfId="0" applyFont="1" applyBorder="1"/>
    <xf numFmtId="174" fontId="53" fillId="0" borderId="12" xfId="0" applyFont="1" applyBorder="1"/>
    <xf numFmtId="174" fontId="53" fillId="0" borderId="17" xfId="0" applyFont="1" applyBorder="1" applyProtection="1">
      <protection locked="0"/>
    </xf>
    <xf numFmtId="174" fontId="53" fillId="0" borderId="1" xfId="0" applyFont="1" applyBorder="1" applyProtection="1">
      <protection locked="0"/>
    </xf>
    <xf numFmtId="174" fontId="53" fillId="0" borderId="32" xfId="0" applyFont="1" applyBorder="1"/>
    <xf numFmtId="182" fontId="53" fillId="0" borderId="0" xfId="0" applyNumberFormat="1" applyFont="1"/>
    <xf numFmtId="186" fontId="53" fillId="17" borderId="0" xfId="59" applyNumberFormat="1" applyFont="1" applyFill="1" applyAlignment="1">
      <alignment horizontal="center"/>
    </xf>
    <xf numFmtId="175" fontId="53" fillId="0" borderId="12" xfId="59" applyNumberFormat="1" applyFont="1" applyBorder="1"/>
    <xf numFmtId="175" fontId="53" fillId="0" borderId="1" xfId="0" applyNumberFormat="1" applyFont="1" applyBorder="1"/>
    <xf numFmtId="175" fontId="53" fillId="0" borderId="11" xfId="59" applyNumberFormat="1" applyFont="1" applyFill="1" applyBorder="1" applyAlignment="1">
      <alignment horizontal="center"/>
    </xf>
    <xf numFmtId="175" fontId="53" fillId="0" borderId="11" xfId="59" applyNumberFormat="1" applyFont="1" applyBorder="1" applyAlignment="1">
      <alignment horizontal="center"/>
    </xf>
    <xf numFmtId="175" fontId="53" fillId="0" borderId="15" xfId="0" applyNumberFormat="1" applyFont="1" applyBorder="1"/>
    <xf numFmtId="1" fontId="53" fillId="17" borderId="0" xfId="0" applyNumberFormat="1" applyFont="1" applyFill="1" applyAlignment="1">
      <alignment horizontal="center"/>
    </xf>
    <xf numFmtId="175" fontId="53" fillId="17" borderId="11" xfId="59" applyNumberFormat="1" applyFont="1" applyFill="1" applyBorder="1" applyAlignment="1"/>
    <xf numFmtId="0" fontId="60" fillId="0" borderId="0" xfId="201" applyNumberFormat="1" applyFont="1"/>
    <xf numFmtId="175" fontId="53" fillId="0" borderId="0" xfId="59" applyNumberFormat="1" applyFont="1" applyAlignment="1">
      <alignment horizontal="fill"/>
    </xf>
    <xf numFmtId="175" fontId="53" fillId="0" borderId="0" xfId="211" applyNumberFormat="1" applyFont="1" applyAlignment="1"/>
    <xf numFmtId="175" fontId="53" fillId="0" borderId="0" xfId="211" applyNumberFormat="1" applyFont="1" applyAlignment="1">
      <alignment horizontal="fill"/>
    </xf>
    <xf numFmtId="10" fontId="53" fillId="0" borderId="0" xfId="266" applyNumberFormat="1" applyFont="1" applyFill="1" applyBorder="1" applyAlignment="1"/>
    <xf numFmtId="164" fontId="53" fillId="0" borderId="0" xfId="266" applyNumberFormat="1" applyFont="1" applyFill="1" applyBorder="1" applyAlignment="1"/>
    <xf numFmtId="175" fontId="43" fillId="0" borderId="0" xfId="59" applyNumberFormat="1" applyFont="1" applyFill="1" applyAlignment="1">
      <alignment horizontal="center"/>
    </xf>
    <xf numFmtId="186" fontId="20" fillId="14" borderId="0" xfId="59" applyNumberFormat="1" applyFont="1" applyFill="1" applyAlignment="1"/>
    <xf numFmtId="186" fontId="20" fillId="0" borderId="0" xfId="59" applyNumberFormat="1" applyFont="1" applyAlignment="1"/>
    <xf numFmtId="186" fontId="20" fillId="0" borderId="3" xfId="59" applyNumberFormat="1" applyFont="1" applyBorder="1" applyAlignment="1"/>
    <xf numFmtId="186" fontId="20" fillId="0" borderId="0" xfId="59" applyNumberFormat="1" applyFont="1" applyBorder="1" applyAlignment="1"/>
    <xf numFmtId="186" fontId="20" fillId="0" borderId="1" xfId="59" applyNumberFormat="1" applyFont="1" applyBorder="1" applyAlignment="1"/>
    <xf numFmtId="174" fontId="109" fillId="0" borderId="0" xfId="201" applyFont="1" applyFill="1" applyBorder="1" applyAlignment="1"/>
    <xf numFmtId="43" fontId="43" fillId="0" borderId="0" xfId="59" applyFont="1" applyFill="1" applyAlignment="1"/>
    <xf numFmtId="175" fontId="106" fillId="0" borderId="0" xfId="59" applyNumberFormat="1" applyFont="1" applyFill="1"/>
    <xf numFmtId="175" fontId="106" fillId="17" borderId="0" xfId="59" applyNumberFormat="1" applyFont="1" applyFill="1"/>
    <xf numFmtId="176" fontId="53" fillId="14" borderId="0" xfId="93" applyNumberFormat="1" applyFont="1" applyFill="1"/>
    <xf numFmtId="175" fontId="53" fillId="17" borderId="10" xfId="59" applyNumberFormat="1" applyFont="1" applyFill="1" applyBorder="1"/>
    <xf numFmtId="175" fontId="106" fillId="0" borderId="0" xfId="59" applyNumberFormat="1" applyFont="1"/>
    <xf numFmtId="175" fontId="106" fillId="0" borderId="0" xfId="59" applyNumberFormat="1" applyFont="1" applyFill="1"/>
    <xf numFmtId="0" fontId="53" fillId="17" borderId="0" xfId="59" applyNumberFormat="1" applyFont="1" applyFill="1" applyAlignment="1">
      <alignment horizontal="center"/>
    </xf>
    <xf numFmtId="41" fontId="53" fillId="20" borderId="9" xfId="184" applyNumberFormat="1" applyFont="1" applyFill="1" applyBorder="1"/>
    <xf numFmtId="37" fontId="53" fillId="20" borderId="9" xfId="184" applyNumberFormat="1" applyFont="1" applyFill="1" applyBorder="1"/>
    <xf numFmtId="41" fontId="53" fillId="20" borderId="9" xfId="68" applyFont="1" applyFill="1" applyBorder="1"/>
    <xf numFmtId="175" fontId="109" fillId="17" borderId="10" xfId="59" applyNumberFormat="1" applyFont="1" applyFill="1" applyBorder="1"/>
    <xf numFmtId="186" fontId="53" fillId="0" borderId="8" xfId="59" applyNumberFormat="1" applyFont="1" applyFill="1" applyBorder="1" applyAlignment="1"/>
    <xf numFmtId="169" fontId="53" fillId="0" borderId="0" xfId="211" applyNumberFormat="1" applyFont="1" applyFill="1" applyAlignment="1"/>
    <xf numFmtId="174" fontId="53" fillId="0" borderId="17" xfId="0" applyFont="1" applyFill="1" applyBorder="1" applyAlignment="1"/>
    <xf numFmtId="174" fontId="53" fillId="0" borderId="11" xfId="0" applyFont="1" applyFill="1" applyBorder="1" applyAlignment="1">
      <alignment horizontal="center"/>
    </xf>
    <xf numFmtId="174" fontId="53" fillId="0" borderId="15" xfId="0" applyFont="1" applyFill="1" applyBorder="1" applyAlignment="1">
      <alignment horizontal="center"/>
    </xf>
    <xf numFmtId="0" fontId="60" fillId="0" borderId="0" xfId="211" applyNumberFormat="1" applyFont="1" applyFill="1" applyBorder="1" applyAlignment="1" applyProtection="1">
      <alignment horizontal="center" wrapText="1"/>
      <protection locked="0"/>
    </xf>
    <xf numFmtId="186" fontId="20" fillId="0" borderId="0" xfId="59" applyNumberFormat="1" applyFont="1" applyFill="1" applyAlignment="1"/>
    <xf numFmtId="49" fontId="20" fillId="0" borderId="0" xfId="59" applyNumberFormat="1" applyFont="1" applyFill="1" applyAlignment="1"/>
    <xf numFmtId="176" fontId="53" fillId="0" borderId="0" xfId="266" applyNumberFormat="1" applyFont="1" applyFill="1" applyBorder="1" applyAlignment="1"/>
    <xf numFmtId="43" fontId="53" fillId="23" borderId="0" xfId="59" applyFont="1" applyFill="1"/>
    <xf numFmtId="174" fontId="53" fillId="0" borderId="0" xfId="211" applyFont="1" applyAlignment="1">
      <alignment horizontal="center"/>
    </xf>
    <xf numFmtId="49" fontId="53" fillId="0" borderId="0" xfId="211" applyNumberFormat="1" applyFont="1" applyAlignment="1" applyProtection="1">
      <alignment horizontal="center"/>
      <protection locked="0"/>
    </xf>
    <xf numFmtId="0" fontId="53" fillId="0" borderId="0" xfId="211" applyNumberFormat="1" applyFont="1" applyFill="1" applyAlignment="1" applyProtection="1">
      <alignment vertical="top" wrapText="1"/>
      <protection locked="0"/>
    </xf>
    <xf numFmtId="0" fontId="92" fillId="0" borderId="0" xfId="211" applyNumberFormat="1" applyFont="1" applyFill="1" applyAlignment="1" applyProtection="1">
      <alignment vertical="top" wrapText="1"/>
      <protection locked="0"/>
    </xf>
    <xf numFmtId="174" fontId="53" fillId="0" borderId="0" xfId="0" applyFont="1" applyFill="1" applyAlignment="1">
      <alignment horizontal="left" wrapText="1"/>
    </xf>
    <xf numFmtId="0" fontId="53" fillId="0" borderId="0" xfId="211" quotePrefix="1" applyNumberFormat="1" applyFont="1" applyFill="1" applyAlignment="1">
      <alignment vertical="top" wrapText="1"/>
    </xf>
    <xf numFmtId="0" fontId="53" fillId="0" borderId="0" xfId="211" applyNumberFormat="1" applyFont="1" applyFill="1" applyAlignment="1">
      <alignment vertical="top" wrapText="1"/>
    </xf>
    <xf numFmtId="0" fontId="53" fillId="0" borderId="0" xfId="188" quotePrefix="1" applyNumberFormat="1" applyFont="1" applyFill="1" applyAlignment="1">
      <alignment vertical="top" wrapText="1"/>
    </xf>
    <xf numFmtId="0" fontId="53" fillId="0" borderId="0" xfId="188" applyNumberFormat="1" applyFont="1" applyFill="1" applyAlignment="1">
      <alignment vertical="top" wrapText="1"/>
    </xf>
    <xf numFmtId="174" fontId="53" fillId="0" borderId="0" xfId="0" applyFont="1" applyFill="1" applyAlignment="1">
      <alignment vertical="top" wrapText="1"/>
    </xf>
    <xf numFmtId="0" fontId="53" fillId="0" borderId="0" xfId="206" applyFont="1" applyFill="1" applyAlignment="1">
      <alignment vertical="top" wrapText="1"/>
    </xf>
    <xf numFmtId="0" fontId="53" fillId="0" borderId="0" xfId="0" applyNumberFormat="1" applyFont="1" applyFill="1" applyBorder="1" applyAlignment="1">
      <alignment horizontal="left" vertical="top" wrapText="1"/>
    </xf>
    <xf numFmtId="174" fontId="43" fillId="0" borderId="0" xfId="0" applyFont="1" applyAlignment="1">
      <alignment horizontal="left" vertical="center" wrapText="1"/>
    </xf>
    <xf numFmtId="174" fontId="53" fillId="0" borderId="0" xfId="201" applyFont="1" applyFill="1" applyBorder="1" applyAlignment="1">
      <alignment horizontal="left"/>
    </xf>
    <xf numFmtId="174" fontId="53" fillId="0" borderId="0" xfId="201" applyFont="1" applyFill="1" applyBorder="1" applyAlignment="1">
      <alignment horizontal="left" vertical="top" wrapText="1"/>
    </xf>
    <xf numFmtId="174" fontId="53" fillId="0" borderId="0" xfId="201" applyFont="1" applyFill="1" applyBorder="1" applyAlignment="1">
      <alignment horizontal="left" wrapText="1"/>
    </xf>
    <xf numFmtId="174" fontId="53" fillId="0" borderId="0" xfId="201" applyFont="1" applyAlignment="1">
      <alignment horizontal="left" vertical="top" wrapText="1"/>
    </xf>
    <xf numFmtId="174" fontId="53" fillId="0" borderId="30" xfId="0" applyFont="1" applyBorder="1" applyAlignment="1">
      <alignment horizontal="center"/>
    </xf>
    <xf numFmtId="174" fontId="53" fillId="0" borderId="31" xfId="0" applyFont="1" applyBorder="1" applyAlignment="1">
      <alignment horizontal="center"/>
    </xf>
    <xf numFmtId="174" fontId="53" fillId="0" borderId="17" xfId="0" applyFont="1" applyBorder="1" applyAlignment="1">
      <alignment horizontal="center"/>
    </xf>
    <xf numFmtId="174" fontId="53" fillId="0" borderId="32" xfId="0" applyFont="1" applyBorder="1" applyAlignment="1">
      <alignment horizontal="center"/>
    </xf>
    <xf numFmtId="174" fontId="53" fillId="0" borderId="0" xfId="0" applyFont="1" applyFill="1" applyAlignment="1">
      <alignment horizontal="left" vertical="top" wrapText="1"/>
    </xf>
    <xf numFmtId="0" fontId="53" fillId="0" borderId="0" xfId="188" applyNumberFormat="1" applyFont="1" applyFill="1" applyAlignment="1">
      <alignment horizontal="left" vertical="top" wrapText="1"/>
    </xf>
    <xf numFmtId="174" fontId="60" fillId="0" borderId="0" xfId="0" applyFont="1" applyAlignment="1">
      <alignment horizontal="center"/>
    </xf>
    <xf numFmtId="0" fontId="60" fillId="0" borderId="0" xfId="212" applyFont="1" applyAlignment="1">
      <alignment horizontal="center"/>
    </xf>
    <xf numFmtId="174" fontId="53" fillId="0" borderId="0" xfId="0" applyFont="1" applyFill="1" applyAlignment="1">
      <alignment horizontal="left" vertical="center" wrapText="1"/>
    </xf>
    <xf numFmtId="0" fontId="82" fillId="0" borderId="0" xfId="188" applyNumberFormat="1" applyFont="1" applyFill="1" applyAlignment="1">
      <alignment horizontal="left" vertical="top" wrapText="1"/>
    </xf>
    <xf numFmtId="0" fontId="53" fillId="0" borderId="0" xfId="184" applyFont="1" applyFill="1" applyAlignment="1">
      <alignment horizontal="center"/>
    </xf>
    <xf numFmtId="0" fontId="53" fillId="19" borderId="0" xfId="184" applyFont="1" applyFill="1" applyAlignment="1">
      <alignment horizontal="center"/>
    </xf>
    <xf numFmtId="0" fontId="106" fillId="0" borderId="0" xfId="184" applyFont="1" applyFill="1" applyAlignment="1">
      <alignment horizontal="center"/>
    </xf>
    <xf numFmtId="0" fontId="106" fillId="19" borderId="0" xfId="184" applyFont="1" applyFill="1" applyAlignment="1">
      <alignment horizontal="center"/>
    </xf>
    <xf numFmtId="0" fontId="53" fillId="0" borderId="0" xfId="184" applyFont="1" applyFill="1" applyBorder="1" applyAlignment="1">
      <alignment wrapText="1"/>
    </xf>
    <xf numFmtId="0" fontId="53" fillId="0" borderId="0" xfId="184" applyFont="1" applyFill="1" applyAlignment="1">
      <alignment horizontal="left" wrapText="1"/>
    </xf>
    <xf numFmtId="0" fontId="53" fillId="0" borderId="0" xfId="184" applyFont="1" applyBorder="1" applyAlignment="1">
      <alignment wrapText="1"/>
    </xf>
    <xf numFmtId="0" fontId="53" fillId="0" borderId="0" xfId="184" applyFont="1" applyFill="1" applyBorder="1" applyAlignment="1">
      <alignment horizontal="center"/>
    </xf>
    <xf numFmtId="0" fontId="53" fillId="0" borderId="0" xfId="184" applyFont="1" applyFill="1" applyAlignment="1"/>
    <xf numFmtId="0" fontId="53" fillId="0" borderId="24" xfId="184" applyFont="1" applyFill="1" applyBorder="1" applyAlignment="1">
      <alignment horizontal="center"/>
    </xf>
    <xf numFmtId="0" fontId="53" fillId="0" borderId="21" xfId="184" applyFont="1" applyFill="1" applyBorder="1" applyAlignment="1">
      <alignment horizontal="center"/>
    </xf>
    <xf numFmtId="0" fontId="53" fillId="0" borderId="20" xfId="184" applyFont="1" applyFill="1" applyBorder="1" applyAlignment="1">
      <alignment horizontal="center"/>
    </xf>
    <xf numFmtId="174" fontId="53" fillId="0" borderId="10" xfId="0" applyFont="1" applyFill="1" applyBorder="1" applyAlignment="1">
      <alignment horizontal="center"/>
    </xf>
    <xf numFmtId="174" fontId="53" fillId="0" borderId="0" xfId="0" applyFont="1" applyFill="1" applyBorder="1" applyAlignment="1">
      <alignment horizontal="center"/>
    </xf>
    <xf numFmtId="174" fontId="53" fillId="0" borderId="12" xfId="0" applyFont="1" applyFill="1" applyBorder="1" applyAlignment="1">
      <alignment horizontal="center"/>
    </xf>
    <xf numFmtId="174" fontId="15" fillId="0" borderId="0" xfId="201" applyFont="1" applyAlignment="1">
      <alignment horizontal="left" wrapText="1"/>
    </xf>
    <xf numFmtId="0" fontId="53" fillId="0" borderId="19" xfId="187" applyFont="1" applyFill="1" applyBorder="1" applyAlignment="1">
      <alignment horizontal="left"/>
    </xf>
    <xf numFmtId="0" fontId="53" fillId="0" borderId="0" xfId="187" applyFont="1" applyFill="1" applyBorder="1" applyAlignment="1">
      <alignment horizontal="left"/>
    </xf>
    <xf numFmtId="0" fontId="53" fillId="0" borderId="0" xfId="187" applyFont="1" applyFill="1" applyAlignment="1">
      <alignment horizontal="center"/>
    </xf>
    <xf numFmtId="0" fontId="53" fillId="0" borderId="0" xfId="211" applyNumberFormat="1" applyFont="1" applyFill="1" applyAlignment="1">
      <alignment horizontal="center"/>
    </xf>
    <xf numFmtId="0" fontId="60" fillId="0" borderId="0" xfId="187" applyFont="1" applyFill="1" applyBorder="1" applyAlignment="1">
      <alignment horizontal="center"/>
    </xf>
    <xf numFmtId="174" fontId="60" fillId="0" borderId="0" xfId="0" applyFont="1" applyAlignment="1" applyProtection="1">
      <alignment horizontal="center"/>
      <protection locked="0"/>
    </xf>
    <xf numFmtId="174" fontId="60" fillId="15" borderId="24" xfId="0" applyFont="1" applyFill="1" applyBorder="1" applyAlignment="1" applyProtection="1">
      <alignment horizontal="center"/>
      <protection locked="0"/>
    </xf>
    <xf numFmtId="174" fontId="60" fillId="15" borderId="21" xfId="0" applyFont="1" applyFill="1" applyBorder="1" applyAlignment="1" applyProtection="1">
      <alignment horizontal="center"/>
      <protection locked="0"/>
    </xf>
    <xf numFmtId="174" fontId="60" fillId="15" borderId="20" xfId="0" applyFont="1" applyFill="1" applyBorder="1" applyAlignment="1" applyProtection="1">
      <alignment horizontal="center"/>
      <protection locked="0"/>
    </xf>
    <xf numFmtId="175" fontId="60" fillId="0" borderId="21" xfId="0" applyNumberFormat="1" applyFont="1" applyBorder="1" applyAlignment="1" applyProtection="1">
      <alignment horizontal="center"/>
      <protection locked="0"/>
    </xf>
    <xf numFmtId="2" fontId="103" fillId="0" borderId="0" xfId="0" applyNumberFormat="1" applyFont="1" applyAlignment="1">
      <alignment horizontal="center" wrapText="1"/>
    </xf>
    <xf numFmtId="174" fontId="33" fillId="0" borderId="0" xfId="0" applyFont="1" applyAlignment="1">
      <alignment horizontal="center"/>
    </xf>
    <xf numFmtId="3" fontId="53" fillId="0" borderId="0" xfId="211" applyNumberFormat="1" applyFont="1" applyAlignment="1">
      <alignment horizontal="center"/>
    </xf>
    <xf numFmtId="174" fontId="53" fillId="0" borderId="0" xfId="0" applyFont="1" applyAlignment="1">
      <alignment horizontal="center"/>
    </xf>
  </cellXfs>
  <cellStyles count="484">
    <cellStyle name="¢ Currency [1]" xfId="2" xr:uid="{00000000-0005-0000-0000-000000000000}"/>
    <cellStyle name="¢ Currency [2]" xfId="3" xr:uid="{00000000-0005-0000-0000-000001000000}"/>
    <cellStyle name="¢ Currency [3]" xfId="4" xr:uid="{00000000-0005-0000-0000-000002000000}"/>
    <cellStyle name="£ Currency [0]" xfId="5" xr:uid="{00000000-0005-0000-0000-000003000000}"/>
    <cellStyle name="£ Currency [1]" xfId="6" xr:uid="{00000000-0005-0000-0000-000004000000}"/>
    <cellStyle name="£ Currency [2]" xfId="7" xr:uid="{00000000-0005-0000-0000-000005000000}"/>
    <cellStyle name="=C:\WINNT35\SYSTEM32\COMMAND.COM" xfId="1" xr:uid="{00000000-0005-0000-0000-000006000000}"/>
    <cellStyle name="Basic" xfId="8" xr:uid="{00000000-0005-0000-0000-000007000000}"/>
    <cellStyle name="black" xfId="9" xr:uid="{00000000-0005-0000-0000-000008000000}"/>
    <cellStyle name="blu" xfId="10" xr:uid="{00000000-0005-0000-0000-000009000000}"/>
    <cellStyle name="BoldUnderlineNumber" xfId="455" xr:uid="{9BCAE6E5-AFFB-494E-8B04-6F8374A7642B}"/>
    <cellStyle name="BoldUnderlineNumber 2" xfId="476" xr:uid="{C219F078-C40F-410B-A45C-4715C225D3C4}"/>
    <cellStyle name="BoldUnderlineRate" xfId="440" xr:uid="{3F26CD60-5E09-4782-938F-59F19845AE45}"/>
    <cellStyle name="bot" xfId="11" xr:uid="{00000000-0005-0000-0000-00000A000000}"/>
    <cellStyle name="Bullet" xfId="12" xr:uid="{00000000-0005-0000-0000-00000B000000}"/>
    <cellStyle name="Bullet [0]" xfId="13" xr:uid="{00000000-0005-0000-0000-00000C000000}"/>
    <cellStyle name="Bullet [2]" xfId="14" xr:uid="{00000000-0005-0000-0000-00000D000000}"/>
    <cellStyle name="Bullet [4]" xfId="15" xr:uid="{00000000-0005-0000-0000-00000E000000}"/>
    <cellStyle name="c" xfId="16" xr:uid="{00000000-0005-0000-0000-00000F000000}"/>
    <cellStyle name="c," xfId="17" xr:uid="{00000000-0005-0000-0000-000010000000}"/>
    <cellStyle name="c_HardInc " xfId="18" xr:uid="{00000000-0005-0000-0000-000011000000}"/>
    <cellStyle name="c_HardInc _ITC Great Plains Formula 1-12-09a" xfId="19" xr:uid="{00000000-0005-0000-0000-000012000000}"/>
    <cellStyle name="C00A" xfId="20" xr:uid="{00000000-0005-0000-0000-000013000000}"/>
    <cellStyle name="C00B" xfId="21" xr:uid="{00000000-0005-0000-0000-000014000000}"/>
    <cellStyle name="C00L" xfId="22" xr:uid="{00000000-0005-0000-0000-000015000000}"/>
    <cellStyle name="C01A" xfId="23" xr:uid="{00000000-0005-0000-0000-000016000000}"/>
    <cellStyle name="C01B" xfId="24" xr:uid="{00000000-0005-0000-0000-000017000000}"/>
    <cellStyle name="C01H" xfId="25" xr:uid="{00000000-0005-0000-0000-000018000000}"/>
    <cellStyle name="C01L" xfId="26" xr:uid="{00000000-0005-0000-0000-000019000000}"/>
    <cellStyle name="C02A" xfId="27" xr:uid="{00000000-0005-0000-0000-00001A000000}"/>
    <cellStyle name="C02B" xfId="28" xr:uid="{00000000-0005-0000-0000-00001B000000}"/>
    <cellStyle name="C02H" xfId="29" xr:uid="{00000000-0005-0000-0000-00001C000000}"/>
    <cellStyle name="C02L" xfId="30" xr:uid="{00000000-0005-0000-0000-00001D000000}"/>
    <cellStyle name="C03A" xfId="31" xr:uid="{00000000-0005-0000-0000-00001E000000}"/>
    <cellStyle name="C03B" xfId="32" xr:uid="{00000000-0005-0000-0000-00001F000000}"/>
    <cellStyle name="C03H" xfId="33" xr:uid="{00000000-0005-0000-0000-000020000000}"/>
    <cellStyle name="C03L" xfId="34" xr:uid="{00000000-0005-0000-0000-000021000000}"/>
    <cellStyle name="C04A" xfId="35" xr:uid="{00000000-0005-0000-0000-000022000000}"/>
    <cellStyle name="C04B" xfId="36" xr:uid="{00000000-0005-0000-0000-000023000000}"/>
    <cellStyle name="C04H" xfId="37" xr:uid="{00000000-0005-0000-0000-000024000000}"/>
    <cellStyle name="C04L" xfId="38" xr:uid="{00000000-0005-0000-0000-000025000000}"/>
    <cellStyle name="C05A" xfId="39" xr:uid="{00000000-0005-0000-0000-000026000000}"/>
    <cellStyle name="C05B" xfId="40" xr:uid="{00000000-0005-0000-0000-000027000000}"/>
    <cellStyle name="C05H" xfId="41" xr:uid="{00000000-0005-0000-0000-000028000000}"/>
    <cellStyle name="C05L" xfId="42" xr:uid="{00000000-0005-0000-0000-000029000000}"/>
    <cellStyle name="C05L 2" xfId="43" xr:uid="{00000000-0005-0000-0000-00002A000000}"/>
    <cellStyle name="C06A" xfId="44" xr:uid="{00000000-0005-0000-0000-00002B000000}"/>
    <cellStyle name="C06B" xfId="45" xr:uid="{00000000-0005-0000-0000-00002C000000}"/>
    <cellStyle name="C06H" xfId="46" xr:uid="{00000000-0005-0000-0000-00002D000000}"/>
    <cellStyle name="C06L" xfId="47" xr:uid="{00000000-0005-0000-0000-00002E000000}"/>
    <cellStyle name="C07A" xfId="48" xr:uid="{00000000-0005-0000-0000-00002F000000}"/>
    <cellStyle name="C07B" xfId="49" xr:uid="{00000000-0005-0000-0000-000030000000}"/>
    <cellStyle name="C07H" xfId="50" xr:uid="{00000000-0005-0000-0000-000031000000}"/>
    <cellStyle name="C07L" xfId="51" xr:uid="{00000000-0005-0000-0000-000032000000}"/>
    <cellStyle name="c1" xfId="52" xr:uid="{00000000-0005-0000-0000-000033000000}"/>
    <cellStyle name="c1," xfId="53" xr:uid="{00000000-0005-0000-0000-000034000000}"/>
    <cellStyle name="c2" xfId="54" xr:uid="{00000000-0005-0000-0000-000035000000}"/>
    <cellStyle name="c2," xfId="55" xr:uid="{00000000-0005-0000-0000-000036000000}"/>
    <cellStyle name="c3" xfId="56" xr:uid="{00000000-0005-0000-0000-000037000000}"/>
    <cellStyle name="cas" xfId="57" xr:uid="{00000000-0005-0000-0000-000038000000}"/>
    <cellStyle name="Centered Heading" xfId="58" xr:uid="{00000000-0005-0000-0000-000039000000}"/>
    <cellStyle name="ColumnHeader" xfId="425" xr:uid="{01080511-163E-4CBB-86E3-2349C55C7E75}"/>
    <cellStyle name="ColumnHeader 2" xfId="467" xr:uid="{2EED60DE-9AF5-489A-B861-29EB504017EF}"/>
    <cellStyle name="Comma" xfId="59" builtinId="3"/>
    <cellStyle name="Comma  - Style1" xfId="60" xr:uid="{00000000-0005-0000-0000-00003B000000}"/>
    <cellStyle name="Comma  - Style2" xfId="61" xr:uid="{00000000-0005-0000-0000-00003C000000}"/>
    <cellStyle name="Comma  - Style3" xfId="62" xr:uid="{00000000-0005-0000-0000-00003D000000}"/>
    <cellStyle name="Comma  - Style4" xfId="63" xr:uid="{00000000-0005-0000-0000-00003E000000}"/>
    <cellStyle name="Comma  - Style5" xfId="64" xr:uid="{00000000-0005-0000-0000-00003F000000}"/>
    <cellStyle name="Comma  - Style6" xfId="65" xr:uid="{00000000-0005-0000-0000-000040000000}"/>
    <cellStyle name="Comma  - Style7" xfId="66" xr:uid="{00000000-0005-0000-0000-000041000000}"/>
    <cellStyle name="Comma  - Style8" xfId="67" xr:uid="{00000000-0005-0000-0000-000042000000}"/>
    <cellStyle name="Comma [0] 2" xfId="68" xr:uid="{00000000-0005-0000-0000-000043000000}"/>
    <cellStyle name="Comma [0] 2 2" xfId="390" xr:uid="{F1A11952-D50D-4CD4-BDA1-95A9C2F75C50}"/>
    <cellStyle name="Comma [1]" xfId="69" xr:uid="{00000000-0005-0000-0000-000044000000}"/>
    <cellStyle name="Comma [2]" xfId="70" xr:uid="{00000000-0005-0000-0000-000045000000}"/>
    <cellStyle name="Comma [3]" xfId="71" xr:uid="{00000000-0005-0000-0000-000046000000}"/>
    <cellStyle name="Comma 0.0" xfId="72" xr:uid="{00000000-0005-0000-0000-000047000000}"/>
    <cellStyle name="Comma 0.00" xfId="73" xr:uid="{00000000-0005-0000-0000-000048000000}"/>
    <cellStyle name="Comma 0.000" xfId="74" xr:uid="{00000000-0005-0000-0000-000049000000}"/>
    <cellStyle name="Comma 0.0000" xfId="75" xr:uid="{00000000-0005-0000-0000-00004A000000}"/>
    <cellStyle name="Comma 10" xfId="76" xr:uid="{00000000-0005-0000-0000-00004B000000}"/>
    <cellStyle name="Comma 10 10" xfId="406" xr:uid="{CCA99D24-DE04-4220-87E7-E3A57F1B7625}"/>
    <cellStyle name="Comma 10 2" xfId="415" xr:uid="{FB7CD252-F019-4BF8-8830-837297AE77CA}"/>
    <cellStyle name="Comma 11" xfId="77" xr:uid="{00000000-0005-0000-0000-00004C000000}"/>
    <cellStyle name="Comma 12" xfId="384" xr:uid="{9E816AB6-7453-4ED9-971F-34551CE99AD1}"/>
    <cellStyle name="Comma 13" xfId="398" xr:uid="{83CF5CCB-B5A3-4487-A05C-BABDECAD92AA}"/>
    <cellStyle name="Comma 13 2" xfId="460" xr:uid="{DE9B973B-871D-4196-AFB8-31612F0EBC66}"/>
    <cellStyle name="Comma 14" xfId="412" xr:uid="{F3F2EC71-0F13-4E0A-A096-5233213DB425}"/>
    <cellStyle name="Comma 14 2" xfId="458" xr:uid="{11E68EEC-EEAF-44CE-80A3-308FE039EBE7}"/>
    <cellStyle name="Comma 14 2 2" xfId="483" xr:uid="{353F92FA-FE1D-488F-9E6B-0EA467E7DA48}"/>
    <cellStyle name="Comma 15" xfId="450" xr:uid="{534D9BC9-E125-4287-8991-F6E94D1CA80C}"/>
    <cellStyle name="Comma 2" xfId="78" xr:uid="{00000000-0005-0000-0000-00004D000000}"/>
    <cellStyle name="Comma 2 2" xfId="79" xr:uid="{00000000-0005-0000-0000-00004E000000}"/>
    <cellStyle name="Comma 2 2 2" xfId="411" xr:uid="{DB8B0483-2EB2-4D54-BEC4-F4A9DBB156FC}"/>
    <cellStyle name="Comma 2 3" xfId="383" xr:uid="{5A13C53E-B2D7-4FDC-BC0E-1EA609B956F3}"/>
    <cellStyle name="Comma 2 3 2" xfId="431" xr:uid="{B0E2DF42-06C0-46B0-B113-903C4A0B8408}"/>
    <cellStyle name="Comma 2 4" xfId="423" xr:uid="{CCCA0FF7-906A-459B-9231-C12B084BA04C}"/>
    <cellStyle name="Comma 3" xfId="80" xr:uid="{00000000-0005-0000-0000-00004F000000}"/>
    <cellStyle name="Comma 3 2" xfId="81" xr:uid="{00000000-0005-0000-0000-000050000000}"/>
    <cellStyle name="Comma 3 3" xfId="435" xr:uid="{F900564B-DCCA-4F89-B034-26F0DB9A4D46}"/>
    <cellStyle name="Comma 4" xfId="82" xr:uid="{00000000-0005-0000-0000-000051000000}"/>
    <cellStyle name="Comma 4 2" xfId="437" xr:uid="{7CEA7A43-F484-4441-B5F6-C20DC1AEE141}"/>
    <cellStyle name="Comma 4 2 2" xfId="480" xr:uid="{4C7AFAA9-8596-46A0-A175-CA0FFB2E612B}"/>
    <cellStyle name="Comma 5" xfId="83" xr:uid="{00000000-0005-0000-0000-000052000000}"/>
    <cellStyle name="Comma 5 2" xfId="395" xr:uid="{95C17741-19CD-4FC7-A861-8336EF06CCC4}"/>
    <cellStyle name="Comma 6" xfId="84" xr:uid="{00000000-0005-0000-0000-000053000000}"/>
    <cellStyle name="Comma 7" xfId="85" xr:uid="{00000000-0005-0000-0000-000054000000}"/>
    <cellStyle name="Comma 7 2" xfId="391" xr:uid="{F7F9A6A9-A1AC-48F6-BA0B-BAF5025D1105}"/>
    <cellStyle name="Comma 8" xfId="86" xr:uid="{00000000-0005-0000-0000-000055000000}"/>
    <cellStyle name="Comma 8 2" xfId="87" xr:uid="{00000000-0005-0000-0000-000056000000}"/>
    <cellStyle name="Comma 8 2 2" xfId="365" xr:uid="{00000000-0005-0000-0000-000057000000}"/>
    <cellStyle name="Comma 9" xfId="88" xr:uid="{00000000-0005-0000-0000-000058000000}"/>
    <cellStyle name="Comma 9 2" xfId="366" xr:uid="{00000000-0005-0000-0000-000059000000}"/>
    <cellStyle name="Comma Input" xfId="89" xr:uid="{00000000-0005-0000-0000-00005A000000}"/>
    <cellStyle name="Comma0" xfId="90" xr:uid="{00000000-0005-0000-0000-00005B000000}"/>
    <cellStyle name="Company Name" xfId="91" xr:uid="{00000000-0005-0000-0000-00005C000000}"/>
    <cellStyle name="Config Data" xfId="92" xr:uid="{00000000-0005-0000-0000-00005D000000}"/>
    <cellStyle name="Currency" xfId="93" builtinId="4"/>
    <cellStyle name="Currency [1]" xfId="94" xr:uid="{00000000-0005-0000-0000-00005F000000}"/>
    <cellStyle name="Currency [2]" xfId="95" xr:uid="{00000000-0005-0000-0000-000060000000}"/>
    <cellStyle name="Currency [3]" xfId="96" xr:uid="{00000000-0005-0000-0000-000061000000}"/>
    <cellStyle name="Currency 0.0" xfId="97" xr:uid="{00000000-0005-0000-0000-000062000000}"/>
    <cellStyle name="Currency 0.00" xfId="98" xr:uid="{00000000-0005-0000-0000-000063000000}"/>
    <cellStyle name="Currency 0.000" xfId="99" xr:uid="{00000000-0005-0000-0000-000064000000}"/>
    <cellStyle name="Currency 0.0000" xfId="100" xr:uid="{00000000-0005-0000-0000-000065000000}"/>
    <cellStyle name="Currency 2" xfId="101" xr:uid="{00000000-0005-0000-0000-000066000000}"/>
    <cellStyle name="Currency 2 2" xfId="102" xr:uid="{00000000-0005-0000-0000-000067000000}"/>
    <cellStyle name="Currency 2 3" xfId="478" xr:uid="{001BA3DA-2B29-47BD-AD99-1A0E318533F2}"/>
    <cellStyle name="Currency 3" xfId="103" xr:uid="{00000000-0005-0000-0000-000068000000}"/>
    <cellStyle name="Currency 3 2" xfId="104" xr:uid="{00000000-0005-0000-0000-000069000000}"/>
    <cellStyle name="Currency 4" xfId="105" xr:uid="{00000000-0005-0000-0000-00006A000000}"/>
    <cellStyle name="Currency 5" xfId="402" xr:uid="{B98FF1B0-8678-4627-A856-182BC5E06414}"/>
    <cellStyle name="Currency 6" xfId="387" xr:uid="{A7DE6B94-CBEC-4CF2-AD15-D3D34E612259}"/>
    <cellStyle name="Currency 6 2" xfId="464" xr:uid="{7B559261-F427-4DBB-84DF-3D8569C4AFFE}"/>
    <cellStyle name="Currency 7" xfId="416" xr:uid="{1AEB864B-48A9-4CE2-97BE-07EFE0E7273C}"/>
    <cellStyle name="Currency Input" xfId="106" xr:uid="{00000000-0005-0000-0000-00006B000000}"/>
    <cellStyle name="Currency0" xfId="107" xr:uid="{00000000-0005-0000-0000-00006C000000}"/>
    <cellStyle name="d" xfId="108" xr:uid="{00000000-0005-0000-0000-00006D000000}"/>
    <cellStyle name="d," xfId="109" xr:uid="{00000000-0005-0000-0000-00006E000000}"/>
    <cellStyle name="d1" xfId="110" xr:uid="{00000000-0005-0000-0000-00006F000000}"/>
    <cellStyle name="d1," xfId="111" xr:uid="{00000000-0005-0000-0000-000070000000}"/>
    <cellStyle name="d2" xfId="112" xr:uid="{00000000-0005-0000-0000-000071000000}"/>
    <cellStyle name="d2," xfId="113" xr:uid="{00000000-0005-0000-0000-000072000000}"/>
    <cellStyle name="d3" xfId="114" xr:uid="{00000000-0005-0000-0000-000073000000}"/>
    <cellStyle name="Dash" xfId="115" xr:uid="{00000000-0005-0000-0000-000074000000}"/>
    <cellStyle name="Date" xfId="116" xr:uid="{00000000-0005-0000-0000-000075000000}"/>
    <cellStyle name="Date [Abbreviated]" xfId="117" xr:uid="{00000000-0005-0000-0000-000076000000}"/>
    <cellStyle name="Date [Long Europe]" xfId="118" xr:uid="{00000000-0005-0000-0000-000077000000}"/>
    <cellStyle name="Date [Long U.S.]" xfId="119" xr:uid="{00000000-0005-0000-0000-000078000000}"/>
    <cellStyle name="Date [Short Europe]" xfId="120" xr:uid="{00000000-0005-0000-0000-000079000000}"/>
    <cellStyle name="Date [Short U.S.]" xfId="121" xr:uid="{00000000-0005-0000-0000-00007A000000}"/>
    <cellStyle name="Date_ITCM 2010 Template" xfId="122" xr:uid="{00000000-0005-0000-0000-00007B000000}"/>
    <cellStyle name="Define$0" xfId="123" xr:uid="{00000000-0005-0000-0000-00007C000000}"/>
    <cellStyle name="Define$1" xfId="124" xr:uid="{00000000-0005-0000-0000-00007D000000}"/>
    <cellStyle name="Define$2" xfId="125" xr:uid="{00000000-0005-0000-0000-00007E000000}"/>
    <cellStyle name="Define0" xfId="126" xr:uid="{00000000-0005-0000-0000-00007F000000}"/>
    <cellStyle name="Define1" xfId="127" xr:uid="{00000000-0005-0000-0000-000080000000}"/>
    <cellStyle name="Define1x" xfId="128" xr:uid="{00000000-0005-0000-0000-000081000000}"/>
    <cellStyle name="Define2" xfId="129" xr:uid="{00000000-0005-0000-0000-000082000000}"/>
    <cellStyle name="Define2x" xfId="130" xr:uid="{00000000-0005-0000-0000-000083000000}"/>
    <cellStyle name="DetailIndented" xfId="419" xr:uid="{CC926764-DC6D-4506-8923-0E4B5FCF3915}"/>
    <cellStyle name="DetailIndented 2" xfId="468" xr:uid="{ADB95BF4-BE60-4629-8D32-3AE0DA20B099}"/>
    <cellStyle name="DetailTotalNumber" xfId="451" xr:uid="{5921C8F7-47CC-4822-8B6A-D7A1E999B669}"/>
    <cellStyle name="DetailTotalNumber 2" xfId="470" xr:uid="{B2D77840-DCA2-48DA-B7C7-38A7E41AE9FA}"/>
    <cellStyle name="DetailTotalRate" xfId="428" xr:uid="{37D2FDBD-57AD-4772-A79C-22943F5A4470}"/>
    <cellStyle name="Dollar" xfId="131" xr:uid="{00000000-0005-0000-0000-000084000000}"/>
    <cellStyle name="e" xfId="132" xr:uid="{00000000-0005-0000-0000-000085000000}"/>
    <cellStyle name="e1" xfId="133" xr:uid="{00000000-0005-0000-0000-000086000000}"/>
    <cellStyle name="e2" xfId="134" xr:uid="{00000000-0005-0000-0000-000087000000}"/>
    <cellStyle name="Euro" xfId="135" xr:uid="{00000000-0005-0000-0000-000088000000}"/>
    <cellStyle name="Fixed" xfId="136" xr:uid="{00000000-0005-0000-0000-000089000000}"/>
    <cellStyle name="FOOTER - Style1" xfId="137" xr:uid="{00000000-0005-0000-0000-00008A000000}"/>
    <cellStyle name="g" xfId="138" xr:uid="{00000000-0005-0000-0000-00008B000000}"/>
    <cellStyle name="general" xfId="139" xr:uid="{00000000-0005-0000-0000-00008C000000}"/>
    <cellStyle name="General [C]" xfId="140" xr:uid="{00000000-0005-0000-0000-00008D000000}"/>
    <cellStyle name="General [R]" xfId="141" xr:uid="{00000000-0005-0000-0000-00008E000000}"/>
    <cellStyle name="GrandTotalNumber" xfId="427" xr:uid="{6470F2D8-DAF4-4A7E-AFF1-D74B062C2A65}"/>
    <cellStyle name="GrandTotalNumber 2" xfId="475" xr:uid="{6639FCB7-E680-475B-8C56-53F93F1DA2E2}"/>
    <cellStyle name="GrandTotalRate" xfId="453" xr:uid="{E78EE4F1-197C-4A42-B1B5-C21832D9D210}"/>
    <cellStyle name="Green" xfId="142" xr:uid="{00000000-0005-0000-0000-00008F000000}"/>
    <cellStyle name="grey" xfId="143" xr:uid="{00000000-0005-0000-0000-000090000000}"/>
    <cellStyle name="Header" xfId="418" xr:uid="{F2575F71-7A43-46B4-91B6-BEDCAF55A455}"/>
    <cellStyle name="Header 2" xfId="465" xr:uid="{092FA8E8-8395-4D7A-9ECD-4FC4C26F6C3C}"/>
    <cellStyle name="Header1" xfId="144" xr:uid="{00000000-0005-0000-0000-000091000000}"/>
    <cellStyle name="Header2" xfId="145" xr:uid="{00000000-0005-0000-0000-000092000000}"/>
    <cellStyle name="Heading" xfId="146" xr:uid="{00000000-0005-0000-0000-000093000000}"/>
    <cellStyle name="Heading 1" xfId="147" builtinId="16" customBuiltin="1"/>
    <cellStyle name="Heading 2" xfId="148" builtinId="17" customBuiltin="1"/>
    <cellStyle name="Heading 2 2" xfId="149" xr:uid="{00000000-0005-0000-0000-000096000000}"/>
    <cellStyle name="Heading No Underline" xfId="150" xr:uid="{00000000-0005-0000-0000-000097000000}"/>
    <cellStyle name="Heading With Underline" xfId="151" xr:uid="{00000000-0005-0000-0000-000098000000}"/>
    <cellStyle name="Heading1" xfId="152" xr:uid="{00000000-0005-0000-0000-000099000000}"/>
    <cellStyle name="Heading2" xfId="153" xr:uid="{00000000-0005-0000-0000-00009A000000}"/>
    <cellStyle name="Headline" xfId="154" xr:uid="{00000000-0005-0000-0000-00009B000000}"/>
    <cellStyle name="Highlight" xfId="155" xr:uid="{00000000-0005-0000-0000-00009C000000}"/>
    <cellStyle name="Hyperlink 2" xfId="156" xr:uid="{00000000-0005-0000-0000-00009D000000}"/>
    <cellStyle name="Hyperlink 2 2" xfId="421" xr:uid="{236C48F7-40DF-46E9-A91A-3C6FE46FA191}"/>
    <cellStyle name="Hyperlink 3" xfId="400" xr:uid="{D9FA9126-EE55-4ED9-BD38-9CBCE8AE7CBE}"/>
    <cellStyle name="in" xfId="157" xr:uid="{00000000-0005-0000-0000-00009E000000}"/>
    <cellStyle name="Indented [0]" xfId="158" xr:uid="{00000000-0005-0000-0000-00009F000000}"/>
    <cellStyle name="Indented [2]" xfId="159" xr:uid="{00000000-0005-0000-0000-0000A0000000}"/>
    <cellStyle name="Indented [4]" xfId="160" xr:uid="{00000000-0005-0000-0000-0000A1000000}"/>
    <cellStyle name="Indented [6]" xfId="161" xr:uid="{00000000-0005-0000-0000-0000A2000000}"/>
    <cellStyle name="Input [yellow]" xfId="162" xr:uid="{00000000-0005-0000-0000-0000A3000000}"/>
    <cellStyle name="Input$0" xfId="163" xr:uid="{00000000-0005-0000-0000-0000A4000000}"/>
    <cellStyle name="Input$1" xfId="164" xr:uid="{00000000-0005-0000-0000-0000A5000000}"/>
    <cellStyle name="Input$2" xfId="165" xr:uid="{00000000-0005-0000-0000-0000A6000000}"/>
    <cellStyle name="Input0" xfId="166" xr:uid="{00000000-0005-0000-0000-0000A7000000}"/>
    <cellStyle name="Input1" xfId="167" xr:uid="{00000000-0005-0000-0000-0000A8000000}"/>
    <cellStyle name="Input1x" xfId="168" xr:uid="{00000000-0005-0000-0000-0000A9000000}"/>
    <cellStyle name="Input2" xfId="169" xr:uid="{00000000-0005-0000-0000-0000AA000000}"/>
    <cellStyle name="Input2x" xfId="170" xr:uid="{00000000-0005-0000-0000-0000AB000000}"/>
    <cellStyle name="lborder" xfId="171" xr:uid="{00000000-0005-0000-0000-0000AC000000}"/>
    <cellStyle name="LeftSubtitle" xfId="172" xr:uid="{00000000-0005-0000-0000-0000AD000000}"/>
    <cellStyle name="Lines" xfId="173" xr:uid="{00000000-0005-0000-0000-0000AE000000}"/>
    <cellStyle name="m" xfId="174" xr:uid="{00000000-0005-0000-0000-0000AF000000}"/>
    <cellStyle name="m1" xfId="175" xr:uid="{00000000-0005-0000-0000-0000B0000000}"/>
    <cellStyle name="m2" xfId="176" xr:uid="{00000000-0005-0000-0000-0000B1000000}"/>
    <cellStyle name="m3" xfId="177" xr:uid="{00000000-0005-0000-0000-0000B2000000}"/>
    <cellStyle name="Multiple" xfId="178" xr:uid="{00000000-0005-0000-0000-0000B3000000}"/>
    <cellStyle name="Negative" xfId="179" xr:uid="{00000000-0005-0000-0000-0000B4000000}"/>
    <cellStyle name="no dec" xfId="180" xr:uid="{00000000-0005-0000-0000-0000B5000000}"/>
    <cellStyle name="Normal" xfId="0" builtinId="0"/>
    <cellStyle name="Normal - Style1" xfId="181" xr:uid="{00000000-0005-0000-0000-0000B7000000}"/>
    <cellStyle name="Normal 10" xfId="182" xr:uid="{00000000-0005-0000-0000-0000B8000000}"/>
    <cellStyle name="Normal 10 2" xfId="367" xr:uid="{00000000-0005-0000-0000-0000B9000000}"/>
    <cellStyle name="Normal 10 3" xfId="439" xr:uid="{92AA285E-845B-41F5-B9FF-6B5E1E6D2259}"/>
    <cellStyle name="Normal 10 4" xfId="394" xr:uid="{F49EE03E-90E8-45A4-8579-78D5660BEEAC}"/>
    <cellStyle name="Normal 102 3 2 2" xfId="434" xr:uid="{DB6E96FA-1ED6-4F98-ACE6-8576CEF8492B}"/>
    <cellStyle name="Normal 11" xfId="183" xr:uid="{00000000-0005-0000-0000-0000BA000000}"/>
    <cellStyle name="Normal 12" xfId="381" xr:uid="{DAD2B735-6A20-4F2E-A857-42211CF407D7}"/>
    <cellStyle name="Normal 12 2" xfId="385" xr:uid="{CFE060BE-42F7-4D55-B159-6419D1DCC305}"/>
    <cellStyle name="Normal 12 2 2" xfId="462" xr:uid="{D3713B44-0051-4D9A-AAA6-A7C2932541F3}"/>
    <cellStyle name="Normal 12 3" xfId="392" xr:uid="{64812F63-A36A-434B-9DD2-553F628012EE}"/>
    <cellStyle name="Normal 13" xfId="393" xr:uid="{E5DBE176-AB04-49BB-81C8-4CE56183F132}"/>
    <cellStyle name="Normal 14" xfId="397" xr:uid="{EBF796C3-BDD0-47EC-8073-949038EC0A62}"/>
    <cellStyle name="Normal 15" xfId="417" xr:uid="{08AA7B49-9314-4250-810C-16B734C50986}"/>
    <cellStyle name="Normal 16" xfId="454" xr:uid="{D571EFBB-FED2-481D-BDDE-78A3B73657A2}"/>
    <cellStyle name="Normal 16 2" xfId="481" xr:uid="{AD23D53E-E9C4-41C7-B2D4-735AAC89C95C}"/>
    <cellStyle name="Normal 2" xfId="184" xr:uid="{00000000-0005-0000-0000-0000BB000000}"/>
    <cellStyle name="Normal 2 19" xfId="433" xr:uid="{DC14EE6E-C35C-46DB-937B-A9D994661D8A}"/>
    <cellStyle name="Normal 2 2" xfId="185" xr:uid="{00000000-0005-0000-0000-0000BC000000}"/>
    <cellStyle name="Normal 2 2 2" xfId="410" xr:uid="{18FBECAB-14AF-41F9-9EF1-081D3878A8CC}"/>
    <cellStyle name="Normal 2 2 2 2" xfId="414" xr:uid="{617E0B9F-6625-4507-8963-3FEF3CDA98D4}"/>
    <cellStyle name="Normal 2 2 2 3" xfId="430" xr:uid="{B546DD4F-D2BD-4518-B244-4F77221AFBA9}"/>
    <cellStyle name="Normal 2 2 3" xfId="461" xr:uid="{EFDFA1FD-67DB-4260-9A3C-8EF5ECAC7464}"/>
    <cellStyle name="Normal 2 3" xfId="382" xr:uid="{13020E0D-39C9-41E7-8CF4-C66CDBE8FFD2}"/>
    <cellStyle name="Normal 2 3 2" xfId="403" xr:uid="{C1F0FC26-C1A4-40DA-9B47-039BFA60341B}"/>
    <cellStyle name="Normal 2 4" xfId="442" xr:uid="{2C7AF218-FF84-4681-88E3-E1BCE5ECBE5A}"/>
    <cellStyle name="Normal 2 6 2 2" xfId="401" xr:uid="{E86D5B51-BDC2-4C92-A998-6616ECDBA6E0}"/>
    <cellStyle name="Normal 2 6 2 2 2" xfId="444" xr:uid="{88FDE557-3BA6-4E47-8FBE-5D684B29AEC2}"/>
    <cellStyle name="Normal 3" xfId="186" xr:uid="{00000000-0005-0000-0000-0000BD000000}"/>
    <cellStyle name="Normal 3 2" xfId="187" xr:uid="{00000000-0005-0000-0000-0000BE000000}"/>
    <cellStyle name="Normal 3 3" xfId="445" xr:uid="{B9FEAAE3-5F32-43B2-A527-971C90F79A86}"/>
    <cellStyle name="Normal 3 4" xfId="388" xr:uid="{FEF47400-C830-4360-8D19-DAC80F18CE51}"/>
    <cellStyle name="Normal 3 8" xfId="404" xr:uid="{D1EFF233-91A1-48EA-A3E3-3F666DCB4E71}"/>
    <cellStyle name="Normal 3_Attach O, GG, Support -New Method 2-14-11" xfId="188" xr:uid="{00000000-0005-0000-0000-0000BF000000}"/>
    <cellStyle name="Normal 4" xfId="189" xr:uid="{00000000-0005-0000-0000-0000C0000000}"/>
    <cellStyle name="Normal 4 2" xfId="190" xr:uid="{00000000-0005-0000-0000-0000C1000000}"/>
    <cellStyle name="Normal 4 3" xfId="429" xr:uid="{A5738254-5DE7-47E6-8A1E-0C6C1FCA01AE}"/>
    <cellStyle name="Normal 4 3 2" xfId="479" xr:uid="{4F37318F-CCA5-436C-A97D-BB0C0BCB3CFF}"/>
    <cellStyle name="Normal 4_Attach O, GG, Support -New Method 2-14-11" xfId="191" xr:uid="{00000000-0005-0000-0000-0000C2000000}"/>
    <cellStyle name="Normal 42" xfId="389" xr:uid="{60E58600-24A5-4522-A202-5244C27B1410}"/>
    <cellStyle name="Normal 5" xfId="192" xr:uid="{00000000-0005-0000-0000-0000C3000000}"/>
    <cellStyle name="Normal 6" xfId="193" xr:uid="{00000000-0005-0000-0000-0000C4000000}"/>
    <cellStyle name="Normal 6 2" xfId="194" xr:uid="{00000000-0005-0000-0000-0000C5000000}"/>
    <cellStyle name="Normal 6 2 2" xfId="195" xr:uid="{00000000-0005-0000-0000-0000C6000000}"/>
    <cellStyle name="Normal 6 2 2 2" xfId="196" xr:uid="{00000000-0005-0000-0000-0000C7000000}"/>
    <cellStyle name="Normal 6 2 2 2 2" xfId="371" xr:uid="{00000000-0005-0000-0000-0000C8000000}"/>
    <cellStyle name="Normal 6 2 2 3" xfId="370" xr:uid="{00000000-0005-0000-0000-0000C9000000}"/>
    <cellStyle name="Normal 6 2 3" xfId="197" xr:uid="{00000000-0005-0000-0000-0000CA000000}"/>
    <cellStyle name="Normal 6 2 3 2" xfId="372" xr:uid="{00000000-0005-0000-0000-0000CB000000}"/>
    <cellStyle name="Normal 6 2 4" xfId="369" xr:uid="{00000000-0005-0000-0000-0000CC000000}"/>
    <cellStyle name="Normal 6 3" xfId="198" xr:uid="{00000000-0005-0000-0000-0000CD000000}"/>
    <cellStyle name="Normal 6 3 2" xfId="199" xr:uid="{00000000-0005-0000-0000-0000CE000000}"/>
    <cellStyle name="Normal 6 3 2 2" xfId="374" xr:uid="{00000000-0005-0000-0000-0000CF000000}"/>
    <cellStyle name="Normal 6 3 3" xfId="373" xr:uid="{00000000-0005-0000-0000-0000D0000000}"/>
    <cellStyle name="Normal 6 4" xfId="200" xr:uid="{00000000-0005-0000-0000-0000D1000000}"/>
    <cellStyle name="Normal 6 4 2" xfId="375" xr:uid="{00000000-0005-0000-0000-0000D2000000}"/>
    <cellStyle name="Normal 6 5" xfId="368" xr:uid="{00000000-0005-0000-0000-0000D3000000}"/>
    <cellStyle name="Normal 6 6" xfId="436" xr:uid="{953079D9-FADB-4C4D-87B0-060B1B8680A9}"/>
    <cellStyle name="Normal 7" xfId="201" xr:uid="{00000000-0005-0000-0000-0000D4000000}"/>
    <cellStyle name="Normal 7 2" xfId="446" xr:uid="{091F1BC2-512F-4830-9BF1-5594037DE6FD}"/>
    <cellStyle name="Normal 7 2 2" xfId="405" xr:uid="{787785A2-961F-49BA-979B-57DB35A39928}"/>
    <cellStyle name="Normal 8" xfId="202" xr:uid="{00000000-0005-0000-0000-0000D5000000}"/>
    <cellStyle name="Normal 8 2" xfId="203" xr:uid="{00000000-0005-0000-0000-0000D6000000}"/>
    <cellStyle name="Normal 8 2 2" xfId="377" xr:uid="{00000000-0005-0000-0000-0000D7000000}"/>
    <cellStyle name="Normal 8 3" xfId="376" xr:uid="{00000000-0005-0000-0000-0000D8000000}"/>
    <cellStyle name="Normal 9" xfId="204" xr:uid="{00000000-0005-0000-0000-0000D9000000}"/>
    <cellStyle name="Normal 9 2" xfId="205" xr:uid="{00000000-0005-0000-0000-0000DA000000}"/>
    <cellStyle name="Normal 9 2 2" xfId="379" xr:uid="{00000000-0005-0000-0000-0000DB000000}"/>
    <cellStyle name="Normal 9 3" xfId="378" xr:uid="{00000000-0005-0000-0000-0000DC000000}"/>
    <cellStyle name="Normal 9 4" xfId="441" xr:uid="{90C7E7B0-D5CD-427D-ACC0-396FCA19C96D}"/>
    <cellStyle name="Normal_21 Exh B" xfId="206" xr:uid="{00000000-0005-0000-0000-0000DD000000}"/>
    <cellStyle name="Normal_AR workpaper --2002 Def Tax Exp by Account 8-14-02" xfId="380" xr:uid="{00000000-0005-0000-0000-0000DE000000}"/>
    <cellStyle name="Normal_ATC Projected 2008 Monthly Plant Balances for Attachment O 2 (2)" xfId="207" xr:uid="{00000000-0005-0000-0000-0000DF000000}"/>
    <cellStyle name="Normal_Attachment GG Example 8 26 09" xfId="208" xr:uid="{00000000-0005-0000-0000-0000E0000000}"/>
    <cellStyle name="Normal_Attachment GG Template ER11-28 11-18-10" xfId="209" xr:uid="{00000000-0005-0000-0000-0000E1000000}"/>
    <cellStyle name="Normal_Attachment O Support - 2004 True-up" xfId="210" xr:uid="{00000000-0005-0000-0000-0000E2000000}"/>
    <cellStyle name="Normal_Attachment Os for 2002 True-up" xfId="211" xr:uid="{00000000-0005-0000-0000-0000E3000000}"/>
    <cellStyle name="Normal_Schedule O Info for Mike" xfId="212" xr:uid="{00000000-0005-0000-0000-0000E4000000}"/>
    <cellStyle name="Output1_Back" xfId="213" xr:uid="{00000000-0005-0000-0000-0000E5000000}"/>
    <cellStyle name="p" xfId="214" xr:uid="{00000000-0005-0000-0000-0000E6000000}"/>
    <cellStyle name="p_2010 Attachment O  GG_082709" xfId="215" xr:uid="{00000000-0005-0000-0000-0000E7000000}"/>
    <cellStyle name="p_2010 Attachment O Template Supporting Work Papers_ITC Midwest" xfId="216" xr:uid="{00000000-0005-0000-0000-0000E8000000}"/>
    <cellStyle name="p_2010 Attachment O Template Supporting Work Papers_ITCTransmission" xfId="217" xr:uid="{00000000-0005-0000-0000-0000E9000000}"/>
    <cellStyle name="p_2010 Attachment O Template Supporting Work Papers_METC" xfId="218" xr:uid="{00000000-0005-0000-0000-0000EA000000}"/>
    <cellStyle name="p_2Mod11" xfId="219" xr:uid="{00000000-0005-0000-0000-0000EB000000}"/>
    <cellStyle name="p_aavidmod11.xls Chart 1" xfId="220" xr:uid="{00000000-0005-0000-0000-0000EC000000}"/>
    <cellStyle name="p_aavidmod11.xls Chart 2" xfId="221" xr:uid="{00000000-0005-0000-0000-0000ED000000}"/>
    <cellStyle name="p_Attachment O &amp; GG" xfId="222" xr:uid="{00000000-0005-0000-0000-0000EE000000}"/>
    <cellStyle name="p_charts for capm" xfId="223" xr:uid="{00000000-0005-0000-0000-0000EF000000}"/>
    <cellStyle name="p_DCF" xfId="224" xr:uid="{00000000-0005-0000-0000-0000F0000000}"/>
    <cellStyle name="p_DCF_2Mod11" xfId="225" xr:uid="{00000000-0005-0000-0000-0000F1000000}"/>
    <cellStyle name="p_DCF_aavidmod11.xls Chart 1" xfId="226" xr:uid="{00000000-0005-0000-0000-0000F2000000}"/>
    <cellStyle name="p_DCF_aavidmod11.xls Chart 2" xfId="227" xr:uid="{00000000-0005-0000-0000-0000F3000000}"/>
    <cellStyle name="p_DCF_charts for capm" xfId="228" xr:uid="{00000000-0005-0000-0000-0000F4000000}"/>
    <cellStyle name="p_DCF_DCF5" xfId="229" xr:uid="{00000000-0005-0000-0000-0000F5000000}"/>
    <cellStyle name="p_DCF_Template2" xfId="230" xr:uid="{00000000-0005-0000-0000-0000F6000000}"/>
    <cellStyle name="p_DCF_Template2_1" xfId="231" xr:uid="{00000000-0005-0000-0000-0000F7000000}"/>
    <cellStyle name="p_DCF_VERA" xfId="232" xr:uid="{00000000-0005-0000-0000-0000F8000000}"/>
    <cellStyle name="p_DCF_VERA_1" xfId="233" xr:uid="{00000000-0005-0000-0000-0000F9000000}"/>
    <cellStyle name="p_DCF_VERA_1_Template2" xfId="234" xr:uid="{00000000-0005-0000-0000-0000FA000000}"/>
    <cellStyle name="p_DCF_VERA_aavidmod11.xls Chart 2" xfId="235" xr:uid="{00000000-0005-0000-0000-0000FB000000}"/>
    <cellStyle name="p_DCF_VERA_Model02" xfId="236" xr:uid="{00000000-0005-0000-0000-0000FC000000}"/>
    <cellStyle name="p_DCF_VERA_Template2" xfId="237" xr:uid="{00000000-0005-0000-0000-0000FD000000}"/>
    <cellStyle name="p_DCF_VERA_VERA" xfId="238" xr:uid="{00000000-0005-0000-0000-0000FE000000}"/>
    <cellStyle name="p_DCF_VERA_VERA_1" xfId="239" xr:uid="{00000000-0005-0000-0000-0000FF000000}"/>
    <cellStyle name="p_DCF_VERA_VERA_2" xfId="240" xr:uid="{00000000-0005-0000-0000-000000010000}"/>
    <cellStyle name="p_DCF_VERA_VERA_Template2" xfId="241" xr:uid="{00000000-0005-0000-0000-000001010000}"/>
    <cellStyle name="p_DCF5" xfId="242" xr:uid="{00000000-0005-0000-0000-000002010000}"/>
    <cellStyle name="p_ITC Great Plains Formula 1-12-09a" xfId="243" xr:uid="{00000000-0005-0000-0000-000003010000}"/>
    <cellStyle name="p_ITCM 2010 Template" xfId="244" xr:uid="{00000000-0005-0000-0000-000004010000}"/>
    <cellStyle name="p_ITCMW 2009 Rate" xfId="245" xr:uid="{00000000-0005-0000-0000-000005010000}"/>
    <cellStyle name="p_ITCMW 2010 Rate_083109" xfId="246" xr:uid="{00000000-0005-0000-0000-000006010000}"/>
    <cellStyle name="p_ITCOP 2010 Rate_083109" xfId="247" xr:uid="{00000000-0005-0000-0000-000007010000}"/>
    <cellStyle name="p_ITCT 2009 Rate" xfId="248" xr:uid="{00000000-0005-0000-0000-000008010000}"/>
    <cellStyle name="p_ITCT New 2010 Attachment O &amp; GG_111209NL" xfId="249" xr:uid="{00000000-0005-0000-0000-000009010000}"/>
    <cellStyle name="p_METC 2010 Rate_083109" xfId="250" xr:uid="{00000000-0005-0000-0000-00000A010000}"/>
    <cellStyle name="p_Template2" xfId="251" xr:uid="{00000000-0005-0000-0000-00000B010000}"/>
    <cellStyle name="p_Template2_1" xfId="252" xr:uid="{00000000-0005-0000-0000-00000C010000}"/>
    <cellStyle name="p_VERA" xfId="253" xr:uid="{00000000-0005-0000-0000-00000D010000}"/>
    <cellStyle name="p_VERA_1" xfId="254" xr:uid="{00000000-0005-0000-0000-00000E010000}"/>
    <cellStyle name="p_VERA_1_Template2" xfId="255" xr:uid="{00000000-0005-0000-0000-00000F010000}"/>
    <cellStyle name="p_VERA_aavidmod11.xls Chart 2" xfId="256" xr:uid="{00000000-0005-0000-0000-000010010000}"/>
    <cellStyle name="p_VERA_Model02" xfId="257" xr:uid="{00000000-0005-0000-0000-000011010000}"/>
    <cellStyle name="p_VERA_Template2" xfId="258" xr:uid="{00000000-0005-0000-0000-000012010000}"/>
    <cellStyle name="p_VERA_VERA" xfId="259" xr:uid="{00000000-0005-0000-0000-000013010000}"/>
    <cellStyle name="p_VERA_VERA_1" xfId="260" xr:uid="{00000000-0005-0000-0000-000014010000}"/>
    <cellStyle name="p_VERA_VERA_2" xfId="261" xr:uid="{00000000-0005-0000-0000-000015010000}"/>
    <cellStyle name="p_VERA_VERA_Template2" xfId="262" xr:uid="{00000000-0005-0000-0000-000016010000}"/>
    <cellStyle name="p1" xfId="263" xr:uid="{00000000-0005-0000-0000-000017010000}"/>
    <cellStyle name="p2" xfId="264" xr:uid="{00000000-0005-0000-0000-000018010000}"/>
    <cellStyle name="p3" xfId="265" xr:uid="{00000000-0005-0000-0000-000019010000}"/>
    <cellStyle name="Percent" xfId="266" builtinId="5"/>
    <cellStyle name="Percent %" xfId="267" xr:uid="{00000000-0005-0000-0000-00001B010000}"/>
    <cellStyle name="Percent % Long Underline" xfId="268" xr:uid="{00000000-0005-0000-0000-00001C010000}"/>
    <cellStyle name="Percent (0)" xfId="269" xr:uid="{00000000-0005-0000-0000-00001D010000}"/>
    <cellStyle name="Percent [0]" xfId="270" xr:uid="{00000000-0005-0000-0000-00001E010000}"/>
    <cellStyle name="Percent [1]" xfId="271" xr:uid="{00000000-0005-0000-0000-00001F010000}"/>
    <cellStyle name="Percent [2]" xfId="272" xr:uid="{00000000-0005-0000-0000-000020010000}"/>
    <cellStyle name="Percent [3]" xfId="273" xr:uid="{00000000-0005-0000-0000-000021010000}"/>
    <cellStyle name="Percent 0.0%" xfId="274" xr:uid="{00000000-0005-0000-0000-000022010000}"/>
    <cellStyle name="Percent 0.0% Long Underline" xfId="275" xr:uid="{00000000-0005-0000-0000-000023010000}"/>
    <cellStyle name="Percent 0.00%" xfId="276" xr:uid="{00000000-0005-0000-0000-000024010000}"/>
    <cellStyle name="Percent 0.00% Long Underline" xfId="277" xr:uid="{00000000-0005-0000-0000-000025010000}"/>
    <cellStyle name="Percent 0.000%" xfId="278" xr:uid="{00000000-0005-0000-0000-000026010000}"/>
    <cellStyle name="Percent 0.000% Long Underline" xfId="279" xr:uid="{00000000-0005-0000-0000-000027010000}"/>
    <cellStyle name="Percent 0.0000%" xfId="280" xr:uid="{00000000-0005-0000-0000-000028010000}"/>
    <cellStyle name="Percent 0.0000% Long Underline" xfId="281" xr:uid="{00000000-0005-0000-0000-000029010000}"/>
    <cellStyle name="Percent 10" xfId="408" xr:uid="{12B21656-517A-49E7-9007-2762C81B63D0}"/>
    <cellStyle name="Percent 11" xfId="409" xr:uid="{8D49C140-A9FB-4B95-B78A-6A368620C717}"/>
    <cellStyle name="Percent 11 2" xfId="457" xr:uid="{9B310EFE-6FF5-41F3-8084-62D2F711AE09}"/>
    <cellStyle name="Percent 11 2 2" xfId="482" xr:uid="{6B29977E-93B8-4C89-B832-32D96B77205F}"/>
    <cellStyle name="Percent 2" xfId="282" xr:uid="{00000000-0005-0000-0000-00002A010000}"/>
    <cellStyle name="Percent 2 2" xfId="283" xr:uid="{00000000-0005-0000-0000-00002B010000}"/>
    <cellStyle name="Percent 2 2 2" xfId="407" xr:uid="{21F21245-F044-4A15-BFDB-732AED2ECECA}"/>
    <cellStyle name="Percent 2 3" xfId="477" xr:uid="{850CB5F4-2C6E-41DB-912E-63E6550CEC7B}"/>
    <cellStyle name="Percent 3" xfId="284" xr:uid="{00000000-0005-0000-0000-00002C010000}"/>
    <cellStyle name="Percent 3 2" xfId="285" xr:uid="{00000000-0005-0000-0000-00002D010000}"/>
    <cellStyle name="Percent 3 3" xfId="438" xr:uid="{932FDAC4-C6AE-4D66-834A-0DE21E3D1DC6}"/>
    <cellStyle name="Percent 4" xfId="286" xr:uid="{00000000-0005-0000-0000-00002E010000}"/>
    <cellStyle name="Percent 5" xfId="287" xr:uid="{00000000-0005-0000-0000-00002F010000}"/>
    <cellStyle name="Percent 6" xfId="288" xr:uid="{00000000-0005-0000-0000-000030010000}"/>
    <cellStyle name="Percent 7" xfId="289" xr:uid="{00000000-0005-0000-0000-000031010000}"/>
    <cellStyle name="Percent 8" xfId="413" xr:uid="{C4935AA7-43F4-46C3-AB48-CA57BA2F5EBC}"/>
    <cellStyle name="Percent 8 2" xfId="386" xr:uid="{70B09C38-DA10-4D10-9DCF-F11C0A51A886}"/>
    <cellStyle name="Percent 8 2 2" xfId="459" xr:uid="{CCE28F5C-A9DE-49E2-A489-B134909E3E0E}"/>
    <cellStyle name="Percent 8 2 2 2" xfId="463" xr:uid="{A9DF3241-D5AE-4E5E-A679-8E1981C97D08}"/>
    <cellStyle name="Percent 9" xfId="399" xr:uid="{30B6D19D-6AC8-470F-A8D4-E51256847510}"/>
    <cellStyle name="Percent Input" xfId="290" xr:uid="{00000000-0005-0000-0000-000032010000}"/>
    <cellStyle name="Percent0" xfId="291" xr:uid="{00000000-0005-0000-0000-000033010000}"/>
    <cellStyle name="Percent1" xfId="292" xr:uid="{00000000-0005-0000-0000-000034010000}"/>
    <cellStyle name="Percent2" xfId="293" xr:uid="{00000000-0005-0000-0000-000035010000}"/>
    <cellStyle name="PSChar" xfId="294" xr:uid="{00000000-0005-0000-0000-000036010000}"/>
    <cellStyle name="PSDate" xfId="295" xr:uid="{00000000-0005-0000-0000-000037010000}"/>
    <cellStyle name="PSDec" xfId="296" xr:uid="{00000000-0005-0000-0000-000038010000}"/>
    <cellStyle name="PSdesc" xfId="297" xr:uid="{00000000-0005-0000-0000-000039010000}"/>
    <cellStyle name="PSHeading" xfId="298" xr:uid="{00000000-0005-0000-0000-00003A010000}"/>
    <cellStyle name="PSInt" xfId="299" xr:uid="{00000000-0005-0000-0000-00003B010000}"/>
    <cellStyle name="PSSpacer" xfId="300" xr:uid="{00000000-0005-0000-0000-00003C010000}"/>
    <cellStyle name="PStest" xfId="301" xr:uid="{00000000-0005-0000-0000-00003D010000}"/>
    <cellStyle name="R00A" xfId="302" xr:uid="{00000000-0005-0000-0000-00003E010000}"/>
    <cellStyle name="R00B" xfId="303" xr:uid="{00000000-0005-0000-0000-00003F010000}"/>
    <cellStyle name="R00L" xfId="304" xr:uid="{00000000-0005-0000-0000-000040010000}"/>
    <cellStyle name="R01A" xfId="305" xr:uid="{00000000-0005-0000-0000-000041010000}"/>
    <cellStyle name="R01B" xfId="306" xr:uid="{00000000-0005-0000-0000-000042010000}"/>
    <cellStyle name="R01H" xfId="307" xr:uid="{00000000-0005-0000-0000-000043010000}"/>
    <cellStyle name="R01L" xfId="308" xr:uid="{00000000-0005-0000-0000-000044010000}"/>
    <cellStyle name="R02A" xfId="309" xr:uid="{00000000-0005-0000-0000-000045010000}"/>
    <cellStyle name="R02B" xfId="310" xr:uid="{00000000-0005-0000-0000-000046010000}"/>
    <cellStyle name="R02H" xfId="311" xr:uid="{00000000-0005-0000-0000-000047010000}"/>
    <cellStyle name="R02L" xfId="312" xr:uid="{00000000-0005-0000-0000-000048010000}"/>
    <cellStyle name="R03A" xfId="313" xr:uid="{00000000-0005-0000-0000-000049010000}"/>
    <cellStyle name="R03B" xfId="314" xr:uid="{00000000-0005-0000-0000-00004A010000}"/>
    <cellStyle name="R03H" xfId="315" xr:uid="{00000000-0005-0000-0000-00004B010000}"/>
    <cellStyle name="R03L" xfId="316" xr:uid="{00000000-0005-0000-0000-00004C010000}"/>
    <cellStyle name="R04A" xfId="317" xr:uid="{00000000-0005-0000-0000-00004D010000}"/>
    <cellStyle name="R04B" xfId="318" xr:uid="{00000000-0005-0000-0000-00004E010000}"/>
    <cellStyle name="R04H" xfId="319" xr:uid="{00000000-0005-0000-0000-00004F010000}"/>
    <cellStyle name="R04L" xfId="320" xr:uid="{00000000-0005-0000-0000-000050010000}"/>
    <cellStyle name="R05A" xfId="321" xr:uid="{00000000-0005-0000-0000-000051010000}"/>
    <cellStyle name="R05B" xfId="322" xr:uid="{00000000-0005-0000-0000-000052010000}"/>
    <cellStyle name="R05H" xfId="323" xr:uid="{00000000-0005-0000-0000-000053010000}"/>
    <cellStyle name="R05L" xfId="324" xr:uid="{00000000-0005-0000-0000-000054010000}"/>
    <cellStyle name="R05L 2" xfId="325" xr:uid="{00000000-0005-0000-0000-000055010000}"/>
    <cellStyle name="R06A" xfId="326" xr:uid="{00000000-0005-0000-0000-000056010000}"/>
    <cellStyle name="R06B" xfId="327" xr:uid="{00000000-0005-0000-0000-000057010000}"/>
    <cellStyle name="R06H" xfId="328" xr:uid="{00000000-0005-0000-0000-000058010000}"/>
    <cellStyle name="R06L" xfId="329" xr:uid="{00000000-0005-0000-0000-000059010000}"/>
    <cellStyle name="R07A" xfId="330" xr:uid="{00000000-0005-0000-0000-00005A010000}"/>
    <cellStyle name="R07B" xfId="331" xr:uid="{00000000-0005-0000-0000-00005B010000}"/>
    <cellStyle name="R07H" xfId="332" xr:uid="{00000000-0005-0000-0000-00005C010000}"/>
    <cellStyle name="R07L" xfId="333" xr:uid="{00000000-0005-0000-0000-00005D010000}"/>
    <cellStyle name="rborder" xfId="334" xr:uid="{00000000-0005-0000-0000-00005E010000}"/>
    <cellStyle name="red" xfId="335" xr:uid="{00000000-0005-0000-0000-00005F010000}"/>
    <cellStyle name="s_HardInc " xfId="336" xr:uid="{00000000-0005-0000-0000-000060010000}"/>
    <cellStyle name="s_HardInc _ITC Great Plains Formula 1-12-09a" xfId="337" xr:uid="{00000000-0005-0000-0000-000061010000}"/>
    <cellStyle name="SAPHierarchyCell4" xfId="396" xr:uid="{3C82D041-4ADD-454B-B7A6-0C70D04FE2A6}"/>
    <cellStyle name="scenario" xfId="338" xr:uid="{00000000-0005-0000-0000-000062010000}"/>
    <cellStyle name="SECTION" xfId="339" xr:uid="{00000000-0005-0000-0000-000063010000}"/>
    <cellStyle name="Sheetmult" xfId="340" xr:uid="{00000000-0005-0000-0000-000064010000}"/>
    <cellStyle name="Shtmultx" xfId="341" xr:uid="{00000000-0005-0000-0000-000065010000}"/>
    <cellStyle name="Style 1" xfId="342" xr:uid="{00000000-0005-0000-0000-000066010000}"/>
    <cellStyle name="STYLE1" xfId="343" xr:uid="{00000000-0005-0000-0000-000067010000}"/>
    <cellStyle name="STYLE2" xfId="344" xr:uid="{00000000-0005-0000-0000-000068010000}"/>
    <cellStyle name="SubHeader" xfId="432" xr:uid="{9BFAD140-AFD0-474E-8503-CE9FD312FE5A}"/>
    <cellStyle name="SubHeader 2" xfId="466" xr:uid="{0E0BF738-3A4E-4B73-9AE9-93D83BABE94F}"/>
    <cellStyle name="SubTotalNumber" xfId="420" xr:uid="{177D34CD-A2C8-4FB7-BE78-F6B921BBD2B6}"/>
    <cellStyle name="SubTotalNumber 2" xfId="474" xr:uid="{8840FB29-317C-4E23-ABEE-8C40DF28D6BF}"/>
    <cellStyle name="SubTotalRate" xfId="452" xr:uid="{C2B3AF26-80D7-43C6-BB7D-0BBCEAFDE5BC}"/>
    <cellStyle name="System Defined" xfId="345" xr:uid="{00000000-0005-0000-0000-000069010000}"/>
    <cellStyle name="TableHeading" xfId="346" xr:uid="{00000000-0005-0000-0000-00006A010000}"/>
    <cellStyle name="tb" xfId="347" xr:uid="{00000000-0005-0000-0000-00006B010000}"/>
    <cellStyle name="TextNumber" xfId="422" xr:uid="{58F2A81F-304E-4E9D-83A2-839834AFF415}"/>
    <cellStyle name="TextNumber 12" xfId="448" xr:uid="{6C1942F8-22BF-4BC6-BD43-D9E3492BADC7}"/>
    <cellStyle name="TextNumber 2" xfId="469" xr:uid="{4B5560F4-6A35-46FE-9F14-B76C0C8B496F}"/>
    <cellStyle name="TextNumber_(11) Fed FERC" xfId="424" xr:uid="{ED9AB86B-4335-4C5B-8BB7-F73C2007B3EE}"/>
    <cellStyle name="TextRate" xfId="449" xr:uid="{4D003BFF-6C40-4831-B278-13CA1CCDFE66}"/>
    <cellStyle name="Tickmark" xfId="348" xr:uid="{00000000-0005-0000-0000-00006C010000}"/>
    <cellStyle name="Title1" xfId="349" xr:uid="{00000000-0005-0000-0000-00006D010000}"/>
    <cellStyle name="top" xfId="350" xr:uid="{00000000-0005-0000-0000-00006E010000}"/>
    <cellStyle name="Total" xfId="351" builtinId="25" customBuiltin="1"/>
    <cellStyle name="TotalNumber" xfId="447" xr:uid="{60C55151-9E88-4140-95A3-633EDFF5E3DF}"/>
    <cellStyle name="TotalNumber 2" xfId="472" xr:uid="{2B8B0A6F-2B44-4F22-85AB-45760B2BD7BD}"/>
    <cellStyle name="TotalRate" xfId="443" xr:uid="{14382BAD-7FC4-4E32-9A0B-7265B8A4EC74}"/>
    <cellStyle name="TotalText" xfId="426" xr:uid="{6F3103F2-E310-4BF6-BA28-33E758F553C0}"/>
    <cellStyle name="TotalText 2" xfId="471" xr:uid="{714D2342-4D30-4AE3-BCFB-12407D03C79B}"/>
    <cellStyle name="UnitHeader" xfId="456" xr:uid="{872AF62E-F117-4B02-B4EF-B6B58CAB26D5}"/>
    <cellStyle name="UnitHeader 2" xfId="473" xr:uid="{425A9DCE-CE4C-4FC7-8537-5AA5AE082881}"/>
    <cellStyle name="w" xfId="352" xr:uid="{00000000-0005-0000-0000-000070010000}"/>
    <cellStyle name="XComma" xfId="353" xr:uid="{00000000-0005-0000-0000-000071010000}"/>
    <cellStyle name="XComma 0.0" xfId="354" xr:uid="{00000000-0005-0000-0000-000072010000}"/>
    <cellStyle name="XComma 0.00" xfId="355" xr:uid="{00000000-0005-0000-0000-000073010000}"/>
    <cellStyle name="XComma 0.000" xfId="356" xr:uid="{00000000-0005-0000-0000-000074010000}"/>
    <cellStyle name="XCurrency" xfId="357" xr:uid="{00000000-0005-0000-0000-000075010000}"/>
    <cellStyle name="XCurrency 0.0" xfId="358" xr:uid="{00000000-0005-0000-0000-000076010000}"/>
    <cellStyle name="XCurrency 0.00" xfId="359" xr:uid="{00000000-0005-0000-0000-000077010000}"/>
    <cellStyle name="XCurrency 0.000" xfId="360" xr:uid="{00000000-0005-0000-0000-000078010000}"/>
    <cellStyle name="yra" xfId="361" xr:uid="{00000000-0005-0000-0000-000079010000}"/>
    <cellStyle name="yrActual" xfId="362" xr:uid="{00000000-0005-0000-0000-00007A010000}"/>
    <cellStyle name="yre" xfId="363" xr:uid="{00000000-0005-0000-0000-00007B010000}"/>
    <cellStyle name="yrExpect" xfId="364" xr:uid="{00000000-0005-0000-0000-00007C010000}"/>
  </cellStyles>
  <dxfs count="0"/>
  <tableStyles count="0" defaultTableStyle="TableStyleMedium2" defaultPivotStyle="PivotStyleLight16"/>
  <colors>
    <mruColors>
      <color rgb="FFFFFF99"/>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6.xml"/><Relationship Id="rId39" Type="http://schemas.openxmlformats.org/officeDocument/2006/relationships/externalLink" Target="externalLinks/externalLink19.xml"/><Relationship Id="rId21" Type="http://schemas.openxmlformats.org/officeDocument/2006/relationships/externalLink" Target="externalLinks/externalLink1.xml"/><Relationship Id="rId34" Type="http://schemas.openxmlformats.org/officeDocument/2006/relationships/externalLink" Target="externalLinks/externalLink14.xml"/><Relationship Id="rId42" Type="http://schemas.openxmlformats.org/officeDocument/2006/relationships/externalLink" Target="externalLinks/externalLink22.xml"/><Relationship Id="rId47" Type="http://schemas.openxmlformats.org/officeDocument/2006/relationships/externalLink" Target="externalLinks/externalLink27.xml"/><Relationship Id="rId50" Type="http://schemas.openxmlformats.org/officeDocument/2006/relationships/externalLink" Target="externalLinks/externalLink30.xml"/><Relationship Id="rId55" Type="http://schemas.openxmlformats.org/officeDocument/2006/relationships/externalLink" Target="externalLinks/externalLink35.xml"/><Relationship Id="rId63" Type="http://schemas.openxmlformats.org/officeDocument/2006/relationships/externalLink" Target="externalLinks/externalLink43.xml"/><Relationship Id="rId68" Type="http://schemas.openxmlformats.org/officeDocument/2006/relationships/externalLink" Target="externalLinks/externalLink48.xml"/><Relationship Id="rId76" Type="http://schemas.openxmlformats.org/officeDocument/2006/relationships/externalLink" Target="externalLinks/externalLink56.xml"/><Relationship Id="rId84" Type="http://schemas.openxmlformats.org/officeDocument/2006/relationships/theme" Target="theme/theme1.xml"/><Relationship Id="rId89"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externalLink" Target="externalLinks/externalLink51.xml"/><Relationship Id="rId92"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9.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externalLink" Target="externalLinks/externalLink12.xml"/><Relationship Id="rId37" Type="http://schemas.openxmlformats.org/officeDocument/2006/relationships/externalLink" Target="externalLinks/externalLink17.xml"/><Relationship Id="rId40" Type="http://schemas.openxmlformats.org/officeDocument/2006/relationships/externalLink" Target="externalLinks/externalLink20.xml"/><Relationship Id="rId45" Type="http://schemas.openxmlformats.org/officeDocument/2006/relationships/externalLink" Target="externalLinks/externalLink25.xml"/><Relationship Id="rId53" Type="http://schemas.openxmlformats.org/officeDocument/2006/relationships/externalLink" Target="externalLinks/externalLink33.xml"/><Relationship Id="rId58" Type="http://schemas.openxmlformats.org/officeDocument/2006/relationships/externalLink" Target="externalLinks/externalLink38.xml"/><Relationship Id="rId66" Type="http://schemas.openxmlformats.org/officeDocument/2006/relationships/externalLink" Target="externalLinks/externalLink46.xml"/><Relationship Id="rId74" Type="http://schemas.openxmlformats.org/officeDocument/2006/relationships/externalLink" Target="externalLinks/externalLink54.xml"/><Relationship Id="rId79" Type="http://schemas.openxmlformats.org/officeDocument/2006/relationships/externalLink" Target="externalLinks/externalLink59.xml"/><Relationship Id="rId87" Type="http://schemas.microsoft.com/office/2017/10/relationships/person" Target="persons/person.xml"/><Relationship Id="rId5" Type="http://schemas.openxmlformats.org/officeDocument/2006/relationships/worksheet" Target="worksheets/sheet5.xml"/><Relationship Id="rId61" Type="http://schemas.openxmlformats.org/officeDocument/2006/relationships/externalLink" Target="externalLinks/externalLink41.xml"/><Relationship Id="rId82" Type="http://schemas.openxmlformats.org/officeDocument/2006/relationships/externalLink" Target="externalLinks/externalLink62.xml"/><Relationship Id="rId90" Type="http://schemas.openxmlformats.org/officeDocument/2006/relationships/customXml" Target="../customXml/item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externalLink" Target="externalLinks/externalLink10.xml"/><Relationship Id="rId35" Type="http://schemas.openxmlformats.org/officeDocument/2006/relationships/externalLink" Target="externalLinks/externalLink15.xml"/><Relationship Id="rId43" Type="http://schemas.openxmlformats.org/officeDocument/2006/relationships/externalLink" Target="externalLinks/externalLink23.xml"/><Relationship Id="rId48" Type="http://schemas.openxmlformats.org/officeDocument/2006/relationships/externalLink" Target="externalLinks/externalLink28.xml"/><Relationship Id="rId56" Type="http://schemas.openxmlformats.org/officeDocument/2006/relationships/externalLink" Target="externalLinks/externalLink36.xml"/><Relationship Id="rId64" Type="http://schemas.openxmlformats.org/officeDocument/2006/relationships/externalLink" Target="externalLinks/externalLink44.xml"/><Relationship Id="rId69" Type="http://schemas.openxmlformats.org/officeDocument/2006/relationships/externalLink" Target="externalLinks/externalLink49.xml"/><Relationship Id="rId77" Type="http://schemas.openxmlformats.org/officeDocument/2006/relationships/externalLink" Target="externalLinks/externalLink57.xml"/><Relationship Id="rId8" Type="http://schemas.openxmlformats.org/officeDocument/2006/relationships/worksheet" Target="worksheets/sheet8.xml"/><Relationship Id="rId51" Type="http://schemas.openxmlformats.org/officeDocument/2006/relationships/externalLink" Target="externalLinks/externalLink31.xml"/><Relationship Id="rId72" Type="http://schemas.openxmlformats.org/officeDocument/2006/relationships/externalLink" Target="externalLinks/externalLink52.xml"/><Relationship Id="rId80" Type="http://schemas.openxmlformats.org/officeDocument/2006/relationships/externalLink" Target="externalLinks/externalLink60.xml"/><Relationship Id="rId85"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externalLink" Target="externalLinks/externalLink13.xml"/><Relationship Id="rId38" Type="http://schemas.openxmlformats.org/officeDocument/2006/relationships/externalLink" Target="externalLinks/externalLink18.xml"/><Relationship Id="rId46" Type="http://schemas.openxmlformats.org/officeDocument/2006/relationships/externalLink" Target="externalLinks/externalLink26.xml"/><Relationship Id="rId59" Type="http://schemas.openxmlformats.org/officeDocument/2006/relationships/externalLink" Target="externalLinks/externalLink39.xml"/><Relationship Id="rId67" Type="http://schemas.openxmlformats.org/officeDocument/2006/relationships/externalLink" Target="externalLinks/externalLink47.xml"/><Relationship Id="rId20" Type="http://schemas.openxmlformats.org/officeDocument/2006/relationships/worksheet" Target="worksheets/sheet20.xml"/><Relationship Id="rId41" Type="http://schemas.openxmlformats.org/officeDocument/2006/relationships/externalLink" Target="externalLinks/externalLink21.xml"/><Relationship Id="rId54" Type="http://schemas.openxmlformats.org/officeDocument/2006/relationships/externalLink" Target="externalLinks/externalLink34.xml"/><Relationship Id="rId62" Type="http://schemas.openxmlformats.org/officeDocument/2006/relationships/externalLink" Target="externalLinks/externalLink42.xml"/><Relationship Id="rId70" Type="http://schemas.openxmlformats.org/officeDocument/2006/relationships/externalLink" Target="externalLinks/externalLink50.xml"/><Relationship Id="rId75" Type="http://schemas.openxmlformats.org/officeDocument/2006/relationships/externalLink" Target="externalLinks/externalLink55.xml"/><Relationship Id="rId83" Type="http://schemas.openxmlformats.org/officeDocument/2006/relationships/externalLink" Target="externalLinks/externalLink63.xml"/><Relationship Id="rId88" Type="http://schemas.openxmlformats.org/officeDocument/2006/relationships/calcChain" Target="calcChain.xml"/><Relationship Id="rId9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36" Type="http://schemas.openxmlformats.org/officeDocument/2006/relationships/externalLink" Target="externalLinks/externalLink16.xml"/><Relationship Id="rId49" Type="http://schemas.openxmlformats.org/officeDocument/2006/relationships/externalLink" Target="externalLinks/externalLink29.xml"/><Relationship Id="rId57" Type="http://schemas.openxmlformats.org/officeDocument/2006/relationships/externalLink" Target="externalLinks/externalLink37.xml"/><Relationship Id="rId10" Type="http://schemas.openxmlformats.org/officeDocument/2006/relationships/worksheet" Target="worksheets/sheet10.xml"/><Relationship Id="rId31" Type="http://schemas.openxmlformats.org/officeDocument/2006/relationships/externalLink" Target="externalLinks/externalLink11.xml"/><Relationship Id="rId44" Type="http://schemas.openxmlformats.org/officeDocument/2006/relationships/externalLink" Target="externalLinks/externalLink24.xml"/><Relationship Id="rId52" Type="http://schemas.openxmlformats.org/officeDocument/2006/relationships/externalLink" Target="externalLinks/externalLink32.xml"/><Relationship Id="rId60" Type="http://schemas.openxmlformats.org/officeDocument/2006/relationships/externalLink" Target="externalLinks/externalLink40.xml"/><Relationship Id="rId65" Type="http://schemas.openxmlformats.org/officeDocument/2006/relationships/externalLink" Target="externalLinks/externalLink45.xml"/><Relationship Id="rId73" Type="http://schemas.openxmlformats.org/officeDocument/2006/relationships/externalLink" Target="externalLinks/externalLink53.xml"/><Relationship Id="rId78" Type="http://schemas.openxmlformats.org/officeDocument/2006/relationships/externalLink" Target="externalLinks/externalLink58.xml"/><Relationship Id="rId81" Type="http://schemas.openxmlformats.org/officeDocument/2006/relationships/externalLink" Target="externalLinks/externalLink61.xml"/><Relationship Id="rId86"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819150</xdr:colOff>
          <xdr:row>15</xdr:row>
          <xdr:rowOff>104775</xdr:rowOff>
        </xdr:from>
        <xdr:to>
          <xdr:col>4</xdr:col>
          <xdr:colOff>85725</xdr:colOff>
          <xdr:row>19</xdr:row>
          <xdr:rowOff>85725</xdr:rowOff>
        </xdr:to>
        <xdr:sp macro="" textlink="">
          <xdr:nvSpPr>
            <xdr:cNvPr id="37890" name="Object 2" hidden="1">
              <a:extLst>
                <a:ext uri="{63B3BB69-23CF-44E3-9099-C40C66FF867C}">
                  <a14:compatExt spid="_x0000_s37890"/>
                </a:ext>
                <a:ext uri="{FF2B5EF4-FFF2-40B4-BE49-F238E27FC236}">
                  <a16:creationId xmlns:a16="http://schemas.microsoft.com/office/drawing/2014/main" id="{00000000-0008-0000-0E00-000002940000}"/>
                </a:ext>
              </a:extLst>
            </xdr:cNvPr>
            <xdr:cNvSpPr/>
          </xdr:nvSpPr>
          <xdr:spPr bwMode="auto">
            <a:xfrm>
              <a:off x="0" y="0"/>
              <a:ext cx="0" cy="0"/>
            </a:xfrm>
            <a:prstGeom prst="rect">
              <a:avLst/>
            </a:prstGeom>
            <a:noFill/>
            <a:ln>
              <a:noFill/>
            </a:ln>
            <a:extLst>
              <a:ext uri="{909E8E84-426E-40DD-AFC4-6F175D3DCCD1}">
                <a14:hiddenFill>
                  <a:solidFill>
                    <a:srgbClr val="FF0000" mc:Ignorable="a14" a14:legacySpreadsheetColorIndex="10"/>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file:///\\cleaned"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tbcfile01.transbay.local\Profiles\Accounting%20Operations\NTG-NTPL\2013\06-2013\Goforth%20Allocations\2013-06%20NTex%20Plants%20-2-%20Input.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tbcfile01.transbay.local\Profiles\Users\Ryan%20Strawn\Desktop\From%20Flatrock\2009.07%20Preliminary%20AB%20Resources%20Model%20v3.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H:\Documents%20and%20Settings\atb0hw9\Desktop\Ab_temp\Desktop\WIP2\Hurdle_Rate_Study_2003\Hurdle_Rate_Study_2002\2002VLData\2002HRDat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FIN\NewDeals\03%20Acquisition%20Projects\Viking%20(NRG)\Models\PV%20Models%20-%20Round%202\Community%2030MW_Vetting_6-13-2017.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tbcfile01.transbay.local\Profiles\Documents%20and%20Settings\Morriss%20Hurt\My%20Documents\Flatrock\Deals\Arista\Arista%20Newfield%20Monument%20Butte%20Preliminary%20Model%20(Green%20River%20Only)%20-%20Base%20ver%201.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LHolloway\AppData\Local\Microsoft\Windows\Temporary%20Internet%20Files\Content.Outlook\0GS8LYYI\Copy%20of%20Exhibit%20K-4%20Winfield%20ATRR%20Analysis%20-%20Revised.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Meekey%20Paul\Month%20End%20Close\2009\02-2009\AR\2009-02-28\Allowance%20Calc%20-%20WO%20Over%2090%20Days%20-%202009-02-28%20alternat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gridliance.sharepoint.com/sites/dms/AccountingFinanceDocuments/Capital%20Asset%20Accounting/Winfield/NBV%20Update/Winfield%20NBV%20Calc%2020200831%20Closing%20Estimate%20v2.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Bay\contracts\TRANSACTION%20SUPPORT\2004%20Deals\DKR%20Wind-Sweetwater%20(Phase%201-5)\SW2%20Base%20Case%20Model\FINAL.Austin%2091_5MW%202004%20Aug%2009%20no%20PTC-2A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tbcfile01.transbay.local\Profiles\Documents%20and%20Settings\curtis\My%20Documents\Work\Economic%20Info\Economics%209-17-09.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Documents%20and%20Settings\guajpae1\Local%20Settings\Temporary%20Internet%20Files\OLK17\03%202005%20StorageClosePackage.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R:\CLARK\MODELS\wacc.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Returns\Post%202001%20returns\Tax%20Return%20Workpaper%20Files\2012\FPL%20&amp;%20SUBS\Income%20Tax\Tax%20Return%20Workpapers\TQs\12TQ18%20MSC\2012_FPL_100101_TQ18_Mixed%20Service%20Cost_TaxWorkpapers.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Users\JShaw\AppData\Local\Microsoft\Windows\Temporary%20Internet%20Files\Content.Outlook\VN55JYDI\Chief%20Gathering%20-%20System%20Volumes%20Master.xlsx"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PathMissing" Target="Worksheet%20in%20T3%20Template%20to%20Sectors.ppt"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0.0.0.5\Data\TREASURY\MTM\IAS39\SFEM%20-%20FEC%20test%20(with%20AUD%20home)%20V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Users\SDN0Q74\Documents\FINAL%20Provision%20Workbook%20-%2003.31.2021.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Users\bxc05ib\AppData\Local\Microsoft\Windows\INetCache\Content.Outlook\HL5KUQTE\AR%20TBC%20Recons%20-%20October%202019%20(004).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tbcfile01.transbay.local\Profiles\Users\adrian\AppData\Local\Microsoft\Windows\Temporary%20Internet%20Files\Content.Outlook\PBA8MZ4R\Gas%20Meters%20for%20June%202010.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nee-my.sharepoint.com/Tax/Accruals/2010/2010&#173;_Tax%20Accruals.xls"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MERGER1"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Financing%20Plan\2009\Documents%20and%20Settings\pkettles\My%20Documents\By%20State\Minnesota\Documents%20and%20Settings\mnguyen\My%20Documents\car.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tbcfile01.transbay.local\Profiles\Accounting%20Operations\NTG-NTPL\2013\06-2013\Goforth%20Allocations\2013-06%20NTex%20Plants%20-3-%20Allocation.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Bay\2005%20mkt%20sf\Documents%20and%20Settings\diannev\Local%20Settings\Temp\Kumeyaay%202005May06-Lender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204.144.120.18/USIG/Cross%20Sound%20Cable/CSC%20Audit/CSC%20Audit%20-%20June%202008/Financial%20Statements/2008%20CSC%20Asset%20Retirement%20Obligation%20Calculation.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gridliance.sharepoint.com/Z-OTHER/Camp%20Hill%20Working%20Folder/GridLiance/2020/Depreciation/Schedules/GridLiance%20-%202020%20-%20Electric%20Transmission%20-%20Summary%20Schedule%20-%20v4%20(extended%20lives)%20-%20GF.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transbay.sharepoint.com/_NEET/Budget_Forecast/2019%20Forecasts/12-2019/TBC/TBC%20Forecast%20Model_12_13.xlsm"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TEMP\dealownership%20(revised)cip.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gsdfw-fsapp01p\Data\Linda\Powerplant\Asset%20ID%20Locations\Templates\PP%20Assets%20Completed%20Template%20for%20SUGS%2002.28.07-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tbcfile01.transbay.local\Profiles\Documents%20and%20Settings\llizun\Local%20Settings\Temporary%20Internet%20Files\OLKEA\Item%20Master%20Maintenance%20Form.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A:\LBO%20Model%20ii.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gridliance-my.sharepoint.com/personal/mdryjanski_gridliance_com/Documents/FERC%20Form%201/SCMCN/2Q17/Page%20216%20-%20CWIP%2020170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bxsf23\VOL1\COMBCYC\PMG\performance\UNIT4PRF.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gridliance.sharepoint.com/Users/mcholewczynski/Desktop/MC/Grid%20Estimates/Q2%202017/BxPE%20Tax%20Estimate%20Template_GridLiance_FQ1%202017_Submit_1_Client%20Copy.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U:\Escalations\2001\2000-01Actual%20EscalationsFINALrevdk.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tbcfile01.transbay.local\Profiles\Documents%20and%20Settings\llizun\My%20Documents\Linda\Reference%20Tables%2010.01.0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E:\Documents\XTX%20Plants\Gregory\2009%2007%20GREGCC%20rev2%20sarah.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bwmqinc-my.sharepoint.com/Taxes/Accruals/2007/Tax%20Accruals_2007.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tbcfile01.transbay.local\Profiles\Users\JShaw\AppData\Local\Microsoft\Windows\Temporary%20Internet%20Files\Content.Outlook\VN55JYDI\HG%20Natrium%20Monthly%20spreadsheet%20Template.xlsm" TargetMode="External"/></Relationships>
</file>

<file path=xl/externalLinks/_rels/externalLink46.xml.rels><?xml version="1.0" encoding="UTF-8" standalone="yes"?>
<Relationships xmlns="http://schemas.openxmlformats.org/package/2006/relationships"><Relationship Id="rId2" Type="http://schemas.microsoft.com/office/2019/04/relationships/externalLinkLongPath" Target="file:///\\tbcfile01.transbay.local\Profiles\Users\Tony\AppData\Local\Microsoft\Windows\Temporary%20Internet%20Files\Content.Outlook\UWL66NC7\2013\2013-01\Record%20Dominion%20O&amp;M%20Invoices%20for%20January%20-%20Actuals%20Recorded%20in%20February%20Accounting.xls?EE0BCCD8" TargetMode="External"/><Relationship Id="rId1" Type="http://schemas.openxmlformats.org/officeDocument/2006/relationships/externalLinkPath" Target="file:///\\EE0BCCD8\Record%20Dominion%20O&amp;M%20Invoices%20for%20January%20-%20Actuals%20Recorded%20in%20February%20Accounting.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Users\snesmith\OneDrive%20-%20Gridliance\Payroll\2020\2020%20Monthly%20Closing%20Entries\5%20-%20May%202020\2020%20Payroll%20Allocation%20-%20May.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gridliance-my.sharepoint.com/personal/snesmith_gridliance_com/Documents/Payroll/10%20-%20October%202018/2018%20Payroll%20%20Allocation%20-%20October%20-%20New%20Format.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ccollet\New%20Models\newmode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Accounting\2014\Bad%20Debt\2014-12\Dual%20bill%20in%20POR%20states.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E:\Accounting%20Operations\StephanieF\Gregory\2009\Jun%202009\Allocations\2009%2006%20Gregory%20Acctg%20Liquids%20rev%201.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E:\Accounting%20Operations\StephanieF\Gregory\2009\Jun%202009\Allocations\2009%2006%20Gregory%20Acctg%20Liquid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Bigapple\2005%20MKT%20NY\Documents%20and%20Settings\Jeffrey%20Lawrence\My%20Documents\Babcock%20&amp;%20Brown\archiv\combo%20model.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A:\CORPFIN\ERHARD\TRAINING\1997%20Analyst%20Training\train-mod_v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Bay\BBIFNA\Documents%20and%20Settings\diannev\Local%20Settings\Temporary%20Internet%20Files\OLK2C\TBC%2013Sep07_wrapped.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Users\snesmith\OneDrive%20-%20Gridliance\Income%20Tax%20Filings\2019\Holdco\2019%20Gridliance%20Holdco%20SIT%20Workpapers%20FINAL.xlsm"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Users\bill.bracco\AppData\Local\Microsoft\Windows\INetCache\Content.Outlook\EI7S5JXS\TBC%20OPs%20Budget%202015%20Rev%200%20-%20DRAFT%202.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Users\mdryjanski\OneDrive%20-%20Gridliance\EEI%20-%20Joppa\NBV%20Update\NBV%2020181117%20Update\TORC%20NBV%20Update%20(20181212)%20v5.4%20(T&amp;E%20Support).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Users\SDN0Q74\Desktop\2022%20projections\GLH%20MISO%20FRT%202022%20Projection%20-%20Effective%205-31-2021%20(Draft%209-24-2021)%20w%20ADIT%20-%2009.28.2021.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s://nee-my.sharepoint.com/personal/sdn0q74_fpl_com/Documents/GridLiance_OneDrive/2019%20Provision%20Files/GHP/Q4/FINAL_2019_Q4_GHP%20Tax%20Provision_FERC.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gridliance-my.sharepoint.com/Users/JBishop/Desktop/Budget/Reg%20Asset%20Analysis%20%2011.26.16%20v7.xlsm"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gsdfw-fsapp01p\Data\Documents%20and%20Settings\llizun\Local%20Settings\Temporary%20Internet%20Files\OLKEA\Forms\New%20Material%20Code%20Item%20Request%20Form.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s://gridliance-my.sharepoint.com/personal/mdryjanski_gridliance_com/Documents/Month%20End%20Closing/07%20MEC%20-%20July%202016/86%20AP%20Voucher%20Detail/03082017%20DJG_GX_AP_VOUCHER_DETAIL.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s://bwmqinc-my.sharepoint.com/tariffs/2000/formula%20rates/NSP%20xcelcoss%20miso.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https://nee-my.sharepoint.com/tariffs/2000/formula%20rates/NSP%20xcelcoss%20mis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92.168.4.190\ops-alldata\DATA\CAR%20workbooks\TBC%20Order%20%23814%20GIS\TBC%20Order%20%23814%20GIS%20CAR%20-%2008.16.17.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Documents\XTX%20Plants\Gregory\2009%2007%20Acctg%20GPMs%20rev2%20sarah.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Bay\sfnumbers\Documents%20and%20Settings\eric%20daly\Desktop\B&amp;B\aquila\final%20models\minnesota%20equity%2026aug05%20Board_Case_v3Fin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Sheet1"/>
      <sheetName val="AC 182.34"/>
      <sheetName val="AC 190"/>
      <sheetName val="AC 410xx-411xx"/>
      <sheetName val="AC 254"/>
      <sheetName val="AC 255"/>
      <sheetName val="Payroll Alloc."/>
      <sheetName val="AC 165, 236"/>
      <sheetName val="236a"/>
      <sheetName val="AC 236 F.Note"/>
      <sheetName val="AC 281"/>
      <sheetName val="AC 282"/>
      <sheetName val="AC 283"/>
      <sheetName val="AC 283.xx"/>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10-25-01 NUG Update"/>
      <sheetName val="ACE Unit 10-25-01 Update"/>
      <sheetName val="Congestion"/>
      <sheetName val="Congestion-DA"/>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SAP Upload Support"/>
      <sheetName val="Deepwater 2002 Income Statement"/>
      <sheetName val="2002 TUB Income Statement w DW"/>
      <sheetName val="TUB Income Statement 2002-2006"/>
      <sheetName val="TUB Inc State 2002-2006 w DW"/>
      <sheetName val="OTRA Discounts"/>
      <sheetName val="PG"/>
      <sheetName val="MC"/>
      <sheetName val="DC"/>
      <sheetName val="ALL"/>
      <sheetName val="Percent Read YTD "/>
      <sheetName val="Performance"/>
      <sheetName val="YTD ALL"/>
      <sheetName val="PR G"/>
      <sheetName val="MT C"/>
      <sheetName val="D.C."/>
      <sheetName val="MRD"/>
      <sheetName val="July-Aug"/>
      <sheetName val="YTD Totals"/>
      <sheetName val="Cover"/>
      <sheetName val="CorpTax"/>
      <sheetName val="Index"/>
      <sheetName val="MTHLY BAL."/>
      <sheetName val="Production Cost Ratio"/>
      <sheetName val="Fuels Adjustment"/>
      <sheetName val="Book to Tax"/>
      <sheetName val="3.1 MSCs 2002"/>
      <sheetName val="2002Pool"/>
      <sheetName val="Settlement - Inelig. Assets"/>
      <sheetName val="1 Asset Classes"/>
      <sheetName val="Pools Summary"/>
      <sheetName val="Input Page"/>
      <sheetName val="CWIP"/>
      <sheetName val="Fuels Summary"/>
      <sheetName val="JFJ-1 Deferral Recovery Rate"/>
      <sheetName val="JFJ-3 MTC Rate"/>
      <sheetName val="JFJ-2 NNC Rates"/>
      <sheetName val="JFJ-4 CEP Rate"/>
      <sheetName val="JFJ-5 USF Rate"/>
      <sheetName val="JFJ-6 CRA Rate"/>
      <sheetName val="JFJ-7 2003 Rate Impact Summary"/>
      <sheetName val="Deferral Forecast"/>
      <sheetName val="DSM August 1999 - July 2003"/>
      <sheetName val="Deferral Balances"/>
      <sheetName val="Interest Calc"/>
      <sheetName val="Income Statement"/>
      <sheetName val="NNC Rates 2002-2003"/>
      <sheetName val="2002 Reg Asset Rate"/>
      <sheetName val="2002 - 2007 BGS FP Costs"/>
      <sheetName val="Keystone Swap Amort Sched"/>
      <sheetName val="PJM Capacity Obligation"/>
      <sheetName val="ACE Unit 11-09-01 Update"/>
      <sheetName val="5 YearUpdated4-24-02"/>
      <sheetName val="2002 Budget Revenues"/>
      <sheetName val="October Tariff kwh"/>
      <sheetName val="OctoberTariff(Old)"/>
      <sheetName val="#REF"/>
      <sheetName val="Inputs"/>
      <sheetName val="PHI Ret_Inputs"/>
      <sheetName val="All SERP_Inputs"/>
      <sheetName val="Conectiv SERP_Inputs"/>
      <sheetName val="PHI 106_Inputs"/>
      <sheetName val="Pension Summary"/>
      <sheetName val="OPEB Summary"/>
      <sheetName val="OPEB Summary_NO Part D"/>
      <sheetName val="FAS 158_Disc Summ"/>
      <sheetName val="SERPs_Bal Sheet"/>
      <sheetName val="Ret Plan_Bal Sheet"/>
      <sheetName val="Ret Welf_Bal Sheet"/>
      <sheetName val="Input"/>
      <sheetName val="Calculations - Low Case"/>
      <sheetName val="Calculations - High Case"/>
      <sheetName val="Calculations -Base Case"/>
      <sheetName val="Waterfall"/>
      <sheetName val="xy plot"/>
      <sheetName val="OutputData"/>
      <sheetName val="FB NPV"/>
      <sheetName val="FB PVCost"/>
      <sheetName val="FB Prod"/>
      <sheetName val="Macros"/>
      <sheetName val="CUT-INS"/>
      <sheetName val="AFUDC_CCRF"/>
      <sheetName val="CUT-IN INT."/>
      <sheetName val="Balances"/>
      <sheetName val="Partner Info"/>
      <sheetName val="Recon"/>
      <sheetName val="Current"/>
      <sheetName val="Fed_Def"/>
      <sheetName val="State_Def"/>
      <sheetName val="MBT Def"/>
      <sheetName val="Gross Receipts"/>
      <sheetName val="Credits"/>
      <sheetName val="TX-6"/>
      <sheetName val="Tax Rate"/>
      <sheetName val="Tax_grossup"/>
      <sheetName val="Revenue"/>
      <sheetName val="Permanent"/>
      <sheetName val="Timing"/>
      <sheetName val="Effect_rate"/>
      <sheetName val="Blended"/>
      <sheetName val="Effect_rate Annual"/>
      <sheetName val="Recon Tax Exp"/>
      <sheetName val="PHI Consol - Curr"/>
      <sheetName val="PHI Current"/>
      <sheetName val="Phisco Current"/>
      <sheetName val="Pepco Current"/>
      <sheetName val="PCI Current"/>
      <sheetName val="CIV Current"/>
      <sheetName val="Consolco I Current"/>
      <sheetName val="CE Current"/>
      <sheetName val="ACE Current"/>
      <sheetName val="DPL Current"/>
      <sheetName val="PES Current"/>
      <sheetName val="Consolco II"/>
      <sheetName val="PHI cosol - Def"/>
      <sheetName val="PHI Def"/>
      <sheetName val="Phisco Def"/>
      <sheetName val="Pepco Def"/>
      <sheetName val="PCI Def"/>
      <sheetName val="CIV Def"/>
      <sheetName val="Consolco I Def"/>
      <sheetName val="CE Def"/>
      <sheetName val="ACE Def"/>
      <sheetName val="DPL Def"/>
      <sheetName val="PES Def"/>
      <sheetName val="CONSOLCO II Def"/>
      <sheetName val="Lists"/>
      <sheetName val="Acct 254900"/>
      <sheetName val="Power Tax Tie-Out"/>
      <sheetName val="ACCT 182500"/>
      <sheetName val="ACCT 182300"/>
      <sheetName val="ACCT 283150"/>
      <sheetName val="ACCT 283200"/>
      <sheetName val="ACCT 283100"/>
      <sheetName val="ACCT 282200"/>
      <sheetName val="ACCT 282100"/>
      <sheetName val="Acct 190510"/>
      <sheetName val="ACCT 190500"/>
      <sheetName val="ACCT 190200"/>
      <sheetName val="ACCT 190100"/>
      <sheetName val="Analysis of Tax Accts"/>
      <sheetName val="Proof of Reg Liab"/>
      <sheetName val="Proof of Reg Liab 2007"/>
      <sheetName val="Proof of Reg Asset"/>
      <sheetName val="Proof of Reg Asset 2007"/>
      <sheetName val="Rollforward"/>
      <sheetName val="Comput of MD rate change impact"/>
      <sheetName val="Reg Asset-Liab Movement"/>
      <sheetName val="trial balance (4)"/>
      <sheetName val="MD Def Tax ADj - updated"/>
      <sheetName val="All FIN 48"/>
      <sheetName val="Tax Rates"/>
      <sheetName val="PEPCO Def Tax Adj's"/>
      <sheetName val="PEPCO"/>
      <sheetName val="Tax Basis in Power Tax"/>
      <sheetName val="Excess Deferred Income Taxes"/>
      <sheetName val="Removal Flow-Thru"/>
      <sheetName val="Adjustment to Book"/>
      <sheetName val="Tax Basis in Power Tax 2007"/>
      <sheetName val="Comparative IS &amp; BS"/>
      <sheetName val="Depreciation - 2007"/>
      <sheetName val="Depreciation"/>
      <sheetName val="Prepaid Pension- 2007"/>
      <sheetName val="Other Liabilities- 2007"/>
      <sheetName val="Defd Comp- 2007"/>
      <sheetName val="MD Def Tax ADj using FAS 109"/>
      <sheetName val="2006 true-up"/>
      <sheetName val="divestiture adjust"/>
      <sheetName val="Section IV, Tab b,c,d,e,update"/>
      <sheetName val="Control Center Tax Basis"/>
      <sheetName val="Depreciation 2007"/>
      <sheetName val="2006 FAS 109"/>
      <sheetName val="Removal Costs Proof"/>
      <sheetName val="Proof of CTD"/>
      <sheetName val="Section IV, Tab b,c,d,e,pepco d"/>
      <sheetName val="Summary"/>
      <sheetName val="Deferred tax balances 12-06"/>
      <sheetName val="trial balance (3)"/>
      <sheetName val="MD Def Tax Adjust"/>
      <sheetName val="trial balance (1)"/>
      <sheetName val="Reg Asset"/>
      <sheetName val="trial balance (2)"/>
      <sheetName val="Summary Balance"/>
      <sheetName val="OPEB"/>
      <sheetName val="Tax Basis BS"/>
      <sheetName val="Removal Cost pre 92"/>
      <sheetName val="2006 Depreciation"/>
      <sheetName val="Temporary Differences"/>
      <sheetName val="Deloitte Bal Sheet - Temp M-1s "/>
      <sheetName val="AFUDC"/>
      <sheetName val="criteria"/>
      <sheetName val="QTRLY MEAS."/>
      <sheetName val="QTRLY INT. COMP"/>
      <sheetName val="MTHLY MEAS."/>
      <sheetName val="MTHLY INT. COMP"/>
      <sheetName val="IR COMP"/>
      <sheetName val="Sheet2"/>
      <sheetName val="Sheet3"/>
      <sheetName val="CIV (cc 9999) Current"/>
      <sheetName val="CIV Subs Current"/>
      <sheetName val="CE Current-Continued Ops"/>
      <sheetName val="CIV (cc 9999)Def Contd Ops"/>
      <sheetName val="CIV Subs Def "/>
      <sheetName val="CE Def Contd Ops"/>
      <sheetName val="Trans Prop taxes to function"/>
      <sheetName val="Trans Assessable plant"/>
      <sheetName val="Labor ratio"/>
      <sheetName val="Summ 04-08 with doc"/>
      <sheetName val="JAN 07"/>
      <sheetName val="FEB 07"/>
      <sheetName val="SUD Adj Q1"/>
      <sheetName val=" Mar 08 Q1"/>
      <sheetName val="March"/>
      <sheetName val="RPT80MAR"/>
      <sheetName val="1st qtr 2008"/>
      <sheetName val="Reclass Nonop Tax Entry"/>
      <sheetName val="May 08 Q2"/>
      <sheetName val="May "/>
      <sheetName val="RPT80May"/>
      <sheetName val="May 2008 "/>
      <sheetName val="Reclass Nonop Tax Entry May"/>
      <sheetName val="2nd Qtr 08 Q2"/>
      <sheetName val="June Rpt50 "/>
      <sheetName val="RPT80June"/>
      <sheetName val="June 2008 "/>
      <sheetName val="Reclass Nonop Tax EntryJune"/>
      <sheetName val="July 08 "/>
      <sheetName val="July Rpt50 "/>
      <sheetName val="RPT80July"/>
      <sheetName val="July 2008"/>
      <sheetName val="Reclass Nonop Tax EntryJuly"/>
      <sheetName val="Sept 08 Q3"/>
      <sheetName val="Sept "/>
      <sheetName val="RPT80Sept"/>
      <sheetName val="3rd qtr 2008"/>
      <sheetName val="Reclass Nonop Tax Entry Sept "/>
      <sheetName val="Dec 08 Q4"/>
      <sheetName val="Dec 08"/>
      <sheetName val="RPT80DEC"/>
      <sheetName val="4th qtr 2008"/>
      <sheetName val="Reclass Nonop Tax Entry Dec"/>
      <sheetName val="DACTIVE$"/>
      <sheetName val="DACTIVE#"/>
      <sheetName val="DINACTIVE$"/>
      <sheetName val="DINACTIVE#"/>
      <sheetName val="NEWTPA"/>
      <sheetName val="PYMTPLANS"/>
      <sheetName val="GROSSWO$"/>
      <sheetName val="GROSSWO#"/>
      <sheetName val="RESREV"/>
      <sheetName val="MMETER$"/>
      <sheetName val="MMETER#"/>
      <sheetName val="ARTURN"/>
      <sheetName val="DCARTURN"/>
      <sheetName val="ANTWO"/>
      <sheetName val="05PROGRESS$"/>
      <sheetName val="06PROGRESS$"/>
      <sheetName val="05PROGRESS#"/>
      <sheetName val="06PROGRESS#"/>
      <sheetName val="FCOLLECTIONS"/>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BofD E-1"/>
      <sheetName val="BofD Year over Year"/>
      <sheetName val="CPD Stats"/>
      <sheetName val="Actual-2005"/>
      <sheetName val="Budget-2005"/>
      <sheetName val="IS-Legal Entity"/>
      <sheetName val="O&amp;M by processes"/>
      <sheetName val="O&amp;M Savings"/>
      <sheetName val="Electric Delivery Residual"/>
      <sheetName val="Admin"/>
      <sheetName val="CS"/>
      <sheetName val="SAP import - 823"/>
      <sheetName val="Capital"/>
      <sheetName val="Res Cost"/>
      <sheetName val="PHI FTEs"/>
      <sheetName val="CPD FTEs"/>
      <sheetName val="Customers"/>
      <sheetName val="Elec Cust"/>
      <sheetName val="CPD Non-Process"/>
      <sheetName val="kWh-Mcf"/>
      <sheetName val="O&amp;M per cust-Forecast"/>
      <sheetName val="YTD &amp; Forecast"/>
      <sheetName val="O&amp;M per cust-CPD"/>
      <sheetName val="Graphs-O&amp;M"/>
      <sheetName val="Graphs- Sales &amp; Revs"/>
      <sheetName val="Chart Data"/>
      <sheetName val="kWh per class"/>
      <sheetName val="O&amp;M %age"/>
      <sheetName val="Total O&amp;M"/>
      <sheetName val="Rep Inst"/>
      <sheetName val="Other Input"/>
      <sheetName val="PHI Safety"/>
      <sheetName val="Safety"/>
      <sheetName val="Process Page Year over Year"/>
      <sheetName val="Department List original"/>
      <sheetName val="dept list org"/>
      <sheetName val="dept list div"/>
      <sheetName val="dept list ca1"/>
      <sheetName val="dept list ca2"/>
      <sheetName val="dept list ca3"/>
      <sheetName val="Boston Edison"/>
      <sheetName val="Commonwealth"/>
      <sheetName val="Cambridge"/>
      <sheetName val="Gas"/>
      <sheetName val="Services"/>
      <sheetName val="Comm. Services (2000)"/>
      <sheetName val="BECO 2000"/>
      <sheetName val="com serv piv 1"/>
      <sheetName val="Com Serv pivot"/>
      <sheetName val="Upload"/>
      <sheetName val="State List"/>
      <sheetName val="Addt'l 1040 Exclusions"/>
      <sheetName val="Combined Revenue"/>
      <sheetName val="Rvenue&amp;Tax"/>
      <sheetName val="RES &amp; GL Revenue"/>
      <sheetName val="RSH Revenue"/>
      <sheetName val="Trans Taxes"/>
      <sheetName val="GG Revenue"/>
      <sheetName val="GG C&amp;I splits"/>
      <sheetName val="WilmTax"/>
      <sheetName val="Rate Block Splits"/>
      <sheetName val="Rates"/>
      <sheetName val="BudgetSales"/>
      <sheetName val="ConsolSalesForecast"/>
      <sheetName val="History &amp; Forecast"/>
      <sheetName val="LgCustomers"/>
      <sheetName val="Unbilled"/>
      <sheetName val="Chart1"/>
      <sheetName val="Chart2"/>
      <sheetName val="Chart2a"/>
      <sheetName val="Chart3"/>
      <sheetName val="Chart4"/>
      <sheetName val="Chart4a"/>
      <sheetName val="Chart5"/>
      <sheetName val="Chart6"/>
      <sheetName val="Chart7"/>
      <sheetName val="Chart8"/>
      <sheetName val="Chart1,2 &amp; 4 data"/>
      <sheetName val="Chart3 &amp; 5 data"/>
      <sheetName val="Chart6-8 data"/>
      <sheetName val="Graph"/>
      <sheetName val="RevComps"/>
      <sheetName val="RevComps (2)"/>
      <sheetName val="ChartA"/>
      <sheetName val="ChartB"/>
      <sheetName val="ChartC"/>
      <sheetName val="2000Sales"/>
      <sheetName val="Gen WOs"/>
      <sheetName val="2001 T&amp;D WOs"/>
      <sheetName val="WOs to Investigate"/>
      <sheetName val="WO Totals-Pivot"/>
      <sheetName val="FERC Reconciliation"/>
      <sheetName val="MP Adds 2001"/>
      <sheetName val="WO Info"/>
      <sheetName val="OTTAX"/>
      <sheetName val="PROPTAX"/>
      <sheetName val="SECTION 1"/>
      <sheetName val="SECTION 2"/>
      <sheetName val="WKSTD"/>
      <sheetName val="FITADJ"/>
      <sheetName val="TRANSFERRAL"/>
      <sheetName val="ROUNDING"/>
      <sheetName val="MACRO"/>
      <sheetName val=" TX Due Diligence"/>
      <sheetName val="TX Rentals"/>
      <sheetName val="TX Expirations"/>
      <sheetName val="Removed from Exhibit-TX"/>
      <sheetName val="drop down sheet"/>
      <sheetName val="TX - Fee Property"/>
      <sheetName val="LA Due Diligence"/>
      <sheetName val="Removed from Exhibit-LA"/>
      <sheetName val="WIRE"/>
      <sheetName val="Double Eagle FSS"/>
      <sheetName val="REV-TAX"/>
      <sheetName val="Compressor"/>
      <sheetName val="CASH OUTS"/>
      <sheetName val="LOE &amp; CAPITAL SUMMARY"/>
      <sheetName val="Ending Stock Atlantic Rim"/>
      <sheetName val="Doty royalty"/>
      <sheetName val="Interest"/>
      <sheetName val="Deposits"/>
      <sheetName val="Purchase Price"/>
      <sheetName val="Schedule 6.24"/>
      <sheetName val="TotalAmt"/>
      <sheetName val="Suspense Details"/>
      <sheetName val="Owner Payable"/>
      <sheetName val="Capital 071212"/>
      <sheetName val="OctResponse"/>
      <sheetName val="All Assets"/>
      <sheetName val="DropDownList"/>
      <sheetName val="Land Final"/>
      <sheetName val="Carthage"/>
      <sheetName val="Delaware Basin"/>
      <sheetName val="FRSTCHKHST"/>
      <sheetName val="Marcellus"/>
      <sheetName val="Maverick"/>
      <sheetName val="OH"/>
      <sheetName val="Southern Expl"/>
      <sheetName val="Rockies Expl"/>
      <sheetName val="GGRB-EOR"/>
      <sheetName val="GNB-Uintah"/>
      <sheetName val="Wattenberg"/>
      <sheetName val="CBM-PRB"/>
      <sheetName val="GOM, Midstream, Construction"/>
      <sheetName val="FSS"/>
      <sheetName val="Interest Calculation"/>
      <sheetName val="LOS 072612"/>
      <sheetName val="LABOR"/>
      <sheetName val="Data"/>
      <sheetName val="Removed from &quot;Data&quot;"/>
      <sheetName val="Other Notes on Raw Data"/>
      <sheetName val="Sales-Use Tax"/>
      <sheetName val="El Paso Check Detail"/>
      <sheetName val="Smith Imbal  MCF Conversion "/>
      <sheetName val="ElPaso Jeffries 06 Revision"/>
      <sheetName val="Pipeline Imbalance"/>
      <sheetName val="Operated Ending Stock "/>
      <sheetName val="NON OP WELLS Ending Stock Smith"/>
      <sheetName val="Inventory Pricing Source"/>
      <sheetName val="Pref Right"/>
      <sheetName val="Capital 072612"/>
      <sheetName val="Suspense Smith 083012"/>
      <sheetName val="Additional Suspense"/>
      <sheetName val="Owner Info"/>
      <sheetName val="Suspense Code Legend"/>
      <sheetName val="WELL CROSS REFERENCE"/>
      <sheetName val="Data 20160316"/>
      <sheetName val="Engineering List"/>
      <sheetName val="Opex Area Desc"/>
      <sheetName val="ELM GROVE Final Sale Package"/>
      <sheetName val="Working Interest Only"/>
      <sheetName val="Royalty Int"/>
      <sheetName val="ORRI Int"/>
      <sheetName val="Other"/>
      <sheetName val="Cmpls w WI and ROY"/>
      <sheetName val="Cmpls w WI and ORRI"/>
      <sheetName val="Rem From Eng List"/>
      <sheetName val="Opex Area Description"/>
      <sheetName val="Carthage Final Sale Package"/>
      <sheetName val="Rel Wells 302705"/>
      <sheetName val="Agreement Information"/>
      <sheetName val="Acreage Summary"/>
      <sheetName val="Areal Information"/>
      <sheetName val="Legal Segment Acreage Summary"/>
      <sheetName val="Legal Segment Information"/>
      <sheetName val="Depth Scenarios"/>
      <sheetName val="Depth Information"/>
      <sheetName val="Group 2 Lease Exhibit"/>
      <sheetName val="Group 1 Lease Exhibit"/>
      <sheetName val="Formation Information"/>
      <sheetName val="Formation Summary"/>
      <sheetName val="A-1 Leases"/>
      <sheetName val="A-2 Wells"/>
      <sheetName val="A-3 Undeveloped Leases"/>
      <sheetName val="A-4 Excluded Assets"/>
      <sheetName val="A-5 Contracts"/>
      <sheetName val="A-6 Surface"/>
      <sheetName val="A-7 Permits"/>
      <sheetName val="A-8 Units"/>
      <sheetName val="A-8 Unit Leases"/>
      <sheetName val="A-9 Leased Assets"/>
      <sheetName val="Unit to Lease Xref"/>
      <sheetName val="Agreement Information (2)"/>
      <sheetName val="Eaglebine Acreage WI &amp; NRI"/>
      <sheetName val="Assignment Restrictions"/>
      <sheetName val="Eaglebine Fee Property"/>
    </sheetNames>
    <sheetDataSet>
      <sheetData sheetId="0" refreshError="1"/>
      <sheetData sheetId="1">
        <row r="1">
          <cell r="A1">
            <v>1318106000</v>
          </cell>
        </row>
        <row r="2">
          <cell r="B2" t="str">
            <v>TA</v>
          </cell>
          <cell r="G2" t="str">
            <v>0</v>
          </cell>
        </row>
        <row r="3">
          <cell r="B3" t="str">
            <v>TA</v>
          </cell>
          <cell r="G3" t="str">
            <v>08312006</v>
          </cell>
        </row>
        <row r="4">
          <cell r="B4" t="str">
            <v>TA</v>
          </cell>
          <cell r="G4" t="str">
            <v>2000RAR</v>
          </cell>
        </row>
        <row r="5">
          <cell r="B5" t="str">
            <v>TA</v>
          </cell>
          <cell r="G5" t="str">
            <v>2001RAR</v>
          </cell>
        </row>
        <row r="6">
          <cell r="B6" t="str">
            <v>TA</v>
          </cell>
          <cell r="G6" t="str">
            <v>200207RAR</v>
          </cell>
        </row>
        <row r="7">
          <cell r="B7" t="str">
            <v>TA</v>
          </cell>
          <cell r="G7" t="str">
            <v>200212RAR</v>
          </cell>
        </row>
        <row r="8">
          <cell r="B8" t="str">
            <v>TA</v>
          </cell>
          <cell r="G8" t="str">
            <v>2005 True-up</v>
          </cell>
        </row>
        <row r="9">
          <cell r="B9" t="str">
            <v>TA</v>
          </cell>
          <cell r="G9" t="str">
            <v>20051231</v>
          </cell>
        </row>
        <row r="10">
          <cell r="B10" t="str">
            <v>TV</v>
          </cell>
          <cell r="G10" t="str">
            <v>20051231</v>
          </cell>
        </row>
        <row r="11">
          <cell r="B11" t="str">
            <v>TA</v>
          </cell>
          <cell r="G11" t="str">
            <v>20060331</v>
          </cell>
        </row>
        <row r="12">
          <cell r="B12" t="str">
            <v>TA</v>
          </cell>
          <cell r="G12" t="str">
            <v>20060331</v>
          </cell>
        </row>
        <row r="13">
          <cell r="B13" t="str">
            <v>TA</v>
          </cell>
          <cell r="G13" t="str">
            <v>20060331</v>
          </cell>
        </row>
        <row r="14">
          <cell r="B14" t="str">
            <v>TA</v>
          </cell>
          <cell r="G14" t="str">
            <v>20060331</v>
          </cell>
        </row>
        <row r="15">
          <cell r="B15" t="str">
            <v>TA</v>
          </cell>
          <cell r="G15" t="str">
            <v>20060331</v>
          </cell>
        </row>
        <row r="16">
          <cell r="B16" t="str">
            <v>TA</v>
          </cell>
          <cell r="G16" t="str">
            <v>20060331</v>
          </cell>
        </row>
        <row r="17">
          <cell r="B17" t="str">
            <v>TA</v>
          </cell>
          <cell r="G17" t="str">
            <v>20060630</v>
          </cell>
        </row>
        <row r="18">
          <cell r="B18" t="str">
            <v>TA</v>
          </cell>
          <cell r="G18" t="str">
            <v>20060930</v>
          </cell>
        </row>
        <row r="19">
          <cell r="B19" t="str">
            <v>TA</v>
          </cell>
          <cell r="G19" t="str">
            <v>20061201</v>
          </cell>
        </row>
        <row r="20">
          <cell r="B20" t="str">
            <v>TA</v>
          </cell>
          <cell r="G20" t="str">
            <v>20061231</v>
          </cell>
        </row>
        <row r="21">
          <cell r="B21" t="str">
            <v>TA</v>
          </cell>
          <cell r="G21" t="str">
            <v>20061231</v>
          </cell>
        </row>
        <row r="22">
          <cell r="B22" t="str">
            <v>TA</v>
          </cell>
          <cell r="G22" t="str">
            <v>20061231</v>
          </cell>
        </row>
        <row r="23">
          <cell r="B23" t="str">
            <v>TA</v>
          </cell>
          <cell r="G23" t="str">
            <v>20061231</v>
          </cell>
        </row>
        <row r="24">
          <cell r="B24" t="str">
            <v>TA</v>
          </cell>
          <cell r="G24" t="str">
            <v>98-99 RAR</v>
          </cell>
        </row>
        <row r="25">
          <cell r="B25" t="str">
            <v>TA</v>
          </cell>
          <cell r="G25" t="str">
            <v>98-99 RAR</v>
          </cell>
        </row>
        <row r="26">
          <cell r="B26" t="str">
            <v>TA</v>
          </cell>
          <cell r="G26" t="str">
            <v>98-99 RAR</v>
          </cell>
        </row>
        <row r="27">
          <cell r="B27" t="str">
            <v>IC</v>
          </cell>
          <cell r="G27" t="str">
            <v>NONCASH</v>
          </cell>
        </row>
        <row r="28">
          <cell r="B28" t="str">
            <v>IC</v>
          </cell>
          <cell r="G28" t="str">
            <v>NONCASH</v>
          </cell>
        </row>
        <row r="29">
          <cell r="B29" t="str">
            <v>TA</v>
          </cell>
          <cell r="G29" t="str">
            <v>NONCASH</v>
          </cell>
        </row>
      </sheetData>
      <sheetData sheetId="2"/>
      <sheetData sheetId="3"/>
      <sheetData sheetId="4"/>
      <sheetData sheetId="5"/>
      <sheetData sheetId="6">
        <row r="1">
          <cell r="A1" t="str">
            <v>FAS 109 Detail</v>
          </cell>
        </row>
        <row r="2">
          <cell r="A2" t="str">
            <v>Account 255</v>
          </cell>
        </row>
        <row r="4">
          <cell r="A4" t="str">
            <v>Beginning of Year</v>
          </cell>
          <cell r="F4" t="str">
            <v>Deferred for Year</v>
          </cell>
          <cell r="H4" t="str">
            <v>Allocations to Current Year</v>
          </cell>
        </row>
        <row r="5">
          <cell r="A5" t="str">
            <v>Line</v>
          </cell>
          <cell r="D5" t="str">
            <v>Balance</v>
          </cell>
          <cell r="F5" t="str">
            <v>Deferred for Year</v>
          </cell>
          <cell r="H5" t="str">
            <v>Allocations to Current Year</v>
          </cell>
          <cell r="M5" t="str">
            <v>Balance</v>
          </cell>
        </row>
        <row r="6">
          <cell r="A6" t="str">
            <v>Number</v>
          </cell>
          <cell r="B6" t="str">
            <v>Allocations</v>
          </cell>
          <cell r="D6" t="str">
            <v>Balance</v>
          </cell>
          <cell r="F6" t="str">
            <v>Account</v>
          </cell>
          <cell r="G6" t="str">
            <v>Amount</v>
          </cell>
          <cell r="H6" t="str">
            <v>Account</v>
          </cell>
          <cell r="J6" t="str">
            <v>Amount</v>
          </cell>
          <cell r="L6" t="str">
            <v>Adjustments</v>
          </cell>
          <cell r="M6" t="str">
            <v>Balance</v>
          </cell>
        </row>
        <row r="7">
          <cell r="D7" t="str">
            <v>Begining</v>
          </cell>
          <cell r="F7" t="str">
            <v>No</v>
          </cell>
          <cell r="G7" t="str">
            <v>Amount</v>
          </cell>
          <cell r="H7" t="str">
            <v>No</v>
          </cell>
          <cell r="J7" t="str">
            <v>Amount</v>
          </cell>
          <cell r="L7" t="str">
            <v>Adjustments</v>
          </cell>
          <cell r="M7" t="str">
            <v>Year End</v>
          </cell>
        </row>
        <row r="8">
          <cell r="D8" t="str">
            <v>(B)</v>
          </cell>
          <cell r="F8" t="str">
            <v>(C)</v>
          </cell>
          <cell r="G8" t="str">
            <v>(D)</v>
          </cell>
          <cell r="H8" t="str">
            <v>(E)</v>
          </cell>
          <cell r="J8" t="str">
            <v>(F)</v>
          </cell>
          <cell r="L8" t="str">
            <v>(G)</v>
          </cell>
          <cell r="M8" t="str">
            <v>(H)</v>
          </cell>
        </row>
        <row r="9">
          <cell r="A9" t="str">
            <v>Line 2</v>
          </cell>
          <cell r="B9">
            <v>0.03</v>
          </cell>
        </row>
        <row r="10">
          <cell r="A10" t="str">
            <v>Line 2</v>
          </cell>
          <cell r="B10">
            <v>0.03</v>
          </cell>
          <cell r="D10">
            <v>15897806</v>
          </cell>
          <cell r="F10">
            <v>411.4</v>
          </cell>
          <cell r="H10">
            <v>411.4</v>
          </cell>
          <cell r="J10">
            <v>924138</v>
          </cell>
          <cell r="L10">
            <v>3983070</v>
          </cell>
          <cell r="M10">
            <v>10990598</v>
          </cell>
        </row>
        <row r="11">
          <cell r="A11" t="str">
            <v>Line 3</v>
          </cell>
          <cell r="B11">
            <v>0.04</v>
          </cell>
          <cell r="D11">
            <v>16723140</v>
          </cell>
          <cell r="F11">
            <v>411.4</v>
          </cell>
          <cell r="H11">
            <v>411.4</v>
          </cell>
          <cell r="J11">
            <v>825334</v>
          </cell>
          <cell r="M11">
            <v>15897806</v>
          </cell>
        </row>
        <row r="12">
          <cell r="A12" t="str">
            <v>Line 4</v>
          </cell>
          <cell r="B12">
            <v>7.0000000000000007E-2</v>
          </cell>
          <cell r="D12">
            <v>34111637</v>
          </cell>
          <cell r="F12">
            <v>411.4</v>
          </cell>
          <cell r="H12">
            <v>411.4</v>
          </cell>
          <cell r="J12">
            <v>3162138</v>
          </cell>
          <cell r="L12">
            <v>13628930</v>
          </cell>
          <cell r="M12">
            <v>17320569</v>
          </cell>
        </row>
        <row r="13">
          <cell r="A13" t="str">
            <v>Line 5</v>
          </cell>
          <cell r="B13">
            <v>0.1</v>
          </cell>
          <cell r="D13">
            <v>36935695</v>
          </cell>
          <cell r="F13">
            <v>411.4</v>
          </cell>
          <cell r="H13">
            <v>411.4</v>
          </cell>
          <cell r="J13">
            <v>2824058</v>
          </cell>
          <cell r="M13">
            <v>34111637</v>
          </cell>
        </row>
        <row r="14">
          <cell r="A14" t="str">
            <v>Line 6</v>
          </cell>
        </row>
        <row r="15">
          <cell r="A15" t="str">
            <v>Line 7</v>
          </cell>
        </row>
        <row r="16">
          <cell r="A16" t="str">
            <v>Line 8</v>
          </cell>
          <cell r="D16">
            <v>50009443</v>
          </cell>
          <cell r="G16">
            <v>0</v>
          </cell>
          <cell r="J16">
            <v>4086276</v>
          </cell>
          <cell r="L16">
            <v>17612000</v>
          </cell>
          <cell r="M16">
            <v>28311167</v>
          </cell>
        </row>
        <row r="17">
          <cell r="A17" t="str">
            <v>Line 8</v>
          </cell>
          <cell r="D17">
            <v>53658835</v>
          </cell>
          <cell r="G17">
            <v>0</v>
          </cell>
          <cell r="J17">
            <v>3649392</v>
          </cell>
          <cell r="L17">
            <v>0</v>
          </cell>
          <cell r="M17">
            <v>50009443</v>
          </cell>
        </row>
        <row r="18">
          <cell r="A18" t="str">
            <v>Page 266 Line 5 Columm B</v>
          </cell>
          <cell r="M18">
            <v>50009443</v>
          </cell>
        </row>
        <row r="19">
          <cell r="A19" t="str">
            <v>Page 266 Line 5 Columm B</v>
          </cell>
          <cell r="B19">
            <v>0.06</v>
          </cell>
          <cell r="D19">
            <v>31131516</v>
          </cell>
        </row>
        <row r="20">
          <cell r="B20">
            <v>0.06</v>
          </cell>
          <cell r="D20">
            <v>32369516</v>
          </cell>
        </row>
        <row r="21">
          <cell r="B21">
            <v>0.1</v>
          </cell>
          <cell r="D21">
            <v>4566179</v>
          </cell>
        </row>
        <row r="22">
          <cell r="A22" t="str">
            <v>Page 266 Line 5 Columm F</v>
          </cell>
        </row>
        <row r="23">
          <cell r="B23">
            <v>0.06</v>
          </cell>
          <cell r="D23">
            <v>36935695</v>
          </cell>
        </row>
        <row r="24">
          <cell r="B24">
            <v>0.1</v>
          </cell>
          <cell r="D24">
            <v>1775932</v>
          </cell>
        </row>
        <row r="25">
          <cell r="A25" t="str">
            <v>Page 266 Line 5 Columm F</v>
          </cell>
          <cell r="D25">
            <v>3162138</v>
          </cell>
        </row>
        <row r="26">
          <cell r="A26" t="str">
            <v>Page 266 Line 5 Columm G</v>
          </cell>
          <cell r="B26">
            <v>0.06</v>
          </cell>
          <cell r="D26">
            <v>1238000</v>
          </cell>
        </row>
        <row r="27">
          <cell r="B27">
            <v>0.1</v>
          </cell>
          <cell r="D27">
            <v>1586058</v>
          </cell>
        </row>
        <row r="28">
          <cell r="B28">
            <v>0.1</v>
          </cell>
          <cell r="D28">
            <v>1190675</v>
          </cell>
        </row>
        <row r="29">
          <cell r="D29">
            <v>2824058</v>
          </cell>
        </row>
        <row r="30">
          <cell r="A30" t="str">
            <v>Page 266 Line 5 Columm H</v>
          </cell>
        </row>
        <row r="31">
          <cell r="B31">
            <v>0.06</v>
          </cell>
          <cell r="D31">
            <v>31131516</v>
          </cell>
        </row>
        <row r="32">
          <cell r="B32">
            <v>0.1</v>
          </cell>
          <cell r="D32">
            <v>2980121</v>
          </cell>
        </row>
      </sheetData>
      <sheetData sheetId="7"/>
      <sheetData sheetId="8"/>
      <sheetData sheetId="9"/>
      <sheetData sheetId="10"/>
      <sheetData sheetId="11"/>
      <sheetData sheetId="12"/>
      <sheetData sheetId="13"/>
      <sheetData sheetId="14"/>
      <sheetData sheetId="15">
        <row r="14">
          <cell r="H14">
            <v>6.2848648648648697E-2</v>
          </cell>
        </row>
      </sheetData>
      <sheetData sheetId="16"/>
      <sheetData sheetId="17" refreshError="1"/>
      <sheetData sheetId="18"/>
      <sheetData sheetId="19" refreshError="1">
        <row r="14">
          <cell r="H14">
            <v>6.2848648648648697E-2</v>
          </cell>
        </row>
        <row r="15">
          <cell r="H15">
            <v>0</v>
          </cell>
        </row>
        <row r="21">
          <cell r="E21">
            <v>37438</v>
          </cell>
        </row>
        <row r="22">
          <cell r="E22">
            <v>37681</v>
          </cell>
        </row>
        <row r="28">
          <cell r="E28">
            <v>38718</v>
          </cell>
        </row>
        <row r="29">
          <cell r="E29">
            <v>38718</v>
          </cell>
        </row>
        <row r="33">
          <cell r="E33" t="str">
            <v>Broker</v>
          </cell>
        </row>
        <row r="36">
          <cell r="E36">
            <v>1</v>
          </cell>
        </row>
        <row r="38">
          <cell r="E38">
            <v>0</v>
          </cell>
        </row>
        <row r="52">
          <cell r="E52">
            <v>1.6906170752324601</v>
          </cell>
        </row>
        <row r="58">
          <cell r="E58" t="str">
            <v>Yes</v>
          </cell>
        </row>
        <row r="59">
          <cell r="E59">
            <v>1</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row r="18">
          <cell r="F18">
            <v>3.2199999999999999E-2</v>
          </cell>
        </row>
      </sheetData>
      <sheetData sheetId="77"/>
      <sheetData sheetId="78"/>
      <sheetData sheetId="79"/>
      <sheetData sheetId="80"/>
      <sheetData sheetId="81"/>
      <sheetData sheetId="82"/>
      <sheetData sheetId="83"/>
      <sheetData sheetId="84"/>
      <sheetData sheetId="85"/>
      <sheetData sheetId="86"/>
      <sheetData sheetId="87" refreshError="1"/>
      <sheetData sheetId="88" refreshError="1"/>
      <sheetData sheetId="89" refreshError="1"/>
      <sheetData sheetId="90" refreshError="1">
        <row r="25">
          <cell r="B25">
            <v>787229</v>
          </cell>
          <cell r="C25">
            <v>712747</v>
          </cell>
          <cell r="D25">
            <v>43772</v>
          </cell>
          <cell r="E25">
            <v>30710</v>
          </cell>
        </row>
      </sheetData>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row r="2">
          <cell r="B2" t="str">
            <v>Project</v>
          </cell>
        </row>
        <row r="6">
          <cell r="A6" t="str">
            <v>RDLPRM03</v>
          </cell>
          <cell r="B6">
            <v>0</v>
          </cell>
          <cell r="C6">
            <v>0</v>
          </cell>
          <cell r="D6">
            <v>1581075.59</v>
          </cell>
          <cell r="E6">
            <v>3831642.39</v>
          </cell>
          <cell r="F6">
            <v>6786435.0800000001</v>
          </cell>
          <cell r="G6">
            <v>9849606.0299999993</v>
          </cell>
          <cell r="H6">
            <v>12946939.560000001</v>
          </cell>
          <cell r="I6">
            <v>13686671.890000001</v>
          </cell>
          <cell r="J6">
            <v>14935722.699999999</v>
          </cell>
          <cell r="K6">
            <v>17133180.510000002</v>
          </cell>
          <cell r="L6">
            <v>21400625.370000001</v>
          </cell>
          <cell r="M6">
            <v>24307422.789999999</v>
          </cell>
          <cell r="N6">
            <v>26796130.93</v>
          </cell>
          <cell r="O6">
            <v>32232440.609999999</v>
          </cell>
        </row>
        <row r="7">
          <cell r="A7" t="str">
            <v>RDLPRM34</v>
          </cell>
          <cell r="B7">
            <v>4204751</v>
          </cell>
          <cell r="C7">
            <v>144431.35</v>
          </cell>
          <cell r="D7">
            <v>4576625.2</v>
          </cell>
          <cell r="E7">
            <v>5359012.3600000003</v>
          </cell>
          <cell r="F7">
            <v>6340060.79</v>
          </cell>
          <cell r="G7">
            <v>7971142</v>
          </cell>
          <cell r="H7">
            <v>8520432.5</v>
          </cell>
          <cell r="I7">
            <v>9989244.7699999996</v>
          </cell>
          <cell r="J7">
            <v>11129885</v>
          </cell>
          <cell r="K7">
            <v>12064996.32</v>
          </cell>
          <cell r="L7">
            <v>13322483.35</v>
          </cell>
          <cell r="M7">
            <v>13955275.08</v>
          </cell>
          <cell r="N7">
            <v>14515417.439999999</v>
          </cell>
          <cell r="O7">
            <v>15194333.9</v>
          </cell>
        </row>
        <row r="8">
          <cell r="A8" t="str">
            <v>RTSPRD08</v>
          </cell>
          <cell r="B8">
            <v>0</v>
          </cell>
          <cell r="C8">
            <v>0</v>
          </cell>
          <cell r="D8">
            <v>528703.94999999995</v>
          </cell>
          <cell r="E8">
            <v>1226051.18</v>
          </cell>
          <cell r="F8">
            <v>2675130.9300000002</v>
          </cell>
          <cell r="G8">
            <v>1809243.96</v>
          </cell>
          <cell r="H8">
            <v>2564288.67</v>
          </cell>
          <cell r="I8">
            <v>3238857.62</v>
          </cell>
          <cell r="J8">
            <v>3395488.38</v>
          </cell>
          <cell r="K8">
            <v>3972250.79</v>
          </cell>
          <cell r="L8">
            <v>5634854.3300000001</v>
          </cell>
          <cell r="M8">
            <v>5877746.6699999999</v>
          </cell>
          <cell r="N8">
            <v>7008341.5599999996</v>
          </cell>
          <cell r="O8">
            <v>10957367.539999999</v>
          </cell>
        </row>
        <row r="9">
          <cell r="A9" t="str">
            <v>RDLPCM05</v>
          </cell>
          <cell r="B9">
            <v>0</v>
          </cell>
          <cell r="C9">
            <v>0</v>
          </cell>
          <cell r="D9">
            <v>832570.29</v>
          </cell>
          <cell r="E9">
            <v>2021381.2</v>
          </cell>
          <cell r="F9">
            <v>3461959.91</v>
          </cell>
          <cell r="G9">
            <v>4964117.0999999996</v>
          </cell>
          <cell r="H9">
            <v>6302519.79</v>
          </cell>
          <cell r="I9">
            <v>6734386.4500000002</v>
          </cell>
          <cell r="J9">
            <v>6567679.6699999999</v>
          </cell>
          <cell r="K9">
            <v>7731479.6399999997</v>
          </cell>
          <cell r="L9">
            <v>7694842.4400000004</v>
          </cell>
          <cell r="M9">
            <v>8855311.8300000001</v>
          </cell>
          <cell r="N9">
            <v>9619432.4299999997</v>
          </cell>
          <cell r="O9">
            <v>8325115.0700000003</v>
          </cell>
        </row>
        <row r="10">
          <cell r="A10" t="str">
            <v>RDLPLM60</v>
          </cell>
          <cell r="B10">
            <v>2394934</v>
          </cell>
          <cell r="C10">
            <v>81663.789999999994</v>
          </cell>
          <cell r="D10">
            <v>2225187.65</v>
          </cell>
          <cell r="E10">
            <v>2285226.06</v>
          </cell>
          <cell r="F10">
            <v>2810995.43</v>
          </cell>
          <cell r="G10">
            <v>3811878.59</v>
          </cell>
          <cell r="H10">
            <v>5226604.5599999996</v>
          </cell>
          <cell r="I10">
            <v>5516170.25</v>
          </cell>
          <cell r="J10">
            <v>5727242.8399999999</v>
          </cell>
          <cell r="K10">
            <v>5899893.71</v>
          </cell>
          <cell r="L10">
            <v>6371896.7000000002</v>
          </cell>
          <cell r="M10">
            <v>6441233.7300000004</v>
          </cell>
          <cell r="N10">
            <v>6818379.9800000004</v>
          </cell>
          <cell r="O10">
            <v>7013324.2599999998</v>
          </cell>
        </row>
        <row r="11">
          <cell r="A11" t="str">
            <v>RDLPLM07</v>
          </cell>
          <cell r="B11">
            <v>0</v>
          </cell>
          <cell r="C11">
            <v>0</v>
          </cell>
          <cell r="D11">
            <v>708842.93</v>
          </cell>
          <cell r="E11">
            <v>1191541.42</v>
          </cell>
          <cell r="F11">
            <v>2922178.73</v>
          </cell>
          <cell r="G11">
            <v>3452401.93</v>
          </cell>
          <cell r="H11">
            <v>4235159.42</v>
          </cell>
          <cell r="I11">
            <v>5236081.49</v>
          </cell>
          <cell r="J11">
            <v>5999061.79</v>
          </cell>
          <cell r="K11">
            <v>5789025.5700000003</v>
          </cell>
          <cell r="L11">
            <v>6130848.9800000004</v>
          </cell>
          <cell r="M11">
            <v>5811008.9100000001</v>
          </cell>
          <cell r="N11">
            <v>6216448.71</v>
          </cell>
          <cell r="O11">
            <v>6775182.9299999997</v>
          </cell>
        </row>
        <row r="12">
          <cell r="A12" t="str">
            <v>RDSPRG84</v>
          </cell>
          <cell r="B12">
            <v>2102586</v>
          </cell>
          <cell r="C12">
            <v>201800.97</v>
          </cell>
          <cell r="D12">
            <v>2121201.75</v>
          </cell>
          <cell r="E12">
            <v>2144695.88</v>
          </cell>
          <cell r="F12">
            <v>2200734.7799999998</v>
          </cell>
          <cell r="G12">
            <v>2214385.17</v>
          </cell>
          <cell r="H12">
            <v>2247070.73</v>
          </cell>
          <cell r="I12">
            <v>2287000.12</v>
          </cell>
          <cell r="J12">
            <v>2368196.71</v>
          </cell>
          <cell r="K12">
            <v>2413320.4900000002</v>
          </cell>
          <cell r="L12">
            <v>2445868.67</v>
          </cell>
          <cell r="M12">
            <v>2541493.1</v>
          </cell>
          <cell r="N12">
            <v>2604214.42</v>
          </cell>
          <cell r="O12">
            <v>2869889.51</v>
          </cell>
        </row>
        <row r="14">
          <cell r="A14" t="str">
            <v>RDSPRD99</v>
          </cell>
          <cell r="B14">
            <v>0</v>
          </cell>
          <cell r="C14">
            <v>0</v>
          </cell>
          <cell r="D14">
            <v>0</v>
          </cell>
          <cell r="E14">
            <v>27451.05</v>
          </cell>
          <cell r="F14">
            <v>1080050.31</v>
          </cell>
          <cell r="G14">
            <v>1164784.5900000001</v>
          </cell>
          <cell r="H14">
            <v>1203124.8899999999</v>
          </cell>
          <cell r="I14">
            <v>1234777.19</v>
          </cell>
          <cell r="J14">
            <v>3252945.95</v>
          </cell>
          <cell r="K14">
            <v>3375460.52</v>
          </cell>
          <cell r="L14">
            <v>3459954.07</v>
          </cell>
          <cell r="M14">
            <v>3678816.36</v>
          </cell>
          <cell r="N14">
            <v>3778441.1</v>
          </cell>
          <cell r="O14">
            <v>3961636.48</v>
          </cell>
        </row>
        <row r="15">
          <cell r="A15" t="str">
            <v>RDSPRD75</v>
          </cell>
          <cell r="B15">
            <v>765117</v>
          </cell>
          <cell r="C15">
            <v>41453.269999999997</v>
          </cell>
          <cell r="D15">
            <v>993549.42</v>
          </cell>
          <cell r="E15">
            <v>1320194.19</v>
          </cell>
          <cell r="F15">
            <v>1707993.94</v>
          </cell>
          <cell r="G15">
            <v>2379428.4700000002</v>
          </cell>
          <cell r="H15">
            <v>2994806.6</v>
          </cell>
          <cell r="I15">
            <v>3130824.6</v>
          </cell>
          <cell r="J15">
            <v>3187798.27</v>
          </cell>
          <cell r="K15">
            <v>3258976.92</v>
          </cell>
          <cell r="L15">
            <v>3282998.97</v>
          </cell>
          <cell r="M15">
            <v>3334195.5</v>
          </cell>
          <cell r="N15">
            <v>3778441.1</v>
          </cell>
          <cell r="O15">
            <v>3513868.48</v>
          </cell>
        </row>
        <row r="16">
          <cell r="A16" t="str">
            <v>RTSPRT95</v>
          </cell>
          <cell r="B16">
            <v>1591957</v>
          </cell>
          <cell r="C16">
            <v>282454.25</v>
          </cell>
          <cell r="D16">
            <v>1591957.12</v>
          </cell>
          <cell r="E16">
            <v>1641883.42</v>
          </cell>
          <cell r="F16">
            <v>1659074.1</v>
          </cell>
          <cell r="G16">
            <v>1735588.43</v>
          </cell>
          <cell r="H16">
            <v>1799632.19</v>
          </cell>
          <cell r="I16">
            <v>1822964.83</v>
          </cell>
          <cell r="J16">
            <v>1837440.85</v>
          </cell>
          <cell r="K16">
            <v>1887028.66</v>
          </cell>
          <cell r="L16">
            <v>2028909.9</v>
          </cell>
          <cell r="M16">
            <v>2171394.17</v>
          </cell>
          <cell r="N16">
            <v>2273463.16</v>
          </cell>
          <cell r="O16">
            <v>2517646.7999999998</v>
          </cell>
        </row>
        <row r="17">
          <cell r="A17" t="str">
            <v>RDLPLM20</v>
          </cell>
          <cell r="B17">
            <v>0</v>
          </cell>
          <cell r="C17">
            <v>0</v>
          </cell>
          <cell r="D17">
            <v>6882.81</v>
          </cell>
          <cell r="E17">
            <v>30995.51</v>
          </cell>
          <cell r="F17">
            <v>163178.74</v>
          </cell>
          <cell r="G17">
            <v>458010.97</v>
          </cell>
          <cell r="H17">
            <v>759580.76</v>
          </cell>
          <cell r="I17">
            <v>1256596.23</v>
          </cell>
          <cell r="J17">
            <v>1808907.67</v>
          </cell>
          <cell r="K17">
            <v>2506667.87</v>
          </cell>
          <cell r="L17">
            <v>2692322.29</v>
          </cell>
          <cell r="M17">
            <v>2752899.17</v>
          </cell>
          <cell r="N17">
            <v>2791116.81</v>
          </cell>
          <cell r="O17">
            <v>2825510.11</v>
          </cell>
        </row>
        <row r="18">
          <cell r="A18" t="str">
            <v>RCPORG27</v>
          </cell>
          <cell r="B18">
            <v>0</v>
          </cell>
          <cell r="C18">
            <v>0</v>
          </cell>
          <cell r="D18">
            <v>0</v>
          </cell>
          <cell r="E18">
            <v>0</v>
          </cell>
          <cell r="F18">
            <v>0</v>
          </cell>
          <cell r="G18">
            <v>0</v>
          </cell>
          <cell r="H18">
            <v>0</v>
          </cell>
          <cell r="I18">
            <v>917230.78</v>
          </cell>
          <cell r="J18">
            <v>930258.22</v>
          </cell>
          <cell r="K18">
            <v>1368263.33</v>
          </cell>
          <cell r="L18">
            <v>2325722.27</v>
          </cell>
          <cell r="M18">
            <v>2380083.7599999998</v>
          </cell>
          <cell r="N18">
            <v>2383485.2200000002</v>
          </cell>
          <cell r="O18">
            <v>2584915.38</v>
          </cell>
        </row>
        <row r="19">
          <cell r="A19" t="str">
            <v>RDLPRM11</v>
          </cell>
          <cell r="B19">
            <v>0</v>
          </cell>
          <cell r="C19">
            <v>0</v>
          </cell>
          <cell r="D19">
            <v>154270.78</v>
          </cell>
          <cell r="E19">
            <v>433080.76</v>
          </cell>
          <cell r="F19">
            <v>671447.06</v>
          </cell>
          <cell r="G19">
            <v>929447.44</v>
          </cell>
          <cell r="H19">
            <v>1244877.97</v>
          </cell>
          <cell r="I19">
            <v>1411594.63</v>
          </cell>
          <cell r="J19">
            <v>1618683.37</v>
          </cell>
          <cell r="K19">
            <v>1885069.09</v>
          </cell>
          <cell r="L19">
            <v>2201493.36</v>
          </cell>
          <cell r="M19">
            <v>2327287.16</v>
          </cell>
          <cell r="N19">
            <v>2353620.77</v>
          </cell>
          <cell r="O19">
            <v>2580168.5299999998</v>
          </cell>
        </row>
        <row r="20">
          <cell r="A20" t="str">
            <v>RICPRG42</v>
          </cell>
          <cell r="B20">
            <v>520712</v>
          </cell>
          <cell r="C20">
            <v>18326.93</v>
          </cell>
          <cell r="D20">
            <v>532160.34</v>
          </cell>
          <cell r="E20">
            <v>558628.85</v>
          </cell>
          <cell r="F20">
            <v>596700.51</v>
          </cell>
          <cell r="G20">
            <v>646928.98</v>
          </cell>
          <cell r="H20">
            <v>864216.9</v>
          </cell>
          <cell r="I20">
            <v>923397.61</v>
          </cell>
          <cell r="J20">
            <v>955092.41</v>
          </cell>
          <cell r="K20">
            <v>1016181.09</v>
          </cell>
          <cell r="L20">
            <v>1045432.3</v>
          </cell>
          <cell r="M20">
            <v>1093583.77</v>
          </cell>
          <cell r="N20">
            <v>1363246.96</v>
          </cell>
          <cell r="O20">
            <v>1667479.37</v>
          </cell>
        </row>
        <row r="21">
          <cell r="A21" t="str">
            <v>RDLPCS03</v>
          </cell>
          <cell r="B21">
            <v>0</v>
          </cell>
          <cell r="C21">
            <v>0</v>
          </cell>
          <cell r="D21">
            <v>47680.28</v>
          </cell>
          <cell r="E21">
            <v>134387.46</v>
          </cell>
          <cell r="F21">
            <v>300754.46000000002</v>
          </cell>
          <cell r="G21">
            <v>539780.84</v>
          </cell>
          <cell r="H21">
            <v>456307.04</v>
          </cell>
          <cell r="I21">
            <v>686131.92</v>
          </cell>
          <cell r="J21">
            <v>843049.15</v>
          </cell>
          <cell r="K21">
            <v>856663.73</v>
          </cell>
          <cell r="L21">
            <v>1016806.79</v>
          </cell>
          <cell r="M21">
            <v>1589099.86</v>
          </cell>
          <cell r="N21">
            <v>1654937.71</v>
          </cell>
          <cell r="O21">
            <v>1561820.28</v>
          </cell>
        </row>
        <row r="22">
          <cell r="A22" t="str">
            <v>RDLPCS80</v>
          </cell>
          <cell r="B22">
            <v>0</v>
          </cell>
          <cell r="C22">
            <v>0</v>
          </cell>
          <cell r="D22">
            <v>224974.11</v>
          </cell>
          <cell r="E22">
            <v>290755.65999999997</v>
          </cell>
          <cell r="F22">
            <v>299233.5</v>
          </cell>
          <cell r="G22">
            <v>2088480.22</v>
          </cell>
          <cell r="H22">
            <v>2102797.36</v>
          </cell>
          <cell r="I22">
            <v>2106863.29</v>
          </cell>
          <cell r="J22">
            <v>2126780.15</v>
          </cell>
          <cell r="K22">
            <v>2131373.77</v>
          </cell>
          <cell r="L22">
            <v>2137329.7999999998</v>
          </cell>
          <cell r="M22">
            <v>1949297.2</v>
          </cell>
          <cell r="N22">
            <v>1484252.24</v>
          </cell>
          <cell r="O22">
            <v>1484252.24</v>
          </cell>
        </row>
        <row r="23">
          <cell r="A23" t="str">
            <v>RDSPRD25</v>
          </cell>
          <cell r="B23">
            <v>582091</v>
          </cell>
          <cell r="C23">
            <v>21844.18</v>
          </cell>
          <cell r="D23">
            <v>592601.37</v>
          </cell>
          <cell r="E23">
            <v>609553.55000000005</v>
          </cell>
          <cell r="F23">
            <v>648198.03</v>
          </cell>
          <cell r="G23">
            <v>723153.8</v>
          </cell>
          <cell r="H23">
            <v>733563.36</v>
          </cell>
          <cell r="I23">
            <v>809541.31</v>
          </cell>
          <cell r="J23">
            <v>848543.08</v>
          </cell>
          <cell r="K23">
            <v>897039.9</v>
          </cell>
          <cell r="L23">
            <v>898424.43</v>
          </cell>
          <cell r="M23">
            <v>926972.7</v>
          </cell>
          <cell r="N23">
            <v>937177.66</v>
          </cell>
          <cell r="O23">
            <v>1188638.6100000001</v>
          </cell>
        </row>
        <row r="24">
          <cell r="A24" t="str">
            <v>RDLPCM04</v>
          </cell>
          <cell r="B24">
            <v>0</v>
          </cell>
          <cell r="C24">
            <v>0</v>
          </cell>
          <cell r="D24">
            <v>32366.77</v>
          </cell>
          <cell r="E24">
            <v>49613.440000000002</v>
          </cell>
          <cell r="F24">
            <v>58699.96</v>
          </cell>
          <cell r="G24">
            <v>113925.08</v>
          </cell>
          <cell r="H24">
            <v>593793.35</v>
          </cell>
          <cell r="I24">
            <v>615967.93999999994</v>
          </cell>
          <cell r="J24">
            <v>582109.17000000004</v>
          </cell>
          <cell r="K24">
            <v>776829.33</v>
          </cell>
          <cell r="L24">
            <v>898463.98</v>
          </cell>
          <cell r="M24">
            <v>1035570.13</v>
          </cell>
          <cell r="N24">
            <v>1234560.75</v>
          </cell>
          <cell r="O24">
            <v>1303731.01</v>
          </cell>
        </row>
        <row r="25">
          <cell r="A25" t="str">
            <v>ROCPOG69</v>
          </cell>
          <cell r="B25">
            <v>0</v>
          </cell>
          <cell r="C25">
            <v>0</v>
          </cell>
          <cell r="D25">
            <v>15536.45</v>
          </cell>
          <cell r="E25">
            <v>99007.01</v>
          </cell>
          <cell r="F25">
            <v>130823.4</v>
          </cell>
          <cell r="G25">
            <v>161180.19</v>
          </cell>
          <cell r="H25">
            <v>337802.52</v>
          </cell>
          <cell r="I25">
            <v>408764.44</v>
          </cell>
          <cell r="J25">
            <v>431890.08</v>
          </cell>
          <cell r="K25">
            <v>455818.3</v>
          </cell>
          <cell r="L25">
            <v>489480.84</v>
          </cell>
          <cell r="M25">
            <v>916132.84</v>
          </cell>
          <cell r="N25">
            <v>1058322.44</v>
          </cell>
          <cell r="O25">
            <v>1228624.05</v>
          </cell>
        </row>
        <row r="26">
          <cell r="A26" t="str">
            <v>RDLPPM07</v>
          </cell>
          <cell r="B26">
            <v>0</v>
          </cell>
          <cell r="C26">
            <v>0</v>
          </cell>
          <cell r="D26">
            <v>66766.149999999994</v>
          </cell>
          <cell r="E26">
            <v>536455.73</v>
          </cell>
          <cell r="F26">
            <v>994089.32</v>
          </cell>
          <cell r="G26">
            <v>1073534.33</v>
          </cell>
          <cell r="H26">
            <v>1148392.08</v>
          </cell>
          <cell r="I26">
            <v>1126827.99</v>
          </cell>
          <cell r="J26">
            <v>1111459.57</v>
          </cell>
          <cell r="K26">
            <v>1085204.49</v>
          </cell>
          <cell r="L26">
            <v>1051207.27</v>
          </cell>
          <cell r="M26">
            <v>1041583.87</v>
          </cell>
          <cell r="N26">
            <v>1042806.61</v>
          </cell>
          <cell r="O26">
            <v>1091893.17</v>
          </cell>
        </row>
        <row r="27">
          <cell r="A27" t="str">
            <v>RCCPOG57</v>
          </cell>
          <cell r="B27">
            <v>223248</v>
          </cell>
          <cell r="C27">
            <v>12936.07</v>
          </cell>
          <cell r="D27">
            <v>266525.21000000002</v>
          </cell>
          <cell r="E27">
            <v>304777.62</v>
          </cell>
          <cell r="F27">
            <v>449031.12</v>
          </cell>
          <cell r="G27">
            <v>539964.75</v>
          </cell>
          <cell r="H27">
            <v>597180.93999999994</v>
          </cell>
          <cell r="I27">
            <v>613207.57999999996</v>
          </cell>
          <cell r="J27">
            <v>654961.17000000004</v>
          </cell>
          <cell r="K27">
            <v>707896.07</v>
          </cell>
          <cell r="L27">
            <v>793710.23</v>
          </cell>
          <cell r="M27">
            <v>861943.96</v>
          </cell>
          <cell r="N27">
            <v>862935.41</v>
          </cell>
          <cell r="O27">
            <v>862935.41</v>
          </cell>
        </row>
        <row r="28">
          <cell r="A28" t="str">
            <v>RICPPG51</v>
          </cell>
          <cell r="B28">
            <v>499190</v>
          </cell>
          <cell r="C28">
            <v>23019.33</v>
          </cell>
          <cell r="D28">
            <v>519189.42</v>
          </cell>
          <cell r="E28">
            <v>541576.31000000006</v>
          </cell>
          <cell r="F28">
            <v>567571.1</v>
          </cell>
          <cell r="G28">
            <v>608885.28</v>
          </cell>
          <cell r="H28">
            <v>637789.18999999994</v>
          </cell>
          <cell r="I28">
            <v>666948.75</v>
          </cell>
          <cell r="J28">
            <v>692112.51</v>
          </cell>
          <cell r="K28">
            <v>714166.64</v>
          </cell>
          <cell r="L28">
            <v>739898.36</v>
          </cell>
          <cell r="M28">
            <v>770210.75</v>
          </cell>
          <cell r="N28">
            <v>819257.34</v>
          </cell>
          <cell r="O28">
            <v>873623.66</v>
          </cell>
        </row>
        <row r="29">
          <cell r="A29" t="str">
            <v>RCOPRG01</v>
          </cell>
          <cell r="B29">
            <v>0</v>
          </cell>
          <cell r="C29">
            <v>0</v>
          </cell>
          <cell r="D29">
            <v>0</v>
          </cell>
          <cell r="E29">
            <v>0</v>
          </cell>
          <cell r="F29">
            <v>0</v>
          </cell>
          <cell r="G29">
            <v>0</v>
          </cell>
          <cell r="H29">
            <v>0</v>
          </cell>
          <cell r="I29">
            <v>-362.92</v>
          </cell>
          <cell r="J29">
            <v>561481.74</v>
          </cell>
          <cell r="K29">
            <v>636362.28</v>
          </cell>
          <cell r="L29">
            <v>677684.64</v>
          </cell>
          <cell r="M29">
            <v>831489.64</v>
          </cell>
          <cell r="N29">
            <v>843596.34</v>
          </cell>
          <cell r="O29">
            <v>944651.57</v>
          </cell>
        </row>
        <row r="30">
          <cell r="A30" t="str">
            <v>RFOPOG41</v>
          </cell>
          <cell r="B30">
            <v>0</v>
          </cell>
          <cell r="C30">
            <v>0</v>
          </cell>
          <cell r="D30">
            <v>0</v>
          </cell>
          <cell r="E30">
            <v>0</v>
          </cell>
          <cell r="F30">
            <v>0</v>
          </cell>
          <cell r="G30">
            <v>0</v>
          </cell>
          <cell r="H30">
            <v>0</v>
          </cell>
          <cell r="I30">
            <v>0</v>
          </cell>
          <cell r="J30">
            <v>36673.360000000001</v>
          </cell>
          <cell r="K30">
            <v>36673.360000000001</v>
          </cell>
          <cell r="L30">
            <v>36673.360000000001</v>
          </cell>
          <cell r="M30">
            <v>37810.9</v>
          </cell>
          <cell r="N30">
            <v>76214.19</v>
          </cell>
          <cell r="O30">
            <v>697077.02</v>
          </cell>
        </row>
        <row r="31">
          <cell r="A31" t="str">
            <v>RICPOG30</v>
          </cell>
          <cell r="B31">
            <v>0</v>
          </cell>
          <cell r="C31">
            <v>0</v>
          </cell>
          <cell r="D31">
            <v>65836.639999999999</v>
          </cell>
          <cell r="E31">
            <v>254537.69</v>
          </cell>
          <cell r="F31">
            <v>344445.14</v>
          </cell>
          <cell r="G31">
            <v>415273.35</v>
          </cell>
          <cell r="H31">
            <v>476315.35</v>
          </cell>
          <cell r="I31">
            <v>498619.99</v>
          </cell>
          <cell r="J31">
            <v>524880.82999999996</v>
          </cell>
          <cell r="K31">
            <v>535529.37</v>
          </cell>
          <cell r="L31">
            <v>546794.64</v>
          </cell>
          <cell r="M31">
            <v>562792.63</v>
          </cell>
          <cell r="N31">
            <v>570426.44999999995</v>
          </cell>
          <cell r="O31">
            <v>570426.44999999995</v>
          </cell>
        </row>
        <row r="32">
          <cell r="A32" t="str">
            <v>RCSPRM34</v>
          </cell>
          <cell r="B32">
            <v>293436</v>
          </cell>
          <cell r="C32">
            <v>10079.39</v>
          </cell>
          <cell r="D32">
            <v>293435.87</v>
          </cell>
          <cell r="E32">
            <v>293435.87</v>
          </cell>
          <cell r="F32">
            <v>293435.87</v>
          </cell>
          <cell r="G32">
            <v>293435.87</v>
          </cell>
          <cell r="H32">
            <v>293435.87</v>
          </cell>
          <cell r="I32">
            <v>293435.87</v>
          </cell>
          <cell r="J32">
            <v>293435.87</v>
          </cell>
          <cell r="K32">
            <v>293435.87</v>
          </cell>
          <cell r="L32">
            <v>293435.87</v>
          </cell>
          <cell r="M32">
            <v>352694.93</v>
          </cell>
          <cell r="N32">
            <v>381050.97</v>
          </cell>
          <cell r="O32">
            <v>440042.87</v>
          </cell>
        </row>
        <row r="33">
          <cell r="A33" t="str">
            <v>RDSPLD62</v>
          </cell>
          <cell r="B33">
            <v>0</v>
          </cell>
          <cell r="C33">
            <v>0</v>
          </cell>
          <cell r="D33">
            <v>4858.87</v>
          </cell>
          <cell r="E33">
            <v>22186.080000000002</v>
          </cell>
          <cell r="F33">
            <v>38409.58</v>
          </cell>
          <cell r="G33">
            <v>61332.84</v>
          </cell>
          <cell r="H33">
            <v>92273.5</v>
          </cell>
          <cell r="I33">
            <v>138717.57</v>
          </cell>
          <cell r="J33">
            <v>138926.35</v>
          </cell>
          <cell r="K33">
            <v>165849.07</v>
          </cell>
          <cell r="L33">
            <v>201280.75</v>
          </cell>
          <cell r="M33">
            <v>238941.9</v>
          </cell>
          <cell r="N33">
            <v>307418.44</v>
          </cell>
          <cell r="O33">
            <v>456798.76</v>
          </cell>
        </row>
        <row r="34">
          <cell r="A34" t="str">
            <v>RDLPLM34</v>
          </cell>
          <cell r="B34">
            <v>0</v>
          </cell>
          <cell r="C34">
            <v>0</v>
          </cell>
          <cell r="D34">
            <v>1979.03</v>
          </cell>
          <cell r="E34">
            <v>4028.18</v>
          </cell>
          <cell r="F34">
            <v>6164.48</v>
          </cell>
          <cell r="G34">
            <v>111200.74</v>
          </cell>
          <cell r="H34">
            <v>111348.52</v>
          </cell>
          <cell r="I34">
            <v>111555.26</v>
          </cell>
          <cell r="J34">
            <v>117476.15</v>
          </cell>
          <cell r="K34">
            <v>241593.12</v>
          </cell>
          <cell r="L34">
            <v>250653.38</v>
          </cell>
          <cell r="M34">
            <v>260786.13</v>
          </cell>
          <cell r="N34">
            <v>337696.88</v>
          </cell>
          <cell r="O34">
            <v>400763.75</v>
          </cell>
        </row>
        <row r="35">
          <cell r="A35" t="str">
            <v>RDSPRT71</v>
          </cell>
          <cell r="B35">
            <v>0</v>
          </cell>
          <cell r="C35">
            <v>0</v>
          </cell>
          <cell r="D35">
            <v>0</v>
          </cell>
          <cell r="E35">
            <v>0</v>
          </cell>
          <cell r="F35">
            <v>0</v>
          </cell>
          <cell r="G35">
            <v>0</v>
          </cell>
          <cell r="H35">
            <v>0</v>
          </cell>
          <cell r="I35">
            <v>0</v>
          </cell>
          <cell r="J35">
            <v>0</v>
          </cell>
          <cell r="K35">
            <v>0</v>
          </cell>
          <cell r="L35">
            <v>68616.92</v>
          </cell>
          <cell r="M35">
            <v>136809.92000000001</v>
          </cell>
          <cell r="N35">
            <v>232242.66</v>
          </cell>
          <cell r="O35">
            <v>324208.07</v>
          </cell>
        </row>
        <row r="36">
          <cell r="A36" t="str">
            <v>RFOPRG21</v>
          </cell>
          <cell r="B36">
            <v>0</v>
          </cell>
          <cell r="C36">
            <v>0</v>
          </cell>
          <cell r="D36">
            <v>0</v>
          </cell>
          <cell r="E36">
            <v>0</v>
          </cell>
          <cell r="F36">
            <v>0</v>
          </cell>
          <cell r="G36">
            <v>7541.44</v>
          </cell>
          <cell r="H36">
            <v>7541.44</v>
          </cell>
          <cell r="I36">
            <v>25961.74</v>
          </cell>
          <cell r="J36">
            <v>244169.79</v>
          </cell>
          <cell r="K36">
            <v>248327.11</v>
          </cell>
          <cell r="L36">
            <v>273694.26</v>
          </cell>
          <cell r="M36">
            <v>273810.37</v>
          </cell>
          <cell r="N36">
            <v>273698.09000000003</v>
          </cell>
          <cell r="O36">
            <v>273698.09000000003</v>
          </cell>
        </row>
        <row r="37">
          <cell r="A37" t="str">
            <v>ROOPOG19</v>
          </cell>
          <cell r="B37">
            <v>0</v>
          </cell>
          <cell r="C37">
            <v>0</v>
          </cell>
          <cell r="D37">
            <v>0</v>
          </cell>
          <cell r="E37">
            <v>0</v>
          </cell>
          <cell r="F37">
            <v>41123.07</v>
          </cell>
          <cell r="G37">
            <v>150889.51</v>
          </cell>
          <cell r="H37">
            <v>174161.28</v>
          </cell>
          <cell r="I37">
            <v>231733.95</v>
          </cell>
          <cell r="J37">
            <v>236192.6</v>
          </cell>
          <cell r="K37">
            <v>236219.97</v>
          </cell>
          <cell r="L37">
            <v>236219.97</v>
          </cell>
          <cell r="M37">
            <v>259232.82</v>
          </cell>
          <cell r="N37">
            <v>259867.49</v>
          </cell>
          <cell r="O37">
            <v>259867.49</v>
          </cell>
        </row>
        <row r="39">
          <cell r="A39" t="str">
            <v>RIOPOG59</v>
          </cell>
          <cell r="B39">
            <v>0</v>
          </cell>
          <cell r="C39">
            <v>0</v>
          </cell>
          <cell r="D39">
            <v>0</v>
          </cell>
          <cell r="E39">
            <v>0</v>
          </cell>
          <cell r="F39">
            <v>0</v>
          </cell>
          <cell r="G39">
            <v>0</v>
          </cell>
          <cell r="H39">
            <v>29159.23</v>
          </cell>
          <cell r="I39">
            <v>40594.21</v>
          </cell>
          <cell r="J39">
            <v>45389.65</v>
          </cell>
          <cell r="K39">
            <v>66289.649999999994</v>
          </cell>
          <cell r="L39">
            <v>90944.2</v>
          </cell>
          <cell r="M39">
            <v>91270.080000000002</v>
          </cell>
          <cell r="N39">
            <v>91270.080000000002</v>
          </cell>
          <cell r="O39">
            <v>237286.34</v>
          </cell>
        </row>
        <row r="40">
          <cell r="A40" t="str">
            <v>RDLPCS94</v>
          </cell>
          <cell r="B40">
            <v>0</v>
          </cell>
          <cell r="C40">
            <v>0</v>
          </cell>
          <cell r="D40">
            <v>0</v>
          </cell>
          <cell r="E40">
            <v>0</v>
          </cell>
          <cell r="F40">
            <v>0</v>
          </cell>
          <cell r="G40">
            <v>22810.34</v>
          </cell>
          <cell r="H40">
            <v>38398.629999999997</v>
          </cell>
          <cell r="I40">
            <v>41557.25</v>
          </cell>
          <cell r="J40">
            <v>63316.18</v>
          </cell>
          <cell r="K40">
            <v>97068.28</v>
          </cell>
          <cell r="L40">
            <v>105414.64</v>
          </cell>
          <cell r="M40">
            <v>140813.06</v>
          </cell>
          <cell r="N40">
            <v>206340.49</v>
          </cell>
          <cell r="O40">
            <v>207600.36</v>
          </cell>
        </row>
        <row r="41">
          <cell r="A41" t="str">
            <v>RFOPOG40</v>
          </cell>
          <cell r="B41">
            <v>0</v>
          </cell>
          <cell r="C41">
            <v>0</v>
          </cell>
          <cell r="D41">
            <v>0</v>
          </cell>
          <cell r="E41">
            <v>0</v>
          </cell>
          <cell r="F41">
            <v>0</v>
          </cell>
          <cell r="G41">
            <v>0</v>
          </cell>
          <cell r="H41">
            <v>0</v>
          </cell>
          <cell r="I41">
            <v>0</v>
          </cell>
          <cell r="J41">
            <v>82558.83</v>
          </cell>
          <cell r="K41">
            <v>94889.86</v>
          </cell>
          <cell r="L41">
            <v>94889.86</v>
          </cell>
          <cell r="M41">
            <v>95169.2</v>
          </cell>
          <cell r="N41">
            <v>124285.83</v>
          </cell>
          <cell r="O41">
            <v>183081.08</v>
          </cell>
        </row>
        <row r="42">
          <cell r="A42" t="str">
            <v>RDSPRD80</v>
          </cell>
          <cell r="B42">
            <v>0</v>
          </cell>
          <cell r="C42">
            <v>0</v>
          </cell>
          <cell r="D42">
            <v>0</v>
          </cell>
          <cell r="E42">
            <v>0</v>
          </cell>
          <cell r="F42">
            <v>0</v>
          </cell>
          <cell r="G42">
            <v>0</v>
          </cell>
          <cell r="H42">
            <v>0</v>
          </cell>
          <cell r="I42">
            <v>0</v>
          </cell>
          <cell r="J42">
            <v>0</v>
          </cell>
          <cell r="K42">
            <v>0</v>
          </cell>
          <cell r="L42">
            <v>0</v>
          </cell>
          <cell r="M42">
            <v>0</v>
          </cell>
          <cell r="N42">
            <v>0</v>
          </cell>
          <cell r="O42">
            <v>151579.04999999999</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row>
        <row r="46">
          <cell r="A46" t="str">
            <v>RDOPOLAB</v>
          </cell>
          <cell r="B46">
            <v>0</v>
          </cell>
          <cell r="C46">
            <v>0</v>
          </cell>
          <cell r="D46">
            <v>921728.24</v>
          </cell>
          <cell r="E46">
            <v>921728.24</v>
          </cell>
          <cell r="F46">
            <v>921728.24</v>
          </cell>
          <cell r="G46">
            <v>921728.24</v>
          </cell>
          <cell r="H46">
            <v>0</v>
          </cell>
          <cell r="I46">
            <v>0</v>
          </cell>
          <cell r="J46">
            <v>0</v>
          </cell>
          <cell r="K46">
            <v>0</v>
          </cell>
          <cell r="L46">
            <v>0</v>
          </cell>
          <cell r="M46">
            <v>0</v>
          </cell>
          <cell r="N46">
            <v>0</v>
          </cell>
          <cell r="O46">
            <v>0</v>
          </cell>
        </row>
        <row r="47">
          <cell r="A47" t="str">
            <v>ROOPOXXX</v>
          </cell>
          <cell r="B47">
            <v>363485.07</v>
          </cell>
          <cell r="C47">
            <v>7673.7</v>
          </cell>
          <cell r="D47">
            <v>1081082.7</v>
          </cell>
          <cell r="E47">
            <v>1081082.7</v>
          </cell>
          <cell r="F47">
            <v>159354.46</v>
          </cell>
          <cell r="G47">
            <v>159354.46</v>
          </cell>
          <cell r="H47">
            <v>0</v>
          </cell>
          <cell r="I47">
            <v>0</v>
          </cell>
          <cell r="J47">
            <v>0</v>
          </cell>
          <cell r="K47">
            <v>0</v>
          </cell>
          <cell r="L47">
            <v>0</v>
          </cell>
          <cell r="M47">
            <v>0</v>
          </cell>
          <cell r="N47">
            <v>0</v>
          </cell>
          <cell r="O47">
            <v>0</v>
          </cell>
        </row>
        <row r="50">
          <cell r="A50" t="str">
            <v>Subtotal</v>
          </cell>
          <cell r="B50">
            <v>13541507.07</v>
          </cell>
          <cell r="C50">
            <v>845683.23</v>
          </cell>
          <cell r="D50">
            <v>23542413.050000001</v>
          </cell>
          <cell r="E50">
            <v>35780172.299999997</v>
          </cell>
          <cell r="F50">
            <v>53204335.840000004</v>
          </cell>
          <cell r="G50">
            <v>67836828.519999996</v>
          </cell>
          <cell r="H50">
            <v>81125317.420000002</v>
          </cell>
          <cell r="I50">
            <v>90615791.180000007</v>
          </cell>
          <cell r="J50">
            <v>101372918.61</v>
          </cell>
          <cell r="K50">
            <v>111757497.59</v>
          </cell>
          <cell r="L50">
            <v>125141802.36</v>
          </cell>
          <cell r="M50">
            <v>135711507.59</v>
          </cell>
          <cell r="N50">
            <v>142921055.78999999</v>
          </cell>
          <cell r="O50">
            <v>159965173.63</v>
          </cell>
        </row>
        <row r="52">
          <cell r="A52" t="str">
            <v>Other :</v>
          </cell>
        </row>
        <row r="53">
          <cell r="A53" t="str">
            <v>X0069</v>
          </cell>
          <cell r="B53">
            <v>0</v>
          </cell>
          <cell r="C53">
            <v>0</v>
          </cell>
          <cell r="D53">
            <v>0</v>
          </cell>
          <cell r="E53">
            <v>0</v>
          </cell>
          <cell r="F53">
            <v>0</v>
          </cell>
          <cell r="G53">
            <v>0</v>
          </cell>
          <cell r="H53">
            <v>0</v>
          </cell>
          <cell r="I53">
            <v>0</v>
          </cell>
          <cell r="J53">
            <v>0</v>
          </cell>
          <cell r="K53">
            <v>0</v>
          </cell>
          <cell r="L53">
            <v>0</v>
          </cell>
          <cell r="M53">
            <v>0</v>
          </cell>
          <cell r="N53">
            <v>0</v>
          </cell>
          <cell r="O53">
            <v>0</v>
          </cell>
        </row>
        <row r="54">
          <cell r="A54" t="str">
            <v>X0090</v>
          </cell>
          <cell r="B54">
            <v>0</v>
          </cell>
          <cell r="C54">
            <v>0</v>
          </cell>
          <cell r="D54">
            <v>0</v>
          </cell>
          <cell r="E54">
            <v>0</v>
          </cell>
          <cell r="F54">
            <v>0</v>
          </cell>
          <cell r="G54">
            <v>0</v>
          </cell>
          <cell r="H54">
            <v>0</v>
          </cell>
          <cell r="I54">
            <v>0</v>
          </cell>
          <cell r="J54">
            <v>0</v>
          </cell>
          <cell r="K54">
            <v>0</v>
          </cell>
          <cell r="L54">
            <v>0</v>
          </cell>
          <cell r="M54">
            <v>0</v>
          </cell>
          <cell r="N54">
            <v>0</v>
          </cell>
          <cell r="O54">
            <v>0</v>
          </cell>
        </row>
        <row r="55">
          <cell r="A55" t="str">
            <v>X0091</v>
          </cell>
          <cell r="B55">
            <v>0</v>
          </cell>
          <cell r="C55">
            <v>0</v>
          </cell>
          <cell r="D55">
            <v>0</v>
          </cell>
          <cell r="E55">
            <v>0</v>
          </cell>
          <cell r="F55">
            <v>0</v>
          </cell>
          <cell r="G55">
            <v>0</v>
          </cell>
          <cell r="H55">
            <v>0</v>
          </cell>
          <cell r="I55">
            <v>0</v>
          </cell>
          <cell r="J55">
            <v>0</v>
          </cell>
          <cell r="K55">
            <v>0</v>
          </cell>
          <cell r="L55">
            <v>0</v>
          </cell>
          <cell r="M55">
            <v>0</v>
          </cell>
          <cell r="N55">
            <v>0</v>
          </cell>
          <cell r="O55">
            <v>0</v>
          </cell>
        </row>
        <row r="56">
          <cell r="A56" t="str">
            <v>X0092</v>
          </cell>
          <cell r="B56">
            <v>0</v>
          </cell>
          <cell r="C56">
            <v>0</v>
          </cell>
          <cell r="D56">
            <v>0</v>
          </cell>
          <cell r="E56">
            <v>0</v>
          </cell>
          <cell r="F56">
            <v>0</v>
          </cell>
          <cell r="G56">
            <v>0</v>
          </cell>
          <cell r="H56">
            <v>0</v>
          </cell>
          <cell r="I56">
            <v>0</v>
          </cell>
          <cell r="J56">
            <v>0</v>
          </cell>
          <cell r="K56">
            <v>0</v>
          </cell>
          <cell r="L56">
            <v>0</v>
          </cell>
          <cell r="M56">
            <v>0</v>
          </cell>
          <cell r="N56">
            <v>0</v>
          </cell>
          <cell r="O56">
            <v>0</v>
          </cell>
        </row>
        <row r="57">
          <cell r="A57" t="str">
            <v>X0094</v>
          </cell>
          <cell r="B57">
            <v>0</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X0095</v>
          </cell>
          <cell r="B58">
            <v>0</v>
          </cell>
          <cell r="C58">
            <v>0</v>
          </cell>
          <cell r="D58">
            <v>0</v>
          </cell>
          <cell r="E58">
            <v>0</v>
          </cell>
          <cell r="F58">
            <v>0</v>
          </cell>
          <cell r="G58">
            <v>0</v>
          </cell>
          <cell r="H58">
            <v>0</v>
          </cell>
          <cell r="I58">
            <v>0</v>
          </cell>
          <cell r="J58">
            <v>0</v>
          </cell>
          <cell r="K58">
            <v>0</v>
          </cell>
          <cell r="L58">
            <v>0</v>
          </cell>
          <cell r="M58">
            <v>0</v>
          </cell>
          <cell r="N58">
            <v>0</v>
          </cell>
          <cell r="O58">
            <v>0</v>
          </cell>
        </row>
        <row r="59">
          <cell r="A59" t="str">
            <v>X0097</v>
          </cell>
          <cell r="B59">
            <v>0</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X0098</v>
          </cell>
          <cell r="B60">
            <v>0</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X0099</v>
          </cell>
          <cell r="B61">
            <v>0</v>
          </cell>
          <cell r="C61">
            <v>0</v>
          </cell>
          <cell r="D61">
            <v>0</v>
          </cell>
          <cell r="E61">
            <v>0</v>
          </cell>
          <cell r="F61">
            <v>0</v>
          </cell>
          <cell r="G61">
            <v>0</v>
          </cell>
          <cell r="H61">
            <v>0</v>
          </cell>
          <cell r="I61">
            <v>0</v>
          </cell>
          <cell r="J61">
            <v>0</v>
          </cell>
          <cell r="K61">
            <v>0</v>
          </cell>
          <cell r="L61">
            <v>0</v>
          </cell>
          <cell r="M61">
            <v>0</v>
          </cell>
          <cell r="N61">
            <v>0</v>
          </cell>
          <cell r="O61">
            <v>0</v>
          </cell>
        </row>
        <row r="62">
          <cell r="A62" t="str">
            <v>X0100</v>
          </cell>
          <cell r="B62">
            <v>0</v>
          </cell>
          <cell r="C62">
            <v>0</v>
          </cell>
          <cell r="D62">
            <v>0</v>
          </cell>
          <cell r="E62">
            <v>0</v>
          </cell>
          <cell r="F62">
            <v>0</v>
          </cell>
          <cell r="G62">
            <v>0</v>
          </cell>
          <cell r="H62">
            <v>0</v>
          </cell>
          <cell r="I62">
            <v>0</v>
          </cell>
          <cell r="J62">
            <v>0</v>
          </cell>
          <cell r="K62">
            <v>0</v>
          </cell>
          <cell r="L62">
            <v>0</v>
          </cell>
          <cell r="M62">
            <v>0</v>
          </cell>
          <cell r="N62">
            <v>0</v>
          </cell>
          <cell r="O62">
            <v>0</v>
          </cell>
        </row>
        <row r="63">
          <cell r="A63" t="str">
            <v>05999</v>
          </cell>
          <cell r="B63">
            <v>0</v>
          </cell>
          <cell r="C63">
            <v>0</v>
          </cell>
          <cell r="D63">
            <v>0</v>
          </cell>
          <cell r="E63">
            <v>0</v>
          </cell>
          <cell r="F63">
            <v>0</v>
          </cell>
          <cell r="G63">
            <v>0</v>
          </cell>
          <cell r="H63">
            <v>0</v>
          </cell>
          <cell r="I63">
            <v>0</v>
          </cell>
          <cell r="J63">
            <v>0</v>
          </cell>
          <cell r="K63">
            <v>0</v>
          </cell>
          <cell r="L63">
            <v>0</v>
          </cell>
          <cell r="M63">
            <v>0</v>
          </cell>
          <cell r="N63">
            <v>0</v>
          </cell>
          <cell r="O63">
            <v>0</v>
          </cell>
        </row>
        <row r="65">
          <cell r="A65" t="str">
            <v>Reconciling items:</v>
          </cell>
        </row>
        <row r="66">
          <cell r="A66" t="str">
            <v>Adjustments</v>
          </cell>
          <cell r="B66">
            <v>0</v>
          </cell>
          <cell r="C66">
            <v>0</v>
          </cell>
          <cell r="D66">
            <v>0</v>
          </cell>
          <cell r="E66">
            <v>0</v>
          </cell>
          <cell r="F66">
            <v>0</v>
          </cell>
          <cell r="G66">
            <v>0</v>
          </cell>
          <cell r="H66">
            <v>0</v>
          </cell>
          <cell r="I66">
            <v>0</v>
          </cell>
          <cell r="J66">
            <v>0</v>
          </cell>
          <cell r="K66">
            <v>0</v>
          </cell>
          <cell r="L66">
            <v>0</v>
          </cell>
          <cell r="M66">
            <v>0</v>
          </cell>
          <cell r="N66">
            <v>0</v>
          </cell>
          <cell r="O66">
            <v>0</v>
          </cell>
        </row>
        <row r="67">
          <cell r="B67" t="str">
            <v>.</v>
          </cell>
          <cell r="O67" t="str">
            <v>.</v>
          </cell>
        </row>
        <row r="68">
          <cell r="A68" t="str">
            <v>Total</v>
          </cell>
          <cell r="B68">
            <v>13541507.07</v>
          </cell>
          <cell r="C68">
            <v>845683.23</v>
          </cell>
          <cell r="D68">
            <v>23542413.050000001</v>
          </cell>
          <cell r="E68">
            <v>35780172.299999997</v>
          </cell>
          <cell r="F68">
            <v>53204335.840000004</v>
          </cell>
          <cell r="G68">
            <v>67836828.519999996</v>
          </cell>
          <cell r="H68">
            <v>81125317.420000002</v>
          </cell>
          <cell r="I68">
            <v>90615791.180000007</v>
          </cell>
          <cell r="J68">
            <v>101372918.61</v>
          </cell>
          <cell r="K68">
            <v>111757497.59</v>
          </cell>
          <cell r="L68">
            <v>125141802.36</v>
          </cell>
          <cell r="M68">
            <v>135711507.59</v>
          </cell>
          <cell r="N68">
            <v>142921055.78999999</v>
          </cell>
          <cell r="O68">
            <v>159965173.63</v>
          </cell>
        </row>
        <row r="69">
          <cell r="A69" t="str">
            <v>CCRF in CWIP</v>
          </cell>
          <cell r="D69">
            <v>0</v>
          </cell>
          <cell r="E69">
            <v>0</v>
          </cell>
          <cell r="F69">
            <v>0</v>
          </cell>
          <cell r="G69">
            <v>0</v>
          </cell>
          <cell r="H69">
            <v>0</v>
          </cell>
          <cell r="I69">
            <v>0</v>
          </cell>
          <cell r="J69">
            <v>0</v>
          </cell>
          <cell r="K69">
            <v>0</v>
          </cell>
          <cell r="L69">
            <v>0</v>
          </cell>
          <cell r="M69">
            <v>0</v>
          </cell>
          <cell r="N69">
            <v>0</v>
          </cell>
          <cell r="O69">
            <v>0</v>
          </cell>
        </row>
        <row r="70">
          <cell r="A70" t="str">
            <v>Subtotal</v>
          </cell>
          <cell r="D70">
            <v>23542413.050000001</v>
          </cell>
          <cell r="E70">
            <v>35780172.299999997</v>
          </cell>
          <cell r="F70">
            <v>53204335.840000004</v>
          </cell>
          <cell r="G70">
            <v>67836828.519999996</v>
          </cell>
          <cell r="H70">
            <v>81125317.420000002</v>
          </cell>
          <cell r="I70">
            <v>90615791.180000007</v>
          </cell>
          <cell r="J70">
            <v>101372918.61</v>
          </cell>
          <cell r="K70">
            <v>111757497.59</v>
          </cell>
          <cell r="L70">
            <v>125141802.36</v>
          </cell>
          <cell r="M70">
            <v>135711507.59</v>
          </cell>
          <cell r="N70">
            <v>142921055.78999999</v>
          </cell>
          <cell r="O70">
            <v>159965173.63</v>
          </cell>
        </row>
        <row r="71">
          <cell r="A71" t="str">
            <v>X0094</v>
          </cell>
          <cell r="B71">
            <v>0</v>
          </cell>
          <cell r="C71">
            <v>0</v>
          </cell>
          <cell r="D71">
            <v>0</v>
          </cell>
          <cell r="E71">
            <v>0</v>
          </cell>
          <cell r="F71">
            <v>0</v>
          </cell>
          <cell r="G71">
            <v>0</v>
          </cell>
          <cell r="H71">
            <v>0</v>
          </cell>
          <cell r="I71">
            <v>0</v>
          </cell>
          <cell r="J71">
            <v>0</v>
          </cell>
          <cell r="K71">
            <v>0</v>
          </cell>
          <cell r="L71">
            <v>0</v>
          </cell>
          <cell r="M71">
            <v>0</v>
          </cell>
          <cell r="N71">
            <v>0</v>
          </cell>
          <cell r="O71">
            <v>0</v>
          </cell>
        </row>
        <row r="72">
          <cell r="A72" t="str">
            <v>X0097</v>
          </cell>
          <cell r="B72">
            <v>0</v>
          </cell>
          <cell r="C72">
            <v>0</v>
          </cell>
          <cell r="D72">
            <v>33674437.829999998</v>
          </cell>
          <cell r="E72">
            <v>33977425.409999996</v>
          </cell>
          <cell r="F72">
            <v>34141550.009999998</v>
          </cell>
          <cell r="G72">
            <v>34479321.130000003</v>
          </cell>
          <cell r="H72">
            <v>34915484.689999998</v>
          </cell>
          <cell r="I72">
            <v>38529114.979999997</v>
          </cell>
          <cell r="J72">
            <v>38228438.32</v>
          </cell>
          <cell r="K72">
            <v>38300554.079999998</v>
          </cell>
          <cell r="L72">
            <v>38364587.719999999</v>
          </cell>
          <cell r="M72">
            <v>38459506.850000001</v>
          </cell>
          <cell r="N72">
            <v>38513563.780000001</v>
          </cell>
          <cell r="O72">
            <v>38712655</v>
          </cell>
        </row>
        <row r="73">
          <cell r="A73" t="str">
            <v>JOB BALANCE LESS AFUDC</v>
          </cell>
          <cell r="D73">
            <v>57216850.880000003</v>
          </cell>
          <cell r="E73">
            <v>69757597.709999993</v>
          </cell>
          <cell r="F73">
            <v>87345885.849999994</v>
          </cell>
          <cell r="G73">
            <v>102316149.65000001</v>
          </cell>
          <cell r="H73">
            <v>116040802.11</v>
          </cell>
          <cell r="I73">
            <v>129144906.16</v>
          </cell>
          <cell r="J73">
            <v>139601356.93000001</v>
          </cell>
          <cell r="K73">
            <v>150058051.66999999</v>
          </cell>
          <cell r="L73">
            <v>163506390.08000001</v>
          </cell>
          <cell r="M73">
            <v>174171014.44</v>
          </cell>
          <cell r="N73">
            <v>181435328.56999999</v>
          </cell>
          <cell r="O73">
            <v>198677828.63</v>
          </cell>
        </row>
        <row r="75">
          <cell r="B75">
            <v>13541507.07</v>
          </cell>
        </row>
      </sheetData>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ow r="7">
          <cell r="E7">
            <v>2184157708</v>
          </cell>
        </row>
        <row r="8">
          <cell r="E8">
            <v>2414432155</v>
          </cell>
        </row>
        <row r="9">
          <cell r="E9">
            <v>266368947</v>
          </cell>
        </row>
        <row r="10">
          <cell r="E10">
            <v>2999683</v>
          </cell>
        </row>
        <row r="11">
          <cell r="E11">
            <v>99113978</v>
          </cell>
        </row>
        <row r="12">
          <cell r="E12">
            <v>8007664</v>
          </cell>
        </row>
        <row r="13">
          <cell r="E13">
            <v>195089051</v>
          </cell>
        </row>
        <row r="14">
          <cell r="E14">
            <v>213604554</v>
          </cell>
        </row>
      </sheetData>
      <sheetData sheetId="113" refreshError="1"/>
      <sheetData sheetId="114" refreshError="1"/>
      <sheetData sheetId="115" refreshError="1">
        <row r="14">
          <cell r="B14" t="str">
            <v>STARTING</v>
          </cell>
          <cell r="E14" t="str">
            <v>PRINCIPAL</v>
          </cell>
          <cell r="F14" t="str">
            <v>ENDING</v>
          </cell>
        </row>
        <row r="15">
          <cell r="A15" t="str">
            <v>PERIOD</v>
          </cell>
          <cell r="B15" t="str">
            <v>BALANCE</v>
          </cell>
          <cell r="C15" t="str">
            <v>TOTAL</v>
          </cell>
          <cell r="D15" t="str">
            <v>RETURN</v>
          </cell>
          <cell r="E15" t="str">
            <v>AMORTIZATION</v>
          </cell>
          <cell r="F15" t="str">
            <v>BALANCE</v>
          </cell>
        </row>
        <row r="16">
          <cell r="A16">
            <v>37803</v>
          </cell>
          <cell r="B16">
            <v>169931640.977671</v>
          </cell>
          <cell r="F16">
            <v>169931640.977671</v>
          </cell>
        </row>
        <row r="17">
          <cell r="A17">
            <v>37834</v>
          </cell>
          <cell r="B17">
            <v>169931640.977671</v>
          </cell>
          <cell r="C17">
            <v>3955157.4647271298</v>
          </cell>
          <cell r="D17">
            <v>770356.77243211004</v>
          </cell>
          <cell r="E17">
            <v>3184800.69229502</v>
          </cell>
          <cell r="F17">
            <v>166746840.28537601</v>
          </cell>
        </row>
        <row r="18">
          <cell r="A18">
            <v>37865</v>
          </cell>
          <cell r="B18">
            <v>166746840.28537601</v>
          </cell>
          <cell r="C18">
            <v>3955157.4647271298</v>
          </cell>
          <cell r="D18">
            <v>763137.89086290798</v>
          </cell>
          <cell r="E18">
            <v>3192019.5738642202</v>
          </cell>
          <cell r="F18">
            <v>163554820.711512</v>
          </cell>
        </row>
        <row r="19">
          <cell r="A19">
            <v>37895</v>
          </cell>
          <cell r="B19">
            <v>163554820.711512</v>
          </cell>
          <cell r="C19">
            <v>3955157.4647271298</v>
          </cell>
          <cell r="D19">
            <v>748683.76492628001</v>
          </cell>
          <cell r="E19">
            <v>3206473.6998008499</v>
          </cell>
          <cell r="F19">
            <v>160348347.011711</v>
          </cell>
        </row>
        <row r="20">
          <cell r="A20">
            <v>37926</v>
          </cell>
          <cell r="B20">
            <v>160348347.011711</v>
          </cell>
          <cell r="C20">
            <v>3955157.4647271298</v>
          </cell>
          <cell r="D20">
            <v>734180.51350597304</v>
          </cell>
          <cell r="E20">
            <v>3220976.9512211499</v>
          </cell>
          <cell r="F20">
            <v>157127370.06049001</v>
          </cell>
        </row>
        <row r="21">
          <cell r="A21">
            <v>37956</v>
          </cell>
          <cell r="B21">
            <v>157127370.06049001</v>
          </cell>
          <cell r="C21">
            <v>3955157.4647271298</v>
          </cell>
          <cell r="D21">
            <v>719611.62536365597</v>
          </cell>
          <cell r="E21">
            <v>3235545.8393634702</v>
          </cell>
          <cell r="F21">
            <v>153891824.221127</v>
          </cell>
        </row>
        <row r="22">
          <cell r="A22">
            <v>37987</v>
          </cell>
          <cell r="B22">
            <v>153891824.221127</v>
          </cell>
          <cell r="C22">
            <v>3955157.4647271298</v>
          </cell>
          <cell r="D22">
            <v>704976.84037166403</v>
          </cell>
          <cell r="E22">
            <v>3250180.6243554601</v>
          </cell>
          <cell r="F22">
            <v>150641643.596771</v>
          </cell>
        </row>
        <row r="23">
          <cell r="A23">
            <v>38018</v>
          </cell>
          <cell r="B23">
            <v>150641643.596771</v>
          </cell>
          <cell r="C23">
            <v>3955157.4647271298</v>
          </cell>
          <cell r="D23">
            <v>690275.86038723495</v>
          </cell>
          <cell r="E23">
            <v>3264881.6043398902</v>
          </cell>
          <cell r="F23">
            <v>147376761.99243101</v>
          </cell>
        </row>
        <row r="24">
          <cell r="A24">
            <v>38047</v>
          </cell>
          <cell r="B24">
            <v>147376761.99243101</v>
          </cell>
          <cell r="C24">
            <v>3955157.4647271298</v>
          </cell>
          <cell r="D24">
            <v>675508.38600219204</v>
          </cell>
          <cell r="E24">
            <v>3279649.0787249301</v>
          </cell>
          <cell r="F24">
            <v>144097112.913706</v>
          </cell>
        </row>
        <row r="25">
          <cell r="A25">
            <v>38078</v>
          </cell>
          <cell r="B25">
            <v>144097112.913706</v>
          </cell>
          <cell r="C25">
            <v>3955157.4647271298</v>
          </cell>
          <cell r="D25">
            <v>660674.11645391199</v>
          </cell>
          <cell r="E25">
            <v>3294483.3482732102</v>
          </cell>
          <cell r="F25">
            <v>140802629.565433</v>
          </cell>
        </row>
        <row r="26">
          <cell r="A26">
            <v>38108</v>
          </cell>
          <cell r="B26">
            <v>140802629.565433</v>
          </cell>
          <cell r="C26">
            <v>3955157.4647271298</v>
          </cell>
          <cell r="D26">
            <v>645772.74961938197</v>
          </cell>
          <cell r="E26">
            <v>3309384.7151077399</v>
          </cell>
          <cell r="F26">
            <v>137493244.85032499</v>
          </cell>
        </row>
        <row r="27">
          <cell r="A27">
            <v>38139</v>
          </cell>
          <cell r="B27">
            <v>137493244.85032499</v>
          </cell>
          <cell r="C27">
            <v>3955157.4647271298</v>
          </cell>
          <cell r="D27">
            <v>630803.98200905195</v>
          </cell>
          <cell r="E27">
            <v>3324353.48271807</v>
          </cell>
          <cell r="F27">
            <v>134168891.367607</v>
          </cell>
        </row>
        <row r="28">
          <cell r="A28">
            <v>38169</v>
          </cell>
          <cell r="B28">
            <v>134168891.367607</v>
          </cell>
          <cell r="C28">
            <v>3955157.4647271298</v>
          </cell>
          <cell r="D28">
            <v>615767.50876064703</v>
          </cell>
          <cell r="E28">
            <v>3339389.9559664801</v>
          </cell>
          <cell r="F28">
            <v>130829501.411641</v>
          </cell>
        </row>
        <row r="29">
          <cell r="A29">
            <v>38200</v>
          </cell>
          <cell r="B29">
            <v>130829501.411641</v>
          </cell>
          <cell r="C29">
            <v>3955157.4647271298</v>
          </cell>
          <cell r="D29">
            <v>600663.02363296202</v>
          </cell>
          <cell r="E29">
            <v>3354494.4410941601</v>
          </cell>
          <cell r="F29">
            <v>127475006.97054701</v>
          </cell>
        </row>
        <row r="30">
          <cell r="A30">
            <v>38231</v>
          </cell>
          <cell r="B30">
            <v>127475006.97054701</v>
          </cell>
          <cell r="C30">
            <v>3955157.4647271298</v>
          </cell>
          <cell r="D30">
            <v>585490.21899962495</v>
          </cell>
          <cell r="E30">
            <v>3369667.2457274999</v>
          </cell>
          <cell r="F30">
            <v>124105339.724819</v>
          </cell>
        </row>
        <row r="31">
          <cell r="A31">
            <v>38261</v>
          </cell>
          <cell r="B31">
            <v>124105339.724819</v>
          </cell>
          <cell r="C31">
            <v>3955157.4647271298</v>
          </cell>
          <cell r="D31">
            <v>570248.78584282903</v>
          </cell>
          <cell r="E31">
            <v>3384908.6788842999</v>
          </cell>
          <cell r="F31">
            <v>120720431.045935</v>
          </cell>
        </row>
        <row r="32">
          <cell r="A32">
            <v>38292</v>
          </cell>
          <cell r="B32">
            <v>120720431.045935</v>
          </cell>
          <cell r="C32">
            <v>3955157.4647271298</v>
          </cell>
          <cell r="D32">
            <v>554938.41374704195</v>
          </cell>
          <cell r="E32">
            <v>3400219.0509800799</v>
          </cell>
          <cell r="F32">
            <v>117320211.994955</v>
          </cell>
        </row>
        <row r="33">
          <cell r="A33">
            <v>38322</v>
          </cell>
          <cell r="B33">
            <v>117320211.994955</v>
          </cell>
          <cell r="C33">
            <v>3955157.4647271298</v>
          </cell>
          <cell r="D33">
            <v>539558.79089268297</v>
          </cell>
          <cell r="E33">
            <v>3415598.6738344398</v>
          </cell>
          <cell r="F33">
            <v>113904613.32111999</v>
          </cell>
        </row>
        <row r="34">
          <cell r="A34">
            <v>38353</v>
          </cell>
          <cell r="B34">
            <v>113904613.32111999</v>
          </cell>
          <cell r="C34">
            <v>3955157.4647271298</v>
          </cell>
          <cell r="D34">
            <v>524109.60404976999</v>
          </cell>
          <cell r="E34">
            <v>3431047.8606773601</v>
          </cell>
          <cell r="F34">
            <v>110473565.460443</v>
          </cell>
        </row>
        <row r="35">
          <cell r="A35">
            <v>38384</v>
          </cell>
          <cell r="B35">
            <v>110473565.460443</v>
          </cell>
          <cell r="C35">
            <v>3955157.4647271298</v>
          </cell>
          <cell r="D35">
            <v>508590.538571543</v>
          </cell>
          <cell r="E35">
            <v>3446566.9261555802</v>
          </cell>
          <cell r="F35">
            <v>107026998.53428701</v>
          </cell>
        </row>
        <row r="36">
          <cell r="A36">
            <v>38412</v>
          </cell>
          <cell r="B36">
            <v>107026998.53428701</v>
          </cell>
          <cell r="C36">
            <v>3955157.4647271298</v>
          </cell>
          <cell r="D36">
            <v>493001.27838805498</v>
          </cell>
          <cell r="E36">
            <v>3462156.1863390701</v>
          </cell>
          <cell r="F36">
            <v>103564842.347948</v>
          </cell>
        </row>
        <row r="37">
          <cell r="A37">
            <v>38443</v>
          </cell>
          <cell r="B37">
            <v>103564842.347948</v>
          </cell>
          <cell r="C37">
            <v>3955157.4647271298</v>
          </cell>
          <cell r="D37">
            <v>477341.50599973398</v>
          </cell>
          <cell r="E37">
            <v>3477815.95872739</v>
          </cell>
          <cell r="F37">
            <v>100087026.389221</v>
          </cell>
        </row>
        <row r="38">
          <cell r="A38">
            <v>38473</v>
          </cell>
          <cell r="B38">
            <v>100087026.389221</v>
          </cell>
          <cell r="C38">
            <v>3955157.4647271298</v>
          </cell>
          <cell r="D38">
            <v>461610.90247091698</v>
          </cell>
          <cell r="E38">
            <v>3493546.56225621</v>
          </cell>
          <cell r="F38">
            <v>96593479.826964602</v>
          </cell>
        </row>
        <row r="39">
          <cell r="A39">
            <v>38504</v>
          </cell>
          <cell r="B39">
            <v>96593479.826964602</v>
          </cell>
          <cell r="C39">
            <v>3955157.4647271298</v>
          </cell>
          <cell r="D39">
            <v>445809.14742335398</v>
          </cell>
          <cell r="E39">
            <v>3509348.3173037702</v>
          </cell>
          <cell r="F39">
            <v>93084131.5096609</v>
          </cell>
        </row>
        <row r="40">
          <cell r="A40">
            <v>38534</v>
          </cell>
          <cell r="B40">
            <v>93084131.5096609</v>
          </cell>
          <cell r="C40">
            <v>3955157.4647271298</v>
          </cell>
          <cell r="D40">
            <v>429935.91902968398</v>
          </cell>
          <cell r="E40">
            <v>3525221.5456974399</v>
          </cell>
          <cell r="F40">
            <v>89558909.963963404</v>
          </cell>
        </row>
        <row r="41">
          <cell r="A41">
            <v>38565</v>
          </cell>
          <cell r="B41">
            <v>89558909.963963404</v>
          </cell>
          <cell r="C41">
            <v>3955157.4647271298</v>
          </cell>
          <cell r="D41">
            <v>413990.89400688198</v>
          </cell>
          <cell r="E41">
            <v>3541166.57072024</v>
          </cell>
          <cell r="F41">
            <v>86017743.393243194</v>
          </cell>
        </row>
        <row r="42">
          <cell r="A42">
            <v>38596</v>
          </cell>
          <cell r="B42">
            <v>86017743.393243194</v>
          </cell>
          <cell r="C42">
            <v>3955157.4647271298</v>
          </cell>
          <cell r="D42">
            <v>397973.747609668</v>
          </cell>
          <cell r="E42">
            <v>3557183.71711746</v>
          </cell>
          <cell r="F42">
            <v>82460559.676125705</v>
          </cell>
        </row>
        <row r="43">
          <cell r="A43">
            <v>38626</v>
          </cell>
          <cell r="B43">
            <v>82460559.676125705</v>
          </cell>
          <cell r="C43">
            <v>3955157.4647271298</v>
          </cell>
          <cell r="D43">
            <v>381884.153623903</v>
          </cell>
          <cell r="E43">
            <v>3573273.3111032201</v>
          </cell>
          <cell r="F43">
            <v>78887286.365022495</v>
          </cell>
        </row>
        <row r="44">
          <cell r="A44">
            <v>38657</v>
          </cell>
          <cell r="B44">
            <v>78887286.365022495</v>
          </cell>
          <cell r="C44">
            <v>3955157.4647271298</v>
          </cell>
          <cell r="D44">
            <v>365721.78435993602</v>
          </cell>
          <cell r="E44">
            <v>3589435.6803671899</v>
          </cell>
          <cell r="F44">
            <v>75297850.684655294</v>
          </cell>
        </row>
        <row r="45">
          <cell r="A45">
            <v>38687</v>
          </cell>
          <cell r="B45">
            <v>75297850.684655294</v>
          </cell>
          <cell r="C45">
            <v>3955157.4647271298</v>
          </cell>
          <cell r="D45">
            <v>349486.310645936</v>
          </cell>
          <cell r="E45">
            <v>3605671.15408119</v>
          </cell>
          <cell r="F45">
            <v>71692179.530574098</v>
          </cell>
        </row>
        <row r="46">
          <cell r="A46">
            <v>38718</v>
          </cell>
          <cell r="B46">
            <v>71692179.530574098</v>
          </cell>
          <cell r="C46">
            <v>3955157.4647271298</v>
          </cell>
          <cell r="D46">
            <v>333177.401821187</v>
          </cell>
          <cell r="E46">
            <v>3621980.0629059402</v>
          </cell>
          <cell r="F46">
            <v>68070199.467668205</v>
          </cell>
        </row>
        <row r="47">
          <cell r="A47">
            <v>38749</v>
          </cell>
          <cell r="B47">
            <v>68070199.467668205</v>
          </cell>
          <cell r="C47">
            <v>3955157.4647271298</v>
          </cell>
          <cell r="D47">
            <v>316794.72572934901</v>
          </cell>
          <cell r="E47">
            <v>3638362.7389977798</v>
          </cell>
          <cell r="F47">
            <v>64431836.728670403</v>
          </cell>
        </row>
        <row r="48">
          <cell r="A48">
            <v>38777</v>
          </cell>
          <cell r="B48">
            <v>64431836.728670403</v>
          </cell>
          <cell r="C48">
            <v>3955157.4647271298</v>
          </cell>
          <cell r="D48">
            <v>300337.94871170103</v>
          </cell>
          <cell r="E48">
            <v>3654819.51601543</v>
          </cell>
          <cell r="F48">
            <v>60777017.212655</v>
          </cell>
        </row>
        <row r="49">
          <cell r="A49">
            <v>38808</v>
          </cell>
          <cell r="B49">
            <v>60777017.212655</v>
          </cell>
          <cell r="C49">
            <v>3955157.4647271298</v>
          </cell>
          <cell r="D49">
            <v>283806.73560033803</v>
          </cell>
          <cell r="E49">
            <v>3671350.7291267901</v>
          </cell>
          <cell r="F49">
            <v>57105666.483528197</v>
          </cell>
        </row>
        <row r="50">
          <cell r="A50">
            <v>38838</v>
          </cell>
          <cell r="B50">
            <v>57105666.483528197</v>
          </cell>
          <cell r="C50">
            <v>3955157.4647271298</v>
          </cell>
          <cell r="D50">
            <v>267200.74971134902</v>
          </cell>
          <cell r="E50">
            <v>3687956.7150157802</v>
          </cell>
          <cell r="F50">
            <v>53417709.768512398</v>
          </cell>
        </row>
        <row r="51">
          <cell r="A51">
            <v>38869</v>
          </cell>
          <cell r="B51">
            <v>53417709.768512398</v>
          </cell>
          <cell r="C51">
            <v>3955157.4647271298</v>
          </cell>
          <cell r="D51">
            <v>250519.652837959</v>
          </cell>
          <cell r="E51">
            <v>3704637.8118891702</v>
          </cell>
          <cell r="F51">
            <v>49713071.956623301</v>
          </cell>
        </row>
        <row r="52">
          <cell r="A52">
            <v>38899</v>
          </cell>
          <cell r="B52">
            <v>49713071.956623301</v>
          </cell>
          <cell r="C52">
            <v>3955157.4647271298</v>
          </cell>
          <cell r="D52">
            <v>233763.10524364101</v>
          </cell>
          <cell r="E52">
            <v>3721394.3594834902</v>
          </cell>
          <cell r="F52">
            <v>45991677.597139798</v>
          </cell>
        </row>
        <row r="53">
          <cell r="A53">
            <v>38930</v>
          </cell>
          <cell r="B53">
            <v>45991677.597139798</v>
          </cell>
          <cell r="C53">
            <v>3955157.4647271298</v>
          </cell>
          <cell r="D53">
            <v>216930.76565519601</v>
          </cell>
          <cell r="E53">
            <v>3738226.6990719298</v>
          </cell>
          <cell r="F53">
            <v>42253450.898067802</v>
          </cell>
        </row>
        <row r="54">
          <cell r="A54">
            <v>38961</v>
          </cell>
          <cell r="B54">
            <v>42253450.898067802</v>
          </cell>
          <cell r="C54">
            <v>3955157.4647271298</v>
          </cell>
          <cell r="D54">
            <v>200022.29125580401</v>
          </cell>
          <cell r="E54">
            <v>3755135.17347132</v>
          </cell>
          <cell r="F54">
            <v>38498315.7245965</v>
          </cell>
        </row>
        <row r="55">
          <cell r="A55">
            <v>38991</v>
          </cell>
          <cell r="B55">
            <v>38498315.7245965</v>
          </cell>
          <cell r="C55">
            <v>3955157.4647271298</v>
          </cell>
          <cell r="D55">
            <v>183037.33767803901</v>
          </cell>
          <cell r="E55">
            <v>3772120.1270490899</v>
          </cell>
          <cell r="F55">
            <v>34726195.597547397</v>
          </cell>
        </row>
        <row r="56">
          <cell r="A56">
            <v>39022</v>
          </cell>
          <cell r="B56">
            <v>34726195.597547397</v>
          </cell>
          <cell r="C56">
            <v>3955157.4647271298</v>
          </cell>
          <cell r="D56">
            <v>165975.55899686</v>
          </cell>
          <cell r="E56">
            <v>3789181.9057302698</v>
          </cell>
          <cell r="F56">
            <v>30937013.691817202</v>
          </cell>
        </row>
        <row r="57">
          <cell r="A57">
            <v>39052</v>
          </cell>
          <cell r="B57">
            <v>30937013.691817202</v>
          </cell>
          <cell r="C57">
            <v>3955157.4647271298</v>
          </cell>
          <cell r="D57">
            <v>148836.60772256</v>
          </cell>
          <cell r="E57">
            <v>3806320.8570045698</v>
          </cell>
          <cell r="F57">
            <v>27130692.8348126</v>
          </cell>
        </row>
        <row r="58">
          <cell r="A58">
            <v>39083</v>
          </cell>
          <cell r="B58">
            <v>27130692.8348126</v>
          </cell>
          <cell r="C58">
            <v>3955157.4647271298</v>
          </cell>
          <cell r="D58">
            <v>131620.13479369399</v>
          </cell>
          <cell r="E58">
            <v>3823537.3299334301</v>
          </cell>
          <cell r="F58">
            <v>23307155.504879199</v>
          </cell>
        </row>
        <row r="59">
          <cell r="A59">
            <v>39114</v>
          </cell>
          <cell r="B59">
            <v>23307155.504879199</v>
          </cell>
          <cell r="C59">
            <v>3955157.4647271298</v>
          </cell>
          <cell r="D59">
            <v>114325.78956996799</v>
          </cell>
          <cell r="E59">
            <v>3840831.67515716</v>
          </cell>
          <cell r="F59">
            <v>19466323.829721998</v>
          </cell>
        </row>
        <row r="60">
          <cell r="A60">
            <v>39142</v>
          </cell>
          <cell r="B60">
            <v>19466323.829721998</v>
          </cell>
          <cell r="C60">
            <v>3955157.4647271298</v>
          </cell>
          <cell r="D60">
            <v>96953.219825096006</v>
          </cell>
          <cell r="E60">
            <v>3858204.2449020301</v>
          </cell>
          <cell r="F60">
            <v>15608119.58482</v>
          </cell>
        </row>
        <row r="61">
          <cell r="A61">
            <v>39173</v>
          </cell>
          <cell r="B61">
            <v>15608119.58482</v>
          </cell>
          <cell r="C61">
            <v>3955157.4647271298</v>
          </cell>
          <cell r="D61">
            <v>79502.071739628504</v>
          </cell>
          <cell r="E61">
            <v>3875655.3929874999</v>
          </cell>
          <cell r="F61">
            <v>11732464.1918325</v>
          </cell>
        </row>
        <row r="62">
          <cell r="A62">
            <v>39203</v>
          </cell>
          <cell r="B62">
            <v>11732464.1918325</v>
          </cell>
          <cell r="C62">
            <v>3955157.4647271298</v>
          </cell>
          <cell r="D62">
            <v>61971.9898937455</v>
          </cell>
          <cell r="E62">
            <v>3893185.47483338</v>
          </cell>
          <cell r="F62">
            <v>7839278.7169990903</v>
          </cell>
        </row>
        <row r="63">
          <cell r="A63">
            <v>39234</v>
          </cell>
          <cell r="B63">
            <v>7839278.7169990903</v>
          </cell>
          <cell r="C63">
            <v>3955157.4647271298</v>
          </cell>
          <cell r="D63">
            <v>44362.617260018204</v>
          </cell>
          <cell r="E63">
            <v>3910794.84746711</v>
          </cell>
          <cell r="F63">
            <v>3928483.86953199</v>
          </cell>
        </row>
        <row r="64">
          <cell r="A64">
            <v>39264</v>
          </cell>
          <cell r="B64">
            <v>3928483.86953199</v>
          </cell>
          <cell r="C64">
            <v>3955157.4647271298</v>
          </cell>
          <cell r="D64">
            <v>26673.595196137099</v>
          </cell>
          <cell r="E64">
            <v>3928483.8695309898</v>
          </cell>
          <cell r="F64">
            <v>9.9744647741317707E-7</v>
          </cell>
        </row>
      </sheetData>
      <sheetData sheetId="116" refreshError="1">
        <row r="32">
          <cell r="B32" t="str">
            <v>STARTING</v>
          </cell>
          <cell r="E32" t="str">
            <v>PRINCIPAL</v>
          </cell>
          <cell r="F32" t="str">
            <v>ENDING</v>
          </cell>
        </row>
        <row r="33">
          <cell r="A33" t="str">
            <v>PERIOD</v>
          </cell>
          <cell r="B33" t="str">
            <v>BALANCE</v>
          </cell>
          <cell r="C33" t="str">
            <v>TOTAL</v>
          </cell>
          <cell r="D33" t="str">
            <v>RETURN</v>
          </cell>
          <cell r="E33" t="str">
            <v>AMORTIZATION</v>
          </cell>
          <cell r="F33" t="str">
            <v>BALANCE</v>
          </cell>
        </row>
        <row r="34">
          <cell r="A34">
            <v>37803</v>
          </cell>
          <cell r="B34">
            <v>14756374.188158801</v>
          </cell>
          <cell r="F34">
            <v>14756374.188158801</v>
          </cell>
        </row>
        <row r="35">
          <cell r="A35">
            <v>37834</v>
          </cell>
          <cell r="B35">
            <v>14756374.188158801</v>
          </cell>
          <cell r="C35">
            <v>343454.48079487</v>
          </cell>
          <cell r="D35">
            <v>66895.562986319797</v>
          </cell>
          <cell r="E35">
            <v>276558.91780855</v>
          </cell>
          <cell r="F35">
            <v>14479815.270350199</v>
          </cell>
        </row>
        <row r="36">
          <cell r="A36">
            <v>37865</v>
          </cell>
          <cell r="B36">
            <v>14479815.270350199</v>
          </cell>
          <cell r="C36">
            <v>343454.48079487</v>
          </cell>
          <cell r="D36">
            <v>66268.696105953699</v>
          </cell>
          <cell r="E36">
            <v>277185.784688916</v>
          </cell>
          <cell r="F36">
            <v>14202629.4856613</v>
          </cell>
        </row>
        <row r="37">
          <cell r="A37">
            <v>37895</v>
          </cell>
          <cell r="B37">
            <v>14202629.4856613</v>
          </cell>
          <cell r="C37">
            <v>343454.48079487</v>
          </cell>
          <cell r="D37">
            <v>65013.541446959498</v>
          </cell>
          <cell r="E37">
            <v>278440.93934791</v>
          </cell>
          <cell r="F37">
            <v>13924188.546313399</v>
          </cell>
        </row>
        <row r="38">
          <cell r="A38">
            <v>37926</v>
          </cell>
          <cell r="B38">
            <v>13924188.546313399</v>
          </cell>
          <cell r="C38">
            <v>343454.48079487</v>
          </cell>
          <cell r="D38">
            <v>63754.120872476</v>
          </cell>
          <cell r="E38">
            <v>279700.35992239398</v>
          </cell>
          <cell r="F38">
            <v>13644488.186391</v>
          </cell>
        </row>
        <row r="39">
          <cell r="A39">
            <v>37956</v>
          </cell>
          <cell r="B39">
            <v>13644488.186391</v>
          </cell>
          <cell r="C39">
            <v>343454.48079487</v>
          </cell>
          <cell r="D39">
            <v>62489.000594129997</v>
          </cell>
          <cell r="E39">
            <v>280965.48020073998</v>
          </cell>
          <cell r="F39">
            <v>13363522.706190299</v>
          </cell>
        </row>
        <row r="40">
          <cell r="A40">
            <v>37987</v>
          </cell>
          <cell r="B40">
            <v>13363522.706190299</v>
          </cell>
          <cell r="C40">
            <v>343454.48079487</v>
          </cell>
          <cell r="D40">
            <v>61218.158023184202</v>
          </cell>
          <cell r="E40">
            <v>282236.32277168601</v>
          </cell>
          <cell r="F40">
            <v>13081286.383418599</v>
          </cell>
        </row>
        <row r="41">
          <cell r="A41">
            <v>38018</v>
          </cell>
          <cell r="B41">
            <v>13081286.383418599</v>
          </cell>
          <cell r="C41">
            <v>343454.48079487</v>
          </cell>
          <cell r="D41">
            <v>59941.567269780098</v>
          </cell>
          <cell r="E41">
            <v>283512.91352509003</v>
          </cell>
          <cell r="F41">
            <v>12797773.4698935</v>
          </cell>
        </row>
        <row r="42">
          <cell r="A42">
            <v>38047</v>
          </cell>
          <cell r="B42">
            <v>12797773.4698935</v>
          </cell>
          <cell r="C42">
            <v>343454.48079487</v>
          </cell>
          <cell r="D42">
            <v>58659.202334173999</v>
          </cell>
          <cell r="E42">
            <v>284795.27846069599</v>
          </cell>
          <cell r="F42">
            <v>12512978.1914328</v>
          </cell>
        </row>
        <row r="43">
          <cell r="A43">
            <v>38078</v>
          </cell>
          <cell r="B43">
            <v>12512978.1914328</v>
          </cell>
          <cell r="C43">
            <v>343454.48079487</v>
          </cell>
          <cell r="D43">
            <v>57371.037099006302</v>
          </cell>
          <cell r="E43">
            <v>286083.443695864</v>
          </cell>
          <cell r="F43">
            <v>12226894.747736899</v>
          </cell>
        </row>
        <row r="44">
          <cell r="A44">
            <v>38108</v>
          </cell>
          <cell r="B44">
            <v>12226894.747736899</v>
          </cell>
          <cell r="C44">
            <v>343454.48079487</v>
          </cell>
          <cell r="D44">
            <v>56077.045328784698</v>
          </cell>
          <cell r="E44">
            <v>287377.43546608498</v>
          </cell>
          <cell r="F44">
            <v>11939517.3122708</v>
          </cell>
        </row>
        <row r="45">
          <cell r="A45">
            <v>38139</v>
          </cell>
          <cell r="B45">
            <v>11939517.3122708</v>
          </cell>
          <cell r="C45">
            <v>343454.48079487</v>
          </cell>
          <cell r="D45">
            <v>54777.200669350997</v>
          </cell>
          <cell r="E45">
            <v>288677.28012551903</v>
          </cell>
          <cell r="F45">
            <v>11650840.032145301</v>
          </cell>
        </row>
        <row r="46">
          <cell r="A46">
            <v>38169</v>
          </cell>
          <cell r="B46">
            <v>11650840.032145301</v>
          </cell>
          <cell r="C46">
            <v>343454.48079487</v>
          </cell>
          <cell r="D46">
            <v>53471.476647343297</v>
          </cell>
          <cell r="E46">
            <v>289983.00414752698</v>
          </cell>
          <cell r="F46">
            <v>11360857.027997799</v>
          </cell>
        </row>
        <row r="47">
          <cell r="A47">
            <v>38200</v>
          </cell>
          <cell r="B47">
            <v>11360857.027997799</v>
          </cell>
          <cell r="C47">
            <v>343454.48079487</v>
          </cell>
          <cell r="D47">
            <v>52159.846669657803</v>
          </cell>
          <cell r="E47">
            <v>291294.63412521197</v>
          </cell>
          <cell r="F47">
            <v>11069562.3938726</v>
          </cell>
        </row>
        <row r="48">
          <cell r="A48">
            <v>38231</v>
          </cell>
          <cell r="B48">
            <v>11069562.3938726</v>
          </cell>
          <cell r="C48">
            <v>343454.48079487</v>
          </cell>
          <cell r="D48">
            <v>50842.284022906199</v>
          </cell>
          <cell r="E48">
            <v>292612.19677196402</v>
          </cell>
          <cell r="F48">
            <v>10776950.1971006</v>
          </cell>
        </row>
        <row r="49">
          <cell r="A49">
            <v>38261</v>
          </cell>
          <cell r="B49">
            <v>10776950.1971006</v>
          </cell>
          <cell r="C49">
            <v>343454.48079487</v>
          </cell>
          <cell r="D49">
            <v>49518.761872872601</v>
          </cell>
          <cell r="E49">
            <v>293935.718921997</v>
          </cell>
          <cell r="F49">
            <v>10483014.4781786</v>
          </cell>
        </row>
        <row r="50">
          <cell r="A50">
            <v>38292</v>
          </cell>
          <cell r="B50">
            <v>10483014.4781786</v>
          </cell>
          <cell r="C50">
            <v>343454.48079487</v>
          </cell>
          <cell r="D50">
            <v>48189.253263966297</v>
          </cell>
          <cell r="E50">
            <v>295265.227530904</v>
          </cell>
          <cell r="F50">
            <v>10187749.250647699</v>
          </cell>
        </row>
        <row r="51">
          <cell r="A51">
            <v>38322</v>
          </cell>
          <cell r="B51">
            <v>10187749.250647699</v>
          </cell>
          <cell r="C51">
            <v>343454.48079487</v>
          </cell>
          <cell r="D51">
            <v>46853.731118673102</v>
          </cell>
          <cell r="E51">
            <v>296600.74967619701</v>
          </cell>
          <cell r="F51">
            <v>9891148.5009715296</v>
          </cell>
        </row>
        <row r="52">
          <cell r="A52">
            <v>38353</v>
          </cell>
          <cell r="B52">
            <v>9891148.5009715296</v>
          </cell>
          <cell r="C52">
            <v>343454.48079487</v>
          </cell>
          <cell r="D52">
            <v>45512.1682370036</v>
          </cell>
          <cell r="E52">
            <v>297942.31255786598</v>
          </cell>
          <cell r="F52">
            <v>9593206.1884136591</v>
          </cell>
        </row>
        <row r="53">
          <cell r="A53">
            <v>38384</v>
          </cell>
          <cell r="B53">
            <v>9593206.1884136591</v>
          </cell>
          <cell r="C53">
            <v>343454.48079487</v>
          </cell>
          <cell r="D53">
            <v>44164.537295939801</v>
          </cell>
          <cell r="E53">
            <v>299289.94349893002</v>
          </cell>
          <cell r="F53">
            <v>9293916.2449147291</v>
          </cell>
        </row>
        <row r="54">
          <cell r="A54">
            <v>38412</v>
          </cell>
          <cell r="B54">
            <v>9293916.2449147291</v>
          </cell>
          <cell r="C54">
            <v>343454.48079487</v>
          </cell>
          <cell r="D54">
            <v>42810.8108488777</v>
          </cell>
          <cell r="E54">
            <v>300643.66994599201</v>
          </cell>
          <cell r="F54">
            <v>8993272.5749687403</v>
          </cell>
        </row>
        <row r="55">
          <cell r="A55">
            <v>38443</v>
          </cell>
          <cell r="B55">
            <v>8993272.5749687403</v>
          </cell>
          <cell r="C55">
            <v>343454.48079487</v>
          </cell>
          <cell r="D55">
            <v>41450.961325069198</v>
          </cell>
          <cell r="E55">
            <v>302003.51946980099</v>
          </cell>
          <cell r="F55">
            <v>8691269.0554989409</v>
          </cell>
        </row>
        <row r="56">
          <cell r="A56">
            <v>38473</v>
          </cell>
          <cell r="B56">
            <v>8691269.0554989409</v>
          </cell>
          <cell r="C56">
            <v>343454.48079487</v>
          </cell>
          <cell r="D56">
            <v>40084.961029060098</v>
          </cell>
          <cell r="E56">
            <v>303369.51976580999</v>
          </cell>
          <cell r="F56">
            <v>8387899.5357331298</v>
          </cell>
        </row>
        <row r="57">
          <cell r="A57">
            <v>38504</v>
          </cell>
          <cell r="B57">
            <v>8387899.5357331298</v>
          </cell>
          <cell r="C57">
            <v>343454.48079487</v>
          </cell>
          <cell r="D57">
            <v>38712.782140126001</v>
          </cell>
          <cell r="E57">
            <v>304741.69865474402</v>
          </cell>
          <cell r="F57">
            <v>8083157.8370783897</v>
          </cell>
        </row>
        <row r="58">
          <cell r="A58">
            <v>38534</v>
          </cell>
          <cell r="B58">
            <v>8083157.8370783897</v>
          </cell>
          <cell r="C58">
            <v>343454.48079487</v>
          </cell>
          <cell r="D58">
            <v>37334.396711706097</v>
          </cell>
          <cell r="E58">
            <v>306120.08408316399</v>
          </cell>
          <cell r="F58">
            <v>7777037.75299522</v>
          </cell>
        </row>
        <row r="59">
          <cell r="A59">
            <v>38565</v>
          </cell>
          <cell r="B59">
            <v>7777037.75299522</v>
          </cell>
          <cell r="C59">
            <v>343454.48079487</v>
          </cell>
          <cell r="D59">
            <v>35949.776670833497</v>
          </cell>
          <cell r="E59">
            <v>307504.70412403601</v>
          </cell>
          <cell r="F59">
            <v>7469533.04887118</v>
          </cell>
        </row>
        <row r="60">
          <cell r="A60">
            <v>38596</v>
          </cell>
          <cell r="B60">
            <v>7469533.04887118</v>
          </cell>
          <cell r="C60">
            <v>343454.48079487</v>
          </cell>
          <cell r="D60">
            <v>34558.893817563803</v>
          </cell>
          <cell r="E60">
            <v>308895.586977306</v>
          </cell>
          <cell r="F60">
            <v>7160637.4618938798</v>
          </cell>
        </row>
        <row r="61">
          <cell r="A61">
            <v>38626</v>
          </cell>
          <cell r="B61">
            <v>7160637.4618938798</v>
          </cell>
          <cell r="C61">
            <v>343454.48079487</v>
          </cell>
          <cell r="D61">
            <v>33161.719824400803</v>
          </cell>
          <cell r="E61">
            <v>310292.76097046898</v>
          </cell>
          <cell r="F61">
            <v>6850344.7009234102</v>
          </cell>
        </row>
        <row r="62">
          <cell r="A62">
            <v>38657</v>
          </cell>
          <cell r="B62">
            <v>6850344.7009234102</v>
          </cell>
          <cell r="C62">
            <v>343454.48079487</v>
          </cell>
          <cell r="D62">
            <v>31758.226235719201</v>
          </cell>
          <cell r="E62">
            <v>311696.25455915101</v>
          </cell>
          <cell r="F62">
            <v>6538648.4463642603</v>
          </cell>
        </row>
        <row r="63">
          <cell r="A63">
            <v>38687</v>
          </cell>
          <cell r="B63">
            <v>6538648.4463642603</v>
          </cell>
          <cell r="C63">
            <v>343454.48079487</v>
          </cell>
          <cell r="D63">
            <v>30348.384467185399</v>
          </cell>
          <cell r="E63">
            <v>313106.09632768499</v>
          </cell>
          <cell r="F63">
            <v>6225542.3500365699</v>
          </cell>
        </row>
        <row r="64">
          <cell r="A64">
            <v>38718</v>
          </cell>
          <cell r="B64">
            <v>6225542.3500365699</v>
          </cell>
          <cell r="C64">
            <v>343454.48079487</v>
          </cell>
          <cell r="D64">
            <v>28932.165805175198</v>
          </cell>
          <cell r="E64">
            <v>314522.31498969498</v>
          </cell>
          <cell r="F64">
            <v>5911020.0350468801</v>
          </cell>
        </row>
        <row r="65">
          <cell r="A65">
            <v>38749</v>
          </cell>
          <cell r="B65">
            <v>5911020.0350468801</v>
          </cell>
          <cell r="C65">
            <v>343454.48079487</v>
          </cell>
          <cell r="D65">
            <v>27509.541406189201</v>
          </cell>
          <cell r="E65">
            <v>315944.93938868103</v>
          </cell>
          <cell r="F65">
            <v>5595075.0956581999</v>
          </cell>
        </row>
        <row r="66">
          <cell r="A66">
            <v>38777</v>
          </cell>
          <cell r="B66">
            <v>5595075.0956581999</v>
          </cell>
          <cell r="C66">
            <v>343454.48079487</v>
          </cell>
          <cell r="D66">
            <v>26080.4822962648</v>
          </cell>
          <cell r="E66">
            <v>317373.99849860498</v>
          </cell>
          <cell r="F66">
            <v>5277701.0971595896</v>
          </cell>
        </row>
        <row r="67">
          <cell r="A67">
            <v>38808</v>
          </cell>
          <cell r="B67">
            <v>5277701.0971595896</v>
          </cell>
          <cell r="C67">
            <v>343454.48079487</v>
          </cell>
          <cell r="D67">
            <v>24644.959370387001</v>
          </cell>
          <cell r="E67">
            <v>318809.52142448298</v>
          </cell>
          <cell r="F67">
            <v>4958891.5757351099</v>
          </cell>
        </row>
        <row r="68">
          <cell r="A68">
            <v>38838</v>
          </cell>
          <cell r="B68">
            <v>4958891.5757351099</v>
          </cell>
          <cell r="C68">
            <v>343454.48079487</v>
          </cell>
          <cell r="D68">
            <v>23202.9433918947</v>
          </cell>
          <cell r="E68">
            <v>320251.53740297502</v>
          </cell>
          <cell r="F68">
            <v>4638640.0383321298</v>
          </cell>
        </row>
        <row r="69">
          <cell r="A69">
            <v>38869</v>
          </cell>
          <cell r="B69">
            <v>4638640.0383321298</v>
          </cell>
          <cell r="C69">
            <v>343454.48079487</v>
          </cell>
          <cell r="D69">
            <v>21754.4049918858</v>
          </cell>
          <cell r="E69">
            <v>321700.07580298401</v>
          </cell>
          <cell r="F69">
            <v>4316939.9625291498</v>
          </cell>
        </row>
        <row r="70">
          <cell r="A70">
            <v>38899</v>
          </cell>
          <cell r="B70">
            <v>4316939.9625291498</v>
          </cell>
          <cell r="C70">
            <v>343454.48079487</v>
          </cell>
          <cell r="D70">
            <v>20299.314668618899</v>
          </cell>
          <cell r="E70">
            <v>323155.16612625099</v>
          </cell>
          <cell r="F70">
            <v>3993784.7964029</v>
          </cell>
        </row>
        <row r="71">
          <cell r="A71">
            <v>38930</v>
          </cell>
          <cell r="B71">
            <v>3993784.7964029</v>
          </cell>
          <cell r="C71">
            <v>343454.48079487</v>
          </cell>
          <cell r="D71">
            <v>18837.642786912598</v>
          </cell>
          <cell r="E71">
            <v>324616.83800795698</v>
          </cell>
          <cell r="F71">
            <v>3669167.95839494</v>
          </cell>
        </row>
        <row r="72">
          <cell r="A72">
            <v>38961</v>
          </cell>
          <cell r="B72">
            <v>3669167.95839494</v>
          </cell>
          <cell r="C72">
            <v>343454.48079487</v>
          </cell>
          <cell r="D72">
            <v>17369.3595775418</v>
          </cell>
          <cell r="E72">
            <v>326085.12121732801</v>
          </cell>
          <cell r="F72">
            <v>3343082.83717761</v>
          </cell>
        </row>
        <row r="73">
          <cell r="A73">
            <v>38991</v>
          </cell>
          <cell r="B73">
            <v>3343082.83717761</v>
          </cell>
          <cell r="C73">
            <v>343454.48079487</v>
          </cell>
          <cell r="D73">
            <v>15894.4351366311</v>
          </cell>
          <cell r="E73">
            <v>327560.04565823899</v>
          </cell>
          <cell r="F73">
            <v>3015522.7915193802</v>
          </cell>
        </row>
        <row r="74">
          <cell r="A74">
            <v>39022</v>
          </cell>
          <cell r="B74">
            <v>3015522.7915193802</v>
          </cell>
          <cell r="C74">
            <v>343454.48079487</v>
          </cell>
          <cell r="D74">
            <v>14412.839425046501</v>
          </cell>
          <cell r="E74">
            <v>329041.64136982302</v>
          </cell>
          <cell r="F74">
            <v>2686481.1501495498</v>
          </cell>
        </row>
        <row r="75">
          <cell r="A75">
            <v>39052</v>
          </cell>
          <cell r="B75">
            <v>2686481.1501495498</v>
          </cell>
          <cell r="C75">
            <v>343454.48079487</v>
          </cell>
          <cell r="D75">
            <v>12924.542267782899</v>
          </cell>
          <cell r="E75">
            <v>330529.93852708698</v>
          </cell>
          <cell r="F75">
            <v>2355951.2116224598</v>
          </cell>
        </row>
        <row r="76">
          <cell r="A76">
            <v>39083</v>
          </cell>
          <cell r="B76">
            <v>2355951.2116224598</v>
          </cell>
          <cell r="C76">
            <v>343454.48079487</v>
          </cell>
          <cell r="D76">
            <v>11429.513353349899</v>
          </cell>
          <cell r="E76">
            <v>332024.96744152001</v>
          </cell>
          <cell r="F76">
            <v>2023926.2441809401</v>
          </cell>
        </row>
        <row r="77">
          <cell r="A77">
            <v>39114</v>
          </cell>
          <cell r="B77">
            <v>2023926.2441809401</v>
          </cell>
          <cell r="C77">
            <v>343454.48079487</v>
          </cell>
          <cell r="D77">
            <v>9927.7222331543908</v>
          </cell>
          <cell r="E77">
            <v>333526.75856171601</v>
          </cell>
          <cell r="F77">
            <v>1690399.48561923</v>
          </cell>
        </row>
        <row r="78">
          <cell r="A78">
            <v>39142</v>
          </cell>
          <cell r="B78">
            <v>1690399.48561923</v>
          </cell>
          <cell r="C78">
            <v>343454.48079487</v>
          </cell>
          <cell r="D78">
            <v>8419.1383208803909</v>
          </cell>
          <cell r="E78">
            <v>335035.34247398999</v>
          </cell>
          <cell r="F78">
            <v>1355364.1431452399</v>
          </cell>
        </row>
        <row r="79">
          <cell r="A79">
            <v>39173</v>
          </cell>
          <cell r="B79">
            <v>1355364.1431452399</v>
          </cell>
          <cell r="C79">
            <v>343454.48079487</v>
          </cell>
          <cell r="D79">
            <v>6903.7308918661302</v>
          </cell>
          <cell r="E79">
            <v>336550.74990300398</v>
          </cell>
          <cell r="F79">
            <v>1018813.39324224</v>
          </cell>
        </row>
        <row r="80">
          <cell r="A80">
            <v>39203</v>
          </cell>
          <cell r="B80">
            <v>1018813.39324224</v>
          </cell>
          <cell r="C80">
            <v>343454.48079487</v>
          </cell>
          <cell r="D80">
            <v>5381.4690824782801</v>
          </cell>
          <cell r="E80">
            <v>338073.01171239198</v>
          </cell>
          <cell r="F80">
            <v>680740.38152984402</v>
          </cell>
        </row>
        <row r="81">
          <cell r="A81">
            <v>39234</v>
          </cell>
          <cell r="B81">
            <v>680740.38152984402</v>
          </cell>
          <cell r="C81">
            <v>343454.48079487</v>
          </cell>
          <cell r="D81">
            <v>3852.3218894833799</v>
          </cell>
          <cell r="E81">
            <v>339602.15890538698</v>
          </cell>
          <cell r="F81">
            <v>341138.22262445802</v>
          </cell>
        </row>
        <row r="82">
          <cell r="A82">
            <v>39264</v>
          </cell>
          <cell r="B82">
            <v>341138.22262445802</v>
          </cell>
          <cell r="C82">
            <v>343454.48079487</v>
          </cell>
          <cell r="D82">
            <v>2316.2581694164201</v>
          </cell>
          <cell r="E82">
            <v>341138.22262545401</v>
          </cell>
          <cell r="F82">
            <v>-9.9575845524668694E-7</v>
          </cell>
        </row>
      </sheetData>
      <sheetData sheetId="117">
        <row r="28">
          <cell r="B28" t="str">
            <v>STARTING</v>
          </cell>
        </row>
      </sheetData>
      <sheetData sheetId="118" refreshError="1">
        <row r="1">
          <cell r="A1" t="str">
            <v>Period</v>
          </cell>
        </row>
        <row r="28">
          <cell r="A28">
            <v>35278</v>
          </cell>
          <cell r="B28" t="str">
            <v>STARTING</v>
          </cell>
          <cell r="C28">
            <v>166462.75</v>
          </cell>
          <cell r="D28">
            <v>40158.707331162899</v>
          </cell>
          <cell r="E28" t="str">
            <v>PRINCIPAL</v>
          </cell>
          <cell r="F28" t="str">
            <v>ENDING</v>
          </cell>
        </row>
        <row r="29">
          <cell r="A29" t="str">
            <v>PERIOD</v>
          </cell>
          <cell r="B29" t="str">
            <v>BALANCE</v>
          </cell>
          <cell r="C29" t="str">
            <v>TOTAL</v>
          </cell>
          <cell r="D29" t="str">
            <v>RETURN</v>
          </cell>
          <cell r="E29" t="str">
            <v>AMORTIZATION</v>
          </cell>
          <cell r="F29" t="str">
            <v>BALANCE</v>
          </cell>
        </row>
        <row r="30">
          <cell r="A30">
            <v>37803</v>
          </cell>
          <cell r="B30">
            <v>3914516.197952</v>
          </cell>
          <cell r="C30">
            <v>166462.75</v>
          </cell>
          <cell r="D30">
            <v>40695.941593682001</v>
          </cell>
          <cell r="E30">
            <v>125766.808406318</v>
          </cell>
          <cell r="F30">
            <v>3914516.197952</v>
          </cell>
        </row>
        <row r="31">
          <cell r="A31">
            <v>37834</v>
          </cell>
          <cell r="B31">
            <v>3914516.197952</v>
          </cell>
          <cell r="C31">
            <v>91110.330436693403</v>
          </cell>
          <cell r="D31">
            <v>17745.806764049099</v>
          </cell>
          <cell r="E31">
            <v>73364.523672644296</v>
          </cell>
          <cell r="F31">
            <v>3841151.6742793601</v>
          </cell>
        </row>
        <row r="32">
          <cell r="A32">
            <v>37865</v>
          </cell>
          <cell r="B32">
            <v>3841151.6742793601</v>
          </cell>
          <cell r="C32">
            <v>91110.330436693403</v>
          </cell>
          <cell r="D32">
            <v>17579.513843724399</v>
          </cell>
          <cell r="E32">
            <v>73530.816592969</v>
          </cell>
          <cell r="F32">
            <v>3767620.8576863902</v>
          </cell>
        </row>
        <row r="33">
          <cell r="A33">
            <v>37895</v>
          </cell>
          <cell r="B33">
            <v>3767620.8576863902</v>
          </cell>
          <cell r="C33">
            <v>91110.330436693403</v>
          </cell>
          <cell r="D33">
            <v>17246.551072455699</v>
          </cell>
          <cell r="E33">
            <v>73863.779364237693</v>
          </cell>
          <cell r="F33">
            <v>3693757.0783221498</v>
          </cell>
        </row>
        <row r="34">
          <cell r="A34">
            <v>37926</v>
          </cell>
          <cell r="B34">
            <v>3693757.0783221498</v>
          </cell>
          <cell r="C34">
            <v>91110.330436693403</v>
          </cell>
          <cell r="D34">
            <v>16912.456654952701</v>
          </cell>
          <cell r="E34">
            <v>74197.873781740695</v>
          </cell>
          <cell r="F34">
            <v>3619559.2045404101</v>
          </cell>
        </row>
        <row r="35">
          <cell r="A35">
            <v>37956</v>
          </cell>
          <cell r="B35">
            <v>3619559.2045404101</v>
          </cell>
          <cell r="C35">
            <v>91110.330436693403</v>
          </cell>
          <cell r="D35">
            <v>16576.850241155102</v>
          </cell>
          <cell r="E35">
            <v>74533.480195538301</v>
          </cell>
          <cell r="F35">
            <v>3545025.7243448701</v>
          </cell>
        </row>
        <row r="36">
          <cell r="A36">
            <v>37987</v>
          </cell>
          <cell r="B36">
            <v>3545025.7243448701</v>
          </cell>
          <cell r="C36">
            <v>91110.330436693403</v>
          </cell>
          <cell r="D36">
            <v>16239.7258388066</v>
          </cell>
          <cell r="E36">
            <v>74870.604597886806</v>
          </cell>
          <cell r="F36">
            <v>3470155.1197469798</v>
          </cell>
        </row>
        <row r="37">
          <cell r="A37">
            <v>38018</v>
          </cell>
          <cell r="B37">
            <v>3470155.1197469798</v>
          </cell>
          <cell r="C37">
            <v>91110.330436693403</v>
          </cell>
          <cell r="D37">
            <v>15901.0765799415</v>
          </cell>
          <cell r="E37">
            <v>75209.253856751893</v>
          </cell>
          <cell r="F37">
            <v>3394945.8658902301</v>
          </cell>
        </row>
        <row r="38">
          <cell r="A38">
            <v>38047</v>
          </cell>
          <cell r="B38">
            <v>3394945.8658902301</v>
          </cell>
          <cell r="C38">
            <v>91110.330436693403</v>
          </cell>
          <cell r="D38">
            <v>15560.895567444401</v>
          </cell>
          <cell r="E38">
            <v>75549.434869249002</v>
          </cell>
          <cell r="F38">
            <v>3319396.4310209798</v>
          </cell>
        </row>
        <row r="39">
          <cell r="A39">
            <v>38078</v>
          </cell>
          <cell r="B39">
            <v>3319396.4310209798</v>
          </cell>
          <cell r="C39">
            <v>91110.330436693403</v>
          </cell>
          <cell r="D39">
            <v>15219.1758729987</v>
          </cell>
          <cell r="E39">
            <v>75891.154563694698</v>
          </cell>
          <cell r="F39">
            <v>3243505.2764572902</v>
          </cell>
        </row>
        <row r="40">
          <cell r="A40">
            <v>38108</v>
          </cell>
          <cell r="B40">
            <v>3243505.2764572902</v>
          </cell>
          <cell r="C40">
            <v>91110.330436693403</v>
          </cell>
          <cell r="D40">
            <v>14875.9105369507</v>
          </cell>
          <cell r="E40">
            <v>76234.419899742701</v>
          </cell>
          <cell r="F40">
            <v>3167270.8565575499</v>
          </cell>
        </row>
        <row r="41">
          <cell r="A41">
            <v>38139</v>
          </cell>
          <cell r="B41">
            <v>3167270.8565575499</v>
          </cell>
          <cell r="C41">
            <v>91110.330436693403</v>
          </cell>
          <cell r="D41">
            <v>14531.092568167</v>
          </cell>
          <cell r="E41">
            <v>76579.237868526499</v>
          </cell>
          <cell r="F41">
            <v>3090691.6186890202</v>
          </cell>
        </row>
        <row r="42">
          <cell r="A42">
            <v>38169</v>
          </cell>
          <cell r="B42">
            <v>3090691.6186890202</v>
          </cell>
          <cell r="C42">
            <v>91110.330436693403</v>
          </cell>
          <cell r="D42">
            <v>14184.714943892201</v>
          </cell>
          <cell r="E42">
            <v>76925.615492801197</v>
          </cell>
          <cell r="F42">
            <v>3013766.0031962199</v>
          </cell>
        </row>
        <row r="43">
          <cell r="A43">
            <v>38200</v>
          </cell>
          <cell r="B43">
            <v>3013766.0031962199</v>
          </cell>
          <cell r="C43">
            <v>91110.330436693403</v>
          </cell>
          <cell r="D43">
            <v>13836.770609606499</v>
          </cell>
          <cell r="E43">
            <v>77273.559827086894</v>
          </cell>
          <cell r="F43">
            <v>2936492.4433691301</v>
          </cell>
        </row>
        <row r="44">
          <cell r="A44">
            <v>38231</v>
          </cell>
          <cell r="B44">
            <v>2936492.4433691301</v>
          </cell>
          <cell r="C44">
            <v>91110.330436693403</v>
          </cell>
          <cell r="D44">
            <v>13487.252478881501</v>
          </cell>
          <cell r="E44">
            <v>77623.077957811896</v>
          </cell>
          <cell r="F44">
            <v>2858869.3654113198</v>
          </cell>
        </row>
        <row r="45">
          <cell r="A45">
            <v>38261</v>
          </cell>
          <cell r="B45">
            <v>2858869.3654113198</v>
          </cell>
          <cell r="C45">
            <v>91110.330436693403</v>
          </cell>
          <cell r="D45">
            <v>13136.153433235701</v>
          </cell>
          <cell r="E45">
            <v>77974.177003457706</v>
          </cell>
          <cell r="F45">
            <v>2780895.1884078602</v>
          </cell>
        </row>
        <row r="46">
          <cell r="A46">
            <v>38292</v>
          </cell>
          <cell r="B46">
            <v>2780895.1884078602</v>
          </cell>
          <cell r="C46">
            <v>91110.330436693403</v>
          </cell>
          <cell r="D46">
            <v>12783.466321990099</v>
          </cell>
          <cell r="E46">
            <v>78326.864114703305</v>
          </cell>
          <cell r="F46">
            <v>2702568.3242931599</v>
          </cell>
        </row>
        <row r="47">
          <cell r="A47">
            <v>38322</v>
          </cell>
          <cell r="B47">
            <v>2702568.3242931599</v>
          </cell>
          <cell r="C47">
            <v>91110.330436693403</v>
          </cell>
          <cell r="D47">
            <v>12429.183962122301</v>
          </cell>
          <cell r="E47">
            <v>78681.146474571098</v>
          </cell>
          <cell r="F47">
            <v>2623887.1778185898</v>
          </cell>
        </row>
        <row r="48">
          <cell r="A48">
            <v>38353</v>
          </cell>
          <cell r="B48">
            <v>2623887.1778185898</v>
          </cell>
          <cell r="C48">
            <v>91110.330436693403</v>
          </cell>
          <cell r="D48">
            <v>12073.299138120001</v>
          </cell>
          <cell r="E48">
            <v>79037.031298573405</v>
          </cell>
          <cell r="F48">
            <v>2544850.1465200102</v>
          </cell>
        </row>
        <row r="49">
          <cell r="A49">
            <v>38384</v>
          </cell>
          <cell r="B49">
            <v>2544850.1465200102</v>
          </cell>
          <cell r="C49">
            <v>91110.330436693403</v>
          </cell>
          <cell r="D49">
            <v>11715.804601834199</v>
          </cell>
          <cell r="E49">
            <v>79394.525834859203</v>
          </cell>
          <cell r="F49">
            <v>2465455.6206851499</v>
          </cell>
        </row>
        <row r="50">
          <cell r="A50">
            <v>38412</v>
          </cell>
          <cell r="B50">
            <v>2465455.6206851499</v>
          </cell>
          <cell r="C50">
            <v>91110.330436693403</v>
          </cell>
          <cell r="D50">
            <v>11356.6930723317</v>
          </cell>
          <cell r="E50">
            <v>79753.637364361697</v>
          </cell>
          <cell r="F50">
            <v>2385701.9833207899</v>
          </cell>
        </row>
        <row r="51">
          <cell r="A51">
            <v>38443</v>
          </cell>
          <cell r="B51">
            <v>2385701.9833207899</v>
          </cell>
          <cell r="C51">
            <v>91110.330436693403</v>
          </cell>
          <cell r="D51">
            <v>10995.957235746801</v>
          </cell>
          <cell r="E51">
            <v>80114.373200946604</v>
          </cell>
          <cell r="F51">
            <v>2305587.6101198499</v>
          </cell>
        </row>
        <row r="52">
          <cell r="A52">
            <v>38473</v>
          </cell>
          <cell r="B52">
            <v>2305587.6101198499</v>
          </cell>
          <cell r="C52">
            <v>91110.330436693403</v>
          </cell>
          <cell r="D52">
            <v>10633.5897451321</v>
          </cell>
          <cell r="E52">
            <v>80476.740691561296</v>
          </cell>
          <cell r="F52">
            <v>2225110.8694282798</v>
          </cell>
        </row>
        <row r="53">
          <cell r="A53">
            <v>38504</v>
          </cell>
          <cell r="B53">
            <v>2225110.8694282798</v>
          </cell>
          <cell r="C53">
            <v>91110.330436693403</v>
          </cell>
          <cell r="D53">
            <v>10269.583220309099</v>
          </cell>
          <cell r="E53">
            <v>80840.747216384305</v>
          </cell>
          <cell r="F53">
            <v>2144270.1222119001</v>
          </cell>
        </row>
        <row r="54">
          <cell r="A54">
            <v>38534</v>
          </cell>
          <cell r="B54">
            <v>2144270.1222119001</v>
          </cell>
          <cell r="C54">
            <v>91110.330436693403</v>
          </cell>
          <cell r="D54">
            <v>9903.9302477177498</v>
          </cell>
          <cell r="E54">
            <v>81206.400188975604</v>
          </cell>
          <cell r="F54">
            <v>2063063.7220229199</v>
          </cell>
        </row>
        <row r="55">
          <cell r="A55">
            <v>38565</v>
          </cell>
          <cell r="B55">
            <v>2063063.7220229199</v>
          </cell>
          <cell r="C55">
            <v>91110.330436693403</v>
          </cell>
          <cell r="D55">
            <v>9536.6233802656006</v>
          </cell>
          <cell r="E55">
            <v>81573.707056427796</v>
          </cell>
          <cell r="F55">
            <v>1981490.0149665</v>
          </cell>
        </row>
        <row r="56">
          <cell r="A56">
            <v>38596</v>
          </cell>
          <cell r="B56">
            <v>1981490.0149665</v>
          </cell>
          <cell r="C56">
            <v>91110.330436693403</v>
          </cell>
          <cell r="D56">
            <v>9167.6551371760197</v>
          </cell>
          <cell r="E56">
            <v>81942.675299517403</v>
          </cell>
          <cell r="F56">
            <v>1899547.3396669801</v>
          </cell>
        </row>
        <row r="57">
          <cell r="A57">
            <v>38626</v>
          </cell>
          <cell r="B57">
            <v>1899547.3396669801</v>
          </cell>
          <cell r="C57">
            <v>91110.330436693403</v>
          </cell>
          <cell r="D57">
            <v>8797.0180038358794</v>
          </cell>
          <cell r="E57">
            <v>82313.312432857507</v>
          </cell>
          <cell r="F57">
            <v>1817234.0272341201</v>
          </cell>
        </row>
        <row r="58">
          <cell r="A58">
            <v>38657</v>
          </cell>
          <cell r="B58">
            <v>1817234.0272341201</v>
          </cell>
          <cell r="C58">
            <v>91110.330436693403</v>
          </cell>
          <cell r="D58">
            <v>8424.7044316424908</v>
          </cell>
          <cell r="E58">
            <v>82685.626005050901</v>
          </cell>
          <cell r="F58">
            <v>1734548.40122907</v>
          </cell>
        </row>
        <row r="59">
          <cell r="A59">
            <v>38687</v>
          </cell>
          <cell r="B59">
            <v>1734548.40122907</v>
          </cell>
          <cell r="C59">
            <v>91110.330436693403</v>
          </cell>
          <cell r="D59">
            <v>8050.7068378498998</v>
          </cell>
          <cell r="E59">
            <v>83059.623598843493</v>
          </cell>
          <cell r="F59">
            <v>1651488.7776302299</v>
          </cell>
        </row>
        <row r="60">
          <cell r="A60">
            <v>38718</v>
          </cell>
          <cell r="B60">
            <v>1651488.7776302299</v>
          </cell>
          <cell r="C60">
            <v>91110.330436693403</v>
          </cell>
          <cell r="D60">
            <v>7675.0176054144104</v>
          </cell>
          <cell r="E60">
            <v>83435.312831279007</v>
          </cell>
          <cell r="F60">
            <v>1568053.4647989499</v>
          </cell>
        </row>
        <row r="61">
          <cell r="A61">
            <v>38749</v>
          </cell>
          <cell r="B61">
            <v>1568053.4647989499</v>
          </cell>
          <cell r="C61">
            <v>91110.330436693403</v>
          </cell>
          <cell r="D61">
            <v>7297.6290828394604</v>
          </cell>
          <cell r="E61">
            <v>83812.701353853903</v>
          </cell>
          <cell r="F61">
            <v>1484240.76344509</v>
          </cell>
        </row>
        <row r="62">
          <cell r="A62">
            <v>38777</v>
          </cell>
          <cell r="B62">
            <v>1484240.76344509</v>
          </cell>
          <cell r="C62">
            <v>91110.330436693403</v>
          </cell>
          <cell r="D62">
            <v>6918.5335840198304</v>
          </cell>
          <cell r="E62">
            <v>84191.796852673593</v>
          </cell>
          <cell r="F62">
            <v>1400048.9665924199</v>
          </cell>
        </row>
        <row r="63">
          <cell r="A63">
            <v>38808</v>
          </cell>
          <cell r="B63">
            <v>1400048.9665924199</v>
          </cell>
          <cell r="C63">
            <v>91110.330436693403</v>
          </cell>
          <cell r="D63">
            <v>6537.7233880850299</v>
          </cell>
          <cell r="E63">
            <v>84572.607048608406</v>
          </cell>
          <cell r="F63">
            <v>1315476.3595438099</v>
          </cell>
        </row>
        <row r="64">
          <cell r="A64">
            <v>38838</v>
          </cell>
          <cell r="B64">
            <v>1315476.3595438099</v>
          </cell>
          <cell r="C64">
            <v>91110.330436693403</v>
          </cell>
          <cell r="D64">
            <v>6155.1907392421299</v>
          </cell>
          <cell r="E64">
            <v>84955.139697451305</v>
          </cell>
          <cell r="F64">
            <v>1230521.2198463599</v>
          </cell>
        </row>
        <row r="65">
          <cell r="A65">
            <v>38869</v>
          </cell>
          <cell r="B65">
            <v>1230521.2198463599</v>
          </cell>
          <cell r="C65">
            <v>91110.330436693403</v>
          </cell>
          <cell r="D65">
            <v>5770.9278466177202</v>
          </cell>
          <cell r="E65">
            <v>85339.402590075697</v>
          </cell>
          <cell r="F65">
            <v>1145181.81725629</v>
          </cell>
        </row>
        <row r="66">
          <cell r="A66">
            <v>38899</v>
          </cell>
          <cell r="B66">
            <v>1145181.81725629</v>
          </cell>
          <cell r="C66">
            <v>91110.330436693403</v>
          </cell>
          <cell r="D66">
            <v>5384.92688409933</v>
          </cell>
          <cell r="E66">
            <v>85725.4035525941</v>
          </cell>
          <cell r="F66">
            <v>1059456.4137036901</v>
          </cell>
        </row>
        <row r="67">
          <cell r="A67">
            <v>38930</v>
          </cell>
          <cell r="B67">
            <v>1059456.4137036901</v>
          </cell>
          <cell r="C67">
            <v>91110.330436693403</v>
          </cell>
          <cell r="D67">
            <v>4997.1799901759496</v>
          </cell>
          <cell r="E67">
            <v>86113.150446517495</v>
          </cell>
          <cell r="F67">
            <v>973343.26325717405</v>
          </cell>
        </row>
        <row r="68">
          <cell r="A68">
            <v>38961</v>
          </cell>
          <cell r="B68">
            <v>973343.26325717405</v>
          </cell>
          <cell r="C68">
            <v>91110.330436693403</v>
          </cell>
          <cell r="D68">
            <v>4607.6792677779604</v>
          </cell>
          <cell r="E68">
            <v>86502.651168915399</v>
          </cell>
          <cell r="F68">
            <v>886840.61208825803</v>
          </cell>
        </row>
        <row r="69">
          <cell r="A69">
            <v>38991</v>
          </cell>
          <cell r="B69">
            <v>886840.61208825803</v>
          </cell>
          <cell r="C69">
            <v>91110.330436693403</v>
          </cell>
          <cell r="D69">
            <v>4216.4167841163098</v>
          </cell>
          <cell r="E69">
            <v>86893.913652577103</v>
          </cell>
          <cell r="F69">
            <v>799946.69843568106</v>
          </cell>
        </row>
        <row r="70">
          <cell r="A70">
            <v>39022</v>
          </cell>
          <cell r="B70">
            <v>799946.69843568106</v>
          </cell>
          <cell r="C70">
            <v>91110.330436693403</v>
          </cell>
          <cell r="D70">
            <v>3823.3845705209301</v>
          </cell>
          <cell r="E70">
            <v>87286.945866172493</v>
          </cell>
          <cell r="F70">
            <v>712659.75256950897</v>
          </cell>
        </row>
        <row r="71">
          <cell r="A71">
            <v>39052</v>
          </cell>
          <cell r="B71">
            <v>712659.75256950897</v>
          </cell>
          <cell r="C71">
            <v>91110.330436693403</v>
          </cell>
          <cell r="D71">
            <v>3428.5746222784301</v>
          </cell>
          <cell r="E71">
            <v>87681.755814414995</v>
          </cell>
          <cell r="F71">
            <v>624977.99675509403</v>
          </cell>
        </row>
        <row r="72">
          <cell r="A72">
            <v>39083</v>
          </cell>
          <cell r="B72">
            <v>624977.99675509403</v>
          </cell>
          <cell r="C72">
            <v>91110.330436693403</v>
          </cell>
          <cell r="D72">
            <v>3031.9788984690999</v>
          </cell>
          <cell r="E72">
            <v>88078.351538224306</v>
          </cell>
          <cell r="F72">
            <v>536899.64521686896</v>
          </cell>
        </row>
        <row r="73">
          <cell r="A73">
            <v>39114</v>
          </cell>
          <cell r="B73">
            <v>536899.64521686896</v>
          </cell>
          <cell r="C73">
            <v>91110.330436693403</v>
          </cell>
          <cell r="D73">
            <v>2633.5893218031201</v>
          </cell>
          <cell r="E73">
            <v>88476.741114890305</v>
          </cell>
          <cell r="F73">
            <v>448422.90410197899</v>
          </cell>
        </row>
        <row r="74">
          <cell r="A74">
            <v>39142</v>
          </cell>
          <cell r="B74">
            <v>448422.90410197899</v>
          </cell>
          <cell r="C74">
            <v>91110.330436693403</v>
          </cell>
          <cell r="D74">
            <v>2233.3977784560602</v>
          </cell>
          <cell r="E74">
            <v>88876.932658237303</v>
          </cell>
          <cell r="F74">
            <v>359545.97144374199</v>
          </cell>
        </row>
        <row r="75">
          <cell r="A75">
            <v>39173</v>
          </cell>
          <cell r="B75">
            <v>359545.97144374199</v>
          </cell>
          <cell r="C75">
            <v>91110.330436693403</v>
          </cell>
          <cell r="D75">
            <v>1831.3961179036301</v>
          </cell>
          <cell r="E75">
            <v>89278.934318789805</v>
          </cell>
          <cell r="F75">
            <v>270267.03712495201</v>
          </cell>
        </row>
        <row r="76">
          <cell r="A76">
            <v>39203</v>
          </cell>
          <cell r="B76">
            <v>270267.03712495201</v>
          </cell>
          <cell r="C76">
            <v>91110.330436693403</v>
          </cell>
          <cell r="D76">
            <v>1427.5761527557099</v>
          </cell>
          <cell r="E76">
            <v>89682.754283937698</v>
          </cell>
          <cell r="F76">
            <v>180584.28284101401</v>
          </cell>
        </row>
        <row r="77">
          <cell r="A77">
            <v>39234</v>
          </cell>
          <cell r="B77">
            <v>180584.28284101401</v>
          </cell>
          <cell r="C77">
            <v>91110.330436693403</v>
          </cell>
          <cell r="D77">
            <v>1021.92965858952</v>
          </cell>
          <cell r="E77">
            <v>90088.400778103896</v>
          </cell>
          <cell r="F77">
            <v>90495.882062910401</v>
          </cell>
        </row>
        <row r="78">
          <cell r="A78">
            <v>39264</v>
          </cell>
          <cell r="B78">
            <v>90495.882062910401</v>
          </cell>
          <cell r="C78">
            <v>91110.330436693403</v>
          </cell>
          <cell r="D78">
            <v>614.44837378222905</v>
          </cell>
          <cell r="E78">
            <v>90495.882062911202</v>
          </cell>
          <cell r="F78">
            <v>-7.8580342233181E-10</v>
          </cell>
        </row>
      </sheetData>
      <sheetData sheetId="119">
        <row r="18">
          <cell r="F18">
            <v>3.2199999999999999E-2</v>
          </cell>
        </row>
      </sheetData>
      <sheetData sheetId="120"/>
      <sheetData sheetId="121"/>
      <sheetData sheetId="122"/>
      <sheetData sheetId="123"/>
      <sheetData sheetId="124"/>
      <sheetData sheetId="125"/>
      <sheetData sheetId="126"/>
      <sheetData sheetId="127"/>
      <sheetData sheetId="128"/>
      <sheetData sheetId="129"/>
      <sheetData sheetId="130" refreshError="1">
        <row r="1">
          <cell r="A1" t="str">
            <v>Period</v>
          </cell>
          <cell r="B1" t="str">
            <v>Beginning Balance</v>
          </cell>
          <cell r="C1" t="str">
            <v>Levelized Payment</v>
          </cell>
          <cell r="D1" t="str">
            <v>Amortization</v>
          </cell>
          <cell r="E1" t="str">
            <v>Interest</v>
          </cell>
          <cell r="F1" t="str">
            <v>Ending Balance</v>
          </cell>
        </row>
        <row r="2">
          <cell r="A2">
            <v>34486</v>
          </cell>
          <cell r="B2">
            <v>20000000</v>
          </cell>
          <cell r="C2">
            <v>0</v>
          </cell>
          <cell r="D2">
            <v>0</v>
          </cell>
          <cell r="E2">
            <v>0</v>
          </cell>
          <cell r="F2">
            <v>20000000</v>
          </cell>
        </row>
        <row r="3">
          <cell r="A3">
            <v>34516</v>
          </cell>
          <cell r="B3">
            <v>20000000</v>
          </cell>
          <cell r="C3">
            <v>166462.75</v>
          </cell>
          <cell r="D3">
            <v>166462.75</v>
          </cell>
          <cell r="E3">
            <v>0</v>
          </cell>
          <cell r="F3">
            <v>19833537.25</v>
          </cell>
        </row>
        <row r="4">
          <cell r="A4">
            <v>34547</v>
          </cell>
          <cell r="B4">
            <v>19833537.25</v>
          </cell>
          <cell r="C4">
            <v>166462.75</v>
          </cell>
          <cell r="D4">
            <v>34239.168333333299</v>
          </cell>
          <cell r="E4">
            <v>132223.58166666701</v>
          </cell>
          <cell r="F4">
            <v>19799298.081666701</v>
          </cell>
        </row>
        <row r="5">
          <cell r="A5">
            <v>34578</v>
          </cell>
          <cell r="B5">
            <v>19799298.081666701</v>
          </cell>
          <cell r="C5">
            <v>166462.75</v>
          </cell>
          <cell r="D5">
            <v>34467.429455555502</v>
          </cell>
          <cell r="E5">
            <v>131995.320544444</v>
          </cell>
          <cell r="F5">
            <v>19764830.6522111</v>
          </cell>
        </row>
        <row r="6">
          <cell r="A6">
            <v>34608</v>
          </cell>
          <cell r="B6">
            <v>19764830.6522111</v>
          </cell>
          <cell r="C6">
            <v>166462.75</v>
          </cell>
          <cell r="D6">
            <v>34697.212318592603</v>
          </cell>
          <cell r="E6">
            <v>131765.537681407</v>
          </cell>
          <cell r="F6">
            <v>19730133.439892501</v>
          </cell>
        </row>
        <row r="7">
          <cell r="A7">
            <v>34639</v>
          </cell>
          <cell r="B7">
            <v>19730133.439892501</v>
          </cell>
          <cell r="C7">
            <v>166462.75</v>
          </cell>
          <cell r="D7">
            <v>34928.527067383198</v>
          </cell>
          <cell r="E7">
            <v>131534.22293261701</v>
          </cell>
          <cell r="F7">
            <v>19695204.9128251</v>
          </cell>
        </row>
        <row r="8">
          <cell r="A8">
            <v>34669</v>
          </cell>
          <cell r="B8">
            <v>19695204.9128251</v>
          </cell>
          <cell r="C8">
            <v>166462.75</v>
          </cell>
          <cell r="D8">
            <v>35161.3839144991</v>
          </cell>
          <cell r="E8">
            <v>131301.36608550101</v>
          </cell>
          <cell r="F8">
            <v>19660043.5289106</v>
          </cell>
        </row>
        <row r="9">
          <cell r="A9">
            <v>34700</v>
          </cell>
          <cell r="B9">
            <v>19660043.5289106</v>
          </cell>
          <cell r="C9">
            <v>166462.75</v>
          </cell>
          <cell r="D9">
            <v>35395.793140595801</v>
          </cell>
          <cell r="E9">
            <v>131066.956859404</v>
          </cell>
          <cell r="F9">
            <v>19624647.735769998</v>
          </cell>
        </row>
        <row r="10">
          <cell r="A10">
            <v>34731</v>
          </cell>
          <cell r="B10">
            <v>19624647.735769998</v>
          </cell>
          <cell r="C10">
            <v>166462.75</v>
          </cell>
          <cell r="D10">
            <v>35631.765094866401</v>
          </cell>
          <cell r="E10">
            <v>130830.984905134</v>
          </cell>
          <cell r="F10">
            <v>19589015.9706752</v>
          </cell>
        </row>
        <row r="11">
          <cell r="A11">
            <v>34759</v>
          </cell>
          <cell r="B11">
            <v>19589015.9706752</v>
          </cell>
          <cell r="C11">
            <v>166462.75</v>
          </cell>
          <cell r="D11">
            <v>35869.310195498801</v>
          </cell>
          <cell r="E11">
            <v>130593.439804501</v>
          </cell>
          <cell r="F11">
            <v>19553146.660479698</v>
          </cell>
        </row>
        <row r="12">
          <cell r="A12">
            <v>34790</v>
          </cell>
          <cell r="B12">
            <v>19553146.660479698</v>
          </cell>
          <cell r="C12">
            <v>166462.75</v>
          </cell>
          <cell r="D12">
            <v>36108.438930135497</v>
          </cell>
          <cell r="E12">
            <v>130354.311069865</v>
          </cell>
          <cell r="F12">
            <v>19517038.2215495</v>
          </cell>
        </row>
        <row r="13">
          <cell r="A13">
            <v>34820</v>
          </cell>
          <cell r="B13">
            <v>19517038.2215495</v>
          </cell>
          <cell r="C13">
            <v>166462.75</v>
          </cell>
          <cell r="D13">
            <v>36349.161856336403</v>
          </cell>
          <cell r="E13">
            <v>130113.588143664</v>
          </cell>
          <cell r="F13">
            <v>19480689.059693199</v>
          </cell>
        </row>
        <row r="14">
          <cell r="A14">
            <v>34851</v>
          </cell>
          <cell r="B14">
            <v>19480689.059693199</v>
          </cell>
          <cell r="C14">
            <v>166462.75</v>
          </cell>
          <cell r="D14">
            <v>36591.489602045302</v>
          </cell>
          <cell r="E14">
            <v>129871.260397955</v>
          </cell>
          <cell r="F14">
            <v>19444097.570091199</v>
          </cell>
        </row>
        <row r="15">
          <cell r="A15">
            <v>34881</v>
          </cell>
          <cell r="B15">
            <v>19444097.570091199</v>
          </cell>
          <cell r="C15">
            <v>166462.75</v>
          </cell>
          <cell r="D15">
            <v>36835.432866058902</v>
          </cell>
          <cell r="E15">
            <v>129627.317133941</v>
          </cell>
          <cell r="F15">
            <v>19407262.137225099</v>
          </cell>
        </row>
        <row r="16">
          <cell r="A16">
            <v>34912</v>
          </cell>
          <cell r="B16">
            <v>19407262.137225099</v>
          </cell>
          <cell r="C16">
            <v>166462.75</v>
          </cell>
          <cell r="D16">
            <v>37081.002418499302</v>
          </cell>
          <cell r="E16">
            <v>129381.747581501</v>
          </cell>
          <cell r="F16">
            <v>19370181.134806599</v>
          </cell>
        </row>
        <row r="17">
          <cell r="A17">
            <v>34943</v>
          </cell>
          <cell r="B17">
            <v>19370181.134806599</v>
          </cell>
          <cell r="C17">
            <v>166462.75</v>
          </cell>
          <cell r="D17">
            <v>37328.2091012893</v>
          </cell>
          <cell r="E17">
            <v>129134.540898711</v>
          </cell>
          <cell r="F17">
            <v>19332852.925705299</v>
          </cell>
        </row>
        <row r="18">
          <cell r="A18">
            <v>34973</v>
          </cell>
          <cell r="B18">
            <v>19332852.925705299</v>
          </cell>
          <cell r="C18">
            <v>166462.75</v>
          </cell>
          <cell r="D18">
            <v>37577.063828631202</v>
          </cell>
          <cell r="E18">
            <v>128885.686171369</v>
          </cell>
          <cell r="F18">
            <v>19295275.8618767</v>
          </cell>
        </row>
        <row r="19">
          <cell r="A19">
            <v>35004</v>
          </cell>
          <cell r="B19">
            <v>19295275.8618767</v>
          </cell>
          <cell r="C19">
            <v>166462.75</v>
          </cell>
          <cell r="D19">
            <v>37827.577587488799</v>
          </cell>
          <cell r="E19">
            <v>128635.172412511</v>
          </cell>
          <cell r="F19">
            <v>19257448.2842892</v>
          </cell>
        </row>
        <row r="20">
          <cell r="A20">
            <v>35034</v>
          </cell>
          <cell r="B20">
            <v>19257448.2842892</v>
          </cell>
          <cell r="C20">
            <v>166462.75</v>
          </cell>
          <cell r="D20">
            <v>38079.761438071997</v>
          </cell>
          <cell r="E20">
            <v>128382.988561928</v>
          </cell>
          <cell r="F20">
            <v>19219368.522851098</v>
          </cell>
        </row>
        <row r="21">
          <cell r="A21">
            <v>35065</v>
          </cell>
          <cell r="B21">
            <v>19219368.522851098</v>
          </cell>
          <cell r="C21">
            <v>166462.75</v>
          </cell>
          <cell r="D21">
            <v>38333.626514325799</v>
          </cell>
          <cell r="E21">
            <v>128129.123485674</v>
          </cell>
          <cell r="F21">
            <v>19181034.896336801</v>
          </cell>
        </row>
        <row r="22">
          <cell r="A22">
            <v>35096</v>
          </cell>
          <cell r="B22">
            <v>19181034.896336801</v>
          </cell>
          <cell r="C22">
            <v>166462.75</v>
          </cell>
          <cell r="D22">
            <v>38589.184024421302</v>
          </cell>
          <cell r="E22">
            <v>127873.565975579</v>
          </cell>
          <cell r="F22">
            <v>19142445.7123124</v>
          </cell>
        </row>
        <row r="23">
          <cell r="A23">
            <v>35125</v>
          </cell>
          <cell r="B23">
            <v>19142445.7123124</v>
          </cell>
          <cell r="C23">
            <v>166462.75</v>
          </cell>
          <cell r="D23">
            <v>38846.4452512508</v>
          </cell>
          <cell r="E23">
            <v>127616.304748749</v>
          </cell>
          <cell r="F23">
            <v>19103599.267061099</v>
          </cell>
        </row>
        <row r="24">
          <cell r="A24">
            <v>35156</v>
          </cell>
          <cell r="B24">
            <v>19103599.267061099</v>
          </cell>
          <cell r="C24">
            <v>166462.75</v>
          </cell>
          <cell r="D24">
            <v>39105.4215529258</v>
          </cell>
          <cell r="E24">
            <v>127357.328447074</v>
          </cell>
          <cell r="F24">
            <v>19064493.845508199</v>
          </cell>
        </row>
        <row r="25">
          <cell r="A25">
            <v>35186</v>
          </cell>
          <cell r="B25">
            <v>19064493.845508199</v>
          </cell>
          <cell r="C25">
            <v>166462.75</v>
          </cell>
          <cell r="D25">
            <v>39366.124363278701</v>
          </cell>
          <cell r="E25">
            <v>127096.625636721</v>
          </cell>
          <cell r="F25">
            <v>19025127.7211449</v>
          </cell>
        </row>
        <row r="26">
          <cell r="A26">
            <v>35217</v>
          </cell>
          <cell r="B26">
            <v>19025127.7211449</v>
          </cell>
          <cell r="C26">
            <v>166462.75</v>
          </cell>
          <cell r="D26">
            <v>39628.565192367198</v>
          </cell>
          <cell r="E26">
            <v>126834.18480763301</v>
          </cell>
          <cell r="F26">
            <v>18985499.155952599</v>
          </cell>
        </row>
        <row r="27">
          <cell r="A27">
            <v>35247</v>
          </cell>
          <cell r="B27">
            <v>18985499.155952599</v>
          </cell>
          <cell r="C27">
            <v>166462.75</v>
          </cell>
          <cell r="D27">
            <v>39892.755626983002</v>
          </cell>
          <cell r="E27">
            <v>126569.99437301701</v>
          </cell>
          <cell r="F27">
            <v>18945606.4003256</v>
          </cell>
        </row>
        <row r="28">
          <cell r="A28">
            <v>35278</v>
          </cell>
          <cell r="B28">
            <v>18945606.4003256</v>
          </cell>
          <cell r="C28">
            <v>166462.75</v>
          </cell>
          <cell r="D28">
            <v>40158.707331162899</v>
          </cell>
          <cell r="E28">
            <v>126304.04266883701</v>
          </cell>
          <cell r="F28">
            <v>18905447.692994401</v>
          </cell>
        </row>
        <row r="29">
          <cell r="A29">
            <v>35309</v>
          </cell>
          <cell r="B29">
            <v>18905447.692994401</v>
          </cell>
          <cell r="C29">
            <v>166462.75</v>
          </cell>
          <cell r="D29">
            <v>40426.4320467039</v>
          </cell>
          <cell r="E29">
            <v>126036.31795329601</v>
          </cell>
          <cell r="F29">
            <v>18865021.260947701</v>
          </cell>
        </row>
        <row r="30">
          <cell r="A30">
            <v>35339</v>
          </cell>
          <cell r="B30">
            <v>18865021.260947701</v>
          </cell>
          <cell r="C30">
            <v>166462.75</v>
          </cell>
          <cell r="D30">
            <v>40695.941593682001</v>
          </cell>
          <cell r="E30">
            <v>125766.808406318</v>
          </cell>
          <cell r="F30">
            <v>18824325.319354001</v>
          </cell>
        </row>
        <row r="31">
          <cell r="A31">
            <v>35370</v>
          </cell>
          <cell r="B31">
            <v>18824325.319354001</v>
          </cell>
          <cell r="C31">
            <v>166462.75</v>
          </cell>
          <cell r="D31">
            <v>40967.247870973202</v>
          </cell>
          <cell r="E31">
            <v>125495.50212902699</v>
          </cell>
          <cell r="F31">
            <v>18783358.071483102</v>
          </cell>
        </row>
        <row r="32">
          <cell r="A32">
            <v>35400</v>
          </cell>
          <cell r="B32">
            <v>18783358.071483102</v>
          </cell>
          <cell r="C32">
            <v>166462.75</v>
          </cell>
          <cell r="D32">
            <v>41240.362856779699</v>
          </cell>
          <cell r="E32">
            <v>125222.38714322</v>
          </cell>
          <cell r="F32">
            <v>18742117.7086263</v>
          </cell>
        </row>
        <row r="33">
          <cell r="A33">
            <v>35431</v>
          </cell>
          <cell r="B33">
            <v>18742117.7086263</v>
          </cell>
          <cell r="C33">
            <v>166462.75</v>
          </cell>
          <cell r="D33">
            <v>41515.298609158199</v>
          </cell>
          <cell r="E33">
            <v>124947.451390842</v>
          </cell>
          <cell r="F33">
            <v>18700602.410017099</v>
          </cell>
        </row>
        <row r="34">
          <cell r="A34">
            <v>35462</v>
          </cell>
          <cell r="B34">
            <v>18700602.410017099</v>
          </cell>
          <cell r="C34">
            <v>166462.75</v>
          </cell>
          <cell r="D34">
            <v>41792.0672665526</v>
          </cell>
          <cell r="E34">
            <v>124670.682733447</v>
          </cell>
          <cell r="F34">
            <v>18658810.342750601</v>
          </cell>
        </row>
        <row r="35">
          <cell r="A35">
            <v>35490</v>
          </cell>
          <cell r="B35">
            <v>18658810.342750601</v>
          </cell>
          <cell r="C35">
            <v>166462.75</v>
          </cell>
          <cell r="D35">
            <v>42070.681048329599</v>
          </cell>
          <cell r="E35">
            <v>124392.06895166999</v>
          </cell>
          <cell r="F35">
            <v>18616739.661702201</v>
          </cell>
        </row>
        <row r="36">
          <cell r="A36">
            <v>35521</v>
          </cell>
          <cell r="B36">
            <v>18616739.661702201</v>
          </cell>
          <cell r="C36">
            <v>166462.75</v>
          </cell>
          <cell r="D36">
            <v>42351.152255318499</v>
          </cell>
          <cell r="E36">
            <v>124111.597744682</v>
          </cell>
          <cell r="F36">
            <v>18574388.5094469</v>
          </cell>
        </row>
        <row r="37">
          <cell r="A37">
            <v>35551</v>
          </cell>
          <cell r="B37">
            <v>18574388.5094469</v>
          </cell>
          <cell r="C37">
            <v>166462.75</v>
          </cell>
          <cell r="D37">
            <v>42633.493270353902</v>
          </cell>
          <cell r="E37">
            <v>123829.256729646</v>
          </cell>
          <cell r="F37">
            <v>18531755.0161766</v>
          </cell>
        </row>
        <row r="38">
          <cell r="A38">
            <v>35582</v>
          </cell>
          <cell r="B38">
            <v>18531755.0161766</v>
          </cell>
          <cell r="C38">
            <v>166462.75</v>
          </cell>
          <cell r="D38">
            <v>42917.716558822998</v>
          </cell>
          <cell r="E38">
            <v>123545.033441177</v>
          </cell>
          <cell r="F38">
            <v>18488837.2996177</v>
          </cell>
        </row>
        <row r="39">
          <cell r="A39">
            <v>35612</v>
          </cell>
          <cell r="B39">
            <v>18488837.2996177</v>
          </cell>
          <cell r="C39">
            <v>166462.75</v>
          </cell>
          <cell r="D39">
            <v>43203.834669215103</v>
          </cell>
          <cell r="E39">
            <v>123258.91533078501</v>
          </cell>
          <cell r="F39">
            <v>18445633.464948501</v>
          </cell>
        </row>
        <row r="40">
          <cell r="A40">
            <v>35643</v>
          </cell>
          <cell r="B40">
            <v>18445633.464948501</v>
          </cell>
          <cell r="C40">
            <v>166462.75</v>
          </cell>
          <cell r="D40">
            <v>43491.860233676503</v>
          </cell>
          <cell r="E40">
            <v>122970.889766323</v>
          </cell>
          <cell r="F40">
            <v>18402141.6047148</v>
          </cell>
        </row>
        <row r="41">
          <cell r="A41">
            <v>35674</v>
          </cell>
          <cell r="B41">
            <v>18402141.6047148</v>
          </cell>
          <cell r="C41">
            <v>166462.75</v>
          </cell>
          <cell r="D41">
            <v>43781.8059685677</v>
          </cell>
          <cell r="E41">
            <v>122680.94403143199</v>
          </cell>
          <cell r="F41">
            <v>18358359.798746299</v>
          </cell>
        </row>
        <row r="42">
          <cell r="A42">
            <v>35704</v>
          </cell>
          <cell r="B42">
            <v>18358359.798746299</v>
          </cell>
          <cell r="C42">
            <v>166462.75</v>
          </cell>
          <cell r="D42">
            <v>44073.684675024801</v>
          </cell>
          <cell r="E42">
            <v>122389.065324975</v>
          </cell>
          <cell r="F42">
            <v>18314286.114071298</v>
          </cell>
        </row>
        <row r="43">
          <cell r="A43">
            <v>35735</v>
          </cell>
          <cell r="B43">
            <v>18314286.114071298</v>
          </cell>
          <cell r="C43">
            <v>166462.75</v>
          </cell>
          <cell r="D43">
            <v>44367.509239525003</v>
          </cell>
          <cell r="E43">
            <v>122095.240760475</v>
          </cell>
          <cell r="F43">
            <v>18269918.604831699</v>
          </cell>
        </row>
        <row r="44">
          <cell r="A44">
            <v>35765</v>
          </cell>
          <cell r="B44">
            <v>18269918.604831699</v>
          </cell>
          <cell r="C44">
            <v>166462.75</v>
          </cell>
          <cell r="D44">
            <v>44663.292634455102</v>
          </cell>
          <cell r="E44">
            <v>121799.45736554499</v>
          </cell>
          <cell r="F44">
            <v>18225255.312197302</v>
          </cell>
        </row>
        <row r="45">
          <cell r="A45">
            <v>35796</v>
          </cell>
          <cell r="B45">
            <v>18225255.312197302</v>
          </cell>
          <cell r="C45">
            <v>166462.75</v>
          </cell>
          <cell r="D45">
            <v>44961.047918684802</v>
          </cell>
          <cell r="E45">
            <v>121501.702081315</v>
          </cell>
          <cell r="F45">
            <v>18180294.264278602</v>
          </cell>
        </row>
        <row r="46">
          <cell r="A46">
            <v>35827</v>
          </cell>
          <cell r="B46">
            <v>18180294.264278602</v>
          </cell>
          <cell r="C46">
            <v>166462.75</v>
          </cell>
          <cell r="D46">
            <v>45260.788238142697</v>
          </cell>
          <cell r="E46">
            <v>121201.961761857</v>
          </cell>
          <cell r="F46">
            <v>18135033.476040401</v>
          </cell>
        </row>
        <row r="47">
          <cell r="A47">
            <v>35855</v>
          </cell>
          <cell r="B47">
            <v>18135033.476040401</v>
          </cell>
          <cell r="C47">
            <v>166462.75</v>
          </cell>
          <cell r="D47">
            <v>45562.526826396999</v>
          </cell>
          <cell r="E47">
            <v>120900.22317360299</v>
          </cell>
          <cell r="F47">
            <v>18089470.949214101</v>
          </cell>
        </row>
        <row r="48">
          <cell r="A48">
            <v>35886</v>
          </cell>
          <cell r="B48">
            <v>18089470.949214101</v>
          </cell>
          <cell r="C48">
            <v>166462.75</v>
          </cell>
          <cell r="D48">
            <v>45866.277005239601</v>
          </cell>
          <cell r="E48">
            <v>120596.47299476</v>
          </cell>
          <cell r="F48">
            <v>18043604.672208801</v>
          </cell>
        </row>
        <row r="49">
          <cell r="A49">
            <v>35916</v>
          </cell>
          <cell r="B49">
            <v>18043604.672208801</v>
          </cell>
          <cell r="C49">
            <v>166462.75</v>
          </cell>
          <cell r="D49">
            <v>46172.052185274602</v>
          </cell>
          <cell r="E49">
            <v>120290.697814725</v>
          </cell>
          <cell r="F49">
            <v>17997432.6200235</v>
          </cell>
        </row>
        <row r="50">
          <cell r="A50">
            <v>35947</v>
          </cell>
          <cell r="B50">
            <v>17997432.6200235</v>
          </cell>
          <cell r="C50">
            <v>166462.75</v>
          </cell>
          <cell r="D50">
            <v>46479.865866509703</v>
          </cell>
          <cell r="E50">
            <v>119982.88413349001</v>
          </cell>
          <cell r="F50">
            <v>17950952.754156999</v>
          </cell>
        </row>
        <row r="51">
          <cell r="A51">
            <v>35977</v>
          </cell>
          <cell r="B51">
            <v>17950952.754156999</v>
          </cell>
          <cell r="C51">
            <v>166462.75</v>
          </cell>
          <cell r="D51">
            <v>46789.731638953097</v>
          </cell>
          <cell r="E51">
            <v>119673.018361047</v>
          </cell>
          <cell r="F51">
            <v>17904163.022518098</v>
          </cell>
        </row>
        <row r="52">
          <cell r="A52">
            <v>36008</v>
          </cell>
          <cell r="B52">
            <v>17904163.022518098</v>
          </cell>
          <cell r="C52">
            <v>166462.75</v>
          </cell>
          <cell r="D52">
            <v>47101.663183212797</v>
          </cell>
          <cell r="E52">
            <v>119361.08681678701</v>
          </cell>
          <cell r="F52">
            <v>17857061.359334901</v>
          </cell>
        </row>
        <row r="53">
          <cell r="A53">
            <v>36039</v>
          </cell>
          <cell r="B53">
            <v>17857061.359334901</v>
          </cell>
          <cell r="C53">
            <v>166462.75</v>
          </cell>
          <cell r="D53">
            <v>47415.674271100899</v>
          </cell>
          <cell r="E53">
            <v>119047.075728899</v>
          </cell>
          <cell r="F53">
            <v>17809645.685063802</v>
          </cell>
        </row>
        <row r="54">
          <cell r="A54">
            <v>36069</v>
          </cell>
          <cell r="B54">
            <v>17809645.685063802</v>
          </cell>
          <cell r="C54">
            <v>166462.75</v>
          </cell>
          <cell r="D54">
            <v>47731.778766241601</v>
          </cell>
          <cell r="E54">
            <v>118730.971233758</v>
          </cell>
          <cell r="F54">
            <v>17761913.906297501</v>
          </cell>
        </row>
        <row r="55">
          <cell r="A55">
            <v>36100</v>
          </cell>
          <cell r="B55">
            <v>17761913.906297501</v>
          </cell>
          <cell r="C55">
            <v>166462.75</v>
          </cell>
          <cell r="D55">
            <v>48049.990624683203</v>
          </cell>
          <cell r="E55">
            <v>118412.75937531699</v>
          </cell>
          <cell r="F55">
            <v>17713863.915672801</v>
          </cell>
        </row>
        <row r="56">
          <cell r="A56">
            <v>36130</v>
          </cell>
          <cell r="B56">
            <v>17713863.915672801</v>
          </cell>
          <cell r="C56">
            <v>166462.75</v>
          </cell>
          <cell r="D56">
            <v>48370.323895514397</v>
          </cell>
          <cell r="E56">
            <v>118092.426104486</v>
          </cell>
          <cell r="F56">
            <v>17665493.591777299</v>
          </cell>
        </row>
        <row r="57">
          <cell r="A57">
            <v>36161</v>
          </cell>
          <cell r="B57">
            <v>17665493.591777299</v>
          </cell>
          <cell r="C57">
            <v>166462.75</v>
          </cell>
          <cell r="D57">
            <v>48692.792721484497</v>
          </cell>
          <cell r="E57">
            <v>117769.957278516</v>
          </cell>
          <cell r="F57">
            <v>17616800.7990558</v>
          </cell>
        </row>
        <row r="58">
          <cell r="A58">
            <v>36192</v>
          </cell>
          <cell r="B58">
            <v>17616800.7990558</v>
          </cell>
          <cell r="C58">
            <v>166462.75</v>
          </cell>
          <cell r="D58">
            <v>49017.411339627703</v>
          </cell>
          <cell r="E58">
            <v>117445.338660372</v>
          </cell>
          <cell r="F58">
            <v>17567783.3877162</v>
          </cell>
        </row>
        <row r="59">
          <cell r="A59">
            <v>36220</v>
          </cell>
          <cell r="B59">
            <v>17567783.3877162</v>
          </cell>
          <cell r="C59">
            <v>166462.75</v>
          </cell>
          <cell r="D59">
            <v>49344.194081891903</v>
          </cell>
          <cell r="E59">
            <v>117118.555918108</v>
          </cell>
          <cell r="F59">
            <v>17518439.193634301</v>
          </cell>
        </row>
        <row r="60">
          <cell r="A60">
            <v>36251</v>
          </cell>
          <cell r="B60">
            <v>17518439.193634301</v>
          </cell>
          <cell r="C60">
            <v>166462.75</v>
          </cell>
          <cell r="D60">
            <v>49673.155375771203</v>
          </cell>
          <cell r="E60">
            <v>116789.59462422899</v>
          </cell>
          <cell r="F60">
            <v>17468766.0382585</v>
          </cell>
        </row>
        <row r="61">
          <cell r="A61">
            <v>36281</v>
          </cell>
          <cell r="B61">
            <v>17468766.0382585</v>
          </cell>
          <cell r="C61">
            <v>166462.75</v>
          </cell>
          <cell r="D61">
            <v>50004.309744942999</v>
          </cell>
          <cell r="E61">
            <v>116458.44025505699</v>
          </cell>
          <cell r="F61">
            <v>17418761.728513598</v>
          </cell>
        </row>
        <row r="62">
          <cell r="A62">
            <v>36312</v>
          </cell>
          <cell r="B62">
            <v>17418761.728513598</v>
          </cell>
          <cell r="C62">
            <v>166462.75</v>
          </cell>
          <cell r="D62">
            <v>50337.671809909298</v>
          </cell>
          <cell r="E62">
            <v>116125.07819009099</v>
          </cell>
          <cell r="F62">
            <v>17368424.056703702</v>
          </cell>
        </row>
        <row r="63">
          <cell r="A63">
            <v>36342</v>
          </cell>
          <cell r="B63">
            <v>17368424.056703702</v>
          </cell>
          <cell r="C63">
            <v>166462.75</v>
          </cell>
          <cell r="D63">
            <v>50673.256288641998</v>
          </cell>
          <cell r="E63">
            <v>115789.49371135799</v>
          </cell>
          <cell r="F63">
            <v>17317750.800415099</v>
          </cell>
        </row>
        <row r="64">
          <cell r="A64">
            <v>36373</v>
          </cell>
          <cell r="B64">
            <v>17317750.800415099</v>
          </cell>
          <cell r="C64">
            <v>166462.75</v>
          </cell>
          <cell r="D64">
            <v>51011.077997232896</v>
          </cell>
          <cell r="E64">
            <v>115451.67200276699</v>
          </cell>
          <cell r="F64">
            <v>17266739.722417802</v>
          </cell>
        </row>
        <row r="65">
          <cell r="A65">
            <v>36404</v>
          </cell>
          <cell r="B65">
            <v>17266739.722417802</v>
          </cell>
          <cell r="C65">
            <v>166462.75</v>
          </cell>
          <cell r="D65">
            <v>51351.151850547802</v>
          </cell>
          <cell r="E65">
            <v>115111.59814945199</v>
          </cell>
          <cell r="F65">
            <v>17215388.570567299</v>
          </cell>
        </row>
        <row r="66">
          <cell r="A66">
            <v>36434</v>
          </cell>
          <cell r="B66">
            <v>17215388.570567299</v>
          </cell>
          <cell r="C66">
            <v>166462.75</v>
          </cell>
          <cell r="D66">
            <v>51693.492862884799</v>
          </cell>
          <cell r="E66">
            <v>114769.257137115</v>
          </cell>
          <cell r="F66">
            <v>17163695.0777044</v>
          </cell>
        </row>
        <row r="67">
          <cell r="A67">
            <v>36465</v>
          </cell>
          <cell r="B67">
            <v>17163695.0777044</v>
          </cell>
          <cell r="C67">
            <v>166462.75</v>
          </cell>
          <cell r="D67">
            <v>52038.116148637397</v>
          </cell>
          <cell r="E67">
            <v>114424.633851363</v>
          </cell>
          <cell r="F67">
            <v>17111656.961555801</v>
          </cell>
        </row>
        <row r="68">
          <cell r="A68">
            <v>36495</v>
          </cell>
          <cell r="B68">
            <v>17111656.961555801</v>
          </cell>
          <cell r="C68">
            <v>166462.75</v>
          </cell>
          <cell r="D68">
            <v>52385.036922961597</v>
          </cell>
          <cell r="E68">
            <v>114077.713077038</v>
          </cell>
          <cell r="F68">
            <v>17059271.924632799</v>
          </cell>
        </row>
        <row r="69">
          <cell r="A69">
            <v>36526</v>
          </cell>
          <cell r="B69">
            <v>17059271.924632799</v>
          </cell>
          <cell r="C69">
            <v>166462.75</v>
          </cell>
          <cell r="D69">
            <v>52734.270502448002</v>
          </cell>
          <cell r="E69">
            <v>113728.47949755201</v>
          </cell>
          <cell r="F69">
            <v>17006537.654130299</v>
          </cell>
        </row>
        <row r="70">
          <cell r="A70">
            <v>36557</v>
          </cell>
          <cell r="B70">
            <v>17006537.654130299</v>
          </cell>
          <cell r="C70">
            <v>166462.75</v>
          </cell>
          <cell r="D70">
            <v>53085.832305797703</v>
          </cell>
          <cell r="E70">
            <v>113376.917694202</v>
          </cell>
          <cell r="F70">
            <v>16953451.821824599</v>
          </cell>
        </row>
        <row r="71">
          <cell r="A71">
            <v>36586</v>
          </cell>
          <cell r="B71">
            <v>16953451.821824599</v>
          </cell>
          <cell r="C71">
            <v>166462.75</v>
          </cell>
          <cell r="D71">
            <v>53439.737854503001</v>
          </cell>
          <cell r="E71">
            <v>113023.01214549701</v>
          </cell>
          <cell r="F71">
            <v>16900012.083969999</v>
          </cell>
        </row>
        <row r="72">
          <cell r="A72">
            <v>36617</v>
          </cell>
          <cell r="B72">
            <v>16900012.083969999</v>
          </cell>
          <cell r="C72">
            <v>166462.75</v>
          </cell>
          <cell r="D72">
            <v>53796.002773533</v>
          </cell>
          <cell r="E72">
            <v>112666.74722646701</v>
          </cell>
          <cell r="F72">
            <v>16846216.081196502</v>
          </cell>
        </row>
        <row r="73">
          <cell r="A73">
            <v>36647</v>
          </cell>
          <cell r="B73">
            <v>16846216.081196502</v>
          </cell>
          <cell r="C73">
            <v>166462.75</v>
          </cell>
          <cell r="D73">
            <v>54154.642792023202</v>
          </cell>
          <cell r="E73">
            <v>112308.10720797699</v>
          </cell>
          <cell r="F73">
            <v>16792061.4384045</v>
          </cell>
        </row>
        <row r="74">
          <cell r="A74">
            <v>36678</v>
          </cell>
          <cell r="B74">
            <v>16792061.4384045</v>
          </cell>
          <cell r="C74">
            <v>166462.75</v>
          </cell>
          <cell r="D74">
            <v>54515.673743970103</v>
          </cell>
          <cell r="E74">
            <v>111947.07625603001</v>
          </cell>
          <cell r="F74">
            <v>16737545.7646605</v>
          </cell>
        </row>
        <row r="75">
          <cell r="A75">
            <v>36708</v>
          </cell>
          <cell r="B75">
            <v>16737545.7646605</v>
          </cell>
          <cell r="C75">
            <v>166462.75</v>
          </cell>
          <cell r="D75">
            <v>54879.111568929897</v>
          </cell>
          <cell r="E75">
            <v>111583.63843106999</v>
          </cell>
          <cell r="F75">
            <v>16682666.6530916</v>
          </cell>
        </row>
        <row r="76">
          <cell r="A76">
            <v>36739</v>
          </cell>
          <cell r="B76">
            <v>16682666.6530916</v>
          </cell>
          <cell r="C76">
            <v>166462.75</v>
          </cell>
          <cell r="D76">
            <v>55244.972312722697</v>
          </cell>
          <cell r="E76">
            <v>111217.777687277</v>
          </cell>
          <cell r="F76">
            <v>16627421.6807789</v>
          </cell>
        </row>
        <row r="77">
          <cell r="A77">
            <v>36770</v>
          </cell>
          <cell r="B77">
            <v>16627421.6807789</v>
          </cell>
          <cell r="C77">
            <v>166462.75</v>
          </cell>
          <cell r="D77">
            <v>55613.272128140903</v>
          </cell>
          <cell r="E77">
            <v>110849.477871859</v>
          </cell>
          <cell r="F77">
            <v>16571808.4086507</v>
          </cell>
        </row>
        <row r="78">
          <cell r="A78">
            <v>36800</v>
          </cell>
          <cell r="B78">
            <v>16571808.4086507</v>
          </cell>
          <cell r="C78">
            <v>166462.75</v>
          </cell>
          <cell r="D78">
            <v>55984.0272756618</v>
          </cell>
          <cell r="E78">
            <v>110478.722724338</v>
          </cell>
          <cell r="F78">
            <v>16515824.3813751</v>
          </cell>
        </row>
        <row r="79">
          <cell r="A79">
            <v>36831</v>
          </cell>
          <cell r="B79">
            <v>16515824.3813751</v>
          </cell>
          <cell r="C79">
            <v>166462.75</v>
          </cell>
          <cell r="D79">
            <v>56357.254124166197</v>
          </cell>
          <cell r="E79">
            <v>110105.49587583401</v>
          </cell>
          <cell r="F79">
            <v>16459467.1272509</v>
          </cell>
        </row>
        <row r="80">
          <cell r="A80">
            <v>36861</v>
          </cell>
          <cell r="B80">
            <v>16459467.1272509</v>
          </cell>
          <cell r="C80">
            <v>166462.75</v>
          </cell>
          <cell r="D80">
            <v>56732.969151660698</v>
          </cell>
          <cell r="E80">
            <v>109729.780848339</v>
          </cell>
          <cell r="F80">
            <v>16402734.158099201</v>
          </cell>
        </row>
        <row r="81">
          <cell r="A81">
            <v>36892</v>
          </cell>
          <cell r="B81">
            <v>16402734.158099201</v>
          </cell>
          <cell r="C81">
            <v>166462.75</v>
          </cell>
          <cell r="D81">
            <v>57111.188946005102</v>
          </cell>
          <cell r="E81">
            <v>109351.561053995</v>
          </cell>
          <cell r="F81">
            <v>16345622.969153199</v>
          </cell>
        </row>
        <row r="82">
          <cell r="A82">
            <v>36923</v>
          </cell>
          <cell r="B82">
            <v>16345622.969153199</v>
          </cell>
          <cell r="C82">
            <v>166462.75</v>
          </cell>
          <cell r="D82">
            <v>57491.930205645098</v>
          </cell>
          <cell r="E82">
            <v>108970.819794355</v>
          </cell>
          <cell r="F82">
            <v>16288131.038947601</v>
          </cell>
        </row>
        <row r="83">
          <cell r="A83">
            <v>36951</v>
          </cell>
          <cell r="B83">
            <v>16288131.038947601</v>
          </cell>
          <cell r="C83">
            <v>166462.75</v>
          </cell>
          <cell r="D83">
            <v>57875.209740349397</v>
          </cell>
          <cell r="E83">
            <v>108587.540259651</v>
          </cell>
          <cell r="F83">
            <v>16230255.829207201</v>
          </cell>
        </row>
        <row r="84">
          <cell r="A84">
            <v>36982</v>
          </cell>
          <cell r="B84">
            <v>16230255.829207201</v>
          </cell>
          <cell r="C84">
            <v>166462.75</v>
          </cell>
          <cell r="D84">
            <v>58261.044471951704</v>
          </cell>
          <cell r="E84">
            <v>108201.705528048</v>
          </cell>
          <cell r="F84">
            <v>16171994.7847353</v>
          </cell>
        </row>
        <row r="85">
          <cell r="A85">
            <v>37012</v>
          </cell>
          <cell r="B85">
            <v>16171994.7847353</v>
          </cell>
          <cell r="C85">
            <v>166462.75</v>
          </cell>
          <cell r="D85">
            <v>58649.451435098097</v>
          </cell>
          <cell r="E85">
            <v>107813.298564902</v>
          </cell>
          <cell r="F85">
            <v>16113345.333300199</v>
          </cell>
        </row>
        <row r="86">
          <cell r="A86">
            <v>37043</v>
          </cell>
          <cell r="B86">
            <v>16113345.333300199</v>
          </cell>
          <cell r="C86">
            <v>166462.75</v>
          </cell>
          <cell r="D86">
            <v>59040.447777998699</v>
          </cell>
          <cell r="E86">
            <v>107422.302222001</v>
          </cell>
          <cell r="F86">
            <v>16054304.8855222</v>
          </cell>
        </row>
        <row r="87">
          <cell r="A87">
            <v>37073</v>
          </cell>
          <cell r="B87">
            <v>16054304.8855222</v>
          </cell>
          <cell r="C87">
            <v>166462.75</v>
          </cell>
          <cell r="D87">
            <v>59434.050763185398</v>
          </cell>
          <cell r="E87">
            <v>107028.69923681499</v>
          </cell>
          <cell r="F87">
            <v>15994870.834759001</v>
          </cell>
        </row>
        <row r="88">
          <cell r="A88">
            <v>37104</v>
          </cell>
          <cell r="B88">
            <v>15994870.834759001</v>
          </cell>
          <cell r="C88">
            <v>166462.75</v>
          </cell>
          <cell r="D88">
            <v>59830.277768273299</v>
          </cell>
          <cell r="E88">
            <v>106632.47223172701</v>
          </cell>
          <cell r="F88">
            <v>15935040.5569907</v>
          </cell>
        </row>
        <row r="89">
          <cell r="A89">
            <v>37135</v>
          </cell>
          <cell r="B89">
            <v>15935040.5569907</v>
          </cell>
          <cell r="C89">
            <v>166462.75</v>
          </cell>
          <cell r="D89">
            <v>60229.146286728501</v>
          </cell>
          <cell r="E89">
            <v>106233.60371327199</v>
          </cell>
          <cell r="F89">
            <v>15874811.410704</v>
          </cell>
        </row>
        <row r="90">
          <cell r="A90">
            <v>37165</v>
          </cell>
          <cell r="B90">
            <v>15874811.410704</v>
          </cell>
          <cell r="C90">
            <v>166462.75</v>
          </cell>
          <cell r="D90">
            <v>60630.673928639997</v>
          </cell>
          <cell r="E90">
            <v>105832.07607136</v>
          </cell>
          <cell r="F90">
            <v>15814180.7367754</v>
          </cell>
        </row>
        <row r="91">
          <cell r="A91">
            <v>37196</v>
          </cell>
          <cell r="B91">
            <v>15814180.7367754</v>
          </cell>
          <cell r="C91">
            <v>166462.75</v>
          </cell>
          <cell r="D91">
            <v>61034.878421497597</v>
          </cell>
          <cell r="E91">
            <v>105427.871578502</v>
          </cell>
          <cell r="F91">
            <v>15753145.8583539</v>
          </cell>
        </row>
        <row r="92">
          <cell r="A92">
            <v>37226</v>
          </cell>
          <cell r="B92">
            <v>15753145.8583539</v>
          </cell>
          <cell r="C92">
            <v>166462.75</v>
          </cell>
          <cell r="D92">
            <v>61441.777610974197</v>
          </cell>
          <cell r="E92">
            <v>105020.97238902601</v>
          </cell>
          <cell r="F92">
            <v>15691704.080742899</v>
          </cell>
        </row>
        <row r="93">
          <cell r="A93">
            <v>37257</v>
          </cell>
          <cell r="B93">
            <v>15691704.080742899</v>
          </cell>
          <cell r="C93">
            <v>166462.75</v>
          </cell>
          <cell r="D93">
            <v>61851.389461714098</v>
          </cell>
          <cell r="E93">
            <v>104611.360538286</v>
          </cell>
          <cell r="F93">
            <v>15629852.691281199</v>
          </cell>
        </row>
        <row r="94">
          <cell r="A94">
            <v>37288</v>
          </cell>
          <cell r="B94">
            <v>15629852.691281199</v>
          </cell>
          <cell r="C94">
            <v>166462.75</v>
          </cell>
          <cell r="D94">
            <v>62263.732058125497</v>
          </cell>
          <cell r="E94">
            <v>104199.017941874</v>
          </cell>
          <cell r="F94">
            <v>15567588.959223</v>
          </cell>
        </row>
        <row r="95">
          <cell r="A95">
            <v>37316</v>
          </cell>
          <cell r="B95">
            <v>15567588.959223</v>
          </cell>
          <cell r="C95">
            <v>166462.75</v>
          </cell>
          <cell r="D95">
            <v>62678.823605179699</v>
          </cell>
          <cell r="E95">
            <v>103783.92639482</v>
          </cell>
          <cell r="F95">
            <v>15504910.135617901</v>
          </cell>
        </row>
        <row r="96">
          <cell r="A96">
            <v>37347</v>
          </cell>
          <cell r="B96">
            <v>15504910.135617901</v>
          </cell>
          <cell r="C96">
            <v>166462.75</v>
          </cell>
          <cell r="D96">
            <v>63096.682429214197</v>
          </cell>
          <cell r="E96">
            <v>103366.06757078601</v>
          </cell>
          <cell r="F96">
            <v>15441813.453188701</v>
          </cell>
        </row>
        <row r="97">
          <cell r="A97">
            <v>37377</v>
          </cell>
          <cell r="B97">
            <v>15441813.453188701</v>
          </cell>
          <cell r="C97">
            <v>166462.75</v>
          </cell>
          <cell r="D97">
            <v>63517.326978742298</v>
          </cell>
          <cell r="E97">
            <v>102945.423021258</v>
          </cell>
          <cell r="F97">
            <v>15378296.1262099</v>
          </cell>
        </row>
        <row r="98">
          <cell r="A98">
            <v>37408</v>
          </cell>
          <cell r="B98">
            <v>15378296.1262099</v>
          </cell>
          <cell r="C98">
            <v>166462.75</v>
          </cell>
          <cell r="D98">
            <v>63940.775825267301</v>
          </cell>
          <cell r="E98">
            <v>102521.974174733</v>
          </cell>
          <cell r="F98">
            <v>15314355.3503846</v>
          </cell>
        </row>
        <row r="99">
          <cell r="A99">
            <v>37438</v>
          </cell>
          <cell r="B99">
            <v>15314355.3503846</v>
          </cell>
          <cell r="C99">
            <v>166462.75</v>
          </cell>
          <cell r="D99">
            <v>64367.0476641024</v>
          </cell>
          <cell r="E99">
            <v>102095.70233589799</v>
          </cell>
          <cell r="F99">
            <v>15249988.3027205</v>
          </cell>
        </row>
        <row r="100">
          <cell r="A100">
            <v>37469</v>
          </cell>
          <cell r="B100">
            <v>15249988.3027205</v>
          </cell>
          <cell r="C100">
            <v>166462.75</v>
          </cell>
          <cell r="D100">
            <v>64796.161315196397</v>
          </cell>
          <cell r="E100">
            <v>101666.588684804</v>
          </cell>
          <cell r="F100">
            <v>15185192.141405299</v>
          </cell>
        </row>
        <row r="101">
          <cell r="A101">
            <v>37500</v>
          </cell>
          <cell r="B101">
            <v>15185192.141405299</v>
          </cell>
          <cell r="C101">
            <v>166462.75</v>
          </cell>
          <cell r="D101">
            <v>65228.135723964398</v>
          </cell>
          <cell r="E101">
            <v>101234.61427603599</v>
          </cell>
          <cell r="F101">
            <v>15119964.005681399</v>
          </cell>
        </row>
        <row r="102">
          <cell r="A102">
            <v>37530</v>
          </cell>
          <cell r="B102">
            <v>15119964.005681399</v>
          </cell>
          <cell r="C102">
            <v>166462.75</v>
          </cell>
          <cell r="D102">
            <v>65662.989962124106</v>
          </cell>
          <cell r="E102">
            <v>100799.760037876</v>
          </cell>
          <cell r="F102">
            <v>15054301.0157193</v>
          </cell>
        </row>
        <row r="103">
          <cell r="A103">
            <v>37561</v>
          </cell>
          <cell r="B103">
            <v>15054301.0157193</v>
          </cell>
          <cell r="C103">
            <v>166462.75</v>
          </cell>
          <cell r="D103">
            <v>66100.743228538297</v>
          </cell>
          <cell r="E103">
            <v>100362.00677146199</v>
          </cell>
          <cell r="F103">
            <v>14988200.272490701</v>
          </cell>
        </row>
        <row r="104">
          <cell r="A104">
            <v>37591</v>
          </cell>
          <cell r="B104">
            <v>14988200.272490701</v>
          </cell>
          <cell r="C104">
            <v>166462.75</v>
          </cell>
          <cell r="D104">
            <v>66541.414850061905</v>
          </cell>
          <cell r="E104">
            <v>99921.335149938095</v>
          </cell>
          <cell r="F104">
            <v>14921658.8576407</v>
          </cell>
        </row>
        <row r="105">
          <cell r="A105">
            <v>37622</v>
          </cell>
          <cell r="B105">
            <v>14921658.8576407</v>
          </cell>
          <cell r="C105">
            <v>166462.75</v>
          </cell>
          <cell r="D105">
            <v>66985.024282395607</v>
          </cell>
          <cell r="E105">
            <v>99477.725717604393</v>
          </cell>
          <cell r="F105">
            <v>14854673.833358301</v>
          </cell>
        </row>
        <row r="106">
          <cell r="A106">
            <v>37653</v>
          </cell>
          <cell r="B106">
            <v>14854673.833358301</v>
          </cell>
          <cell r="C106">
            <v>166462.75</v>
          </cell>
          <cell r="D106">
            <v>67431.591110944893</v>
          </cell>
          <cell r="E106">
            <v>99031.158889055107</v>
          </cell>
          <cell r="F106">
            <v>14787242.2422473</v>
          </cell>
        </row>
        <row r="107">
          <cell r="A107">
            <v>37681</v>
          </cell>
          <cell r="B107">
            <v>14787242.2422473</v>
          </cell>
          <cell r="C107">
            <v>166462.75</v>
          </cell>
          <cell r="D107">
            <v>67881.1350516846</v>
          </cell>
          <cell r="E107">
            <v>98581.6149483154</v>
          </cell>
          <cell r="F107">
            <v>14719361.107195601</v>
          </cell>
        </row>
        <row r="108">
          <cell r="A108">
            <v>37712</v>
          </cell>
          <cell r="B108">
            <v>14719361.107195601</v>
          </cell>
          <cell r="C108">
            <v>166462.75</v>
          </cell>
          <cell r="D108">
            <v>68333.675952029094</v>
          </cell>
          <cell r="E108">
            <v>98129.074047970906</v>
          </cell>
          <cell r="F108">
            <v>14651027.4312436</v>
          </cell>
        </row>
        <row r="109">
          <cell r="A109">
            <v>37742</v>
          </cell>
          <cell r="B109">
            <v>14651027.4312436</v>
          </cell>
          <cell r="C109">
            <v>166462.75</v>
          </cell>
          <cell r="D109">
            <v>68789.233791709295</v>
          </cell>
          <cell r="E109">
            <v>97673.516208290705</v>
          </cell>
          <cell r="F109">
            <v>14582238.197451901</v>
          </cell>
        </row>
        <row r="110">
          <cell r="A110">
            <v>37773</v>
          </cell>
          <cell r="B110">
            <v>14582238.197451901</v>
          </cell>
          <cell r="C110">
            <v>166462.75</v>
          </cell>
          <cell r="D110">
            <v>69247.828683654006</v>
          </cell>
          <cell r="E110">
            <v>97214.921316345994</v>
          </cell>
          <cell r="F110">
            <v>14512990.3687682</v>
          </cell>
        </row>
        <row r="111">
          <cell r="A111">
            <v>37803</v>
          </cell>
          <cell r="B111">
            <v>14512990.3687682</v>
          </cell>
          <cell r="C111">
            <v>166462.75</v>
          </cell>
          <cell r="D111">
            <v>69709.480874878398</v>
          </cell>
          <cell r="E111">
            <v>96753.269125121602</v>
          </cell>
          <cell r="F111">
            <v>14443280.887893399</v>
          </cell>
        </row>
        <row r="112">
          <cell r="A112">
            <v>37834</v>
          </cell>
          <cell r="B112">
            <v>14443280.887893399</v>
          </cell>
          <cell r="C112">
            <v>166462.75</v>
          </cell>
          <cell r="D112">
            <v>70174.210747377598</v>
          </cell>
          <cell r="E112">
            <v>96288.539252622402</v>
          </cell>
          <cell r="F112">
            <v>14373106.677146001</v>
          </cell>
        </row>
        <row r="113">
          <cell r="A113">
            <v>37865</v>
          </cell>
          <cell r="B113">
            <v>14373106.677146001</v>
          </cell>
          <cell r="C113">
            <v>166462.75</v>
          </cell>
          <cell r="D113">
            <v>70642.038819026799</v>
          </cell>
          <cell r="E113">
            <v>95820.711180973201</v>
          </cell>
          <cell r="F113">
            <v>14302464.638327001</v>
          </cell>
        </row>
        <row r="114">
          <cell r="A114">
            <v>37895</v>
          </cell>
          <cell r="B114">
            <v>14302464.638327001</v>
          </cell>
          <cell r="C114">
            <v>166462.75</v>
          </cell>
          <cell r="D114">
            <v>71112.985744486999</v>
          </cell>
          <cell r="E114">
            <v>95349.764255513001</v>
          </cell>
          <cell r="F114">
            <v>14231351.6525825</v>
          </cell>
        </row>
        <row r="115">
          <cell r="A115">
            <v>37926</v>
          </cell>
          <cell r="B115">
            <v>14231351.6525825</v>
          </cell>
          <cell r="C115">
            <v>166462.75</v>
          </cell>
          <cell r="D115">
            <v>71587.072316116901</v>
          </cell>
          <cell r="E115">
            <v>94875.677683883099</v>
          </cell>
          <cell r="F115">
            <v>14159764.580266399</v>
          </cell>
        </row>
        <row r="116">
          <cell r="A116">
            <v>37956</v>
          </cell>
          <cell r="B116">
            <v>14159764.580266399</v>
          </cell>
          <cell r="C116">
            <v>166462.75</v>
          </cell>
          <cell r="D116">
            <v>72064.319464890999</v>
          </cell>
          <cell r="E116">
            <v>94398.430535109001</v>
          </cell>
          <cell r="F116">
            <v>14087700.2608015</v>
          </cell>
        </row>
        <row r="117">
          <cell r="A117">
            <v>37987</v>
          </cell>
          <cell r="B117">
            <v>14087700.2608015</v>
          </cell>
          <cell r="C117">
            <v>166462.75</v>
          </cell>
          <cell r="D117">
            <v>72544.748261323606</v>
          </cell>
          <cell r="E117">
            <v>93918.001738676394</v>
          </cell>
          <cell r="F117">
            <v>14015155.5125401</v>
          </cell>
        </row>
        <row r="118">
          <cell r="A118">
            <v>38018</v>
          </cell>
          <cell r="B118">
            <v>14015155.5125401</v>
          </cell>
          <cell r="C118">
            <v>166462.75</v>
          </cell>
          <cell r="D118">
            <v>73028.379916399106</v>
          </cell>
          <cell r="E118">
            <v>93434.370083600894</v>
          </cell>
          <cell r="F118">
            <v>13942127.1326237</v>
          </cell>
        </row>
        <row r="119">
          <cell r="A119">
            <v>38047</v>
          </cell>
          <cell r="B119">
            <v>13942127.1326237</v>
          </cell>
          <cell r="C119">
            <v>166462.75</v>
          </cell>
          <cell r="D119">
            <v>73515.235782508404</v>
          </cell>
          <cell r="E119">
            <v>92947.514217491596</v>
          </cell>
          <cell r="F119">
            <v>13868611.8968412</v>
          </cell>
        </row>
        <row r="120">
          <cell r="A120">
            <v>38078</v>
          </cell>
          <cell r="B120">
            <v>13868611.8968412</v>
          </cell>
          <cell r="C120">
            <v>166462.75</v>
          </cell>
          <cell r="D120">
            <v>74005.337354391799</v>
          </cell>
          <cell r="E120">
            <v>92457.412645608201</v>
          </cell>
          <cell r="F120">
            <v>13794606.559486801</v>
          </cell>
        </row>
        <row r="121">
          <cell r="A121">
            <v>38108</v>
          </cell>
          <cell r="B121">
            <v>13794606.559486801</v>
          </cell>
          <cell r="C121">
            <v>166462.75</v>
          </cell>
          <cell r="D121">
            <v>74498.7062700877</v>
          </cell>
          <cell r="E121">
            <v>91964.0437299123</v>
          </cell>
          <cell r="F121">
            <v>13720107.853216801</v>
          </cell>
        </row>
        <row r="122">
          <cell r="A122">
            <v>38139</v>
          </cell>
          <cell r="B122">
            <v>13720107.853216801</v>
          </cell>
          <cell r="C122">
            <v>166462.75</v>
          </cell>
          <cell r="D122">
            <v>74995.364311888305</v>
          </cell>
          <cell r="E122">
            <v>91467.385688111695</v>
          </cell>
          <cell r="F122">
            <v>13645112.488904901</v>
          </cell>
        </row>
        <row r="123">
          <cell r="A123">
            <v>38169</v>
          </cell>
          <cell r="B123">
            <v>13645112.488904901</v>
          </cell>
          <cell r="C123">
            <v>166462.75</v>
          </cell>
          <cell r="D123">
            <v>75495.333407300903</v>
          </cell>
          <cell r="E123">
            <v>90967.416592699097</v>
          </cell>
          <cell r="F123">
            <v>13569617.155497599</v>
          </cell>
        </row>
        <row r="124">
          <cell r="A124">
            <v>38200</v>
          </cell>
          <cell r="B124">
            <v>13569617.155497599</v>
          </cell>
          <cell r="C124">
            <v>166462.75</v>
          </cell>
          <cell r="D124">
            <v>75998.635630016302</v>
          </cell>
          <cell r="E124">
            <v>90464.114369983698</v>
          </cell>
          <cell r="F124">
            <v>13493618.5198675</v>
          </cell>
        </row>
        <row r="125">
          <cell r="A125">
            <v>38231</v>
          </cell>
          <cell r="B125">
            <v>13493618.5198675</v>
          </cell>
          <cell r="C125">
            <v>166462.75</v>
          </cell>
          <cell r="D125">
            <v>76505.293200882996</v>
          </cell>
          <cell r="E125">
            <v>89957.456799117004</v>
          </cell>
          <cell r="F125">
            <v>13417113.2266667</v>
          </cell>
        </row>
        <row r="126">
          <cell r="A126">
            <v>38261</v>
          </cell>
          <cell r="B126">
            <v>13417113.2266667</v>
          </cell>
          <cell r="C126">
            <v>166462.75</v>
          </cell>
          <cell r="D126">
            <v>77015.328488888903</v>
          </cell>
          <cell r="E126">
            <v>89447.421511111097</v>
          </cell>
          <cell r="F126">
            <v>13340097.898177801</v>
          </cell>
        </row>
        <row r="127">
          <cell r="A127">
            <v>38292</v>
          </cell>
          <cell r="B127">
            <v>13340097.898177801</v>
          </cell>
          <cell r="C127">
            <v>166462.75</v>
          </cell>
          <cell r="D127">
            <v>77528.764012148196</v>
          </cell>
          <cell r="E127">
            <v>88933.985987851804</v>
          </cell>
          <cell r="F127">
            <v>13262569.1341656</v>
          </cell>
        </row>
        <row r="128">
          <cell r="A128">
            <v>38322</v>
          </cell>
          <cell r="B128">
            <v>13262569.1341656</v>
          </cell>
          <cell r="C128">
            <v>166462.75</v>
          </cell>
          <cell r="D128">
            <v>78045.622438895807</v>
          </cell>
          <cell r="E128">
            <v>88417.127561104193</v>
          </cell>
          <cell r="F128">
            <v>13184523.5117267</v>
          </cell>
        </row>
        <row r="129">
          <cell r="A129">
            <v>38353</v>
          </cell>
          <cell r="B129">
            <v>13184523.5117267</v>
          </cell>
          <cell r="C129">
            <v>166462.75</v>
          </cell>
          <cell r="D129">
            <v>78565.926588488495</v>
          </cell>
          <cell r="E129">
            <v>87896.823411511505</v>
          </cell>
          <cell r="F129">
            <v>13105957.5851382</v>
          </cell>
        </row>
        <row r="130">
          <cell r="A130">
            <v>38384</v>
          </cell>
          <cell r="B130">
            <v>13105957.5851382</v>
          </cell>
          <cell r="C130">
            <v>166462.75</v>
          </cell>
          <cell r="D130">
            <v>79089.699432411697</v>
          </cell>
          <cell r="E130">
            <v>87373.050567588303</v>
          </cell>
          <cell r="F130">
            <v>13026867.885705801</v>
          </cell>
        </row>
        <row r="131">
          <cell r="A131">
            <v>38412</v>
          </cell>
          <cell r="B131">
            <v>13026867.885705801</v>
          </cell>
          <cell r="C131">
            <v>166462.75</v>
          </cell>
          <cell r="D131">
            <v>79616.964095294505</v>
          </cell>
          <cell r="E131">
            <v>86845.785904705495</v>
          </cell>
          <cell r="F131">
            <v>12947250.921610501</v>
          </cell>
        </row>
        <row r="132">
          <cell r="A132">
            <v>38443</v>
          </cell>
          <cell r="B132">
            <v>12947250.921610501</v>
          </cell>
          <cell r="C132">
            <v>166462.75</v>
          </cell>
          <cell r="D132">
            <v>80147.743855929803</v>
          </cell>
          <cell r="E132">
            <v>86315.006144070197</v>
          </cell>
          <cell r="F132">
            <v>12867103.1777546</v>
          </cell>
        </row>
        <row r="133">
          <cell r="A133">
            <v>38473</v>
          </cell>
          <cell r="B133">
            <v>12867103.1777546</v>
          </cell>
          <cell r="C133">
            <v>166462.75</v>
          </cell>
          <cell r="D133">
            <v>80682.062148302604</v>
          </cell>
          <cell r="E133">
            <v>85780.687851697396</v>
          </cell>
          <cell r="F133">
            <v>12786421.115606301</v>
          </cell>
        </row>
        <row r="134">
          <cell r="A134">
            <v>38504</v>
          </cell>
          <cell r="B134">
            <v>12786421.115606301</v>
          </cell>
          <cell r="C134">
            <v>166462.75</v>
          </cell>
          <cell r="D134">
            <v>81219.942562624696</v>
          </cell>
          <cell r="E134">
            <v>85242.807437375304</v>
          </cell>
          <cell r="F134">
            <v>12705201.1730437</v>
          </cell>
        </row>
        <row r="135">
          <cell r="A135">
            <v>38534</v>
          </cell>
          <cell r="B135">
            <v>12705201.1730437</v>
          </cell>
          <cell r="C135">
            <v>166462.75</v>
          </cell>
          <cell r="D135">
            <v>81761.408846375503</v>
          </cell>
          <cell r="E135">
            <v>84701.341153624497</v>
          </cell>
          <cell r="F135">
            <v>12623439.764197299</v>
          </cell>
        </row>
        <row r="136">
          <cell r="A136">
            <v>38565</v>
          </cell>
          <cell r="B136">
            <v>12623439.764197299</v>
          </cell>
          <cell r="C136">
            <v>166462.75</v>
          </cell>
          <cell r="D136">
            <v>82306.484905351303</v>
          </cell>
          <cell r="E136">
            <v>84156.265094648697</v>
          </cell>
          <cell r="F136">
            <v>12541133.279292</v>
          </cell>
        </row>
        <row r="137">
          <cell r="A137">
            <v>38596</v>
          </cell>
          <cell r="B137">
            <v>12541133.279292</v>
          </cell>
          <cell r="C137">
            <v>166462.75</v>
          </cell>
          <cell r="D137">
            <v>82855.194804720304</v>
          </cell>
          <cell r="E137">
            <v>83607.555195279696</v>
          </cell>
          <cell r="F137">
            <v>12458278.0844872</v>
          </cell>
        </row>
        <row r="138">
          <cell r="A138">
            <v>38626</v>
          </cell>
          <cell r="B138">
            <v>12458278.0844872</v>
          </cell>
          <cell r="C138">
            <v>166462.75</v>
          </cell>
          <cell r="D138">
            <v>83407.562770085104</v>
          </cell>
          <cell r="E138">
            <v>83055.187229914896</v>
          </cell>
          <cell r="F138">
            <v>12374870.521717099</v>
          </cell>
        </row>
        <row r="139">
          <cell r="A139">
            <v>38657</v>
          </cell>
          <cell r="B139">
            <v>12374870.521717099</v>
          </cell>
          <cell r="C139">
            <v>166462.75</v>
          </cell>
          <cell r="D139">
            <v>83963.613188552394</v>
          </cell>
          <cell r="E139">
            <v>82499.136811447606</v>
          </cell>
          <cell r="F139">
            <v>12290906.9085286</v>
          </cell>
        </row>
        <row r="140">
          <cell r="A140">
            <v>38687</v>
          </cell>
          <cell r="B140">
            <v>12290906.9085286</v>
          </cell>
          <cell r="C140">
            <v>166462.75</v>
          </cell>
          <cell r="D140">
            <v>84523.370609809397</v>
          </cell>
          <cell r="E140">
            <v>81939.379390190603</v>
          </cell>
          <cell r="F140">
            <v>12206383.5379188</v>
          </cell>
        </row>
        <row r="141">
          <cell r="A141">
            <v>38718</v>
          </cell>
          <cell r="B141">
            <v>12206383.5379188</v>
          </cell>
          <cell r="C141">
            <v>166462.75</v>
          </cell>
          <cell r="D141">
            <v>85086.859747208102</v>
          </cell>
          <cell r="E141">
            <v>81375.890252791898</v>
          </cell>
          <cell r="F141">
            <v>12121296.678171599</v>
          </cell>
        </row>
        <row r="142">
          <cell r="A142">
            <v>38749</v>
          </cell>
          <cell r="B142">
            <v>12121296.678171599</v>
          </cell>
          <cell r="C142">
            <v>166462.75</v>
          </cell>
          <cell r="D142">
            <v>85654.105478856203</v>
          </cell>
          <cell r="E142">
            <v>80808.644521143797</v>
          </cell>
          <cell r="F142">
            <v>12035642.5726927</v>
          </cell>
        </row>
        <row r="143">
          <cell r="A143">
            <v>38777</v>
          </cell>
          <cell r="B143">
            <v>12035642.5726927</v>
          </cell>
          <cell r="C143">
            <v>166462.75</v>
          </cell>
          <cell r="D143">
            <v>86225.132848715206</v>
          </cell>
          <cell r="E143">
            <v>80237.617151284794</v>
          </cell>
          <cell r="F143">
            <v>11949417.439843999</v>
          </cell>
        </row>
        <row r="144">
          <cell r="A144">
            <v>38808</v>
          </cell>
          <cell r="B144">
            <v>11949417.439843999</v>
          </cell>
          <cell r="C144">
            <v>166462.75</v>
          </cell>
          <cell r="D144">
            <v>86799.967067706602</v>
          </cell>
          <cell r="E144">
            <v>79662.782932293398</v>
          </cell>
          <cell r="F144">
            <v>11862617.472776299</v>
          </cell>
        </row>
        <row r="145">
          <cell r="A145">
            <v>38838</v>
          </cell>
          <cell r="B145">
            <v>11862617.472776299</v>
          </cell>
          <cell r="C145">
            <v>166462.75</v>
          </cell>
          <cell r="D145">
            <v>87378.633514824702</v>
          </cell>
          <cell r="E145">
            <v>79084.116485175298</v>
          </cell>
          <cell r="F145">
            <v>11775238.8392615</v>
          </cell>
        </row>
        <row r="146">
          <cell r="A146">
            <v>38869</v>
          </cell>
          <cell r="B146">
            <v>11775238.8392615</v>
          </cell>
          <cell r="C146">
            <v>166462.75</v>
          </cell>
          <cell r="D146">
            <v>87961.157738256894</v>
          </cell>
          <cell r="E146">
            <v>78501.592261743106</v>
          </cell>
          <cell r="F146">
            <v>11687277.6815232</v>
          </cell>
        </row>
        <row r="147">
          <cell r="A147">
            <v>38899</v>
          </cell>
          <cell r="B147">
            <v>11687277.6815232</v>
          </cell>
          <cell r="C147">
            <v>166462.75</v>
          </cell>
          <cell r="D147">
            <v>88547.565456511904</v>
          </cell>
          <cell r="E147">
            <v>77915.184543488096</v>
          </cell>
          <cell r="F147">
            <v>11598730.1160667</v>
          </cell>
        </row>
        <row r="148">
          <cell r="A148">
            <v>38930</v>
          </cell>
          <cell r="B148">
            <v>11598730.1160667</v>
          </cell>
          <cell r="C148">
            <v>166462.75</v>
          </cell>
          <cell r="D148">
            <v>89137.882559555306</v>
          </cell>
          <cell r="E148">
            <v>77324.867440444694</v>
          </cell>
          <cell r="F148">
            <v>11509592.2335071</v>
          </cell>
        </row>
        <row r="149">
          <cell r="A149">
            <v>38961</v>
          </cell>
          <cell r="B149">
            <v>11509592.2335071</v>
          </cell>
          <cell r="C149">
            <v>166462.75</v>
          </cell>
          <cell r="D149">
            <v>89732.135109952302</v>
          </cell>
          <cell r="E149">
            <v>76730.614890047698</v>
          </cell>
          <cell r="F149">
            <v>11419860.098397201</v>
          </cell>
        </row>
        <row r="150">
          <cell r="A150">
            <v>38991</v>
          </cell>
          <cell r="B150">
            <v>11419860.098397201</v>
          </cell>
          <cell r="C150">
            <v>166462.75</v>
          </cell>
          <cell r="D150">
            <v>90330.349344018701</v>
          </cell>
          <cell r="E150">
            <v>76132.400655981299</v>
          </cell>
          <cell r="F150">
            <v>11329529.749053201</v>
          </cell>
        </row>
        <row r="151">
          <cell r="A151">
            <v>39022</v>
          </cell>
          <cell r="B151">
            <v>11329529.749053201</v>
          </cell>
          <cell r="C151">
            <v>166462.75</v>
          </cell>
          <cell r="D151">
            <v>90932.551672978807</v>
          </cell>
          <cell r="E151">
            <v>75530.198327021193</v>
          </cell>
          <cell r="F151">
            <v>11238597.1973802</v>
          </cell>
        </row>
        <row r="152">
          <cell r="A152">
            <v>39052</v>
          </cell>
          <cell r="B152">
            <v>11238597.1973802</v>
          </cell>
          <cell r="C152">
            <v>166462.75</v>
          </cell>
          <cell r="D152">
            <v>91538.768684131996</v>
          </cell>
          <cell r="E152">
            <v>74923.981315868004</v>
          </cell>
          <cell r="F152">
            <v>11147058.4286961</v>
          </cell>
        </row>
        <row r="153">
          <cell r="A153">
            <v>39083</v>
          </cell>
          <cell r="B153">
            <v>11147058.4286961</v>
          </cell>
          <cell r="C153">
            <v>166462.75</v>
          </cell>
          <cell r="D153">
            <v>92149.0271420262</v>
          </cell>
          <cell r="E153">
            <v>74313.7228579738</v>
          </cell>
          <cell r="F153">
            <v>11054909.401554</v>
          </cell>
        </row>
        <row r="154">
          <cell r="A154">
            <v>39114</v>
          </cell>
          <cell r="B154">
            <v>11054909.401554</v>
          </cell>
          <cell r="C154">
            <v>166462.75</v>
          </cell>
          <cell r="D154">
            <v>92763.353989639698</v>
          </cell>
          <cell r="E154">
            <v>73699.396010360302</v>
          </cell>
          <cell r="F154">
            <v>10962146.0475644</v>
          </cell>
        </row>
        <row r="155">
          <cell r="A155">
            <v>39142</v>
          </cell>
          <cell r="B155">
            <v>10962146.0475644</v>
          </cell>
          <cell r="C155">
            <v>166462.75</v>
          </cell>
          <cell r="D155">
            <v>93381.776349570704</v>
          </cell>
          <cell r="E155">
            <v>73080.973650429296</v>
          </cell>
          <cell r="F155">
            <v>10868764.2712148</v>
          </cell>
        </row>
        <row r="156">
          <cell r="A156">
            <v>39173</v>
          </cell>
          <cell r="B156">
            <v>10868764.2712148</v>
          </cell>
          <cell r="C156">
            <v>166462.75</v>
          </cell>
          <cell r="D156">
            <v>94004.321525234496</v>
          </cell>
          <cell r="E156">
            <v>72458.428474765504</v>
          </cell>
          <cell r="F156">
            <v>10774759.949689601</v>
          </cell>
        </row>
        <row r="157">
          <cell r="A157">
            <v>39203</v>
          </cell>
          <cell r="B157">
            <v>10774759.949689601</v>
          </cell>
          <cell r="C157">
            <v>166462.75</v>
          </cell>
          <cell r="D157">
            <v>94631.017002069406</v>
          </cell>
          <cell r="E157">
            <v>71831.732997930594</v>
          </cell>
          <cell r="F157">
            <v>10680128.9326875</v>
          </cell>
        </row>
        <row r="158">
          <cell r="A158">
            <v>39234</v>
          </cell>
          <cell r="B158">
            <v>10680128.9326875</v>
          </cell>
          <cell r="C158">
            <v>166462.75</v>
          </cell>
          <cell r="D158">
            <v>95261.890448749793</v>
          </cell>
          <cell r="E158">
            <v>71200.859551250207</v>
          </cell>
          <cell r="F158">
            <v>10584867.0422388</v>
          </cell>
        </row>
        <row r="159">
          <cell r="A159">
            <v>39264</v>
          </cell>
          <cell r="B159">
            <v>10584867.0422388</v>
          </cell>
          <cell r="C159">
            <v>166462.75</v>
          </cell>
          <cell r="D159">
            <v>95896.969718408101</v>
          </cell>
          <cell r="E159">
            <v>70565.780281591899</v>
          </cell>
          <cell r="F159">
            <v>10488970.072520399</v>
          </cell>
        </row>
        <row r="160">
          <cell r="A160">
            <v>39295</v>
          </cell>
          <cell r="B160">
            <v>10488970.072520399</v>
          </cell>
          <cell r="C160">
            <v>166462.75</v>
          </cell>
          <cell r="D160">
            <v>96536.282849864205</v>
          </cell>
          <cell r="E160">
            <v>69926.467150135795</v>
          </cell>
          <cell r="F160">
            <v>10392433.789670501</v>
          </cell>
        </row>
        <row r="161">
          <cell r="A161">
            <v>39326</v>
          </cell>
          <cell r="B161">
            <v>10392433.789670501</v>
          </cell>
          <cell r="C161">
            <v>166462.75</v>
          </cell>
          <cell r="D161">
            <v>97179.858068863294</v>
          </cell>
          <cell r="E161">
            <v>69282.891931136706</v>
          </cell>
          <cell r="F161">
            <v>10295253.931601601</v>
          </cell>
        </row>
        <row r="162">
          <cell r="A162">
            <v>39356</v>
          </cell>
          <cell r="B162">
            <v>10295253.931601601</v>
          </cell>
          <cell r="C162">
            <v>166462.75</v>
          </cell>
          <cell r="D162">
            <v>97827.723789322394</v>
          </cell>
          <cell r="E162">
            <v>68635.026210677606</v>
          </cell>
          <cell r="F162">
            <v>10197426.2078123</v>
          </cell>
        </row>
        <row r="163">
          <cell r="A163">
            <v>39387</v>
          </cell>
          <cell r="B163">
            <v>10197426.2078123</v>
          </cell>
          <cell r="C163">
            <v>166462.75</v>
          </cell>
          <cell r="D163">
            <v>98479.908614584507</v>
          </cell>
          <cell r="E163">
            <v>67982.841385415493</v>
          </cell>
          <cell r="F163">
            <v>10098946.2991977</v>
          </cell>
        </row>
        <row r="164">
          <cell r="A164">
            <v>39417</v>
          </cell>
          <cell r="B164">
            <v>10098946.2991977</v>
          </cell>
          <cell r="C164">
            <v>166462.75</v>
          </cell>
          <cell r="D164">
            <v>99136.441338681805</v>
          </cell>
          <cell r="E164">
            <v>67326.308661318195</v>
          </cell>
          <cell r="F164">
            <v>9999809.8578590509</v>
          </cell>
        </row>
        <row r="165">
          <cell r="A165">
            <v>39448</v>
          </cell>
          <cell r="B165">
            <v>9999809.8578590509</v>
          </cell>
          <cell r="C165">
            <v>166462.75</v>
          </cell>
          <cell r="D165">
            <v>99797.350947606305</v>
          </cell>
          <cell r="E165">
            <v>66665.399052393695</v>
          </cell>
          <cell r="F165">
            <v>9900012.5069114491</v>
          </cell>
        </row>
        <row r="166">
          <cell r="A166">
            <v>39479</v>
          </cell>
          <cell r="B166">
            <v>9900012.5069114491</v>
          </cell>
          <cell r="C166">
            <v>166462.75</v>
          </cell>
          <cell r="D166">
            <v>100462.66662059</v>
          </cell>
          <cell r="E166">
            <v>66000.083379409596</v>
          </cell>
          <cell r="F166">
            <v>9799549.8402908593</v>
          </cell>
        </row>
        <row r="167">
          <cell r="A167">
            <v>39508</v>
          </cell>
          <cell r="B167">
            <v>9799549.8402908593</v>
          </cell>
          <cell r="C167">
            <v>166462.75</v>
          </cell>
          <cell r="D167">
            <v>101132.417731394</v>
          </cell>
          <cell r="E167">
            <v>65330.3322686057</v>
          </cell>
          <cell r="F167">
            <v>9698417.4225594606</v>
          </cell>
        </row>
        <row r="168">
          <cell r="A168">
            <v>39539</v>
          </cell>
          <cell r="B168">
            <v>9698417.4225594606</v>
          </cell>
          <cell r="C168">
            <v>166462.75</v>
          </cell>
          <cell r="D168">
            <v>101806.633849604</v>
          </cell>
          <cell r="E168">
            <v>64656.116150396403</v>
          </cell>
          <cell r="F168">
            <v>9596610.7887098603</v>
          </cell>
        </row>
        <row r="169">
          <cell r="A169">
            <v>39569</v>
          </cell>
          <cell r="B169">
            <v>9596610.7887098603</v>
          </cell>
          <cell r="C169">
            <v>166462.75</v>
          </cell>
          <cell r="D169">
            <v>102485.34474193399</v>
          </cell>
          <cell r="E169">
            <v>63977.405258065701</v>
          </cell>
          <cell r="F169">
            <v>9494125.4439679198</v>
          </cell>
        </row>
        <row r="170">
          <cell r="A170">
            <v>39600</v>
          </cell>
          <cell r="B170">
            <v>9494125.4439679198</v>
          </cell>
          <cell r="C170">
            <v>166462.75</v>
          </cell>
          <cell r="D170">
            <v>103168.580373547</v>
          </cell>
          <cell r="E170">
            <v>63294.1696264528</v>
          </cell>
          <cell r="F170">
            <v>9390956.86359437</v>
          </cell>
        </row>
        <row r="171">
          <cell r="A171">
            <v>39630</v>
          </cell>
          <cell r="B171">
            <v>9390956.86359437</v>
          </cell>
          <cell r="C171">
            <v>166462.75</v>
          </cell>
          <cell r="D171">
            <v>103856.37090937101</v>
          </cell>
          <cell r="E171">
            <v>62606.379090629198</v>
          </cell>
          <cell r="F171">
            <v>9287100.4926849995</v>
          </cell>
        </row>
        <row r="172">
          <cell r="A172">
            <v>39661</v>
          </cell>
          <cell r="B172">
            <v>9287100.4926849995</v>
          </cell>
          <cell r="C172">
            <v>166462.75</v>
          </cell>
          <cell r="D172">
            <v>104548.74671543299</v>
          </cell>
          <cell r="E172">
            <v>61914.003284566701</v>
          </cell>
          <cell r="F172">
            <v>9182551.7459695693</v>
          </cell>
        </row>
        <row r="173">
          <cell r="A173">
            <v>39692</v>
          </cell>
          <cell r="B173">
            <v>9182551.7459695693</v>
          </cell>
          <cell r="C173">
            <v>166462.75</v>
          </cell>
          <cell r="D173">
            <v>105245.738360203</v>
          </cell>
          <cell r="E173">
            <v>61217.0116397971</v>
          </cell>
          <cell r="F173">
            <v>9077306.0076093692</v>
          </cell>
        </row>
        <row r="174">
          <cell r="A174">
            <v>39722</v>
          </cell>
          <cell r="B174">
            <v>9077306.0076093692</v>
          </cell>
          <cell r="C174">
            <v>166462.75</v>
          </cell>
          <cell r="D174">
            <v>105947.376615938</v>
          </cell>
          <cell r="E174">
            <v>60515.373384062499</v>
          </cell>
          <cell r="F174">
            <v>8971358.6309934296</v>
          </cell>
        </row>
        <row r="175">
          <cell r="A175">
            <v>39753</v>
          </cell>
          <cell r="B175">
            <v>8971358.6309934296</v>
          </cell>
          <cell r="C175">
            <v>166462.75</v>
          </cell>
          <cell r="D175">
            <v>106653.692460044</v>
          </cell>
          <cell r="E175">
            <v>59809.0575399562</v>
          </cell>
          <cell r="F175">
            <v>8864704.9385333899</v>
          </cell>
        </row>
        <row r="176">
          <cell r="A176">
            <v>39783</v>
          </cell>
          <cell r="B176">
            <v>8864704.9385333899</v>
          </cell>
          <cell r="C176">
            <v>166462.75</v>
          </cell>
          <cell r="D176">
            <v>107364.71707644399</v>
          </cell>
          <cell r="E176">
            <v>59098.032923555897</v>
          </cell>
          <cell r="F176">
            <v>8757340.2214569394</v>
          </cell>
        </row>
        <row r="177">
          <cell r="A177">
            <v>39814</v>
          </cell>
          <cell r="B177">
            <v>8757340.2214569394</v>
          </cell>
          <cell r="C177">
            <v>166462.75</v>
          </cell>
          <cell r="D177">
            <v>108080.48185695399</v>
          </cell>
          <cell r="E177">
            <v>58382.268143046298</v>
          </cell>
          <cell r="F177">
            <v>8649259.7395999897</v>
          </cell>
        </row>
        <row r="178">
          <cell r="A178">
            <v>39845</v>
          </cell>
          <cell r="B178">
            <v>8649259.7395999897</v>
          </cell>
          <cell r="C178">
            <v>166462.75</v>
          </cell>
          <cell r="D178">
            <v>108801.018402667</v>
          </cell>
          <cell r="E178">
            <v>57661.731597333302</v>
          </cell>
          <cell r="F178">
            <v>8540458.7211973201</v>
          </cell>
        </row>
        <row r="179">
          <cell r="A179">
            <v>39873</v>
          </cell>
          <cell r="B179">
            <v>8540458.7211973201</v>
          </cell>
          <cell r="C179">
            <v>166462.75</v>
          </cell>
          <cell r="D179">
            <v>109526.358525351</v>
          </cell>
          <cell r="E179">
            <v>56936.391474648801</v>
          </cell>
          <cell r="F179">
            <v>8430932.3626719695</v>
          </cell>
        </row>
        <row r="180">
          <cell r="A180">
            <v>39904</v>
          </cell>
          <cell r="B180">
            <v>8430932.3626719695</v>
          </cell>
          <cell r="C180">
            <v>166462.75</v>
          </cell>
          <cell r="D180">
            <v>110256.534248854</v>
          </cell>
          <cell r="E180">
            <v>56206.215751146497</v>
          </cell>
          <cell r="F180">
            <v>8320675.8284231201</v>
          </cell>
        </row>
        <row r="181">
          <cell r="A181">
            <v>39934</v>
          </cell>
          <cell r="B181">
            <v>8320675.8284231201</v>
          </cell>
          <cell r="C181">
            <v>166462.75</v>
          </cell>
          <cell r="D181">
            <v>110991.577810513</v>
          </cell>
          <cell r="E181">
            <v>55471.172189487501</v>
          </cell>
          <cell r="F181">
            <v>8209684.25061261</v>
          </cell>
        </row>
        <row r="182">
          <cell r="A182">
            <v>39965</v>
          </cell>
          <cell r="B182">
            <v>8209684.25061261</v>
          </cell>
          <cell r="C182">
            <v>166462.75</v>
          </cell>
          <cell r="D182">
            <v>111731.52166258301</v>
          </cell>
          <cell r="E182">
            <v>54731.2283374174</v>
          </cell>
          <cell r="F182">
            <v>8097952.7289500199</v>
          </cell>
        </row>
        <row r="183">
          <cell r="A183">
            <v>39995</v>
          </cell>
          <cell r="B183">
            <v>8097952.7289500199</v>
          </cell>
          <cell r="C183">
            <v>166462.75</v>
          </cell>
          <cell r="D183">
            <v>112476.398473667</v>
          </cell>
          <cell r="E183">
            <v>53986.351526333499</v>
          </cell>
          <cell r="F183">
            <v>7985476.3304763604</v>
          </cell>
        </row>
        <row r="184">
          <cell r="A184">
            <v>40026</v>
          </cell>
          <cell r="B184">
            <v>7985476.3304763604</v>
          </cell>
          <cell r="C184">
            <v>166462.75</v>
          </cell>
          <cell r="D184">
            <v>113226.241130158</v>
          </cell>
          <cell r="E184">
            <v>53236.508869842401</v>
          </cell>
          <cell r="F184">
            <v>7872250.0893462002</v>
          </cell>
        </row>
        <row r="185">
          <cell r="A185">
            <v>40057</v>
          </cell>
          <cell r="B185">
            <v>7872250.0893462002</v>
          </cell>
          <cell r="C185">
            <v>166462.75</v>
          </cell>
          <cell r="D185">
            <v>113981.08273769201</v>
          </cell>
          <cell r="E185">
            <v>52481.667262308001</v>
          </cell>
          <cell r="F185">
            <v>7758269.0066085104</v>
          </cell>
        </row>
        <row r="186">
          <cell r="A186">
            <v>40087</v>
          </cell>
          <cell r="B186">
            <v>7758269.0066085104</v>
          </cell>
          <cell r="C186">
            <v>166462.75</v>
          </cell>
          <cell r="D186">
            <v>114740.95662261</v>
          </cell>
          <cell r="E186">
            <v>51721.793377390102</v>
          </cell>
          <cell r="F186">
            <v>7643528.0499858996</v>
          </cell>
        </row>
        <row r="187">
          <cell r="A187">
            <v>40118</v>
          </cell>
          <cell r="B187">
            <v>7643528.0499858996</v>
          </cell>
          <cell r="C187">
            <v>166462.75</v>
          </cell>
          <cell r="D187">
            <v>115505.89633342699</v>
          </cell>
          <cell r="E187">
            <v>50956.853666572701</v>
          </cell>
          <cell r="F187">
            <v>7528022.1536524696</v>
          </cell>
        </row>
        <row r="188">
          <cell r="A188">
            <v>40148</v>
          </cell>
          <cell r="B188">
            <v>7528022.1536524696</v>
          </cell>
          <cell r="C188">
            <v>166462.75</v>
          </cell>
          <cell r="D188">
            <v>116275.935642317</v>
          </cell>
          <cell r="E188">
            <v>50186.814357683099</v>
          </cell>
          <cell r="F188">
            <v>7411746.2180101499</v>
          </cell>
        </row>
        <row r="189">
          <cell r="A189">
            <v>40179</v>
          </cell>
          <cell r="B189">
            <v>7411746.2180101499</v>
          </cell>
          <cell r="C189">
            <v>166462.75</v>
          </cell>
          <cell r="D189">
            <v>117051.108546599</v>
          </cell>
          <cell r="E189">
            <v>49411.641453400996</v>
          </cell>
          <cell r="F189">
            <v>7294695.1094635502</v>
          </cell>
        </row>
        <row r="190">
          <cell r="A190">
            <v>40210</v>
          </cell>
          <cell r="B190">
            <v>7294695.1094635502</v>
          </cell>
          <cell r="C190">
            <v>166462.75</v>
          </cell>
          <cell r="D190">
            <v>117831.449270243</v>
          </cell>
          <cell r="E190">
            <v>48631.300729757</v>
          </cell>
          <cell r="F190">
            <v>7176863.6601933101</v>
          </cell>
        </row>
        <row r="191">
          <cell r="A191">
            <v>40238</v>
          </cell>
          <cell r="B191">
            <v>7176863.6601933101</v>
          </cell>
          <cell r="C191">
            <v>166462.75</v>
          </cell>
          <cell r="D191">
            <v>118616.99226537799</v>
          </cell>
          <cell r="E191">
            <v>47845.757734622101</v>
          </cell>
          <cell r="F191">
            <v>7058246.6679279301</v>
          </cell>
        </row>
        <row r="192">
          <cell r="A192">
            <v>40269</v>
          </cell>
          <cell r="B192">
            <v>7058246.6679279301</v>
          </cell>
          <cell r="C192">
            <v>166462.75</v>
          </cell>
          <cell r="D192">
            <v>119407.77221381399</v>
          </cell>
          <cell r="E192">
            <v>47054.977786186202</v>
          </cell>
          <cell r="F192">
            <v>6938838.89571412</v>
          </cell>
        </row>
        <row r="193">
          <cell r="A193">
            <v>40299</v>
          </cell>
          <cell r="B193">
            <v>6938838.89571412</v>
          </cell>
          <cell r="C193">
            <v>166462.75</v>
          </cell>
          <cell r="D193">
            <v>120203.824028573</v>
          </cell>
          <cell r="E193">
            <v>46258.925971427503</v>
          </cell>
          <cell r="F193">
            <v>6818635.0716855498</v>
          </cell>
        </row>
        <row r="194">
          <cell r="A194">
            <v>40330</v>
          </cell>
          <cell r="B194">
            <v>6818635.0716855498</v>
          </cell>
          <cell r="C194">
            <v>166462.75</v>
          </cell>
          <cell r="D194">
            <v>121005.18285543</v>
          </cell>
          <cell r="E194">
            <v>45457.567144570297</v>
          </cell>
          <cell r="F194">
            <v>6697629.8888301197</v>
          </cell>
        </row>
        <row r="195">
          <cell r="A195">
            <v>40360</v>
          </cell>
          <cell r="B195">
            <v>6697629.8888301197</v>
          </cell>
          <cell r="C195">
            <v>166462.75</v>
          </cell>
          <cell r="D195">
            <v>121811.884074466</v>
          </cell>
          <cell r="E195">
            <v>44650.865925534097</v>
          </cell>
          <cell r="F195">
            <v>6575818.0047556497</v>
          </cell>
        </row>
        <row r="196">
          <cell r="A196">
            <v>40391</v>
          </cell>
          <cell r="B196">
            <v>6575818.0047556497</v>
          </cell>
          <cell r="C196">
            <v>166462.75</v>
          </cell>
          <cell r="D196">
            <v>122623.963301629</v>
          </cell>
          <cell r="E196">
            <v>43838.786698370997</v>
          </cell>
          <cell r="F196">
            <v>6453194.04145402</v>
          </cell>
        </row>
        <row r="197">
          <cell r="A197">
            <v>40422</v>
          </cell>
          <cell r="B197">
            <v>6453194.04145402</v>
          </cell>
          <cell r="C197">
            <v>166462.75</v>
          </cell>
          <cell r="D197">
            <v>123441.45639030699</v>
          </cell>
          <cell r="E197">
            <v>43021.293609693501</v>
          </cell>
          <cell r="F197">
            <v>6329752.5850637201</v>
          </cell>
        </row>
        <row r="198">
          <cell r="A198">
            <v>40452</v>
          </cell>
          <cell r="B198">
            <v>6329752.5850637201</v>
          </cell>
          <cell r="C198">
            <v>166462.75</v>
          </cell>
          <cell r="D198">
            <v>124264.39943290901</v>
          </cell>
          <cell r="E198">
            <v>42198.350567091402</v>
          </cell>
          <cell r="F198">
            <v>6205488.1856308104</v>
          </cell>
        </row>
        <row r="199">
          <cell r="A199">
            <v>40483</v>
          </cell>
          <cell r="B199">
            <v>6205488.1856308104</v>
          </cell>
          <cell r="C199">
            <v>166462.75</v>
          </cell>
          <cell r="D199">
            <v>125092.82876246099</v>
          </cell>
          <cell r="E199">
            <v>41369.9212375387</v>
          </cell>
          <cell r="F199">
            <v>6080395.3568683499</v>
          </cell>
        </row>
        <row r="200">
          <cell r="A200">
            <v>40513</v>
          </cell>
          <cell r="B200">
            <v>6080395.3568683499</v>
          </cell>
          <cell r="C200">
            <v>166462.75</v>
          </cell>
          <cell r="D200">
            <v>125926.780954211</v>
          </cell>
          <cell r="E200">
            <v>40535.969045789003</v>
          </cell>
          <cell r="F200">
            <v>5954468.5759141296</v>
          </cell>
        </row>
        <row r="201">
          <cell r="A201">
            <v>40544</v>
          </cell>
          <cell r="B201">
            <v>5954468.5759141296</v>
          </cell>
          <cell r="C201">
            <v>166462.75</v>
          </cell>
          <cell r="D201">
            <v>126766.292827239</v>
          </cell>
          <cell r="E201">
            <v>39696.4571727609</v>
          </cell>
          <cell r="F201">
            <v>5827702.2830868997</v>
          </cell>
        </row>
        <row r="202">
          <cell r="A202">
            <v>40575</v>
          </cell>
          <cell r="B202">
            <v>5827702.2830868997</v>
          </cell>
          <cell r="C202">
            <v>166462.75</v>
          </cell>
          <cell r="D202">
            <v>127611.40144608699</v>
          </cell>
          <cell r="E202">
            <v>38851.348553912598</v>
          </cell>
          <cell r="F202">
            <v>5700090.8816408096</v>
          </cell>
        </row>
        <row r="203">
          <cell r="A203">
            <v>40603</v>
          </cell>
          <cell r="B203">
            <v>5700090.8816408096</v>
          </cell>
          <cell r="C203">
            <v>166462.75</v>
          </cell>
          <cell r="D203">
            <v>128462.144122395</v>
          </cell>
          <cell r="E203">
            <v>38000.605877605398</v>
          </cell>
          <cell r="F203">
            <v>5571628.7375184102</v>
          </cell>
        </row>
        <row r="204">
          <cell r="A204">
            <v>40634</v>
          </cell>
          <cell r="B204">
            <v>5571628.7375184102</v>
          </cell>
          <cell r="C204">
            <v>166462.75</v>
          </cell>
          <cell r="D204">
            <v>129318.55841654399</v>
          </cell>
          <cell r="E204">
            <v>37144.1915834561</v>
          </cell>
          <cell r="F204">
            <v>5442310.1791018704</v>
          </cell>
        </row>
        <row r="205">
          <cell r="A205">
            <v>40664</v>
          </cell>
          <cell r="B205">
            <v>5442310.1791018704</v>
          </cell>
          <cell r="C205">
            <v>166462.75</v>
          </cell>
          <cell r="D205">
            <v>130180.682139321</v>
          </cell>
          <cell r="E205">
            <v>36282.067860679097</v>
          </cell>
          <cell r="F205">
            <v>5312129.4969625501</v>
          </cell>
        </row>
        <row r="206">
          <cell r="A206">
            <v>40695</v>
          </cell>
          <cell r="B206">
            <v>5312129.4969625501</v>
          </cell>
          <cell r="C206">
            <v>166462.75</v>
          </cell>
          <cell r="D206">
            <v>131048.553353583</v>
          </cell>
          <cell r="E206">
            <v>35414.196646416996</v>
          </cell>
          <cell r="F206">
            <v>5181080.9436089601</v>
          </cell>
        </row>
        <row r="207">
          <cell r="A207">
            <v>40725</v>
          </cell>
          <cell r="B207">
            <v>5181080.9436089601</v>
          </cell>
          <cell r="C207">
            <v>166462.75</v>
          </cell>
          <cell r="D207">
            <v>131922.21037593999</v>
          </cell>
          <cell r="E207">
            <v>34540.539624059798</v>
          </cell>
          <cell r="F207">
            <v>5049158.7332330197</v>
          </cell>
        </row>
        <row r="208">
          <cell r="A208">
            <v>40756</v>
          </cell>
          <cell r="B208">
            <v>5049158.7332330197</v>
          </cell>
          <cell r="C208">
            <v>166462.75</v>
          </cell>
          <cell r="D208">
            <v>132801.69177844599</v>
          </cell>
          <cell r="E208">
            <v>33661.058221553503</v>
          </cell>
          <cell r="F208">
            <v>4916357.0414545797</v>
          </cell>
        </row>
        <row r="209">
          <cell r="A209">
            <v>40787</v>
          </cell>
          <cell r="B209">
            <v>4916357.0414545797</v>
          </cell>
          <cell r="C209">
            <v>166462.75</v>
          </cell>
          <cell r="D209">
            <v>133687.03639030299</v>
          </cell>
          <cell r="E209">
            <v>32775.713609697203</v>
          </cell>
          <cell r="F209">
            <v>4782670.0050642798</v>
          </cell>
        </row>
        <row r="210">
          <cell r="A210">
            <v>40817</v>
          </cell>
          <cell r="B210">
            <v>4782670.0050642798</v>
          </cell>
          <cell r="C210">
            <v>166462.75</v>
          </cell>
          <cell r="D210">
            <v>134578.28329957099</v>
          </cell>
          <cell r="E210">
            <v>31884.4667004285</v>
          </cell>
          <cell r="F210">
            <v>4648091.7217646996</v>
          </cell>
        </row>
        <row r="211">
          <cell r="A211">
            <v>40848</v>
          </cell>
          <cell r="B211">
            <v>4648091.7217646996</v>
          </cell>
          <cell r="C211">
            <v>166462.75</v>
          </cell>
          <cell r="D211">
            <v>135475.47185490199</v>
          </cell>
          <cell r="E211">
            <v>30987.278145098</v>
          </cell>
          <cell r="F211">
            <v>4512616.2499097995</v>
          </cell>
        </row>
        <row r="212">
          <cell r="A212">
            <v>40878</v>
          </cell>
          <cell r="B212">
            <v>4512616.2499097995</v>
          </cell>
          <cell r="C212">
            <v>166462.75</v>
          </cell>
          <cell r="D212">
            <v>136378.64166726801</v>
          </cell>
          <cell r="E212">
            <v>30084.108332732001</v>
          </cell>
          <cell r="F212">
            <v>4376237.6082425304</v>
          </cell>
        </row>
        <row r="213">
          <cell r="A213">
            <v>40909</v>
          </cell>
          <cell r="B213">
            <v>4376237.6082425304</v>
          </cell>
          <cell r="C213">
            <v>166462.75</v>
          </cell>
          <cell r="D213">
            <v>137287.832611716</v>
          </cell>
          <cell r="E213">
            <v>29174.9173882836</v>
          </cell>
          <cell r="F213">
            <v>4238949.7756308196</v>
          </cell>
        </row>
        <row r="214">
          <cell r="A214">
            <v>40940</v>
          </cell>
          <cell r="B214">
            <v>4238949.7756308196</v>
          </cell>
          <cell r="C214">
            <v>166462.75</v>
          </cell>
          <cell r="D214">
            <v>138203.084829128</v>
          </cell>
          <cell r="E214">
            <v>28259.6651708721</v>
          </cell>
          <cell r="F214">
            <v>4100746.6908016899</v>
          </cell>
        </row>
        <row r="215">
          <cell r="A215">
            <v>40969</v>
          </cell>
          <cell r="B215">
            <v>4100746.6908016899</v>
          </cell>
          <cell r="C215">
            <v>166462.75</v>
          </cell>
          <cell r="D215">
            <v>139124.43872798901</v>
          </cell>
          <cell r="E215">
            <v>27338.311272011299</v>
          </cell>
          <cell r="F215">
            <v>3961622.2520737001</v>
          </cell>
        </row>
        <row r="216">
          <cell r="A216">
            <v>41000</v>
          </cell>
          <cell r="B216">
            <v>3961622.2520737001</v>
          </cell>
          <cell r="C216">
            <v>166462.75</v>
          </cell>
          <cell r="D216">
            <v>140051.93498617501</v>
          </cell>
          <cell r="E216">
            <v>26410.8150138247</v>
          </cell>
          <cell r="F216">
            <v>3821570.3170875199</v>
          </cell>
        </row>
        <row r="217">
          <cell r="A217">
            <v>41030</v>
          </cell>
          <cell r="B217">
            <v>3821570.3170875199</v>
          </cell>
          <cell r="C217">
            <v>166462.75</v>
          </cell>
          <cell r="D217">
            <v>140985.61455274999</v>
          </cell>
          <cell r="E217">
            <v>25477.135447250199</v>
          </cell>
          <cell r="F217">
            <v>3680584.7025347701</v>
          </cell>
        </row>
        <row r="218">
          <cell r="A218">
            <v>41061</v>
          </cell>
          <cell r="B218">
            <v>3680584.7025347701</v>
          </cell>
          <cell r="C218">
            <v>166462.75</v>
          </cell>
          <cell r="D218">
            <v>141925.518649768</v>
          </cell>
          <cell r="E218">
            <v>24537.231350231799</v>
          </cell>
          <cell r="F218">
            <v>3538659.18388501</v>
          </cell>
        </row>
        <row r="219">
          <cell r="A219">
            <v>41091</v>
          </cell>
          <cell r="B219">
            <v>3538659.18388501</v>
          </cell>
          <cell r="C219">
            <v>166462.75</v>
          </cell>
          <cell r="D219">
            <v>142871.68877410001</v>
          </cell>
          <cell r="E219">
            <v>23591.061225900001</v>
          </cell>
          <cell r="F219">
            <v>3395787.4951109099</v>
          </cell>
        </row>
        <row r="220">
          <cell r="A220">
            <v>41122</v>
          </cell>
          <cell r="B220">
            <v>3395787.4951109099</v>
          </cell>
          <cell r="C220">
            <v>166462.75</v>
          </cell>
          <cell r="D220">
            <v>143824.166699261</v>
          </cell>
          <cell r="E220">
            <v>22638.583300739399</v>
          </cell>
          <cell r="F220">
            <v>3251963.3284116499</v>
          </cell>
        </row>
        <row r="221">
          <cell r="A221">
            <v>41153</v>
          </cell>
          <cell r="B221">
            <v>3251963.3284116499</v>
          </cell>
          <cell r="C221">
            <v>166462.75</v>
          </cell>
          <cell r="D221">
            <v>144782.994477256</v>
          </cell>
          <cell r="E221">
            <v>21679.755522744301</v>
          </cell>
          <cell r="F221">
            <v>3107180.33393439</v>
          </cell>
        </row>
        <row r="222">
          <cell r="A222">
            <v>41183</v>
          </cell>
          <cell r="B222">
            <v>3107180.33393439</v>
          </cell>
          <cell r="C222">
            <v>166462.75</v>
          </cell>
          <cell r="D222">
            <v>145748.214440437</v>
          </cell>
          <cell r="E222">
            <v>20714.535559562599</v>
          </cell>
          <cell r="F222">
            <v>2961432.1194939502</v>
          </cell>
        </row>
        <row r="223">
          <cell r="A223">
            <v>41214</v>
          </cell>
          <cell r="B223">
            <v>2961432.1194939502</v>
          </cell>
          <cell r="C223">
            <v>166462.75</v>
          </cell>
          <cell r="D223">
            <v>146719.86920337399</v>
          </cell>
          <cell r="E223">
            <v>19742.880796626399</v>
          </cell>
          <cell r="F223">
            <v>2814712.2502905801</v>
          </cell>
        </row>
        <row r="224">
          <cell r="A224">
            <v>41244</v>
          </cell>
          <cell r="B224">
            <v>2814712.2502905801</v>
          </cell>
          <cell r="C224">
            <v>166462.75</v>
          </cell>
          <cell r="D224">
            <v>147698.001664729</v>
          </cell>
          <cell r="E224">
            <v>18764.748335270499</v>
          </cell>
          <cell r="F224">
            <v>2667014.2486258498</v>
          </cell>
        </row>
        <row r="225">
          <cell r="A225">
            <v>41275</v>
          </cell>
          <cell r="B225">
            <v>2667014.2486258498</v>
          </cell>
          <cell r="C225">
            <v>166462.75</v>
          </cell>
          <cell r="D225">
            <v>148682.65500916101</v>
          </cell>
          <cell r="E225">
            <v>17780.094990838999</v>
          </cell>
          <cell r="F225">
            <v>2518331.59361669</v>
          </cell>
        </row>
        <row r="226">
          <cell r="A226">
            <v>41306</v>
          </cell>
          <cell r="B226">
            <v>2518331.59361669</v>
          </cell>
          <cell r="C226">
            <v>166462.75</v>
          </cell>
          <cell r="D226">
            <v>149673.87270922199</v>
          </cell>
          <cell r="E226">
            <v>16788.877290777898</v>
          </cell>
          <cell r="F226">
            <v>2368657.7209074702</v>
          </cell>
        </row>
        <row r="227">
          <cell r="A227">
            <v>41334</v>
          </cell>
          <cell r="B227">
            <v>2368657.7209074702</v>
          </cell>
          <cell r="C227">
            <v>166462.75</v>
          </cell>
          <cell r="D227">
            <v>150671.698527284</v>
          </cell>
          <cell r="E227">
            <v>15791.051472716401</v>
          </cell>
          <cell r="F227">
            <v>2217986.0223801802</v>
          </cell>
        </row>
        <row r="228">
          <cell r="A228">
            <v>41365</v>
          </cell>
          <cell r="B228">
            <v>2217986.0223801802</v>
          </cell>
          <cell r="C228">
            <v>166462.75</v>
          </cell>
          <cell r="D228">
            <v>151676.17651746501</v>
          </cell>
          <cell r="E228">
            <v>14786.573482534601</v>
          </cell>
          <cell r="F228">
            <v>2066309.8458627199</v>
          </cell>
        </row>
        <row r="229">
          <cell r="A229">
            <v>41395</v>
          </cell>
          <cell r="B229">
            <v>2066309.8458627199</v>
          </cell>
          <cell r="C229">
            <v>166462.75</v>
          </cell>
          <cell r="D229">
            <v>152687.35102758199</v>
          </cell>
          <cell r="E229">
            <v>13775.398972418099</v>
          </cell>
          <cell r="F229">
            <v>1913622.49483514</v>
          </cell>
        </row>
        <row r="230">
          <cell r="A230">
            <v>41426</v>
          </cell>
          <cell r="B230">
            <v>1913622.49483514</v>
          </cell>
          <cell r="C230">
            <v>166462.75</v>
          </cell>
          <cell r="D230">
            <v>153705.266701099</v>
          </cell>
          <cell r="E230">
            <v>12757.483298900899</v>
          </cell>
          <cell r="F230">
            <v>1759917.22813404</v>
          </cell>
        </row>
        <row r="231">
          <cell r="A231">
            <v>41456</v>
          </cell>
          <cell r="B231">
            <v>1759917.22813404</v>
          </cell>
          <cell r="C231">
            <v>166462.75</v>
          </cell>
          <cell r="D231">
            <v>154729.968479106</v>
          </cell>
          <cell r="E231">
            <v>11732.781520893601</v>
          </cell>
          <cell r="F231">
            <v>1605187.2596549301</v>
          </cell>
        </row>
        <row r="232">
          <cell r="A232">
            <v>41487</v>
          </cell>
          <cell r="B232">
            <v>1605187.2596549301</v>
          </cell>
          <cell r="C232">
            <v>166462.75</v>
          </cell>
          <cell r="D232">
            <v>155761.50160230001</v>
          </cell>
          <cell r="E232">
            <v>10701.248397699501</v>
          </cell>
          <cell r="F232">
            <v>1449425.7580526299</v>
          </cell>
        </row>
        <row r="233">
          <cell r="A233">
            <v>41518</v>
          </cell>
          <cell r="B233">
            <v>1449425.7580526299</v>
          </cell>
          <cell r="C233">
            <v>166462.75</v>
          </cell>
          <cell r="D233">
            <v>156799.91161298199</v>
          </cell>
          <cell r="E233">
            <v>9662.8383870175294</v>
          </cell>
          <cell r="F233">
            <v>1292625.84643965</v>
          </cell>
        </row>
        <row r="234">
          <cell r="A234">
            <v>41548</v>
          </cell>
          <cell r="B234">
            <v>1292625.84643965</v>
          </cell>
          <cell r="C234">
            <v>166462.75</v>
          </cell>
          <cell r="D234">
            <v>157845.24435706899</v>
          </cell>
          <cell r="E234">
            <v>8617.5056429309807</v>
          </cell>
          <cell r="F234">
            <v>1134780.6020825801</v>
          </cell>
        </row>
        <row r="235">
          <cell r="A235">
            <v>41579</v>
          </cell>
          <cell r="B235">
            <v>1134780.6020825801</v>
          </cell>
          <cell r="C235">
            <v>166462.75</v>
          </cell>
          <cell r="D235">
            <v>158897.54598611599</v>
          </cell>
          <cell r="E235">
            <v>7565.2040138838602</v>
          </cell>
          <cell r="F235">
            <v>975883.05609646195</v>
          </cell>
        </row>
        <row r="236">
          <cell r="A236">
            <v>41609</v>
          </cell>
          <cell r="B236">
            <v>975883.05609646195</v>
          </cell>
          <cell r="C236">
            <v>166462.75</v>
          </cell>
          <cell r="D236">
            <v>159956.86295935701</v>
          </cell>
          <cell r="E236">
            <v>6505.8870406430797</v>
          </cell>
          <cell r="F236">
            <v>815926.19313710497</v>
          </cell>
        </row>
        <row r="237">
          <cell r="A237">
            <v>41640</v>
          </cell>
          <cell r="B237">
            <v>815926.19313710497</v>
          </cell>
          <cell r="C237">
            <v>166462.75</v>
          </cell>
          <cell r="D237">
            <v>161023.242045753</v>
          </cell>
          <cell r="E237">
            <v>5439.5079542473704</v>
          </cell>
          <cell r="F237">
            <v>654902.95109135297</v>
          </cell>
        </row>
        <row r="238">
          <cell r="A238">
            <v>41671</v>
          </cell>
          <cell r="B238">
            <v>654902.95109135297</v>
          </cell>
          <cell r="C238">
            <v>166462.75</v>
          </cell>
          <cell r="D238">
            <v>162096.73032605799</v>
          </cell>
          <cell r="E238">
            <v>4366.01967394235</v>
          </cell>
          <cell r="F238">
            <v>492806.22076529497</v>
          </cell>
        </row>
        <row r="239">
          <cell r="A239">
            <v>41699</v>
          </cell>
          <cell r="B239">
            <v>492806.22076529497</v>
          </cell>
          <cell r="C239">
            <v>166462.75</v>
          </cell>
          <cell r="D239">
            <v>163177.37519489799</v>
          </cell>
          <cell r="E239">
            <v>3285.3748051019702</v>
          </cell>
          <cell r="F239">
            <v>329628.84557039698</v>
          </cell>
        </row>
        <row r="240">
          <cell r="A240">
            <v>41730</v>
          </cell>
          <cell r="B240">
            <v>329628.84557039698</v>
          </cell>
          <cell r="C240">
            <v>166462.75</v>
          </cell>
          <cell r="D240">
            <v>164265.22436286401</v>
          </cell>
          <cell r="E240">
            <v>2197.5256371359801</v>
          </cell>
          <cell r="F240">
            <v>165363.621207533</v>
          </cell>
        </row>
        <row r="241">
          <cell r="A241">
            <v>41760</v>
          </cell>
          <cell r="B241">
            <v>165363.621207533</v>
          </cell>
          <cell r="C241">
            <v>166462.75</v>
          </cell>
          <cell r="D241">
            <v>165360.32585861601</v>
          </cell>
          <cell r="E241">
            <v>1102.42414138355</v>
          </cell>
          <cell r="F241">
            <v>3.2953489166393402</v>
          </cell>
        </row>
      </sheetData>
      <sheetData sheetId="131"/>
      <sheetData sheetId="132"/>
      <sheetData sheetId="133"/>
      <sheetData sheetId="134"/>
      <sheetData sheetId="135" refreshError="1">
        <row r="1">
          <cell r="A1" t="str">
            <v>ATLANTIC ELECTRIC</v>
          </cell>
          <cell r="E1" t="str">
            <v>COLUMN</v>
          </cell>
        </row>
        <row r="2">
          <cell r="A2" t="str">
            <v>KWH'S BY TARIFF</v>
          </cell>
          <cell r="E2" t="str">
            <v>NOT</v>
          </cell>
        </row>
        <row r="3">
          <cell r="A3" t="str">
            <v>FOR THE MONTH OF OCTOBER 1999</v>
          </cell>
          <cell r="E3" t="str">
            <v>USED</v>
          </cell>
        </row>
        <row r="4">
          <cell r="B4" t="str">
            <v>Adj bcd224d</v>
          </cell>
          <cell r="C4">
            <v>1</v>
          </cell>
        </row>
        <row r="5">
          <cell r="B5" t="str">
            <v>otra</v>
          </cell>
          <cell r="C5" t="str">
            <v>2</v>
          </cell>
          <cell r="E5" t="str">
            <v>remove fuel</v>
          </cell>
          <cell r="G5" t="str">
            <v>RateBlock</v>
          </cell>
        </row>
        <row r="6">
          <cell r="A6" t="str">
            <v>RATE</v>
          </cell>
          <cell r="B6" t="str">
            <v>SCC</v>
          </cell>
          <cell r="C6">
            <v>3</v>
          </cell>
          <cell r="D6" t="str">
            <v>BCD204(01)</v>
          </cell>
          <cell r="E6" t="str">
            <v>related</v>
          </cell>
          <cell r="G6" t="str">
            <v>BCD224B</v>
          </cell>
        </row>
        <row r="7">
          <cell r="A7" t="str">
            <v>SCHEDULE</v>
          </cell>
          <cell r="D7" t="str">
            <v>10/1/99</v>
          </cell>
          <cell r="E7" t="str">
            <v>kwh</v>
          </cell>
          <cell r="G7" t="str">
            <v>10/1/1999</v>
          </cell>
        </row>
        <row r="9">
          <cell r="A9" t="str">
            <v>RS Secondary</v>
          </cell>
        </row>
        <row r="10">
          <cell r="A10" t="str">
            <v>1st Block Summer</v>
          </cell>
          <cell r="G10">
            <v>100748649</v>
          </cell>
        </row>
        <row r="11">
          <cell r="A11" t="str">
            <v>1st Block Winter</v>
          </cell>
          <cell r="G11">
            <v>80106026</v>
          </cell>
        </row>
        <row r="13">
          <cell r="A13" t="str">
            <v>2nd Block Summer</v>
          </cell>
          <cell r="G13">
            <v>31838091</v>
          </cell>
        </row>
        <row r="14">
          <cell r="A14" t="str">
            <v>2nd Block Winter</v>
          </cell>
          <cell r="G14">
            <v>53708043</v>
          </cell>
        </row>
        <row r="15">
          <cell r="A15" t="str">
            <v>Total RS</v>
          </cell>
          <cell r="D15">
            <v>260670661</v>
          </cell>
          <cell r="E15">
            <v>0</v>
          </cell>
          <cell r="G15">
            <v>266400809</v>
          </cell>
        </row>
        <row r="17">
          <cell r="A17" t="str">
            <v>RS TOU-D Secondary</v>
          </cell>
        </row>
        <row r="18">
          <cell r="A18" t="str">
            <v>On Peak Summer</v>
          </cell>
          <cell r="G18">
            <v>13805</v>
          </cell>
        </row>
        <row r="19">
          <cell r="A19" t="str">
            <v>Off Peak Summer</v>
          </cell>
          <cell r="G19">
            <v>41389</v>
          </cell>
        </row>
        <row r="20">
          <cell r="A20" t="str">
            <v>On Peak Winter</v>
          </cell>
          <cell r="G20">
            <v>14242</v>
          </cell>
        </row>
        <row r="21">
          <cell r="A21" t="str">
            <v>Off Peak Winter</v>
          </cell>
          <cell r="G21">
            <v>51617</v>
          </cell>
        </row>
        <row r="22">
          <cell r="A22" t="str">
            <v>Total RS TOU-D</v>
          </cell>
          <cell r="D22">
            <v>127294</v>
          </cell>
          <cell r="E22">
            <v>0</v>
          </cell>
          <cell r="G22">
            <v>121053</v>
          </cell>
        </row>
        <row r="24">
          <cell r="A24" t="str">
            <v>RS TOU-E (Secondary)</v>
          </cell>
        </row>
        <row r="25">
          <cell r="A25" t="str">
            <v>On Peak Summer</v>
          </cell>
          <cell r="G25">
            <v>1595916</v>
          </cell>
        </row>
        <row r="26">
          <cell r="A26" t="str">
            <v>Off Peak Summer</v>
          </cell>
          <cell r="G26">
            <v>2763024</v>
          </cell>
        </row>
        <row r="27">
          <cell r="A27" t="str">
            <v>On Peak Winter</v>
          </cell>
          <cell r="G27">
            <v>820198</v>
          </cell>
        </row>
        <row r="28">
          <cell r="A28" t="str">
            <v>Off Peak Winter</v>
          </cell>
          <cell r="G28">
            <v>2462947</v>
          </cell>
        </row>
        <row r="29">
          <cell r="A29" t="str">
            <v>Total RS TOU-E</v>
          </cell>
          <cell r="D29">
            <v>7319335</v>
          </cell>
          <cell r="E29">
            <v>0</v>
          </cell>
          <cell r="G29">
            <v>7642085</v>
          </cell>
        </row>
        <row r="31">
          <cell r="A31" t="str">
            <v>MGS</v>
          </cell>
          <cell r="D31" t="str">
            <v>(b)</v>
          </cell>
        </row>
        <row r="32">
          <cell r="A32" t="str">
            <v>1st Block Summer Secondary</v>
          </cell>
          <cell r="G32">
            <v>4889449</v>
          </cell>
        </row>
        <row r="33">
          <cell r="A33" t="str">
            <v>2nd Block Summer Secondary</v>
          </cell>
          <cell r="G33">
            <v>9951054</v>
          </cell>
        </row>
        <row r="34">
          <cell r="A34" t="str">
            <v>3rd Block Summer Secondary</v>
          </cell>
          <cell r="G34">
            <v>41768504</v>
          </cell>
        </row>
        <row r="35">
          <cell r="A35" t="str">
            <v>1st Block Winter Secondary</v>
          </cell>
          <cell r="G35">
            <v>4489498</v>
          </cell>
        </row>
        <row r="36">
          <cell r="A36" t="str">
            <v>2nd Block Winter Secondary</v>
          </cell>
          <cell r="G36">
            <v>8890644</v>
          </cell>
        </row>
        <row r="37">
          <cell r="A37" t="str">
            <v>3rd Block Winter Secondary</v>
          </cell>
          <cell r="G37">
            <v>39028898</v>
          </cell>
        </row>
        <row r="38">
          <cell r="A38" t="str">
            <v>Ceiling Rate Secondary</v>
          </cell>
          <cell r="G38">
            <v>5092618</v>
          </cell>
        </row>
        <row r="39">
          <cell r="A39" t="str">
            <v>Total Secondary</v>
          </cell>
          <cell r="E39">
            <v>0</v>
          </cell>
          <cell r="G39">
            <v>114110665</v>
          </cell>
        </row>
        <row r="41">
          <cell r="A41" t="str">
            <v>1st Block Summer Primary</v>
          </cell>
          <cell r="G41">
            <v>0</v>
          </cell>
        </row>
        <row r="42">
          <cell r="A42" t="str">
            <v>2nd Block Summer Primary</v>
          </cell>
          <cell r="G42">
            <v>0</v>
          </cell>
        </row>
        <row r="43">
          <cell r="A43" t="str">
            <v>3rd Block Summer Primary</v>
          </cell>
          <cell r="G43">
            <v>0</v>
          </cell>
        </row>
        <row r="44">
          <cell r="A44" t="str">
            <v>1st Block Winter Primary</v>
          </cell>
          <cell r="G44">
            <v>0</v>
          </cell>
        </row>
        <row r="45">
          <cell r="A45" t="str">
            <v>2nd Block Winter Primary</v>
          </cell>
          <cell r="G45">
            <v>0</v>
          </cell>
        </row>
        <row r="46">
          <cell r="A46" t="str">
            <v>3rd Block Winter Primary</v>
          </cell>
          <cell r="G46">
            <v>0</v>
          </cell>
        </row>
        <row r="47">
          <cell r="A47" t="str">
            <v>Ceiling Rate Primary</v>
          </cell>
          <cell r="G47">
            <v>0</v>
          </cell>
        </row>
        <row r="48">
          <cell r="A48" t="str">
            <v>Total Primary</v>
          </cell>
          <cell r="E48">
            <v>0</v>
          </cell>
        </row>
        <row r="49">
          <cell r="A49" t="str">
            <v>Total MGS</v>
          </cell>
          <cell r="D49">
            <v>91206267</v>
          </cell>
          <cell r="E49">
            <v>0</v>
          </cell>
          <cell r="G49">
            <v>114110665</v>
          </cell>
        </row>
        <row r="53">
          <cell r="A53" t="str">
            <v>AGS</v>
          </cell>
          <cell r="D53" t="str">
            <v>( c)</v>
          </cell>
        </row>
        <row r="54">
          <cell r="A54" t="str">
            <v>1st Block  Secondary</v>
          </cell>
          <cell r="G54">
            <v>80402693</v>
          </cell>
        </row>
        <row r="55">
          <cell r="A55" t="str">
            <v>2nd Block Secondary</v>
          </cell>
          <cell r="G55">
            <v>22944935</v>
          </cell>
        </row>
        <row r="56">
          <cell r="A56" t="str">
            <v>3rd Block Secondary</v>
          </cell>
          <cell r="G56">
            <v>22361229</v>
          </cell>
        </row>
        <row r="57">
          <cell r="A57" t="str">
            <v>Total AGS Secondary</v>
          </cell>
          <cell r="E57">
            <v>0</v>
          </cell>
          <cell r="G57">
            <v>125708857</v>
          </cell>
        </row>
        <row r="59">
          <cell r="A59" t="str">
            <v>1st Block  Primary</v>
          </cell>
          <cell r="G59">
            <v>0</v>
          </cell>
        </row>
        <row r="60">
          <cell r="A60" t="str">
            <v>2nd Block Primary</v>
          </cell>
          <cell r="G60">
            <v>0</v>
          </cell>
        </row>
        <row r="61">
          <cell r="A61" t="str">
            <v>3rd Block Primary</v>
          </cell>
          <cell r="G61">
            <v>0</v>
          </cell>
        </row>
        <row r="62">
          <cell r="A62" t="str">
            <v>Total AGS Primary</v>
          </cell>
          <cell r="B62">
            <v>1593680</v>
          </cell>
          <cell r="C62">
            <v>2</v>
          </cell>
          <cell r="E62">
            <v>0</v>
          </cell>
          <cell r="G62">
            <v>0</v>
          </cell>
        </row>
        <row r="63">
          <cell r="A63" t="str">
            <v>Total AGS</v>
          </cell>
          <cell r="B63">
            <v>0</v>
          </cell>
          <cell r="C63">
            <v>1</v>
          </cell>
          <cell r="D63">
            <v>130517290</v>
          </cell>
          <cell r="E63">
            <v>0</v>
          </cell>
          <cell r="G63">
            <v>125708857</v>
          </cell>
        </row>
        <row r="64">
          <cell r="A64" t="str">
            <v>total ags+sct 2ndary ags</v>
          </cell>
          <cell r="D64">
            <v>132110970</v>
          </cell>
        </row>
        <row r="65">
          <cell r="A65" t="str">
            <v>AGS-TOU</v>
          </cell>
        </row>
        <row r="66">
          <cell r="A66" t="str">
            <v>On Peak Summer Secondary</v>
          </cell>
          <cell r="G66">
            <v>7568319</v>
          </cell>
        </row>
        <row r="67">
          <cell r="A67" t="str">
            <v>Off Peak Summer Secondary</v>
          </cell>
          <cell r="G67">
            <v>9780279</v>
          </cell>
        </row>
        <row r="68">
          <cell r="A68" t="str">
            <v>On Peak Winter Secondary</v>
          </cell>
          <cell r="G68">
            <v>30984273</v>
          </cell>
        </row>
        <row r="69">
          <cell r="A69" t="str">
            <v>Off Peak Winter Secondary</v>
          </cell>
          <cell r="G69">
            <v>56023827</v>
          </cell>
        </row>
        <row r="70">
          <cell r="A70" t="str">
            <v>On Peak Summer Primary</v>
          </cell>
          <cell r="G70">
            <v>0</v>
          </cell>
        </row>
        <row r="71">
          <cell r="A71" t="str">
            <v>Off Peak Summer Primary</v>
          </cell>
          <cell r="G71">
            <v>0</v>
          </cell>
        </row>
        <row r="72">
          <cell r="A72" t="str">
            <v>On Peak Winter Primary</v>
          </cell>
        </row>
        <row r="73">
          <cell r="A73" t="str">
            <v>Off Peak Winter Primary</v>
          </cell>
        </row>
        <row r="74">
          <cell r="A74" t="str">
            <v>On Peak Summer Sub-Trans</v>
          </cell>
          <cell r="G74">
            <v>0</v>
          </cell>
        </row>
        <row r="75">
          <cell r="A75" t="str">
            <v>Off Peak Summer Sub-Trans</v>
          </cell>
          <cell r="G75">
            <v>0</v>
          </cell>
        </row>
        <row r="76">
          <cell r="A76" t="str">
            <v>On Peak Winter Sub-Trans</v>
          </cell>
        </row>
        <row r="77">
          <cell r="A77" t="str">
            <v>Off Peak Winter Sub-Trans</v>
          </cell>
        </row>
        <row r="78">
          <cell r="A78" t="str">
            <v>On Peak Summer Transmission</v>
          </cell>
          <cell r="B78">
            <v>0</v>
          </cell>
          <cell r="C78">
            <v>3</v>
          </cell>
          <cell r="G78">
            <v>0</v>
          </cell>
        </row>
        <row r="79">
          <cell r="A79" t="str">
            <v>Off Peak Summer Transmission</v>
          </cell>
          <cell r="B79">
            <v>0</v>
          </cell>
          <cell r="C79">
            <v>2</v>
          </cell>
          <cell r="G79">
            <v>0</v>
          </cell>
        </row>
        <row r="80">
          <cell r="A80" t="str">
            <v>On Peak Winter Transmission</v>
          </cell>
        </row>
        <row r="81">
          <cell r="A81" t="str">
            <v>Off Peak Winter Transmission</v>
          </cell>
        </row>
        <row r="82">
          <cell r="A82" t="str">
            <v>Total AGS-TOU</v>
          </cell>
          <cell r="B82">
            <v>53511353</v>
          </cell>
          <cell r="C82">
            <v>1</v>
          </cell>
          <cell r="D82">
            <v>103932653</v>
          </cell>
          <cell r="G82">
            <v>104356698</v>
          </cell>
        </row>
        <row r="83">
          <cell r="A83" t="str">
            <v>ags-tou+scc+sct(agt segment)</v>
          </cell>
          <cell r="D83">
            <v>163938557</v>
          </cell>
        </row>
      </sheetData>
      <sheetData sheetId="136" refreshError="1"/>
      <sheetData sheetId="137" refreshError="1"/>
      <sheetData sheetId="138">
        <row r="1">
          <cell r="B1">
            <v>39083</v>
          </cell>
        </row>
        <row r="3">
          <cell r="B3">
            <v>8.2500000000000004E-2</v>
          </cell>
        </row>
        <row r="4">
          <cell r="B4">
            <v>4.4999999999999998E-2</v>
          </cell>
        </row>
        <row r="17">
          <cell r="C17">
            <v>2002</v>
          </cell>
        </row>
      </sheetData>
      <sheetData sheetId="139"/>
      <sheetData sheetId="140"/>
      <sheetData sheetId="141"/>
      <sheetData sheetId="142"/>
      <sheetData sheetId="143"/>
      <sheetData sheetId="144"/>
      <sheetData sheetId="145"/>
      <sheetData sheetId="146"/>
      <sheetData sheetId="147"/>
      <sheetData sheetId="148"/>
      <sheetData sheetId="149"/>
      <sheetData sheetId="150" refreshError="1">
        <row r="23">
          <cell r="M23">
            <v>0</v>
          </cell>
        </row>
        <row r="24">
          <cell r="M24">
            <v>0.3</v>
          </cell>
        </row>
        <row r="25">
          <cell r="M25">
            <v>0.4</v>
          </cell>
        </row>
        <row r="26">
          <cell r="M26">
            <v>0.2</v>
          </cell>
        </row>
      </sheetData>
      <sheetData sheetId="151"/>
      <sheetData sheetId="152" refreshError="1"/>
      <sheetData sheetId="153" refreshError="1"/>
      <sheetData sheetId="154"/>
      <sheetData sheetId="155" refreshError="1"/>
      <sheetData sheetId="156"/>
      <sheetData sheetId="157" refreshError="1"/>
      <sheetData sheetId="158" refreshError="1"/>
      <sheetData sheetId="159" refreshError="1"/>
      <sheetData sheetId="160" refreshError="1"/>
      <sheetData sheetId="161"/>
      <sheetData sheetId="162">
        <row r="2">
          <cell r="A2" t="str">
            <v>AFUDC &amp; CCRF Detail :</v>
          </cell>
        </row>
        <row r="3">
          <cell r="B3">
            <v>38353</v>
          </cell>
          <cell r="C3">
            <v>38384</v>
          </cell>
          <cell r="D3">
            <v>38412</v>
          </cell>
          <cell r="E3">
            <v>38443</v>
          </cell>
          <cell r="F3">
            <v>38473</v>
          </cell>
          <cell r="G3">
            <v>38504</v>
          </cell>
          <cell r="H3">
            <v>38534</v>
          </cell>
          <cell r="I3">
            <v>38565</v>
          </cell>
          <cell r="J3">
            <v>38596</v>
          </cell>
          <cell r="K3">
            <v>38626</v>
          </cell>
          <cell r="L3">
            <v>38657</v>
          </cell>
          <cell r="M3">
            <v>38687</v>
          </cell>
          <cell r="N3" t="str">
            <v>Total</v>
          </cell>
        </row>
        <row r="5">
          <cell r="A5" t="str">
            <v>RDLPCS06</v>
          </cell>
          <cell r="N5">
            <v>0</v>
          </cell>
        </row>
        <row r="6">
          <cell r="A6" t="str">
            <v>RDLPRM03</v>
          </cell>
          <cell r="N6">
            <v>0</v>
          </cell>
        </row>
        <row r="7">
          <cell r="A7" t="str">
            <v>RDLPRM34</v>
          </cell>
          <cell r="N7">
            <v>0</v>
          </cell>
        </row>
        <row r="8">
          <cell r="A8" t="str">
            <v>RTSPRD08</v>
          </cell>
          <cell r="N8">
            <v>0</v>
          </cell>
        </row>
        <row r="9">
          <cell r="A9" t="str">
            <v>RDLPCM05</v>
          </cell>
          <cell r="N9">
            <v>0</v>
          </cell>
        </row>
        <row r="10">
          <cell r="A10" t="str">
            <v>RDLPLM60</v>
          </cell>
          <cell r="N10">
            <v>0</v>
          </cell>
        </row>
        <row r="11">
          <cell r="A11" t="str">
            <v>RDLPLM07</v>
          </cell>
          <cell r="N11">
            <v>0</v>
          </cell>
        </row>
        <row r="12">
          <cell r="A12" t="str">
            <v>RDSPRG84</v>
          </cell>
          <cell r="N12">
            <v>0</v>
          </cell>
        </row>
        <row r="14">
          <cell r="A14" t="str">
            <v>RDSPRD99</v>
          </cell>
          <cell r="N14">
            <v>0</v>
          </cell>
        </row>
        <row r="15">
          <cell r="A15" t="str">
            <v>RDSPRD75</v>
          </cell>
          <cell r="N15">
            <v>0</v>
          </cell>
        </row>
        <row r="16">
          <cell r="A16" t="str">
            <v>RTSPRT95</v>
          </cell>
          <cell r="N16">
            <v>0</v>
          </cell>
        </row>
        <row r="17">
          <cell r="A17" t="str">
            <v>RDLPLM20</v>
          </cell>
          <cell r="N17">
            <v>0</v>
          </cell>
        </row>
        <row r="18">
          <cell r="A18" t="str">
            <v>RCPORG27</v>
          </cell>
          <cell r="N18">
            <v>0</v>
          </cell>
        </row>
        <row r="19">
          <cell r="A19" t="str">
            <v>RDLPRM11</v>
          </cell>
          <cell r="N19">
            <v>0</v>
          </cell>
        </row>
        <row r="20">
          <cell r="A20" t="str">
            <v>RICPRG42</v>
          </cell>
          <cell r="N20">
            <v>0</v>
          </cell>
        </row>
        <row r="21">
          <cell r="A21" t="str">
            <v>RDLPCS03</v>
          </cell>
          <cell r="N21">
            <v>0</v>
          </cell>
        </row>
        <row r="22">
          <cell r="A22" t="str">
            <v>RDLPCS80</v>
          </cell>
          <cell r="N22">
            <v>0</v>
          </cell>
        </row>
        <row r="23">
          <cell r="A23" t="str">
            <v>RDSPRD25</v>
          </cell>
          <cell r="N23">
            <v>0</v>
          </cell>
        </row>
        <row r="24">
          <cell r="A24" t="str">
            <v>RDLPCM04</v>
          </cell>
          <cell r="N24">
            <v>0</v>
          </cell>
        </row>
        <row r="25">
          <cell r="A25" t="str">
            <v>ROCPOG69</v>
          </cell>
          <cell r="N25">
            <v>0</v>
          </cell>
        </row>
        <row r="26">
          <cell r="A26" t="str">
            <v>RDLPPM07</v>
          </cell>
          <cell r="N26">
            <v>0</v>
          </cell>
        </row>
        <row r="27">
          <cell r="A27" t="str">
            <v>RCCPOG57</v>
          </cell>
          <cell r="N27">
            <v>0</v>
          </cell>
        </row>
        <row r="28">
          <cell r="A28" t="str">
            <v>RICPPG51</v>
          </cell>
          <cell r="N28">
            <v>0</v>
          </cell>
        </row>
        <row r="29">
          <cell r="A29" t="str">
            <v>RCOPRG01</v>
          </cell>
          <cell r="N29">
            <v>0</v>
          </cell>
        </row>
        <row r="30">
          <cell r="A30" t="str">
            <v>RFOPOG41</v>
          </cell>
          <cell r="N30">
            <v>0</v>
          </cell>
        </row>
        <row r="31">
          <cell r="A31" t="str">
            <v>RICPOG30</v>
          </cell>
          <cell r="N31">
            <v>0</v>
          </cell>
        </row>
        <row r="32">
          <cell r="A32" t="str">
            <v>RCSPRM34</v>
          </cell>
          <cell r="N32">
            <v>0</v>
          </cell>
        </row>
        <row r="33">
          <cell r="A33" t="str">
            <v>RDSPLD62</v>
          </cell>
          <cell r="N33">
            <v>0</v>
          </cell>
        </row>
        <row r="34">
          <cell r="A34" t="str">
            <v>RDLPLM34</v>
          </cell>
          <cell r="N34">
            <v>0</v>
          </cell>
        </row>
        <row r="35">
          <cell r="A35" t="str">
            <v>RDSPRT71</v>
          </cell>
          <cell r="N35">
            <v>0</v>
          </cell>
        </row>
        <row r="36">
          <cell r="A36" t="str">
            <v>RFOPRG21</v>
          </cell>
          <cell r="N36">
            <v>0</v>
          </cell>
        </row>
        <row r="37">
          <cell r="A37" t="str">
            <v>ROOPOG19</v>
          </cell>
          <cell r="N37">
            <v>0</v>
          </cell>
        </row>
        <row r="39">
          <cell r="A39" t="str">
            <v>RIOPOG59</v>
          </cell>
          <cell r="N39">
            <v>0</v>
          </cell>
        </row>
        <row r="40">
          <cell r="A40" t="str">
            <v>RDLPCS94</v>
          </cell>
          <cell r="N40">
            <v>0</v>
          </cell>
        </row>
        <row r="41">
          <cell r="A41" t="str">
            <v>RFOPOG40</v>
          </cell>
          <cell r="N41">
            <v>0</v>
          </cell>
        </row>
        <row r="42">
          <cell r="A42" t="str">
            <v>RDSPRD80</v>
          </cell>
          <cell r="N42">
            <v>0</v>
          </cell>
        </row>
        <row r="43">
          <cell r="N43">
            <v>0</v>
          </cell>
        </row>
        <row r="46">
          <cell r="A46" t="str">
            <v>RDOPOLAB</v>
          </cell>
          <cell r="N46">
            <v>0</v>
          </cell>
        </row>
        <row r="47">
          <cell r="A47" t="str">
            <v>ROOPOXXX</v>
          </cell>
        </row>
        <row r="53">
          <cell r="A53" t="str">
            <v>X0069</v>
          </cell>
          <cell r="N53">
            <v>0</v>
          </cell>
        </row>
        <row r="54">
          <cell r="A54" t="str">
            <v>X0090</v>
          </cell>
          <cell r="N54">
            <v>0</v>
          </cell>
        </row>
        <row r="55">
          <cell r="A55" t="str">
            <v>X0091</v>
          </cell>
          <cell r="N55">
            <v>0</v>
          </cell>
        </row>
        <row r="56">
          <cell r="A56" t="str">
            <v>X0092</v>
          </cell>
          <cell r="N56">
            <v>0</v>
          </cell>
        </row>
        <row r="57">
          <cell r="A57" t="str">
            <v>X0094</v>
          </cell>
          <cell r="N57">
            <v>0</v>
          </cell>
        </row>
        <row r="58">
          <cell r="A58" t="str">
            <v>X0095</v>
          </cell>
          <cell r="N58">
            <v>0</v>
          </cell>
        </row>
        <row r="59">
          <cell r="A59" t="str">
            <v>X0097</v>
          </cell>
          <cell r="N59">
            <v>0</v>
          </cell>
        </row>
        <row r="60">
          <cell r="A60" t="str">
            <v>X0098</v>
          </cell>
          <cell r="N60">
            <v>0</v>
          </cell>
        </row>
        <row r="61">
          <cell r="A61" t="str">
            <v>X0099</v>
          </cell>
          <cell r="N61">
            <v>0</v>
          </cell>
        </row>
        <row r="62">
          <cell r="A62" t="str">
            <v>X0100</v>
          </cell>
          <cell r="N62">
            <v>0</v>
          </cell>
        </row>
        <row r="63">
          <cell r="A63" t="str">
            <v>05999</v>
          </cell>
          <cell r="N63">
            <v>0</v>
          </cell>
        </row>
        <row r="64">
          <cell r="A64" t="str">
            <v>Total AFUDC included</v>
          </cell>
        </row>
        <row r="65">
          <cell r="A65" t="str">
            <v>in Cut-Ins</v>
          </cell>
          <cell r="B65">
            <v>0</v>
          </cell>
          <cell r="C65">
            <v>0</v>
          </cell>
          <cell r="D65">
            <v>0</v>
          </cell>
          <cell r="E65">
            <v>0</v>
          </cell>
          <cell r="F65">
            <v>0</v>
          </cell>
          <cell r="G65">
            <v>0</v>
          </cell>
          <cell r="H65">
            <v>0</v>
          </cell>
          <cell r="I65">
            <v>0</v>
          </cell>
          <cell r="J65">
            <v>0</v>
          </cell>
          <cell r="K65">
            <v>0</v>
          </cell>
          <cell r="L65">
            <v>0</v>
          </cell>
          <cell r="M65">
            <v>0</v>
          </cell>
          <cell r="N65">
            <v>0</v>
          </cell>
        </row>
        <row r="66">
          <cell r="N66">
            <v>0</v>
          </cell>
        </row>
        <row r="67">
          <cell r="N67" t="str">
            <v>AFUDC included in Cut-ins</v>
          </cell>
        </row>
        <row r="69">
          <cell r="A69" t="str">
            <v>Cut-Ins Net of AFUDC / CCRF :</v>
          </cell>
          <cell r="N69" t="str">
            <v>Total</v>
          </cell>
        </row>
        <row r="70">
          <cell r="N70" t="str">
            <v>Cut-In</v>
          </cell>
        </row>
        <row r="71">
          <cell r="A71" t="str">
            <v>RTSPRT71</v>
          </cell>
          <cell r="B71">
            <v>0</v>
          </cell>
          <cell r="C71">
            <v>0</v>
          </cell>
          <cell r="D71">
            <v>0</v>
          </cell>
          <cell r="E71">
            <v>0</v>
          </cell>
          <cell r="F71">
            <v>0</v>
          </cell>
          <cell r="G71">
            <v>0</v>
          </cell>
          <cell r="H71">
            <v>0</v>
          </cell>
          <cell r="I71">
            <v>0</v>
          </cell>
          <cell r="J71">
            <v>0</v>
          </cell>
          <cell r="K71">
            <v>101883.66</v>
          </cell>
          <cell r="L71">
            <v>0</v>
          </cell>
          <cell r="M71">
            <v>0</v>
          </cell>
          <cell r="N71">
            <v>101883.66</v>
          </cell>
        </row>
        <row r="72">
          <cell r="A72" t="str">
            <v>RDSPPD97</v>
          </cell>
          <cell r="B72">
            <v>0</v>
          </cell>
          <cell r="C72">
            <v>0</v>
          </cell>
          <cell r="D72">
            <v>0</v>
          </cell>
          <cell r="E72">
            <v>0</v>
          </cell>
          <cell r="F72">
            <v>737530.23</v>
          </cell>
          <cell r="G72">
            <v>0</v>
          </cell>
          <cell r="H72">
            <v>0</v>
          </cell>
          <cell r="I72">
            <v>0</v>
          </cell>
          <cell r="J72">
            <v>0</v>
          </cell>
          <cell r="K72">
            <v>0</v>
          </cell>
          <cell r="L72">
            <v>0</v>
          </cell>
          <cell r="M72">
            <v>0</v>
          </cell>
          <cell r="N72">
            <v>737530.23</v>
          </cell>
        </row>
        <row r="73">
          <cell r="A73" t="str">
            <v>RDLPRM34</v>
          </cell>
          <cell r="B73">
            <v>378997.42</v>
          </cell>
          <cell r="C73">
            <v>58281.59</v>
          </cell>
          <cell r="D73">
            <v>1715625.79</v>
          </cell>
          <cell r="E73">
            <v>0</v>
          </cell>
          <cell r="F73">
            <v>0</v>
          </cell>
          <cell r="G73">
            <v>0</v>
          </cell>
          <cell r="H73">
            <v>0</v>
          </cell>
          <cell r="I73">
            <v>0</v>
          </cell>
          <cell r="J73">
            <v>0</v>
          </cell>
          <cell r="K73">
            <v>0</v>
          </cell>
          <cell r="L73">
            <v>0</v>
          </cell>
          <cell r="M73">
            <v>0</v>
          </cell>
          <cell r="N73">
            <v>2152904.7999999998</v>
          </cell>
        </row>
        <row r="74">
          <cell r="A74" t="str">
            <v>RDLPLM62</v>
          </cell>
          <cell r="B74">
            <v>0</v>
          </cell>
          <cell r="C74">
            <v>0</v>
          </cell>
          <cell r="D74">
            <v>0</v>
          </cell>
          <cell r="E74">
            <v>0</v>
          </cell>
          <cell r="F74">
            <v>0</v>
          </cell>
          <cell r="G74">
            <v>0</v>
          </cell>
          <cell r="H74">
            <v>0</v>
          </cell>
          <cell r="I74">
            <v>0</v>
          </cell>
          <cell r="J74">
            <v>0</v>
          </cell>
          <cell r="K74">
            <v>0</v>
          </cell>
          <cell r="L74">
            <v>0</v>
          </cell>
          <cell r="M74">
            <v>0</v>
          </cell>
          <cell r="N74">
            <v>0</v>
          </cell>
        </row>
        <row r="75">
          <cell r="A75" t="str">
            <v>RDLPLD62</v>
          </cell>
          <cell r="B75">
            <v>0</v>
          </cell>
          <cell r="C75">
            <v>0</v>
          </cell>
          <cell r="D75">
            <v>0</v>
          </cell>
          <cell r="E75">
            <v>0</v>
          </cell>
          <cell r="F75">
            <v>0</v>
          </cell>
          <cell r="G75">
            <v>0</v>
          </cell>
          <cell r="H75">
            <v>0</v>
          </cell>
          <cell r="I75">
            <v>0</v>
          </cell>
          <cell r="J75">
            <v>0</v>
          </cell>
          <cell r="K75">
            <v>0</v>
          </cell>
          <cell r="L75">
            <v>0</v>
          </cell>
          <cell r="M75">
            <v>0</v>
          </cell>
          <cell r="N75">
            <v>0</v>
          </cell>
        </row>
        <row r="76">
          <cell r="A76" t="str">
            <v>RCCPOG44</v>
          </cell>
          <cell r="B76">
            <v>0</v>
          </cell>
          <cell r="C76">
            <v>0</v>
          </cell>
          <cell r="D76">
            <v>0</v>
          </cell>
          <cell r="E76">
            <v>0</v>
          </cell>
          <cell r="F76">
            <v>0</v>
          </cell>
          <cell r="G76">
            <v>0</v>
          </cell>
          <cell r="H76">
            <v>0</v>
          </cell>
          <cell r="I76">
            <v>0</v>
          </cell>
          <cell r="J76">
            <v>0</v>
          </cell>
          <cell r="K76">
            <v>0</v>
          </cell>
          <cell r="L76">
            <v>0</v>
          </cell>
          <cell r="M76">
            <v>0</v>
          </cell>
          <cell r="N76">
            <v>0</v>
          </cell>
        </row>
        <row r="77">
          <cell r="A77" t="str">
            <v>RTLPRT86</v>
          </cell>
          <cell r="B77">
            <v>0</v>
          </cell>
          <cell r="C77">
            <v>0</v>
          </cell>
          <cell r="D77">
            <v>0</v>
          </cell>
          <cell r="E77">
            <v>0</v>
          </cell>
          <cell r="F77">
            <v>0</v>
          </cell>
          <cell r="G77">
            <v>0</v>
          </cell>
          <cell r="H77">
            <v>0</v>
          </cell>
          <cell r="I77">
            <v>0</v>
          </cell>
          <cell r="J77">
            <v>0</v>
          </cell>
          <cell r="K77">
            <v>0</v>
          </cell>
          <cell r="L77">
            <v>0</v>
          </cell>
          <cell r="M77">
            <v>0</v>
          </cell>
          <cell r="N77">
            <v>0</v>
          </cell>
        </row>
        <row r="78">
          <cell r="A78" t="str">
            <v>RDSPRG84</v>
          </cell>
          <cell r="B78">
            <v>0</v>
          </cell>
          <cell r="C78">
            <v>0</v>
          </cell>
          <cell r="D78">
            <v>0</v>
          </cell>
          <cell r="E78">
            <v>0</v>
          </cell>
          <cell r="F78">
            <v>1110779.8799999999</v>
          </cell>
          <cell r="G78">
            <v>2518668.5499999998</v>
          </cell>
          <cell r="H78">
            <v>230659.34</v>
          </cell>
          <cell r="I78">
            <v>0</v>
          </cell>
          <cell r="J78">
            <v>0</v>
          </cell>
          <cell r="K78">
            <v>0</v>
          </cell>
          <cell r="L78">
            <v>0</v>
          </cell>
          <cell r="M78">
            <v>0</v>
          </cell>
          <cell r="N78">
            <v>3860107.77</v>
          </cell>
        </row>
        <row r="79">
          <cell r="A79" t="str">
            <v>RTSPPT87</v>
          </cell>
          <cell r="B79">
            <v>0</v>
          </cell>
          <cell r="C79">
            <v>0</v>
          </cell>
          <cell r="D79">
            <v>0</v>
          </cell>
          <cell r="E79">
            <v>0</v>
          </cell>
          <cell r="F79">
            <v>0</v>
          </cell>
          <cell r="G79">
            <v>0</v>
          </cell>
          <cell r="H79">
            <v>0</v>
          </cell>
          <cell r="I79">
            <v>0</v>
          </cell>
          <cell r="J79">
            <v>0</v>
          </cell>
          <cell r="K79">
            <v>0</v>
          </cell>
          <cell r="L79">
            <v>0</v>
          </cell>
          <cell r="M79">
            <v>0</v>
          </cell>
        </row>
        <row r="80">
          <cell r="A80" t="str">
            <v>RDSPRD99</v>
          </cell>
          <cell r="B80">
            <v>0</v>
          </cell>
          <cell r="C80">
            <v>0</v>
          </cell>
          <cell r="D80">
            <v>0</v>
          </cell>
          <cell r="E80">
            <v>0</v>
          </cell>
          <cell r="F80">
            <v>554868.59</v>
          </cell>
          <cell r="G80">
            <v>0</v>
          </cell>
          <cell r="H80">
            <v>0</v>
          </cell>
          <cell r="I80">
            <v>0</v>
          </cell>
          <cell r="J80">
            <v>0</v>
          </cell>
          <cell r="K80">
            <v>0</v>
          </cell>
          <cell r="L80">
            <v>0</v>
          </cell>
          <cell r="M80">
            <v>0</v>
          </cell>
          <cell r="N80">
            <v>554868.59</v>
          </cell>
        </row>
        <row r="81">
          <cell r="A81" t="str">
            <v>REIOP003</v>
          </cell>
          <cell r="B81">
            <v>0</v>
          </cell>
          <cell r="C81">
            <v>0</v>
          </cell>
          <cell r="D81">
            <v>0</v>
          </cell>
          <cell r="E81">
            <v>0</v>
          </cell>
          <cell r="F81">
            <v>0</v>
          </cell>
          <cell r="G81">
            <v>0</v>
          </cell>
          <cell r="H81">
            <v>0</v>
          </cell>
          <cell r="I81">
            <v>0</v>
          </cell>
          <cell r="J81">
            <v>0</v>
          </cell>
          <cell r="K81">
            <v>0</v>
          </cell>
          <cell r="L81">
            <v>0</v>
          </cell>
          <cell r="M81">
            <v>0</v>
          </cell>
          <cell r="N81">
            <v>0</v>
          </cell>
        </row>
        <row r="82">
          <cell r="A82" t="str">
            <v>RTSPRT95</v>
          </cell>
          <cell r="B82">
            <v>0</v>
          </cell>
          <cell r="C82">
            <v>0</v>
          </cell>
          <cell r="D82">
            <v>0</v>
          </cell>
          <cell r="E82">
            <v>0</v>
          </cell>
          <cell r="F82">
            <v>0</v>
          </cell>
          <cell r="G82">
            <v>0</v>
          </cell>
          <cell r="H82">
            <v>0</v>
          </cell>
          <cell r="I82">
            <v>0</v>
          </cell>
          <cell r="J82">
            <v>3114247.75</v>
          </cell>
          <cell r="K82">
            <v>0</v>
          </cell>
          <cell r="L82">
            <v>0</v>
          </cell>
          <cell r="M82">
            <v>0</v>
          </cell>
          <cell r="N82">
            <v>3114247.75</v>
          </cell>
        </row>
        <row r="83">
          <cell r="A83" t="str">
            <v>RDLPCNHP</v>
          </cell>
          <cell r="B83">
            <v>0</v>
          </cell>
          <cell r="C83">
            <v>0</v>
          </cell>
          <cell r="D83">
            <v>0</v>
          </cell>
          <cell r="E83">
            <v>0</v>
          </cell>
          <cell r="F83">
            <v>0</v>
          </cell>
          <cell r="G83">
            <v>0</v>
          </cell>
          <cell r="H83">
            <v>0</v>
          </cell>
          <cell r="I83">
            <v>0</v>
          </cell>
          <cell r="J83">
            <v>0</v>
          </cell>
          <cell r="K83">
            <v>0</v>
          </cell>
          <cell r="L83">
            <v>0</v>
          </cell>
          <cell r="M83">
            <v>0</v>
          </cell>
          <cell r="N83">
            <v>0</v>
          </cell>
        </row>
        <row r="84">
          <cell r="A84" t="str">
            <v>RCOPRG27</v>
          </cell>
          <cell r="B84">
            <v>0</v>
          </cell>
          <cell r="C84">
            <v>0</v>
          </cell>
          <cell r="D84">
            <v>0</v>
          </cell>
          <cell r="E84">
            <v>0</v>
          </cell>
          <cell r="F84">
            <v>2665285.9500000002</v>
          </cell>
          <cell r="G84">
            <v>0</v>
          </cell>
          <cell r="H84">
            <v>0</v>
          </cell>
          <cell r="I84">
            <v>0</v>
          </cell>
          <cell r="J84">
            <v>0</v>
          </cell>
          <cell r="K84">
            <v>0</v>
          </cell>
          <cell r="L84">
            <v>0</v>
          </cell>
          <cell r="M84">
            <v>0</v>
          </cell>
          <cell r="N84">
            <v>2665285.9500000002</v>
          </cell>
        </row>
        <row r="85">
          <cell r="A85" t="str">
            <v>RCOPOF43</v>
          </cell>
          <cell r="B85">
            <v>0</v>
          </cell>
          <cell r="C85">
            <v>0</v>
          </cell>
          <cell r="D85">
            <v>0</v>
          </cell>
          <cell r="E85">
            <v>0</v>
          </cell>
          <cell r="F85">
            <v>0</v>
          </cell>
          <cell r="G85">
            <v>0</v>
          </cell>
          <cell r="H85">
            <v>0</v>
          </cell>
          <cell r="I85">
            <v>0</v>
          </cell>
          <cell r="J85">
            <v>0</v>
          </cell>
          <cell r="K85">
            <v>0</v>
          </cell>
          <cell r="L85">
            <v>0</v>
          </cell>
          <cell r="M85">
            <v>0</v>
          </cell>
          <cell r="N85">
            <v>0</v>
          </cell>
        </row>
        <row r="86">
          <cell r="A86" t="str">
            <v>RICPRG42</v>
          </cell>
          <cell r="B86">
            <v>0</v>
          </cell>
          <cell r="C86">
            <v>0</v>
          </cell>
          <cell r="D86">
            <v>0</v>
          </cell>
          <cell r="E86">
            <v>0</v>
          </cell>
          <cell r="F86">
            <v>1457231.44</v>
          </cell>
          <cell r="G86">
            <v>0</v>
          </cell>
          <cell r="H86">
            <v>0</v>
          </cell>
          <cell r="I86">
            <v>0</v>
          </cell>
          <cell r="J86">
            <v>0</v>
          </cell>
          <cell r="K86">
            <v>0</v>
          </cell>
          <cell r="L86">
            <v>0</v>
          </cell>
          <cell r="M86">
            <v>0</v>
          </cell>
          <cell r="N86">
            <v>1457231.44</v>
          </cell>
        </row>
        <row r="87">
          <cell r="A87" t="str">
            <v>RIOPOG26</v>
          </cell>
          <cell r="B87">
            <v>0</v>
          </cell>
          <cell r="C87">
            <v>0</v>
          </cell>
          <cell r="D87">
            <v>32500</v>
          </cell>
          <cell r="E87">
            <v>0</v>
          </cell>
          <cell r="F87">
            <v>211368.52</v>
          </cell>
          <cell r="G87">
            <v>0</v>
          </cell>
          <cell r="H87">
            <v>0</v>
          </cell>
          <cell r="I87">
            <v>0</v>
          </cell>
          <cell r="J87">
            <v>0</v>
          </cell>
          <cell r="K87">
            <v>0</v>
          </cell>
          <cell r="L87">
            <v>0</v>
          </cell>
          <cell r="M87">
            <v>0</v>
          </cell>
          <cell r="N87">
            <v>243868.52</v>
          </cell>
        </row>
        <row r="88">
          <cell r="A88" t="str">
            <v>REIOP002</v>
          </cell>
          <cell r="B88">
            <v>0</v>
          </cell>
          <cell r="C88">
            <v>0</v>
          </cell>
          <cell r="D88">
            <v>0</v>
          </cell>
          <cell r="E88">
            <v>0</v>
          </cell>
          <cell r="F88">
            <v>0</v>
          </cell>
          <cell r="G88">
            <v>0</v>
          </cell>
          <cell r="H88">
            <v>0</v>
          </cell>
          <cell r="I88">
            <v>0</v>
          </cell>
          <cell r="J88">
            <v>0</v>
          </cell>
          <cell r="K88">
            <v>0</v>
          </cell>
          <cell r="L88">
            <v>0</v>
          </cell>
          <cell r="M88">
            <v>0</v>
          </cell>
          <cell r="N88">
            <v>0</v>
          </cell>
        </row>
        <row r="89">
          <cell r="A89" t="str">
            <v>RDSPRD25</v>
          </cell>
          <cell r="B89">
            <v>0</v>
          </cell>
          <cell r="C89">
            <v>0</v>
          </cell>
          <cell r="D89">
            <v>0</v>
          </cell>
          <cell r="E89">
            <v>0</v>
          </cell>
          <cell r="F89">
            <v>0</v>
          </cell>
          <cell r="G89">
            <v>0</v>
          </cell>
          <cell r="H89">
            <v>186561.62</v>
          </cell>
          <cell r="I89">
            <v>0</v>
          </cell>
          <cell r="J89">
            <v>0</v>
          </cell>
          <cell r="K89">
            <v>0</v>
          </cell>
          <cell r="L89">
            <v>0</v>
          </cell>
          <cell r="M89">
            <v>106812.23</v>
          </cell>
          <cell r="N89">
            <v>293373.84999999998</v>
          </cell>
        </row>
        <row r="90">
          <cell r="A90" t="str">
            <v>RDSPRD30</v>
          </cell>
          <cell r="B90">
            <v>0</v>
          </cell>
          <cell r="C90">
            <v>0</v>
          </cell>
          <cell r="D90">
            <v>0</v>
          </cell>
          <cell r="E90">
            <v>0</v>
          </cell>
          <cell r="F90">
            <v>0</v>
          </cell>
          <cell r="G90">
            <v>0</v>
          </cell>
          <cell r="H90">
            <v>0</v>
          </cell>
          <cell r="I90">
            <v>0</v>
          </cell>
          <cell r="J90">
            <v>3560603.88</v>
          </cell>
          <cell r="K90">
            <v>0</v>
          </cell>
          <cell r="L90">
            <v>0</v>
          </cell>
          <cell r="M90">
            <v>0</v>
          </cell>
          <cell r="N90">
            <v>3560603.88</v>
          </cell>
        </row>
        <row r="91">
          <cell r="A91" t="str">
            <v>ROCPOG69</v>
          </cell>
          <cell r="B91">
            <v>0</v>
          </cell>
          <cell r="C91">
            <v>0</v>
          </cell>
          <cell r="D91">
            <v>0</v>
          </cell>
          <cell r="E91">
            <v>0</v>
          </cell>
          <cell r="F91">
            <v>1823262.12</v>
          </cell>
          <cell r="G91">
            <v>0</v>
          </cell>
          <cell r="H91">
            <v>0</v>
          </cell>
          <cell r="I91">
            <v>0</v>
          </cell>
          <cell r="J91">
            <v>0</v>
          </cell>
          <cell r="K91">
            <v>0</v>
          </cell>
          <cell r="L91">
            <v>0</v>
          </cell>
          <cell r="M91">
            <v>0</v>
          </cell>
          <cell r="N91">
            <v>1823262.12</v>
          </cell>
        </row>
        <row r="92">
          <cell r="A92" t="str">
            <v>RDLPONAT</v>
          </cell>
          <cell r="B92">
            <v>502932.2</v>
          </cell>
          <cell r="C92">
            <v>0</v>
          </cell>
          <cell r="D92">
            <v>494.22</v>
          </cell>
          <cell r="E92">
            <v>15511.14</v>
          </cell>
          <cell r="F92">
            <v>0</v>
          </cell>
          <cell r="G92">
            <v>948.51</v>
          </cell>
          <cell r="H92">
            <v>0</v>
          </cell>
          <cell r="I92">
            <v>0</v>
          </cell>
          <cell r="J92">
            <v>85898.55</v>
          </cell>
          <cell r="K92">
            <v>0</v>
          </cell>
          <cell r="L92">
            <v>0</v>
          </cell>
          <cell r="M92">
            <v>0</v>
          </cell>
          <cell r="N92">
            <v>605784.62</v>
          </cell>
        </row>
        <row r="93">
          <cell r="A93" t="str">
            <v>RDSPRD35</v>
          </cell>
          <cell r="B93">
            <v>0</v>
          </cell>
          <cell r="C93">
            <v>0</v>
          </cell>
          <cell r="D93">
            <v>452759.3</v>
          </cell>
          <cell r="E93">
            <v>0</v>
          </cell>
          <cell r="F93">
            <v>0</v>
          </cell>
          <cell r="G93">
            <v>0</v>
          </cell>
          <cell r="H93">
            <v>20056.82</v>
          </cell>
          <cell r="I93">
            <v>0</v>
          </cell>
          <cell r="J93">
            <v>0</v>
          </cell>
          <cell r="K93">
            <v>0</v>
          </cell>
          <cell r="L93">
            <v>1469817.94</v>
          </cell>
          <cell r="M93">
            <v>2081.6799999999998</v>
          </cell>
          <cell r="N93">
            <v>1944715.74</v>
          </cell>
        </row>
        <row r="94">
          <cell r="A94" t="str">
            <v>RICPPG51</v>
          </cell>
          <cell r="B94">
            <v>0</v>
          </cell>
          <cell r="C94">
            <v>0</v>
          </cell>
          <cell r="D94">
            <v>0</v>
          </cell>
          <cell r="E94">
            <v>0</v>
          </cell>
          <cell r="F94">
            <v>881602.98</v>
          </cell>
          <cell r="G94">
            <v>0</v>
          </cell>
          <cell r="H94">
            <v>0</v>
          </cell>
          <cell r="I94">
            <v>0</v>
          </cell>
          <cell r="J94">
            <v>0</v>
          </cell>
          <cell r="K94">
            <v>0</v>
          </cell>
          <cell r="L94">
            <v>0</v>
          </cell>
          <cell r="M94">
            <v>0</v>
          </cell>
          <cell r="N94">
            <v>881602.98</v>
          </cell>
        </row>
        <row r="95">
          <cell r="A95" t="str">
            <v>RTSPPT86</v>
          </cell>
          <cell r="B95">
            <v>0</v>
          </cell>
          <cell r="C95">
            <v>0</v>
          </cell>
          <cell r="D95">
            <v>0</v>
          </cell>
          <cell r="E95">
            <v>0</v>
          </cell>
          <cell r="F95">
            <v>0</v>
          </cell>
          <cell r="G95">
            <v>0</v>
          </cell>
          <cell r="H95">
            <v>0</v>
          </cell>
          <cell r="I95">
            <v>0</v>
          </cell>
          <cell r="J95">
            <v>0</v>
          </cell>
          <cell r="K95">
            <v>0</v>
          </cell>
          <cell r="L95">
            <v>0</v>
          </cell>
          <cell r="M95">
            <v>0</v>
          </cell>
          <cell r="N95">
            <v>0</v>
          </cell>
        </row>
        <row r="96">
          <cell r="A96" t="str">
            <v>RFOPOG41</v>
          </cell>
          <cell r="B96">
            <v>0</v>
          </cell>
          <cell r="C96">
            <v>0</v>
          </cell>
          <cell r="D96">
            <v>0</v>
          </cell>
          <cell r="E96">
            <v>0</v>
          </cell>
          <cell r="F96">
            <v>0</v>
          </cell>
          <cell r="G96">
            <v>0</v>
          </cell>
          <cell r="H96">
            <v>143445.23000000001</v>
          </cell>
          <cell r="I96">
            <v>0</v>
          </cell>
          <cell r="J96">
            <v>0</v>
          </cell>
          <cell r="K96">
            <v>472161.73</v>
          </cell>
          <cell r="L96">
            <v>0</v>
          </cell>
          <cell r="M96">
            <v>0</v>
          </cell>
          <cell r="N96">
            <v>615606.96</v>
          </cell>
        </row>
        <row r="97">
          <cell r="A97" t="str">
            <v>RICPOG30</v>
          </cell>
          <cell r="B97">
            <v>0</v>
          </cell>
          <cell r="C97">
            <v>0</v>
          </cell>
          <cell r="D97">
            <v>0</v>
          </cell>
          <cell r="E97">
            <v>0</v>
          </cell>
          <cell r="F97">
            <v>891143.57</v>
          </cell>
          <cell r="G97">
            <v>0</v>
          </cell>
          <cell r="H97">
            <v>0</v>
          </cell>
          <cell r="I97">
            <v>0</v>
          </cell>
          <cell r="J97">
            <v>0</v>
          </cell>
          <cell r="K97">
            <v>0</v>
          </cell>
          <cell r="L97">
            <v>0</v>
          </cell>
          <cell r="M97">
            <v>0</v>
          </cell>
          <cell r="N97">
            <v>891143.57</v>
          </cell>
        </row>
        <row r="98">
          <cell r="A98" t="str">
            <v>RCSPRM34</v>
          </cell>
          <cell r="B98">
            <v>0</v>
          </cell>
          <cell r="C98">
            <v>0</v>
          </cell>
          <cell r="D98">
            <v>0</v>
          </cell>
          <cell r="E98">
            <v>0</v>
          </cell>
          <cell r="F98">
            <v>0</v>
          </cell>
          <cell r="G98">
            <v>0</v>
          </cell>
          <cell r="H98">
            <v>0</v>
          </cell>
          <cell r="I98">
            <v>0</v>
          </cell>
          <cell r="J98">
            <v>0</v>
          </cell>
          <cell r="K98">
            <v>0</v>
          </cell>
          <cell r="L98">
            <v>0</v>
          </cell>
          <cell r="M98">
            <v>0</v>
          </cell>
          <cell r="N98">
            <v>0</v>
          </cell>
        </row>
        <row r="99">
          <cell r="A99" t="str">
            <v>RDSPLD62</v>
          </cell>
          <cell r="B99">
            <v>0</v>
          </cell>
          <cell r="C99">
            <v>0</v>
          </cell>
          <cell r="D99">
            <v>0</v>
          </cell>
          <cell r="E99">
            <v>0</v>
          </cell>
          <cell r="F99">
            <v>0</v>
          </cell>
          <cell r="G99">
            <v>0</v>
          </cell>
          <cell r="H99">
            <v>0</v>
          </cell>
          <cell r="I99">
            <v>0</v>
          </cell>
          <cell r="J99">
            <v>0</v>
          </cell>
          <cell r="K99">
            <v>0</v>
          </cell>
          <cell r="L99">
            <v>0</v>
          </cell>
          <cell r="M99">
            <v>0</v>
          </cell>
          <cell r="N99">
            <v>0</v>
          </cell>
        </row>
        <row r="100">
          <cell r="A100" t="str">
            <v>RDLPLM34</v>
          </cell>
          <cell r="B100">
            <v>0</v>
          </cell>
          <cell r="C100">
            <v>279355.21999999997</v>
          </cell>
          <cell r="D100">
            <v>0</v>
          </cell>
          <cell r="E100">
            <v>0</v>
          </cell>
          <cell r="F100">
            <v>0</v>
          </cell>
          <cell r="G100">
            <v>0</v>
          </cell>
          <cell r="H100">
            <v>0</v>
          </cell>
          <cell r="I100">
            <v>0</v>
          </cell>
          <cell r="J100">
            <v>0</v>
          </cell>
          <cell r="K100">
            <v>0</v>
          </cell>
          <cell r="L100">
            <v>0</v>
          </cell>
          <cell r="M100">
            <v>0</v>
          </cell>
          <cell r="N100">
            <v>279355.21999999997</v>
          </cell>
        </row>
        <row r="101">
          <cell r="A101" t="str">
            <v>RDSPRT71</v>
          </cell>
          <cell r="B101">
            <v>0</v>
          </cell>
          <cell r="C101">
            <v>0</v>
          </cell>
          <cell r="D101">
            <v>0</v>
          </cell>
          <cell r="E101">
            <v>0</v>
          </cell>
          <cell r="F101">
            <v>2610271.48</v>
          </cell>
          <cell r="G101">
            <v>14477.9</v>
          </cell>
          <cell r="H101">
            <v>0</v>
          </cell>
          <cell r="I101">
            <v>0</v>
          </cell>
          <cell r="J101">
            <v>0</v>
          </cell>
          <cell r="K101">
            <v>0</v>
          </cell>
          <cell r="L101">
            <v>0</v>
          </cell>
          <cell r="M101">
            <v>0</v>
          </cell>
          <cell r="N101">
            <v>2624749.38</v>
          </cell>
        </row>
        <row r="102">
          <cell r="A102" t="str">
            <v>RFOPRG21</v>
          </cell>
          <cell r="B102">
            <v>0</v>
          </cell>
          <cell r="C102">
            <v>0</v>
          </cell>
          <cell r="D102">
            <v>0</v>
          </cell>
          <cell r="E102">
            <v>0</v>
          </cell>
          <cell r="F102">
            <v>0</v>
          </cell>
          <cell r="G102">
            <v>0</v>
          </cell>
          <cell r="H102">
            <v>0</v>
          </cell>
          <cell r="I102">
            <v>0</v>
          </cell>
          <cell r="J102">
            <v>0</v>
          </cell>
          <cell r="K102">
            <v>0</v>
          </cell>
          <cell r="L102">
            <v>0</v>
          </cell>
          <cell r="M102">
            <v>0</v>
          </cell>
          <cell r="N102">
            <v>0</v>
          </cell>
        </row>
        <row r="103">
          <cell r="A103" t="str">
            <v>ROOPOG19</v>
          </cell>
          <cell r="B103">
            <v>0</v>
          </cell>
          <cell r="C103">
            <v>0</v>
          </cell>
          <cell r="D103">
            <v>0</v>
          </cell>
          <cell r="E103">
            <v>0</v>
          </cell>
          <cell r="F103">
            <v>0</v>
          </cell>
          <cell r="G103">
            <v>0</v>
          </cell>
          <cell r="H103">
            <v>0</v>
          </cell>
          <cell r="I103">
            <v>0</v>
          </cell>
          <cell r="J103">
            <v>0</v>
          </cell>
          <cell r="K103">
            <v>0</v>
          </cell>
          <cell r="L103">
            <v>0</v>
          </cell>
          <cell r="M103">
            <v>255000</v>
          </cell>
          <cell r="N103">
            <v>255000</v>
          </cell>
        </row>
        <row r="104">
          <cell r="A104" t="str">
            <v>REIOP008</v>
          </cell>
          <cell r="B104">
            <v>0</v>
          </cell>
          <cell r="C104">
            <v>0</v>
          </cell>
          <cell r="D104">
            <v>0</v>
          </cell>
          <cell r="E104">
            <v>0</v>
          </cell>
          <cell r="F104">
            <v>0</v>
          </cell>
          <cell r="G104">
            <v>0</v>
          </cell>
          <cell r="H104">
            <v>0</v>
          </cell>
          <cell r="I104">
            <v>0</v>
          </cell>
          <cell r="J104">
            <v>0</v>
          </cell>
          <cell r="K104">
            <v>0</v>
          </cell>
          <cell r="L104">
            <v>0</v>
          </cell>
          <cell r="M104">
            <v>0</v>
          </cell>
        </row>
        <row r="105">
          <cell r="A105" t="str">
            <v>RIOPOG59</v>
          </cell>
          <cell r="B105">
            <v>0</v>
          </cell>
          <cell r="C105">
            <v>0</v>
          </cell>
          <cell r="D105">
            <v>0</v>
          </cell>
          <cell r="E105">
            <v>0</v>
          </cell>
          <cell r="F105">
            <v>0</v>
          </cell>
          <cell r="G105">
            <v>0</v>
          </cell>
          <cell r="H105">
            <v>0</v>
          </cell>
          <cell r="I105">
            <v>0</v>
          </cell>
          <cell r="J105">
            <v>0</v>
          </cell>
          <cell r="K105">
            <v>0</v>
          </cell>
          <cell r="L105">
            <v>0</v>
          </cell>
          <cell r="M105">
            <v>0</v>
          </cell>
          <cell r="N105">
            <v>0</v>
          </cell>
        </row>
        <row r="106">
          <cell r="A106" t="str">
            <v>RDLPCS94</v>
          </cell>
          <cell r="B106">
            <v>0</v>
          </cell>
          <cell r="C106">
            <v>0</v>
          </cell>
          <cell r="D106">
            <v>1003.33</v>
          </cell>
          <cell r="E106">
            <v>0</v>
          </cell>
          <cell r="F106">
            <v>0</v>
          </cell>
          <cell r="G106">
            <v>0</v>
          </cell>
          <cell r="H106">
            <v>0</v>
          </cell>
          <cell r="I106">
            <v>0</v>
          </cell>
          <cell r="J106">
            <v>0</v>
          </cell>
          <cell r="K106">
            <v>0</v>
          </cell>
          <cell r="L106">
            <v>0</v>
          </cell>
          <cell r="M106">
            <v>0</v>
          </cell>
          <cell r="N106">
            <v>1003.33</v>
          </cell>
        </row>
        <row r="107">
          <cell r="A107" t="str">
            <v>RFOPOG40</v>
          </cell>
          <cell r="B107">
            <v>0</v>
          </cell>
          <cell r="C107">
            <v>0</v>
          </cell>
          <cell r="D107">
            <v>202954.34</v>
          </cell>
          <cell r="E107">
            <v>0</v>
          </cell>
          <cell r="F107">
            <v>0</v>
          </cell>
          <cell r="G107">
            <v>22351.88</v>
          </cell>
          <cell r="H107">
            <v>132577.62</v>
          </cell>
          <cell r="I107">
            <v>0</v>
          </cell>
          <cell r="J107">
            <v>0</v>
          </cell>
          <cell r="K107">
            <v>0</v>
          </cell>
          <cell r="L107">
            <v>0</v>
          </cell>
          <cell r="M107">
            <v>0</v>
          </cell>
          <cell r="N107">
            <v>357883.84</v>
          </cell>
        </row>
        <row r="108">
          <cell r="A108" t="str">
            <v>RDSPRD80</v>
          </cell>
          <cell r="B108">
            <v>0</v>
          </cell>
          <cell r="C108">
            <v>0</v>
          </cell>
          <cell r="D108">
            <v>0</v>
          </cell>
          <cell r="E108">
            <v>0</v>
          </cell>
          <cell r="F108">
            <v>949759.64</v>
          </cell>
          <cell r="G108">
            <v>0</v>
          </cell>
          <cell r="H108">
            <v>0</v>
          </cell>
          <cell r="I108">
            <v>0</v>
          </cell>
          <cell r="J108">
            <v>0</v>
          </cell>
          <cell r="K108">
            <v>0</v>
          </cell>
          <cell r="L108">
            <v>0</v>
          </cell>
          <cell r="M108">
            <v>0</v>
          </cell>
          <cell r="N108">
            <v>949759.64</v>
          </cell>
        </row>
        <row r="109">
          <cell r="A109" t="str">
            <v>CMP80</v>
          </cell>
          <cell r="B109">
            <v>0</v>
          </cell>
          <cell r="C109">
            <v>0</v>
          </cell>
          <cell r="D109">
            <v>0</v>
          </cell>
          <cell r="E109">
            <v>0</v>
          </cell>
          <cell r="F109">
            <v>0</v>
          </cell>
          <cell r="G109">
            <v>0</v>
          </cell>
          <cell r="H109">
            <v>0</v>
          </cell>
          <cell r="I109">
            <v>0</v>
          </cell>
          <cell r="J109">
            <v>0</v>
          </cell>
          <cell r="K109">
            <v>0</v>
          </cell>
          <cell r="L109">
            <v>0</v>
          </cell>
          <cell r="M109">
            <v>0</v>
          </cell>
          <cell r="N109">
            <v>0</v>
          </cell>
        </row>
        <row r="110">
          <cell r="A110" t="str">
            <v>RTSPPT82</v>
          </cell>
          <cell r="B110">
            <v>0</v>
          </cell>
          <cell r="C110">
            <v>0</v>
          </cell>
          <cell r="D110">
            <v>0</v>
          </cell>
          <cell r="E110">
            <v>0</v>
          </cell>
          <cell r="F110">
            <v>0</v>
          </cell>
          <cell r="G110">
            <v>0</v>
          </cell>
          <cell r="H110">
            <v>0</v>
          </cell>
          <cell r="I110">
            <v>0</v>
          </cell>
          <cell r="J110">
            <v>0</v>
          </cell>
          <cell r="K110">
            <v>0</v>
          </cell>
          <cell r="L110">
            <v>0</v>
          </cell>
          <cell r="M110">
            <v>0</v>
          </cell>
        </row>
        <row r="111">
          <cell r="A111" t="str">
            <v>RTSPRDA8</v>
          </cell>
          <cell r="B111">
            <v>0</v>
          </cell>
          <cell r="C111">
            <v>0</v>
          </cell>
          <cell r="D111">
            <v>0</v>
          </cell>
          <cell r="E111">
            <v>0</v>
          </cell>
          <cell r="F111">
            <v>0</v>
          </cell>
          <cell r="G111">
            <v>0</v>
          </cell>
          <cell r="H111">
            <v>0</v>
          </cell>
          <cell r="I111">
            <v>0</v>
          </cell>
          <cell r="J111">
            <v>0</v>
          </cell>
          <cell r="K111">
            <v>0</v>
          </cell>
          <cell r="L111">
            <v>0</v>
          </cell>
          <cell r="M111">
            <v>0</v>
          </cell>
        </row>
        <row r="112">
          <cell r="A112" t="str">
            <v>RDSPRDA8</v>
          </cell>
          <cell r="B112">
            <v>0</v>
          </cell>
          <cell r="C112">
            <v>0</v>
          </cell>
          <cell r="D112">
            <v>0</v>
          </cell>
          <cell r="E112">
            <v>0</v>
          </cell>
          <cell r="F112">
            <v>0</v>
          </cell>
          <cell r="G112">
            <v>0</v>
          </cell>
          <cell r="H112">
            <v>0</v>
          </cell>
          <cell r="I112">
            <v>0</v>
          </cell>
          <cell r="J112">
            <v>0</v>
          </cell>
          <cell r="K112">
            <v>0</v>
          </cell>
          <cell r="L112">
            <v>0</v>
          </cell>
          <cell r="M112">
            <v>0</v>
          </cell>
          <cell r="N112">
            <v>0</v>
          </cell>
        </row>
        <row r="113">
          <cell r="A113" t="str">
            <v>RDLPRMA3</v>
          </cell>
          <cell r="B113">
            <v>0</v>
          </cell>
          <cell r="C113">
            <v>0</v>
          </cell>
          <cell r="D113">
            <v>0</v>
          </cell>
          <cell r="E113">
            <v>0</v>
          </cell>
          <cell r="F113">
            <v>0</v>
          </cell>
          <cell r="G113">
            <v>0</v>
          </cell>
          <cell r="H113">
            <v>0</v>
          </cell>
          <cell r="I113">
            <v>0</v>
          </cell>
          <cell r="J113">
            <v>0</v>
          </cell>
          <cell r="K113">
            <v>0</v>
          </cell>
          <cell r="L113">
            <v>0</v>
          </cell>
          <cell r="M113">
            <v>249720.83</v>
          </cell>
          <cell r="N113">
            <v>249720.83</v>
          </cell>
        </row>
        <row r="114">
          <cell r="A114" t="str">
            <v>RDSPPT90</v>
          </cell>
          <cell r="B114">
            <v>0</v>
          </cell>
          <cell r="C114">
            <v>0</v>
          </cell>
          <cell r="D114">
            <v>0</v>
          </cell>
          <cell r="E114">
            <v>0</v>
          </cell>
          <cell r="F114">
            <v>0</v>
          </cell>
          <cell r="G114">
            <v>0</v>
          </cell>
          <cell r="H114">
            <v>0</v>
          </cell>
          <cell r="I114">
            <v>0</v>
          </cell>
          <cell r="J114">
            <v>0</v>
          </cell>
          <cell r="K114">
            <v>0</v>
          </cell>
          <cell r="L114">
            <v>0</v>
          </cell>
          <cell r="M114">
            <v>0</v>
          </cell>
        </row>
        <row r="115">
          <cell r="A115" t="str">
            <v>RTSPPT95</v>
          </cell>
          <cell r="B115">
            <v>0</v>
          </cell>
          <cell r="C115">
            <v>0</v>
          </cell>
          <cell r="D115">
            <v>0</v>
          </cell>
          <cell r="E115">
            <v>0</v>
          </cell>
          <cell r="F115">
            <v>0</v>
          </cell>
          <cell r="G115">
            <v>0</v>
          </cell>
          <cell r="H115">
            <v>0</v>
          </cell>
          <cell r="I115">
            <v>0</v>
          </cell>
          <cell r="J115">
            <v>0</v>
          </cell>
          <cell r="K115">
            <v>0</v>
          </cell>
          <cell r="L115">
            <v>0</v>
          </cell>
          <cell r="M115">
            <v>0</v>
          </cell>
        </row>
        <row r="119">
          <cell r="A119" t="str">
            <v>X0069</v>
          </cell>
          <cell r="B119">
            <v>0</v>
          </cell>
          <cell r="C119">
            <v>0</v>
          </cell>
          <cell r="D119">
            <v>0</v>
          </cell>
          <cell r="E119">
            <v>0</v>
          </cell>
          <cell r="F119">
            <v>0</v>
          </cell>
          <cell r="G119">
            <v>0</v>
          </cell>
          <cell r="H119">
            <v>0</v>
          </cell>
          <cell r="I119">
            <v>0</v>
          </cell>
          <cell r="J119">
            <v>0</v>
          </cell>
          <cell r="K119">
            <v>0</v>
          </cell>
          <cell r="L119">
            <v>0</v>
          </cell>
          <cell r="M119">
            <v>0</v>
          </cell>
          <cell r="N119">
            <v>0</v>
          </cell>
        </row>
        <row r="120">
          <cell r="A120" t="str">
            <v>X0090</v>
          </cell>
          <cell r="B120">
            <v>0</v>
          </cell>
          <cell r="C120">
            <v>0</v>
          </cell>
          <cell r="D120">
            <v>0</v>
          </cell>
          <cell r="E120">
            <v>0</v>
          </cell>
          <cell r="F120">
            <v>0</v>
          </cell>
          <cell r="G120">
            <v>0</v>
          </cell>
          <cell r="H120">
            <v>0</v>
          </cell>
          <cell r="I120">
            <v>0</v>
          </cell>
          <cell r="J120">
            <v>0</v>
          </cell>
          <cell r="K120">
            <v>0</v>
          </cell>
          <cell r="L120">
            <v>0</v>
          </cell>
          <cell r="M120">
            <v>0</v>
          </cell>
          <cell r="N120">
            <v>0</v>
          </cell>
        </row>
        <row r="121">
          <cell r="A121" t="str">
            <v>X0091</v>
          </cell>
          <cell r="B121">
            <v>0</v>
          </cell>
          <cell r="C121">
            <v>0</v>
          </cell>
          <cell r="D121">
            <v>0</v>
          </cell>
          <cell r="E121">
            <v>0</v>
          </cell>
          <cell r="F121">
            <v>0</v>
          </cell>
          <cell r="G121">
            <v>0</v>
          </cell>
          <cell r="H121">
            <v>0</v>
          </cell>
          <cell r="I121">
            <v>0</v>
          </cell>
          <cell r="J121">
            <v>0</v>
          </cell>
          <cell r="K121">
            <v>0</v>
          </cell>
          <cell r="L121">
            <v>0</v>
          </cell>
          <cell r="M121">
            <v>0</v>
          </cell>
          <cell r="N121">
            <v>0</v>
          </cell>
        </row>
        <row r="122">
          <cell r="A122" t="str">
            <v>X0092</v>
          </cell>
          <cell r="B122">
            <v>0</v>
          </cell>
          <cell r="C122">
            <v>0</v>
          </cell>
          <cell r="D122">
            <v>0</v>
          </cell>
          <cell r="E122">
            <v>0</v>
          </cell>
          <cell r="F122">
            <v>0</v>
          </cell>
          <cell r="G122">
            <v>0</v>
          </cell>
          <cell r="H122">
            <v>0</v>
          </cell>
          <cell r="I122">
            <v>0</v>
          </cell>
          <cell r="J122">
            <v>0</v>
          </cell>
          <cell r="K122">
            <v>0</v>
          </cell>
          <cell r="L122">
            <v>0</v>
          </cell>
          <cell r="M122">
            <v>0</v>
          </cell>
          <cell r="N122">
            <v>0</v>
          </cell>
        </row>
        <row r="123">
          <cell r="A123" t="str">
            <v>X0094</v>
          </cell>
          <cell r="B123">
            <v>0</v>
          </cell>
          <cell r="C123">
            <v>0</v>
          </cell>
          <cell r="D123">
            <v>0</v>
          </cell>
          <cell r="E123">
            <v>0</v>
          </cell>
          <cell r="F123">
            <v>0</v>
          </cell>
          <cell r="G123">
            <v>0</v>
          </cell>
          <cell r="H123">
            <v>0</v>
          </cell>
          <cell r="I123">
            <v>0</v>
          </cell>
          <cell r="J123">
            <v>0</v>
          </cell>
          <cell r="K123">
            <v>0</v>
          </cell>
          <cell r="L123">
            <v>0</v>
          </cell>
          <cell r="M123">
            <v>0</v>
          </cell>
          <cell r="N123">
            <v>0</v>
          </cell>
        </row>
        <row r="124">
          <cell r="A124" t="str">
            <v>X0095</v>
          </cell>
          <cell r="B124">
            <v>0</v>
          </cell>
          <cell r="C124">
            <v>0</v>
          </cell>
          <cell r="D124">
            <v>0</v>
          </cell>
          <cell r="E124">
            <v>0</v>
          </cell>
          <cell r="F124">
            <v>0</v>
          </cell>
          <cell r="G124">
            <v>0</v>
          </cell>
          <cell r="H124">
            <v>0</v>
          </cell>
          <cell r="I124">
            <v>0</v>
          </cell>
          <cell r="J124">
            <v>0</v>
          </cell>
          <cell r="K124">
            <v>0</v>
          </cell>
          <cell r="L124">
            <v>0</v>
          </cell>
          <cell r="M124">
            <v>0</v>
          </cell>
          <cell r="N124">
            <v>0</v>
          </cell>
        </row>
        <row r="125">
          <cell r="A125" t="str">
            <v>X0097</v>
          </cell>
          <cell r="B125">
            <v>0</v>
          </cell>
          <cell r="C125">
            <v>0</v>
          </cell>
          <cell r="D125">
            <v>0</v>
          </cell>
          <cell r="E125">
            <v>0</v>
          </cell>
          <cell r="F125">
            <v>0</v>
          </cell>
          <cell r="G125">
            <v>0</v>
          </cell>
          <cell r="H125">
            <v>0</v>
          </cell>
          <cell r="I125">
            <v>0</v>
          </cell>
          <cell r="J125">
            <v>0</v>
          </cell>
          <cell r="K125">
            <v>0</v>
          </cell>
          <cell r="L125">
            <v>0</v>
          </cell>
          <cell r="M125">
            <v>0</v>
          </cell>
          <cell r="N125">
            <v>0</v>
          </cell>
        </row>
        <row r="126">
          <cell r="A126" t="str">
            <v>X0098</v>
          </cell>
          <cell r="B126">
            <v>0</v>
          </cell>
          <cell r="C126">
            <v>0</v>
          </cell>
          <cell r="D126">
            <v>0</v>
          </cell>
          <cell r="E126">
            <v>0</v>
          </cell>
          <cell r="F126">
            <v>0</v>
          </cell>
          <cell r="G126">
            <v>0</v>
          </cell>
          <cell r="H126">
            <v>0</v>
          </cell>
          <cell r="I126">
            <v>0</v>
          </cell>
          <cell r="J126">
            <v>0</v>
          </cell>
          <cell r="K126">
            <v>0</v>
          </cell>
          <cell r="L126">
            <v>0</v>
          </cell>
          <cell r="M126">
            <v>0</v>
          </cell>
          <cell r="N126">
            <v>0</v>
          </cell>
        </row>
        <row r="127">
          <cell r="A127" t="str">
            <v>X0099</v>
          </cell>
          <cell r="B127">
            <v>0</v>
          </cell>
          <cell r="C127">
            <v>0</v>
          </cell>
          <cell r="D127">
            <v>0</v>
          </cell>
          <cell r="E127">
            <v>0</v>
          </cell>
          <cell r="F127">
            <v>0</v>
          </cell>
          <cell r="G127">
            <v>0</v>
          </cell>
          <cell r="H127">
            <v>0</v>
          </cell>
          <cell r="I127">
            <v>0</v>
          </cell>
          <cell r="J127">
            <v>0</v>
          </cell>
          <cell r="K127">
            <v>0</v>
          </cell>
          <cell r="L127">
            <v>0</v>
          </cell>
          <cell r="M127">
            <v>0</v>
          </cell>
          <cell r="N127">
            <v>0</v>
          </cell>
        </row>
        <row r="128">
          <cell r="A128" t="str">
            <v>X0100</v>
          </cell>
          <cell r="B128">
            <v>0</v>
          </cell>
          <cell r="C128">
            <v>0</v>
          </cell>
          <cell r="D128">
            <v>0</v>
          </cell>
          <cell r="E128">
            <v>0</v>
          </cell>
          <cell r="F128">
            <v>0</v>
          </cell>
          <cell r="G128">
            <v>0</v>
          </cell>
          <cell r="H128">
            <v>0</v>
          </cell>
          <cell r="I128">
            <v>0</v>
          </cell>
          <cell r="J128">
            <v>0</v>
          </cell>
          <cell r="K128">
            <v>0</v>
          </cell>
          <cell r="L128">
            <v>0</v>
          </cell>
          <cell r="M128">
            <v>0</v>
          </cell>
          <cell r="N128">
            <v>0</v>
          </cell>
        </row>
        <row r="129">
          <cell r="A129" t="str">
            <v>05999</v>
          </cell>
          <cell r="B129">
            <v>0</v>
          </cell>
          <cell r="C129">
            <v>0</v>
          </cell>
          <cell r="D129">
            <v>0</v>
          </cell>
          <cell r="E129">
            <v>0</v>
          </cell>
          <cell r="F129">
            <v>0</v>
          </cell>
          <cell r="G129">
            <v>0</v>
          </cell>
          <cell r="H129">
            <v>0</v>
          </cell>
          <cell r="I129">
            <v>0</v>
          </cell>
          <cell r="J129">
            <v>0</v>
          </cell>
          <cell r="K129">
            <v>0</v>
          </cell>
          <cell r="L129">
            <v>0</v>
          </cell>
          <cell r="M129">
            <v>0</v>
          </cell>
          <cell r="N129">
            <v>0</v>
          </cell>
        </row>
        <row r="130">
          <cell r="B130">
            <v>881929.62</v>
          </cell>
          <cell r="C130">
            <v>337636.81</v>
          </cell>
          <cell r="D130">
            <v>2405336.98</v>
          </cell>
          <cell r="E130">
            <v>15511.14</v>
          </cell>
          <cell r="F130">
            <v>13893104.4</v>
          </cell>
          <cell r="G130">
            <v>2556446.84</v>
          </cell>
          <cell r="H130">
            <v>713300.63</v>
          </cell>
          <cell r="I130">
            <v>0</v>
          </cell>
          <cell r="J130">
            <v>6760750.1799999997</v>
          </cell>
          <cell r="K130">
            <v>574045.39</v>
          </cell>
          <cell r="L130">
            <v>1469817.94</v>
          </cell>
          <cell r="M130">
            <v>613614.74</v>
          </cell>
          <cell r="N130">
            <v>30221494.670000002</v>
          </cell>
        </row>
        <row r="131">
          <cell r="N131">
            <v>30221494.670000002</v>
          </cell>
        </row>
      </sheetData>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sheetData sheetId="187" refreshError="1"/>
      <sheetData sheetId="188"/>
      <sheetData sheetId="189" refreshError="1"/>
      <sheetData sheetId="190"/>
      <sheetData sheetId="191" refreshError="1"/>
      <sheetData sheetId="192" refreshError="1"/>
      <sheetData sheetId="193" refreshError="1"/>
      <sheetData sheetId="194" refreshError="1"/>
      <sheetData sheetId="195" refreshError="1"/>
      <sheetData sheetId="196" refreshError="1"/>
      <sheetData sheetId="197" refreshError="1"/>
      <sheetData sheetId="198">
        <row r="31">
          <cell r="E31">
            <v>21827621.52</v>
          </cell>
        </row>
      </sheetData>
      <sheetData sheetId="199" refreshError="1"/>
      <sheetData sheetId="200"/>
      <sheetData sheetId="201" refreshError="1"/>
      <sheetData sheetId="202"/>
      <sheetData sheetId="203" refreshError="1"/>
      <sheetData sheetId="204" refreshError="1"/>
      <sheetData sheetId="205" refreshError="1"/>
      <sheetData sheetId="206" refreshError="1"/>
      <sheetData sheetId="207" refreshError="1">
        <row r="2">
          <cell r="A2">
            <v>190</v>
          </cell>
        </row>
        <row r="3">
          <cell r="A3">
            <v>282</v>
          </cell>
        </row>
        <row r="4">
          <cell r="A4">
            <v>283</v>
          </cell>
        </row>
      </sheetData>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row r="9">
          <cell r="A9" t="str">
            <v>Assets</v>
          </cell>
          <cell r="H9" t="str">
            <v>Amounts in</v>
          </cell>
        </row>
        <row r="10">
          <cell r="A10" t="str">
            <v>======</v>
          </cell>
          <cell r="D10" t="str">
            <v>Reporting period</v>
          </cell>
          <cell r="F10" t="str">
            <v>Comparison period</v>
          </cell>
          <cell r="H10" t="str">
            <v>Absolute</v>
          </cell>
        </row>
        <row r="11">
          <cell r="A11" t="str">
            <v>Current Assets</v>
          </cell>
          <cell r="D11" t="str">
            <v>(01.2007-12.2007)</v>
          </cell>
          <cell r="F11" t="str">
            <v>(01.2006-12.2006)</v>
          </cell>
          <cell r="H11" t="str">
            <v>difference</v>
          </cell>
        </row>
        <row r="13">
          <cell r="A13">
            <v>131000</v>
          </cell>
          <cell r="C13" t="str">
            <v>Cash - General</v>
          </cell>
          <cell r="D13">
            <v>11045042.33</v>
          </cell>
          <cell r="F13">
            <v>5709496.9900000002</v>
          </cell>
          <cell r="H13">
            <v>5335545.34</v>
          </cell>
        </row>
        <row r="14">
          <cell r="A14">
            <v>131001</v>
          </cell>
          <cell r="C14" t="str">
            <v>Cash - Clearing</v>
          </cell>
          <cell r="D14">
            <v>-12527.71</v>
          </cell>
          <cell r="F14">
            <v>-74256.03</v>
          </cell>
          <cell r="H14">
            <v>61728.32</v>
          </cell>
        </row>
        <row r="15">
          <cell r="A15">
            <v>131050</v>
          </cell>
          <cell r="C15" t="str">
            <v>Cash-In Transit - CIS</v>
          </cell>
          <cell r="D15">
            <v>3138262.64</v>
          </cell>
          <cell r="F15">
            <v>3573438.98</v>
          </cell>
          <cell r="H15">
            <v>-435176.34</v>
          </cell>
        </row>
        <row r="16">
          <cell r="A16">
            <v>135000</v>
          </cell>
          <cell r="C16" t="str">
            <v>Working Funds - General  (DO NOT USE)</v>
          </cell>
          <cell r="D16">
            <v>0</v>
          </cell>
          <cell r="F16">
            <v>97600</v>
          </cell>
          <cell r="H16">
            <v>-97600</v>
          </cell>
        </row>
        <row r="17">
          <cell r="A17">
            <v>135160</v>
          </cell>
          <cell r="C17" t="str">
            <v>Working Funds - Ben Provi (DO NOT USE)</v>
          </cell>
          <cell r="D17">
            <v>0</v>
          </cell>
          <cell r="F17">
            <v>404000</v>
          </cell>
          <cell r="H17">
            <v>-404000</v>
          </cell>
        </row>
        <row r="18">
          <cell r="A18">
            <v>135200</v>
          </cell>
          <cell r="C18" t="str">
            <v>Employee Advances</v>
          </cell>
          <cell r="D18">
            <v>6200</v>
          </cell>
          <cell r="F18">
            <v>0</v>
          </cell>
          <cell r="H18">
            <v>6200</v>
          </cell>
        </row>
        <row r="19">
          <cell r="A19">
            <v>136000</v>
          </cell>
          <cell r="C19" t="str">
            <v>Temporary Cash Investment - General</v>
          </cell>
          <cell r="D19">
            <v>4842305.8099999996</v>
          </cell>
          <cell r="F19">
            <v>2300987.04</v>
          </cell>
          <cell r="H19">
            <v>2541318.77</v>
          </cell>
        </row>
        <row r="20">
          <cell r="A20" t="str">
            <v>Cash &amp; Cash Equivalents</v>
          </cell>
          <cell r="D20">
            <v>19019283.07</v>
          </cell>
          <cell r="F20">
            <v>12011266.98</v>
          </cell>
          <cell r="H20">
            <v>7008016.0899999999</v>
          </cell>
        </row>
        <row r="21">
          <cell r="H21">
            <v>0</v>
          </cell>
        </row>
        <row r="22">
          <cell r="A22">
            <v>134005</v>
          </cell>
          <cell r="C22" t="str">
            <v>Other Special Deposits - Restricted Fun</v>
          </cell>
          <cell r="D22">
            <v>1200000</v>
          </cell>
          <cell r="F22">
            <v>0</v>
          </cell>
          <cell r="H22">
            <v>1200000</v>
          </cell>
        </row>
        <row r="23">
          <cell r="A23" t="str">
            <v>Restricted Cash</v>
          </cell>
          <cell r="D23">
            <v>1200000</v>
          </cell>
          <cell r="F23">
            <v>0</v>
          </cell>
          <cell r="H23">
            <v>1200000</v>
          </cell>
        </row>
        <row r="24">
          <cell r="H24">
            <v>0</v>
          </cell>
        </row>
        <row r="25">
          <cell r="A25">
            <v>142000</v>
          </cell>
          <cell r="C25" t="str">
            <v>Customer Accounts Rec - General</v>
          </cell>
          <cell r="D25">
            <v>12306870.9</v>
          </cell>
          <cell r="F25">
            <v>11990905.91</v>
          </cell>
          <cell r="H25">
            <v>315964.99</v>
          </cell>
        </row>
        <row r="26">
          <cell r="A26">
            <v>142070</v>
          </cell>
          <cell r="C26" t="str">
            <v>Customer Accounts Rec - Washington DC</v>
          </cell>
          <cell r="D26">
            <v>63119434.25</v>
          </cell>
          <cell r="F26">
            <v>55015825.68</v>
          </cell>
          <cell r="H26">
            <v>8103608.5700000003</v>
          </cell>
        </row>
        <row r="27">
          <cell r="A27">
            <v>142120</v>
          </cell>
          <cell r="C27" t="str">
            <v>Customer Accounts Rec - MD</v>
          </cell>
          <cell r="D27">
            <v>102426140.20999999</v>
          </cell>
          <cell r="F27">
            <v>83940847.650000006</v>
          </cell>
          <cell r="H27">
            <v>18485292.559999999</v>
          </cell>
        </row>
        <row r="28">
          <cell r="A28">
            <v>142130</v>
          </cell>
          <cell r="C28" t="str">
            <v>Customer Accounts Rec - VA</v>
          </cell>
          <cell r="D28">
            <v>212450.29</v>
          </cell>
          <cell r="F28">
            <v>60748.84</v>
          </cell>
          <cell r="H28">
            <v>151701.45000000001</v>
          </cell>
        </row>
        <row r="29">
          <cell r="A29">
            <v>142210</v>
          </cell>
          <cell r="C29" t="str">
            <v>AR-Supply Portion (all customers)</v>
          </cell>
          <cell r="D29">
            <v>79211441.290000007</v>
          </cell>
          <cell r="F29">
            <v>48801310.920000002</v>
          </cell>
          <cell r="H29">
            <v>30410130.370000001</v>
          </cell>
        </row>
        <row r="30">
          <cell r="A30">
            <v>142350</v>
          </cell>
          <cell r="C30" t="str">
            <v>Customer Accounts Rec-Cash Clearing-Was</v>
          </cell>
          <cell r="D30">
            <v>-2467294.62</v>
          </cell>
          <cell r="F30">
            <v>-2671785.7999999998</v>
          </cell>
          <cell r="H30">
            <v>204491.18</v>
          </cell>
        </row>
        <row r="31">
          <cell r="A31">
            <v>142430</v>
          </cell>
          <cell r="C31" t="str">
            <v>Customer Accounts Rec - Miscellaneous S</v>
          </cell>
          <cell r="D31">
            <v>15853.93</v>
          </cell>
          <cell r="F31">
            <v>0</v>
          </cell>
          <cell r="H31">
            <v>15853.93</v>
          </cell>
        </row>
        <row r="32">
          <cell r="A32">
            <v>142450</v>
          </cell>
          <cell r="C32" t="str">
            <v>Customer Accounts Rec-Merchandise</v>
          </cell>
          <cell r="D32">
            <v>224115.64</v>
          </cell>
          <cell r="F32">
            <v>3214879.02</v>
          </cell>
          <cell r="H32">
            <v>-2990763.38</v>
          </cell>
        </row>
        <row r="33">
          <cell r="A33">
            <v>143000</v>
          </cell>
          <cell r="C33" t="str">
            <v>Accounts Receivable - General</v>
          </cell>
          <cell r="D33">
            <v>488659.5</v>
          </cell>
          <cell r="F33">
            <v>671383.58</v>
          </cell>
          <cell r="H33">
            <v>-182724.08</v>
          </cell>
        </row>
        <row r="34">
          <cell r="A34">
            <v>143100</v>
          </cell>
          <cell r="C34" t="str">
            <v>A/R - Employee Purchases</v>
          </cell>
          <cell r="D34">
            <v>116730</v>
          </cell>
          <cell r="F34">
            <v>86510.55</v>
          </cell>
          <cell r="H34">
            <v>30219.45</v>
          </cell>
        </row>
        <row r="35">
          <cell r="A35">
            <v>143118</v>
          </cell>
          <cell r="C35" t="str">
            <v>A/R - Tuition Aid Reimbursement - Forme</v>
          </cell>
          <cell r="D35">
            <v>40431.5</v>
          </cell>
          <cell r="F35">
            <v>79245.070000000007</v>
          </cell>
          <cell r="H35">
            <v>-38813.57</v>
          </cell>
        </row>
        <row r="36">
          <cell r="A36">
            <v>143150</v>
          </cell>
          <cell r="C36" t="str">
            <v>Accounts Receivable - Asset Sales</v>
          </cell>
          <cell r="D36">
            <v>-58400</v>
          </cell>
          <cell r="F36">
            <v>-223421.8</v>
          </cell>
          <cell r="H36">
            <v>165021.79999999999</v>
          </cell>
        </row>
        <row r="37">
          <cell r="A37">
            <v>143200</v>
          </cell>
          <cell r="C37" t="str">
            <v>A/R-PJM Interchange</v>
          </cell>
          <cell r="D37">
            <v>7345126.4100000001</v>
          </cell>
          <cell r="F37">
            <v>5214418.1500000004</v>
          </cell>
          <cell r="H37">
            <v>2130708.2599999998</v>
          </cell>
        </row>
        <row r="38">
          <cell r="A38">
            <v>143695</v>
          </cell>
          <cell r="C38" t="str">
            <v>AR-Miscellaneous SB Accounts Receivable</v>
          </cell>
          <cell r="D38">
            <v>300000</v>
          </cell>
          <cell r="F38">
            <v>0</v>
          </cell>
          <cell r="H38">
            <v>300000</v>
          </cell>
        </row>
        <row r="39">
          <cell r="A39">
            <v>143700</v>
          </cell>
          <cell r="C39" t="str">
            <v>Accounts Receivable - Interchange Power</v>
          </cell>
          <cell r="D39">
            <v>0</v>
          </cell>
          <cell r="F39">
            <v>35354518.689999998</v>
          </cell>
          <cell r="H39">
            <v>-35354518.689999998</v>
          </cell>
        </row>
        <row r="40">
          <cell r="A40">
            <v>143703</v>
          </cell>
          <cell r="C40" t="str">
            <v>Accounts Receivable - SOS Suppliers</v>
          </cell>
          <cell r="D40">
            <v>0</v>
          </cell>
          <cell r="F40">
            <v>102.22</v>
          </cell>
          <cell r="H40">
            <v>-102.22</v>
          </cell>
        </row>
        <row r="41">
          <cell r="A41">
            <v>143740</v>
          </cell>
          <cell r="C41" t="str">
            <v>Accounts Receivable - Compression Adjus</v>
          </cell>
          <cell r="D41">
            <v>1122058.82</v>
          </cell>
          <cell r="F41">
            <v>0</v>
          </cell>
          <cell r="H41">
            <v>1122058.82</v>
          </cell>
        </row>
        <row r="42">
          <cell r="A42">
            <v>143900</v>
          </cell>
          <cell r="C42" t="str">
            <v>Accounts Receivable Special Billing Unb</v>
          </cell>
          <cell r="D42">
            <v>3098058.4</v>
          </cell>
          <cell r="F42">
            <v>3123150.71</v>
          </cell>
          <cell r="H42">
            <v>-25092.3100000001</v>
          </cell>
        </row>
        <row r="43">
          <cell r="A43">
            <v>143901</v>
          </cell>
          <cell r="C43" t="str">
            <v>Accounts Receivable Special Billing</v>
          </cell>
          <cell r="D43">
            <v>5632352.5999999996</v>
          </cell>
          <cell r="F43">
            <v>8084245.0999999996</v>
          </cell>
          <cell r="H43">
            <v>-2451892.5</v>
          </cell>
        </row>
        <row r="44">
          <cell r="A44">
            <v>171000</v>
          </cell>
          <cell r="C44" t="str">
            <v>Int &amp; Div Receivable - General</v>
          </cell>
          <cell r="D44">
            <v>658444.74</v>
          </cell>
          <cell r="F44">
            <v>0</v>
          </cell>
          <cell r="H44">
            <v>658444.74</v>
          </cell>
        </row>
        <row r="45">
          <cell r="A45">
            <v>171900</v>
          </cell>
          <cell r="C45" t="str">
            <v>I/C Interest Receivable</v>
          </cell>
          <cell r="D45">
            <v>0</v>
          </cell>
          <cell r="F45">
            <v>26220.58</v>
          </cell>
          <cell r="H45">
            <v>-26220.58</v>
          </cell>
        </row>
        <row r="46">
          <cell r="A46">
            <v>172000</v>
          </cell>
          <cell r="C46" t="str">
            <v>Rents Receivable - General</v>
          </cell>
          <cell r="D46">
            <v>8377.43</v>
          </cell>
          <cell r="F46">
            <v>2816.02</v>
          </cell>
          <cell r="H46">
            <v>5561.41</v>
          </cell>
        </row>
        <row r="47">
          <cell r="A47">
            <v>172901</v>
          </cell>
          <cell r="C47" t="str">
            <v>Rents Receivable - CATV(Reconciliation)</v>
          </cell>
          <cell r="D47">
            <v>283554.36</v>
          </cell>
          <cell r="F47">
            <v>867052.5</v>
          </cell>
          <cell r="H47">
            <v>-583498.14</v>
          </cell>
        </row>
        <row r="48">
          <cell r="A48">
            <v>172902</v>
          </cell>
          <cell r="C48" t="str">
            <v>Rents Receivable-Special Billing (Recon</v>
          </cell>
          <cell r="D48">
            <v>10118.25</v>
          </cell>
          <cell r="F48">
            <v>41195.79</v>
          </cell>
          <cell r="H48">
            <v>-31077.54</v>
          </cell>
        </row>
        <row r="49">
          <cell r="A49">
            <v>173100</v>
          </cell>
          <cell r="C49" t="str">
            <v>Accrued Utility Revenue - Unbilled Reve</v>
          </cell>
          <cell r="D49">
            <v>81900188.129999995</v>
          </cell>
          <cell r="F49">
            <v>82047538</v>
          </cell>
          <cell r="H49">
            <v>-147349.870000005</v>
          </cell>
        </row>
        <row r="50">
          <cell r="A50" t="str">
            <v>Accounts Receivable</v>
          </cell>
          <cell r="D50">
            <v>355994712.02999997</v>
          </cell>
          <cell r="F50">
            <v>335727707.38</v>
          </cell>
          <cell r="H50">
            <v>20267004.649999999</v>
          </cell>
        </row>
        <row r="51">
          <cell r="H51">
            <v>0</v>
          </cell>
        </row>
        <row r="52">
          <cell r="A52">
            <v>144000</v>
          </cell>
          <cell r="C52" t="str">
            <v>PROVISION FOR UNCOLLECTIBLE ACCOUNTS</v>
          </cell>
          <cell r="D52">
            <v>-12454382.810000001</v>
          </cell>
          <cell r="F52">
            <v>-7811119.7599999998</v>
          </cell>
          <cell r="H52">
            <v>-4643263.05</v>
          </cell>
        </row>
        <row r="53">
          <cell r="A53">
            <v>144005</v>
          </cell>
          <cell r="C53" t="str">
            <v>Provision for Uncollectible Accounts -</v>
          </cell>
          <cell r="D53">
            <v>0</v>
          </cell>
          <cell r="F53">
            <v>-9600000</v>
          </cell>
          <cell r="H53">
            <v>9600000</v>
          </cell>
        </row>
        <row r="54">
          <cell r="A54" t="str">
            <v>Provision for Uncollectible</v>
          </cell>
          <cell r="D54">
            <v>-12454382.810000001</v>
          </cell>
          <cell r="F54">
            <v>-17411119.760000002</v>
          </cell>
          <cell r="H54">
            <v>4956736.95</v>
          </cell>
        </row>
        <row r="55">
          <cell r="H55">
            <v>0</v>
          </cell>
        </row>
        <row r="56">
          <cell r="A56">
            <v>146003</v>
          </cell>
          <cell r="C56" t="str">
            <v>I/C - Pepco/PES - Retail Access</v>
          </cell>
          <cell r="D56">
            <v>-47406133.210000001</v>
          </cell>
          <cell r="F56">
            <v>-29759563.559999999</v>
          </cell>
          <cell r="H56">
            <v>-17646569.649999999</v>
          </cell>
        </row>
        <row r="57">
          <cell r="A57">
            <v>146004</v>
          </cell>
          <cell r="C57" t="str">
            <v>I/C - Pepco/PES - Special Billing Contr</v>
          </cell>
          <cell r="D57">
            <v>-5703746.71</v>
          </cell>
          <cell r="F57">
            <v>-5610882.5499999998</v>
          </cell>
          <cell r="H57">
            <v>-92864.160000000105</v>
          </cell>
        </row>
        <row r="58">
          <cell r="A58">
            <v>146506</v>
          </cell>
          <cell r="C58" t="str">
            <v>I/C-PEPCO / ACE   7000/1500</v>
          </cell>
          <cell r="D58">
            <v>-26828.63</v>
          </cell>
          <cell r="F58">
            <v>8226.2199999999993</v>
          </cell>
          <cell r="H58">
            <v>-35054.85</v>
          </cell>
        </row>
        <row r="59">
          <cell r="A59">
            <v>146974</v>
          </cell>
          <cell r="C59" t="str">
            <v>I/C-PEPCO / PEPCO Energy Services  7000</v>
          </cell>
          <cell r="D59">
            <v>64789.64</v>
          </cell>
          <cell r="F59">
            <v>12008.28</v>
          </cell>
          <cell r="H59">
            <v>52781.36</v>
          </cell>
        </row>
        <row r="60">
          <cell r="A60">
            <v>146975</v>
          </cell>
          <cell r="C60" t="str">
            <v>I/C-PEPCO / PEPCO Holdings, Inc.  7000/</v>
          </cell>
          <cell r="D60">
            <v>-30946.02</v>
          </cell>
          <cell r="F60">
            <v>-4958849.6900000004</v>
          </cell>
          <cell r="H60">
            <v>4927903.67</v>
          </cell>
        </row>
        <row r="61">
          <cell r="A61">
            <v>146976</v>
          </cell>
          <cell r="C61" t="str">
            <v>I/C-PEPCO / PHISC  7000/9000</v>
          </cell>
          <cell r="D61">
            <v>-16922526.329999998</v>
          </cell>
          <cell r="F61">
            <v>-946266.44</v>
          </cell>
          <cell r="H61">
            <v>-15976259.890000001</v>
          </cell>
        </row>
        <row r="62">
          <cell r="A62">
            <v>146991</v>
          </cell>
          <cell r="C62" t="str">
            <v>I/C-PEPCO / CESI  7000/3000</v>
          </cell>
          <cell r="D62">
            <v>-5765201.6500000004</v>
          </cell>
          <cell r="F62">
            <v>-4785938.8600000003</v>
          </cell>
          <cell r="H62">
            <v>-979262.79</v>
          </cell>
        </row>
        <row r="63">
          <cell r="A63">
            <v>146996</v>
          </cell>
          <cell r="C63" t="str">
            <v>I/C-PEPCO / DPL  7000/1000</v>
          </cell>
          <cell r="D63">
            <v>-1930.82</v>
          </cell>
          <cell r="F63">
            <v>14290.32</v>
          </cell>
          <cell r="H63">
            <v>-16221.14</v>
          </cell>
        </row>
        <row r="64">
          <cell r="A64" t="str">
            <v>Accounts Receivable from Associated Companies</v>
          </cell>
          <cell r="D64">
            <v>-75792523.730000004</v>
          </cell>
          <cell r="F64">
            <v>-46026976.280000001</v>
          </cell>
          <cell r="H64">
            <v>-29765547.449999999</v>
          </cell>
        </row>
        <row r="65">
          <cell r="H65">
            <v>0</v>
          </cell>
        </row>
        <row r="66">
          <cell r="A66">
            <v>154000</v>
          </cell>
          <cell r="C66" t="str">
            <v>Material &amp; Operating Supplies - General</v>
          </cell>
          <cell r="D66">
            <v>41652362.780000001</v>
          </cell>
          <cell r="F66">
            <v>39168388</v>
          </cell>
          <cell r="H66">
            <v>2483974.7799999998</v>
          </cell>
        </row>
        <row r="67">
          <cell r="A67">
            <v>154080</v>
          </cell>
          <cell r="C67" t="str">
            <v>Inventory - Blocked Stock</v>
          </cell>
          <cell r="D67">
            <v>-10635.91</v>
          </cell>
          <cell r="F67">
            <v>-24557.54</v>
          </cell>
          <cell r="H67">
            <v>13921.63</v>
          </cell>
        </row>
        <row r="68">
          <cell r="A68">
            <v>158135</v>
          </cell>
          <cell r="C68" t="str">
            <v>Renewable Energy Credits - General</v>
          </cell>
          <cell r="D68">
            <v>16027</v>
          </cell>
          <cell r="F68">
            <v>0</v>
          </cell>
          <cell r="H68">
            <v>16027</v>
          </cell>
        </row>
        <row r="69">
          <cell r="A69">
            <v>163000</v>
          </cell>
          <cell r="C69" t="str">
            <v>Stores Exp Undistributed - General</v>
          </cell>
          <cell r="D69">
            <v>3736216.94</v>
          </cell>
          <cell r="F69">
            <v>3630909.57</v>
          </cell>
          <cell r="H69">
            <v>105307.37</v>
          </cell>
        </row>
        <row r="70">
          <cell r="A70" t="str">
            <v>Inventories - Fuel, Materials and Supplies</v>
          </cell>
          <cell r="D70">
            <v>45393970.810000002</v>
          </cell>
          <cell r="F70">
            <v>42774740.030000001</v>
          </cell>
          <cell r="H70">
            <v>2619230.7799999998</v>
          </cell>
        </row>
        <row r="71">
          <cell r="H71">
            <v>0</v>
          </cell>
        </row>
        <row r="72">
          <cell r="A72">
            <v>190725</v>
          </cell>
          <cell r="C72" t="str">
            <v>Fed Income Tax Receivable-Capital Loss</v>
          </cell>
          <cell r="D72">
            <v>4007</v>
          </cell>
          <cell r="F72">
            <v>0</v>
          </cell>
          <cell r="H72">
            <v>4007</v>
          </cell>
        </row>
        <row r="73">
          <cell r="A73" t="str">
            <v>Income Taxes Receivable</v>
          </cell>
          <cell r="D73">
            <v>4007</v>
          </cell>
          <cell r="F73">
            <v>0</v>
          </cell>
          <cell r="H73">
            <v>4007</v>
          </cell>
        </row>
        <row r="74">
          <cell r="H74">
            <v>0</v>
          </cell>
        </row>
        <row r="75">
          <cell r="A75">
            <v>134006</v>
          </cell>
          <cell r="C75" t="str">
            <v>Other Special Deposits - Refundable (Cu</v>
          </cell>
          <cell r="D75">
            <v>0</v>
          </cell>
          <cell r="F75">
            <v>12968375</v>
          </cell>
          <cell r="H75">
            <v>-12968375</v>
          </cell>
        </row>
        <row r="76">
          <cell r="A76">
            <v>135001</v>
          </cell>
          <cell r="C76" t="str">
            <v>Working Funds - General</v>
          </cell>
          <cell r="D76">
            <v>12549.84</v>
          </cell>
          <cell r="F76">
            <v>0</v>
          </cell>
          <cell r="H76">
            <v>12549.84</v>
          </cell>
        </row>
        <row r="77">
          <cell r="A77">
            <v>135161</v>
          </cell>
          <cell r="C77" t="str">
            <v>Working Funds - Benefit Providers</v>
          </cell>
          <cell r="D77">
            <v>404000</v>
          </cell>
          <cell r="F77">
            <v>0</v>
          </cell>
          <cell r="H77">
            <v>404000</v>
          </cell>
        </row>
        <row r="78">
          <cell r="A78">
            <v>165000</v>
          </cell>
          <cell r="C78" t="str">
            <v>Prepayments - General</v>
          </cell>
          <cell r="D78">
            <v>1519156.39</v>
          </cell>
          <cell r="F78">
            <v>1417615.35</v>
          </cell>
          <cell r="H78">
            <v>101541.04</v>
          </cell>
        </row>
        <row r="79">
          <cell r="A79">
            <v>165100</v>
          </cell>
          <cell r="C79" t="str">
            <v>Prepayments - Other Taxes</v>
          </cell>
          <cell r="D79">
            <v>9423132.7599999998</v>
          </cell>
          <cell r="F79">
            <v>7038981.71</v>
          </cell>
          <cell r="H79">
            <v>2384151.0499999998</v>
          </cell>
        </row>
        <row r="80">
          <cell r="A80">
            <v>165206</v>
          </cell>
          <cell r="C80" t="str">
            <v>Prepayments - Workmen's Compensation</v>
          </cell>
          <cell r="D80">
            <v>198859.61</v>
          </cell>
          <cell r="F80">
            <v>626837.63</v>
          </cell>
          <cell r="H80">
            <v>-427978.02</v>
          </cell>
        </row>
        <row r="81">
          <cell r="A81">
            <v>165213</v>
          </cell>
          <cell r="C81" t="str">
            <v>Prepayments - Ordinary Life</v>
          </cell>
          <cell r="D81">
            <v>611169.61</v>
          </cell>
          <cell r="F81">
            <v>611169.57999999996</v>
          </cell>
          <cell r="H81">
            <v>3.0000000027939702E-2</v>
          </cell>
        </row>
        <row r="82">
          <cell r="A82">
            <v>165406</v>
          </cell>
          <cell r="C82" t="str">
            <v>Prepayments-Postage General</v>
          </cell>
          <cell r="D82">
            <v>156507.72</v>
          </cell>
          <cell r="F82">
            <v>82091.039999999994</v>
          </cell>
          <cell r="H82">
            <v>74416.679999999993</v>
          </cell>
        </row>
        <row r="83">
          <cell r="A83">
            <v>165410</v>
          </cell>
          <cell r="C83" t="str">
            <v>Prepayments - Income Taxes</v>
          </cell>
          <cell r="D83">
            <v>93394193.819999993</v>
          </cell>
          <cell r="F83">
            <v>66543602.049999997</v>
          </cell>
          <cell r="H83">
            <v>26850591.77</v>
          </cell>
        </row>
        <row r="84">
          <cell r="A84">
            <v>190110</v>
          </cell>
          <cell r="C84" t="str">
            <v>Deferred Income Tax Asset - Federal - S</v>
          </cell>
          <cell r="D84">
            <v>-817499</v>
          </cell>
          <cell r="F84">
            <v>2540217</v>
          </cell>
          <cell r="H84">
            <v>-3357716</v>
          </cell>
        </row>
        <row r="85">
          <cell r="A85">
            <v>190150</v>
          </cell>
          <cell r="C85" t="str">
            <v>Deferred Inc Tax Asset-Federal-UTPs/Eff</v>
          </cell>
          <cell r="D85">
            <v>4153681</v>
          </cell>
          <cell r="F85">
            <v>0</v>
          </cell>
          <cell r="H85">
            <v>4153681</v>
          </cell>
        </row>
        <row r="86">
          <cell r="A86">
            <v>190210</v>
          </cell>
          <cell r="C86" t="str">
            <v>Deferred Income Tax Asset - State - Sho</v>
          </cell>
          <cell r="D86">
            <v>-574787</v>
          </cell>
          <cell r="F86">
            <v>285050</v>
          </cell>
          <cell r="H86">
            <v>-859837</v>
          </cell>
        </row>
        <row r="87">
          <cell r="A87" t="str">
            <v>Prepaid Expenses and Other</v>
          </cell>
          <cell r="D87">
            <v>108480964.75</v>
          </cell>
          <cell r="F87">
            <v>92113939.359999999</v>
          </cell>
          <cell r="H87">
            <v>16367025.390000001</v>
          </cell>
        </row>
        <row r="88">
          <cell r="H88">
            <v>0</v>
          </cell>
        </row>
        <row r="89">
          <cell r="A89" t="str">
            <v>Total</v>
          </cell>
          <cell r="D89">
            <v>441846031.12</v>
          </cell>
          <cell r="F89">
            <v>419189557.70999998</v>
          </cell>
          <cell r="H89">
            <v>22656473.41</v>
          </cell>
        </row>
        <row r="90">
          <cell r="H90">
            <v>0</v>
          </cell>
        </row>
        <row r="91">
          <cell r="A91" t="str">
            <v>Investments and Other Assets</v>
          </cell>
          <cell r="H91">
            <v>0</v>
          </cell>
        </row>
        <row r="92">
          <cell r="H92">
            <v>0</v>
          </cell>
        </row>
        <row r="93">
          <cell r="A93">
            <v>182250</v>
          </cell>
          <cell r="C93" t="str">
            <v>Regulatory Assets - Asset Retirement Ob</v>
          </cell>
          <cell r="D93">
            <v>115027</v>
          </cell>
          <cell r="F93">
            <v>74601</v>
          </cell>
          <cell r="H93">
            <v>40426</v>
          </cell>
        </row>
        <row r="94">
          <cell r="A94">
            <v>182300</v>
          </cell>
          <cell r="C94" t="str">
            <v>Other Regulatory Assets - General</v>
          </cell>
          <cell r="D94">
            <v>4359604.2300000004</v>
          </cell>
          <cell r="F94">
            <v>4773812.83</v>
          </cell>
          <cell r="H94">
            <v>-414208.6</v>
          </cell>
        </row>
        <row r="95">
          <cell r="A95">
            <v>182345</v>
          </cell>
          <cell r="C95" t="str">
            <v>Reg Assets - Bill Stabilization Adj (BS</v>
          </cell>
          <cell r="D95">
            <v>1739562.97</v>
          </cell>
          <cell r="F95">
            <v>0</v>
          </cell>
          <cell r="H95">
            <v>1739562.97</v>
          </cell>
        </row>
        <row r="96">
          <cell r="A96">
            <v>182366</v>
          </cell>
          <cell r="C96" t="str">
            <v>DSM - Energy Efficient Products - Commu</v>
          </cell>
          <cell r="D96">
            <v>345235.32</v>
          </cell>
          <cell r="F96">
            <v>0</v>
          </cell>
          <cell r="H96">
            <v>345235.32</v>
          </cell>
        </row>
        <row r="97">
          <cell r="A97">
            <v>182500</v>
          </cell>
          <cell r="C97" t="str">
            <v>Other Reg Assets - Income Tax Recov thr</v>
          </cell>
          <cell r="D97">
            <v>60598059.609999999</v>
          </cell>
          <cell r="F97">
            <v>34854093.310000002</v>
          </cell>
          <cell r="H97">
            <v>25743966.300000001</v>
          </cell>
        </row>
        <row r="98">
          <cell r="A98">
            <v>182506</v>
          </cell>
          <cell r="C98" t="str">
            <v>Other Reg Assets - Generation Procureme</v>
          </cell>
          <cell r="D98">
            <v>2203539.7999999998</v>
          </cell>
          <cell r="F98">
            <v>0</v>
          </cell>
          <cell r="H98">
            <v>2203539.7999999998</v>
          </cell>
        </row>
        <row r="99">
          <cell r="A99">
            <v>182507</v>
          </cell>
          <cell r="C99" t="str">
            <v>Other Reg Assets - Divestiture Gain - S</v>
          </cell>
          <cell r="D99">
            <v>773522.23</v>
          </cell>
          <cell r="F99">
            <v>773522.23</v>
          </cell>
          <cell r="H99">
            <v>0</v>
          </cell>
        </row>
        <row r="100">
          <cell r="A100">
            <v>182515</v>
          </cell>
          <cell r="C100" t="str">
            <v>Regulatory Asset - Wks Comp/LT Disabili</v>
          </cell>
          <cell r="D100">
            <v>34348789.539999999</v>
          </cell>
          <cell r="F100">
            <v>31688699.82</v>
          </cell>
          <cell r="H100">
            <v>2660089.7200000002</v>
          </cell>
        </row>
        <row r="101">
          <cell r="A101">
            <v>182520</v>
          </cell>
          <cell r="C101" t="str">
            <v>Other Regulatory Assets - MD SOS Energy</v>
          </cell>
          <cell r="D101">
            <v>10153513.439999999</v>
          </cell>
          <cell r="F101">
            <v>2421395</v>
          </cell>
          <cell r="H101">
            <v>7732118.4400000004</v>
          </cell>
        </row>
        <row r="102">
          <cell r="A102">
            <v>182521</v>
          </cell>
          <cell r="C102" t="str">
            <v>Other Regulatory Assets - MD SOS Transm</v>
          </cell>
          <cell r="D102">
            <v>1136579.1599999999</v>
          </cell>
          <cell r="F102">
            <v>0</v>
          </cell>
          <cell r="H102">
            <v>1136579.1599999999</v>
          </cell>
        </row>
        <row r="103">
          <cell r="A103">
            <v>182522</v>
          </cell>
          <cell r="C103" t="str">
            <v>Other Reg Assets - MD SOS Administrativ</v>
          </cell>
          <cell r="D103">
            <v>3310696.14</v>
          </cell>
          <cell r="F103">
            <v>5036083.25</v>
          </cell>
          <cell r="H103">
            <v>-1725387.11</v>
          </cell>
        </row>
        <row r="104">
          <cell r="A104">
            <v>182524</v>
          </cell>
          <cell r="C104" t="str">
            <v>Other Regulatory Assets - DC SOS Energy</v>
          </cell>
          <cell r="D104">
            <v>4010553.92</v>
          </cell>
          <cell r="F104">
            <v>0</v>
          </cell>
          <cell r="H104">
            <v>4010553.92</v>
          </cell>
        </row>
        <row r="105">
          <cell r="A105">
            <v>182526</v>
          </cell>
          <cell r="C105" t="str">
            <v>Other Reg Assets - DC SOS Administrativ</v>
          </cell>
          <cell r="D105">
            <v>5896867.8499999996</v>
          </cell>
          <cell r="F105">
            <v>4038943.95</v>
          </cell>
          <cell r="H105">
            <v>1857923.9</v>
          </cell>
        </row>
        <row r="106">
          <cell r="A106">
            <v>182531</v>
          </cell>
          <cell r="C106" t="str">
            <v>Other Regulatory Assets - Phase-In Cred</v>
          </cell>
          <cell r="D106">
            <v>1436166.65</v>
          </cell>
          <cell r="F106">
            <v>1292760.5900000001</v>
          </cell>
          <cell r="H106">
            <v>143406.06</v>
          </cell>
        </row>
        <row r="107">
          <cell r="A107">
            <v>182540</v>
          </cell>
          <cell r="C107" t="str">
            <v>Regulatory Asset - Blueprint for the Fu</v>
          </cell>
          <cell r="D107">
            <v>1290546.81</v>
          </cell>
          <cell r="F107">
            <v>0</v>
          </cell>
          <cell r="H107">
            <v>1290546.81</v>
          </cell>
        </row>
        <row r="108">
          <cell r="A108">
            <v>182545</v>
          </cell>
          <cell r="C108" t="str">
            <v>Regulatory Asset -Control Center Replac</v>
          </cell>
          <cell r="D108">
            <v>6965720</v>
          </cell>
          <cell r="F108">
            <v>0</v>
          </cell>
          <cell r="H108">
            <v>6965720</v>
          </cell>
        </row>
        <row r="109">
          <cell r="A109">
            <v>189000</v>
          </cell>
          <cell r="C109" t="str">
            <v>Unamortized Loss on Reacquired Debt - G</v>
          </cell>
          <cell r="D109">
            <v>5256432.47</v>
          </cell>
          <cell r="F109">
            <v>5580629.4500000002</v>
          </cell>
          <cell r="H109">
            <v>-324196.98</v>
          </cell>
        </row>
        <row r="110">
          <cell r="A110">
            <v>189300</v>
          </cell>
          <cell r="C110" t="str">
            <v>Unamortized Loss - Pollution Bonds</v>
          </cell>
          <cell r="D110">
            <v>300945.71000000002</v>
          </cell>
          <cell r="F110">
            <v>319609.01</v>
          </cell>
          <cell r="H110">
            <v>-18663.3</v>
          </cell>
        </row>
        <row r="111">
          <cell r="A111">
            <v>189400</v>
          </cell>
          <cell r="C111" t="str">
            <v>Unamortized Loss - First Mortgage Bonds</v>
          </cell>
          <cell r="D111">
            <v>34304369.880000003</v>
          </cell>
          <cell r="F111">
            <v>36822654.729999997</v>
          </cell>
          <cell r="H111">
            <v>-2518284.8499999898</v>
          </cell>
        </row>
        <row r="112">
          <cell r="A112" t="str">
            <v>Regulatory Assets</v>
          </cell>
          <cell r="D112">
            <v>178545732.72999999</v>
          </cell>
          <cell r="F112">
            <v>127676805.17</v>
          </cell>
          <cell r="H112">
            <v>50868927.560000002</v>
          </cell>
        </row>
        <row r="113">
          <cell r="H113">
            <v>0</v>
          </cell>
        </row>
        <row r="114">
          <cell r="A114">
            <v>123265</v>
          </cell>
          <cell r="C114" t="str">
            <v>Investment In POM Holdings</v>
          </cell>
          <cell r="D114">
            <v>1000</v>
          </cell>
          <cell r="F114">
            <v>1000</v>
          </cell>
          <cell r="H114">
            <v>0</v>
          </cell>
        </row>
        <row r="115">
          <cell r="A115" t="str">
            <v>Investment in Consolidated Companies</v>
          </cell>
          <cell r="D115">
            <v>1000</v>
          </cell>
          <cell r="F115">
            <v>1000</v>
          </cell>
          <cell r="H115">
            <v>0</v>
          </cell>
        </row>
        <row r="116">
          <cell r="H116">
            <v>0</v>
          </cell>
        </row>
        <row r="117">
          <cell r="A117">
            <v>186308</v>
          </cell>
          <cell r="C117" t="str">
            <v>Prepaid Pension Costs</v>
          </cell>
          <cell r="D117">
            <v>152033231.28</v>
          </cell>
          <cell r="F117">
            <v>160072085.28</v>
          </cell>
          <cell r="H117">
            <v>-8038854</v>
          </cell>
        </row>
        <row r="118">
          <cell r="A118" t="str">
            <v>Prepaid Pension Expense</v>
          </cell>
          <cell r="D118">
            <v>152033231.28</v>
          </cell>
          <cell r="F118">
            <v>160072085.28</v>
          </cell>
          <cell r="H118">
            <v>-8038854</v>
          </cell>
        </row>
        <row r="119">
          <cell r="H119">
            <v>0</v>
          </cell>
        </row>
        <row r="120">
          <cell r="A120">
            <v>190800</v>
          </cell>
          <cell r="C120" t="str">
            <v>FIN48 Federal Interest &amp; Tax Receivable</v>
          </cell>
          <cell r="D120">
            <v>6782564.5800000001</v>
          </cell>
          <cell r="F120">
            <v>0</v>
          </cell>
          <cell r="H120">
            <v>6782564.5800000001</v>
          </cell>
        </row>
        <row r="121">
          <cell r="A121">
            <v>190850</v>
          </cell>
          <cell r="C121" t="str">
            <v>FIN48 State Interest &amp; Tax Receivable-N</v>
          </cell>
          <cell r="D121">
            <v>1765173.29</v>
          </cell>
          <cell r="F121">
            <v>0</v>
          </cell>
          <cell r="H121">
            <v>1765173.29</v>
          </cell>
        </row>
        <row r="122">
          <cell r="A122" t="str">
            <v>Interest &amp; Tax Asset-Uncertain Tax Positions</v>
          </cell>
          <cell r="D122">
            <v>8547737.8699999992</v>
          </cell>
          <cell r="F122">
            <v>0</v>
          </cell>
          <cell r="H122">
            <v>8547737.8699999992</v>
          </cell>
        </row>
        <row r="123">
          <cell r="H123">
            <v>0</v>
          </cell>
        </row>
        <row r="124">
          <cell r="A124">
            <v>190810</v>
          </cell>
          <cell r="C124" t="str">
            <v>Federal Income Tax Receivable-Non-curre</v>
          </cell>
          <cell r="D124">
            <v>143680393.31</v>
          </cell>
          <cell r="F124">
            <v>0</v>
          </cell>
          <cell r="H124">
            <v>143680393.31</v>
          </cell>
        </row>
        <row r="125">
          <cell r="A125">
            <v>190860</v>
          </cell>
          <cell r="C125" t="str">
            <v>State Income Tax Receivable-Non-current</v>
          </cell>
          <cell r="D125">
            <v>27477065.559999999</v>
          </cell>
          <cell r="F125">
            <v>0</v>
          </cell>
          <cell r="H125">
            <v>27477065.559999999</v>
          </cell>
        </row>
        <row r="126">
          <cell r="A126" t="str">
            <v>Income Taxes Receivable</v>
          </cell>
          <cell r="D126">
            <v>171157458.87</v>
          </cell>
          <cell r="F126">
            <v>0</v>
          </cell>
          <cell r="H126">
            <v>171157458.87</v>
          </cell>
        </row>
        <row r="127">
          <cell r="H127">
            <v>0</v>
          </cell>
        </row>
        <row r="128">
          <cell r="A128">
            <v>128116</v>
          </cell>
          <cell r="C128" t="str">
            <v>Other Special Funds-Deferred Comp</v>
          </cell>
          <cell r="D128">
            <v>22729686.66</v>
          </cell>
          <cell r="F128">
            <v>25401653.329999998</v>
          </cell>
          <cell r="H128">
            <v>-2671966.67</v>
          </cell>
        </row>
        <row r="129">
          <cell r="A129">
            <v>128117</v>
          </cell>
          <cell r="C129" t="str">
            <v>Other Special Funds - Deferred Comp - T</v>
          </cell>
          <cell r="D129">
            <v>1844383.28</v>
          </cell>
          <cell r="F129">
            <v>1755660.82</v>
          </cell>
          <cell r="H129">
            <v>88722.46</v>
          </cell>
        </row>
        <row r="130">
          <cell r="A130">
            <v>128118</v>
          </cell>
          <cell r="C130" t="str">
            <v>Other Special Funds - Deferred Comp PHI</v>
          </cell>
          <cell r="D130">
            <v>1904493.09</v>
          </cell>
          <cell r="F130">
            <v>1812784.29</v>
          </cell>
          <cell r="H130">
            <v>91708.800000000003</v>
          </cell>
        </row>
        <row r="131">
          <cell r="A131">
            <v>134000</v>
          </cell>
          <cell r="C131" t="str">
            <v>Other Special Deposits - General</v>
          </cell>
          <cell r="D131">
            <v>1904.35</v>
          </cell>
          <cell r="F131">
            <v>1899.35</v>
          </cell>
          <cell r="H131">
            <v>5</v>
          </cell>
        </row>
        <row r="132">
          <cell r="A132">
            <v>134010</v>
          </cell>
          <cell r="C132" t="str">
            <v>Special Deposit -Restricted Mirant Fund</v>
          </cell>
          <cell r="D132">
            <v>417337589.14999998</v>
          </cell>
          <cell r="F132">
            <v>0</v>
          </cell>
          <cell r="H132">
            <v>417337589.14999998</v>
          </cell>
        </row>
        <row r="133">
          <cell r="A133">
            <v>181000</v>
          </cell>
          <cell r="C133" t="str">
            <v>Unamortized Debt Expense - General</v>
          </cell>
          <cell r="D133">
            <v>383488.21</v>
          </cell>
          <cell r="F133">
            <v>421555.96</v>
          </cell>
          <cell r="H133">
            <v>-38067.75</v>
          </cell>
        </row>
        <row r="134">
          <cell r="A134">
            <v>181100</v>
          </cell>
          <cell r="C134" t="str">
            <v>Unamortized Debt Expense - First Mortag</v>
          </cell>
          <cell r="D134">
            <v>9503187.7899999991</v>
          </cell>
          <cell r="F134">
            <v>6508526.8300000001</v>
          </cell>
          <cell r="H134">
            <v>2994660.96</v>
          </cell>
        </row>
        <row r="135">
          <cell r="A135">
            <v>181300</v>
          </cell>
          <cell r="C135" t="str">
            <v>Unamortized Debt Expense - Other</v>
          </cell>
          <cell r="D135">
            <v>1969958.44</v>
          </cell>
          <cell r="F135">
            <v>2080908.48</v>
          </cell>
          <cell r="H135">
            <v>-110950.04</v>
          </cell>
        </row>
        <row r="136">
          <cell r="A136">
            <v>181500</v>
          </cell>
          <cell r="C136" t="str">
            <v>Unamortized Debt Expense - Medium Term</v>
          </cell>
          <cell r="D136">
            <v>2406.91</v>
          </cell>
          <cell r="F136">
            <v>4747.54</v>
          </cell>
          <cell r="H136">
            <v>-2340.63</v>
          </cell>
        </row>
        <row r="137">
          <cell r="A137">
            <v>183000</v>
          </cell>
          <cell r="C137" t="str">
            <v>Preliminary Survey &amp; Investigation Char</v>
          </cell>
          <cell r="D137">
            <v>397215.47</v>
          </cell>
          <cell r="F137">
            <v>233669.72</v>
          </cell>
          <cell r="H137">
            <v>163545.75</v>
          </cell>
        </row>
        <row r="138">
          <cell r="A138">
            <v>184200</v>
          </cell>
          <cell r="C138" t="str">
            <v>Clearing supplier discounts (Net method</v>
          </cell>
          <cell r="D138">
            <v>310.22000000000003</v>
          </cell>
          <cell r="F138">
            <v>1341.88</v>
          </cell>
          <cell r="H138">
            <v>-1031.6600000000001</v>
          </cell>
        </row>
        <row r="139">
          <cell r="A139">
            <v>184300</v>
          </cell>
          <cell r="C139" t="str">
            <v>Clearing Accounts AP Cash Return</v>
          </cell>
          <cell r="D139">
            <v>-317.63</v>
          </cell>
          <cell r="F139">
            <v>-217088.59</v>
          </cell>
          <cell r="H139">
            <v>216770.96</v>
          </cell>
        </row>
        <row r="140">
          <cell r="A140">
            <v>186000</v>
          </cell>
          <cell r="C140" t="str">
            <v>Miscellaneous Deferred Debits - General</v>
          </cell>
          <cell r="D140">
            <v>2060921.15</v>
          </cell>
          <cell r="F140">
            <v>2125041.6800000002</v>
          </cell>
          <cell r="H140">
            <v>-64120.530000000297</v>
          </cell>
        </row>
        <row r="141">
          <cell r="A141">
            <v>186120</v>
          </cell>
          <cell r="C141" t="str">
            <v>Suspense - Asset Management</v>
          </cell>
          <cell r="D141">
            <v>225709.27</v>
          </cell>
          <cell r="F141">
            <v>14903.8</v>
          </cell>
          <cell r="H141">
            <v>210805.47</v>
          </cell>
        </row>
        <row r="142">
          <cell r="A142">
            <v>186243</v>
          </cell>
          <cell r="C142" t="str">
            <v>Misc Deferred Debits - Long-Term Receiv</v>
          </cell>
          <cell r="D142">
            <v>0.48</v>
          </cell>
          <cell r="F142">
            <v>37588220</v>
          </cell>
          <cell r="H142">
            <v>-37588219.520000003</v>
          </cell>
        </row>
        <row r="143">
          <cell r="A143">
            <v>186250</v>
          </cell>
          <cell r="C143" t="str">
            <v>Misc Deferred Debits-Officer's Life Ins</v>
          </cell>
          <cell r="D143">
            <v>17678372.5</v>
          </cell>
          <cell r="F143">
            <v>17229050.399999999</v>
          </cell>
          <cell r="H143">
            <v>449322.10000000102</v>
          </cell>
        </row>
        <row r="144">
          <cell r="A144">
            <v>186251</v>
          </cell>
          <cell r="C144" t="str">
            <v>Misc Deferred Debits-COLI Plan</v>
          </cell>
          <cell r="D144">
            <v>68066968.670000002</v>
          </cell>
          <cell r="F144">
            <v>63508037.57</v>
          </cell>
          <cell r="H144">
            <v>4558931.0999999996</v>
          </cell>
        </row>
        <row r="145">
          <cell r="A145">
            <v>186611</v>
          </cell>
          <cell r="C145" t="str">
            <v>Construction Related</v>
          </cell>
          <cell r="D145">
            <v>10554786.439999999</v>
          </cell>
          <cell r="F145">
            <v>12701448</v>
          </cell>
          <cell r="H145">
            <v>-2146661.56</v>
          </cell>
        </row>
        <row r="146">
          <cell r="A146">
            <v>186878</v>
          </cell>
          <cell r="C146" t="str">
            <v>Misc Def Debits - Property Sales - Curr</v>
          </cell>
          <cell r="D146">
            <v>1377869.78</v>
          </cell>
          <cell r="F146">
            <v>10134.280000000001</v>
          </cell>
          <cell r="H146">
            <v>1367735.5</v>
          </cell>
        </row>
        <row r="147">
          <cell r="A147">
            <v>242413</v>
          </cell>
          <cell r="C147" t="str">
            <v>Loans against Life Insurance Contract I</v>
          </cell>
          <cell r="D147">
            <v>-45433872.869999997</v>
          </cell>
          <cell r="F147">
            <v>-42585029.030000001</v>
          </cell>
          <cell r="H147">
            <v>-2848843.84</v>
          </cell>
        </row>
        <row r="148">
          <cell r="A148" t="str">
            <v>Other</v>
          </cell>
          <cell r="D148">
            <v>510605061.36000001</v>
          </cell>
          <cell r="F148">
            <v>128597466.31</v>
          </cell>
          <cell r="H148">
            <v>382007595.05000001</v>
          </cell>
        </row>
        <row r="149">
          <cell r="H149">
            <v>0</v>
          </cell>
        </row>
        <row r="150">
          <cell r="A150" t="str">
            <v>Total</v>
          </cell>
          <cell r="D150">
            <v>1020890222.11</v>
          </cell>
          <cell r="F150">
            <v>416347356.75999999</v>
          </cell>
          <cell r="H150">
            <v>604542865.35000002</v>
          </cell>
        </row>
        <row r="151">
          <cell r="H151">
            <v>0</v>
          </cell>
        </row>
        <row r="152">
          <cell r="A152" t="str">
            <v>Property, Plant, and Equipment</v>
          </cell>
          <cell r="H152">
            <v>0</v>
          </cell>
        </row>
        <row r="153">
          <cell r="H153">
            <v>0</v>
          </cell>
        </row>
        <row r="154">
          <cell r="A154">
            <v>101010</v>
          </cell>
          <cell r="C154" t="str">
            <v>Plant In Service-Electric</v>
          </cell>
          <cell r="D154">
            <v>4824561534.3999996</v>
          </cell>
          <cell r="F154">
            <v>4667804352.3999996</v>
          </cell>
          <cell r="H154">
            <v>156757182</v>
          </cell>
        </row>
        <row r="155">
          <cell r="A155">
            <v>101100</v>
          </cell>
          <cell r="C155" t="str">
            <v>Property under Capital Lease (Manual)</v>
          </cell>
          <cell r="D155">
            <v>154553474.36000001</v>
          </cell>
          <cell r="F155">
            <v>154553474.36000001</v>
          </cell>
          <cell r="H155">
            <v>0</v>
          </cell>
        </row>
        <row r="156">
          <cell r="A156">
            <v>101250</v>
          </cell>
          <cell r="C156" t="str">
            <v>Asset Retirement Obligation (ARO) Asset</v>
          </cell>
          <cell r="D156">
            <v>283373</v>
          </cell>
          <cell r="F156">
            <v>283373</v>
          </cell>
          <cell r="H156">
            <v>0</v>
          </cell>
        </row>
        <row r="157">
          <cell r="A157">
            <v>101601</v>
          </cell>
          <cell r="C157" t="str">
            <v>Plant-Miscellaneous Intangible Plant</v>
          </cell>
          <cell r="D157">
            <v>81053192.939999998</v>
          </cell>
          <cell r="F157">
            <v>79721084.469999999</v>
          </cell>
          <cell r="H157">
            <v>1332108.47</v>
          </cell>
        </row>
        <row r="158">
          <cell r="A158">
            <v>101900</v>
          </cell>
          <cell r="C158" t="str">
            <v>Plant In Service-Electric Fair Value Re</v>
          </cell>
          <cell r="D158">
            <v>-8749395.3699999992</v>
          </cell>
          <cell r="F158">
            <v>0</v>
          </cell>
          <cell r="H158">
            <v>-8749395.3699999992</v>
          </cell>
        </row>
        <row r="159">
          <cell r="A159">
            <v>105000</v>
          </cell>
          <cell r="C159" t="str">
            <v>Plant Held for Future Use - General</v>
          </cell>
          <cell r="D159">
            <v>986409.97</v>
          </cell>
          <cell r="F159">
            <v>986409.97</v>
          </cell>
          <cell r="H159">
            <v>0</v>
          </cell>
        </row>
        <row r="160">
          <cell r="A160">
            <v>107010</v>
          </cell>
          <cell r="C160" t="str">
            <v>Asset Under Construction-Electric</v>
          </cell>
          <cell r="D160">
            <v>0</v>
          </cell>
          <cell r="F160">
            <v>170509524.06999999</v>
          </cell>
          <cell r="H160">
            <v>-170509524.06999999</v>
          </cell>
        </row>
        <row r="161">
          <cell r="A161">
            <v>107100</v>
          </cell>
          <cell r="C161" t="str">
            <v>Assets Under Construction Accruals</v>
          </cell>
          <cell r="D161">
            <v>1715874.79</v>
          </cell>
          <cell r="F161">
            <v>496432.69</v>
          </cell>
          <cell r="H161">
            <v>1219442.1000000001</v>
          </cell>
        </row>
        <row r="162">
          <cell r="A162">
            <v>107200</v>
          </cell>
          <cell r="C162" t="str">
            <v>Assets Under Construction Adjustments</v>
          </cell>
          <cell r="D162">
            <v>-345623.62</v>
          </cell>
          <cell r="F162">
            <v>0</v>
          </cell>
          <cell r="H162">
            <v>-345623.62</v>
          </cell>
        </row>
        <row r="163">
          <cell r="A163">
            <v>107300</v>
          </cell>
          <cell r="C163" t="str">
            <v>Asset Under Construction - New Load Acc</v>
          </cell>
          <cell r="D163">
            <v>4802002.07</v>
          </cell>
          <cell r="F163">
            <v>870692.63</v>
          </cell>
          <cell r="H163">
            <v>3931309.44</v>
          </cell>
        </row>
        <row r="164">
          <cell r="A164">
            <v>107302</v>
          </cell>
          <cell r="C164" t="str">
            <v>Asset Under Construction - Emergency Op</v>
          </cell>
          <cell r="D164">
            <v>122192</v>
          </cell>
          <cell r="F164">
            <v>2121686.0099999998</v>
          </cell>
          <cell r="H164">
            <v>-1999494.01</v>
          </cell>
        </row>
        <row r="165">
          <cell r="A165">
            <v>107410</v>
          </cell>
          <cell r="C165" t="str">
            <v>Asset Under Construction-Electric</v>
          </cell>
          <cell r="D165">
            <v>229689477.38</v>
          </cell>
          <cell r="F165">
            <v>0</v>
          </cell>
          <cell r="H165">
            <v>229689477.38</v>
          </cell>
        </row>
        <row r="166">
          <cell r="A166">
            <v>121000</v>
          </cell>
          <cell r="C166" t="str">
            <v>Nonutility Property - General</v>
          </cell>
          <cell r="D166">
            <v>80220040.189999998</v>
          </cell>
          <cell r="F166">
            <v>80220040.189999998</v>
          </cell>
          <cell r="H166">
            <v>0</v>
          </cell>
        </row>
        <row r="167">
          <cell r="A167" t="str">
            <v>Property, Plant and Equipment</v>
          </cell>
          <cell r="D167">
            <v>5368892552.1099997</v>
          </cell>
          <cell r="F167">
            <v>5157567069.79</v>
          </cell>
          <cell r="H167">
            <v>211325482.31999999</v>
          </cell>
        </row>
        <row r="168">
          <cell r="H168">
            <v>0</v>
          </cell>
        </row>
        <row r="169">
          <cell r="A169">
            <v>101110</v>
          </cell>
          <cell r="C169" t="str">
            <v>Capital Lease - Amortization (Manual)</v>
          </cell>
          <cell r="D169">
            <v>-24203560.77</v>
          </cell>
          <cell r="F169">
            <v>-24203560.77</v>
          </cell>
          <cell r="H169">
            <v>0</v>
          </cell>
        </row>
        <row r="170">
          <cell r="A170">
            <v>101125</v>
          </cell>
          <cell r="C170" t="str">
            <v>Capital lease - Amortization (Reconcili</v>
          </cell>
          <cell r="D170">
            <v>-19217814.109999999</v>
          </cell>
          <cell r="F170">
            <v>-13924730.619999999</v>
          </cell>
          <cell r="H170">
            <v>-5293083.49</v>
          </cell>
        </row>
        <row r="171">
          <cell r="A171">
            <v>108010</v>
          </cell>
          <cell r="C171" t="str">
            <v>Accumulated Depreciation-Electric</v>
          </cell>
          <cell r="D171">
            <v>-2286231935.9400001</v>
          </cell>
          <cell r="F171">
            <v>-2144214320.8399999</v>
          </cell>
          <cell r="H171">
            <v>-142017615.09999999</v>
          </cell>
        </row>
        <row r="172">
          <cell r="A172">
            <v>108011</v>
          </cell>
          <cell r="C172" t="str">
            <v>Accumulated Cost of Removal - Electric</v>
          </cell>
          <cell r="D172">
            <v>52406000.890000001</v>
          </cell>
          <cell r="F172">
            <v>41679028.060000002</v>
          </cell>
          <cell r="H172">
            <v>10726972.83</v>
          </cell>
        </row>
        <row r="173">
          <cell r="A173">
            <v>108012</v>
          </cell>
          <cell r="C173" t="str">
            <v>Accumulated Gains and Losses - Electric</v>
          </cell>
          <cell r="D173">
            <v>28411884.66</v>
          </cell>
          <cell r="F173">
            <v>18442766.739999998</v>
          </cell>
          <cell r="H173">
            <v>9969117.9199999999</v>
          </cell>
        </row>
        <row r="174">
          <cell r="A174">
            <v>108013</v>
          </cell>
          <cell r="C174" t="str">
            <v>Clearing Acct. Proceeds/Salvage - Elect</v>
          </cell>
          <cell r="D174">
            <v>-1338053.96</v>
          </cell>
          <cell r="F174">
            <v>-926534.49</v>
          </cell>
          <cell r="H174">
            <v>-411519.47</v>
          </cell>
        </row>
        <row r="175">
          <cell r="A175">
            <v>108018</v>
          </cell>
          <cell r="C175" t="str">
            <v>Accumulated Depreciation - Removal Cost</v>
          </cell>
          <cell r="D175">
            <v>97642852</v>
          </cell>
          <cell r="F175">
            <v>92672730</v>
          </cell>
          <cell r="H175">
            <v>4970122</v>
          </cell>
        </row>
        <row r="176">
          <cell r="A176">
            <v>108019</v>
          </cell>
          <cell r="C176" t="str">
            <v>Insurance Proceeds</v>
          </cell>
          <cell r="D176">
            <v>-6723241.8300000001</v>
          </cell>
          <cell r="F176">
            <v>-5726734.4800000004</v>
          </cell>
          <cell r="H176">
            <v>-996507.35</v>
          </cell>
        </row>
        <row r="177">
          <cell r="A177">
            <v>108200</v>
          </cell>
          <cell r="C177" t="str">
            <v>Accum Depreciation - Adjustments</v>
          </cell>
          <cell r="D177">
            <v>20567985.780000001</v>
          </cell>
          <cell r="F177">
            <v>0</v>
          </cell>
          <cell r="H177">
            <v>20567985.780000001</v>
          </cell>
        </row>
        <row r="178">
          <cell r="A178">
            <v>108250</v>
          </cell>
          <cell r="C178" t="str">
            <v>Accumulated Reserve - Asset Retirement</v>
          </cell>
          <cell r="D178">
            <v>-35751</v>
          </cell>
          <cell r="F178">
            <v>-23952</v>
          </cell>
          <cell r="H178">
            <v>-11799</v>
          </cell>
        </row>
        <row r="179">
          <cell r="A179">
            <v>111601</v>
          </cell>
          <cell r="C179" t="str">
            <v>Acc Amort - Intangible Plant</v>
          </cell>
          <cell r="D179">
            <v>-68463444.939999998</v>
          </cell>
          <cell r="F179">
            <v>-59554901.469999999</v>
          </cell>
          <cell r="H179">
            <v>-8908543.4700000007</v>
          </cell>
        </row>
        <row r="180">
          <cell r="A180">
            <v>111640</v>
          </cell>
          <cell r="C180" t="str">
            <v>Acc Amort - General Plant</v>
          </cell>
          <cell r="D180">
            <v>-3639491.79</v>
          </cell>
          <cell r="F180">
            <v>-3216887.07</v>
          </cell>
          <cell r="H180">
            <v>-422604.72</v>
          </cell>
        </row>
        <row r="181">
          <cell r="A181">
            <v>122000</v>
          </cell>
          <cell r="C181" t="str">
            <v>Acc Depr &amp; Amort of Nonutility Property</v>
          </cell>
          <cell r="D181">
            <v>-63568706.520000003</v>
          </cell>
          <cell r="F181">
            <v>-63489537.520000003</v>
          </cell>
          <cell r="H181">
            <v>-79169</v>
          </cell>
        </row>
        <row r="182">
          <cell r="A182" t="str">
            <v>Accumulated Depreciation &amp; Amortization</v>
          </cell>
          <cell r="D182">
            <v>-2274393277.5300002</v>
          </cell>
          <cell r="F182">
            <v>-2162486634.46</v>
          </cell>
          <cell r="H182">
            <v>-111906643.06999999</v>
          </cell>
        </row>
        <row r="183">
          <cell r="H183">
            <v>0</v>
          </cell>
        </row>
        <row r="184">
          <cell r="A184" t="str">
            <v>Total</v>
          </cell>
          <cell r="D184">
            <v>3094499274.5799999</v>
          </cell>
          <cell r="F184">
            <v>2995080435.3299999</v>
          </cell>
          <cell r="H184">
            <v>99418839.25</v>
          </cell>
        </row>
        <row r="185">
          <cell r="H185">
            <v>0</v>
          </cell>
        </row>
        <row r="186">
          <cell r="A186" t="str">
            <v>Total Assets</v>
          </cell>
          <cell r="D186">
            <v>4557235527.8100004</v>
          </cell>
          <cell r="F186">
            <v>3830617349.8000002</v>
          </cell>
          <cell r="H186">
            <v>726618178.00999999</v>
          </cell>
        </row>
        <row r="187">
          <cell r="A187" t="str">
            <v>============</v>
          </cell>
          <cell r="H187">
            <v>0</v>
          </cell>
        </row>
        <row r="188">
          <cell r="H188">
            <v>0</v>
          </cell>
        </row>
        <row r="189">
          <cell r="H189">
            <v>0</v>
          </cell>
        </row>
        <row r="190">
          <cell r="H190">
            <v>0</v>
          </cell>
        </row>
        <row r="191">
          <cell r="H191">
            <v>0</v>
          </cell>
        </row>
        <row r="192">
          <cell r="H192">
            <v>0</v>
          </cell>
        </row>
        <row r="193">
          <cell r="H193">
            <v>0</v>
          </cell>
        </row>
        <row r="194">
          <cell r="B194" t="str">
            <v>****</v>
          </cell>
          <cell r="G194" t="str">
            <v>Amounts in</v>
          </cell>
          <cell r="H194">
            <v>0</v>
          </cell>
        </row>
        <row r="195">
          <cell r="H195">
            <v>0</v>
          </cell>
        </row>
        <row r="196">
          <cell r="A196" t="str">
            <v>Texts</v>
          </cell>
          <cell r="E196" t="str">
            <v>Comparison period</v>
          </cell>
          <cell r="H196">
            <v>0</v>
          </cell>
        </row>
        <row r="197">
          <cell r="E197" t="str">
            <v>(01.2006-12.2006)</v>
          </cell>
          <cell r="H197">
            <v>0</v>
          </cell>
        </row>
        <row r="198">
          <cell r="H198">
            <v>0</v>
          </cell>
        </row>
        <row r="199">
          <cell r="A199" t="str">
            <v>Capitalization &amp; Liabilities</v>
          </cell>
          <cell r="H199">
            <v>0</v>
          </cell>
        </row>
        <row r="200">
          <cell r="A200" t="str">
            <v>=================================</v>
          </cell>
          <cell r="H200">
            <v>0</v>
          </cell>
        </row>
        <row r="201">
          <cell r="A201" t="str">
            <v>Current Liabilities</v>
          </cell>
          <cell r="H201">
            <v>0</v>
          </cell>
        </row>
        <row r="202">
          <cell r="H202">
            <v>0</v>
          </cell>
        </row>
        <row r="203">
          <cell r="A203">
            <v>226100</v>
          </cell>
          <cell r="C203" t="str">
            <v>Commercial Paper-Unamortized Discount</v>
          </cell>
          <cell r="D203">
            <v>11088.81</v>
          </cell>
          <cell r="F203">
            <v>26315.68</v>
          </cell>
          <cell r="H203">
            <v>-15226.87</v>
          </cell>
        </row>
        <row r="204">
          <cell r="A204">
            <v>231000</v>
          </cell>
          <cell r="C204" t="str">
            <v>Notes Payable - General</v>
          </cell>
          <cell r="D204">
            <v>-84000000</v>
          </cell>
          <cell r="F204">
            <v>-67100000</v>
          </cell>
          <cell r="H204">
            <v>-16900000</v>
          </cell>
        </row>
        <row r="205">
          <cell r="A205" t="str">
            <v>Short-term Debt</v>
          </cell>
          <cell r="D205">
            <v>-83988911.189999998</v>
          </cell>
          <cell r="F205">
            <v>-67073684.32</v>
          </cell>
          <cell r="H205">
            <v>-16915226.870000001</v>
          </cell>
        </row>
        <row r="206">
          <cell r="H206">
            <v>0</v>
          </cell>
        </row>
        <row r="207">
          <cell r="A207">
            <v>224500</v>
          </cell>
          <cell r="C207" t="str">
            <v>Other Long-Term Debt - Current Portion</v>
          </cell>
          <cell r="D207">
            <v>-128000000</v>
          </cell>
          <cell r="F207">
            <v>-210000000</v>
          </cell>
          <cell r="H207">
            <v>82000000</v>
          </cell>
        </row>
        <row r="208">
          <cell r="A208" t="str">
            <v>Current Portion of Long-term Debt</v>
          </cell>
          <cell r="D208">
            <v>-128000000</v>
          </cell>
          <cell r="F208">
            <v>-210000000</v>
          </cell>
          <cell r="H208">
            <v>82000000</v>
          </cell>
        </row>
        <row r="209">
          <cell r="H209">
            <v>0</v>
          </cell>
        </row>
        <row r="210">
          <cell r="A210">
            <v>233059</v>
          </cell>
          <cell r="C210" t="str">
            <v>Money Pool - PEPCO</v>
          </cell>
          <cell r="D210">
            <v>-95934667.930000007</v>
          </cell>
          <cell r="F210">
            <v>351044.55</v>
          </cell>
          <cell r="H210">
            <v>-96285712.480000004</v>
          </cell>
        </row>
        <row r="211">
          <cell r="A211" t="str">
            <v>Money Pool Lendings</v>
          </cell>
          <cell r="D211">
            <v>-95934667.930000007</v>
          </cell>
          <cell r="F211">
            <v>351044.55</v>
          </cell>
          <cell r="H211">
            <v>-96285712.480000004</v>
          </cell>
        </row>
        <row r="212">
          <cell r="H212">
            <v>0</v>
          </cell>
        </row>
        <row r="213">
          <cell r="A213">
            <v>184100</v>
          </cell>
          <cell r="C213" t="str">
            <v>Clearing-Goods Received/Invoice Receive</v>
          </cell>
          <cell r="D213">
            <v>-2151751.84</v>
          </cell>
          <cell r="F213">
            <v>-1562144.08</v>
          </cell>
          <cell r="H213">
            <v>-589607.76</v>
          </cell>
        </row>
        <row r="214">
          <cell r="A214">
            <v>232000</v>
          </cell>
          <cell r="C214" t="str">
            <v>Accounts Payable Reconciliation - Gener</v>
          </cell>
          <cell r="D214">
            <v>-12809923.83</v>
          </cell>
          <cell r="F214">
            <v>-25734120.559999999</v>
          </cell>
          <cell r="H214">
            <v>12924196.73</v>
          </cell>
        </row>
        <row r="215">
          <cell r="A215">
            <v>232004</v>
          </cell>
          <cell r="C215" t="str">
            <v>Cashed Checks - A/P</v>
          </cell>
          <cell r="D215">
            <v>-285026.8</v>
          </cell>
          <cell r="F215">
            <v>4684940.72</v>
          </cell>
          <cell r="H215">
            <v>-4969967.5199999996</v>
          </cell>
        </row>
        <row r="216">
          <cell r="A216">
            <v>232005</v>
          </cell>
          <cell r="C216" t="str">
            <v>Outstanding Checks-A/P Wires</v>
          </cell>
          <cell r="D216">
            <v>-0.01</v>
          </cell>
          <cell r="F216">
            <v>0</v>
          </cell>
          <cell r="H216">
            <v>-0.01</v>
          </cell>
        </row>
        <row r="217">
          <cell r="A217">
            <v>232008</v>
          </cell>
          <cell r="C217" t="str">
            <v>Outstanding Checks-Customer Refund</v>
          </cell>
          <cell r="D217">
            <v>-28876.639999999999</v>
          </cell>
          <cell r="F217">
            <v>-1671677.41</v>
          </cell>
          <cell r="H217">
            <v>1642800.77</v>
          </cell>
        </row>
        <row r="218">
          <cell r="A218">
            <v>232011</v>
          </cell>
          <cell r="C218" t="str">
            <v>Outstanding Checks - EDI/EFT</v>
          </cell>
          <cell r="D218">
            <v>0</v>
          </cell>
          <cell r="F218">
            <v>-2813.68</v>
          </cell>
          <cell r="H218">
            <v>2813.68</v>
          </cell>
        </row>
        <row r="219">
          <cell r="A219">
            <v>232012</v>
          </cell>
          <cell r="C219" t="str">
            <v>Outstanding Checks - A/P</v>
          </cell>
          <cell r="D219">
            <v>-13010599.25</v>
          </cell>
          <cell r="F219">
            <v>-18800892.890000001</v>
          </cell>
          <cell r="H219">
            <v>5790293.6399999997</v>
          </cell>
        </row>
        <row r="220">
          <cell r="A220">
            <v>232020</v>
          </cell>
          <cell r="C220" t="str">
            <v>Outstanding Checks-Customer Refund-Bank</v>
          </cell>
          <cell r="D220">
            <v>-1968149.84</v>
          </cell>
          <cell r="F220">
            <v>-152598.39000000001</v>
          </cell>
          <cell r="H220">
            <v>-1815551.45</v>
          </cell>
        </row>
        <row r="221">
          <cell r="A221">
            <v>232022</v>
          </cell>
          <cell r="C221" t="str">
            <v>Outstanding Checks - Overdraft Offset</v>
          </cell>
          <cell r="D221">
            <v>12527.71</v>
          </cell>
          <cell r="F221">
            <v>74256.03</v>
          </cell>
          <cell r="H221">
            <v>-61728.32</v>
          </cell>
        </row>
        <row r="222">
          <cell r="A222">
            <v>232100</v>
          </cell>
          <cell r="C222" t="str">
            <v>Accounts Payable-Consignment Sale</v>
          </cell>
          <cell r="D222">
            <v>-3753.49</v>
          </cell>
          <cell r="F222">
            <v>-4429.53</v>
          </cell>
          <cell r="H222">
            <v>676.04</v>
          </cell>
        </row>
        <row r="223">
          <cell r="A223">
            <v>232150</v>
          </cell>
          <cell r="C223" t="str">
            <v>Accounts Payable - Internet Returns</v>
          </cell>
          <cell r="D223">
            <v>-18242.71</v>
          </cell>
          <cell r="F223">
            <v>-11568.28</v>
          </cell>
          <cell r="H223">
            <v>-6674.43</v>
          </cell>
        </row>
        <row r="224">
          <cell r="A224">
            <v>232200</v>
          </cell>
          <cell r="C224" t="str">
            <v>Accounts Payable Reconciliation Employe</v>
          </cell>
          <cell r="D224">
            <v>-11359.78</v>
          </cell>
          <cell r="F224">
            <v>-366.6</v>
          </cell>
          <cell r="H224">
            <v>-10993.18</v>
          </cell>
        </row>
        <row r="225">
          <cell r="A225">
            <v>232300</v>
          </cell>
          <cell r="C225" t="str">
            <v>Accounts Payable-(Subsidiary Account)</v>
          </cell>
          <cell r="D225">
            <v>1640</v>
          </cell>
          <cell r="F225">
            <v>0</v>
          </cell>
          <cell r="H225">
            <v>1640</v>
          </cell>
        </row>
        <row r="226">
          <cell r="A226">
            <v>232400</v>
          </cell>
          <cell r="C226" t="str">
            <v>Accounts Payable Accrual</v>
          </cell>
          <cell r="D226">
            <v>-7.0000000000000007E-2</v>
          </cell>
          <cell r="F226">
            <v>-0.06</v>
          </cell>
          <cell r="H226">
            <v>-0.01</v>
          </cell>
        </row>
        <row r="227">
          <cell r="A227">
            <v>232401</v>
          </cell>
          <cell r="C227" t="str">
            <v>Accounts Payable  - Standing Accruals</v>
          </cell>
          <cell r="D227">
            <v>-127148</v>
          </cell>
          <cell r="F227">
            <v>0</v>
          </cell>
          <cell r="H227">
            <v>-127148</v>
          </cell>
        </row>
        <row r="228">
          <cell r="A228">
            <v>232402</v>
          </cell>
          <cell r="C228" t="str">
            <v>Accounts Payable Accrual-Corporate</v>
          </cell>
          <cell r="D228">
            <v>-5489141</v>
          </cell>
          <cell r="F228">
            <v>7254496.9900000002</v>
          </cell>
          <cell r="H228">
            <v>-12743637.99</v>
          </cell>
        </row>
        <row r="229">
          <cell r="A229">
            <v>232430</v>
          </cell>
          <cell r="C229" t="str">
            <v>Accounts Payable Accrual - Purchased Po</v>
          </cell>
          <cell r="D229">
            <v>-99159425.420000002</v>
          </cell>
          <cell r="F229">
            <v>-89389133.900000006</v>
          </cell>
          <cell r="H229">
            <v>-9770291.5199999996</v>
          </cell>
        </row>
        <row r="230">
          <cell r="A230">
            <v>232455</v>
          </cell>
          <cell r="C230" t="str">
            <v>Accounts Payable-Quarterly Accruals</v>
          </cell>
          <cell r="D230">
            <v>0</v>
          </cell>
          <cell r="F230">
            <v>-19569706.649999999</v>
          </cell>
          <cell r="H230">
            <v>19569706.649999999</v>
          </cell>
        </row>
        <row r="231">
          <cell r="A231">
            <v>232456</v>
          </cell>
          <cell r="C231" t="str">
            <v>Accounts Payable-Monthly Accruals</v>
          </cell>
          <cell r="D231">
            <v>-14919195.02</v>
          </cell>
          <cell r="F231">
            <v>0</v>
          </cell>
          <cell r="H231">
            <v>-14919195.02</v>
          </cell>
        </row>
        <row r="232">
          <cell r="A232">
            <v>232500</v>
          </cell>
          <cell r="C232" t="str">
            <v>Accounts Payable-Wages Payable</v>
          </cell>
          <cell r="D232">
            <v>-132022.51999999999</v>
          </cell>
          <cell r="F232">
            <v>-219823.52</v>
          </cell>
          <cell r="H232">
            <v>87801</v>
          </cell>
        </row>
        <row r="233">
          <cell r="A233">
            <v>232502</v>
          </cell>
          <cell r="C233" t="str">
            <v>Accounts Payable-Accrued Payroll</v>
          </cell>
          <cell r="D233">
            <v>-1745571.27</v>
          </cell>
          <cell r="F233">
            <v>-1762722.67</v>
          </cell>
          <cell r="H233">
            <v>17151.3999999999</v>
          </cell>
        </row>
        <row r="234">
          <cell r="A234">
            <v>232625</v>
          </cell>
          <cell r="C234" t="str">
            <v>AP-P/R Savings &amp; Thrift Vanguard</v>
          </cell>
          <cell r="D234">
            <v>0</v>
          </cell>
          <cell r="F234">
            <v>-577.48</v>
          </cell>
          <cell r="H234">
            <v>577.48</v>
          </cell>
        </row>
        <row r="235">
          <cell r="A235">
            <v>232627</v>
          </cell>
          <cell r="C235" t="str">
            <v>AP-P/R Garnishments</v>
          </cell>
          <cell r="D235">
            <v>0</v>
          </cell>
          <cell r="F235">
            <v>-2715.17</v>
          </cell>
          <cell r="H235">
            <v>2715.17</v>
          </cell>
        </row>
        <row r="236">
          <cell r="A236">
            <v>232631</v>
          </cell>
          <cell r="C236" t="str">
            <v>AP-P/R Savings Bonds</v>
          </cell>
          <cell r="D236">
            <v>-5306.98</v>
          </cell>
          <cell r="F236">
            <v>-5771.9</v>
          </cell>
          <cell r="H236">
            <v>464.92</v>
          </cell>
        </row>
        <row r="237">
          <cell r="A237">
            <v>232645</v>
          </cell>
          <cell r="C237" t="str">
            <v>AP-P/R Deduct Pay South</v>
          </cell>
          <cell r="D237">
            <v>-206.68</v>
          </cell>
          <cell r="F237">
            <v>0</v>
          </cell>
          <cell r="H237">
            <v>-206.68</v>
          </cell>
        </row>
        <row r="238">
          <cell r="A238">
            <v>232650</v>
          </cell>
          <cell r="C238" t="str">
            <v>Accounts Payable - Third Party Supplier</v>
          </cell>
          <cell r="D238">
            <v>-37527196.789999999</v>
          </cell>
          <cell r="F238">
            <v>-21111649.82</v>
          </cell>
          <cell r="H238">
            <v>-16415546.970000001</v>
          </cell>
        </row>
        <row r="239">
          <cell r="A239">
            <v>232655</v>
          </cell>
          <cell r="C239" t="str">
            <v>Retail Customer Accounts - Credits</v>
          </cell>
          <cell r="D239">
            <v>-12342548.58</v>
          </cell>
          <cell r="F239">
            <v>-12073188.57</v>
          </cell>
          <cell r="H239">
            <v>-269360.01</v>
          </cell>
        </row>
        <row r="240">
          <cell r="A240" t="str">
            <v>Accounts Payable</v>
          </cell>
          <cell r="D240">
            <v>-201721278.81</v>
          </cell>
          <cell r="F240">
            <v>-180062207.41999999</v>
          </cell>
          <cell r="H240">
            <v>-21659071.390000001</v>
          </cell>
        </row>
        <row r="241">
          <cell r="H241">
            <v>0</v>
          </cell>
        </row>
        <row r="242">
          <cell r="A242">
            <v>236200</v>
          </cell>
          <cell r="C242" t="str">
            <v>State Income Taxes Accrued - Current</v>
          </cell>
          <cell r="D242">
            <v>-50439827.649999999</v>
          </cell>
          <cell r="F242">
            <v>-34409366.770000003</v>
          </cell>
          <cell r="H242">
            <v>-16030460.880000001</v>
          </cell>
        </row>
        <row r="243">
          <cell r="A243">
            <v>236250</v>
          </cell>
          <cell r="C243" t="str">
            <v>Taxes Accrued - Taxes other than income</v>
          </cell>
          <cell r="D243">
            <v>-39625267.729999997</v>
          </cell>
          <cell r="F243">
            <v>-38429537.719999999</v>
          </cell>
          <cell r="H243">
            <v>-1195730.01</v>
          </cell>
        </row>
        <row r="244">
          <cell r="A244" t="str">
            <v>Taxes Accrued</v>
          </cell>
          <cell r="D244">
            <v>-90065095.379999995</v>
          </cell>
          <cell r="F244">
            <v>-72838904.489999995</v>
          </cell>
          <cell r="H244">
            <v>-17226190.890000001</v>
          </cell>
        </row>
        <row r="245">
          <cell r="H245">
            <v>0</v>
          </cell>
        </row>
        <row r="246">
          <cell r="A246">
            <v>237100</v>
          </cell>
          <cell r="C246" t="str">
            <v>Interest Accrued - Customer Deposits</v>
          </cell>
          <cell r="D246">
            <v>-4800745.7</v>
          </cell>
          <cell r="F246">
            <v>-3861687.27</v>
          </cell>
          <cell r="H246">
            <v>-939058.43</v>
          </cell>
        </row>
        <row r="247">
          <cell r="A247">
            <v>237110</v>
          </cell>
          <cell r="C247" t="str">
            <v>Interest Accrued - Customer Deposits -</v>
          </cell>
          <cell r="D247">
            <v>-26321.83</v>
          </cell>
          <cell r="F247">
            <v>-27755.67</v>
          </cell>
          <cell r="H247">
            <v>1433.84</v>
          </cell>
        </row>
        <row r="248">
          <cell r="A248">
            <v>237200</v>
          </cell>
          <cell r="C248" t="str">
            <v>Interest Accrued - First Mortage Bonds</v>
          </cell>
          <cell r="D248">
            <v>-10177119.460000001</v>
          </cell>
          <cell r="F248">
            <v>-10454897.23</v>
          </cell>
          <cell r="H248">
            <v>277777.77</v>
          </cell>
        </row>
        <row r="249">
          <cell r="A249">
            <v>237400</v>
          </cell>
          <cell r="C249" t="str">
            <v>Interest Accrued - Other</v>
          </cell>
          <cell r="D249">
            <v>-432554.66</v>
          </cell>
          <cell r="F249">
            <v>-178250.03</v>
          </cell>
          <cell r="H249">
            <v>-254304.63</v>
          </cell>
        </row>
        <row r="250">
          <cell r="A250">
            <v>237600</v>
          </cell>
          <cell r="C250" t="str">
            <v>Interest Accrued - Medium Term Notes</v>
          </cell>
          <cell r="D250">
            <v>-1302083.33</v>
          </cell>
          <cell r="F250">
            <v>-2416250</v>
          </cell>
          <cell r="H250">
            <v>1114166.67</v>
          </cell>
        </row>
        <row r="251">
          <cell r="A251">
            <v>237900</v>
          </cell>
          <cell r="C251" t="str">
            <v>Interest Accrued - Interco</v>
          </cell>
          <cell r="D251">
            <v>-309323.75</v>
          </cell>
          <cell r="F251">
            <v>0</v>
          </cell>
          <cell r="H251">
            <v>-309323.75</v>
          </cell>
        </row>
        <row r="252">
          <cell r="A252" t="str">
            <v>Interest Accrued</v>
          </cell>
          <cell r="D252">
            <v>-17048148.73</v>
          </cell>
          <cell r="F252">
            <v>-16938840.199999999</v>
          </cell>
          <cell r="H252">
            <v>-109308.530000001</v>
          </cell>
        </row>
        <row r="253">
          <cell r="H253">
            <v>0</v>
          </cell>
        </row>
        <row r="254">
          <cell r="A254">
            <v>243000</v>
          </cell>
          <cell r="C254" t="str">
            <v>Obligations under Capital Lease - Gener</v>
          </cell>
          <cell r="D254">
            <v>-5952680.0700000003</v>
          </cell>
          <cell r="F254">
            <v>-5494854.2699999996</v>
          </cell>
          <cell r="H254">
            <v>-457825.80000000098</v>
          </cell>
        </row>
        <row r="255">
          <cell r="A255" t="str">
            <v>Current Portion of Capital Lease Obligation</v>
          </cell>
          <cell r="D255">
            <v>-5952680.0700000003</v>
          </cell>
          <cell r="F255">
            <v>-5494854.2699999996</v>
          </cell>
          <cell r="H255">
            <v>-457825.80000000098</v>
          </cell>
        </row>
        <row r="256">
          <cell r="H256">
            <v>0</v>
          </cell>
        </row>
        <row r="257">
          <cell r="A257">
            <v>236700</v>
          </cell>
          <cell r="C257" t="str">
            <v>FIN 48 Federal Interest &amp; Tax Liability</v>
          </cell>
          <cell r="D257">
            <v>-53859284</v>
          </cell>
          <cell r="F257">
            <v>0</v>
          </cell>
          <cell r="H257">
            <v>-53859284</v>
          </cell>
        </row>
        <row r="258">
          <cell r="A258">
            <v>236750</v>
          </cell>
          <cell r="C258" t="str">
            <v>FIN 48 State Interest &amp; Tax Liability-C</v>
          </cell>
          <cell r="D258">
            <v>-13968542.380000001</v>
          </cell>
          <cell r="F258">
            <v>0</v>
          </cell>
          <cell r="H258">
            <v>-13968542.380000001</v>
          </cell>
        </row>
        <row r="259">
          <cell r="A259" t="str">
            <v>Interest &amp; Tax Liab-Uncertain Tax Positions</v>
          </cell>
          <cell r="D259">
            <v>-67827826.379999995</v>
          </cell>
          <cell r="F259">
            <v>0</v>
          </cell>
          <cell r="H259">
            <v>-67827826.379999995</v>
          </cell>
        </row>
        <row r="260">
          <cell r="H260">
            <v>0</v>
          </cell>
        </row>
        <row r="261">
          <cell r="A261">
            <v>235120</v>
          </cell>
          <cell r="C261" t="str">
            <v>Customer Deposits - MD</v>
          </cell>
          <cell r="D261">
            <v>-17716309.609999999</v>
          </cell>
          <cell r="F261">
            <v>-15221506.880000001</v>
          </cell>
          <cell r="H261">
            <v>-2494802.73</v>
          </cell>
        </row>
        <row r="262">
          <cell r="A262">
            <v>235140</v>
          </cell>
          <cell r="C262" t="str">
            <v>Customer Deposits - Washington DC</v>
          </cell>
          <cell r="D262">
            <v>-15977464.01</v>
          </cell>
          <cell r="F262">
            <v>-14515760.49</v>
          </cell>
          <cell r="H262">
            <v>-1461703.52</v>
          </cell>
        </row>
        <row r="263">
          <cell r="A263">
            <v>235160</v>
          </cell>
          <cell r="C263" t="str">
            <v>Customer Deposits - Inactive</v>
          </cell>
          <cell r="D263">
            <v>-164591.29</v>
          </cell>
          <cell r="F263">
            <v>-158855.59</v>
          </cell>
          <cell r="H263">
            <v>-5735.7000000000098</v>
          </cell>
        </row>
        <row r="264">
          <cell r="A264">
            <v>241000</v>
          </cell>
          <cell r="C264" t="str">
            <v>Tax Collections Payable - General</v>
          </cell>
          <cell r="D264">
            <v>-305.73</v>
          </cell>
          <cell r="F264">
            <v>-305.73</v>
          </cell>
          <cell r="H264">
            <v>0</v>
          </cell>
        </row>
        <row r="265">
          <cell r="A265">
            <v>241107</v>
          </cell>
          <cell r="C265" t="str">
            <v>P/R Local Payable</v>
          </cell>
          <cell r="D265">
            <v>-54.33</v>
          </cell>
          <cell r="F265">
            <v>0</v>
          </cell>
          <cell r="H265">
            <v>-54.33</v>
          </cell>
        </row>
        <row r="266">
          <cell r="A266">
            <v>241200</v>
          </cell>
          <cell r="C266" t="str">
            <v>Maryland Environmental Surcharge</v>
          </cell>
          <cell r="D266">
            <v>-241801.22</v>
          </cell>
          <cell r="F266">
            <v>-157905.23000000001</v>
          </cell>
          <cell r="H266">
            <v>-83895.99</v>
          </cell>
        </row>
        <row r="267">
          <cell r="A267">
            <v>241300</v>
          </cell>
          <cell r="C267" t="str">
            <v>Maryland Sales Tax Payable</v>
          </cell>
          <cell r="D267">
            <v>-1279147.72</v>
          </cell>
          <cell r="F267">
            <v>-1206294.1299999999</v>
          </cell>
          <cell r="H267">
            <v>-72853.590000000098</v>
          </cell>
        </row>
        <row r="268">
          <cell r="A268">
            <v>241335</v>
          </cell>
          <cell r="C268" t="str">
            <v>Gross Receipts Tax Payable</v>
          </cell>
          <cell r="D268">
            <v>-722664.03</v>
          </cell>
          <cell r="F268">
            <v>0</v>
          </cell>
          <cell r="H268">
            <v>-722664.03</v>
          </cell>
        </row>
        <row r="269">
          <cell r="A269">
            <v>241340</v>
          </cell>
          <cell r="C269" t="str">
            <v>G/R Tax Payable-Washington DC</v>
          </cell>
          <cell r="D269">
            <v>-7261247.8899999997</v>
          </cell>
          <cell r="F269">
            <v>-11386591.02</v>
          </cell>
          <cell r="H269">
            <v>4125343.13</v>
          </cell>
        </row>
        <row r="270">
          <cell r="A270">
            <v>241365</v>
          </cell>
          <cell r="C270" t="str">
            <v>Washington DC Sales Tax Payable</v>
          </cell>
          <cell r="D270">
            <v>-1381638.18</v>
          </cell>
          <cell r="F270">
            <v>-1059179.9099999999</v>
          </cell>
          <cell r="H270">
            <v>-322458.27</v>
          </cell>
        </row>
        <row r="271">
          <cell r="A271">
            <v>241375</v>
          </cell>
          <cell r="C271" t="str">
            <v>Sales Taxes Payable</v>
          </cell>
          <cell r="D271">
            <v>73329.61</v>
          </cell>
          <cell r="F271">
            <v>-201292.1</v>
          </cell>
          <cell r="H271">
            <v>274621.71000000002</v>
          </cell>
        </row>
        <row r="272">
          <cell r="A272">
            <v>241750</v>
          </cell>
          <cell r="C272" t="str">
            <v>PG County Energy Tax Payable</v>
          </cell>
          <cell r="D272">
            <v>-7320778.8499999996</v>
          </cell>
          <cell r="F272">
            <v>-5938644.0700000003</v>
          </cell>
          <cell r="H272">
            <v>-1382134.78</v>
          </cell>
        </row>
        <row r="273">
          <cell r="A273">
            <v>242000</v>
          </cell>
          <cell r="C273" t="str">
            <v>Accrued Liab-General</v>
          </cell>
          <cell r="D273">
            <v>-892127.59</v>
          </cell>
          <cell r="F273">
            <v>-72914309.219999999</v>
          </cell>
          <cell r="H273">
            <v>72022181.629999995</v>
          </cell>
        </row>
        <row r="274">
          <cell r="A274">
            <v>242009</v>
          </cell>
          <cell r="C274" t="str">
            <v>Accrued Liab-Environmental Site Exp - S</v>
          </cell>
          <cell r="D274">
            <v>-65000</v>
          </cell>
          <cell r="F274">
            <v>-85000</v>
          </cell>
          <cell r="H274">
            <v>20000</v>
          </cell>
        </row>
        <row r="275">
          <cell r="A275">
            <v>242018</v>
          </cell>
          <cell r="C275" t="str">
            <v>Accrued Liab-Environmental Fees</v>
          </cell>
          <cell r="D275">
            <v>-524030.78</v>
          </cell>
          <cell r="F275">
            <v>-564280.77</v>
          </cell>
          <cell r="H275">
            <v>40249.99</v>
          </cell>
        </row>
        <row r="276">
          <cell r="A276">
            <v>242200</v>
          </cell>
          <cell r="C276" t="str">
            <v>Accrued Liab-Required Health Claims Res</v>
          </cell>
          <cell r="D276">
            <v>-1425050</v>
          </cell>
          <cell r="F276">
            <v>-1670899</v>
          </cell>
          <cell r="H276">
            <v>245849</v>
          </cell>
        </row>
        <row r="277">
          <cell r="A277">
            <v>242201</v>
          </cell>
          <cell r="C277" t="str">
            <v>Accrued Liab-General Liability</v>
          </cell>
          <cell r="D277">
            <v>-1446713.51</v>
          </cell>
          <cell r="F277">
            <v>-1257933.5900000001</v>
          </cell>
          <cell r="H277">
            <v>-188779.92</v>
          </cell>
        </row>
        <row r="278">
          <cell r="A278">
            <v>242202</v>
          </cell>
          <cell r="C278" t="str">
            <v>Accrued Liabilities - Workers Comp - Cu</v>
          </cell>
          <cell r="D278">
            <v>-4607990.21</v>
          </cell>
          <cell r="F278">
            <v>-4989976.37</v>
          </cell>
          <cell r="H278">
            <v>381986.16</v>
          </cell>
        </row>
        <row r="279">
          <cell r="A279">
            <v>242204</v>
          </cell>
          <cell r="C279" t="str">
            <v>Accrued Liab-Auto Liability</v>
          </cell>
          <cell r="D279">
            <v>-695040.76</v>
          </cell>
          <cell r="F279">
            <v>-500000</v>
          </cell>
          <cell r="H279">
            <v>-195040.76</v>
          </cell>
        </row>
        <row r="280">
          <cell r="A280">
            <v>242208</v>
          </cell>
          <cell r="C280" t="str">
            <v>Accrued Liabilities - Disability - Curr</v>
          </cell>
          <cell r="D280">
            <v>-1895830.2</v>
          </cell>
          <cell r="F280">
            <v>-1405273.63</v>
          </cell>
          <cell r="H280">
            <v>-490556.57</v>
          </cell>
        </row>
        <row r="281">
          <cell r="A281">
            <v>242209</v>
          </cell>
          <cell r="C281" t="str">
            <v>Accrued Liabilities - Surviving Spouse</v>
          </cell>
          <cell r="D281">
            <v>-68128.320000000007</v>
          </cell>
          <cell r="F281">
            <v>0</v>
          </cell>
          <cell r="H281">
            <v>-68128.320000000007</v>
          </cell>
        </row>
        <row r="282">
          <cell r="A282">
            <v>242300</v>
          </cell>
          <cell r="C282" t="str">
            <v>Accrued Liab-Unclaimed Monies</v>
          </cell>
          <cell r="D282">
            <v>-738880.57</v>
          </cell>
          <cell r="F282">
            <v>-622422.66</v>
          </cell>
          <cell r="H282">
            <v>-116457.91</v>
          </cell>
        </row>
        <row r="283">
          <cell r="A283">
            <v>242350</v>
          </cell>
          <cell r="C283" t="str">
            <v>Accrued Liab - Reliable Energy Trust Fu</v>
          </cell>
          <cell r="D283">
            <v>0</v>
          </cell>
          <cell r="F283">
            <v>-2238502.86</v>
          </cell>
          <cell r="H283">
            <v>2238502.86</v>
          </cell>
        </row>
        <row r="284">
          <cell r="A284">
            <v>242400</v>
          </cell>
          <cell r="C284" t="str">
            <v>Accrued Liab-AIP</v>
          </cell>
          <cell r="D284">
            <v>-2364572.9900000002</v>
          </cell>
          <cell r="F284">
            <v>0</v>
          </cell>
          <cell r="H284">
            <v>-2364572.9900000002</v>
          </cell>
        </row>
        <row r="285">
          <cell r="A285">
            <v>242415</v>
          </cell>
          <cell r="C285" t="str">
            <v>Accrued Severance</v>
          </cell>
          <cell r="D285">
            <v>-20234.07</v>
          </cell>
          <cell r="F285">
            <v>-1479294.18</v>
          </cell>
          <cell r="H285">
            <v>1459060.11</v>
          </cell>
        </row>
        <row r="286">
          <cell r="A286">
            <v>242440</v>
          </cell>
          <cell r="C286" t="str">
            <v>Accrued Liability - Directors' Fees - C</v>
          </cell>
          <cell r="D286">
            <v>-104000</v>
          </cell>
          <cell r="F286">
            <v>-104000</v>
          </cell>
          <cell r="H286">
            <v>0</v>
          </cell>
        </row>
        <row r="287">
          <cell r="A287">
            <v>242442</v>
          </cell>
          <cell r="C287" t="str">
            <v>Accrued Liability - Term/Employ Contrac</v>
          </cell>
          <cell r="D287">
            <v>-171028.56</v>
          </cell>
          <cell r="F287">
            <v>-171028.56</v>
          </cell>
          <cell r="H287">
            <v>0</v>
          </cell>
        </row>
        <row r="288">
          <cell r="A288">
            <v>242449</v>
          </cell>
          <cell r="C288" t="str">
            <v>Accrued Liabilities - SERP - Current</v>
          </cell>
          <cell r="D288">
            <v>-1037181</v>
          </cell>
          <cell r="F288">
            <v>0</v>
          </cell>
          <cell r="H288">
            <v>-1037181</v>
          </cell>
        </row>
        <row r="289">
          <cell r="A289">
            <v>242461</v>
          </cell>
          <cell r="C289" t="str">
            <v>Accrued Liab-Safety Incentive</v>
          </cell>
          <cell r="D289">
            <v>-276422.14</v>
          </cell>
          <cell r="F289">
            <v>-304558.2</v>
          </cell>
          <cell r="H289">
            <v>28136.06</v>
          </cell>
        </row>
        <row r="290">
          <cell r="A290">
            <v>242466</v>
          </cell>
          <cell r="C290" t="str">
            <v>Accrued Liability - Prime Rate Deferred</v>
          </cell>
          <cell r="D290">
            <v>-1191.1199999999999</v>
          </cell>
          <cell r="F290">
            <v>-5329.06</v>
          </cell>
          <cell r="H290">
            <v>4137.9399999999996</v>
          </cell>
        </row>
        <row r="291">
          <cell r="A291">
            <v>242467</v>
          </cell>
          <cell r="C291" t="str">
            <v>Accrued Liability - Executive</v>
          </cell>
          <cell r="D291">
            <v>-77566.289999999994</v>
          </cell>
          <cell r="F291">
            <v>0</v>
          </cell>
          <cell r="H291">
            <v>-77566.289999999994</v>
          </cell>
        </row>
        <row r="292">
          <cell r="A292">
            <v>242497</v>
          </cell>
          <cell r="C292" t="str">
            <v>Accrued Liab-Sick Pay Carryover</v>
          </cell>
          <cell r="D292">
            <v>-6491635.5</v>
          </cell>
          <cell r="F292">
            <v>-6102686.3399999999</v>
          </cell>
          <cell r="H292">
            <v>-388949.16</v>
          </cell>
        </row>
        <row r="293">
          <cell r="A293">
            <v>242498</v>
          </cell>
          <cell r="C293" t="str">
            <v>Accrued Liab-Vacation</v>
          </cell>
          <cell r="D293">
            <v>-8910628.6799999997</v>
          </cell>
          <cell r="F293">
            <v>-8977717.7699999996</v>
          </cell>
          <cell r="H293">
            <v>67089.089999999895</v>
          </cell>
        </row>
        <row r="294">
          <cell r="A294">
            <v>242531</v>
          </cell>
          <cell r="C294" t="str">
            <v>Accrued Liab - Cashier's Account</v>
          </cell>
          <cell r="D294">
            <v>54764.72</v>
          </cell>
          <cell r="F294">
            <v>-187069.1</v>
          </cell>
          <cell r="H294">
            <v>241833.82</v>
          </cell>
        </row>
        <row r="295">
          <cell r="A295">
            <v>242540</v>
          </cell>
          <cell r="C295" t="str">
            <v>Accrued Liab-Unclaimed Monies - Escheat</v>
          </cell>
          <cell r="D295">
            <v>-227956.09</v>
          </cell>
          <cell r="F295">
            <v>-118883.85</v>
          </cell>
          <cell r="H295">
            <v>-109072.24</v>
          </cell>
        </row>
        <row r="296">
          <cell r="A296">
            <v>242625</v>
          </cell>
          <cell r="C296" t="str">
            <v>Accrued Liab - Other Energy Purchased</v>
          </cell>
          <cell r="D296">
            <v>-29343.13</v>
          </cell>
          <cell r="F296">
            <v>-24897.22</v>
          </cell>
          <cell r="H296">
            <v>-4445.91</v>
          </cell>
        </row>
        <row r="297">
          <cell r="A297">
            <v>242634</v>
          </cell>
          <cell r="C297" t="str">
            <v>Accrued Liability - MD SOS Collateral</v>
          </cell>
          <cell r="D297">
            <v>-1200000</v>
          </cell>
          <cell r="F297">
            <v>0</v>
          </cell>
          <cell r="H297">
            <v>-1200000</v>
          </cell>
        </row>
        <row r="298">
          <cell r="A298">
            <v>242636</v>
          </cell>
          <cell r="C298" t="str">
            <v>Accrued Liability - Retail Supplier Dep</v>
          </cell>
          <cell r="D298">
            <v>-25494.37</v>
          </cell>
          <cell r="F298">
            <v>0</v>
          </cell>
          <cell r="H298">
            <v>-25494.37</v>
          </cell>
        </row>
        <row r="299">
          <cell r="A299">
            <v>253311</v>
          </cell>
          <cell r="C299" t="str">
            <v>Acc Liab - Deffered Comp ST - Active Pl</v>
          </cell>
          <cell r="D299">
            <v>-1000000</v>
          </cell>
          <cell r="F299">
            <v>0</v>
          </cell>
          <cell r="H299">
            <v>-1000000</v>
          </cell>
        </row>
        <row r="300">
          <cell r="A300">
            <v>253312</v>
          </cell>
          <cell r="C300" t="str">
            <v>Acc Liab - Deffered Comp ST -Old Plans</v>
          </cell>
          <cell r="D300">
            <v>-2670000</v>
          </cell>
          <cell r="F300">
            <v>0</v>
          </cell>
          <cell r="H300">
            <v>-2670000</v>
          </cell>
        </row>
        <row r="301">
          <cell r="A301" t="str">
            <v>Other</v>
          </cell>
          <cell r="D301">
            <v>-88903954.409999996</v>
          </cell>
          <cell r="F301">
            <v>-153570397.53</v>
          </cell>
          <cell r="H301">
            <v>64666443.119999997</v>
          </cell>
        </row>
        <row r="302">
          <cell r="H302">
            <v>0</v>
          </cell>
        </row>
        <row r="303">
          <cell r="A303" t="str">
            <v>Total</v>
          </cell>
          <cell r="D303">
            <v>-779442562.89999998</v>
          </cell>
          <cell r="F303">
            <v>-705627843.67999995</v>
          </cell>
          <cell r="H303">
            <v>-73814719.219999999</v>
          </cell>
        </row>
        <row r="304">
          <cell r="H304">
            <v>0</v>
          </cell>
        </row>
        <row r="305">
          <cell r="A305" t="str">
            <v>Deferred Credits</v>
          </cell>
          <cell r="H305">
            <v>0</v>
          </cell>
        </row>
        <row r="306">
          <cell r="H306">
            <v>0</v>
          </cell>
        </row>
        <row r="307">
          <cell r="A307">
            <v>254018</v>
          </cell>
          <cell r="C307" t="str">
            <v>Oth Regulated Liab - Removal Costs - FA</v>
          </cell>
          <cell r="D307">
            <v>-97642852</v>
          </cell>
          <cell r="F307">
            <v>-92672730</v>
          </cell>
          <cell r="H307">
            <v>-4970122</v>
          </cell>
        </row>
        <row r="308">
          <cell r="A308">
            <v>254170</v>
          </cell>
          <cell r="C308" t="str">
            <v>Other Reg Liabilities - Divestiture Gai</v>
          </cell>
          <cell r="D308">
            <v>-859629.22</v>
          </cell>
          <cell r="F308">
            <v>-859629.22</v>
          </cell>
          <cell r="H308">
            <v>0</v>
          </cell>
        </row>
        <row r="309">
          <cell r="A309">
            <v>254171</v>
          </cell>
          <cell r="C309" t="str">
            <v>Oth Reg Liab - Generation Procurement C</v>
          </cell>
          <cell r="D309">
            <v>0</v>
          </cell>
          <cell r="F309">
            <v>-4585355.78</v>
          </cell>
          <cell r="H309">
            <v>4585355.78</v>
          </cell>
        </row>
        <row r="310">
          <cell r="A310">
            <v>254172</v>
          </cell>
          <cell r="C310" t="str">
            <v>Oth Reg Liab - Generation Procurement C</v>
          </cell>
          <cell r="D310">
            <v>-912469.71</v>
          </cell>
          <cell r="F310">
            <v>-12519204.699999999</v>
          </cell>
          <cell r="H310">
            <v>11606734.99</v>
          </cell>
        </row>
        <row r="311">
          <cell r="A311">
            <v>254173</v>
          </cell>
          <cell r="C311" t="str">
            <v>Regulatory Liability - Mirant Settlemen</v>
          </cell>
          <cell r="D311">
            <v>-414611959.69</v>
          </cell>
          <cell r="F311">
            <v>0</v>
          </cell>
          <cell r="H311">
            <v>-414611959.69</v>
          </cell>
        </row>
        <row r="312">
          <cell r="A312">
            <v>254250</v>
          </cell>
          <cell r="C312" t="str">
            <v>Oth Reg Liab - Asset Retirement Obligat</v>
          </cell>
          <cell r="D312">
            <v>-362650</v>
          </cell>
          <cell r="F312">
            <v>-334022</v>
          </cell>
          <cell r="H312">
            <v>-28628</v>
          </cell>
        </row>
        <row r="313">
          <cell r="A313">
            <v>254521</v>
          </cell>
          <cell r="C313" t="str">
            <v>Other Reg Liability - MD SOS Transmissi</v>
          </cell>
          <cell r="D313">
            <v>0</v>
          </cell>
          <cell r="F313">
            <v>-771985.81</v>
          </cell>
          <cell r="H313">
            <v>771985.81</v>
          </cell>
        </row>
        <row r="314">
          <cell r="A314">
            <v>254524</v>
          </cell>
          <cell r="C314" t="str">
            <v>Other Regulatory Liability - DC SOS Ene</v>
          </cell>
          <cell r="D314">
            <v>0</v>
          </cell>
          <cell r="F314">
            <v>-1488632.82</v>
          </cell>
          <cell r="H314">
            <v>1488632.82</v>
          </cell>
        </row>
        <row r="315">
          <cell r="A315">
            <v>254525</v>
          </cell>
          <cell r="C315" t="str">
            <v>Other Reg Liability - DC SOS Transmissi</v>
          </cell>
          <cell r="D315">
            <v>-6724810.9000000004</v>
          </cell>
          <cell r="F315">
            <v>-3598988.88</v>
          </cell>
          <cell r="H315">
            <v>-3125822.02</v>
          </cell>
        </row>
        <row r="316">
          <cell r="A316">
            <v>254900</v>
          </cell>
          <cell r="C316" t="str">
            <v>SFAS109-Regulatory Liability Electric</v>
          </cell>
          <cell r="D316">
            <v>-21351956.25</v>
          </cell>
          <cell r="F316">
            <v>-29931145.23</v>
          </cell>
          <cell r="H316">
            <v>8579188.9800000004</v>
          </cell>
        </row>
        <row r="317">
          <cell r="A317" t="str">
            <v>Regulatory Liabilities</v>
          </cell>
          <cell r="D317">
            <v>-542466327.76999998</v>
          </cell>
          <cell r="F317">
            <v>-146761694.44</v>
          </cell>
          <cell r="H317">
            <v>-395704633.32999998</v>
          </cell>
        </row>
        <row r="318">
          <cell r="H318">
            <v>0</v>
          </cell>
        </row>
        <row r="319">
          <cell r="A319">
            <v>190050</v>
          </cell>
          <cell r="C319" t="str">
            <v>Deferred Income Tax - Federal - NOL's -</v>
          </cell>
          <cell r="D319">
            <v>-2347112</v>
          </cell>
          <cell r="F319">
            <v>-2347112</v>
          </cell>
          <cell r="H319">
            <v>0</v>
          </cell>
        </row>
        <row r="320">
          <cell r="A320">
            <v>190100</v>
          </cell>
          <cell r="C320" t="str">
            <v>Def Inc Tx-Acc Fed Def Inc Tax</v>
          </cell>
          <cell r="D320">
            <v>180179403.84999999</v>
          </cell>
          <cell r="F320">
            <v>160135613.75</v>
          </cell>
          <cell r="H320">
            <v>20043790.100000001</v>
          </cell>
        </row>
        <row r="321">
          <cell r="A321">
            <v>190200</v>
          </cell>
          <cell r="C321" t="str">
            <v>Def Inc Tx-Acc State Def Inc Tax</v>
          </cell>
          <cell r="D321">
            <v>29813096.760000002</v>
          </cell>
          <cell r="F321">
            <v>24756794.379999999</v>
          </cell>
          <cell r="H321">
            <v>5056302.38</v>
          </cell>
        </row>
        <row r="322">
          <cell r="A322">
            <v>190250</v>
          </cell>
          <cell r="C322" t="str">
            <v>Deferred Income Tax Asset-State-NOL</v>
          </cell>
          <cell r="D322">
            <v>6706033</v>
          </cell>
          <cell r="F322">
            <v>6706033</v>
          </cell>
          <cell r="H322">
            <v>0</v>
          </cell>
        </row>
        <row r="323">
          <cell r="A323">
            <v>190500</v>
          </cell>
          <cell r="C323" t="str">
            <v>Def Inc Tx-Investment Tax Credit-Federa</v>
          </cell>
          <cell r="D323">
            <v>10975244.65</v>
          </cell>
          <cell r="F323">
            <v>17260169</v>
          </cell>
          <cell r="H323">
            <v>-6284924.3499999996</v>
          </cell>
        </row>
        <row r="324">
          <cell r="A324">
            <v>190510</v>
          </cell>
          <cell r="C324" t="str">
            <v>Def Inc Tx-Investment Tax Credit-State</v>
          </cell>
          <cell r="D324">
            <v>760159.91</v>
          </cell>
          <cell r="F324">
            <v>0</v>
          </cell>
          <cell r="H324">
            <v>760159.91</v>
          </cell>
        </row>
        <row r="325">
          <cell r="A325">
            <v>282100</v>
          </cell>
          <cell r="C325" t="str">
            <v>Def Inc Tx - Property - Fed Def Inc Tax</v>
          </cell>
          <cell r="D325">
            <v>-651821030.90999997</v>
          </cell>
          <cell r="F325">
            <v>-638459778.74000001</v>
          </cell>
          <cell r="H325">
            <v>-13361252.17</v>
          </cell>
        </row>
        <row r="326">
          <cell r="A326">
            <v>282200</v>
          </cell>
          <cell r="C326" t="str">
            <v>Def Inc Tx - Property - State Def Inc T</v>
          </cell>
          <cell r="D326">
            <v>-82132945.480000004</v>
          </cell>
          <cell r="F326">
            <v>-86651572.480000004</v>
          </cell>
          <cell r="H326">
            <v>4518627</v>
          </cell>
        </row>
        <row r="327">
          <cell r="A327">
            <v>283100</v>
          </cell>
          <cell r="C327" t="str">
            <v>Def Inc Tax-Other-Fed Def Inc Tax</v>
          </cell>
          <cell r="D327">
            <v>-96125984.049999997</v>
          </cell>
          <cell r="F327">
            <v>-104099069.86</v>
          </cell>
          <cell r="H327">
            <v>7973085.8099999996</v>
          </cell>
        </row>
        <row r="328">
          <cell r="A328">
            <v>283150</v>
          </cell>
          <cell r="C328" t="str">
            <v>Deferred Inc Tax Liab-Federal-UTPs/Eff</v>
          </cell>
          <cell r="D328">
            <v>-2692242.49</v>
          </cell>
          <cell r="F328">
            <v>0</v>
          </cell>
          <cell r="H328">
            <v>-2692242.49</v>
          </cell>
        </row>
        <row r="329">
          <cell r="A329">
            <v>283200</v>
          </cell>
          <cell r="C329" t="str">
            <v>Def Inc Tax-Other-State Def Inc Tax</v>
          </cell>
          <cell r="D329">
            <v>-12507526.939999999</v>
          </cell>
          <cell r="F329">
            <v>-13550916.48</v>
          </cell>
          <cell r="H329">
            <v>1043389.54</v>
          </cell>
        </row>
        <row r="330">
          <cell r="A330" t="str">
            <v>Deferred Income Taxes</v>
          </cell>
          <cell r="D330">
            <v>-619192903.70000005</v>
          </cell>
          <cell r="F330">
            <v>-636249839.42999995</v>
          </cell>
          <cell r="H330">
            <v>17056935.7299999</v>
          </cell>
        </row>
        <row r="331">
          <cell r="H331">
            <v>0</v>
          </cell>
        </row>
        <row r="332">
          <cell r="A332">
            <v>255000</v>
          </cell>
          <cell r="C332" t="str">
            <v>Accumulated Deferred Investment Tax Cre</v>
          </cell>
          <cell r="D332">
            <v>-12491863</v>
          </cell>
          <cell r="F332">
            <v>-14526247</v>
          </cell>
          <cell r="H332">
            <v>2034384</v>
          </cell>
        </row>
        <row r="333">
          <cell r="A333" t="str">
            <v>Deferred Investment Tax Credit</v>
          </cell>
          <cell r="D333">
            <v>-12491863</v>
          </cell>
          <cell r="F333">
            <v>-14526247</v>
          </cell>
          <cell r="H333">
            <v>2034384</v>
          </cell>
        </row>
        <row r="334">
          <cell r="H334">
            <v>0</v>
          </cell>
        </row>
        <row r="335">
          <cell r="A335">
            <v>283700</v>
          </cell>
          <cell r="C335" t="str">
            <v>FIN48 Federal Interest &amp; Tax Liability-</v>
          </cell>
          <cell r="D335">
            <v>-900151.39</v>
          </cell>
          <cell r="F335">
            <v>0</v>
          </cell>
          <cell r="H335">
            <v>-900151.39</v>
          </cell>
        </row>
        <row r="336">
          <cell r="A336">
            <v>283750</v>
          </cell>
          <cell r="C336" t="str">
            <v>FIN48 State Interest &amp; Tax Liability-No</v>
          </cell>
          <cell r="D336">
            <v>-578286.04</v>
          </cell>
          <cell r="F336">
            <v>0</v>
          </cell>
          <cell r="H336">
            <v>-578286.04</v>
          </cell>
        </row>
        <row r="337">
          <cell r="A337" t="str">
            <v>Interest &amp; Tax Liab-Uncertain Tax Positions</v>
          </cell>
          <cell r="D337">
            <v>-1478437.43</v>
          </cell>
          <cell r="F337">
            <v>0</v>
          </cell>
          <cell r="H337">
            <v>-1478437.43</v>
          </cell>
        </row>
        <row r="338">
          <cell r="H338">
            <v>0</v>
          </cell>
        </row>
        <row r="339">
          <cell r="A339">
            <v>283710</v>
          </cell>
          <cell r="C339" t="str">
            <v>Federal Income Tax Payable-Non-current</v>
          </cell>
          <cell r="D339">
            <v>-104822715.04000001</v>
          </cell>
          <cell r="F339">
            <v>0</v>
          </cell>
          <cell r="H339">
            <v>-104822715.04000001</v>
          </cell>
        </row>
        <row r="340">
          <cell r="A340">
            <v>283760</v>
          </cell>
          <cell r="C340" t="str">
            <v>State Income Tax Payable-Non-current</v>
          </cell>
          <cell r="D340">
            <v>-24175915.789999999</v>
          </cell>
          <cell r="F340">
            <v>0</v>
          </cell>
          <cell r="H340">
            <v>-24175915.789999999</v>
          </cell>
        </row>
        <row r="341">
          <cell r="A341" t="str">
            <v>Income Taxes Payable</v>
          </cell>
          <cell r="D341">
            <v>-128998630.83</v>
          </cell>
          <cell r="F341">
            <v>0</v>
          </cell>
          <cell r="H341">
            <v>-128998630.83</v>
          </cell>
        </row>
        <row r="342">
          <cell r="H342">
            <v>0</v>
          </cell>
        </row>
        <row r="343">
          <cell r="A343">
            <v>242212</v>
          </cell>
          <cell r="C343" t="str">
            <v>Accrued Liabilities - Workers Comp - Lo</v>
          </cell>
          <cell r="D343">
            <v>-22480988.789999999</v>
          </cell>
          <cell r="F343">
            <v>-19872171.109999999</v>
          </cell>
          <cell r="H343">
            <v>-2608817.6800000002</v>
          </cell>
        </row>
        <row r="344">
          <cell r="A344">
            <v>242218</v>
          </cell>
          <cell r="C344" t="str">
            <v>Accrued Liabilities - Disability - Long</v>
          </cell>
          <cell r="D344">
            <v>-9672665.5999999996</v>
          </cell>
          <cell r="F344">
            <v>-10479383.970000001</v>
          </cell>
          <cell r="H344">
            <v>806718.37000000104</v>
          </cell>
        </row>
        <row r="345">
          <cell r="A345">
            <v>242219</v>
          </cell>
          <cell r="C345" t="str">
            <v>Accrued Liabilities - Surviving Spouse</v>
          </cell>
          <cell r="D345">
            <v>-665385.68000000005</v>
          </cell>
          <cell r="F345">
            <v>0</v>
          </cell>
          <cell r="H345">
            <v>-665385.68000000005</v>
          </cell>
        </row>
        <row r="346">
          <cell r="A346">
            <v>242410</v>
          </cell>
          <cell r="C346" t="str">
            <v>Acc Liab - Deffered Comp-Old Plans</v>
          </cell>
          <cell r="D346">
            <v>0</v>
          </cell>
          <cell r="F346">
            <v>-18886044.149999999</v>
          </cell>
          <cell r="H346">
            <v>18886044.149999999</v>
          </cell>
        </row>
        <row r="347">
          <cell r="A347">
            <v>242441</v>
          </cell>
          <cell r="C347" t="str">
            <v>Accrued Liability - Directors' Fees - L</v>
          </cell>
          <cell r="D347">
            <v>-254393</v>
          </cell>
          <cell r="F347">
            <v>-339363</v>
          </cell>
          <cell r="H347">
            <v>84970</v>
          </cell>
        </row>
        <row r="348">
          <cell r="A348">
            <v>242443</v>
          </cell>
          <cell r="C348" t="str">
            <v>Accrued Liability - Term/Employ Contrac</v>
          </cell>
          <cell r="D348">
            <v>-1794812.06</v>
          </cell>
          <cell r="F348">
            <v>-1905605.06</v>
          </cell>
          <cell r="H348">
            <v>110793</v>
          </cell>
        </row>
        <row r="349">
          <cell r="A349">
            <v>242450</v>
          </cell>
          <cell r="C349" t="str">
            <v>Accrued Liab-SERP</v>
          </cell>
          <cell r="D349">
            <v>-1631828.12</v>
          </cell>
          <cell r="F349">
            <v>-1703013.88</v>
          </cell>
          <cell r="H349">
            <v>71185.759999999806</v>
          </cell>
        </row>
        <row r="350">
          <cell r="A350">
            <v>242465</v>
          </cell>
          <cell r="C350" t="str">
            <v>Acc Liab - Deffered Comp - Active Plans</v>
          </cell>
          <cell r="D350">
            <v>0</v>
          </cell>
          <cell r="F350">
            <v>-5037706.41</v>
          </cell>
          <cell r="H350">
            <v>5037706.41</v>
          </cell>
        </row>
        <row r="351">
          <cell r="A351">
            <v>242611</v>
          </cell>
          <cell r="C351" t="str">
            <v>Accrued Liab-OPEB</v>
          </cell>
          <cell r="D351">
            <v>-57351015.609999999</v>
          </cell>
          <cell r="F351">
            <v>-69320331.790000007</v>
          </cell>
          <cell r="H351">
            <v>11969316.18</v>
          </cell>
        </row>
        <row r="352">
          <cell r="A352">
            <v>253000</v>
          </cell>
          <cell r="C352" t="str">
            <v>Deferred Credits-General</v>
          </cell>
          <cell r="D352">
            <v>-1026282.3</v>
          </cell>
          <cell r="F352">
            <v>-1023299.89</v>
          </cell>
          <cell r="H352">
            <v>-2982.4100000000299</v>
          </cell>
        </row>
        <row r="353">
          <cell r="A353">
            <v>253020</v>
          </cell>
          <cell r="C353" t="str">
            <v>Deferred Credit-Customer Deposits-Spec</v>
          </cell>
          <cell r="D353">
            <v>-55200.03</v>
          </cell>
          <cell r="F353">
            <v>-75299.850000000006</v>
          </cell>
          <cell r="H353">
            <v>20099.82</v>
          </cell>
        </row>
        <row r="354">
          <cell r="A354">
            <v>253021</v>
          </cell>
          <cell r="C354" t="str">
            <v>Deferred Credit-Customer Deposits-Spec</v>
          </cell>
          <cell r="D354">
            <v>-3038085.4</v>
          </cell>
          <cell r="F354">
            <v>-918205.7</v>
          </cell>
          <cell r="H354">
            <v>-2119879.7000000002</v>
          </cell>
        </row>
        <row r="355">
          <cell r="A355">
            <v>253023</v>
          </cell>
          <cell r="C355" t="str">
            <v>Deferred Credit-Special Billing</v>
          </cell>
          <cell r="D355">
            <v>-783336.1</v>
          </cell>
          <cell r="F355">
            <v>-640206.6</v>
          </cell>
          <cell r="H355">
            <v>-143129.5</v>
          </cell>
        </row>
        <row r="356">
          <cell r="A356">
            <v>253028</v>
          </cell>
          <cell r="C356" t="str">
            <v>Deferred Credit - CIS Transfers</v>
          </cell>
          <cell r="D356">
            <v>-27398.240000000002</v>
          </cell>
          <cell r="F356">
            <v>-49399.65</v>
          </cell>
          <cell r="H356">
            <v>22001.41</v>
          </cell>
        </row>
        <row r="357">
          <cell r="A357">
            <v>253307</v>
          </cell>
          <cell r="C357" t="str">
            <v>Acc Liab - Deffered Comp LT -Old Plans</v>
          </cell>
          <cell r="D357">
            <v>-18678940.559999999</v>
          </cell>
          <cell r="F357">
            <v>0</v>
          </cell>
          <cell r="H357">
            <v>-18678940.559999999</v>
          </cell>
        </row>
        <row r="358">
          <cell r="A358">
            <v>253310</v>
          </cell>
          <cell r="C358" t="str">
            <v>Acc Liab - Deffered Comp LT - Active Pl</v>
          </cell>
          <cell r="D358">
            <v>-3430219.72</v>
          </cell>
          <cell r="F358">
            <v>0</v>
          </cell>
          <cell r="H358">
            <v>-3430219.72</v>
          </cell>
        </row>
        <row r="359">
          <cell r="A359">
            <v>253370</v>
          </cell>
          <cell r="C359" t="str">
            <v>Deferred Credits - Safe Harbor Leases</v>
          </cell>
          <cell r="D359">
            <v>0</v>
          </cell>
          <cell r="F359">
            <v>-188133.39</v>
          </cell>
          <cell r="H359">
            <v>188133.39</v>
          </cell>
        </row>
        <row r="360">
          <cell r="A360">
            <v>254000</v>
          </cell>
          <cell r="C360" t="str">
            <v>Other Long-Term Liabilities</v>
          </cell>
          <cell r="D360">
            <v>-2750000</v>
          </cell>
          <cell r="F360">
            <v>-2500000</v>
          </cell>
          <cell r="H360">
            <v>-250000</v>
          </cell>
        </row>
        <row r="361">
          <cell r="A361">
            <v>254201</v>
          </cell>
          <cell r="C361" t="str">
            <v>Accrued Liab-Environmental Site Exp - L</v>
          </cell>
          <cell r="D361">
            <v>-2352000.27</v>
          </cell>
          <cell r="F361">
            <v>-2415000.27</v>
          </cell>
          <cell r="H361">
            <v>63000</v>
          </cell>
        </row>
        <row r="362">
          <cell r="A362" t="str">
            <v>Other</v>
          </cell>
          <cell r="D362">
            <v>-125992551.48</v>
          </cell>
          <cell r="F362">
            <v>-135353164.72</v>
          </cell>
          <cell r="H362">
            <v>9360613.2399999909</v>
          </cell>
        </row>
        <row r="363">
          <cell r="H363">
            <v>0</v>
          </cell>
        </row>
        <row r="364">
          <cell r="A364" t="str">
            <v>Total</v>
          </cell>
          <cell r="D364">
            <v>-1430620714.21</v>
          </cell>
          <cell r="F364">
            <v>-932890945.59000003</v>
          </cell>
          <cell r="H364">
            <v>-497729768.62</v>
          </cell>
        </row>
        <row r="365">
          <cell r="H365">
            <v>0</v>
          </cell>
        </row>
        <row r="366">
          <cell r="A366" t="str">
            <v>Long-term Debt</v>
          </cell>
          <cell r="H366">
            <v>0</v>
          </cell>
        </row>
        <row r="367">
          <cell r="H367">
            <v>0</v>
          </cell>
        </row>
        <row r="368">
          <cell r="A368">
            <v>221100</v>
          </cell>
          <cell r="C368" t="str">
            <v>Bonds Payable - First Mortage Bonds</v>
          </cell>
          <cell r="D368">
            <v>-1063800000</v>
          </cell>
          <cell r="F368">
            <v>-941800000</v>
          </cell>
          <cell r="H368">
            <v>-122000000</v>
          </cell>
        </row>
        <row r="369">
          <cell r="A369">
            <v>224200</v>
          </cell>
          <cell r="C369" t="str">
            <v>Other Long-Term Debt - Medium Term Note</v>
          </cell>
          <cell r="D369">
            <v>-50000000</v>
          </cell>
          <cell r="F369">
            <v>-50000000</v>
          </cell>
          <cell r="H369">
            <v>0</v>
          </cell>
        </row>
        <row r="370">
          <cell r="A370">
            <v>226000</v>
          </cell>
          <cell r="C370" t="str">
            <v>Bonds Payable-Unamortized Discount - Ge</v>
          </cell>
          <cell r="D370">
            <v>2101919.0499999998</v>
          </cell>
          <cell r="F370">
            <v>1825500.41</v>
          </cell>
          <cell r="H370">
            <v>276418.64</v>
          </cell>
        </row>
        <row r="371">
          <cell r="A371" t="str">
            <v>Long-term Debt</v>
          </cell>
          <cell r="D371">
            <v>-1111698080.95</v>
          </cell>
          <cell r="F371">
            <v>-989974499.59000003</v>
          </cell>
          <cell r="H371">
            <v>-121723581.36</v>
          </cell>
        </row>
        <row r="372">
          <cell r="H372">
            <v>0</v>
          </cell>
        </row>
        <row r="373">
          <cell r="A373">
            <v>227000</v>
          </cell>
          <cell r="C373" t="str">
            <v>Obligations under Capital Lease - Noncu</v>
          </cell>
          <cell r="D373">
            <v>-105179418.7</v>
          </cell>
          <cell r="F373">
            <v>-110930327.95999999</v>
          </cell>
          <cell r="H373">
            <v>5750909.2599999905</v>
          </cell>
        </row>
        <row r="374">
          <cell r="A374" t="str">
            <v>Long-term Capital Lease Obligation</v>
          </cell>
          <cell r="D374">
            <v>-105179418.7</v>
          </cell>
          <cell r="F374">
            <v>-110930327.95999999</v>
          </cell>
          <cell r="H374">
            <v>5750909.2599999905</v>
          </cell>
        </row>
        <row r="375">
          <cell r="H375">
            <v>0</v>
          </cell>
        </row>
        <row r="376">
          <cell r="A376" t="str">
            <v>Long-term Debt</v>
          </cell>
          <cell r="D376">
            <v>-1216877499.6500001</v>
          </cell>
          <cell r="F376">
            <v>-1100904827.55</v>
          </cell>
          <cell r="H376">
            <v>-115972672.09999999</v>
          </cell>
        </row>
        <row r="377">
          <cell r="H377">
            <v>0</v>
          </cell>
        </row>
        <row r="378">
          <cell r="A378" t="str">
            <v>Capitalization</v>
          </cell>
          <cell r="H378">
            <v>0</v>
          </cell>
        </row>
        <row r="379">
          <cell r="H379">
            <v>0</v>
          </cell>
        </row>
        <row r="380">
          <cell r="A380">
            <v>201000</v>
          </cell>
          <cell r="C380" t="str">
            <v>Common Stock Issued - General</v>
          </cell>
          <cell r="D380">
            <v>-1</v>
          </cell>
          <cell r="F380">
            <v>-1</v>
          </cell>
          <cell r="H380">
            <v>0</v>
          </cell>
        </row>
        <row r="381">
          <cell r="A381" t="str">
            <v>Common Stock</v>
          </cell>
          <cell r="D381">
            <v>-1</v>
          </cell>
          <cell r="F381">
            <v>-1</v>
          </cell>
          <cell r="H381">
            <v>0</v>
          </cell>
        </row>
        <row r="382">
          <cell r="H382">
            <v>0</v>
          </cell>
        </row>
        <row r="383">
          <cell r="A383">
            <v>207000</v>
          </cell>
          <cell r="C383" t="str">
            <v>Premium on Capital Stock - General</v>
          </cell>
          <cell r="D383">
            <v>-8100463.75</v>
          </cell>
          <cell r="F383">
            <v>-8100463.75</v>
          </cell>
          <cell r="H383">
            <v>0</v>
          </cell>
        </row>
        <row r="384">
          <cell r="A384">
            <v>209000</v>
          </cell>
          <cell r="C384" t="str">
            <v>Reduction in Par Value - Capital Stock</v>
          </cell>
          <cell r="D384">
            <v>-496274514</v>
          </cell>
          <cell r="F384">
            <v>-496274514</v>
          </cell>
          <cell r="H384">
            <v>0</v>
          </cell>
        </row>
        <row r="385">
          <cell r="A385">
            <v>210000</v>
          </cell>
          <cell r="C385" t="str">
            <v>Gain on Resale or Canc of Reacq Cap Stk</v>
          </cell>
          <cell r="D385">
            <v>-2509762.16</v>
          </cell>
          <cell r="F385">
            <v>-2509762.16</v>
          </cell>
          <cell r="H385">
            <v>0</v>
          </cell>
        </row>
        <row r="386">
          <cell r="A386">
            <v>211000</v>
          </cell>
          <cell r="C386" t="str">
            <v>Paid in Capital - General</v>
          </cell>
          <cell r="D386">
            <v>-26521141.920000002</v>
          </cell>
          <cell r="F386">
            <v>-24639705.920000002</v>
          </cell>
          <cell r="H386">
            <v>-1881436</v>
          </cell>
        </row>
        <row r="387">
          <cell r="A387" t="str">
            <v>Additional P.I.C. Common</v>
          </cell>
          <cell r="D387">
            <v>-533405881.82999998</v>
          </cell>
          <cell r="F387">
            <v>-531524445.82999998</v>
          </cell>
          <cell r="H387">
            <v>-1881436</v>
          </cell>
        </row>
        <row r="388">
          <cell r="H388">
            <v>0</v>
          </cell>
        </row>
        <row r="389">
          <cell r="A389">
            <v>216000</v>
          </cell>
          <cell r="C389" t="str">
            <v>Unappropriated Retained Earnings - Gene</v>
          </cell>
          <cell r="D389">
            <v>-557829996.01999998</v>
          </cell>
          <cell r="F389">
            <v>-574325376.19000006</v>
          </cell>
          <cell r="H389">
            <v>16495380.170000101</v>
          </cell>
        </row>
        <row r="390">
          <cell r="A390">
            <v>216200</v>
          </cell>
          <cell r="C390" t="str">
            <v>Dividends Declared-Common Stock</v>
          </cell>
          <cell r="D390">
            <v>86000000</v>
          </cell>
          <cell r="F390">
            <v>99000000</v>
          </cell>
          <cell r="H390">
            <v>-13000000</v>
          </cell>
        </row>
        <row r="391">
          <cell r="A391" t="str">
            <v>Retained Earnings</v>
          </cell>
          <cell r="D391">
            <v>-471829996.01999998</v>
          </cell>
          <cell r="F391">
            <v>-475325376.19</v>
          </cell>
          <cell r="H391">
            <v>3495380.1700000199</v>
          </cell>
        </row>
        <row r="392">
          <cell r="H392">
            <v>0</v>
          </cell>
        </row>
        <row r="393">
          <cell r="A393" t="str">
            <v>Total</v>
          </cell>
          <cell r="D393">
            <v>-1005235878.85</v>
          </cell>
          <cell r="F393">
            <v>-1006849823.02</v>
          </cell>
          <cell r="H393">
            <v>1613944.1699999601</v>
          </cell>
        </row>
        <row r="394">
          <cell r="H394">
            <v>0</v>
          </cell>
        </row>
        <row r="395">
          <cell r="A395" t="str">
            <v>Profit for the Period</v>
          </cell>
          <cell r="D395">
            <v>-125058872.2</v>
          </cell>
          <cell r="F395">
            <v>-84343909.959999993</v>
          </cell>
          <cell r="H395">
            <v>-40714962.240000002</v>
          </cell>
        </row>
        <row r="396">
          <cell r="H396">
            <v>0</v>
          </cell>
        </row>
        <row r="397">
          <cell r="A397" t="str">
            <v>Total Capitalization &amp; Liabilities</v>
          </cell>
          <cell r="D397">
            <v>-4557235527.8100004</v>
          </cell>
          <cell r="F397">
            <v>-3830617349.8000002</v>
          </cell>
          <cell r="H397">
            <v>-726618178.00999999</v>
          </cell>
        </row>
        <row r="398">
          <cell r="A398" t="str">
            <v>===================================</v>
          </cell>
          <cell r="H398">
            <v>0</v>
          </cell>
        </row>
        <row r="399">
          <cell r="H399">
            <v>0</v>
          </cell>
        </row>
        <row r="400">
          <cell r="H400">
            <v>0</v>
          </cell>
        </row>
        <row r="401">
          <cell r="H401">
            <v>0</v>
          </cell>
        </row>
        <row r="402">
          <cell r="H402">
            <v>0</v>
          </cell>
        </row>
        <row r="403">
          <cell r="H403">
            <v>0</v>
          </cell>
        </row>
        <row r="404">
          <cell r="H404">
            <v>0</v>
          </cell>
        </row>
        <row r="405">
          <cell r="B405" t="str">
            <v>****</v>
          </cell>
          <cell r="G405" t="str">
            <v>Amounts in</v>
          </cell>
          <cell r="H405">
            <v>0</v>
          </cell>
        </row>
        <row r="406">
          <cell r="H406">
            <v>0</v>
          </cell>
        </row>
        <row r="407">
          <cell r="A407" t="str">
            <v>Texts</v>
          </cell>
          <cell r="E407" t="str">
            <v>Comparison period</v>
          </cell>
          <cell r="H407">
            <v>0</v>
          </cell>
        </row>
        <row r="408">
          <cell r="E408" t="str">
            <v>(01.2006-12.2006)</v>
          </cell>
          <cell r="H408">
            <v>0</v>
          </cell>
        </row>
        <row r="409">
          <cell r="H409">
            <v>0</v>
          </cell>
        </row>
        <row r="410">
          <cell r="A410" t="str">
            <v>Income Statement</v>
          </cell>
          <cell r="H410">
            <v>0</v>
          </cell>
        </row>
        <row r="411">
          <cell r="A411" t="str">
            <v>================</v>
          </cell>
          <cell r="H411">
            <v>0</v>
          </cell>
        </row>
        <row r="412">
          <cell r="A412" t="str">
            <v>Operating Revenue</v>
          </cell>
          <cell r="H412">
            <v>0</v>
          </cell>
        </row>
        <row r="413">
          <cell r="H413">
            <v>0</v>
          </cell>
        </row>
        <row r="414">
          <cell r="A414">
            <v>511100</v>
          </cell>
          <cell r="C414" t="str">
            <v>Rev-Residential Electric</v>
          </cell>
          <cell r="D414">
            <v>-1028026029.6</v>
          </cell>
          <cell r="F414">
            <v>-845553256.47000003</v>
          </cell>
          <cell r="H414">
            <v>-182472773.13</v>
          </cell>
        </row>
        <row r="415">
          <cell r="A415">
            <v>511150</v>
          </cell>
          <cell r="C415" t="str">
            <v>Rev-Residential Electric-Administrative</v>
          </cell>
          <cell r="D415">
            <v>13365583.810000001</v>
          </cell>
          <cell r="F415">
            <v>13498807.960000001</v>
          </cell>
          <cell r="H415">
            <v>-133224.15</v>
          </cell>
        </row>
        <row r="416">
          <cell r="A416">
            <v>511175</v>
          </cell>
          <cell r="C416" t="str">
            <v>Rev-Residential-Procurement Cost Adjust</v>
          </cell>
          <cell r="D416">
            <v>-19012212.440000001</v>
          </cell>
          <cell r="F416">
            <v>-22673628.57</v>
          </cell>
          <cell r="H416">
            <v>3661416.13</v>
          </cell>
        </row>
        <row r="417">
          <cell r="A417">
            <v>511220</v>
          </cell>
          <cell r="C417" t="str">
            <v>Revenue - Bill Stabilization Adjustment</v>
          </cell>
          <cell r="D417">
            <v>-3282534.07</v>
          </cell>
          <cell r="F417">
            <v>0</v>
          </cell>
          <cell r="H417">
            <v>-3282534.07</v>
          </cell>
        </row>
        <row r="418">
          <cell r="A418">
            <v>511300</v>
          </cell>
          <cell r="C418" t="str">
            <v>Rev-Res Elec - Unbilled</v>
          </cell>
          <cell r="D418">
            <v>-1658905</v>
          </cell>
          <cell r="F418">
            <v>-1247086.42</v>
          </cell>
          <cell r="H418">
            <v>-411818.58</v>
          </cell>
        </row>
        <row r="419">
          <cell r="A419">
            <v>511320</v>
          </cell>
          <cell r="C419" t="str">
            <v>Rev - Bill Stabilization Adjustment - U</v>
          </cell>
          <cell r="D419">
            <v>-3402598.13</v>
          </cell>
          <cell r="F419">
            <v>0</v>
          </cell>
          <cell r="H419">
            <v>-3402598.13</v>
          </cell>
        </row>
        <row r="420">
          <cell r="A420">
            <v>511350</v>
          </cell>
          <cell r="C420" t="str">
            <v>Rev-Res Elec - Administrative Credit -</v>
          </cell>
          <cell r="D420">
            <v>-18876</v>
          </cell>
          <cell r="F420">
            <v>-265214.13</v>
          </cell>
          <cell r="H420">
            <v>246338.13</v>
          </cell>
        </row>
        <row r="421">
          <cell r="A421">
            <v>511375</v>
          </cell>
          <cell r="C421" t="str">
            <v>Rev-Res Elec-Procurement Cost Adj - SOS</v>
          </cell>
          <cell r="D421">
            <v>-73903</v>
          </cell>
          <cell r="F421">
            <v>-266187.40000000002</v>
          </cell>
          <cell r="H421">
            <v>192284.4</v>
          </cell>
        </row>
        <row r="422">
          <cell r="A422">
            <v>512100</v>
          </cell>
          <cell r="C422" t="str">
            <v>Rev-Comm Elec - Secondary</v>
          </cell>
          <cell r="D422">
            <v>-997054934.60000002</v>
          </cell>
          <cell r="F422">
            <v>-1232725890.55</v>
          </cell>
          <cell r="H422">
            <v>235670955.94999999</v>
          </cell>
        </row>
        <row r="423">
          <cell r="A423">
            <v>512150</v>
          </cell>
          <cell r="C423" t="str">
            <v>Rev-Comm Electric-Administrative Credit</v>
          </cell>
          <cell r="D423">
            <v>8481860.4199999999</v>
          </cell>
          <cell r="F423">
            <v>28937308.02</v>
          </cell>
          <cell r="H423">
            <v>-20455447.600000001</v>
          </cell>
        </row>
        <row r="424">
          <cell r="A424">
            <v>512175</v>
          </cell>
          <cell r="C424" t="str">
            <v>Rev-Commercial-Procurement Cost Adjustm</v>
          </cell>
          <cell r="D424">
            <v>5948951.0599999996</v>
          </cell>
          <cell r="F424">
            <v>-10400126.970000001</v>
          </cell>
          <cell r="H424">
            <v>16349078.029999999</v>
          </cell>
        </row>
        <row r="425">
          <cell r="A425">
            <v>512200</v>
          </cell>
          <cell r="C425" t="str">
            <v>Rev-Comm Elec - Primary</v>
          </cell>
          <cell r="D425">
            <v>-1606.44</v>
          </cell>
          <cell r="F425">
            <v>-8096.3</v>
          </cell>
          <cell r="H425">
            <v>6489.86</v>
          </cell>
        </row>
        <row r="426">
          <cell r="A426">
            <v>512400</v>
          </cell>
          <cell r="C426" t="str">
            <v>Rev-Comm Elec Unbilled</v>
          </cell>
          <cell r="D426">
            <v>5670277</v>
          </cell>
          <cell r="F426">
            <v>14210774.289999999</v>
          </cell>
          <cell r="H426">
            <v>-8540497.2899999991</v>
          </cell>
        </row>
        <row r="427">
          <cell r="A427">
            <v>512450</v>
          </cell>
          <cell r="C427" t="str">
            <v>Rev-Comm Elec-Administrative Credit - U</v>
          </cell>
          <cell r="D427">
            <v>-197154</v>
          </cell>
          <cell r="F427">
            <v>-229689.98</v>
          </cell>
          <cell r="H427">
            <v>32535.98</v>
          </cell>
        </row>
        <row r="428">
          <cell r="A428">
            <v>512475</v>
          </cell>
          <cell r="C428" t="str">
            <v>Rev-Comm Elec-Procurement Cost Adj-SOS-</v>
          </cell>
          <cell r="D428">
            <v>-171491</v>
          </cell>
          <cell r="F428">
            <v>-1646974.36</v>
          </cell>
          <cell r="H428">
            <v>1475483.36</v>
          </cell>
        </row>
        <row r="429">
          <cell r="A429">
            <v>514100</v>
          </cell>
          <cell r="C429" t="str">
            <v>Rev-Pub St&amp;Hy Elec</v>
          </cell>
          <cell r="D429">
            <v>-6103022.3499999996</v>
          </cell>
          <cell r="F429">
            <v>-5341458.3899999997</v>
          </cell>
          <cell r="H429">
            <v>-761563.96</v>
          </cell>
        </row>
        <row r="430">
          <cell r="A430">
            <v>514150</v>
          </cell>
          <cell r="C430" t="str">
            <v>Rev-Pub St&amp;Hy Elec - Administrative Cre</v>
          </cell>
          <cell r="D430">
            <v>244872.05</v>
          </cell>
          <cell r="F430">
            <v>0</v>
          </cell>
          <cell r="H430">
            <v>244872.05</v>
          </cell>
        </row>
        <row r="431">
          <cell r="A431">
            <v>514175</v>
          </cell>
          <cell r="C431" t="str">
            <v>Rev-Pub St&amp;Hy Elec-Procurement Cost Adj</v>
          </cell>
          <cell r="D431">
            <v>38055</v>
          </cell>
          <cell r="F431">
            <v>0</v>
          </cell>
          <cell r="H431">
            <v>38055</v>
          </cell>
        </row>
        <row r="432">
          <cell r="A432">
            <v>514400</v>
          </cell>
          <cell r="C432" t="str">
            <v>Rev-Street Light Service</v>
          </cell>
          <cell r="D432">
            <v>-7203579.7800000003</v>
          </cell>
          <cell r="F432">
            <v>-6945036.9100000001</v>
          </cell>
          <cell r="H432">
            <v>-258542.87</v>
          </cell>
        </row>
        <row r="433">
          <cell r="A433">
            <v>516050</v>
          </cell>
          <cell r="C433" t="str">
            <v>Rev-Railroad &amp; Traction Service</v>
          </cell>
          <cell r="D433">
            <v>-13113083.35</v>
          </cell>
          <cell r="F433">
            <v>-12574149.6</v>
          </cell>
          <cell r="H433">
            <v>-538933.75</v>
          </cell>
        </row>
        <row r="434">
          <cell r="A434">
            <v>516100</v>
          </cell>
          <cell r="C434" t="str">
            <v>Rev-Resale Generation</v>
          </cell>
          <cell r="D434">
            <v>-1125112.06</v>
          </cell>
          <cell r="F434">
            <v>-529990.9</v>
          </cell>
          <cell r="H434">
            <v>-595121.16</v>
          </cell>
        </row>
        <row r="435">
          <cell r="A435">
            <v>516200</v>
          </cell>
          <cell r="C435" t="str">
            <v>Rev-System Interchange</v>
          </cell>
          <cell r="D435">
            <v>-17993053.190000001</v>
          </cell>
          <cell r="F435">
            <v>-639007.07999999996</v>
          </cell>
          <cell r="H435">
            <v>-17354046.109999999</v>
          </cell>
        </row>
        <row r="436">
          <cell r="A436">
            <v>516204</v>
          </cell>
          <cell r="C436" t="str">
            <v>Rev-PJM-Seams Elimination Cost Assignme</v>
          </cell>
          <cell r="D436">
            <v>1022933.36</v>
          </cell>
          <cell r="F436">
            <v>-577827.39</v>
          </cell>
          <cell r="H436">
            <v>1600760.75</v>
          </cell>
        </row>
        <row r="437">
          <cell r="A437">
            <v>516206</v>
          </cell>
          <cell r="C437" t="str">
            <v>Rev-Sys-Transmission Congestion chgs.</v>
          </cell>
          <cell r="D437">
            <v>-3225564.09</v>
          </cell>
          <cell r="F437">
            <v>-875025.2</v>
          </cell>
          <cell r="H437">
            <v>-2350538.89</v>
          </cell>
        </row>
        <row r="438">
          <cell r="A438">
            <v>516207</v>
          </cell>
          <cell r="C438" t="str">
            <v>Rev-Sys-Transmission Losses</v>
          </cell>
          <cell r="D438">
            <v>-859888.96</v>
          </cell>
          <cell r="F438">
            <v>-383539.04</v>
          </cell>
          <cell r="H438">
            <v>-476349.92</v>
          </cell>
        </row>
        <row r="439">
          <cell r="A439">
            <v>516208</v>
          </cell>
          <cell r="C439" t="str">
            <v>Rev-Sys-Emergency Energy Sales</v>
          </cell>
          <cell r="D439">
            <v>-137.41</v>
          </cell>
          <cell r="F439">
            <v>0</v>
          </cell>
          <cell r="H439">
            <v>-137.41</v>
          </cell>
        </row>
        <row r="440">
          <cell r="A440">
            <v>516214</v>
          </cell>
          <cell r="C440" t="str">
            <v>Rev-Sys-Network Tranmission Service Cre</v>
          </cell>
          <cell r="D440">
            <v>-90490713.760000005</v>
          </cell>
          <cell r="F440">
            <v>-93397448.269999996</v>
          </cell>
          <cell r="H440">
            <v>2906734.50999999</v>
          </cell>
        </row>
        <row r="441">
          <cell r="A441">
            <v>516217</v>
          </cell>
          <cell r="C441" t="str">
            <v>Rev-System-Auction Revenue Rights</v>
          </cell>
          <cell r="D441">
            <v>-311802.3</v>
          </cell>
          <cell r="F441">
            <v>0</v>
          </cell>
          <cell r="H441">
            <v>-311802.3</v>
          </cell>
        </row>
        <row r="442">
          <cell r="A442">
            <v>516218</v>
          </cell>
          <cell r="C442" t="str">
            <v>Rev-System-Capacity</v>
          </cell>
          <cell r="D442">
            <v>-7257243.4800000004</v>
          </cell>
          <cell r="F442">
            <v>0</v>
          </cell>
          <cell r="H442">
            <v>-7257243.4800000004</v>
          </cell>
        </row>
        <row r="443">
          <cell r="A443">
            <v>518100</v>
          </cell>
          <cell r="C443" t="str">
            <v>Rev-Unbilled Elec</v>
          </cell>
          <cell r="D443">
            <v>0</v>
          </cell>
          <cell r="F443">
            <v>36013</v>
          </cell>
          <cell r="H443">
            <v>-36013</v>
          </cell>
        </row>
        <row r="444">
          <cell r="A444">
            <v>519100</v>
          </cell>
          <cell r="C444" t="str">
            <v>Rev-Late Payments - Elec</v>
          </cell>
          <cell r="D444">
            <v>-6722850.0899999999</v>
          </cell>
          <cell r="F444">
            <v>-5563146.0499999998</v>
          </cell>
          <cell r="H444">
            <v>-1159704.04</v>
          </cell>
        </row>
        <row r="445">
          <cell r="A445">
            <v>519500</v>
          </cell>
          <cell r="C445" t="str">
            <v>Rev-Misc Service Revenue - Electric</v>
          </cell>
          <cell r="D445">
            <v>-764396.41</v>
          </cell>
          <cell r="F445">
            <v>-867662.06</v>
          </cell>
          <cell r="H445">
            <v>103265.65</v>
          </cell>
        </row>
        <row r="446">
          <cell r="A446">
            <v>520100</v>
          </cell>
          <cell r="C446" t="str">
            <v>Rev-Rent Electric/Gas</v>
          </cell>
          <cell r="D446">
            <v>-13097456.529999999</v>
          </cell>
          <cell r="F446">
            <v>-12153865.91</v>
          </cell>
          <cell r="H446">
            <v>-943590.61999999895</v>
          </cell>
        </row>
        <row r="447">
          <cell r="A447">
            <v>520500</v>
          </cell>
          <cell r="C447" t="str">
            <v>Rev-Other Rev Electric</v>
          </cell>
          <cell r="D447">
            <v>-4490038.9800000004</v>
          </cell>
          <cell r="F447">
            <v>-1436225.08</v>
          </cell>
          <cell r="H447">
            <v>-3053813.9</v>
          </cell>
        </row>
        <row r="448">
          <cell r="A448">
            <v>520510</v>
          </cell>
          <cell r="C448" t="str">
            <v>Rev-Scheduling, System Control &amp; Dispat</v>
          </cell>
          <cell r="D448">
            <v>-626625.81000000006</v>
          </cell>
          <cell r="F448">
            <v>-600860.35</v>
          </cell>
          <cell r="H448">
            <v>-25765.460000000101</v>
          </cell>
        </row>
        <row r="449">
          <cell r="A449">
            <v>520514</v>
          </cell>
          <cell r="C449" t="str">
            <v>Rev-Sys-Operating Reserve Spinning Rese</v>
          </cell>
          <cell r="D449">
            <v>-1853968.65</v>
          </cell>
          <cell r="F449">
            <v>0</v>
          </cell>
          <cell r="H449">
            <v>-1853968.65</v>
          </cell>
        </row>
        <row r="450">
          <cell r="A450">
            <v>520519</v>
          </cell>
          <cell r="C450" t="str">
            <v>Rev-Transmission Service - Firm</v>
          </cell>
          <cell r="D450">
            <v>-1864911.71</v>
          </cell>
          <cell r="F450">
            <v>-764616.39</v>
          </cell>
          <cell r="H450">
            <v>-1100295.32</v>
          </cell>
        </row>
        <row r="451">
          <cell r="A451">
            <v>520520</v>
          </cell>
          <cell r="C451" t="str">
            <v>Rev-Transmission Service - Non-firm</v>
          </cell>
          <cell r="D451">
            <v>-354292.08</v>
          </cell>
          <cell r="F451">
            <v>-669419.59</v>
          </cell>
          <cell r="H451">
            <v>315127.51</v>
          </cell>
        </row>
        <row r="452">
          <cell r="A452">
            <v>633500</v>
          </cell>
          <cell r="C452" t="str">
            <v>Revenue-Property Claims Billed-Electric</v>
          </cell>
          <cell r="D452">
            <v>-3083495.81</v>
          </cell>
          <cell r="F452">
            <v>-3273177.93</v>
          </cell>
          <cell r="H452">
            <v>189682.12</v>
          </cell>
        </row>
        <row r="453">
          <cell r="A453">
            <v>633535</v>
          </cell>
          <cell r="C453" t="str">
            <v>Revenue-Other Accounts Receivable Bille</v>
          </cell>
          <cell r="D453">
            <v>-2135439.4</v>
          </cell>
          <cell r="F453">
            <v>-3974784.08</v>
          </cell>
          <cell r="H453">
            <v>1839344.68</v>
          </cell>
        </row>
        <row r="454">
          <cell r="A454">
            <v>633570</v>
          </cell>
          <cell r="C454" t="str">
            <v>Revenue-Settlements-Special Billing-Ele</v>
          </cell>
          <cell r="D454">
            <v>195026.81</v>
          </cell>
          <cell r="F454">
            <v>17630.150000000001</v>
          </cell>
          <cell r="H454">
            <v>177396.66</v>
          </cell>
        </row>
        <row r="455">
          <cell r="A455">
            <v>633580</v>
          </cell>
          <cell r="C455" t="str">
            <v>Revenue-Limited Liability Property Dama</v>
          </cell>
          <cell r="D455">
            <v>41476.51</v>
          </cell>
          <cell r="F455">
            <v>0</v>
          </cell>
          <cell r="H455">
            <v>41476.51</v>
          </cell>
        </row>
        <row r="456">
          <cell r="A456">
            <v>633600</v>
          </cell>
          <cell r="C456" t="str">
            <v>Revenue-Property Claims Unbilled-Electr</v>
          </cell>
          <cell r="D456">
            <v>298005.58</v>
          </cell>
          <cell r="F456">
            <v>287450.98</v>
          </cell>
          <cell r="H456">
            <v>10554.6</v>
          </cell>
        </row>
        <row r="457">
          <cell r="A457">
            <v>633635</v>
          </cell>
          <cell r="C457" t="str">
            <v>Revenue-Other Accounts Receivable Unbil</v>
          </cell>
          <cell r="D457">
            <v>-329211.09000000003</v>
          </cell>
          <cell r="F457">
            <v>544453.93000000005</v>
          </cell>
          <cell r="H457">
            <v>-873665.02</v>
          </cell>
        </row>
        <row r="458">
          <cell r="A458">
            <v>633660</v>
          </cell>
          <cell r="C458" t="str">
            <v>Revenue-Sales Slips</v>
          </cell>
          <cell r="D458">
            <v>-2570339.77</v>
          </cell>
          <cell r="F458">
            <v>-2183634.7799999998</v>
          </cell>
          <cell r="H458">
            <v>-386704.99</v>
          </cell>
        </row>
        <row r="459">
          <cell r="A459">
            <v>751315</v>
          </cell>
          <cell r="C459" t="str">
            <v>Administrative Credit - MD SOS</v>
          </cell>
          <cell r="D459">
            <v>4103688.26</v>
          </cell>
          <cell r="F459">
            <v>-4703396.9400000004</v>
          </cell>
          <cell r="H459">
            <v>8807085.1999999993</v>
          </cell>
        </row>
        <row r="460">
          <cell r="A460" t="str">
            <v>Regulated Electric Revenue</v>
          </cell>
          <cell r="D460">
            <v>-2199065741.48</v>
          </cell>
          <cell r="F460">
            <v>-2214937984.7600002</v>
          </cell>
          <cell r="H460">
            <v>15872243.2800002</v>
          </cell>
        </row>
        <row r="461">
          <cell r="A461" t="str">
            <v>Total Utility Revenue</v>
          </cell>
          <cell r="D461">
            <v>-2199065741.48</v>
          </cell>
          <cell r="F461">
            <v>-2214937984.7600002</v>
          </cell>
          <cell r="H461">
            <v>15872243.2800002</v>
          </cell>
        </row>
        <row r="462">
          <cell r="H462">
            <v>0</v>
          </cell>
        </row>
        <row r="463">
          <cell r="A463">
            <v>610400</v>
          </cell>
          <cell r="C463" t="str">
            <v>Revenue - PJM Active Load Management</v>
          </cell>
          <cell r="D463">
            <v>0</v>
          </cell>
          <cell r="F463">
            <v>-7931.47</v>
          </cell>
          <cell r="H463">
            <v>7931.47</v>
          </cell>
        </row>
        <row r="464">
          <cell r="A464" t="str">
            <v>Nonregulated electric revenues</v>
          </cell>
          <cell r="D464">
            <v>0</v>
          </cell>
          <cell r="F464">
            <v>-7931.47</v>
          </cell>
          <cell r="H464">
            <v>7931.47</v>
          </cell>
        </row>
        <row r="465">
          <cell r="A465">
            <v>680052</v>
          </cell>
          <cell r="C465" t="str">
            <v>VAS - Miscellaneous</v>
          </cell>
          <cell r="D465">
            <v>-1703625.81</v>
          </cell>
          <cell r="F465">
            <v>-1926443.82</v>
          </cell>
          <cell r="H465">
            <v>222818.01</v>
          </cell>
        </row>
        <row r="466">
          <cell r="A466">
            <v>680152</v>
          </cell>
          <cell r="C466" t="str">
            <v>VAS-Revenues Unbilled Electric-Special</v>
          </cell>
          <cell r="D466">
            <v>56297.81</v>
          </cell>
          <cell r="F466">
            <v>408804.11</v>
          </cell>
          <cell r="H466">
            <v>-352506.3</v>
          </cell>
        </row>
        <row r="467">
          <cell r="A467" t="str">
            <v>Diversified Revenues</v>
          </cell>
          <cell r="D467">
            <v>-1647328</v>
          </cell>
          <cell r="F467">
            <v>-1517639.71</v>
          </cell>
          <cell r="H467">
            <v>-129688.29</v>
          </cell>
        </row>
        <row r="468">
          <cell r="A468" t="str">
            <v>Total Competitive Operations</v>
          </cell>
          <cell r="D468">
            <v>-1647328</v>
          </cell>
          <cell r="F468">
            <v>-1525571.18</v>
          </cell>
          <cell r="H468">
            <v>-121756.82</v>
          </cell>
        </row>
        <row r="469">
          <cell r="H469">
            <v>0</v>
          </cell>
        </row>
        <row r="470">
          <cell r="A470">
            <v>400100</v>
          </cell>
          <cell r="C470" t="str">
            <v>Inter Company-Revenues</v>
          </cell>
          <cell r="D470">
            <v>-140772.87</v>
          </cell>
          <cell r="F470">
            <v>-48036.29</v>
          </cell>
          <cell r="H470">
            <v>-92736.58</v>
          </cell>
        </row>
        <row r="471">
          <cell r="A471">
            <v>420100</v>
          </cell>
          <cell r="C471" t="str">
            <v>Intra Company-Co Use Revenue</v>
          </cell>
          <cell r="D471">
            <v>0</v>
          </cell>
          <cell r="F471">
            <v>-78818.720000000001</v>
          </cell>
          <cell r="H471">
            <v>78818.720000000001</v>
          </cell>
        </row>
        <row r="472">
          <cell r="A472">
            <v>420101</v>
          </cell>
          <cell r="C472" t="str">
            <v>Inter Company-Lease Revenue-Buildings</v>
          </cell>
          <cell r="D472">
            <v>-2685781.28</v>
          </cell>
          <cell r="F472">
            <v>-1884970.15</v>
          </cell>
          <cell r="H472">
            <v>-800811.13</v>
          </cell>
        </row>
        <row r="473">
          <cell r="A473">
            <v>420102</v>
          </cell>
          <cell r="C473" t="str">
            <v>Inter Company-Lease Revenue-IS Assets</v>
          </cell>
          <cell r="D473">
            <v>-848717</v>
          </cell>
          <cell r="F473">
            <v>-848717</v>
          </cell>
          <cell r="H473">
            <v>0</v>
          </cell>
        </row>
        <row r="474">
          <cell r="A474">
            <v>420104</v>
          </cell>
          <cell r="C474" t="str">
            <v>Inter Company-CRP Revenue</v>
          </cell>
          <cell r="D474">
            <v>-70501.25</v>
          </cell>
          <cell r="F474">
            <v>-146087.32999999999</v>
          </cell>
          <cell r="H474">
            <v>75586.080000000002</v>
          </cell>
        </row>
        <row r="475">
          <cell r="A475" t="str">
            <v>Inter Company Revenues</v>
          </cell>
          <cell r="D475">
            <v>-3745772.4</v>
          </cell>
          <cell r="F475">
            <v>-3006629.49</v>
          </cell>
          <cell r="H475">
            <v>-739142.91</v>
          </cell>
        </row>
        <row r="476">
          <cell r="A476">
            <v>420201</v>
          </cell>
          <cell r="C476" t="str">
            <v>Inter Company-Lease Expense-Buildings</v>
          </cell>
          <cell r="D476">
            <v>3577934.93</v>
          </cell>
          <cell r="F476">
            <v>5093547.5</v>
          </cell>
          <cell r="H476">
            <v>-1515612.57</v>
          </cell>
        </row>
        <row r="477">
          <cell r="A477">
            <v>427260</v>
          </cell>
          <cell r="C477" t="str">
            <v>I/C Power Purchases-Pepco/CESI</v>
          </cell>
          <cell r="D477">
            <v>63321121.090000004</v>
          </cell>
          <cell r="F477">
            <v>35645455.439999998</v>
          </cell>
          <cell r="H477">
            <v>27675665.649999999</v>
          </cell>
        </row>
        <row r="478">
          <cell r="A478" t="str">
            <v>Inter Company Expenses</v>
          </cell>
          <cell r="D478">
            <v>66899056.020000003</v>
          </cell>
          <cell r="F478">
            <v>40739002.939999998</v>
          </cell>
          <cell r="H478">
            <v>26160053.079999998</v>
          </cell>
        </row>
        <row r="479">
          <cell r="A479" t="str">
            <v>Total Inter Company</v>
          </cell>
          <cell r="D479">
            <v>63153283.619999997</v>
          </cell>
          <cell r="F479">
            <v>37732373.450000003</v>
          </cell>
          <cell r="H479">
            <v>25420910.170000002</v>
          </cell>
        </row>
        <row r="480">
          <cell r="H480">
            <v>0</v>
          </cell>
        </row>
        <row r="481">
          <cell r="A481" t="str">
            <v>Total Operating Revenue</v>
          </cell>
          <cell r="D481">
            <v>-2137559785.8599999</v>
          </cell>
          <cell r="F481">
            <v>-2178731182.4899998</v>
          </cell>
          <cell r="H481">
            <v>41171396.629999898</v>
          </cell>
        </row>
        <row r="482">
          <cell r="H482">
            <v>0</v>
          </cell>
        </row>
        <row r="483">
          <cell r="A483" t="str">
            <v>Operating Expenses</v>
          </cell>
          <cell r="H483">
            <v>0</v>
          </cell>
        </row>
        <row r="484">
          <cell r="H484">
            <v>0</v>
          </cell>
        </row>
        <row r="485">
          <cell r="A485">
            <v>751000</v>
          </cell>
          <cell r="C485" t="str">
            <v>Purchased Power - System Regulation Cha</v>
          </cell>
          <cell r="D485">
            <v>251365.2</v>
          </cell>
          <cell r="F485">
            <v>250097.22</v>
          </cell>
          <cell r="H485">
            <v>1267.98000000001</v>
          </cell>
        </row>
        <row r="486">
          <cell r="A486">
            <v>751001</v>
          </cell>
          <cell r="C486" t="str">
            <v>Purchased Power - System Operating Rese</v>
          </cell>
          <cell r="D486">
            <v>867482.18</v>
          </cell>
          <cell r="F486">
            <v>646042.04</v>
          </cell>
          <cell r="H486">
            <v>221440.14</v>
          </cell>
        </row>
        <row r="487">
          <cell r="A487">
            <v>751002</v>
          </cell>
          <cell r="C487" t="str">
            <v>Purchased Power - System Transmission L</v>
          </cell>
          <cell r="D487">
            <v>347170.91</v>
          </cell>
          <cell r="F487">
            <v>0</v>
          </cell>
          <cell r="H487">
            <v>347170.91</v>
          </cell>
        </row>
        <row r="488">
          <cell r="A488">
            <v>751006</v>
          </cell>
          <cell r="C488" t="str">
            <v>Purchased Power - System Meter Error Co</v>
          </cell>
          <cell r="D488">
            <v>-496713.27</v>
          </cell>
          <cell r="F488">
            <v>-313940.45</v>
          </cell>
          <cell r="H488">
            <v>-182772.82</v>
          </cell>
        </row>
        <row r="489">
          <cell r="A489">
            <v>751008</v>
          </cell>
          <cell r="C489" t="str">
            <v>Purchased Power - System Ramapo PAR</v>
          </cell>
          <cell r="D489">
            <v>174858.46</v>
          </cell>
          <cell r="F489">
            <v>183706.12</v>
          </cell>
          <cell r="H489">
            <v>-8847.66</v>
          </cell>
        </row>
        <row r="490">
          <cell r="A490">
            <v>751010</v>
          </cell>
          <cell r="C490" t="str">
            <v>Purchased Power - System Marketers</v>
          </cell>
          <cell r="D490">
            <v>1093930517.8</v>
          </cell>
          <cell r="F490">
            <v>1158804056.1600001</v>
          </cell>
          <cell r="H490">
            <v>-64873538.360000104</v>
          </cell>
        </row>
        <row r="491">
          <cell r="A491">
            <v>751012</v>
          </cell>
          <cell r="C491" t="str">
            <v>Purchased Power - Renewable Energy Cred</v>
          </cell>
          <cell r="D491">
            <v>1635.91</v>
          </cell>
          <cell r="F491">
            <v>24897.22</v>
          </cell>
          <cell r="H491">
            <v>-23261.31</v>
          </cell>
        </row>
        <row r="492">
          <cell r="A492">
            <v>751015</v>
          </cell>
          <cell r="C492" t="str">
            <v>Purchased Power - System Interchange</v>
          </cell>
          <cell r="D492">
            <v>22378865.140000001</v>
          </cell>
          <cell r="F492">
            <v>30604498.359999999</v>
          </cell>
          <cell r="H492">
            <v>-8225633.2199999997</v>
          </cell>
        </row>
        <row r="493">
          <cell r="A493">
            <v>751016</v>
          </cell>
          <cell r="C493" t="str">
            <v>Purch Power-Sys Transm Congestion Charg</v>
          </cell>
          <cell r="D493">
            <v>3344790.19</v>
          </cell>
          <cell r="F493">
            <v>0</v>
          </cell>
          <cell r="H493">
            <v>3344790.19</v>
          </cell>
        </row>
        <row r="494">
          <cell r="A494">
            <v>751017</v>
          </cell>
          <cell r="C494" t="str">
            <v>Purch Pwr-Sys-Reactive Supply &amp; Voltage</v>
          </cell>
          <cell r="D494">
            <v>122196.89</v>
          </cell>
          <cell r="F494">
            <v>58818.61</v>
          </cell>
          <cell r="H494">
            <v>63378.28</v>
          </cell>
        </row>
        <row r="495">
          <cell r="A495">
            <v>751021</v>
          </cell>
          <cell r="C495" t="str">
            <v>Purchased Power-System-Customer Chge</v>
          </cell>
          <cell r="D495">
            <v>2747599.48</v>
          </cell>
          <cell r="F495">
            <v>3673293.48</v>
          </cell>
          <cell r="H495">
            <v>-925694</v>
          </cell>
        </row>
        <row r="496">
          <cell r="A496">
            <v>751024</v>
          </cell>
          <cell r="C496" t="str">
            <v>Purchased Power - SECA Charge</v>
          </cell>
          <cell r="D496">
            <v>0</v>
          </cell>
          <cell r="F496">
            <v>1373149.76</v>
          </cell>
          <cell r="H496">
            <v>-1373149.76</v>
          </cell>
        </row>
        <row r="497">
          <cell r="A497">
            <v>751025</v>
          </cell>
          <cell r="C497" t="str">
            <v>Purchased Power - Other</v>
          </cell>
          <cell r="D497">
            <v>11938927.630000001</v>
          </cell>
          <cell r="F497">
            <v>999995.78</v>
          </cell>
          <cell r="H497">
            <v>10938931.85</v>
          </cell>
        </row>
        <row r="498">
          <cell r="A498">
            <v>751026</v>
          </cell>
          <cell r="C498" t="str">
            <v>Purchased Power-Sys Network Transmissio</v>
          </cell>
          <cell r="D498">
            <v>39064418.810000002</v>
          </cell>
          <cell r="F498">
            <v>50808629.100000001</v>
          </cell>
          <cell r="H498">
            <v>-11744210.289999999</v>
          </cell>
        </row>
        <row r="499">
          <cell r="A499">
            <v>751250</v>
          </cell>
          <cell r="C499" t="str">
            <v>Deferred Purchased Power Expense - SOS</v>
          </cell>
          <cell r="D499">
            <v>-13231305.18</v>
          </cell>
          <cell r="F499">
            <v>14409925.199999999</v>
          </cell>
          <cell r="H499">
            <v>-27641230.379999999</v>
          </cell>
        </row>
        <row r="500">
          <cell r="A500">
            <v>751251</v>
          </cell>
          <cell r="C500" t="str">
            <v>Deferred Transmission Expenses - SOS</v>
          </cell>
          <cell r="D500">
            <v>1217257.05</v>
          </cell>
          <cell r="F500">
            <v>2042653.23</v>
          </cell>
          <cell r="H500">
            <v>-825396.18</v>
          </cell>
        </row>
        <row r="501">
          <cell r="A501" t="str">
            <v>Regulated Electric Fuel &amp; Purchased Power</v>
          </cell>
          <cell r="D501">
            <v>1162659067.2</v>
          </cell>
          <cell r="F501">
            <v>1263565821.8299999</v>
          </cell>
          <cell r="H501">
            <v>-100906754.63</v>
          </cell>
        </row>
        <row r="502">
          <cell r="A502">
            <v>751037</v>
          </cell>
          <cell r="C502" t="str">
            <v>Purchased Power-Transmission Market Cha</v>
          </cell>
          <cell r="D502">
            <v>3024.4</v>
          </cell>
          <cell r="F502">
            <v>2203.17</v>
          </cell>
          <cell r="H502">
            <v>821.23</v>
          </cell>
        </row>
        <row r="503">
          <cell r="A503">
            <v>751206</v>
          </cell>
          <cell r="C503" t="str">
            <v>Purchased Power -Non System Regulation</v>
          </cell>
          <cell r="D503">
            <v>0</v>
          </cell>
          <cell r="F503">
            <v>15995.74</v>
          </cell>
          <cell r="H503">
            <v>-15995.74</v>
          </cell>
        </row>
        <row r="504">
          <cell r="A504">
            <v>751207</v>
          </cell>
          <cell r="C504" t="str">
            <v>Misc PP Support Exp-Non System-Misc. Ex</v>
          </cell>
          <cell r="D504">
            <v>330.52</v>
          </cell>
          <cell r="F504">
            <v>0</v>
          </cell>
          <cell r="H504">
            <v>330.52</v>
          </cell>
        </row>
        <row r="505">
          <cell r="A505" t="str">
            <v>Nonregulated electric fuel &amp; pur. power</v>
          </cell>
          <cell r="D505">
            <v>3354.92</v>
          </cell>
          <cell r="F505">
            <v>18198.91</v>
          </cell>
          <cell r="H505">
            <v>-14843.99</v>
          </cell>
        </row>
        <row r="506">
          <cell r="A506">
            <v>751027</v>
          </cell>
          <cell r="C506" t="str">
            <v>Purchased Power-Sys-Black Start Service</v>
          </cell>
          <cell r="D506">
            <v>1404.53</v>
          </cell>
          <cell r="F506">
            <v>2594</v>
          </cell>
          <cell r="H506">
            <v>-1189.47</v>
          </cell>
        </row>
        <row r="507">
          <cell r="A507">
            <v>751100</v>
          </cell>
          <cell r="C507" t="str">
            <v>Purchased Power-System Capacity</v>
          </cell>
          <cell r="D507">
            <v>19839990.859999999</v>
          </cell>
          <cell r="F507">
            <v>503715.87</v>
          </cell>
          <cell r="H507">
            <v>19336274.989999998</v>
          </cell>
        </row>
        <row r="508">
          <cell r="A508" t="str">
            <v>Purchased Capacity</v>
          </cell>
          <cell r="D508">
            <v>19841395.390000001</v>
          </cell>
          <cell r="F508">
            <v>506309.87</v>
          </cell>
          <cell r="H508">
            <v>19335085.52</v>
          </cell>
        </row>
        <row r="509">
          <cell r="A509" t="str">
            <v>Total Fuel and Purchased Energy</v>
          </cell>
          <cell r="D509">
            <v>1182503817.51</v>
          </cell>
          <cell r="F509">
            <v>1264090330.6099999</v>
          </cell>
          <cell r="H509">
            <v>-81586513.099999905</v>
          </cell>
        </row>
        <row r="510">
          <cell r="H510">
            <v>0</v>
          </cell>
        </row>
        <row r="511">
          <cell r="A511">
            <v>710005</v>
          </cell>
          <cell r="C511" t="str">
            <v>Salaries-Base Wages</v>
          </cell>
          <cell r="D511">
            <v>90346550.359999999</v>
          </cell>
          <cell r="F511">
            <v>92449873.900000006</v>
          </cell>
          <cell r="H511">
            <v>-2103323.5400000098</v>
          </cell>
        </row>
        <row r="512">
          <cell r="A512">
            <v>710010</v>
          </cell>
          <cell r="C512" t="str">
            <v>Salaries-Overtime</v>
          </cell>
          <cell r="D512">
            <v>17572231.23</v>
          </cell>
          <cell r="F512">
            <v>13062258.6</v>
          </cell>
          <cell r="H512">
            <v>4509972.63</v>
          </cell>
        </row>
        <row r="513">
          <cell r="A513">
            <v>710015</v>
          </cell>
          <cell r="C513" t="str">
            <v>Salaries-Meal Allowance</v>
          </cell>
          <cell r="D513">
            <v>636359.12</v>
          </cell>
          <cell r="F513">
            <v>460996.03</v>
          </cell>
          <cell r="H513">
            <v>175363.09</v>
          </cell>
        </row>
        <row r="514">
          <cell r="A514">
            <v>710016</v>
          </cell>
          <cell r="C514" t="str">
            <v>Salaries-Auto Allowance</v>
          </cell>
          <cell r="D514">
            <v>184071.28</v>
          </cell>
          <cell r="F514">
            <v>191055.52</v>
          </cell>
          <cell r="H514">
            <v>-6984.2399999999898</v>
          </cell>
        </row>
        <row r="515">
          <cell r="A515">
            <v>710017</v>
          </cell>
          <cell r="C515" t="str">
            <v>Salaries-Vehicle Commuting Fee</v>
          </cell>
          <cell r="D515">
            <v>-54766.07</v>
          </cell>
          <cell r="F515">
            <v>-51065.89</v>
          </cell>
          <cell r="H515">
            <v>-3700.18</v>
          </cell>
        </row>
        <row r="516">
          <cell r="A516">
            <v>710020</v>
          </cell>
          <cell r="C516" t="str">
            <v>Salaries-Incentive Pay</v>
          </cell>
          <cell r="D516">
            <v>33169</v>
          </cell>
          <cell r="F516">
            <v>23954</v>
          </cell>
          <cell r="H516">
            <v>9215</v>
          </cell>
        </row>
        <row r="517">
          <cell r="A517">
            <v>710022</v>
          </cell>
          <cell r="C517" t="str">
            <v>Salaries-Employee Recognition Award</v>
          </cell>
          <cell r="D517">
            <v>91256.18</v>
          </cell>
          <cell r="F517">
            <v>86549.17</v>
          </cell>
          <cell r="H517">
            <v>4707.0099999999902</v>
          </cell>
        </row>
        <row r="518">
          <cell r="A518">
            <v>710030</v>
          </cell>
          <cell r="C518" t="str">
            <v>Salaries-Other</v>
          </cell>
          <cell r="D518">
            <v>63998.32</v>
          </cell>
          <cell r="F518">
            <v>-65005.120000000003</v>
          </cell>
          <cell r="H518">
            <v>129003.44</v>
          </cell>
        </row>
        <row r="519">
          <cell r="A519">
            <v>710035</v>
          </cell>
          <cell r="C519" t="str">
            <v>Salaries-LTIP/PARS Dividends</v>
          </cell>
          <cell r="D519">
            <v>2649.92</v>
          </cell>
          <cell r="F519">
            <v>1375.92</v>
          </cell>
          <cell r="H519">
            <v>1274</v>
          </cell>
        </row>
        <row r="520">
          <cell r="A520">
            <v>710036</v>
          </cell>
          <cell r="C520" t="str">
            <v>Salaries-PARS</v>
          </cell>
          <cell r="D520">
            <v>41811.42</v>
          </cell>
          <cell r="F520">
            <v>68477.53</v>
          </cell>
          <cell r="H520">
            <v>-26666.11</v>
          </cell>
        </row>
        <row r="521">
          <cell r="A521">
            <v>710041</v>
          </cell>
          <cell r="C521" t="str">
            <v>Salaries-Severance</v>
          </cell>
          <cell r="D521">
            <v>14159.53</v>
          </cell>
          <cell r="F521">
            <v>1575419.46</v>
          </cell>
          <cell r="H521">
            <v>-1561259.93</v>
          </cell>
        </row>
        <row r="522">
          <cell r="A522">
            <v>710051</v>
          </cell>
          <cell r="C522" t="str">
            <v>Salaries-Relocation</v>
          </cell>
          <cell r="D522">
            <v>4980</v>
          </cell>
          <cell r="F522">
            <v>1577</v>
          </cell>
          <cell r="H522">
            <v>3403</v>
          </cell>
        </row>
        <row r="523">
          <cell r="A523">
            <v>710055</v>
          </cell>
          <cell r="C523" t="str">
            <v>Salaries-Incentive-Safety</v>
          </cell>
          <cell r="D523">
            <v>577581.07999999996</v>
          </cell>
          <cell r="F523">
            <v>681823.24</v>
          </cell>
          <cell r="H523">
            <v>-104242.16</v>
          </cell>
        </row>
        <row r="524">
          <cell r="A524">
            <v>710060</v>
          </cell>
          <cell r="C524" t="str">
            <v>Salaries-Incentive-AIP / MVIP</v>
          </cell>
          <cell r="D524">
            <v>1933404.47</v>
          </cell>
          <cell r="F524">
            <v>-864740</v>
          </cell>
          <cell r="H524">
            <v>2798144.47</v>
          </cell>
        </row>
        <row r="525">
          <cell r="A525">
            <v>710068</v>
          </cell>
          <cell r="C525" t="str">
            <v>Salaries-Incentive-Executive</v>
          </cell>
          <cell r="D525">
            <v>59463.96</v>
          </cell>
          <cell r="F525">
            <v>20817.63</v>
          </cell>
          <cell r="H525">
            <v>38646.33</v>
          </cell>
        </row>
        <row r="526">
          <cell r="A526">
            <v>710071</v>
          </cell>
          <cell r="C526" t="str">
            <v>Incentive-Other CC Recognition-CR</v>
          </cell>
          <cell r="D526">
            <v>-2000</v>
          </cell>
          <cell r="F526">
            <v>-2500</v>
          </cell>
          <cell r="H526">
            <v>500</v>
          </cell>
        </row>
        <row r="527">
          <cell r="A527">
            <v>710072</v>
          </cell>
          <cell r="C527" t="str">
            <v>Incentive-Other CC Recognition-DR</v>
          </cell>
          <cell r="D527">
            <v>2000</v>
          </cell>
          <cell r="F527">
            <v>0</v>
          </cell>
          <cell r="H527">
            <v>2000</v>
          </cell>
        </row>
        <row r="528">
          <cell r="A528">
            <v>710080</v>
          </cell>
          <cell r="C528" t="str">
            <v>Deferred Compensation Liability Adjustm</v>
          </cell>
          <cell r="D528">
            <v>5549689.1799999997</v>
          </cell>
          <cell r="F528">
            <v>2296111.5099999998</v>
          </cell>
          <cell r="H528">
            <v>3253577.67</v>
          </cell>
        </row>
        <row r="529">
          <cell r="A529" t="str">
            <v>Salary</v>
          </cell>
          <cell r="D529">
            <v>117056608.98</v>
          </cell>
          <cell r="F529">
            <v>109936978.5</v>
          </cell>
          <cell r="H529">
            <v>7119630.4800000004</v>
          </cell>
        </row>
        <row r="530">
          <cell r="A530">
            <v>720005</v>
          </cell>
          <cell r="C530" t="str">
            <v>Benefits-FICA / Medicare</v>
          </cell>
          <cell r="D530">
            <v>8153682.5700000003</v>
          </cell>
          <cell r="F530">
            <v>8133246.2800000003</v>
          </cell>
          <cell r="H530">
            <v>20436.29</v>
          </cell>
        </row>
        <row r="531">
          <cell r="A531">
            <v>720010</v>
          </cell>
          <cell r="C531" t="str">
            <v>Benefit-Federal Unemployment Insurance</v>
          </cell>
          <cell r="D531">
            <v>85091.77</v>
          </cell>
          <cell r="F531">
            <v>86801.21</v>
          </cell>
          <cell r="H531">
            <v>-1709.44</v>
          </cell>
        </row>
        <row r="532">
          <cell r="A532">
            <v>720015</v>
          </cell>
          <cell r="C532" t="str">
            <v>Benefit-State Unemployment Insurance</v>
          </cell>
          <cell r="D532">
            <v>152388.46</v>
          </cell>
          <cell r="F532">
            <v>189344.55</v>
          </cell>
          <cell r="H532">
            <v>-36956.089999999997</v>
          </cell>
        </row>
        <row r="533">
          <cell r="A533">
            <v>721005</v>
          </cell>
          <cell r="C533" t="str">
            <v>Benefit-Pension</v>
          </cell>
          <cell r="D533">
            <v>8038854</v>
          </cell>
          <cell r="F533">
            <v>12243427</v>
          </cell>
          <cell r="H533">
            <v>-4204573</v>
          </cell>
        </row>
        <row r="534">
          <cell r="A534">
            <v>721006</v>
          </cell>
          <cell r="C534" t="str">
            <v>Benefit-Pension Transfer</v>
          </cell>
          <cell r="D534">
            <v>-354308</v>
          </cell>
          <cell r="F534">
            <v>0</v>
          </cell>
          <cell r="H534">
            <v>-354308</v>
          </cell>
        </row>
        <row r="535">
          <cell r="A535">
            <v>721007</v>
          </cell>
          <cell r="C535" t="str">
            <v>Benefit-SERP</v>
          </cell>
          <cell r="D535">
            <v>997767</v>
          </cell>
          <cell r="F535">
            <v>1031289</v>
          </cell>
          <cell r="H535">
            <v>-33522</v>
          </cell>
        </row>
        <row r="536">
          <cell r="A536">
            <v>721021</v>
          </cell>
          <cell r="C536" t="str">
            <v>Benefit - Accrued Vacation</v>
          </cell>
          <cell r="D536">
            <v>-67089.09</v>
          </cell>
          <cell r="F536">
            <v>-437536.75</v>
          </cell>
          <cell r="H536">
            <v>370447.66</v>
          </cell>
        </row>
        <row r="537">
          <cell r="A537">
            <v>721025</v>
          </cell>
          <cell r="C537" t="str">
            <v>Benefit-Workmens Comp</v>
          </cell>
          <cell r="D537">
            <v>5868702.71</v>
          </cell>
          <cell r="F537">
            <v>5474363.5599999996</v>
          </cell>
          <cell r="H537">
            <v>394339.15</v>
          </cell>
        </row>
        <row r="538">
          <cell r="A538">
            <v>721030</v>
          </cell>
          <cell r="C538" t="str">
            <v>Benefit-Savings &amp; Thrift</v>
          </cell>
          <cell r="D538">
            <v>2305100.19</v>
          </cell>
          <cell r="F538">
            <v>2387610.2599999998</v>
          </cell>
          <cell r="H538">
            <v>-82510.069999999803</v>
          </cell>
        </row>
        <row r="539">
          <cell r="A539">
            <v>721035</v>
          </cell>
          <cell r="C539" t="str">
            <v>Benefit-OPEB Medical</v>
          </cell>
          <cell r="D539">
            <v>13300484</v>
          </cell>
          <cell r="F539">
            <v>18798615</v>
          </cell>
          <cell r="H539">
            <v>-5498131</v>
          </cell>
        </row>
        <row r="540">
          <cell r="A540">
            <v>721036</v>
          </cell>
          <cell r="C540" t="str">
            <v>Benefit-OPEB Medical Transfer</v>
          </cell>
          <cell r="D540">
            <v>-339200</v>
          </cell>
          <cell r="F540">
            <v>0</v>
          </cell>
          <cell r="H540">
            <v>-339200</v>
          </cell>
        </row>
        <row r="541">
          <cell r="A541">
            <v>721050</v>
          </cell>
          <cell r="C541" t="str">
            <v>Benefit-LT Disability</v>
          </cell>
          <cell r="D541">
            <v>1739298.6</v>
          </cell>
          <cell r="F541">
            <v>1737714.86</v>
          </cell>
          <cell r="H541">
            <v>1583.73999999999</v>
          </cell>
        </row>
        <row r="542">
          <cell r="A542">
            <v>721052</v>
          </cell>
          <cell r="C542" t="str">
            <v>Benefit-Surviving Spouse Welfare Plan</v>
          </cell>
          <cell r="D542">
            <v>32911.32</v>
          </cell>
          <cell r="F542">
            <v>0</v>
          </cell>
          <cell r="H542">
            <v>32911.32</v>
          </cell>
        </row>
        <row r="543">
          <cell r="A543">
            <v>721055</v>
          </cell>
          <cell r="C543" t="str">
            <v>Benefit-Medical</v>
          </cell>
          <cell r="D543">
            <v>8225</v>
          </cell>
          <cell r="F543">
            <v>10900</v>
          </cell>
          <cell r="H543">
            <v>-2675</v>
          </cell>
        </row>
        <row r="544">
          <cell r="A544">
            <v>721060</v>
          </cell>
          <cell r="C544" t="str">
            <v>Benefit-Education Plan</v>
          </cell>
          <cell r="D544">
            <v>574880.82999999996</v>
          </cell>
          <cell r="F544">
            <v>615457.29</v>
          </cell>
          <cell r="H544">
            <v>-40576.460000000101</v>
          </cell>
        </row>
        <row r="545">
          <cell r="A545">
            <v>721075</v>
          </cell>
          <cell r="C545" t="str">
            <v>Benefit-Spending Accounts</v>
          </cell>
          <cell r="D545">
            <v>31992.06</v>
          </cell>
          <cell r="F545">
            <v>60531.02</v>
          </cell>
          <cell r="H545">
            <v>-28538.959999999999</v>
          </cell>
        </row>
        <row r="546">
          <cell r="A546">
            <v>721080</v>
          </cell>
          <cell r="C546" t="str">
            <v>Benefit-Employee Association</v>
          </cell>
          <cell r="D546">
            <v>131435</v>
          </cell>
          <cell r="F546">
            <v>109902.21</v>
          </cell>
          <cell r="H546">
            <v>21532.79</v>
          </cell>
        </row>
        <row r="547">
          <cell r="A547">
            <v>721081</v>
          </cell>
          <cell r="C547" t="str">
            <v>Benefit-Child/Elder Care Referral</v>
          </cell>
          <cell r="D547">
            <v>125</v>
          </cell>
          <cell r="F547">
            <v>0</v>
          </cell>
          <cell r="H547">
            <v>125</v>
          </cell>
        </row>
        <row r="548">
          <cell r="A548">
            <v>721082</v>
          </cell>
          <cell r="C548" t="str">
            <v>Benefit-Service Awards</v>
          </cell>
          <cell r="D548">
            <v>0</v>
          </cell>
          <cell r="F548">
            <v>250</v>
          </cell>
          <cell r="H548">
            <v>-250</v>
          </cell>
        </row>
        <row r="549">
          <cell r="A549">
            <v>721084</v>
          </cell>
          <cell r="C549" t="str">
            <v>Benefit-Wellness</v>
          </cell>
          <cell r="D549">
            <v>20587.38</v>
          </cell>
          <cell r="F549">
            <v>26490.080000000002</v>
          </cell>
          <cell r="H549">
            <v>-5902.7</v>
          </cell>
        </row>
        <row r="550">
          <cell r="A550">
            <v>721085</v>
          </cell>
          <cell r="C550" t="str">
            <v>Benefit-Administration Fee</v>
          </cell>
          <cell r="D550">
            <v>27696.11</v>
          </cell>
          <cell r="F550">
            <v>0</v>
          </cell>
          <cell r="H550">
            <v>27696.11</v>
          </cell>
        </row>
        <row r="551">
          <cell r="A551">
            <v>721086</v>
          </cell>
          <cell r="C551" t="str">
            <v>Benefit-Retiree Costs</v>
          </cell>
          <cell r="D551">
            <v>60235.56</v>
          </cell>
          <cell r="F551">
            <v>2247662.1800000002</v>
          </cell>
          <cell r="H551">
            <v>-2187426.62</v>
          </cell>
        </row>
        <row r="552">
          <cell r="A552">
            <v>721096</v>
          </cell>
          <cell r="C552" t="str">
            <v>Benefit-Allocated from Total Corporate</v>
          </cell>
          <cell r="D552">
            <v>15256699.42</v>
          </cell>
          <cell r="F552">
            <v>16067438.15</v>
          </cell>
          <cell r="H552">
            <v>-810738.73</v>
          </cell>
        </row>
        <row r="553">
          <cell r="A553">
            <v>721098</v>
          </cell>
          <cell r="C553" t="str">
            <v>Benefit-Employee Contributions</v>
          </cell>
          <cell r="D553">
            <v>-1789075.85</v>
          </cell>
          <cell r="F553">
            <v>-1676147.46</v>
          </cell>
          <cell r="H553">
            <v>-112928.39</v>
          </cell>
        </row>
        <row r="554">
          <cell r="A554">
            <v>721099</v>
          </cell>
          <cell r="C554" t="str">
            <v>Benefit-Offset of Actual Expenses</v>
          </cell>
          <cell r="D554">
            <v>-33179002.379999999</v>
          </cell>
          <cell r="F554">
            <v>-33897960.149999999</v>
          </cell>
          <cell r="H554">
            <v>718957.77</v>
          </cell>
        </row>
        <row r="555">
          <cell r="A555">
            <v>722000</v>
          </cell>
          <cell r="C555" t="str">
            <v>Benefit-Accrued Expenses</v>
          </cell>
          <cell r="D555">
            <v>33677952.719999999</v>
          </cell>
          <cell r="F555">
            <v>33639960.149999999</v>
          </cell>
          <cell r="H555">
            <v>37992.570000000298</v>
          </cell>
        </row>
        <row r="556">
          <cell r="A556">
            <v>723000</v>
          </cell>
          <cell r="C556" t="str">
            <v>Benefit-Other</v>
          </cell>
          <cell r="D556">
            <v>116636.7</v>
          </cell>
          <cell r="F556">
            <v>-849287.3</v>
          </cell>
          <cell r="H556">
            <v>965924</v>
          </cell>
        </row>
        <row r="557">
          <cell r="A557" t="str">
            <v>Benefits</v>
          </cell>
          <cell r="D557">
            <v>54852071.079999998</v>
          </cell>
          <cell r="F557">
            <v>66000071.140000001</v>
          </cell>
          <cell r="H557">
            <v>-11148000.060000001</v>
          </cell>
        </row>
        <row r="558">
          <cell r="A558">
            <v>730005</v>
          </cell>
          <cell r="C558" t="str">
            <v>Material-DPL CPD</v>
          </cell>
          <cell r="D558">
            <v>89324.69</v>
          </cell>
          <cell r="F558">
            <v>1239.23</v>
          </cell>
          <cell r="H558">
            <v>88085.46</v>
          </cell>
        </row>
        <row r="559">
          <cell r="A559">
            <v>730007</v>
          </cell>
          <cell r="C559" t="str">
            <v>Material Expense-Direct Ship</v>
          </cell>
          <cell r="D559">
            <v>14077498.92</v>
          </cell>
          <cell r="F559">
            <v>25109669.219999999</v>
          </cell>
          <cell r="H559">
            <v>-11032170.300000001</v>
          </cell>
        </row>
        <row r="560">
          <cell r="A560">
            <v>730008</v>
          </cell>
          <cell r="C560" t="str">
            <v>Material Expense-Fabrication Shop</v>
          </cell>
          <cell r="D560">
            <v>-1400159.29</v>
          </cell>
          <cell r="F560">
            <v>-989796.24</v>
          </cell>
          <cell r="H560">
            <v>-410363.05</v>
          </cell>
        </row>
        <row r="561">
          <cell r="A561">
            <v>730010</v>
          </cell>
          <cell r="C561" t="str">
            <v>Material Expense-Nonstock</v>
          </cell>
          <cell r="D561">
            <v>5588094.6699999999</v>
          </cell>
          <cell r="F561">
            <v>7847532.0999999996</v>
          </cell>
          <cell r="H561">
            <v>-2259437.4300000002</v>
          </cell>
        </row>
        <row r="562">
          <cell r="A562">
            <v>730012</v>
          </cell>
          <cell r="C562" t="str">
            <v>Material-HULV</v>
          </cell>
          <cell r="D562">
            <v>330061.01</v>
          </cell>
          <cell r="F562">
            <v>139586</v>
          </cell>
          <cell r="H562">
            <v>190475.01</v>
          </cell>
        </row>
        <row r="563">
          <cell r="A563">
            <v>730013</v>
          </cell>
          <cell r="C563" t="str">
            <v>Material - Deposits</v>
          </cell>
          <cell r="D563">
            <v>1668210.94</v>
          </cell>
          <cell r="F563">
            <v>0</v>
          </cell>
          <cell r="H563">
            <v>1668210.94</v>
          </cell>
        </row>
        <row r="564">
          <cell r="A564">
            <v>730020</v>
          </cell>
          <cell r="C564" t="str">
            <v>Material Expense-Gasoline</v>
          </cell>
          <cell r="D564">
            <v>1581444.8</v>
          </cell>
          <cell r="F564">
            <v>1596278.02</v>
          </cell>
          <cell r="H564">
            <v>-14833.22</v>
          </cell>
        </row>
        <row r="565">
          <cell r="A565">
            <v>730025</v>
          </cell>
          <cell r="C565" t="str">
            <v>Material-Freight Stock</v>
          </cell>
          <cell r="D565">
            <v>1700</v>
          </cell>
          <cell r="F565">
            <v>0</v>
          </cell>
          <cell r="H565">
            <v>1700</v>
          </cell>
        </row>
        <row r="566">
          <cell r="A566">
            <v>730030</v>
          </cell>
          <cell r="C566" t="str">
            <v>Material-Freight Nonstock</v>
          </cell>
          <cell r="D566">
            <v>12152.97</v>
          </cell>
          <cell r="F566">
            <v>10591</v>
          </cell>
          <cell r="H566">
            <v>1561.97</v>
          </cell>
        </row>
        <row r="567">
          <cell r="A567">
            <v>730035</v>
          </cell>
          <cell r="C567" t="str">
            <v>Material Expense-Consignment-PEPCO</v>
          </cell>
          <cell r="D567">
            <v>529990.56999999995</v>
          </cell>
          <cell r="F567">
            <v>375772.47</v>
          </cell>
          <cell r="H567">
            <v>154218.1</v>
          </cell>
        </row>
        <row r="568">
          <cell r="A568">
            <v>730052</v>
          </cell>
          <cell r="C568" t="str">
            <v>Material-ACE CPD</v>
          </cell>
          <cell r="D568">
            <v>0</v>
          </cell>
          <cell r="F568">
            <v>173</v>
          </cell>
          <cell r="H568">
            <v>-173</v>
          </cell>
        </row>
        <row r="569">
          <cell r="A569">
            <v>730055</v>
          </cell>
          <cell r="C569" t="str">
            <v>Material-CDG</v>
          </cell>
          <cell r="D569">
            <v>325.06</v>
          </cell>
          <cell r="F569">
            <v>0</v>
          </cell>
          <cell r="H569">
            <v>325.06</v>
          </cell>
        </row>
        <row r="570">
          <cell r="A570">
            <v>730059</v>
          </cell>
          <cell r="C570" t="str">
            <v>Material-PEPCO</v>
          </cell>
          <cell r="D570">
            <v>58507004.100000001</v>
          </cell>
          <cell r="F570">
            <v>42319495.619999997</v>
          </cell>
          <cell r="H570">
            <v>16187508.48</v>
          </cell>
        </row>
        <row r="571">
          <cell r="A571">
            <v>730060</v>
          </cell>
          <cell r="C571" t="str">
            <v>Pepco-Material Expense-Direct Ship (4M)</v>
          </cell>
          <cell r="D571">
            <v>0</v>
          </cell>
          <cell r="F571">
            <v>4614136.3099999996</v>
          </cell>
          <cell r="H571">
            <v>-4614136.3099999996</v>
          </cell>
        </row>
        <row r="572">
          <cell r="A572">
            <v>731005</v>
          </cell>
          <cell r="C572" t="str">
            <v>Material-Scrapped</v>
          </cell>
          <cell r="D572">
            <v>1562332.95</v>
          </cell>
          <cell r="F572">
            <v>1225723.18</v>
          </cell>
          <cell r="H572">
            <v>336609.77</v>
          </cell>
        </row>
        <row r="573">
          <cell r="A573">
            <v>731006</v>
          </cell>
          <cell r="C573" t="str">
            <v>Material-Returned to Storeroom</v>
          </cell>
          <cell r="D573">
            <v>-8834344.0099999998</v>
          </cell>
          <cell r="F573">
            <v>-6206397.1100000003</v>
          </cell>
          <cell r="H573">
            <v>-2627946.9</v>
          </cell>
        </row>
        <row r="574">
          <cell r="A574">
            <v>731007</v>
          </cell>
          <cell r="C574" t="str">
            <v>Material-Scrap Material</v>
          </cell>
          <cell r="D574">
            <v>-2607913.71</v>
          </cell>
          <cell r="F574">
            <v>-2462656.2200000002</v>
          </cell>
          <cell r="H574">
            <v>-145257.49</v>
          </cell>
        </row>
        <row r="575">
          <cell r="A575">
            <v>731010</v>
          </cell>
          <cell r="C575" t="str">
            <v>Material-Gain Inventory Difference</v>
          </cell>
          <cell r="D575">
            <v>-571607.36</v>
          </cell>
          <cell r="F575">
            <v>-1333699.2</v>
          </cell>
          <cell r="H575">
            <v>762091.84</v>
          </cell>
        </row>
        <row r="576">
          <cell r="A576">
            <v>731015</v>
          </cell>
          <cell r="C576" t="str">
            <v>Material-Losses Inventory Variance</v>
          </cell>
          <cell r="D576">
            <v>484912.65</v>
          </cell>
          <cell r="F576">
            <v>902177.25</v>
          </cell>
          <cell r="H576">
            <v>-417264.6</v>
          </cell>
        </row>
        <row r="577">
          <cell r="A577">
            <v>731021</v>
          </cell>
          <cell r="C577" t="str">
            <v>Material-Gain price adjustments</v>
          </cell>
          <cell r="D577">
            <v>182991.4</v>
          </cell>
          <cell r="F577">
            <v>-4110.7700000000004</v>
          </cell>
          <cell r="H577">
            <v>187102.17</v>
          </cell>
        </row>
        <row r="578">
          <cell r="A578">
            <v>731060</v>
          </cell>
          <cell r="C578" t="str">
            <v>Material-Loss/Gain price variances</v>
          </cell>
          <cell r="D578">
            <v>-160121.84</v>
          </cell>
          <cell r="F578">
            <v>47218.63</v>
          </cell>
          <cell r="H578">
            <v>-207340.47</v>
          </cell>
        </row>
        <row r="579">
          <cell r="A579">
            <v>731080</v>
          </cell>
          <cell r="C579" t="str">
            <v>Material-Discount Lost</v>
          </cell>
          <cell r="D579">
            <v>17663.47</v>
          </cell>
          <cell r="F579">
            <v>71152.36</v>
          </cell>
          <cell r="H579">
            <v>-53488.89</v>
          </cell>
        </row>
        <row r="580">
          <cell r="A580">
            <v>800045</v>
          </cell>
          <cell r="C580" t="str">
            <v>Material - Capital Accruals</v>
          </cell>
          <cell r="D580">
            <v>272000</v>
          </cell>
          <cell r="F580">
            <v>0</v>
          </cell>
          <cell r="H580">
            <v>272000</v>
          </cell>
        </row>
        <row r="581">
          <cell r="A581" t="str">
            <v>Materials and Supplies</v>
          </cell>
          <cell r="D581">
            <v>71331561.989999995</v>
          </cell>
          <cell r="F581">
            <v>73264084.849999994</v>
          </cell>
          <cell r="H581">
            <v>-1932522.86</v>
          </cell>
        </row>
        <row r="582">
          <cell r="A582">
            <v>760005</v>
          </cell>
          <cell r="C582" t="str">
            <v>Contractor-Professional and Consulting</v>
          </cell>
          <cell r="D582">
            <v>11006650.050000001</v>
          </cell>
          <cell r="F582">
            <v>10237074.99</v>
          </cell>
          <cell r="H582">
            <v>769575.06000000099</v>
          </cell>
        </row>
        <row r="583">
          <cell r="A583">
            <v>760010</v>
          </cell>
          <cell r="C583" t="str">
            <v>Contractor-Other Services</v>
          </cell>
          <cell r="D583">
            <v>22730702.649999999</v>
          </cell>
          <cell r="F583">
            <v>21645742.859999999</v>
          </cell>
          <cell r="H583">
            <v>1084959.79</v>
          </cell>
        </row>
        <row r="584">
          <cell r="A584">
            <v>760015</v>
          </cell>
          <cell r="C584" t="str">
            <v>Contractor-Temporary Employment</v>
          </cell>
          <cell r="D584">
            <v>1661367.41</v>
          </cell>
          <cell r="F584">
            <v>1541749.23</v>
          </cell>
          <cell r="H584">
            <v>119618.18</v>
          </cell>
        </row>
        <row r="585">
          <cell r="A585">
            <v>760020</v>
          </cell>
          <cell r="C585" t="str">
            <v>Contractor-Maintenance</v>
          </cell>
          <cell r="D585">
            <v>4149349.98</v>
          </cell>
          <cell r="F585">
            <v>4612908.8499999996</v>
          </cell>
          <cell r="H585">
            <v>-463558.87</v>
          </cell>
        </row>
        <row r="586">
          <cell r="A586">
            <v>760025</v>
          </cell>
          <cell r="C586" t="str">
            <v>Contractor-Training</v>
          </cell>
          <cell r="D586">
            <v>292290.44</v>
          </cell>
          <cell r="F586">
            <v>330276.05</v>
          </cell>
          <cell r="H586">
            <v>-37985.61</v>
          </cell>
        </row>
        <row r="587">
          <cell r="A587">
            <v>760035</v>
          </cell>
          <cell r="C587" t="str">
            <v>Contractor-Outside Counsel/Legal</v>
          </cell>
          <cell r="D587">
            <v>3266880.54</v>
          </cell>
          <cell r="F587">
            <v>2098292.6</v>
          </cell>
          <cell r="H587">
            <v>1168587.94</v>
          </cell>
        </row>
        <row r="588">
          <cell r="A588">
            <v>760040</v>
          </cell>
          <cell r="C588" t="str">
            <v>Contractor-Supplemental Skills</v>
          </cell>
          <cell r="D588">
            <v>93952740.629999995</v>
          </cell>
          <cell r="F588">
            <v>72305379.120000005</v>
          </cell>
          <cell r="H588">
            <v>21647361.510000002</v>
          </cell>
        </row>
        <row r="589">
          <cell r="A589">
            <v>760041</v>
          </cell>
          <cell r="C589" t="str">
            <v>Contractor-External Craft Skills</v>
          </cell>
          <cell r="D589">
            <v>17059529.059999999</v>
          </cell>
          <cell r="F589">
            <v>16784625.859999999</v>
          </cell>
          <cell r="H589">
            <v>274903.19999999902</v>
          </cell>
        </row>
        <row r="590">
          <cell r="A590">
            <v>760042</v>
          </cell>
          <cell r="C590" t="str">
            <v>Contractor-Design for Construction</v>
          </cell>
          <cell r="D590">
            <v>1560750.91</v>
          </cell>
          <cell r="F590">
            <v>1331822.1499999999</v>
          </cell>
          <cell r="H590">
            <v>228928.76</v>
          </cell>
        </row>
        <row r="591">
          <cell r="A591">
            <v>760100</v>
          </cell>
          <cell r="C591" t="str">
            <v>Contractor-Publicity/Public Relations</v>
          </cell>
          <cell r="D591">
            <v>0</v>
          </cell>
          <cell r="F591">
            <v>8062.54</v>
          </cell>
          <cell r="H591">
            <v>-8062.54</v>
          </cell>
        </row>
        <row r="592">
          <cell r="A592">
            <v>760102</v>
          </cell>
          <cell r="C592" t="str">
            <v>Contractor-Advertising-Media</v>
          </cell>
          <cell r="D592">
            <v>1094318.44</v>
          </cell>
          <cell r="F592">
            <v>1259555.92</v>
          </cell>
          <cell r="H592">
            <v>-165237.48000000001</v>
          </cell>
        </row>
        <row r="593">
          <cell r="A593">
            <v>760105</v>
          </cell>
          <cell r="C593" t="str">
            <v>Contractor-Legal Other</v>
          </cell>
          <cell r="D593">
            <v>51577.39</v>
          </cell>
          <cell r="F593">
            <v>-90453.65</v>
          </cell>
          <cell r="H593">
            <v>142031.04000000001</v>
          </cell>
        </row>
        <row r="594">
          <cell r="A594">
            <v>760110</v>
          </cell>
          <cell r="C594" t="str">
            <v>Contractor-Estimated Accruals</v>
          </cell>
          <cell r="D594">
            <v>3125078</v>
          </cell>
          <cell r="F594">
            <v>0</v>
          </cell>
          <cell r="H594">
            <v>3125078</v>
          </cell>
        </row>
        <row r="595">
          <cell r="A595">
            <v>800040</v>
          </cell>
          <cell r="C595" t="str">
            <v>Contractor - Capital Accruals</v>
          </cell>
          <cell r="D595">
            <v>3785666</v>
          </cell>
          <cell r="F595">
            <v>0</v>
          </cell>
          <cell r="H595">
            <v>3785666</v>
          </cell>
        </row>
        <row r="596">
          <cell r="A596" t="str">
            <v>Contractors</v>
          </cell>
          <cell r="D596">
            <v>163736901.5</v>
          </cell>
          <cell r="F596">
            <v>132065036.52</v>
          </cell>
          <cell r="H596">
            <v>31671864.98</v>
          </cell>
        </row>
        <row r="597">
          <cell r="A597">
            <v>770005</v>
          </cell>
          <cell r="C597" t="str">
            <v>Rents-Building and Property</v>
          </cell>
          <cell r="D597">
            <v>242276.22</v>
          </cell>
          <cell r="F597">
            <v>-9725.41</v>
          </cell>
          <cell r="H597">
            <v>252001.63</v>
          </cell>
        </row>
        <row r="598">
          <cell r="A598">
            <v>770010</v>
          </cell>
          <cell r="C598" t="str">
            <v>Rents-Pole Attachments</v>
          </cell>
          <cell r="D598">
            <v>223864</v>
          </cell>
          <cell r="F598">
            <v>4284</v>
          </cell>
          <cell r="H598">
            <v>219580</v>
          </cell>
        </row>
        <row r="599">
          <cell r="A599">
            <v>770015</v>
          </cell>
          <cell r="C599" t="str">
            <v>Rents-Other</v>
          </cell>
          <cell r="D599">
            <v>15567997.84</v>
          </cell>
          <cell r="F599">
            <v>15483898.34</v>
          </cell>
          <cell r="H599">
            <v>84099.5</v>
          </cell>
        </row>
        <row r="600">
          <cell r="A600">
            <v>770016</v>
          </cell>
          <cell r="C600" t="str">
            <v>Rents-Transmission Agreements</v>
          </cell>
          <cell r="D600">
            <v>133400.57999999999</v>
          </cell>
          <cell r="F600">
            <v>235663.39</v>
          </cell>
          <cell r="H600">
            <v>-102262.81</v>
          </cell>
        </row>
        <row r="601">
          <cell r="A601">
            <v>771005</v>
          </cell>
          <cell r="C601" t="str">
            <v>Leases-Equipment and Computers</v>
          </cell>
          <cell r="D601">
            <v>358642.31</v>
          </cell>
          <cell r="F601">
            <v>480533.4</v>
          </cell>
          <cell r="H601">
            <v>-121891.09</v>
          </cell>
        </row>
        <row r="602">
          <cell r="A602">
            <v>771010</v>
          </cell>
          <cell r="C602" t="str">
            <v>Leases-Vehicle</v>
          </cell>
          <cell r="D602">
            <v>2774569.05</v>
          </cell>
          <cell r="F602">
            <v>2908846.88</v>
          </cell>
          <cell r="H602">
            <v>-134277.82999999999</v>
          </cell>
        </row>
        <row r="603">
          <cell r="A603" t="str">
            <v>Rents</v>
          </cell>
          <cell r="D603">
            <v>19300750</v>
          </cell>
          <cell r="F603">
            <v>19103500.600000001</v>
          </cell>
          <cell r="H603">
            <v>197249.399999999</v>
          </cell>
        </row>
        <row r="604">
          <cell r="A604">
            <v>772005</v>
          </cell>
          <cell r="C604" t="str">
            <v>Insurance-Property</v>
          </cell>
          <cell r="D604">
            <v>3307.58</v>
          </cell>
          <cell r="F604">
            <v>0</v>
          </cell>
          <cell r="H604">
            <v>3307.58</v>
          </cell>
        </row>
        <row r="605">
          <cell r="A605">
            <v>772010</v>
          </cell>
          <cell r="C605" t="str">
            <v>Insurance-Liability</v>
          </cell>
          <cell r="D605">
            <v>24533.06</v>
          </cell>
          <cell r="F605">
            <v>6837.1</v>
          </cell>
          <cell r="H605">
            <v>17695.96</v>
          </cell>
        </row>
        <row r="606">
          <cell r="A606">
            <v>772015</v>
          </cell>
          <cell r="C606" t="str">
            <v>Insurance-Other</v>
          </cell>
          <cell r="D606">
            <v>-2720135.61</v>
          </cell>
          <cell r="F606">
            <v>523393.82</v>
          </cell>
          <cell r="H606">
            <v>-3243529.43</v>
          </cell>
        </row>
        <row r="607">
          <cell r="A607">
            <v>772020</v>
          </cell>
          <cell r="C607" t="str">
            <v>Claims-General Liability</v>
          </cell>
          <cell r="D607">
            <v>1109116.42</v>
          </cell>
          <cell r="F607">
            <v>249026.8</v>
          </cell>
          <cell r="H607">
            <v>860089.62</v>
          </cell>
        </row>
        <row r="608">
          <cell r="A608">
            <v>772025</v>
          </cell>
          <cell r="C608" t="str">
            <v>Claims-Auto Liability</v>
          </cell>
          <cell r="D608">
            <v>356195.83</v>
          </cell>
          <cell r="F608">
            <v>19922.77</v>
          </cell>
          <cell r="H608">
            <v>336273.06</v>
          </cell>
        </row>
        <row r="609">
          <cell r="A609" t="str">
            <v>Insurance</v>
          </cell>
          <cell r="D609">
            <v>-1226982.72</v>
          </cell>
          <cell r="F609">
            <v>799180.49</v>
          </cell>
          <cell r="H609">
            <v>-2026163.21</v>
          </cell>
        </row>
        <row r="610">
          <cell r="A610">
            <v>790005</v>
          </cell>
          <cell r="C610" t="str">
            <v>Travel-Registration Fees</v>
          </cell>
          <cell r="D610">
            <v>14997</v>
          </cell>
          <cell r="F610">
            <v>12978.16</v>
          </cell>
          <cell r="H610">
            <v>2018.84</v>
          </cell>
        </row>
        <row r="611">
          <cell r="A611">
            <v>790010</v>
          </cell>
          <cell r="C611" t="str">
            <v>Travel-Expenses</v>
          </cell>
          <cell r="D611">
            <v>363891.34</v>
          </cell>
          <cell r="F611">
            <v>285847.84000000003</v>
          </cell>
          <cell r="H611">
            <v>78043.5</v>
          </cell>
        </row>
        <row r="612">
          <cell r="A612">
            <v>790015</v>
          </cell>
          <cell r="C612" t="str">
            <v>Travel-Nondeductible</v>
          </cell>
          <cell r="D612">
            <v>45.5</v>
          </cell>
          <cell r="F612">
            <v>1575.97</v>
          </cell>
          <cell r="H612">
            <v>-1530.47</v>
          </cell>
        </row>
        <row r="613">
          <cell r="A613">
            <v>790020</v>
          </cell>
          <cell r="C613" t="str">
            <v>Travel-Meals and Entertainment</v>
          </cell>
          <cell r="D613">
            <v>50</v>
          </cell>
          <cell r="F613">
            <v>0</v>
          </cell>
          <cell r="H613">
            <v>50</v>
          </cell>
        </row>
        <row r="614">
          <cell r="A614">
            <v>790025</v>
          </cell>
          <cell r="C614" t="str">
            <v>Travel-Employee Mileage</v>
          </cell>
          <cell r="D614">
            <v>189429.41</v>
          </cell>
          <cell r="F614">
            <v>206476.41</v>
          </cell>
          <cell r="H614">
            <v>-17047</v>
          </cell>
        </row>
        <row r="615">
          <cell r="A615" t="str">
            <v>Travel</v>
          </cell>
          <cell r="D615">
            <v>568413.25</v>
          </cell>
          <cell r="F615">
            <v>506878.38</v>
          </cell>
          <cell r="H615">
            <v>61534.87</v>
          </cell>
        </row>
        <row r="616">
          <cell r="A616">
            <v>791005</v>
          </cell>
          <cell r="C616" t="str">
            <v>General -Registration Fees</v>
          </cell>
          <cell r="D616">
            <v>102581.09</v>
          </cell>
          <cell r="F616">
            <v>109059.22</v>
          </cell>
          <cell r="H616">
            <v>-6478.13</v>
          </cell>
        </row>
        <row r="617">
          <cell r="A617">
            <v>791010</v>
          </cell>
          <cell r="C617" t="str">
            <v>Training-Materials and Other</v>
          </cell>
          <cell r="D617">
            <v>50838.09</v>
          </cell>
          <cell r="F617">
            <v>53734.95</v>
          </cell>
          <cell r="H617">
            <v>-2896.86</v>
          </cell>
        </row>
        <row r="618">
          <cell r="A618" t="str">
            <v>Training</v>
          </cell>
          <cell r="D618">
            <v>153419.18</v>
          </cell>
          <cell r="F618">
            <v>162794.17000000001</v>
          </cell>
          <cell r="H618">
            <v>-9374.9900000000198</v>
          </cell>
        </row>
        <row r="619">
          <cell r="A619">
            <v>792005</v>
          </cell>
          <cell r="C619" t="str">
            <v>Employee Memberships-Deductible</v>
          </cell>
          <cell r="D619">
            <v>28522.9</v>
          </cell>
          <cell r="F619">
            <v>566859.01</v>
          </cell>
          <cell r="H619">
            <v>-538336.11</v>
          </cell>
        </row>
        <row r="620">
          <cell r="A620">
            <v>792006</v>
          </cell>
          <cell r="C620" t="str">
            <v>Corporate Memberships-Deductible</v>
          </cell>
          <cell r="D620">
            <v>445505.51</v>
          </cell>
          <cell r="F620">
            <v>52295.22</v>
          </cell>
          <cell r="H620">
            <v>393210.29</v>
          </cell>
        </row>
        <row r="621">
          <cell r="A621">
            <v>792010</v>
          </cell>
          <cell r="C621" t="str">
            <v>Employee Memberships-Nondeductible</v>
          </cell>
          <cell r="D621">
            <v>26133.09</v>
          </cell>
          <cell r="F621">
            <v>40700.14</v>
          </cell>
          <cell r="H621">
            <v>-14567.05</v>
          </cell>
        </row>
        <row r="622">
          <cell r="A622">
            <v>792011</v>
          </cell>
          <cell r="C622" t="str">
            <v>Corporate Memberships-Nondeductible</v>
          </cell>
          <cell r="D622">
            <v>69461.11</v>
          </cell>
          <cell r="F622">
            <v>14854.12</v>
          </cell>
          <cell r="H622">
            <v>54606.99</v>
          </cell>
        </row>
        <row r="623">
          <cell r="A623" t="str">
            <v>Memberships and Dues</v>
          </cell>
          <cell r="D623">
            <v>569622.61</v>
          </cell>
          <cell r="F623">
            <v>674708.49</v>
          </cell>
          <cell r="H623">
            <v>-105085.88</v>
          </cell>
        </row>
        <row r="624">
          <cell r="A624">
            <v>794005</v>
          </cell>
          <cell r="C624" t="str">
            <v>Collection-Uncollectible Accts</v>
          </cell>
          <cell r="D624">
            <v>15159130.789999999</v>
          </cell>
          <cell r="F624">
            <v>10998736.84</v>
          </cell>
          <cell r="H624">
            <v>4160393.95</v>
          </cell>
        </row>
        <row r="625">
          <cell r="A625">
            <v>794006</v>
          </cell>
          <cell r="C625" t="str">
            <v>Collection-Agency Fees</v>
          </cell>
          <cell r="D625">
            <v>375447.81</v>
          </cell>
          <cell r="F625">
            <v>891311.49</v>
          </cell>
          <cell r="H625">
            <v>-515863.68</v>
          </cell>
        </row>
        <row r="626">
          <cell r="A626">
            <v>794007</v>
          </cell>
          <cell r="C626" t="str">
            <v>Collection-Uncollectible-Special Billin</v>
          </cell>
          <cell r="D626">
            <v>425489.75</v>
          </cell>
          <cell r="F626">
            <v>153258.32</v>
          </cell>
          <cell r="H626">
            <v>272231.43</v>
          </cell>
        </row>
        <row r="627">
          <cell r="A627" t="str">
            <v>Collection</v>
          </cell>
          <cell r="D627">
            <v>15960068.35</v>
          </cell>
          <cell r="F627">
            <v>12043306.65</v>
          </cell>
          <cell r="H627">
            <v>3916761.7</v>
          </cell>
        </row>
        <row r="628">
          <cell r="A628">
            <v>530150</v>
          </cell>
          <cell r="C628" t="str">
            <v>Gain on Claim Settlement</v>
          </cell>
          <cell r="D628">
            <v>-33440422.739999998</v>
          </cell>
          <cell r="F628">
            <v>0</v>
          </cell>
          <cell r="H628">
            <v>-33440422.739999998</v>
          </cell>
        </row>
        <row r="629">
          <cell r="A629" t="str">
            <v>Gain on Claim Settlement</v>
          </cell>
          <cell r="D629">
            <v>-33440422.739999998</v>
          </cell>
          <cell r="F629">
            <v>0</v>
          </cell>
          <cell r="H629">
            <v>-33440422.739999998</v>
          </cell>
        </row>
        <row r="630">
          <cell r="A630">
            <v>530005</v>
          </cell>
          <cell r="C630" t="str">
            <v>Gain / Loss on Disposition of Property</v>
          </cell>
          <cell r="D630">
            <v>-580178.84</v>
          </cell>
          <cell r="F630">
            <v>-711.44</v>
          </cell>
          <cell r="H630">
            <v>-579467.4</v>
          </cell>
        </row>
        <row r="631">
          <cell r="A631" t="str">
            <v>Gain from Sale of Assets</v>
          </cell>
          <cell r="D631">
            <v>-580178.84</v>
          </cell>
          <cell r="F631">
            <v>-711.44</v>
          </cell>
          <cell r="H631">
            <v>-579467.4</v>
          </cell>
        </row>
        <row r="632">
          <cell r="A632">
            <v>751031</v>
          </cell>
          <cell r="C632" t="str">
            <v>PJM - Scheduling, System Control &amp; Disp</v>
          </cell>
          <cell r="D632">
            <v>58783.6</v>
          </cell>
          <cell r="F632">
            <v>52604.18</v>
          </cell>
          <cell r="H632">
            <v>6179.42</v>
          </cell>
        </row>
        <row r="633">
          <cell r="A633">
            <v>751032</v>
          </cell>
          <cell r="C633" t="str">
            <v>PJM - LT Reliability Planning &amp; Standar</v>
          </cell>
          <cell r="D633">
            <v>8593.98</v>
          </cell>
          <cell r="F633">
            <v>2586.4299999999998</v>
          </cell>
          <cell r="H633">
            <v>6007.55</v>
          </cell>
        </row>
        <row r="634">
          <cell r="A634">
            <v>751033</v>
          </cell>
          <cell r="C634" t="str">
            <v>PJM - Market Facilitation, Monitoring &amp;</v>
          </cell>
          <cell r="D634">
            <v>26354.03</v>
          </cell>
          <cell r="F634">
            <v>16362.95</v>
          </cell>
          <cell r="H634">
            <v>9991.08</v>
          </cell>
        </row>
        <row r="635">
          <cell r="A635">
            <v>751035</v>
          </cell>
          <cell r="C635" t="str">
            <v>Purc Power System Load Dispatch &amp; Addit</v>
          </cell>
          <cell r="D635">
            <v>13214</v>
          </cell>
          <cell r="F635">
            <v>176864.15</v>
          </cell>
          <cell r="H635">
            <v>-163650.15</v>
          </cell>
        </row>
        <row r="636">
          <cell r="A636">
            <v>792015</v>
          </cell>
          <cell r="C636" t="str">
            <v>Sponsorship/Associations</v>
          </cell>
          <cell r="D636">
            <v>220964.04</v>
          </cell>
          <cell r="F636">
            <v>150278.1</v>
          </cell>
          <cell r="H636">
            <v>70685.94</v>
          </cell>
        </row>
        <row r="637">
          <cell r="A637">
            <v>793005</v>
          </cell>
          <cell r="C637" t="str">
            <v>Donations-Deductible</v>
          </cell>
          <cell r="D637">
            <v>1771300.26</v>
          </cell>
          <cell r="F637">
            <v>1851142.91</v>
          </cell>
          <cell r="H637">
            <v>-79842.649999999907</v>
          </cell>
        </row>
        <row r="638">
          <cell r="A638">
            <v>793010</v>
          </cell>
          <cell r="C638" t="str">
            <v>Donations-Nondeductible</v>
          </cell>
          <cell r="D638">
            <v>162652.04999999999</v>
          </cell>
          <cell r="F638">
            <v>177533.97</v>
          </cell>
          <cell r="H638">
            <v>-14881.92</v>
          </cell>
        </row>
        <row r="639">
          <cell r="A639">
            <v>794010</v>
          </cell>
          <cell r="C639" t="str">
            <v>General-Penalties</v>
          </cell>
          <cell r="D639">
            <v>-237193.24</v>
          </cell>
          <cell r="F639">
            <v>257253.55</v>
          </cell>
          <cell r="H639">
            <v>-494446.79</v>
          </cell>
        </row>
        <row r="640">
          <cell r="A640">
            <v>794015</v>
          </cell>
          <cell r="C640" t="str">
            <v>General-Advertising Expenses</v>
          </cell>
          <cell r="D640">
            <v>42803.09</v>
          </cell>
          <cell r="F640">
            <v>56250.46</v>
          </cell>
          <cell r="H640">
            <v>-13447.37</v>
          </cell>
        </row>
        <row r="641">
          <cell r="A641">
            <v>794020</v>
          </cell>
          <cell r="C641" t="str">
            <v>General-Utilities</v>
          </cell>
          <cell r="D641">
            <v>60906.82</v>
          </cell>
          <cell r="F641">
            <v>33755.230000000003</v>
          </cell>
          <cell r="H641">
            <v>27151.59</v>
          </cell>
        </row>
        <row r="642">
          <cell r="A642">
            <v>794035</v>
          </cell>
          <cell r="C642" t="str">
            <v>General-Fees and Licenses</v>
          </cell>
          <cell r="D642">
            <v>5758350.1100000003</v>
          </cell>
          <cell r="F642">
            <v>2198018.3199999998</v>
          </cell>
          <cell r="H642">
            <v>3560331.79</v>
          </cell>
        </row>
        <row r="643">
          <cell r="A643">
            <v>794038</v>
          </cell>
          <cell r="C643" t="str">
            <v>Bank Fees</v>
          </cell>
          <cell r="D643">
            <v>1017451.49</v>
          </cell>
          <cell r="F643">
            <v>1036973.23</v>
          </cell>
          <cell r="H643">
            <v>-19521.740000000002</v>
          </cell>
        </row>
        <row r="644">
          <cell r="A644">
            <v>794040</v>
          </cell>
          <cell r="C644" t="str">
            <v>General-Postage</v>
          </cell>
          <cell r="D644">
            <v>3185205.99</v>
          </cell>
          <cell r="F644">
            <v>3225187.79</v>
          </cell>
          <cell r="H644">
            <v>-39981.799999999799</v>
          </cell>
        </row>
        <row r="645">
          <cell r="A645">
            <v>794075</v>
          </cell>
          <cell r="C645" t="str">
            <v>Deferred Administrative Expenses - SOS</v>
          </cell>
          <cell r="D645">
            <v>-4236225.05</v>
          </cell>
          <cell r="F645">
            <v>-2150803.36</v>
          </cell>
          <cell r="H645">
            <v>-2085421.69</v>
          </cell>
        </row>
        <row r="646">
          <cell r="A646">
            <v>794100</v>
          </cell>
          <cell r="C646" t="str">
            <v>General - Safety Apparel</v>
          </cell>
          <cell r="D646">
            <v>531279.91</v>
          </cell>
          <cell r="F646">
            <v>280476.81</v>
          </cell>
          <cell r="H646">
            <v>250803.1</v>
          </cell>
        </row>
        <row r="647">
          <cell r="A647">
            <v>795010</v>
          </cell>
          <cell r="C647" t="str">
            <v>General-Meals</v>
          </cell>
          <cell r="D647">
            <v>394462.67</v>
          </cell>
          <cell r="F647">
            <v>311257.34000000003</v>
          </cell>
          <cell r="H647">
            <v>83205.33</v>
          </cell>
        </row>
        <row r="648">
          <cell r="A648">
            <v>795012</v>
          </cell>
          <cell r="C648" t="str">
            <v>General-Entertainment</v>
          </cell>
          <cell r="D648">
            <v>256689.3</v>
          </cell>
          <cell r="F648">
            <v>292193.68</v>
          </cell>
          <cell r="H648">
            <v>-35504.379999999997</v>
          </cell>
        </row>
        <row r="649">
          <cell r="A649">
            <v>795015</v>
          </cell>
          <cell r="C649" t="str">
            <v>General-Office Supplies and Expense</v>
          </cell>
          <cell r="D649">
            <v>761885.95</v>
          </cell>
          <cell r="F649">
            <v>787527.34</v>
          </cell>
          <cell r="H649">
            <v>-25641.39</v>
          </cell>
        </row>
        <row r="650">
          <cell r="A650">
            <v>795016</v>
          </cell>
          <cell r="C650" t="str">
            <v>General-Telephone</v>
          </cell>
          <cell r="D650">
            <v>624763.56999999995</v>
          </cell>
          <cell r="F650">
            <v>573755.56000000006</v>
          </cell>
          <cell r="H650">
            <v>51008.0099999999</v>
          </cell>
        </row>
        <row r="651">
          <cell r="A651">
            <v>795017</v>
          </cell>
          <cell r="C651" t="str">
            <v>General-Software</v>
          </cell>
          <cell r="D651">
            <v>2888383.9</v>
          </cell>
          <cell r="F651">
            <v>1855223.42</v>
          </cell>
          <cell r="H651">
            <v>1033160.48</v>
          </cell>
        </row>
        <row r="652">
          <cell r="A652">
            <v>795018</v>
          </cell>
          <cell r="C652" t="str">
            <v>General-Noncash Service/Safety Awards</v>
          </cell>
          <cell r="D652">
            <v>38690.94</v>
          </cell>
          <cell r="F652">
            <v>9393.39</v>
          </cell>
          <cell r="H652">
            <v>29297.55</v>
          </cell>
        </row>
        <row r="653">
          <cell r="A653">
            <v>795019</v>
          </cell>
          <cell r="C653" t="str">
            <v>General-Noncash Employee Small Gifts</v>
          </cell>
          <cell r="D653">
            <v>8673.5400000000009</v>
          </cell>
          <cell r="F653">
            <v>7246.52</v>
          </cell>
          <cell r="H653">
            <v>1427.02</v>
          </cell>
        </row>
        <row r="654">
          <cell r="A654">
            <v>795020</v>
          </cell>
          <cell r="C654" t="str">
            <v>General-Promotional Expenses</v>
          </cell>
          <cell r="D654">
            <v>58307.43</v>
          </cell>
          <cell r="F654">
            <v>23060.93</v>
          </cell>
          <cell r="H654">
            <v>35246.5</v>
          </cell>
        </row>
        <row r="655">
          <cell r="A655">
            <v>795022</v>
          </cell>
          <cell r="C655" t="str">
            <v>General-Computers &amp; Equipment Purchases</v>
          </cell>
          <cell r="D655">
            <v>1433931.81</v>
          </cell>
          <cell r="F655">
            <v>674029.5</v>
          </cell>
          <cell r="H655">
            <v>759902.31</v>
          </cell>
        </row>
        <row r="656">
          <cell r="A656">
            <v>796001</v>
          </cell>
          <cell r="C656" t="str">
            <v>General-Regulatory Credits</v>
          </cell>
          <cell r="D656">
            <v>-1143276</v>
          </cell>
          <cell r="F656">
            <v>0</v>
          </cell>
          <cell r="H656">
            <v>-1143276</v>
          </cell>
        </row>
        <row r="657">
          <cell r="A657">
            <v>796005</v>
          </cell>
          <cell r="C657" t="str">
            <v>General-Miscellaneous Deductions</v>
          </cell>
          <cell r="D657">
            <v>430123.74</v>
          </cell>
          <cell r="F657">
            <v>-309406.36</v>
          </cell>
          <cell r="H657">
            <v>739530.1</v>
          </cell>
        </row>
        <row r="658">
          <cell r="A658" t="str">
            <v>General</v>
          </cell>
          <cell r="D658">
            <v>14137077.93</v>
          </cell>
          <cell r="F658">
            <v>11588766.039999999</v>
          </cell>
          <cell r="H658">
            <v>2548311.89</v>
          </cell>
        </row>
        <row r="659">
          <cell r="A659">
            <v>783500</v>
          </cell>
          <cell r="C659" t="str">
            <v>CIAC-Taxable</v>
          </cell>
          <cell r="D659">
            <v>-20045809.420000002</v>
          </cell>
          <cell r="F659">
            <v>-17189776.91</v>
          </cell>
          <cell r="H659">
            <v>-2856032.51</v>
          </cell>
        </row>
        <row r="660">
          <cell r="A660">
            <v>783510</v>
          </cell>
          <cell r="C660" t="str">
            <v>CIAC-Non Taxable</v>
          </cell>
          <cell r="D660">
            <v>-3907864.63</v>
          </cell>
          <cell r="F660">
            <v>-4570961.8099999996</v>
          </cell>
          <cell r="H660">
            <v>663097.18000000005</v>
          </cell>
        </row>
        <row r="661">
          <cell r="A661">
            <v>783520</v>
          </cell>
          <cell r="C661" t="str">
            <v>CIAC-Nonstandard Taxable</v>
          </cell>
          <cell r="D661">
            <v>-1339817</v>
          </cell>
          <cell r="F661">
            <v>-2865743.33</v>
          </cell>
          <cell r="H661">
            <v>1525926.33</v>
          </cell>
        </row>
        <row r="662">
          <cell r="A662">
            <v>783600</v>
          </cell>
          <cell r="C662" t="str">
            <v>AFUDC to Projects</v>
          </cell>
          <cell r="D662">
            <v>8020186.0099999998</v>
          </cell>
          <cell r="F662">
            <v>4027941.67</v>
          </cell>
          <cell r="H662">
            <v>3992244.34</v>
          </cell>
        </row>
        <row r="663">
          <cell r="A663">
            <v>783700</v>
          </cell>
          <cell r="C663" t="str">
            <v>Salvage</v>
          </cell>
          <cell r="D663">
            <v>-252494.93</v>
          </cell>
          <cell r="F663">
            <v>-246969.56</v>
          </cell>
          <cell r="H663">
            <v>-5525.37</v>
          </cell>
        </row>
        <row r="664">
          <cell r="A664">
            <v>783800</v>
          </cell>
          <cell r="C664" t="str">
            <v>Reimbursed Costs</v>
          </cell>
          <cell r="D664">
            <v>-15579950.279999999</v>
          </cell>
          <cell r="F664">
            <v>-632213.17000000004</v>
          </cell>
          <cell r="H664">
            <v>-14947737.109999999</v>
          </cell>
        </row>
        <row r="665">
          <cell r="A665">
            <v>783999</v>
          </cell>
          <cell r="C665" t="str">
            <v>Costs Transferred</v>
          </cell>
          <cell r="D665">
            <v>-105307.37</v>
          </cell>
          <cell r="F665">
            <v>-506495.09</v>
          </cell>
          <cell r="H665">
            <v>401187.72</v>
          </cell>
        </row>
        <row r="666">
          <cell r="A666">
            <v>800005</v>
          </cell>
          <cell r="C666" t="str">
            <v>Transfer-Labor Costs</v>
          </cell>
          <cell r="D666">
            <v>2293428</v>
          </cell>
          <cell r="F666">
            <v>-63680</v>
          </cell>
          <cell r="H666">
            <v>2357108</v>
          </cell>
        </row>
        <row r="667">
          <cell r="A667">
            <v>800009</v>
          </cell>
          <cell r="C667" t="str">
            <v>Transfer-E&amp;S and A&amp;G</v>
          </cell>
          <cell r="D667">
            <v>135305.97</v>
          </cell>
          <cell r="F667">
            <v>0</v>
          </cell>
          <cell r="H667">
            <v>135305.97</v>
          </cell>
        </row>
        <row r="668">
          <cell r="A668">
            <v>800010</v>
          </cell>
          <cell r="C668" t="str">
            <v>Transfer-Other</v>
          </cell>
          <cell r="D668">
            <v>6643300.3799999999</v>
          </cell>
          <cell r="F668">
            <v>-294462.67</v>
          </cell>
          <cell r="H668">
            <v>6937763.0499999998</v>
          </cell>
        </row>
        <row r="669">
          <cell r="A669">
            <v>800025</v>
          </cell>
          <cell r="C669" t="str">
            <v>Transfer-Facility Costs</v>
          </cell>
          <cell r="D669">
            <v>0</v>
          </cell>
          <cell r="F669">
            <v>-0.03</v>
          </cell>
          <cell r="H669">
            <v>0.03</v>
          </cell>
        </row>
        <row r="670">
          <cell r="A670" t="str">
            <v>Costs Transferred</v>
          </cell>
          <cell r="D670">
            <v>-24139023.27</v>
          </cell>
          <cell r="F670">
            <v>-22342360.899999999</v>
          </cell>
          <cell r="H670">
            <v>-1796662.37</v>
          </cell>
        </row>
        <row r="671">
          <cell r="A671">
            <v>783000</v>
          </cell>
          <cell r="C671" t="str">
            <v>Settlement-Assets</v>
          </cell>
          <cell r="D671">
            <v>-272972396.81</v>
          </cell>
          <cell r="F671">
            <v>-240053022.34999999</v>
          </cell>
          <cell r="H671">
            <v>-32919374.460000001</v>
          </cell>
        </row>
        <row r="672">
          <cell r="A672">
            <v>783005</v>
          </cell>
          <cell r="C672" t="str">
            <v>Settlement-CIAC</v>
          </cell>
          <cell r="D672">
            <v>25294435.050000001</v>
          </cell>
          <cell r="F672">
            <v>24623538.050000001</v>
          </cell>
          <cell r="H672">
            <v>670897</v>
          </cell>
        </row>
        <row r="673">
          <cell r="A673">
            <v>783010</v>
          </cell>
          <cell r="C673" t="str">
            <v>Settlement-AFUDC</v>
          </cell>
          <cell r="D673">
            <v>-8020186.0099999998</v>
          </cell>
          <cell r="F673">
            <v>-4027941.67</v>
          </cell>
          <cell r="H673">
            <v>-3992244.34</v>
          </cell>
        </row>
        <row r="674">
          <cell r="A674">
            <v>783015</v>
          </cell>
          <cell r="C674" t="str">
            <v>Settlement-Removal Costs</v>
          </cell>
          <cell r="D674">
            <v>-882224.36</v>
          </cell>
          <cell r="F674">
            <v>445045.13</v>
          </cell>
          <cell r="H674">
            <v>-1327269.49</v>
          </cell>
        </row>
        <row r="675">
          <cell r="A675">
            <v>783020</v>
          </cell>
          <cell r="C675" t="str">
            <v>Settlement-Salvage</v>
          </cell>
          <cell r="D675">
            <v>252494.93</v>
          </cell>
          <cell r="F675">
            <v>246969.56</v>
          </cell>
          <cell r="H675">
            <v>5525.37</v>
          </cell>
        </row>
        <row r="676">
          <cell r="A676">
            <v>783100</v>
          </cell>
          <cell r="C676" t="str">
            <v>Settlement-Deferred Costs</v>
          </cell>
          <cell r="D676">
            <v>-2582524.91</v>
          </cell>
          <cell r="F676">
            <v>-23443278.359999999</v>
          </cell>
          <cell r="H676">
            <v>20860753.449999999</v>
          </cell>
        </row>
        <row r="677">
          <cell r="A677">
            <v>796010</v>
          </cell>
          <cell r="C677" t="str">
            <v>Business Transformation Costs</v>
          </cell>
          <cell r="D677">
            <v>-1290546.81</v>
          </cell>
          <cell r="F677">
            <v>0</v>
          </cell>
          <cell r="H677">
            <v>-1290546.81</v>
          </cell>
        </row>
        <row r="678">
          <cell r="A678" t="str">
            <v>Capitalized Costs</v>
          </cell>
          <cell r="D678">
            <v>-260200948.91999999</v>
          </cell>
          <cell r="F678">
            <v>-242208689.63999999</v>
          </cell>
          <cell r="H678">
            <v>-17992259.280000001</v>
          </cell>
        </row>
        <row r="679">
          <cell r="A679">
            <v>798502</v>
          </cell>
          <cell r="C679" t="str">
            <v>Direct Charge Debit</v>
          </cell>
          <cell r="D679">
            <v>96510830.799999997</v>
          </cell>
          <cell r="F679">
            <v>97141526.280000001</v>
          </cell>
          <cell r="H679">
            <v>-630695.48000000406</v>
          </cell>
        </row>
        <row r="680">
          <cell r="A680">
            <v>798503</v>
          </cell>
          <cell r="C680" t="str">
            <v>Direct Charge Credit</v>
          </cell>
          <cell r="D680">
            <v>-52901210.770000003</v>
          </cell>
          <cell r="F680">
            <v>-57139012.020000003</v>
          </cell>
          <cell r="H680">
            <v>4237801.25</v>
          </cell>
        </row>
        <row r="681">
          <cell r="A681">
            <v>798504</v>
          </cell>
          <cell r="C681" t="str">
            <v>Assessment Debit</v>
          </cell>
          <cell r="D681">
            <v>132848422.27</v>
          </cell>
          <cell r="F681">
            <v>123458452.13</v>
          </cell>
          <cell r="H681">
            <v>9389970.1400000006</v>
          </cell>
        </row>
        <row r="682">
          <cell r="A682">
            <v>798505</v>
          </cell>
          <cell r="C682" t="str">
            <v>Assessment Credit</v>
          </cell>
          <cell r="D682">
            <v>-48594461.490000002</v>
          </cell>
          <cell r="F682">
            <v>-49826576.109999999</v>
          </cell>
          <cell r="H682">
            <v>1232114.6200000001</v>
          </cell>
        </row>
        <row r="683">
          <cell r="A683">
            <v>798506</v>
          </cell>
          <cell r="C683" t="str">
            <v>Overhead Debit</v>
          </cell>
          <cell r="D683">
            <v>816197.78</v>
          </cell>
          <cell r="F683">
            <v>697584.69</v>
          </cell>
          <cell r="H683">
            <v>118613.09</v>
          </cell>
        </row>
        <row r="684">
          <cell r="A684">
            <v>798507</v>
          </cell>
          <cell r="C684" t="str">
            <v>Overhead Credit</v>
          </cell>
          <cell r="D684">
            <v>-816197.78</v>
          </cell>
          <cell r="F684">
            <v>-697584.69</v>
          </cell>
          <cell r="H684">
            <v>-118613.09</v>
          </cell>
        </row>
        <row r="685">
          <cell r="A685">
            <v>798508</v>
          </cell>
          <cell r="C685" t="str">
            <v>Order Settlmt Debit</v>
          </cell>
          <cell r="D685">
            <v>37043253.890000001</v>
          </cell>
          <cell r="F685">
            <v>38998134.450000003</v>
          </cell>
          <cell r="H685">
            <v>-1954880.56</v>
          </cell>
        </row>
        <row r="686">
          <cell r="A686">
            <v>798509</v>
          </cell>
          <cell r="C686" t="str">
            <v>Order Settlmt Credit</v>
          </cell>
          <cell r="D686">
            <v>-37043253.890000001</v>
          </cell>
          <cell r="F686">
            <v>-38998134.450000003</v>
          </cell>
          <cell r="H686">
            <v>1954880.56</v>
          </cell>
        </row>
        <row r="687">
          <cell r="A687" t="str">
            <v>Business Area Clearing</v>
          </cell>
          <cell r="D687">
            <v>127863580.81</v>
          </cell>
          <cell r="F687">
            <v>113634390.28</v>
          </cell>
          <cell r="H687">
            <v>14229190.529999999</v>
          </cell>
        </row>
        <row r="688">
          <cell r="A688" t="str">
            <v>Total Operation and Maintenance</v>
          </cell>
          <cell r="D688">
            <v>265942519.19</v>
          </cell>
          <cell r="F688">
            <v>275227934.13</v>
          </cell>
          <cell r="H688">
            <v>-9285414.9399999995</v>
          </cell>
        </row>
        <row r="689">
          <cell r="H689">
            <v>0</v>
          </cell>
        </row>
        <row r="690">
          <cell r="A690">
            <v>780005</v>
          </cell>
          <cell r="C690" t="str">
            <v>Amortization-General</v>
          </cell>
          <cell r="D690">
            <v>427606.8</v>
          </cell>
          <cell r="F690">
            <v>427486</v>
          </cell>
          <cell r="H690">
            <v>120.799999999988</v>
          </cell>
        </row>
        <row r="691">
          <cell r="A691">
            <v>780020</v>
          </cell>
          <cell r="C691" t="str">
            <v>Amortization of Regulatory Debits</v>
          </cell>
          <cell r="D691">
            <v>59762.23</v>
          </cell>
          <cell r="F691">
            <v>0</v>
          </cell>
          <cell r="H691">
            <v>59762.23</v>
          </cell>
        </row>
        <row r="692">
          <cell r="A692">
            <v>780021</v>
          </cell>
          <cell r="C692" t="str">
            <v>Amortization of Regulatory Asset - Rate</v>
          </cell>
          <cell r="D692">
            <v>90487.54</v>
          </cell>
          <cell r="F692">
            <v>0</v>
          </cell>
          <cell r="H692">
            <v>90487.54</v>
          </cell>
        </row>
        <row r="693">
          <cell r="A693">
            <v>780030</v>
          </cell>
          <cell r="C693" t="str">
            <v>Amortization of Software</v>
          </cell>
          <cell r="D693">
            <v>8908543.4700000007</v>
          </cell>
          <cell r="F693">
            <v>9299323.6999999993</v>
          </cell>
          <cell r="H693">
            <v>-390780.22999999899</v>
          </cell>
        </row>
        <row r="694">
          <cell r="A694">
            <v>781005</v>
          </cell>
          <cell r="C694" t="str">
            <v>Depreciation-Regulated</v>
          </cell>
          <cell r="D694">
            <v>141814145.03</v>
          </cell>
          <cell r="F694">
            <v>156380197.88</v>
          </cell>
          <cell r="H694">
            <v>-14566052.85</v>
          </cell>
        </row>
        <row r="695">
          <cell r="A695">
            <v>781010</v>
          </cell>
          <cell r="C695" t="str">
            <v>Depreciation-Unregulated</v>
          </cell>
          <cell r="D695">
            <v>79169</v>
          </cell>
          <cell r="F695">
            <v>79169</v>
          </cell>
          <cell r="H695">
            <v>0</v>
          </cell>
        </row>
        <row r="696">
          <cell r="A696" t="str">
            <v>Depreciation and Amortization</v>
          </cell>
          <cell r="D696">
            <v>151379714.06999999</v>
          </cell>
          <cell r="F696">
            <v>166186176.58000001</v>
          </cell>
          <cell r="H696">
            <v>-14806462.51</v>
          </cell>
        </row>
        <row r="697">
          <cell r="H697">
            <v>0</v>
          </cell>
        </row>
        <row r="698">
          <cell r="A698">
            <v>797020</v>
          </cell>
          <cell r="C698" t="str">
            <v>Taxes-Other than Income Taxes</v>
          </cell>
          <cell r="D698">
            <v>143419250</v>
          </cell>
          <cell r="F698">
            <v>127769102.12</v>
          </cell>
          <cell r="H698">
            <v>15650147.880000001</v>
          </cell>
        </row>
        <row r="699">
          <cell r="A699">
            <v>797022</v>
          </cell>
          <cell r="C699" t="str">
            <v>Property Tax Expense</v>
          </cell>
          <cell r="D699">
            <v>37730794.850000001</v>
          </cell>
          <cell r="F699">
            <v>36733024.140000001</v>
          </cell>
          <cell r="H699">
            <v>997770.71000000101</v>
          </cell>
        </row>
        <row r="700">
          <cell r="A700">
            <v>797025</v>
          </cell>
          <cell r="C700" t="str">
            <v>Taxes-Gross Receipts Tax</v>
          </cell>
          <cell r="D700">
            <v>108384558.26000001</v>
          </cell>
          <cell r="F700">
            <v>108608082.38</v>
          </cell>
          <cell r="H700">
            <v>-223524.11999999001</v>
          </cell>
        </row>
        <row r="701">
          <cell r="A701">
            <v>797030</v>
          </cell>
          <cell r="C701" t="str">
            <v>Taxes-Sales and Use Tax</v>
          </cell>
          <cell r="D701">
            <v>-15792.15</v>
          </cell>
          <cell r="F701">
            <v>0</v>
          </cell>
          <cell r="H701">
            <v>-15792.15</v>
          </cell>
        </row>
        <row r="702">
          <cell r="A702">
            <v>797120</v>
          </cell>
          <cell r="C702" t="str">
            <v>Non Op Taxes-Other than Income</v>
          </cell>
          <cell r="D702">
            <v>4704.3</v>
          </cell>
          <cell r="F702">
            <v>2025.68</v>
          </cell>
          <cell r="H702">
            <v>2678.62</v>
          </cell>
        </row>
        <row r="703">
          <cell r="A703" t="str">
            <v>Taxes other than Income Taxes</v>
          </cell>
          <cell r="D703">
            <v>289523515.25999999</v>
          </cell>
          <cell r="F703">
            <v>273112234.31999999</v>
          </cell>
          <cell r="H703">
            <v>16411280.939999999</v>
          </cell>
        </row>
        <row r="704">
          <cell r="H704">
            <v>0</v>
          </cell>
        </row>
        <row r="705">
          <cell r="A705" t="str">
            <v>Total Operating Expenses</v>
          </cell>
          <cell r="D705">
            <v>1889349566.03</v>
          </cell>
          <cell r="F705">
            <v>1978616675.6400001</v>
          </cell>
          <cell r="H705">
            <v>-89267109.610000104</v>
          </cell>
        </row>
        <row r="706">
          <cell r="A706" t="str">
            <v>Income from Operations</v>
          </cell>
          <cell r="D706">
            <v>-248210219.83000001</v>
          </cell>
          <cell r="F706">
            <v>-200114506.84999999</v>
          </cell>
          <cell r="H706">
            <v>-48095712.979999997</v>
          </cell>
        </row>
        <row r="707">
          <cell r="H707">
            <v>0</v>
          </cell>
        </row>
        <row r="708">
          <cell r="A708" t="str">
            <v>Other Income and Expense</v>
          </cell>
          <cell r="H708">
            <v>0</v>
          </cell>
        </row>
        <row r="709">
          <cell r="H709">
            <v>0</v>
          </cell>
        </row>
        <row r="710">
          <cell r="A710">
            <v>640000</v>
          </cell>
          <cell r="C710" t="str">
            <v>Interest and Dividend Income</v>
          </cell>
          <cell r="D710">
            <v>-9372366.0800000001</v>
          </cell>
          <cell r="F710">
            <v>-4212726.0199999996</v>
          </cell>
          <cell r="H710">
            <v>-5159640.0599999996</v>
          </cell>
        </row>
        <row r="711">
          <cell r="A711" t="str">
            <v>Interest and Dividend Income</v>
          </cell>
          <cell r="D711">
            <v>-9372366.0800000001</v>
          </cell>
          <cell r="F711">
            <v>-4212726.0199999996</v>
          </cell>
          <cell r="H711">
            <v>-5159640.0599999996</v>
          </cell>
        </row>
        <row r="712">
          <cell r="H712">
            <v>0</v>
          </cell>
        </row>
        <row r="713">
          <cell r="A713" t="str">
            <v>Interest Charges</v>
          </cell>
          <cell r="H713">
            <v>0</v>
          </cell>
        </row>
        <row r="714">
          <cell r="H714">
            <v>0</v>
          </cell>
        </row>
        <row r="715">
          <cell r="A715">
            <v>782004</v>
          </cell>
          <cell r="C715" t="str">
            <v>Interest-Short Term Debt</v>
          </cell>
          <cell r="D715">
            <v>44701.39</v>
          </cell>
          <cell r="F715">
            <v>3353.58</v>
          </cell>
          <cell r="H715">
            <v>41347.81</v>
          </cell>
        </row>
        <row r="716">
          <cell r="A716">
            <v>782005</v>
          </cell>
          <cell r="C716" t="str">
            <v>Interest-Long Term Debt</v>
          </cell>
          <cell r="D716">
            <v>62202179.409999996</v>
          </cell>
          <cell r="F716">
            <v>68670749.609999999</v>
          </cell>
          <cell r="H716">
            <v>-6468570.2000000002</v>
          </cell>
        </row>
        <row r="717">
          <cell r="A717">
            <v>782010</v>
          </cell>
          <cell r="C717" t="str">
            <v>Interest-Other</v>
          </cell>
          <cell r="D717">
            <v>12513445.210000001</v>
          </cell>
          <cell r="F717">
            <v>3400081.15</v>
          </cell>
          <cell r="H717">
            <v>9113364.0600000005</v>
          </cell>
        </row>
        <row r="718">
          <cell r="A718">
            <v>782015</v>
          </cell>
          <cell r="C718" t="str">
            <v>Amortization of Debt Discount (L/T Debt</v>
          </cell>
          <cell r="D718">
            <v>1127557.3500000001</v>
          </cell>
          <cell r="F718">
            <v>1122173.3600000001</v>
          </cell>
          <cell r="H718">
            <v>5383.9899999999898</v>
          </cell>
        </row>
        <row r="719">
          <cell r="A719">
            <v>782016</v>
          </cell>
          <cell r="C719" t="str">
            <v>Amortization of Debt Discount (S/T Debt</v>
          </cell>
          <cell r="D719">
            <v>3689094.93</v>
          </cell>
          <cell r="F719">
            <v>822840.59</v>
          </cell>
          <cell r="H719">
            <v>2866254.34</v>
          </cell>
        </row>
        <row r="720">
          <cell r="A720">
            <v>782017</v>
          </cell>
          <cell r="C720" t="str">
            <v>Amortization of Debt Issuance Costs - M</v>
          </cell>
          <cell r="D720">
            <v>100076.3</v>
          </cell>
          <cell r="F720">
            <v>120308.89</v>
          </cell>
          <cell r="H720">
            <v>-20232.59</v>
          </cell>
        </row>
        <row r="721">
          <cell r="A721">
            <v>782020</v>
          </cell>
          <cell r="C721" t="str">
            <v>Amortization of Reacquired Debt</v>
          </cell>
          <cell r="D721">
            <v>2861145.13</v>
          </cell>
          <cell r="F721">
            <v>2823817.92</v>
          </cell>
          <cell r="H721">
            <v>37327.21</v>
          </cell>
        </row>
        <row r="722">
          <cell r="A722" t="str">
            <v>Interest Expense</v>
          </cell>
          <cell r="D722">
            <v>82538199.719999999</v>
          </cell>
          <cell r="F722">
            <v>76963325.099999994</v>
          </cell>
          <cell r="H722">
            <v>5574874.6200000001</v>
          </cell>
        </row>
        <row r="723">
          <cell r="A723">
            <v>640900</v>
          </cell>
          <cell r="C723" t="str">
            <v>I/C Interest Income</v>
          </cell>
          <cell r="D723">
            <v>-2770.26</v>
          </cell>
          <cell r="F723">
            <v>-1676914.51</v>
          </cell>
          <cell r="H723">
            <v>1674144.25</v>
          </cell>
        </row>
        <row r="724">
          <cell r="A724">
            <v>782900</v>
          </cell>
          <cell r="C724" t="str">
            <v>I/C Interest Expense</v>
          </cell>
          <cell r="D724">
            <v>3937151.27</v>
          </cell>
          <cell r="F724">
            <v>167545.68</v>
          </cell>
          <cell r="H724">
            <v>3769605.59</v>
          </cell>
        </row>
        <row r="725">
          <cell r="A725">
            <v>782950</v>
          </cell>
          <cell r="C725" t="str">
            <v>I/C Interest Expense - Margins</v>
          </cell>
          <cell r="D725">
            <v>5361.53</v>
          </cell>
          <cell r="F725">
            <v>255.75</v>
          </cell>
          <cell r="H725">
            <v>5105.78</v>
          </cell>
        </row>
        <row r="726">
          <cell r="A726" t="str">
            <v>Intercompany Interest Expense/Income</v>
          </cell>
          <cell r="D726">
            <v>3939742.54</v>
          </cell>
          <cell r="F726">
            <v>-1509113.08</v>
          </cell>
          <cell r="H726">
            <v>5448855.6200000001</v>
          </cell>
        </row>
        <row r="727">
          <cell r="A727">
            <v>782035</v>
          </cell>
          <cell r="C727" t="str">
            <v>AFUDC-Debt</v>
          </cell>
          <cell r="D727">
            <v>-4732308.04</v>
          </cell>
          <cell r="F727">
            <v>-1460672.4</v>
          </cell>
          <cell r="H727">
            <v>-3271635.64</v>
          </cell>
        </row>
        <row r="728">
          <cell r="A728" t="str">
            <v>Capitalized Interest</v>
          </cell>
          <cell r="D728">
            <v>-4732308.04</v>
          </cell>
          <cell r="F728">
            <v>-1460672.4</v>
          </cell>
          <cell r="H728">
            <v>-3271635.64</v>
          </cell>
        </row>
        <row r="729">
          <cell r="A729" t="str">
            <v>Total Interest Charges</v>
          </cell>
          <cell r="D729">
            <v>81745634.219999999</v>
          </cell>
          <cell r="F729">
            <v>73993539.620000005</v>
          </cell>
          <cell r="H729">
            <v>7752094.5999999903</v>
          </cell>
        </row>
        <row r="730">
          <cell r="H730">
            <v>0</v>
          </cell>
        </row>
        <row r="731">
          <cell r="A731" t="str">
            <v>Various Other Income and Expense</v>
          </cell>
          <cell r="H731">
            <v>0</v>
          </cell>
        </row>
        <row r="732">
          <cell r="H732">
            <v>0</v>
          </cell>
        </row>
        <row r="733">
          <cell r="A733">
            <v>620000</v>
          </cell>
          <cell r="C733" t="str">
            <v>Miscellaneous Nonoperating Income</v>
          </cell>
          <cell r="D733">
            <v>-6797820.1299999999</v>
          </cell>
          <cell r="F733">
            <v>-7741830.2300000004</v>
          </cell>
          <cell r="H733">
            <v>944010.10000000102</v>
          </cell>
        </row>
        <row r="734">
          <cell r="A734">
            <v>620002</v>
          </cell>
          <cell r="C734" t="str">
            <v>Gain/Loss-Sale of Securities</v>
          </cell>
          <cell r="D734">
            <v>26732.87</v>
          </cell>
          <cell r="F734">
            <v>-21122.46</v>
          </cell>
          <cell r="H734">
            <v>47855.33</v>
          </cell>
        </row>
        <row r="735">
          <cell r="A735">
            <v>620004</v>
          </cell>
          <cell r="C735" t="str">
            <v>Nonoperating Income - Nonstandard CIAC</v>
          </cell>
          <cell r="D735">
            <v>-1124789</v>
          </cell>
          <cell r="F735">
            <v>-1907483.96</v>
          </cell>
          <cell r="H735">
            <v>782694.96</v>
          </cell>
        </row>
        <row r="736">
          <cell r="A736" t="str">
            <v>Miscellaneous nonoperating income</v>
          </cell>
          <cell r="D736">
            <v>-7895876.2599999998</v>
          </cell>
          <cell r="F736">
            <v>-9670436.6500000004</v>
          </cell>
          <cell r="H736">
            <v>1774560.39</v>
          </cell>
        </row>
        <row r="737">
          <cell r="A737">
            <v>630000</v>
          </cell>
          <cell r="C737" t="str">
            <v>Nonoperating Rental Income and Expenses</v>
          </cell>
          <cell r="D737">
            <v>-373113.58</v>
          </cell>
          <cell r="F737">
            <v>-186558.7</v>
          </cell>
          <cell r="H737">
            <v>-186554.88</v>
          </cell>
        </row>
        <row r="738">
          <cell r="A738" t="str">
            <v>Nonoperating rental income &amp; expense</v>
          </cell>
          <cell r="D738">
            <v>-373113.58</v>
          </cell>
          <cell r="F738">
            <v>-186558.7</v>
          </cell>
          <cell r="H738">
            <v>-186554.88</v>
          </cell>
        </row>
        <row r="739">
          <cell r="A739">
            <v>632000</v>
          </cell>
          <cell r="C739" t="str">
            <v>AFUDC-Equity</v>
          </cell>
          <cell r="D739">
            <v>-3287877.97</v>
          </cell>
          <cell r="F739">
            <v>-2567269.27</v>
          </cell>
          <cell r="H739">
            <v>-720608.7</v>
          </cell>
        </row>
        <row r="740">
          <cell r="A740" t="str">
            <v>AFUDC</v>
          </cell>
          <cell r="D740">
            <v>-3287877.97</v>
          </cell>
          <cell r="F740">
            <v>-2567269.27</v>
          </cell>
          <cell r="H740">
            <v>-720608.7</v>
          </cell>
        </row>
        <row r="741">
          <cell r="A741">
            <v>531000</v>
          </cell>
          <cell r="C741" t="str">
            <v>Loss on Disp of Prop</v>
          </cell>
          <cell r="D741">
            <v>13198.92</v>
          </cell>
          <cell r="F741">
            <v>0</v>
          </cell>
          <cell r="H741">
            <v>13198.92</v>
          </cell>
        </row>
        <row r="742">
          <cell r="A742" t="str">
            <v>Gain (Loss) on Disposition of Property</v>
          </cell>
          <cell r="D742">
            <v>13198.92</v>
          </cell>
          <cell r="F742">
            <v>0</v>
          </cell>
          <cell r="H742">
            <v>13198.92</v>
          </cell>
        </row>
        <row r="743">
          <cell r="A743" t="str">
            <v>Total Various Other Income and Expense</v>
          </cell>
          <cell r="D743">
            <v>-11543668.890000001</v>
          </cell>
          <cell r="F743">
            <v>-12424264.619999999</v>
          </cell>
          <cell r="H743">
            <v>880595.72999999905</v>
          </cell>
        </row>
        <row r="744">
          <cell r="H744">
            <v>0</v>
          </cell>
        </row>
        <row r="745">
          <cell r="A745" t="str">
            <v>Total Other Income and Expense</v>
          </cell>
          <cell r="D745">
            <v>60829599.25</v>
          </cell>
          <cell r="F745">
            <v>57356548.979999997</v>
          </cell>
          <cell r="H745">
            <v>3473050.27</v>
          </cell>
        </row>
        <row r="746">
          <cell r="A746" t="str">
            <v>Income Before Preferred Div and Income Taxes</v>
          </cell>
          <cell r="D746">
            <v>-187380620.58000001</v>
          </cell>
          <cell r="F746">
            <v>-142757957.87</v>
          </cell>
          <cell r="H746">
            <v>-44622662.710000001</v>
          </cell>
        </row>
        <row r="747">
          <cell r="H747">
            <v>0</v>
          </cell>
        </row>
        <row r="748">
          <cell r="A748" t="str">
            <v>Preferred Dividends</v>
          </cell>
          <cell r="H748">
            <v>0</v>
          </cell>
        </row>
        <row r="749">
          <cell r="H749">
            <v>0</v>
          </cell>
        </row>
        <row r="750">
          <cell r="A750">
            <v>782550</v>
          </cell>
          <cell r="C750" t="str">
            <v>Preferred Dividends</v>
          </cell>
          <cell r="D750">
            <v>0</v>
          </cell>
          <cell r="F750">
            <v>1015000.78</v>
          </cell>
          <cell r="H750">
            <v>-1015000.78</v>
          </cell>
        </row>
        <row r="751">
          <cell r="A751" t="str">
            <v>Preferred Dividends</v>
          </cell>
          <cell r="D751">
            <v>0</v>
          </cell>
          <cell r="F751">
            <v>1015000.78</v>
          </cell>
          <cell r="H751">
            <v>-1015000.78</v>
          </cell>
        </row>
        <row r="752">
          <cell r="H752">
            <v>0</v>
          </cell>
        </row>
        <row r="753">
          <cell r="A753" t="str">
            <v>Total Preferred Dividends</v>
          </cell>
          <cell r="D753">
            <v>0</v>
          </cell>
          <cell r="F753">
            <v>1015000.78</v>
          </cell>
          <cell r="H753">
            <v>-1015000.78</v>
          </cell>
        </row>
        <row r="754">
          <cell r="A754" t="str">
            <v>Income Before Income Taxes</v>
          </cell>
          <cell r="D754">
            <v>-187380620.58000001</v>
          </cell>
          <cell r="F754">
            <v>-141742957.09</v>
          </cell>
          <cell r="H754">
            <v>-45637663.490000002</v>
          </cell>
        </row>
        <row r="755">
          <cell r="H755">
            <v>0</v>
          </cell>
        </row>
        <row r="756">
          <cell r="A756">
            <v>797010</v>
          </cell>
          <cell r="C756" t="str">
            <v>Taxes-Federal Income Tax</v>
          </cell>
          <cell r="D756">
            <v>70657213.290000007</v>
          </cell>
          <cell r="F756">
            <v>15339334.5</v>
          </cell>
          <cell r="H756">
            <v>55317878.789999999</v>
          </cell>
        </row>
        <row r="757">
          <cell r="A757">
            <v>797015</v>
          </cell>
          <cell r="C757" t="str">
            <v>Taxes-State Inc Tax</v>
          </cell>
          <cell r="D757">
            <v>16122195.640000001</v>
          </cell>
          <cell r="F757">
            <v>1683823.43</v>
          </cell>
          <cell r="H757">
            <v>14438372.210000001</v>
          </cell>
        </row>
        <row r="758">
          <cell r="A758">
            <v>797035</v>
          </cell>
          <cell r="C758" t="str">
            <v>Taxes-Deferred Federal Income Taxes</v>
          </cell>
          <cell r="D758">
            <v>57236901.140000001</v>
          </cell>
          <cell r="F758">
            <v>124158904.90000001</v>
          </cell>
          <cell r="H758">
            <v>-66922003.759999998</v>
          </cell>
        </row>
        <row r="759">
          <cell r="A759">
            <v>797037</v>
          </cell>
          <cell r="C759" t="str">
            <v>Taxes-Deferred Federal Income Taxes - C</v>
          </cell>
          <cell r="D759">
            <v>-64293152.93</v>
          </cell>
          <cell r="F759">
            <v>-88256184.980000004</v>
          </cell>
          <cell r="H759">
            <v>23963032.050000001</v>
          </cell>
        </row>
        <row r="760">
          <cell r="A760">
            <v>797045</v>
          </cell>
          <cell r="C760" t="str">
            <v>Taxes-Deferred State Income Taxes</v>
          </cell>
          <cell r="D760">
            <v>15197938.01</v>
          </cell>
          <cell r="F760">
            <v>30498341.77</v>
          </cell>
          <cell r="H760">
            <v>-15300403.76</v>
          </cell>
        </row>
        <row r="761">
          <cell r="A761">
            <v>797047</v>
          </cell>
          <cell r="C761" t="str">
            <v>Taxes-Deferred State Income Taxes-Credi</v>
          </cell>
          <cell r="D761">
            <v>-14678739.289999999</v>
          </cell>
          <cell r="F761">
            <v>-28349709.489999998</v>
          </cell>
          <cell r="H761">
            <v>13670970.199999999</v>
          </cell>
        </row>
        <row r="762">
          <cell r="A762">
            <v>797060</v>
          </cell>
          <cell r="C762" t="str">
            <v>Investment Tax Credit - Amortized</v>
          </cell>
          <cell r="D762">
            <v>-2034384</v>
          </cell>
          <cell r="F762">
            <v>-2034384</v>
          </cell>
          <cell r="H762">
            <v>0</v>
          </cell>
        </row>
        <row r="763">
          <cell r="A763">
            <v>797080</v>
          </cell>
          <cell r="C763" t="str">
            <v>Federal Income Tax - FIN 48 &amp; Effective</v>
          </cell>
          <cell r="D763">
            <v>207446.63</v>
          </cell>
          <cell r="F763">
            <v>0</v>
          </cell>
          <cell r="H763">
            <v>207446.63</v>
          </cell>
        </row>
        <row r="764">
          <cell r="A764">
            <v>797081</v>
          </cell>
          <cell r="C764" t="str">
            <v>State Income Tax - FIN 48 &amp; Effectively</v>
          </cell>
          <cell r="D764">
            <v>159961.84</v>
          </cell>
          <cell r="F764">
            <v>0</v>
          </cell>
          <cell r="H764">
            <v>159961.84</v>
          </cell>
        </row>
        <row r="765">
          <cell r="A765">
            <v>797110</v>
          </cell>
          <cell r="C765" t="str">
            <v>Non Op Taxes-Federal Income Tax</v>
          </cell>
          <cell r="D765">
            <v>10480148.050000001</v>
          </cell>
          <cell r="F765">
            <v>-2347112</v>
          </cell>
          <cell r="H765">
            <v>12827260.050000001</v>
          </cell>
        </row>
        <row r="766">
          <cell r="A766">
            <v>797115</v>
          </cell>
          <cell r="C766" t="str">
            <v>Non Op Taxes-State Income Tax</v>
          </cell>
          <cell r="D766">
            <v>-29943279</v>
          </cell>
          <cell r="F766">
            <v>6706033</v>
          </cell>
          <cell r="H766">
            <v>-36649312</v>
          </cell>
        </row>
        <row r="767">
          <cell r="A767">
            <v>797135</v>
          </cell>
          <cell r="C767" t="str">
            <v>Non Op Taxes-Def Fed</v>
          </cell>
          <cell r="D767">
            <v>3209499</v>
          </cell>
          <cell r="F767">
            <v>0</v>
          </cell>
          <cell r="H767">
            <v>3209499</v>
          </cell>
        </row>
        <row r="768">
          <cell r="A768" t="str">
            <v>Income Taxes</v>
          </cell>
          <cell r="D768">
            <v>62321748.380000003</v>
          </cell>
          <cell r="F768">
            <v>57399047.130000003</v>
          </cell>
          <cell r="H768">
            <v>4922701.25</v>
          </cell>
        </row>
        <row r="769">
          <cell r="H769">
            <v>0</v>
          </cell>
        </row>
        <row r="770">
          <cell r="A770" t="str">
            <v>Net Profit or Loss</v>
          </cell>
          <cell r="D770">
            <v>125058872.2</v>
          </cell>
          <cell r="F770">
            <v>84343909.959999993</v>
          </cell>
          <cell r="H770">
            <v>40714962.240000002</v>
          </cell>
        </row>
        <row r="772">
          <cell r="A772" t="str">
            <v>Net Profit (Loss)</v>
          </cell>
          <cell r="D772">
            <v>0</v>
          </cell>
          <cell r="F772">
            <v>0</v>
          </cell>
          <cell r="H772">
            <v>0</v>
          </cell>
        </row>
        <row r="774">
          <cell r="A774" t="str">
            <v>Net Profit (Loss)</v>
          </cell>
          <cell r="C774">
            <v>0</v>
          </cell>
          <cell r="E774">
            <v>0</v>
          </cell>
        </row>
      </sheetData>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ow r="5">
          <cell r="A5" t="str">
            <v>ACCT</v>
          </cell>
        </row>
      </sheetData>
      <sheetData sheetId="271">
        <row r="5">
          <cell r="A5" t="str">
            <v>ACCT</v>
          </cell>
          <cell r="B5" t="str">
            <v>AREA_NO</v>
          </cell>
        </row>
        <row r="6">
          <cell r="A6" t="str">
            <v>?303*</v>
          </cell>
          <cell r="B6">
            <v>910</v>
          </cell>
        </row>
      </sheetData>
      <sheetData sheetId="272"/>
      <sheetData sheetId="273"/>
      <sheetData sheetId="274"/>
      <sheetData sheetId="275"/>
      <sheetData sheetId="276">
        <row r="39">
          <cell r="B39">
            <v>8.1723282774620001E-2</v>
          </cell>
          <cell r="C39">
            <v>8.1640793532299596E-2</v>
          </cell>
        </row>
      </sheetData>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sheetData sheetId="286"/>
      <sheetData sheetId="287">
        <row r="2">
          <cell r="A2" t="str">
            <v>Wages &amp; Salaries</v>
          </cell>
        </row>
        <row r="3">
          <cell r="A3" t="str">
            <v>Year Ended December 31, 2004</v>
          </cell>
        </row>
        <row r="5">
          <cell r="C5" t="str">
            <v>Operation 1/</v>
          </cell>
          <cell r="E5" t="str">
            <v>Maintenance 1/</v>
          </cell>
          <cell r="G5" t="str">
            <v>Total</v>
          </cell>
          <cell r="I5" t="str">
            <v>Ratio</v>
          </cell>
          <cell r="K5" t="str">
            <v>Dist..</v>
          </cell>
        </row>
        <row r="6">
          <cell r="A6" t="str">
            <v>Production</v>
          </cell>
          <cell r="C6">
            <v>0</v>
          </cell>
          <cell r="E6">
            <v>0</v>
          </cell>
          <cell r="G6">
            <v>0</v>
          </cell>
          <cell r="I6">
            <v>0</v>
          </cell>
        </row>
        <row r="7">
          <cell r="A7" t="str">
            <v>Transmission</v>
          </cell>
          <cell r="C7">
            <v>2217957</v>
          </cell>
          <cell r="E7">
            <v>4092112</v>
          </cell>
          <cell r="G7">
            <v>6310069</v>
          </cell>
          <cell r="I7">
            <v>0.1159</v>
          </cell>
        </row>
        <row r="8">
          <cell r="A8" t="str">
            <v>Distribution</v>
          </cell>
          <cell r="C8">
            <v>13313018</v>
          </cell>
          <cell r="E8">
            <v>16034483</v>
          </cell>
          <cell r="G8">
            <v>29347501</v>
          </cell>
          <cell r="I8">
            <v>0.53920000000000001</v>
          </cell>
        </row>
        <row r="9">
          <cell r="A9" t="str">
            <v>Cust. Accts. &amp; Cust. Serv.</v>
          </cell>
          <cell r="C9">
            <v>18770105</v>
          </cell>
          <cell r="G9">
            <v>18770105</v>
          </cell>
          <cell r="I9">
            <v>0.34489999999999998</v>
          </cell>
          <cell r="K9">
            <v>0.8841</v>
          </cell>
        </row>
        <row r="10">
          <cell r="A10" t="str">
            <v>Sales</v>
          </cell>
          <cell r="C10">
            <v>1122</v>
          </cell>
          <cell r="G10">
            <v>1122</v>
          </cell>
          <cell r="I10">
            <v>0</v>
          </cell>
        </row>
        <row r="11">
          <cell r="A11" t="str">
            <v>A &amp; G</v>
          </cell>
          <cell r="C11">
            <v>8099320</v>
          </cell>
          <cell r="E11">
            <v>10943</v>
          </cell>
          <cell r="G11">
            <v>8110263</v>
          </cell>
        </row>
        <row r="12">
          <cell r="C12">
            <v>42401522</v>
          </cell>
          <cell r="E12">
            <v>20137538</v>
          </cell>
          <cell r="G12">
            <v>62539060</v>
          </cell>
          <cell r="I12">
            <v>1</v>
          </cell>
        </row>
        <row r="13">
          <cell r="A13" t="str">
            <v>Total W &amp; S less A&amp;G</v>
          </cell>
          <cell r="C13">
            <v>34302202</v>
          </cell>
          <cell r="E13">
            <v>20126595</v>
          </cell>
          <cell r="G13">
            <v>54428797</v>
          </cell>
        </row>
      </sheetData>
      <sheetData sheetId="288"/>
      <sheetData sheetId="289"/>
      <sheetData sheetId="290"/>
      <sheetData sheetId="291"/>
      <sheetData sheetId="292"/>
      <sheetData sheetId="293"/>
      <sheetData sheetId="294">
        <row r="1">
          <cell r="A1" t="str">
            <v>Potomac Electric Power Company</v>
          </cell>
        </row>
        <row r="2">
          <cell r="A2" t="str">
            <v>Report 80</v>
          </cell>
        </row>
        <row r="3">
          <cell r="A3" t="str">
            <v>YTD MARCH 2008  CLOSE</v>
          </cell>
          <cell r="B3" t="str">
            <v>YTD</v>
          </cell>
        </row>
        <row r="4">
          <cell r="A4">
            <v>39702</v>
          </cell>
        </row>
        <row r="5">
          <cell r="C5" t="str">
            <v>FINAL</v>
          </cell>
        </row>
        <row r="6">
          <cell r="C6" t="str">
            <v>Manual Input</v>
          </cell>
        </row>
        <row r="8">
          <cell r="B8" t="str">
            <v>Operating</v>
          </cell>
          <cell r="C8" t="str">
            <v>Non-Operating</v>
          </cell>
          <cell r="D8" t="str">
            <v>Total</v>
          </cell>
        </row>
        <row r="9">
          <cell r="A9" t="str">
            <v>Pre-Tax Book Income (per SAP)</v>
          </cell>
          <cell r="B9">
            <v>25455283</v>
          </cell>
          <cell r="D9">
            <v>25455283</v>
          </cell>
        </row>
        <row r="10">
          <cell r="A10" t="str">
            <v>Preferred Dividend Reclass</v>
          </cell>
          <cell r="B10">
            <v>0</v>
          </cell>
          <cell r="C10">
            <v>0</v>
          </cell>
          <cell r="D10">
            <v>0</v>
          </cell>
        </row>
        <row r="11">
          <cell r="A11" t="str">
            <v>Pre-Tax Book Income ADJ (per Tax)</v>
          </cell>
          <cell r="B11">
            <v>25455283</v>
          </cell>
          <cell r="C11">
            <v>0</v>
          </cell>
          <cell r="D11">
            <v>25455283</v>
          </cell>
        </row>
        <row r="12">
          <cell r="A12" t="str">
            <v>Fines &amp; Penalties</v>
          </cell>
          <cell r="C12">
            <v>70</v>
          </cell>
          <cell r="D12">
            <v>70</v>
          </cell>
        </row>
        <row r="13">
          <cell r="A13" t="str">
            <v>Officer's Life Insurance</v>
          </cell>
          <cell r="C13">
            <v>1542100</v>
          </cell>
          <cell r="D13">
            <v>1542100</v>
          </cell>
        </row>
        <row r="14">
          <cell r="A14" t="str">
            <v>Lobbying Expenses - N/O</v>
          </cell>
          <cell r="C14">
            <v>0</v>
          </cell>
          <cell r="D14">
            <v>0</v>
          </cell>
        </row>
        <row r="15">
          <cell r="A15" t="str">
            <v>Non-Deductible Meals</v>
          </cell>
          <cell r="B15">
            <v>52377.88</v>
          </cell>
          <cell r="D15">
            <v>52377.88</v>
          </cell>
        </row>
        <row r="16">
          <cell r="A16" t="str">
            <v>OPEB Medicare Subsidy</v>
          </cell>
          <cell r="B16">
            <v>-279778</v>
          </cell>
          <cell r="D16">
            <v>-279778</v>
          </cell>
        </row>
        <row r="17">
          <cell r="A17" t="str">
            <v>Non-Operating Costs TBT (sum a+b)</v>
          </cell>
          <cell r="C17">
            <v>0</v>
          </cell>
          <cell r="D17">
            <v>0</v>
          </cell>
        </row>
        <row r="18">
          <cell r="A18" t="str">
            <v>Tax allocation from Service</v>
          </cell>
          <cell r="B18">
            <v>196976.66</v>
          </cell>
          <cell r="C18">
            <v>0</v>
          </cell>
          <cell r="D18">
            <v>196976.66</v>
          </cell>
        </row>
        <row r="19">
          <cell r="A19" t="str">
            <v>IRS Interest</v>
          </cell>
          <cell r="B19">
            <v>0</v>
          </cell>
          <cell r="D19">
            <v>0</v>
          </cell>
        </row>
        <row r="20">
          <cell r="A20" t="str">
            <v>Nondeductible Contributions</v>
          </cell>
          <cell r="B20">
            <v>0</v>
          </cell>
          <cell r="C20">
            <v>0</v>
          </cell>
          <cell r="D20">
            <v>0</v>
          </cell>
        </row>
        <row r="22">
          <cell r="A22" t="str">
            <v>Subtotal - Permanent</v>
          </cell>
          <cell r="B22">
            <v>-30423.46</v>
          </cell>
          <cell r="C22">
            <v>1542170</v>
          </cell>
          <cell r="D22">
            <v>1511746.54</v>
          </cell>
        </row>
        <row r="24">
          <cell r="A24" t="str">
            <v>Removal Costs</v>
          </cell>
          <cell r="B24">
            <v>-8598687.9800000004</v>
          </cell>
          <cell r="D24">
            <v>-8598687.9800000004</v>
          </cell>
        </row>
        <row r="25">
          <cell r="A25" t="str">
            <v>Removal Cost</v>
          </cell>
          <cell r="B25">
            <v>0</v>
          </cell>
          <cell r="D25">
            <v>0</v>
          </cell>
        </row>
        <row r="26">
          <cell r="A26" t="str">
            <v>Adj Removal Costs</v>
          </cell>
          <cell r="B26">
            <v>1284083.7</v>
          </cell>
          <cell r="D26">
            <v>1284083.7</v>
          </cell>
        </row>
        <row r="27">
          <cell r="A27" t="str">
            <v>Removal Costs Adjustment - DC</v>
          </cell>
          <cell r="B27">
            <v>2675559.59</v>
          </cell>
          <cell r="D27">
            <v>2675559.59</v>
          </cell>
        </row>
        <row r="28">
          <cell r="A28" t="str">
            <v>MD Property Tax Adjustment</v>
          </cell>
          <cell r="B28">
            <v>250000</v>
          </cell>
          <cell r="D28">
            <v>250000</v>
          </cell>
        </row>
        <row r="29">
          <cell r="A29" t="str">
            <v>Excess Book / Tax Depr (pre '75)</v>
          </cell>
          <cell r="B29">
            <v>3821158.75</v>
          </cell>
          <cell r="D29">
            <v>3821158.75</v>
          </cell>
        </row>
        <row r="30">
          <cell r="A30" t="str">
            <v>AFUDC Equity (Control Center)</v>
          </cell>
          <cell r="B30">
            <v>276309</v>
          </cell>
          <cell r="D30">
            <v>276309</v>
          </cell>
        </row>
        <row r="31">
          <cell r="A31" t="str">
            <v>AFUDC Equity</v>
          </cell>
          <cell r="C31">
            <v>-471301.44</v>
          </cell>
          <cell r="D31">
            <v>-471301.44</v>
          </cell>
        </row>
        <row r="32">
          <cell r="A32" t="str">
            <v>Bk Depr on AFUDC - DC</v>
          </cell>
          <cell r="B32">
            <v>274000</v>
          </cell>
          <cell r="D32">
            <v>274000</v>
          </cell>
        </row>
        <row r="33">
          <cell r="A33" t="str">
            <v>Bk Depr on AFUDC - Smeco</v>
          </cell>
          <cell r="B33">
            <v>29250</v>
          </cell>
          <cell r="D33">
            <v>29250</v>
          </cell>
        </row>
        <row r="34">
          <cell r="A34" t="str">
            <v>Bk Depr on AFUDC - MD</v>
          </cell>
          <cell r="B34">
            <v>387250</v>
          </cell>
          <cell r="D34">
            <v>387250</v>
          </cell>
        </row>
        <row r="35">
          <cell r="A35" t="str">
            <v>Amortization Software Costs</v>
          </cell>
          <cell r="B35">
            <v>1823158.72</v>
          </cell>
          <cell r="D35">
            <v>1823158.72</v>
          </cell>
        </row>
        <row r="36">
          <cell r="A36" t="str">
            <v>Software Costs &amp; NPDES Permits</v>
          </cell>
          <cell r="B36">
            <v>0</v>
          </cell>
          <cell r="D36">
            <v>0</v>
          </cell>
        </row>
        <row r="37">
          <cell r="A37" t="str">
            <v>Purchased Software (Tax Amort 3 yrs)</v>
          </cell>
          <cell r="B37">
            <v>-140764.75</v>
          </cell>
          <cell r="D37">
            <v>-140764.75</v>
          </cell>
        </row>
        <row r="38">
          <cell r="A38" t="str">
            <v>Bond Interest - Operating/Nonoperating</v>
          </cell>
          <cell r="B38">
            <v>0</v>
          </cell>
          <cell r="C38">
            <v>0</v>
          </cell>
          <cell r="D38">
            <v>0</v>
          </cell>
        </row>
        <row r="40">
          <cell r="A40" t="str">
            <v>Subtotal Flowthrough</v>
          </cell>
          <cell r="B40">
            <v>2081317.03</v>
          </cell>
          <cell r="C40">
            <v>-471301.44</v>
          </cell>
          <cell r="D40">
            <v>1610015.59</v>
          </cell>
        </row>
        <row r="42">
          <cell r="A42" t="str">
            <v>Normalization Adj - 190</v>
          </cell>
          <cell r="B42">
            <v>0</v>
          </cell>
          <cell r="D42">
            <v>0</v>
          </cell>
        </row>
        <row r="43">
          <cell r="A43" t="str">
            <v>Normalization Adj - 282 FT</v>
          </cell>
          <cell r="B43">
            <v>-864275</v>
          </cell>
          <cell r="D43">
            <v>-864275</v>
          </cell>
        </row>
        <row r="44">
          <cell r="A44" t="str">
            <v>Normalization Adj - 283</v>
          </cell>
          <cell r="B44">
            <v>0</v>
          </cell>
          <cell r="D44">
            <v>0</v>
          </cell>
        </row>
        <row r="46">
          <cell r="A46" t="str">
            <v>Subtotal Normalization</v>
          </cell>
          <cell r="B46">
            <v>-864275</v>
          </cell>
          <cell r="D46">
            <v>-864275</v>
          </cell>
        </row>
        <row r="47">
          <cell r="A47" t="str">
            <v>Sum of M-1 *35%</v>
          </cell>
        </row>
        <row r="48">
          <cell r="A48" t="str">
            <v>Book Income Subject to Tax</v>
          </cell>
          <cell r="B48">
            <v>26641901.57</v>
          </cell>
          <cell r="C48">
            <v>1070868.56</v>
          </cell>
          <cell r="D48">
            <v>27712770.129999999</v>
          </cell>
        </row>
        <row r="49">
          <cell r="D49">
            <v>0</v>
          </cell>
        </row>
        <row r="50">
          <cell r="A50" t="str">
            <v>Adjustments to Compute DC Tax</v>
          </cell>
        </row>
        <row r="51">
          <cell r="A51" t="str">
            <v>Book Depr on Capitalized Taxes</v>
          </cell>
          <cell r="B51">
            <v>138000</v>
          </cell>
          <cell r="D51">
            <v>138000</v>
          </cell>
        </row>
        <row r="52">
          <cell r="A52" t="str">
            <v>Removal Costs Adjust - DC</v>
          </cell>
          <cell r="B52">
            <v>4600914.6900000004</v>
          </cell>
          <cell r="D52">
            <v>4600914.6900000004</v>
          </cell>
        </row>
        <row r="54">
          <cell r="A54" t="str">
            <v>Subtotal Flowthrough</v>
          </cell>
          <cell r="B54">
            <v>4738914.6900000004</v>
          </cell>
          <cell r="C54">
            <v>0</v>
          </cell>
          <cell r="D54">
            <v>4738914.6900000004</v>
          </cell>
        </row>
        <row r="56">
          <cell r="A56" t="str">
            <v>Normalization Adj - 190</v>
          </cell>
          <cell r="B56">
            <v>0</v>
          </cell>
          <cell r="D56">
            <v>0</v>
          </cell>
        </row>
        <row r="57">
          <cell r="A57" t="str">
            <v>Normalization Adj - 282</v>
          </cell>
          <cell r="B57">
            <v>864275</v>
          </cell>
          <cell r="D57">
            <v>864275</v>
          </cell>
        </row>
        <row r="58">
          <cell r="A58" t="str">
            <v>Normalization Adj - 283</v>
          </cell>
          <cell r="B58">
            <v>0</v>
          </cell>
          <cell r="D58">
            <v>0</v>
          </cell>
        </row>
        <row r="60">
          <cell r="A60" t="str">
            <v>Subtotal Normalization</v>
          </cell>
          <cell r="B60">
            <v>864275</v>
          </cell>
          <cell r="C60">
            <v>0</v>
          </cell>
          <cell r="D60">
            <v>864275</v>
          </cell>
        </row>
        <row r="62">
          <cell r="A62" t="str">
            <v>DC Taxable Income</v>
          </cell>
          <cell r="B62">
            <v>32245091.260000002</v>
          </cell>
          <cell r="C62">
            <v>1070868.56</v>
          </cell>
          <cell r="D62">
            <v>33315959.82</v>
          </cell>
        </row>
        <row r="64">
          <cell r="A64" t="str">
            <v>DC Income Tax Provision</v>
          </cell>
          <cell r="B64">
            <v>2595729.8464299999</v>
          </cell>
          <cell r="C64">
            <v>86204.919080000007</v>
          </cell>
          <cell r="D64">
            <v>2681934.7655099998</v>
          </cell>
        </row>
        <row r="66">
          <cell r="A66" t="str">
            <v>Federal Taxable Income</v>
          </cell>
          <cell r="B66">
            <v>24046171.72357</v>
          </cell>
          <cell r="C66">
            <v>984663.64092000003</v>
          </cell>
          <cell r="D66">
            <v>25030835.364489999</v>
          </cell>
        </row>
        <row r="68">
          <cell r="A68" t="str">
            <v>Federal Income Tax Provision</v>
          </cell>
          <cell r="B68">
            <v>8416160.1032494996</v>
          </cell>
          <cell r="C68">
            <v>344632.27432199998</v>
          </cell>
          <cell r="D68">
            <v>8760792.3775715008</v>
          </cell>
        </row>
        <row r="70">
          <cell r="A70" t="str">
            <v>Fin 48 adj</v>
          </cell>
          <cell r="D70">
            <v>0</v>
          </cell>
        </row>
        <row r="71">
          <cell r="A71" t="str">
            <v>ITC</v>
          </cell>
          <cell r="B71">
            <v>-508596</v>
          </cell>
          <cell r="D71">
            <v>-508596</v>
          </cell>
        </row>
        <row r="73">
          <cell r="A73" t="str">
            <v>Net Federal Tax Provision</v>
          </cell>
          <cell r="B73">
            <v>7907564.1032494996</v>
          </cell>
          <cell r="C73">
            <v>344632.27432199998</v>
          </cell>
          <cell r="D73">
            <v>8252196.3775714999</v>
          </cell>
        </row>
        <row r="76">
          <cell r="A76" t="str">
            <v>NOTE: Excludes adjusting entries/true-ups</v>
          </cell>
          <cell r="C76" t="str">
            <v>Total Taxes</v>
          </cell>
          <cell r="D76">
            <v>10934131.143081499</v>
          </cell>
        </row>
        <row r="77">
          <cell r="C77" t="str">
            <v>CM JE Tax upload</v>
          </cell>
          <cell r="D77">
            <v>10934131.369999999</v>
          </cell>
        </row>
        <row r="84">
          <cell r="A84" t="str">
            <v>Potomac Electric Power Company</v>
          </cell>
          <cell r="C84" t="str">
            <v>NOT USED</v>
          </cell>
        </row>
        <row r="85">
          <cell r="A85" t="str">
            <v>Report 80</v>
          </cell>
        </row>
        <row r="86">
          <cell r="A86" t="str">
            <v>YTD MARCH 2008  CLOSE</v>
          </cell>
          <cell r="B86" t="str">
            <v>YTD</v>
          </cell>
        </row>
        <row r="87">
          <cell r="A87">
            <v>39702</v>
          </cell>
          <cell r="C87" t="str">
            <v>FINAL</v>
          </cell>
        </row>
        <row r="88">
          <cell r="A88" t="str">
            <v>H:\g056\powertax\Rpt 80PT.XLS</v>
          </cell>
        </row>
        <row r="91">
          <cell r="B91" t="str">
            <v>Operating</v>
          </cell>
          <cell r="C91" t="str">
            <v>Non-Operating</v>
          </cell>
          <cell r="D91" t="str">
            <v>Total</v>
          </cell>
        </row>
        <row r="92">
          <cell r="A92" t="str">
            <v>Pre-Tax Book Income  (per SAP)</v>
          </cell>
          <cell r="B92">
            <v>25455283</v>
          </cell>
          <cell r="D92">
            <v>25455283</v>
          </cell>
        </row>
        <row r="93">
          <cell r="A93" t="str">
            <v>Preferred Dividend Reclass</v>
          </cell>
          <cell r="B93">
            <v>0</v>
          </cell>
          <cell r="D93">
            <v>0</v>
          </cell>
        </row>
        <row r="94">
          <cell r="A94" t="str">
            <v>Pre-Tax Book Income adj (per Tax)</v>
          </cell>
          <cell r="B94">
            <v>25455283</v>
          </cell>
          <cell r="C94">
            <v>0</v>
          </cell>
          <cell r="D94">
            <v>25455283</v>
          </cell>
        </row>
        <row r="95">
          <cell r="A95" t="str">
            <v>Fines &amp; Penalties</v>
          </cell>
          <cell r="B95">
            <v>0</v>
          </cell>
          <cell r="C95">
            <v>70</v>
          </cell>
          <cell r="D95">
            <v>70</v>
          </cell>
        </row>
        <row r="96">
          <cell r="A96" t="str">
            <v>Officer's Life Insurance</v>
          </cell>
          <cell r="B96">
            <v>0</v>
          </cell>
          <cell r="C96">
            <v>1542100</v>
          </cell>
          <cell r="D96">
            <v>1542100</v>
          </cell>
        </row>
        <row r="97">
          <cell r="A97" t="str">
            <v>Lobbying Expenses - N/O</v>
          </cell>
          <cell r="B97">
            <v>0</v>
          </cell>
          <cell r="C97">
            <v>0</v>
          </cell>
          <cell r="D97">
            <v>0</v>
          </cell>
        </row>
        <row r="98">
          <cell r="A98" t="str">
            <v>Non-Deductible Meals</v>
          </cell>
          <cell r="B98">
            <v>52377.88</v>
          </cell>
          <cell r="C98">
            <v>0</v>
          </cell>
          <cell r="D98">
            <v>52377.88</v>
          </cell>
        </row>
        <row r="99">
          <cell r="A99" t="str">
            <v>OPEB Medicare Subsidy</v>
          </cell>
          <cell r="B99">
            <v>-279778</v>
          </cell>
          <cell r="D99">
            <v>-279778</v>
          </cell>
        </row>
        <row r="100">
          <cell r="A100" t="str">
            <v>Non-Operating Costs TBT</v>
          </cell>
          <cell r="B100">
            <v>0</v>
          </cell>
          <cell r="C100">
            <v>0</v>
          </cell>
          <cell r="D100">
            <v>0</v>
          </cell>
        </row>
        <row r="101">
          <cell r="A101" t="str">
            <v>Tax allocation from Service</v>
          </cell>
          <cell r="B101">
            <v>196976.66</v>
          </cell>
          <cell r="C101">
            <v>0</v>
          </cell>
          <cell r="D101">
            <v>196976.66</v>
          </cell>
        </row>
        <row r="102">
          <cell r="A102" t="str">
            <v>IRS Interest</v>
          </cell>
          <cell r="B102">
            <v>0</v>
          </cell>
          <cell r="D102">
            <v>0</v>
          </cell>
        </row>
        <row r="103">
          <cell r="A103" t="str">
            <v>Nondeductible Contributions</v>
          </cell>
          <cell r="B103">
            <v>0</v>
          </cell>
          <cell r="C103">
            <v>0</v>
          </cell>
          <cell r="D103">
            <v>0</v>
          </cell>
        </row>
        <row r="105">
          <cell r="A105" t="str">
            <v>Subtotal - Permanent</v>
          </cell>
          <cell r="B105">
            <v>-30423.46</v>
          </cell>
          <cell r="C105">
            <v>1542170</v>
          </cell>
          <cell r="D105">
            <v>1511746.54</v>
          </cell>
        </row>
        <row r="107">
          <cell r="A107" t="str">
            <v>Removal Costs</v>
          </cell>
          <cell r="B107">
            <v>-8598687.9800000004</v>
          </cell>
          <cell r="C107">
            <v>0</v>
          </cell>
          <cell r="D107">
            <v>-8598687.9800000004</v>
          </cell>
        </row>
        <row r="108">
          <cell r="A108" t="str">
            <v>Removal Cost</v>
          </cell>
          <cell r="B108">
            <v>0</v>
          </cell>
          <cell r="C108">
            <v>0</v>
          </cell>
          <cell r="D108">
            <v>0</v>
          </cell>
        </row>
        <row r="109">
          <cell r="A109" t="str">
            <v>Adj Removal Costs</v>
          </cell>
          <cell r="B109">
            <v>1284083.7</v>
          </cell>
          <cell r="C109">
            <v>0</v>
          </cell>
          <cell r="D109">
            <v>1284083.7</v>
          </cell>
        </row>
        <row r="110">
          <cell r="A110" t="str">
            <v>Removal Costs Adjustment - DC</v>
          </cell>
          <cell r="B110">
            <v>2675559.59</v>
          </cell>
          <cell r="C110">
            <v>0</v>
          </cell>
          <cell r="D110">
            <v>2675559.59</v>
          </cell>
        </row>
        <row r="111">
          <cell r="A111" t="str">
            <v>MD Property Tax Adjustment</v>
          </cell>
          <cell r="B111">
            <v>250000</v>
          </cell>
          <cell r="C111">
            <v>0</v>
          </cell>
          <cell r="D111">
            <v>250000</v>
          </cell>
        </row>
        <row r="112">
          <cell r="A112" t="str">
            <v>Excess Book / Tax Depr (pre '75)</v>
          </cell>
          <cell r="B112">
            <v>3821158.75</v>
          </cell>
          <cell r="C112">
            <v>0</v>
          </cell>
          <cell r="D112">
            <v>3821158.75</v>
          </cell>
        </row>
        <row r="113">
          <cell r="A113" t="str">
            <v>AFUDC Equity (Control Center)</v>
          </cell>
          <cell r="B113">
            <v>276309</v>
          </cell>
          <cell r="C113">
            <v>0</v>
          </cell>
          <cell r="D113">
            <v>276309</v>
          </cell>
        </row>
        <row r="114">
          <cell r="A114" t="str">
            <v>AFUDC Equity</v>
          </cell>
          <cell r="B114">
            <v>0</v>
          </cell>
          <cell r="C114">
            <v>-471301.44</v>
          </cell>
          <cell r="D114">
            <v>-471301.44</v>
          </cell>
        </row>
        <row r="115">
          <cell r="A115" t="str">
            <v>Bk Depr on AFUDC - DC</v>
          </cell>
          <cell r="B115">
            <v>274000</v>
          </cell>
          <cell r="C115">
            <v>0</v>
          </cell>
          <cell r="D115">
            <v>274000</v>
          </cell>
        </row>
        <row r="116">
          <cell r="A116" t="str">
            <v>Bk Depr on AFUDC - Smeco</v>
          </cell>
          <cell r="B116">
            <v>29250</v>
          </cell>
          <cell r="C116">
            <v>0</v>
          </cell>
          <cell r="D116">
            <v>29250</v>
          </cell>
        </row>
        <row r="117">
          <cell r="A117" t="str">
            <v>Bk Depr on AFUDC - MD</v>
          </cell>
          <cell r="B117">
            <v>387250</v>
          </cell>
          <cell r="C117">
            <v>0</v>
          </cell>
          <cell r="D117">
            <v>387250</v>
          </cell>
        </row>
        <row r="118">
          <cell r="A118" t="str">
            <v>Amortization Software Costs</v>
          </cell>
          <cell r="B118">
            <v>1823158.72</v>
          </cell>
          <cell r="C118">
            <v>0</v>
          </cell>
          <cell r="D118">
            <v>1823158.72</v>
          </cell>
        </row>
        <row r="119">
          <cell r="A119" t="str">
            <v>Software Costs &amp; NPDES Permits</v>
          </cell>
          <cell r="B119">
            <v>0</v>
          </cell>
          <cell r="C119">
            <v>0</v>
          </cell>
          <cell r="D119">
            <v>0</v>
          </cell>
        </row>
        <row r="120">
          <cell r="A120" t="str">
            <v>Purchased Software</v>
          </cell>
          <cell r="B120">
            <v>-140764.75</v>
          </cell>
          <cell r="C120">
            <v>0</v>
          </cell>
          <cell r="D120">
            <v>-140764.75</v>
          </cell>
        </row>
        <row r="121">
          <cell r="A121" t="str">
            <v>Bond Interest - Operating/Nonoperating</v>
          </cell>
          <cell r="B121">
            <v>0</v>
          </cell>
          <cell r="C121">
            <v>0</v>
          </cell>
          <cell r="D121">
            <v>0</v>
          </cell>
        </row>
        <row r="123">
          <cell r="A123" t="str">
            <v>Subtotal Flowthrough</v>
          </cell>
          <cell r="B123">
            <v>2081317.03</v>
          </cell>
          <cell r="C123">
            <v>-471301.44</v>
          </cell>
          <cell r="D123">
            <v>1610015.59</v>
          </cell>
        </row>
        <row r="125">
          <cell r="A125" t="str">
            <v>Normalization Adj - 190</v>
          </cell>
          <cell r="B125">
            <v>0</v>
          </cell>
          <cell r="C125">
            <v>0</v>
          </cell>
          <cell r="D125">
            <v>0</v>
          </cell>
        </row>
        <row r="126">
          <cell r="A126" t="str">
            <v>Normalization Adj - 282 FT</v>
          </cell>
          <cell r="B126">
            <v>-864275</v>
          </cell>
          <cell r="C126">
            <v>0</v>
          </cell>
          <cell r="D126">
            <v>-864275</v>
          </cell>
        </row>
        <row r="127">
          <cell r="A127" t="str">
            <v>Normalization Adj - 283</v>
          </cell>
          <cell r="B127">
            <v>0</v>
          </cell>
          <cell r="C127">
            <v>0</v>
          </cell>
          <cell r="D127">
            <v>0</v>
          </cell>
        </row>
        <row r="129">
          <cell r="A129" t="str">
            <v>Subtotal Normalization</v>
          </cell>
          <cell r="B129">
            <v>-864275</v>
          </cell>
          <cell r="C129">
            <v>0</v>
          </cell>
          <cell r="D129">
            <v>-864275</v>
          </cell>
        </row>
        <row r="131">
          <cell r="A131" t="str">
            <v>Book Income Subject to Tax</v>
          </cell>
          <cell r="B131">
            <v>26641901.57</v>
          </cell>
          <cell r="C131">
            <v>1070868.56</v>
          </cell>
          <cell r="D131">
            <v>27712770.129999999</v>
          </cell>
        </row>
        <row r="133">
          <cell r="A133" t="str">
            <v>Adjustments to Compute DC Tax</v>
          </cell>
          <cell r="B133">
            <v>0</v>
          </cell>
          <cell r="C133">
            <v>0</v>
          </cell>
        </row>
        <row r="134">
          <cell r="A134" t="str">
            <v>Book Depr on Capitalized Taxes</v>
          </cell>
          <cell r="B134">
            <v>138000</v>
          </cell>
          <cell r="C134">
            <v>0</v>
          </cell>
          <cell r="D134">
            <v>138000</v>
          </cell>
        </row>
        <row r="135">
          <cell r="A135" t="str">
            <v>Removal Costs Adjust - DC</v>
          </cell>
          <cell r="B135">
            <v>4600914.6900000004</v>
          </cell>
          <cell r="C135">
            <v>0</v>
          </cell>
          <cell r="D135">
            <v>4600914.6900000004</v>
          </cell>
        </row>
        <row r="137">
          <cell r="A137" t="str">
            <v>Subtotal Flowthrough</v>
          </cell>
          <cell r="B137">
            <v>4738914.6900000004</v>
          </cell>
          <cell r="C137">
            <v>0</v>
          </cell>
          <cell r="D137">
            <v>4738914.6900000004</v>
          </cell>
        </row>
        <row r="139">
          <cell r="A139" t="str">
            <v>Normalization Adj - 190</v>
          </cell>
          <cell r="B139">
            <v>0</v>
          </cell>
          <cell r="C139">
            <v>0</v>
          </cell>
          <cell r="D139">
            <v>0</v>
          </cell>
        </row>
        <row r="140">
          <cell r="A140" t="str">
            <v>Normalization Adj - 282</v>
          </cell>
          <cell r="B140">
            <v>864275</v>
          </cell>
          <cell r="C140">
            <v>0</v>
          </cell>
          <cell r="D140">
            <v>864275</v>
          </cell>
        </row>
        <row r="141">
          <cell r="A141" t="str">
            <v>Normalization Adj - 283</v>
          </cell>
          <cell r="B141">
            <v>0</v>
          </cell>
          <cell r="C141">
            <v>0</v>
          </cell>
          <cell r="D141">
            <v>0</v>
          </cell>
        </row>
        <row r="143">
          <cell r="A143" t="str">
            <v>Subtotal Normalization</v>
          </cell>
          <cell r="B143">
            <v>864275</v>
          </cell>
          <cell r="C143">
            <v>0</v>
          </cell>
          <cell r="D143">
            <v>864275</v>
          </cell>
        </row>
        <row r="145">
          <cell r="A145" t="str">
            <v>DC Taxable Income</v>
          </cell>
          <cell r="B145">
            <v>32245091.260000002</v>
          </cell>
          <cell r="C145">
            <v>1070868.56</v>
          </cell>
          <cell r="D145">
            <v>33315959.82</v>
          </cell>
        </row>
        <row r="147">
          <cell r="A147" t="str">
            <v>DC Income Tax Provision</v>
          </cell>
          <cell r="B147">
            <v>2595729.8464299999</v>
          </cell>
          <cell r="C147">
            <v>86204.919080000007</v>
          </cell>
          <cell r="D147">
            <v>2681934.7655099998</v>
          </cell>
        </row>
        <row r="149">
          <cell r="A149" t="str">
            <v>Federal Taxable Income</v>
          </cell>
          <cell r="B149">
            <v>24046171.72357</v>
          </cell>
          <cell r="C149">
            <v>984663.64092000003</v>
          </cell>
          <cell r="D149">
            <v>25030835.364489999</v>
          </cell>
        </row>
        <row r="151">
          <cell r="A151" t="str">
            <v>Federal Income Tax Provision</v>
          </cell>
          <cell r="B151">
            <v>8416160.1032494996</v>
          </cell>
          <cell r="C151">
            <v>344632.27432199998</v>
          </cell>
          <cell r="D151">
            <v>8760792.3775715008</v>
          </cell>
        </row>
        <row r="153">
          <cell r="A153" t="str">
            <v>Empowerment Zone Credit</v>
          </cell>
          <cell r="B153">
            <v>0</v>
          </cell>
          <cell r="D153">
            <v>0</v>
          </cell>
        </row>
        <row r="154">
          <cell r="A154" t="str">
            <v>ITC</v>
          </cell>
          <cell r="B154">
            <v>-508596</v>
          </cell>
          <cell r="C154">
            <v>0</v>
          </cell>
          <cell r="D154">
            <v>-508596</v>
          </cell>
        </row>
        <row r="156">
          <cell r="A156" t="str">
            <v>Net Federal Tax Provision</v>
          </cell>
          <cell r="B156">
            <v>7907564.1032494996</v>
          </cell>
          <cell r="C156">
            <v>344632.27432199998</v>
          </cell>
          <cell r="D156">
            <v>8252196.3775714999</v>
          </cell>
        </row>
        <row r="158">
          <cell r="A158" t="str">
            <v>NOTE: Excludes adjusting entries</v>
          </cell>
          <cell r="C158" t="str">
            <v>Total Taxes</v>
          </cell>
          <cell r="D158">
            <v>10934131.143081499</v>
          </cell>
        </row>
      </sheetData>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refreshError="1">
        <row r="1">
          <cell r="E1" t="str">
            <v>POTOMAC ELECTRIC POWER COMPANY</v>
          </cell>
        </row>
        <row r="2">
          <cell r="E2" t="str">
            <v>CUSTOMER CREDIT DEPARTMENT</v>
          </cell>
        </row>
        <row r="3">
          <cell r="E3" t="str">
            <v>DATA INPUT SPREADSHEET</v>
          </cell>
        </row>
        <row r="4">
          <cell r="E4">
            <v>2006</v>
          </cell>
        </row>
        <row r="6">
          <cell r="A6" t="str">
            <v>DEBIT ACTIVE ACCOUNTS</v>
          </cell>
        </row>
        <row r="8">
          <cell r="A8" t="str">
            <v>Type</v>
          </cell>
        </row>
        <row r="10">
          <cell r="A10" t="str">
            <v>District of Columbia Residential</v>
          </cell>
        </row>
        <row r="11">
          <cell r="A11" t="str">
            <v>Montgomery Cty Residential</v>
          </cell>
        </row>
        <row r="12">
          <cell r="A12" t="str">
            <v>Prince George's Cty Residential</v>
          </cell>
        </row>
        <row r="14">
          <cell r="A14" t="str">
            <v>Total Residential</v>
          </cell>
        </row>
        <row r="15">
          <cell r="A15" t="str">
            <v>Total Commercial</v>
          </cell>
        </row>
        <row r="16">
          <cell r="A16" t="str">
            <v>Total Graphic</v>
          </cell>
        </row>
        <row r="17">
          <cell r="A17" t="str">
            <v>Total State &amp; Local</v>
          </cell>
        </row>
        <row r="18">
          <cell r="A18" t="str">
            <v>Total U.S. Govt</v>
          </cell>
        </row>
        <row r="19">
          <cell r="A19" t="str">
            <v>Total St. Lighting</v>
          </cell>
        </row>
        <row r="20">
          <cell r="A20" t="str">
            <v>Total Credit Balances</v>
          </cell>
        </row>
        <row r="22">
          <cell r="A22" t="str">
            <v>Final Billed Accounts</v>
          </cell>
        </row>
        <row r="27">
          <cell r="A27" t="str">
            <v>SUMMATIONS BELOW:</v>
          </cell>
        </row>
        <row r="28">
          <cell r="A28" t="str">
            <v>Total Commercial</v>
          </cell>
        </row>
        <row r="29">
          <cell r="A29" t="str">
            <v>Total Government</v>
          </cell>
        </row>
      </sheetData>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refreshError="1"/>
      <sheetData sheetId="371"/>
      <sheetData sheetId="372"/>
      <sheetData sheetId="373" refreshError="1">
        <row r="82">
          <cell r="B82" t="str">
            <v>2004 Actual</v>
          </cell>
        </row>
        <row r="83">
          <cell r="C83" t="str">
            <v>Current</v>
          </cell>
          <cell r="E83" t="str">
            <v>Jan</v>
          </cell>
        </row>
        <row r="84">
          <cell r="B84" t="str">
            <v>Consolidated Electric</v>
          </cell>
        </row>
        <row r="85">
          <cell r="B85" t="str">
            <v>kWh</v>
          </cell>
          <cell r="C85">
            <v>1773988560</v>
          </cell>
          <cell r="E85">
            <v>2076417923</v>
          </cell>
        </row>
        <row r="86">
          <cell r="B86" t="str">
            <v>accounts</v>
          </cell>
          <cell r="C86">
            <v>1021476</v>
          </cell>
          <cell r="E86">
            <v>1015488</v>
          </cell>
        </row>
        <row r="87">
          <cell r="B87" t="str">
            <v>YTD kWh</v>
          </cell>
          <cell r="C87">
            <v>20108499752</v>
          </cell>
          <cell r="E87">
            <v>2076417923</v>
          </cell>
        </row>
        <row r="88">
          <cell r="B88" t="str">
            <v>YTD avg. accounts</v>
          </cell>
          <cell r="C88">
            <v>1017137</v>
          </cell>
          <cell r="E88">
            <v>1015488</v>
          </cell>
        </row>
        <row r="90">
          <cell r="B90" t="str">
            <v>Atlantic</v>
          </cell>
        </row>
        <row r="91">
          <cell r="B91" t="str">
            <v>kWh</v>
          </cell>
          <cell r="C91">
            <v>767606822</v>
          </cell>
          <cell r="E91">
            <v>836002725</v>
          </cell>
        </row>
        <row r="92">
          <cell r="B92" t="str">
            <v>accounts</v>
          </cell>
          <cell r="C92">
            <v>521752</v>
          </cell>
          <cell r="E92">
            <v>521760</v>
          </cell>
        </row>
        <row r="93">
          <cell r="B93" t="str">
            <v>YTD kWh</v>
          </cell>
          <cell r="C93">
            <v>6727042311</v>
          </cell>
          <cell r="E93">
            <v>836002725</v>
          </cell>
        </row>
        <row r="94">
          <cell r="B94" t="str">
            <v>YTD avg. accounts</v>
          </cell>
          <cell r="C94">
            <v>520427</v>
          </cell>
          <cell r="E94">
            <v>521760</v>
          </cell>
        </row>
        <row r="96">
          <cell r="B96" t="str">
            <v>Delmarva</v>
          </cell>
        </row>
        <row r="97">
          <cell r="B97" t="str">
            <v>kWh</v>
          </cell>
          <cell r="C97">
            <v>1006381738</v>
          </cell>
          <cell r="E97">
            <v>1240415198</v>
          </cell>
        </row>
        <row r="98">
          <cell r="B98" t="str">
            <v>accounts</v>
          </cell>
          <cell r="C98">
            <v>499724</v>
          </cell>
          <cell r="E98">
            <v>493728</v>
          </cell>
        </row>
        <row r="99">
          <cell r="B99" t="str">
            <v>Resale-regulated</v>
          </cell>
        </row>
        <row r="100">
          <cell r="B100" t="str">
            <v>YTD kWh</v>
          </cell>
          <cell r="C100">
            <v>9120460478</v>
          </cell>
          <cell r="E100">
            <v>1240415198</v>
          </cell>
        </row>
        <row r="101">
          <cell r="B101" t="str">
            <v>YTD avg. accounts</v>
          </cell>
          <cell r="C101">
            <v>496711</v>
          </cell>
          <cell r="E101">
            <v>493728</v>
          </cell>
        </row>
        <row r="103">
          <cell r="B103" t="str">
            <v>Bay</v>
          </cell>
        </row>
        <row r="104">
          <cell r="B104" t="str">
            <v>accounts</v>
          </cell>
          <cell r="C104">
            <v>213814</v>
          </cell>
          <cell r="E104">
            <v>210196</v>
          </cell>
        </row>
        <row r="105">
          <cell r="B105" t="str">
            <v>YTD avg. accounts</v>
          </cell>
          <cell r="C105">
            <v>212030</v>
          </cell>
          <cell r="E105">
            <v>210196</v>
          </cell>
        </row>
        <row r="107">
          <cell r="B107" t="str">
            <v>New Castle</v>
          </cell>
        </row>
        <row r="108">
          <cell r="B108" t="str">
            <v>accounts</v>
          </cell>
          <cell r="C108">
            <v>285910</v>
          </cell>
          <cell r="E108">
            <v>283532</v>
          </cell>
        </row>
        <row r="109">
          <cell r="B109" t="str">
            <v>YTD avg. accounts</v>
          </cell>
          <cell r="C109">
            <v>284681</v>
          </cell>
          <cell r="E109">
            <v>283532</v>
          </cell>
        </row>
        <row r="111">
          <cell r="B111" t="str">
            <v>Gas</v>
          </cell>
        </row>
        <row r="112">
          <cell r="B112" t="str">
            <v>Mcf</v>
          </cell>
          <cell r="C112">
            <v>986447</v>
          </cell>
          <cell r="E112">
            <v>3464227</v>
          </cell>
        </row>
        <row r="113">
          <cell r="B113" t="str">
            <v>accounts</v>
          </cell>
          <cell r="C113">
            <v>117305</v>
          </cell>
          <cell r="E113">
            <v>117035</v>
          </cell>
        </row>
        <row r="114">
          <cell r="B114" t="str">
            <v>YTD MCF</v>
          </cell>
          <cell r="C114">
            <v>17368807</v>
          </cell>
          <cell r="E114">
            <v>3464227</v>
          </cell>
        </row>
        <row r="115">
          <cell r="B115" t="str">
            <v>YTD avg. accounts</v>
          </cell>
          <cell r="C115">
            <v>117209</v>
          </cell>
          <cell r="E115">
            <v>117035</v>
          </cell>
        </row>
        <row r="117">
          <cell r="B117" t="str">
            <v>2003 Actual</v>
          </cell>
        </row>
        <row r="118">
          <cell r="C118" t="str">
            <v>Current</v>
          </cell>
          <cell r="E118" t="str">
            <v>Jan</v>
          </cell>
        </row>
      </sheetData>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refreshError="1"/>
      <sheetData sheetId="389" refreshError="1"/>
      <sheetData sheetId="390" refreshError="1"/>
      <sheetData sheetId="391" refreshError="1"/>
      <sheetData sheetId="392" refreshError="1"/>
      <sheetData sheetId="393" refreshError="1"/>
      <sheetData sheetId="394">
        <row r="1">
          <cell r="A1" t="str">
            <v>Category</v>
          </cell>
          <cell r="B1" t="str">
            <v>Manager</v>
          </cell>
          <cell r="D1" t="str">
            <v>Cost Area</v>
          </cell>
          <cell r="E1" t="str">
            <v>cadesc</v>
          </cell>
          <cell r="F1" t="str">
            <v>Organization</v>
          </cell>
          <cell r="G1" t="str">
            <v>SDESC</v>
          </cell>
          <cell r="H1" t="str">
            <v>company</v>
          </cell>
          <cell r="I1" t="str">
            <v>sid</v>
          </cell>
          <cell r="J1" t="str">
            <v>2000</v>
          </cell>
          <cell r="K1" t="str">
            <v>2001</v>
          </cell>
          <cell r="L1" t="str">
            <v>2002</v>
          </cell>
          <cell r="M1" t="str">
            <v>2003</v>
          </cell>
        </row>
        <row r="2">
          <cell r="A2" t="str">
            <v>O&amp;M</v>
          </cell>
          <cell r="C2">
            <v>0</v>
          </cell>
          <cell r="D2" t="str">
            <v>00000</v>
          </cell>
          <cell r="E2" t="str">
            <v>Unspecified</v>
          </cell>
          <cell r="H2" t="str">
            <v>120</v>
          </cell>
          <cell r="I2" t="str">
            <v>BT</v>
          </cell>
          <cell r="J2">
            <v>103.15</v>
          </cell>
          <cell r="L2">
            <v>235.08</v>
          </cell>
        </row>
        <row r="3">
          <cell r="A3" t="str">
            <v>CAP</v>
          </cell>
          <cell r="C3">
            <v>0</v>
          </cell>
          <cell r="D3" t="str">
            <v>00000</v>
          </cell>
          <cell r="E3" t="str">
            <v>Unspecified</v>
          </cell>
          <cell r="H3" t="str">
            <v>120</v>
          </cell>
          <cell r="I3" t="str">
            <v>CB</v>
          </cell>
          <cell r="J3">
            <v>172.65</v>
          </cell>
          <cell r="K3">
            <v>26.27</v>
          </cell>
          <cell r="L3">
            <v>6.79</v>
          </cell>
        </row>
        <row r="4">
          <cell r="A4" t="str">
            <v>CAP</v>
          </cell>
          <cell r="C4">
            <v>0</v>
          </cell>
          <cell r="D4" t="str">
            <v>00000</v>
          </cell>
          <cell r="E4" t="str">
            <v>Unspecified</v>
          </cell>
          <cell r="H4" t="str">
            <v>120</v>
          </cell>
          <cell r="I4" t="str">
            <v>CL</v>
          </cell>
          <cell r="J4">
            <v>392.4</v>
          </cell>
          <cell r="K4">
            <v>59.7</v>
          </cell>
          <cell r="L4">
            <v>15.42</v>
          </cell>
        </row>
        <row r="5">
          <cell r="A5" t="str">
            <v>CAP</v>
          </cell>
          <cell r="C5">
            <v>0</v>
          </cell>
          <cell r="D5" t="str">
            <v>00000</v>
          </cell>
          <cell r="E5" t="str">
            <v>Unspecified</v>
          </cell>
          <cell r="H5" t="str">
            <v>120</v>
          </cell>
          <cell r="I5" t="str">
            <v>CM</v>
          </cell>
          <cell r="K5">
            <v>790.63</v>
          </cell>
        </row>
        <row r="6">
          <cell r="A6" t="str">
            <v>CAP</v>
          </cell>
          <cell r="C6">
            <v>0</v>
          </cell>
          <cell r="D6" t="str">
            <v>00000</v>
          </cell>
          <cell r="E6" t="str">
            <v>Unspecified</v>
          </cell>
          <cell r="H6" t="str">
            <v>120</v>
          </cell>
          <cell r="I6" t="str">
            <v>CT</v>
          </cell>
          <cell r="K6">
            <v>53.11</v>
          </cell>
        </row>
        <row r="7">
          <cell r="A7" t="str">
            <v>O&amp;M</v>
          </cell>
          <cell r="C7">
            <v>0</v>
          </cell>
          <cell r="D7" t="str">
            <v>00000</v>
          </cell>
          <cell r="E7" t="str">
            <v>Unspecified</v>
          </cell>
          <cell r="H7" t="str">
            <v>120</v>
          </cell>
          <cell r="I7" t="str">
            <v>IT</v>
          </cell>
          <cell r="J7">
            <v>0.31</v>
          </cell>
        </row>
        <row r="8">
          <cell r="A8" t="str">
            <v>O&amp;M</v>
          </cell>
          <cell r="C8">
            <v>0</v>
          </cell>
          <cell r="D8" t="str">
            <v>00000</v>
          </cell>
          <cell r="E8" t="str">
            <v>Unspecified</v>
          </cell>
          <cell r="H8" t="str">
            <v>120</v>
          </cell>
          <cell r="I8" t="str">
            <v>LT</v>
          </cell>
          <cell r="J8">
            <v>294.72000000000003</v>
          </cell>
          <cell r="L8">
            <v>992.45</v>
          </cell>
          <cell r="M8">
            <v>102093.04</v>
          </cell>
        </row>
        <row r="9">
          <cell r="A9" t="str">
            <v>O&amp;M</v>
          </cell>
          <cell r="C9">
            <v>11000</v>
          </cell>
          <cell r="D9" t="str">
            <v>11000</v>
          </cell>
          <cell r="E9" t="str">
            <v>A4 - NUCLEAR DIVISION</v>
          </cell>
          <cell r="H9" t="str">
            <v>120</v>
          </cell>
          <cell r="I9" t="str">
            <v>BT</v>
          </cell>
          <cell r="J9">
            <v>153.94999999999999</v>
          </cell>
        </row>
        <row r="10">
          <cell r="A10" t="str">
            <v>O&amp;M</v>
          </cell>
          <cell r="C10">
            <v>11000</v>
          </cell>
          <cell r="D10" t="str">
            <v>11000</v>
          </cell>
          <cell r="E10" t="str">
            <v>A4 - NUCLEAR DIVISION</v>
          </cell>
          <cell r="H10" t="str">
            <v>120</v>
          </cell>
          <cell r="I10" t="str">
            <v>IT</v>
          </cell>
          <cell r="J10">
            <v>76131.91</v>
          </cell>
          <cell r="K10">
            <v>330</v>
          </cell>
        </row>
        <row r="11">
          <cell r="A11" t="str">
            <v>O&amp;M</v>
          </cell>
          <cell r="C11">
            <v>11000</v>
          </cell>
          <cell r="D11" t="str">
            <v>11000</v>
          </cell>
          <cell r="E11" t="str">
            <v>A4 - NUCLEAR DIVISION</v>
          </cell>
          <cell r="H11" t="str">
            <v>120</v>
          </cell>
          <cell r="I11" t="str">
            <v>LT</v>
          </cell>
          <cell r="J11">
            <v>26804.91</v>
          </cell>
        </row>
        <row r="12">
          <cell r="A12" t="str">
            <v>O&amp;M</v>
          </cell>
          <cell r="C12">
            <v>11000</v>
          </cell>
          <cell r="D12" t="str">
            <v>11000</v>
          </cell>
          <cell r="E12" t="str">
            <v>A4 - NUCLEAR DIVISION</v>
          </cell>
          <cell r="H12" t="str">
            <v>120</v>
          </cell>
          <cell r="I12" t="str">
            <v>OT</v>
          </cell>
          <cell r="J12">
            <v>-9150.76</v>
          </cell>
          <cell r="K12">
            <v>794.76</v>
          </cell>
        </row>
        <row r="13">
          <cell r="A13" t="str">
            <v>O&amp;M</v>
          </cell>
          <cell r="C13">
            <v>11110</v>
          </cell>
          <cell r="D13" t="str">
            <v>11110</v>
          </cell>
          <cell r="E13" t="str">
            <v>X2 - Production Maintenance</v>
          </cell>
          <cell r="H13" t="str">
            <v>120</v>
          </cell>
          <cell r="I13" t="str">
            <v>LT</v>
          </cell>
          <cell r="J13">
            <v>630.91999999999996</v>
          </cell>
          <cell r="M13">
            <v>-9420834</v>
          </cell>
        </row>
        <row r="14">
          <cell r="A14" t="str">
            <v>O&amp;M</v>
          </cell>
          <cell r="C14">
            <v>11210</v>
          </cell>
          <cell r="D14" t="str">
            <v>11210</v>
          </cell>
          <cell r="E14" t="str">
            <v>X6 - Station Services</v>
          </cell>
          <cell r="H14" t="str">
            <v>120</v>
          </cell>
          <cell r="I14" t="str">
            <v>LT</v>
          </cell>
          <cell r="J14">
            <v>22082.2</v>
          </cell>
        </row>
        <row r="15">
          <cell r="A15" t="str">
            <v>O&amp;M</v>
          </cell>
          <cell r="C15">
            <v>11305</v>
          </cell>
          <cell r="D15" t="str">
            <v>11305</v>
          </cell>
          <cell r="E15" t="str">
            <v>Y1 Nuclear Records Admin and Proc</v>
          </cell>
          <cell r="H15" t="str">
            <v>120</v>
          </cell>
          <cell r="I15" t="str">
            <v>BT</v>
          </cell>
          <cell r="J15">
            <v>0</v>
          </cell>
        </row>
        <row r="16">
          <cell r="A16" t="str">
            <v>O&amp;M</v>
          </cell>
          <cell r="C16">
            <v>11305</v>
          </cell>
          <cell r="D16" t="str">
            <v>11305</v>
          </cell>
          <cell r="E16" t="str">
            <v>Y1 Nuclear Records Admin and Proc</v>
          </cell>
          <cell r="H16" t="str">
            <v>120</v>
          </cell>
          <cell r="I16" t="str">
            <v>LT</v>
          </cell>
          <cell r="J16">
            <v>0</v>
          </cell>
          <cell r="M16">
            <v>6990052</v>
          </cell>
        </row>
        <row r="17">
          <cell r="A17" t="str">
            <v>CAP</v>
          </cell>
          <cell r="C17">
            <v>11550</v>
          </cell>
          <cell r="D17" t="str">
            <v>11550</v>
          </cell>
          <cell r="E17" t="str">
            <v>AN - NUCLEAR DIRECT CHARGES</v>
          </cell>
          <cell r="H17" t="str">
            <v>120</v>
          </cell>
          <cell r="I17" t="str">
            <v>CI</v>
          </cell>
          <cell r="L17">
            <v>-343296.36</v>
          </cell>
        </row>
        <row r="18">
          <cell r="A18" t="str">
            <v>CAP</v>
          </cell>
          <cell r="C18">
            <v>11550</v>
          </cell>
          <cell r="D18" t="str">
            <v>11550</v>
          </cell>
          <cell r="E18" t="str">
            <v>AN - NUCLEAR DIRECT CHARGES</v>
          </cell>
          <cell r="H18" t="str">
            <v>120</v>
          </cell>
          <cell r="I18" t="str">
            <v>CM</v>
          </cell>
          <cell r="L18">
            <v>-356645.96</v>
          </cell>
        </row>
        <row r="19">
          <cell r="A19" t="str">
            <v>CAP</v>
          </cell>
          <cell r="C19">
            <v>11550</v>
          </cell>
          <cell r="D19" t="str">
            <v>11550</v>
          </cell>
          <cell r="E19" t="str">
            <v>AN - NUCLEAR DIRECT CHARGES</v>
          </cell>
          <cell r="H19" t="str">
            <v>120</v>
          </cell>
          <cell r="I19" t="str">
            <v>CO</v>
          </cell>
          <cell r="L19">
            <v>-165481.03</v>
          </cell>
        </row>
        <row r="20">
          <cell r="A20" t="str">
            <v>O&amp;M</v>
          </cell>
          <cell r="B20" t="str">
            <v>Angley, Ellen K</v>
          </cell>
          <cell r="C20">
            <v>13000</v>
          </cell>
          <cell r="D20" t="str">
            <v>13000</v>
          </cell>
          <cell r="E20" t="str">
            <v>C2 - ENERGY SUPPLY GROUP</v>
          </cell>
          <cell r="F20" t="str">
            <v>Strategy &amp; Law</v>
          </cell>
          <cell r="G20" t="str">
            <v>ENERGY SUPPLY GROUP</v>
          </cell>
          <cell r="H20" t="str">
            <v>120</v>
          </cell>
          <cell r="I20" t="str">
            <v>BT</v>
          </cell>
          <cell r="J20">
            <v>24401.81</v>
          </cell>
        </row>
        <row r="21">
          <cell r="A21" t="str">
            <v>O&amp;M</v>
          </cell>
          <cell r="B21" t="str">
            <v>Angley, Ellen K</v>
          </cell>
          <cell r="C21">
            <v>13000</v>
          </cell>
          <cell r="D21" t="str">
            <v>13000</v>
          </cell>
          <cell r="E21" t="str">
            <v>C2 - ENERGY SUPPLY GROUP</v>
          </cell>
          <cell r="F21" t="str">
            <v>Strategy &amp; Law</v>
          </cell>
          <cell r="G21" t="str">
            <v>ENERGY SUPPLY GROUP</v>
          </cell>
          <cell r="H21" t="str">
            <v>120</v>
          </cell>
          <cell r="I21" t="str">
            <v>IT</v>
          </cell>
          <cell r="J21">
            <v>22389.41</v>
          </cell>
          <cell r="K21">
            <v>18188.03</v>
          </cell>
          <cell r="L21">
            <v>5873.75</v>
          </cell>
        </row>
        <row r="22">
          <cell r="A22" t="str">
            <v>O&amp;M</v>
          </cell>
          <cell r="B22" t="str">
            <v>Angley, Ellen K</v>
          </cell>
          <cell r="C22">
            <v>13000</v>
          </cell>
          <cell r="D22" t="str">
            <v>13000</v>
          </cell>
          <cell r="E22" t="str">
            <v>C2 - ENERGY SUPPLY GROUP</v>
          </cell>
          <cell r="F22" t="str">
            <v>Strategy &amp; Law</v>
          </cell>
          <cell r="G22" t="str">
            <v>ENERGY SUPPLY GROUP</v>
          </cell>
          <cell r="H22" t="str">
            <v>120</v>
          </cell>
          <cell r="I22" t="str">
            <v>LT</v>
          </cell>
          <cell r="J22">
            <v>59720.3</v>
          </cell>
          <cell r="K22">
            <v>308.16000000000003</v>
          </cell>
        </row>
        <row r="23">
          <cell r="A23" t="str">
            <v>O&amp;M</v>
          </cell>
          <cell r="B23" t="str">
            <v>Angley, Ellen K</v>
          </cell>
          <cell r="C23">
            <v>13000</v>
          </cell>
          <cell r="D23" t="str">
            <v>13000</v>
          </cell>
          <cell r="E23" t="str">
            <v>C2 - ENERGY SUPPLY GROUP</v>
          </cell>
          <cell r="F23" t="str">
            <v>Strategy &amp; Law</v>
          </cell>
          <cell r="G23" t="str">
            <v>ENERGY SUPPLY GROUP</v>
          </cell>
          <cell r="H23" t="str">
            <v>120</v>
          </cell>
          <cell r="I23" t="str">
            <v>OT</v>
          </cell>
          <cell r="J23">
            <v>3042.28</v>
          </cell>
        </row>
        <row r="24">
          <cell r="A24" t="str">
            <v>O&amp;M</v>
          </cell>
          <cell r="B24" t="str">
            <v>Angley, Ellen K</v>
          </cell>
          <cell r="C24">
            <v>13000</v>
          </cell>
          <cell r="D24" t="str">
            <v>13000</v>
          </cell>
          <cell r="E24" t="str">
            <v>C2 - ENERGY SUPPLY GROUP</v>
          </cell>
          <cell r="F24" t="str">
            <v>Strategy &amp; Law</v>
          </cell>
          <cell r="G24" t="str">
            <v>ENERGY SUPPLY GROUP</v>
          </cell>
          <cell r="H24" t="str">
            <v>120</v>
          </cell>
          <cell r="I24" t="str">
            <v>TT</v>
          </cell>
          <cell r="J24">
            <v>64.12</v>
          </cell>
          <cell r="M24">
            <v>18270.18</v>
          </cell>
        </row>
        <row r="25">
          <cell r="A25" t="str">
            <v>O&amp;M</v>
          </cell>
          <cell r="B25" t="str">
            <v>Angley, Ellen K</v>
          </cell>
          <cell r="C25">
            <v>13010</v>
          </cell>
          <cell r="D25" t="str">
            <v>13010</v>
          </cell>
          <cell r="E25" t="str">
            <v>J4 - POWER CONTRACTS DEPT</v>
          </cell>
          <cell r="F25" t="str">
            <v>Strategy &amp; Law</v>
          </cell>
          <cell r="G25" t="str">
            <v>POWER CONTRACTS DEPT</v>
          </cell>
          <cell r="H25" t="str">
            <v>120</v>
          </cell>
          <cell r="I25" t="str">
            <v>BT</v>
          </cell>
          <cell r="J25">
            <v>16973.650000000001</v>
          </cell>
        </row>
        <row r="26">
          <cell r="A26" t="str">
            <v>O&amp;M</v>
          </cell>
          <cell r="B26" t="str">
            <v>Angley, Ellen K</v>
          </cell>
          <cell r="C26">
            <v>13010</v>
          </cell>
          <cell r="D26" t="str">
            <v>13010</v>
          </cell>
          <cell r="E26" t="str">
            <v>J4 - POWER CONTRACTS DEPT</v>
          </cell>
          <cell r="F26" t="str">
            <v>Strategy &amp; Law</v>
          </cell>
          <cell r="G26" t="str">
            <v>POWER CONTRACTS DEPT</v>
          </cell>
          <cell r="H26" t="str">
            <v>120</v>
          </cell>
          <cell r="I26" t="str">
            <v>IT</v>
          </cell>
          <cell r="J26">
            <v>274407.40000000002</v>
          </cell>
          <cell r="K26">
            <v>2550</v>
          </cell>
          <cell r="L26">
            <v>27971</v>
          </cell>
          <cell r="M26">
            <v>135891858.69</v>
          </cell>
        </row>
        <row r="27">
          <cell r="A27" t="str">
            <v>O&amp;M</v>
          </cell>
          <cell r="B27" t="str">
            <v>Angley, Ellen K</v>
          </cell>
          <cell r="C27">
            <v>13010</v>
          </cell>
          <cell r="D27" t="str">
            <v>13010</v>
          </cell>
          <cell r="E27" t="str">
            <v>J4 - POWER CONTRACTS DEPT</v>
          </cell>
          <cell r="F27" t="str">
            <v>Strategy &amp; Law</v>
          </cell>
          <cell r="G27" t="str">
            <v>POWER CONTRACTS DEPT</v>
          </cell>
          <cell r="H27" t="str">
            <v>120</v>
          </cell>
          <cell r="I27" t="str">
            <v>LT</v>
          </cell>
          <cell r="J27">
            <v>48496.5</v>
          </cell>
        </row>
        <row r="28">
          <cell r="A28" t="str">
            <v>O&amp;M</v>
          </cell>
          <cell r="B28" t="str">
            <v>Angley, Ellen K</v>
          </cell>
          <cell r="C28">
            <v>13010</v>
          </cell>
          <cell r="D28" t="str">
            <v>13010</v>
          </cell>
          <cell r="E28" t="str">
            <v>J4 - POWER CONTRACTS DEPT</v>
          </cell>
          <cell r="F28" t="str">
            <v>Strategy &amp; Law</v>
          </cell>
          <cell r="G28" t="str">
            <v>POWER CONTRACTS DEPT</v>
          </cell>
          <cell r="H28" t="str">
            <v>120</v>
          </cell>
          <cell r="I28" t="str">
            <v>MT</v>
          </cell>
          <cell r="J28">
            <v>182.3</v>
          </cell>
        </row>
        <row r="29">
          <cell r="A29" t="str">
            <v>O&amp;M</v>
          </cell>
          <cell r="B29" t="str">
            <v>Angley, Ellen K</v>
          </cell>
          <cell r="C29">
            <v>13010</v>
          </cell>
          <cell r="D29" t="str">
            <v>13010</v>
          </cell>
          <cell r="E29" t="str">
            <v>J4 - POWER CONTRACTS DEPT</v>
          </cell>
          <cell r="F29" t="str">
            <v>Strategy &amp; Law</v>
          </cell>
          <cell r="G29" t="str">
            <v>POWER CONTRACTS DEPT</v>
          </cell>
          <cell r="H29" t="str">
            <v>120</v>
          </cell>
          <cell r="I29" t="str">
            <v>OT</v>
          </cell>
          <cell r="J29">
            <v>279.64999999999998</v>
          </cell>
        </row>
        <row r="30">
          <cell r="A30" t="str">
            <v>O&amp;M</v>
          </cell>
          <cell r="B30" t="str">
            <v>Angley, Ellen K</v>
          </cell>
          <cell r="C30">
            <v>13010</v>
          </cell>
          <cell r="D30" t="str">
            <v>13010</v>
          </cell>
          <cell r="E30" t="str">
            <v>J4 - POWER CONTRACTS DEPT</v>
          </cell>
          <cell r="F30" t="str">
            <v>Strategy &amp; Law</v>
          </cell>
          <cell r="G30" t="str">
            <v>POWER CONTRACTS DEPT</v>
          </cell>
          <cell r="H30" t="str">
            <v>120</v>
          </cell>
          <cell r="I30" t="str">
            <v>TT</v>
          </cell>
          <cell r="J30">
            <v>-182.49</v>
          </cell>
        </row>
        <row r="31">
          <cell r="A31" t="str">
            <v>O&amp;M</v>
          </cell>
          <cell r="C31">
            <v>13030</v>
          </cell>
          <cell r="D31" t="str">
            <v>13030</v>
          </cell>
          <cell r="E31" t="str">
            <v>J6 - NEPOOL RELATIONS AND CONTRACT ADMIN</v>
          </cell>
          <cell r="H31" t="str">
            <v>120</v>
          </cell>
          <cell r="I31" t="str">
            <v>BT</v>
          </cell>
          <cell r="J31">
            <v>14442.13</v>
          </cell>
        </row>
        <row r="32">
          <cell r="A32" t="str">
            <v>O&amp;M</v>
          </cell>
          <cell r="C32">
            <v>13030</v>
          </cell>
          <cell r="D32" t="str">
            <v>13030</v>
          </cell>
          <cell r="E32" t="str">
            <v>J6 - NEPOOL RELATIONS AND CONTRACT ADMIN</v>
          </cell>
          <cell r="H32" t="str">
            <v>120</v>
          </cell>
          <cell r="I32" t="str">
            <v>IT</v>
          </cell>
          <cell r="J32">
            <v>1311536.6000000001</v>
          </cell>
          <cell r="M32">
            <v>1402278.17</v>
          </cell>
        </row>
        <row r="33">
          <cell r="A33" t="str">
            <v>O&amp;M</v>
          </cell>
          <cell r="C33">
            <v>13030</v>
          </cell>
          <cell r="D33" t="str">
            <v>13030</v>
          </cell>
          <cell r="E33" t="str">
            <v>J6 - NEPOOL RELATIONS AND CONTRACT ADMIN</v>
          </cell>
          <cell r="H33" t="str">
            <v>120</v>
          </cell>
          <cell r="I33" t="str">
            <v>LT</v>
          </cell>
          <cell r="J33">
            <v>40200.22</v>
          </cell>
        </row>
        <row r="34">
          <cell r="A34" t="str">
            <v>O&amp;M</v>
          </cell>
          <cell r="C34">
            <v>13030</v>
          </cell>
          <cell r="D34" t="str">
            <v>13030</v>
          </cell>
          <cell r="E34" t="str">
            <v>J6 - NEPOOL RELATIONS AND CONTRACT ADMIN</v>
          </cell>
          <cell r="H34" t="str">
            <v>120</v>
          </cell>
          <cell r="I34" t="str">
            <v>OT</v>
          </cell>
          <cell r="J34">
            <v>97.74</v>
          </cell>
        </row>
        <row r="35">
          <cell r="A35" t="str">
            <v>CAP</v>
          </cell>
          <cell r="C35">
            <v>15000</v>
          </cell>
          <cell r="D35" t="str">
            <v>15000</v>
          </cell>
          <cell r="E35" t="str">
            <v>TC - TRANSMISSION CAPITAL - ELECTRIC DELIVERY</v>
          </cell>
          <cell r="H35" t="str">
            <v>120</v>
          </cell>
          <cell r="I35" t="str">
            <v>CB</v>
          </cell>
          <cell r="K35">
            <v>271.58999999999997</v>
          </cell>
        </row>
        <row r="36">
          <cell r="A36" t="str">
            <v>CAP</v>
          </cell>
          <cell r="C36">
            <v>15000</v>
          </cell>
          <cell r="D36" t="str">
            <v>15000</v>
          </cell>
          <cell r="E36" t="str">
            <v>TC - TRANSMISSION CAPITAL - ELECTRIC DELIVERY</v>
          </cell>
          <cell r="H36" t="str">
            <v>120</v>
          </cell>
          <cell r="I36" t="str">
            <v>CL</v>
          </cell>
          <cell r="K36">
            <v>617.26</v>
          </cell>
          <cell r="M36">
            <v>173113.49</v>
          </cell>
        </row>
        <row r="37">
          <cell r="A37" t="str">
            <v>O&amp;M</v>
          </cell>
          <cell r="C37">
            <v>15100</v>
          </cell>
          <cell r="D37" t="str">
            <v>15100</v>
          </cell>
          <cell r="E37" t="str">
            <v>H0 - ASSET MGT - TRANSMISSION XXX</v>
          </cell>
          <cell r="H37" t="str">
            <v>120</v>
          </cell>
          <cell r="I37" t="str">
            <v>BT</v>
          </cell>
          <cell r="J37">
            <v>1389.57</v>
          </cell>
        </row>
        <row r="38">
          <cell r="A38" t="str">
            <v>O&amp;M</v>
          </cell>
          <cell r="C38">
            <v>15100</v>
          </cell>
          <cell r="D38" t="str">
            <v>15100</v>
          </cell>
          <cell r="E38" t="str">
            <v>H0 - ASSET MGT - TRANSMISSION XXX</v>
          </cell>
          <cell r="H38" t="str">
            <v>120</v>
          </cell>
          <cell r="I38" t="str">
            <v>IT</v>
          </cell>
          <cell r="J38">
            <v>10811.25</v>
          </cell>
        </row>
        <row r="39">
          <cell r="A39" t="str">
            <v>O&amp;M</v>
          </cell>
          <cell r="C39">
            <v>15100</v>
          </cell>
          <cell r="D39" t="str">
            <v>15100</v>
          </cell>
          <cell r="E39" t="str">
            <v>H0 - ASSET MGT - TRANSMISSION XXX</v>
          </cell>
          <cell r="H39" t="str">
            <v>120</v>
          </cell>
          <cell r="I39" t="str">
            <v>LT</v>
          </cell>
          <cell r="J39">
            <v>-3987.06</v>
          </cell>
        </row>
        <row r="40">
          <cell r="A40" t="str">
            <v>O&amp;M</v>
          </cell>
          <cell r="C40">
            <v>15100</v>
          </cell>
          <cell r="D40" t="str">
            <v>15100</v>
          </cell>
          <cell r="E40" t="str">
            <v>H0 - ASSET MGT - TRANSMISSION XXX</v>
          </cell>
          <cell r="H40" t="str">
            <v>120</v>
          </cell>
          <cell r="I40" t="str">
            <v>OT</v>
          </cell>
          <cell r="J40">
            <v>-5568</v>
          </cell>
        </row>
        <row r="41">
          <cell r="A41" t="str">
            <v>O&amp;M</v>
          </cell>
          <cell r="C41">
            <v>15100</v>
          </cell>
          <cell r="D41" t="str">
            <v>15100</v>
          </cell>
          <cell r="E41" t="str">
            <v>H0 - ASSET MGT - TRANSMISSION XXX</v>
          </cell>
          <cell r="H41" t="str">
            <v>120</v>
          </cell>
          <cell r="I41" t="str">
            <v>TT</v>
          </cell>
          <cell r="J41">
            <v>1.07</v>
          </cell>
          <cell r="M41">
            <v>70.11</v>
          </cell>
        </row>
        <row r="42">
          <cell r="A42" t="str">
            <v>O&amp;M</v>
          </cell>
          <cell r="C42">
            <v>15105</v>
          </cell>
          <cell r="D42" t="str">
            <v>15105</v>
          </cell>
          <cell r="E42" t="str">
            <v>W9 - REGULATORY AND CUSTOMER COORDINATION</v>
          </cell>
          <cell r="H42" t="str">
            <v>120</v>
          </cell>
          <cell r="I42" t="str">
            <v>BT</v>
          </cell>
          <cell r="J42">
            <v>1853.1</v>
          </cell>
        </row>
        <row r="43">
          <cell r="A43" t="str">
            <v>O&amp;M</v>
          </cell>
          <cell r="C43">
            <v>15105</v>
          </cell>
          <cell r="D43" t="str">
            <v>15105</v>
          </cell>
          <cell r="E43" t="str">
            <v>W9 - REGULATORY AND CUSTOMER COORDINATION</v>
          </cell>
          <cell r="H43" t="str">
            <v>120</v>
          </cell>
          <cell r="I43" t="str">
            <v>IT</v>
          </cell>
          <cell r="J43">
            <v>21.8</v>
          </cell>
          <cell r="K43">
            <v>27.99</v>
          </cell>
        </row>
        <row r="44">
          <cell r="A44" t="str">
            <v>O&amp;M</v>
          </cell>
          <cell r="C44">
            <v>15105</v>
          </cell>
          <cell r="D44" t="str">
            <v>15105</v>
          </cell>
          <cell r="E44" t="str">
            <v>W9 - REGULATORY AND CUSTOMER COORDINATION</v>
          </cell>
          <cell r="H44" t="str">
            <v>120</v>
          </cell>
          <cell r="I44" t="str">
            <v>LT</v>
          </cell>
          <cell r="J44">
            <v>5294.48</v>
          </cell>
        </row>
        <row r="45">
          <cell r="A45" t="str">
            <v>O&amp;M</v>
          </cell>
          <cell r="C45">
            <v>15105</v>
          </cell>
          <cell r="D45" t="str">
            <v>15105</v>
          </cell>
          <cell r="E45" t="str">
            <v>W9 - REGULATORY AND CUSTOMER COORDINATION</v>
          </cell>
          <cell r="H45" t="str">
            <v>120</v>
          </cell>
          <cell r="I45" t="str">
            <v>OT</v>
          </cell>
          <cell r="J45">
            <v>100.29</v>
          </cell>
          <cell r="K45">
            <v>32.19</v>
          </cell>
        </row>
        <row r="46">
          <cell r="A46" t="str">
            <v>O&amp;M</v>
          </cell>
          <cell r="C46">
            <v>15110</v>
          </cell>
          <cell r="D46" t="str">
            <v>15110</v>
          </cell>
          <cell r="E46" t="str">
            <v>W8 - INVESTMENT SYSTEM PLANNING XXX</v>
          </cell>
          <cell r="H46" t="str">
            <v>120</v>
          </cell>
          <cell r="I46" t="str">
            <v>BT</v>
          </cell>
          <cell r="J46">
            <v>5937.34</v>
          </cell>
        </row>
        <row r="47">
          <cell r="A47" t="str">
            <v>CAP</v>
          </cell>
          <cell r="C47">
            <v>15110</v>
          </cell>
          <cell r="D47" t="str">
            <v>15110</v>
          </cell>
          <cell r="E47" t="str">
            <v>W8 - INVESTMENT SYSTEM PLANNING XXX</v>
          </cell>
          <cell r="H47" t="str">
            <v>120</v>
          </cell>
          <cell r="I47" t="str">
            <v>CB</v>
          </cell>
          <cell r="J47">
            <v>378.97</v>
          </cell>
        </row>
        <row r="48">
          <cell r="A48" t="str">
            <v>CAP</v>
          </cell>
          <cell r="C48">
            <v>15110</v>
          </cell>
          <cell r="D48" t="str">
            <v>15110</v>
          </cell>
          <cell r="E48" t="str">
            <v>W8 - INVESTMENT SYSTEM PLANNING XXX</v>
          </cell>
          <cell r="H48" t="str">
            <v>120</v>
          </cell>
          <cell r="I48" t="str">
            <v>CL</v>
          </cell>
          <cell r="J48">
            <v>861.28</v>
          </cell>
          <cell r="M48">
            <v>17450.66</v>
          </cell>
        </row>
        <row r="49">
          <cell r="A49" t="str">
            <v>CAP</v>
          </cell>
          <cell r="C49">
            <v>15110</v>
          </cell>
          <cell r="D49" t="str">
            <v>15110</v>
          </cell>
          <cell r="E49" t="str">
            <v>W8 - INVESTMENT SYSTEM PLANNING XXX</v>
          </cell>
          <cell r="H49" t="str">
            <v>120</v>
          </cell>
          <cell r="I49" t="str">
            <v>CT</v>
          </cell>
          <cell r="J49">
            <v>272.52</v>
          </cell>
        </row>
        <row r="50">
          <cell r="A50" t="str">
            <v>O&amp;M</v>
          </cell>
          <cell r="C50">
            <v>15110</v>
          </cell>
          <cell r="D50" t="str">
            <v>15110</v>
          </cell>
          <cell r="E50" t="str">
            <v>W8 - INVESTMENT SYSTEM PLANNING XXX</v>
          </cell>
          <cell r="H50" t="str">
            <v>120</v>
          </cell>
          <cell r="I50" t="str">
            <v>IT</v>
          </cell>
          <cell r="J50">
            <v>11983.23</v>
          </cell>
          <cell r="K50">
            <v>7694.92</v>
          </cell>
        </row>
        <row r="51">
          <cell r="A51" t="str">
            <v>O&amp;M</v>
          </cell>
          <cell r="C51">
            <v>15110</v>
          </cell>
          <cell r="D51" t="str">
            <v>15110</v>
          </cell>
          <cell r="E51" t="str">
            <v>W8 - INVESTMENT SYSTEM PLANNING XXX</v>
          </cell>
          <cell r="H51" t="str">
            <v>120</v>
          </cell>
          <cell r="I51" t="str">
            <v>LT</v>
          </cell>
          <cell r="J51">
            <v>22568.19</v>
          </cell>
        </row>
        <row r="52">
          <cell r="A52" t="str">
            <v>O&amp;M</v>
          </cell>
          <cell r="C52">
            <v>15110</v>
          </cell>
          <cell r="D52" t="str">
            <v>15110</v>
          </cell>
          <cell r="E52" t="str">
            <v>W8 - INVESTMENT SYSTEM PLANNING XXX</v>
          </cell>
          <cell r="H52" t="str">
            <v>120</v>
          </cell>
          <cell r="I52" t="str">
            <v>OT</v>
          </cell>
          <cell r="J52">
            <v>-30657.8</v>
          </cell>
          <cell r="K52">
            <v>29.88</v>
          </cell>
        </row>
        <row r="53">
          <cell r="A53" t="str">
            <v>O&amp;M</v>
          </cell>
          <cell r="C53">
            <v>15110</v>
          </cell>
          <cell r="D53" t="str">
            <v>15110</v>
          </cell>
          <cell r="E53" t="str">
            <v>W8 - INVESTMENT SYSTEM PLANNING XXX</v>
          </cell>
          <cell r="H53" t="str">
            <v>120</v>
          </cell>
          <cell r="I53" t="str">
            <v>TT</v>
          </cell>
          <cell r="J53">
            <v>572.01</v>
          </cell>
        </row>
        <row r="54">
          <cell r="A54" t="str">
            <v>O&amp;M</v>
          </cell>
          <cell r="C54">
            <v>15200</v>
          </cell>
          <cell r="D54" t="str">
            <v>15200</v>
          </cell>
          <cell r="E54" t="str">
            <v>W7 - ASSET STRATEGY - TRANSMISSION XXX</v>
          </cell>
          <cell r="H54" t="str">
            <v>120</v>
          </cell>
          <cell r="I54" t="str">
            <v>BT</v>
          </cell>
          <cell r="J54">
            <v>12372.61</v>
          </cell>
          <cell r="K54">
            <v>3260.3</v>
          </cell>
        </row>
        <row r="55">
          <cell r="A55" t="str">
            <v>CAP</v>
          </cell>
          <cell r="C55">
            <v>15200</v>
          </cell>
          <cell r="D55" t="str">
            <v>15200</v>
          </cell>
          <cell r="E55" t="str">
            <v>W7 - ASSET STRATEGY - TRANSMISSION XXX</v>
          </cell>
          <cell r="H55" t="str">
            <v>120</v>
          </cell>
          <cell r="I55" t="str">
            <v>CB</v>
          </cell>
          <cell r="J55">
            <v>30402.97</v>
          </cell>
          <cell r="K55">
            <v>148.61999999999901</v>
          </cell>
          <cell r="L55">
            <v>5782.94</v>
          </cell>
          <cell r="M55">
            <v>-13.01</v>
          </cell>
        </row>
        <row r="56">
          <cell r="A56" t="str">
            <v>CAP</v>
          </cell>
          <cell r="C56">
            <v>15200</v>
          </cell>
          <cell r="D56" t="str">
            <v>15200</v>
          </cell>
          <cell r="E56" t="str">
            <v>W7 - ASSET STRATEGY - TRANSMISSION XXX</v>
          </cell>
          <cell r="H56" t="str">
            <v>120</v>
          </cell>
          <cell r="I56" t="str">
            <v>CI</v>
          </cell>
          <cell r="J56">
            <v>1885116.08</v>
          </cell>
          <cell r="K56">
            <v>-122922.47</v>
          </cell>
          <cell r="L56">
            <v>20361.07</v>
          </cell>
        </row>
        <row r="57">
          <cell r="A57" t="str">
            <v>CAP</v>
          </cell>
          <cell r="C57">
            <v>15200</v>
          </cell>
          <cell r="D57" t="str">
            <v>15200</v>
          </cell>
          <cell r="E57" t="str">
            <v>W7 - ASSET STRATEGY - TRANSMISSION XXX</v>
          </cell>
          <cell r="H57" t="str">
            <v>120</v>
          </cell>
          <cell r="I57" t="str">
            <v>CL</v>
          </cell>
          <cell r="J57">
            <v>64586.75</v>
          </cell>
          <cell r="K57">
            <v>-39632.199999999997</v>
          </cell>
          <cell r="L57">
            <v>13204.82</v>
          </cell>
          <cell r="M57">
            <v>212740.34</v>
          </cell>
        </row>
        <row r="58">
          <cell r="A58" t="str">
            <v>CAP</v>
          </cell>
          <cell r="C58">
            <v>15200</v>
          </cell>
          <cell r="D58" t="str">
            <v>15200</v>
          </cell>
          <cell r="E58" t="str">
            <v>W7 - ASSET STRATEGY - TRANSMISSION XXX</v>
          </cell>
          <cell r="H58" t="str">
            <v>120</v>
          </cell>
          <cell r="I58" t="str">
            <v>CM</v>
          </cell>
          <cell r="J58">
            <v>1192579.71</v>
          </cell>
          <cell r="K58">
            <v>-31175.82</v>
          </cell>
          <cell r="L58">
            <v>2026</v>
          </cell>
        </row>
        <row r="59">
          <cell r="A59" t="str">
            <v>CAP</v>
          </cell>
          <cell r="C59">
            <v>15200</v>
          </cell>
          <cell r="D59" t="str">
            <v>15200</v>
          </cell>
          <cell r="E59" t="str">
            <v>W7 - ASSET STRATEGY - TRANSMISSION XXX</v>
          </cell>
          <cell r="H59" t="str">
            <v>120</v>
          </cell>
          <cell r="I59" t="str">
            <v>CO</v>
          </cell>
          <cell r="J59">
            <v>-6231.67</v>
          </cell>
          <cell r="K59">
            <v>-5712.72</v>
          </cell>
          <cell r="M59">
            <v>94.93</v>
          </cell>
        </row>
        <row r="60">
          <cell r="A60" t="str">
            <v>CAP</v>
          </cell>
          <cell r="C60">
            <v>15200</v>
          </cell>
          <cell r="D60" t="str">
            <v>15200</v>
          </cell>
          <cell r="E60" t="str">
            <v>W7 - ASSET STRATEGY - TRANSMISSION XXX</v>
          </cell>
          <cell r="H60" t="str">
            <v>120</v>
          </cell>
          <cell r="I60" t="str">
            <v>CT</v>
          </cell>
          <cell r="J60">
            <v>14171.25</v>
          </cell>
          <cell r="K60">
            <v>-37837.35</v>
          </cell>
          <cell r="L60">
            <v>12174.05</v>
          </cell>
        </row>
        <row r="61">
          <cell r="A61" t="str">
            <v>O&amp;M</v>
          </cell>
          <cell r="C61">
            <v>15200</v>
          </cell>
          <cell r="D61" t="str">
            <v>15200</v>
          </cell>
          <cell r="E61" t="str">
            <v>W7 - ASSET STRATEGY - TRANSMISSION XXX</v>
          </cell>
          <cell r="H61" t="str">
            <v>120</v>
          </cell>
          <cell r="I61" t="str">
            <v>IT</v>
          </cell>
          <cell r="J61">
            <v>189781.8</v>
          </cell>
          <cell r="K61">
            <v>-823.82</v>
          </cell>
          <cell r="L61">
            <v>-34325.53</v>
          </cell>
        </row>
        <row r="62">
          <cell r="A62" t="str">
            <v>O&amp;M</v>
          </cell>
          <cell r="C62">
            <v>15200</v>
          </cell>
          <cell r="D62" t="str">
            <v>15200</v>
          </cell>
          <cell r="E62" t="str">
            <v>W7 - ASSET STRATEGY - TRANSMISSION XXX</v>
          </cell>
          <cell r="H62" t="str">
            <v>120</v>
          </cell>
          <cell r="I62" t="str">
            <v>LT</v>
          </cell>
          <cell r="J62">
            <v>58728.26</v>
          </cell>
          <cell r="K62">
            <v>9203.91</v>
          </cell>
        </row>
        <row r="63">
          <cell r="A63" t="str">
            <v>O&amp;M</v>
          </cell>
          <cell r="C63">
            <v>15200</v>
          </cell>
          <cell r="D63" t="str">
            <v>15200</v>
          </cell>
          <cell r="E63" t="str">
            <v>W7 - ASSET STRATEGY - TRANSMISSION XXX</v>
          </cell>
          <cell r="H63" t="str">
            <v>120</v>
          </cell>
          <cell r="I63" t="str">
            <v>MT</v>
          </cell>
          <cell r="J63">
            <v>40622.29</v>
          </cell>
          <cell r="K63">
            <v>2996</v>
          </cell>
        </row>
        <row r="64">
          <cell r="A64" t="str">
            <v>O&amp;M</v>
          </cell>
          <cell r="C64">
            <v>15200</v>
          </cell>
          <cell r="D64" t="str">
            <v>15200</v>
          </cell>
          <cell r="E64" t="str">
            <v>W7 - ASSET STRATEGY - TRANSMISSION XXX</v>
          </cell>
          <cell r="H64" t="str">
            <v>120</v>
          </cell>
          <cell r="I64" t="str">
            <v>OT</v>
          </cell>
          <cell r="J64">
            <v>-190483.54</v>
          </cell>
          <cell r="K64">
            <v>148.99</v>
          </cell>
        </row>
        <row r="65">
          <cell r="A65" t="str">
            <v>O&amp;M</v>
          </cell>
          <cell r="C65">
            <v>15200</v>
          </cell>
          <cell r="D65" t="str">
            <v>15200</v>
          </cell>
          <cell r="E65" t="str">
            <v>W7 - ASSET STRATEGY - TRANSMISSION XXX</v>
          </cell>
          <cell r="H65" t="str">
            <v>120</v>
          </cell>
          <cell r="I65" t="str">
            <v>TT</v>
          </cell>
          <cell r="J65">
            <v>25780.26</v>
          </cell>
          <cell r="K65">
            <v>1408.24</v>
          </cell>
        </row>
        <row r="66">
          <cell r="A66" t="str">
            <v>O&amp;M</v>
          </cell>
          <cell r="C66">
            <v>15210</v>
          </cell>
          <cell r="D66" t="str">
            <v>15210</v>
          </cell>
          <cell r="E66" t="str">
            <v>TX - Transmission FS Area 1 Support</v>
          </cell>
          <cell r="H66" t="str">
            <v>120</v>
          </cell>
          <cell r="I66" t="str">
            <v>BT</v>
          </cell>
          <cell r="J66">
            <v>7.29</v>
          </cell>
          <cell r="K66">
            <v>749.48</v>
          </cell>
        </row>
        <row r="67">
          <cell r="A67" t="str">
            <v>CAP</v>
          </cell>
          <cell r="C67">
            <v>15210</v>
          </cell>
          <cell r="D67" t="str">
            <v>15210</v>
          </cell>
          <cell r="E67" t="str">
            <v>TX - Transmission FS Area 1 Support</v>
          </cell>
          <cell r="H67" t="str">
            <v>120</v>
          </cell>
          <cell r="I67" t="str">
            <v>CB</v>
          </cell>
          <cell r="J67">
            <v>6336.27</v>
          </cell>
          <cell r="M67">
            <v>107185.03</v>
          </cell>
        </row>
        <row r="68">
          <cell r="A68" t="str">
            <v>CAP</v>
          </cell>
          <cell r="C68">
            <v>15210</v>
          </cell>
          <cell r="D68" t="str">
            <v>15210</v>
          </cell>
          <cell r="E68" t="str">
            <v>TX - Transmission FS Area 1 Support</v>
          </cell>
          <cell r="H68" t="str">
            <v>120</v>
          </cell>
          <cell r="I68" t="str">
            <v>CI</v>
          </cell>
          <cell r="J68">
            <v>64935.9</v>
          </cell>
          <cell r="M68">
            <v>5450524.71</v>
          </cell>
        </row>
        <row r="69">
          <cell r="A69" t="str">
            <v>CAP</v>
          </cell>
          <cell r="C69">
            <v>15210</v>
          </cell>
          <cell r="D69" t="str">
            <v>15210</v>
          </cell>
          <cell r="E69" t="str">
            <v>TX - Transmission FS Area 1 Support</v>
          </cell>
          <cell r="H69" t="str">
            <v>120</v>
          </cell>
          <cell r="I69" t="str">
            <v>CL</v>
          </cell>
          <cell r="J69">
            <v>14641.34</v>
          </cell>
          <cell r="M69">
            <v>112195.85</v>
          </cell>
        </row>
        <row r="70">
          <cell r="A70" t="str">
            <v>CAP</v>
          </cell>
          <cell r="C70">
            <v>15210</v>
          </cell>
          <cell r="D70" t="str">
            <v>15210</v>
          </cell>
          <cell r="E70" t="str">
            <v>TX - Transmission FS Area 1 Support</v>
          </cell>
          <cell r="H70" t="str">
            <v>120</v>
          </cell>
          <cell r="I70" t="str">
            <v>CT</v>
          </cell>
          <cell r="J70">
            <v>10143.48</v>
          </cell>
        </row>
        <row r="71">
          <cell r="A71" t="str">
            <v>O&amp;M</v>
          </cell>
          <cell r="C71">
            <v>15210</v>
          </cell>
          <cell r="D71" t="str">
            <v>15210</v>
          </cell>
          <cell r="E71" t="str">
            <v>TX - Transmission FS Area 1 Support</v>
          </cell>
          <cell r="H71" t="str">
            <v>120</v>
          </cell>
          <cell r="I71" t="str">
            <v>IT</v>
          </cell>
          <cell r="J71">
            <v>6050.05</v>
          </cell>
          <cell r="L71">
            <v>298.32</v>
          </cell>
        </row>
        <row r="72">
          <cell r="A72" t="str">
            <v>O&amp;M</v>
          </cell>
          <cell r="C72">
            <v>15210</v>
          </cell>
          <cell r="D72" t="str">
            <v>15210</v>
          </cell>
          <cell r="E72" t="str">
            <v>TX - Transmission FS Area 1 Support</v>
          </cell>
          <cell r="H72" t="str">
            <v>120</v>
          </cell>
          <cell r="I72" t="str">
            <v>LT</v>
          </cell>
          <cell r="J72">
            <v>22998.11</v>
          </cell>
          <cell r="K72">
            <v>2141.3200000000002</v>
          </cell>
        </row>
        <row r="73">
          <cell r="A73" t="str">
            <v>O&amp;M</v>
          </cell>
          <cell r="C73">
            <v>15210</v>
          </cell>
          <cell r="D73" t="str">
            <v>15210</v>
          </cell>
          <cell r="E73" t="str">
            <v>TX - Transmission FS Area 1 Support</v>
          </cell>
          <cell r="H73" t="str">
            <v>120</v>
          </cell>
          <cell r="I73" t="str">
            <v>MT</v>
          </cell>
          <cell r="J73">
            <v>1999.96</v>
          </cell>
        </row>
        <row r="74">
          <cell r="A74" t="str">
            <v>O&amp;M</v>
          </cell>
          <cell r="C74">
            <v>15210</v>
          </cell>
          <cell r="D74" t="str">
            <v>15210</v>
          </cell>
          <cell r="E74" t="str">
            <v>TX - Transmission FS Area 1 Support</v>
          </cell>
          <cell r="H74" t="str">
            <v>120</v>
          </cell>
          <cell r="I74" t="str">
            <v>OT</v>
          </cell>
          <cell r="J74">
            <v>-32824</v>
          </cell>
        </row>
        <row r="75">
          <cell r="A75" t="str">
            <v>O&amp;M</v>
          </cell>
          <cell r="C75">
            <v>15210</v>
          </cell>
          <cell r="D75" t="str">
            <v>15210</v>
          </cell>
          <cell r="E75" t="str">
            <v>TX - Transmission FS Area 1 Support</v>
          </cell>
          <cell r="H75" t="str">
            <v>120</v>
          </cell>
          <cell r="I75" t="str">
            <v>TT</v>
          </cell>
          <cell r="J75">
            <v>2702.64</v>
          </cell>
        </row>
        <row r="76">
          <cell r="A76" t="str">
            <v>O&amp;M</v>
          </cell>
          <cell r="C76">
            <v>15220</v>
          </cell>
          <cell r="D76" t="str">
            <v>15220</v>
          </cell>
          <cell r="E76" t="str">
            <v>TY - Transmission FS Area 2 Support</v>
          </cell>
          <cell r="H76" t="str">
            <v>120</v>
          </cell>
          <cell r="I76" t="str">
            <v>BT</v>
          </cell>
          <cell r="J76">
            <v>2645.42</v>
          </cell>
        </row>
        <row r="77">
          <cell r="A77" t="str">
            <v>CAP</v>
          </cell>
          <cell r="C77">
            <v>15220</v>
          </cell>
          <cell r="D77" t="str">
            <v>15220</v>
          </cell>
          <cell r="E77" t="str">
            <v>TY - Transmission FS Area 2 Support</v>
          </cell>
          <cell r="H77" t="str">
            <v>120</v>
          </cell>
          <cell r="I77" t="str">
            <v>CB</v>
          </cell>
          <cell r="J77">
            <v>32866.68</v>
          </cell>
          <cell r="M77">
            <v>-36.97</v>
          </cell>
        </row>
        <row r="78">
          <cell r="A78" t="str">
            <v>CAP</v>
          </cell>
          <cell r="C78">
            <v>15220</v>
          </cell>
          <cell r="D78" t="str">
            <v>15220</v>
          </cell>
          <cell r="E78" t="str">
            <v>TY - Transmission FS Area 2 Support</v>
          </cell>
          <cell r="H78" t="str">
            <v>120</v>
          </cell>
          <cell r="I78" t="str">
            <v>CI</v>
          </cell>
          <cell r="J78">
            <v>117111.71</v>
          </cell>
          <cell r="M78">
            <v>13229657.32</v>
          </cell>
        </row>
        <row r="79">
          <cell r="A79" t="str">
            <v>CAP</v>
          </cell>
          <cell r="C79">
            <v>15220</v>
          </cell>
          <cell r="D79" t="str">
            <v>15220</v>
          </cell>
          <cell r="E79" t="str">
            <v>TY - Transmission FS Area 2 Support</v>
          </cell>
          <cell r="H79" t="str">
            <v>120</v>
          </cell>
          <cell r="I79" t="str">
            <v>CL</v>
          </cell>
          <cell r="J79">
            <v>74817.06</v>
          </cell>
          <cell r="M79">
            <v>225.98</v>
          </cell>
        </row>
        <row r="80">
          <cell r="A80" t="str">
            <v>CAP</v>
          </cell>
          <cell r="C80">
            <v>15220</v>
          </cell>
          <cell r="D80" t="str">
            <v>15220</v>
          </cell>
          <cell r="E80" t="str">
            <v>TY - Transmission FS Area 2 Support</v>
          </cell>
          <cell r="H80" t="str">
            <v>120</v>
          </cell>
          <cell r="I80" t="str">
            <v>CM</v>
          </cell>
        </row>
        <row r="81">
          <cell r="A81" t="str">
            <v>CAP</v>
          </cell>
          <cell r="C81">
            <v>15220</v>
          </cell>
          <cell r="D81" t="str">
            <v>15220</v>
          </cell>
          <cell r="E81" t="str">
            <v>TY - Transmission FS Area 2 Support</v>
          </cell>
          <cell r="H81" t="str">
            <v>120</v>
          </cell>
          <cell r="I81" t="str">
            <v>CT</v>
          </cell>
          <cell r="J81">
            <v>12203.43</v>
          </cell>
        </row>
        <row r="82">
          <cell r="A82" t="str">
            <v>O&amp;M</v>
          </cell>
          <cell r="C82">
            <v>15220</v>
          </cell>
          <cell r="D82" t="str">
            <v>15220</v>
          </cell>
          <cell r="E82" t="str">
            <v>TY - Transmission FS Area 2 Support</v>
          </cell>
          <cell r="H82" t="str">
            <v>120</v>
          </cell>
          <cell r="I82" t="str">
            <v>IT</v>
          </cell>
          <cell r="J82">
            <v>19861.71</v>
          </cell>
          <cell r="K82">
            <v>-8585.06</v>
          </cell>
          <cell r="L82">
            <v>32.01</v>
          </cell>
        </row>
        <row r="83">
          <cell r="A83" t="str">
            <v>O&amp;M</v>
          </cell>
          <cell r="C83">
            <v>15220</v>
          </cell>
          <cell r="D83" t="str">
            <v>15220</v>
          </cell>
          <cell r="E83" t="str">
            <v>TY - Transmission FS Area 2 Support</v>
          </cell>
          <cell r="H83" t="str">
            <v>120</v>
          </cell>
          <cell r="I83" t="str">
            <v>LT</v>
          </cell>
          <cell r="J83">
            <v>11735.44</v>
          </cell>
        </row>
        <row r="84">
          <cell r="A84" t="str">
            <v>O&amp;M</v>
          </cell>
          <cell r="C84">
            <v>15220</v>
          </cell>
          <cell r="D84" t="str">
            <v>15220</v>
          </cell>
          <cell r="E84" t="str">
            <v>TY - Transmission FS Area 2 Support</v>
          </cell>
          <cell r="H84" t="str">
            <v>120</v>
          </cell>
          <cell r="I84" t="str">
            <v>OT</v>
          </cell>
          <cell r="J84">
            <v>-21642</v>
          </cell>
          <cell r="M84">
            <v>0</v>
          </cell>
        </row>
        <row r="85">
          <cell r="A85" t="str">
            <v>O&amp;M</v>
          </cell>
          <cell r="C85">
            <v>15220</v>
          </cell>
          <cell r="D85" t="str">
            <v>15220</v>
          </cell>
          <cell r="E85" t="str">
            <v>TY - Transmission FS Area 2 Support</v>
          </cell>
          <cell r="H85" t="str">
            <v>120</v>
          </cell>
          <cell r="I85" t="str">
            <v>TT</v>
          </cell>
          <cell r="J85">
            <v>7017.89</v>
          </cell>
        </row>
        <row r="86">
          <cell r="A86" t="str">
            <v>O&amp;M</v>
          </cell>
          <cell r="C86">
            <v>15230</v>
          </cell>
          <cell r="D86" t="str">
            <v>15230</v>
          </cell>
          <cell r="E86" t="str">
            <v>OLD Transmission FS Area 3 Support</v>
          </cell>
          <cell r="H86" t="str">
            <v>120</v>
          </cell>
          <cell r="I86" t="str">
            <v>BT</v>
          </cell>
          <cell r="L86">
            <v>314</v>
          </cell>
          <cell r="M86">
            <v>4160.34</v>
          </cell>
        </row>
        <row r="87">
          <cell r="A87" t="str">
            <v>O&amp;M</v>
          </cell>
          <cell r="C87">
            <v>15230</v>
          </cell>
          <cell r="D87" t="str">
            <v>15230</v>
          </cell>
          <cell r="E87" t="str">
            <v>TZ - Transmission FS Area 3 Support</v>
          </cell>
          <cell r="H87" t="str">
            <v>120</v>
          </cell>
          <cell r="I87" t="str">
            <v>BT</v>
          </cell>
          <cell r="J87">
            <v>2173.96</v>
          </cell>
          <cell r="K87">
            <v>2178.9699999999998</v>
          </cell>
          <cell r="M87">
            <v>-5814.43</v>
          </cell>
        </row>
        <row r="88">
          <cell r="A88" t="str">
            <v>CAP</v>
          </cell>
          <cell r="C88">
            <v>15230</v>
          </cell>
          <cell r="D88" t="str">
            <v>15230</v>
          </cell>
          <cell r="E88" t="str">
            <v>TZ - Transmission FS Area 3 Support</v>
          </cell>
          <cell r="H88" t="str">
            <v>120</v>
          </cell>
          <cell r="I88" t="str">
            <v>CB</v>
          </cell>
          <cell r="J88">
            <v>4073.25</v>
          </cell>
          <cell r="M88">
            <v>6434.19</v>
          </cell>
        </row>
        <row r="89">
          <cell r="A89" t="str">
            <v>CAP</v>
          </cell>
          <cell r="C89">
            <v>15230</v>
          </cell>
          <cell r="D89" t="str">
            <v>15230</v>
          </cell>
          <cell r="E89" t="str">
            <v>TZ - Transmission FS Area 3 Support</v>
          </cell>
          <cell r="H89" t="str">
            <v>120</v>
          </cell>
          <cell r="I89" t="str">
            <v>CL</v>
          </cell>
          <cell r="J89">
            <v>9257.18</v>
          </cell>
        </row>
        <row r="90">
          <cell r="A90" t="str">
            <v>CAP</v>
          </cell>
          <cell r="C90">
            <v>15230</v>
          </cell>
          <cell r="D90" t="str">
            <v>15230</v>
          </cell>
          <cell r="E90" t="str">
            <v>TZ - Transmission FS Area 3 Support</v>
          </cell>
          <cell r="H90" t="str">
            <v>120</v>
          </cell>
          <cell r="I90" t="str">
            <v>CT</v>
          </cell>
          <cell r="J90">
            <v>5943.19</v>
          </cell>
        </row>
        <row r="91">
          <cell r="A91" t="str">
            <v>O&amp;M</v>
          </cell>
          <cell r="C91">
            <v>15230</v>
          </cell>
          <cell r="D91" t="str">
            <v>15230</v>
          </cell>
          <cell r="E91" t="str">
            <v>TZ - Transmission FS Area 3 Support</v>
          </cell>
          <cell r="H91" t="str">
            <v>120</v>
          </cell>
          <cell r="I91" t="str">
            <v>IT</v>
          </cell>
          <cell r="J91">
            <v>19375.75</v>
          </cell>
          <cell r="K91">
            <v>0.05</v>
          </cell>
        </row>
        <row r="92">
          <cell r="A92" t="str">
            <v>O&amp;M</v>
          </cell>
          <cell r="C92">
            <v>15230</v>
          </cell>
          <cell r="D92" t="str">
            <v>15230</v>
          </cell>
          <cell r="E92" t="str">
            <v>OLD Transmission FS Area 3 Support</v>
          </cell>
          <cell r="H92" t="str">
            <v>120</v>
          </cell>
          <cell r="I92" t="str">
            <v>LT</v>
          </cell>
          <cell r="L92">
            <v>934.52</v>
          </cell>
        </row>
        <row r="93">
          <cell r="A93" t="str">
            <v>O&amp;M</v>
          </cell>
          <cell r="C93">
            <v>15230</v>
          </cell>
          <cell r="D93" t="str">
            <v>15230</v>
          </cell>
          <cell r="E93" t="str">
            <v>TZ - Transmission FS Area 3 Support</v>
          </cell>
          <cell r="H93" t="str">
            <v>120</v>
          </cell>
          <cell r="I93" t="str">
            <v>LT</v>
          </cell>
          <cell r="J93">
            <v>36481.949999999997</v>
          </cell>
          <cell r="K93">
            <v>6382.15</v>
          </cell>
        </row>
        <row r="94">
          <cell r="A94" t="str">
            <v>O&amp;M</v>
          </cell>
          <cell r="C94">
            <v>15230</v>
          </cell>
          <cell r="D94" t="str">
            <v>15230</v>
          </cell>
          <cell r="E94" t="str">
            <v>TZ - Transmission FS Area 3 Support</v>
          </cell>
          <cell r="H94" t="str">
            <v>120</v>
          </cell>
          <cell r="I94" t="str">
            <v>MT</v>
          </cell>
          <cell r="J94">
            <v>3787.52</v>
          </cell>
        </row>
        <row r="95">
          <cell r="A95" t="str">
            <v>O&amp;M</v>
          </cell>
          <cell r="C95">
            <v>15230</v>
          </cell>
          <cell r="D95" t="str">
            <v>15230</v>
          </cell>
          <cell r="E95" t="str">
            <v>TZ - Transmission FS Area 3 Support</v>
          </cell>
          <cell r="H95" t="str">
            <v>120</v>
          </cell>
          <cell r="I95" t="str">
            <v>OT</v>
          </cell>
          <cell r="J95">
            <v>-70150</v>
          </cell>
          <cell r="M95">
            <v>142.01</v>
          </cell>
        </row>
        <row r="96">
          <cell r="A96" t="str">
            <v>O&amp;M</v>
          </cell>
          <cell r="C96">
            <v>15230</v>
          </cell>
          <cell r="D96" t="str">
            <v>15230</v>
          </cell>
          <cell r="E96" t="str">
            <v>OLD Transmission FS Area 3 Support</v>
          </cell>
          <cell r="H96" t="str">
            <v>120</v>
          </cell>
          <cell r="I96" t="str">
            <v>TT</v>
          </cell>
          <cell r="L96">
            <v>92.56</v>
          </cell>
        </row>
        <row r="97">
          <cell r="A97" t="str">
            <v>O&amp;M</v>
          </cell>
          <cell r="C97">
            <v>15230</v>
          </cell>
          <cell r="D97" t="str">
            <v>15230</v>
          </cell>
          <cell r="E97" t="str">
            <v>TZ - Transmission FS Area 3 Support</v>
          </cell>
          <cell r="H97" t="str">
            <v>120</v>
          </cell>
          <cell r="I97" t="str">
            <v>TT</v>
          </cell>
          <cell r="J97">
            <v>33156.449999999997</v>
          </cell>
          <cell r="K97">
            <v>5886.09</v>
          </cell>
        </row>
        <row r="98">
          <cell r="A98" t="str">
            <v>CAP</v>
          </cell>
          <cell r="C98">
            <v>15400</v>
          </cell>
          <cell r="D98" t="str">
            <v>15400</v>
          </cell>
          <cell r="E98" t="str">
            <v>AT - TRANSMISSION DIRECT CHGS</v>
          </cell>
          <cell r="H98" t="str">
            <v>120</v>
          </cell>
          <cell r="I98" t="str">
            <v>CB</v>
          </cell>
          <cell r="J98">
            <v>-2095.4299999999998</v>
          </cell>
          <cell r="M98">
            <v>-1337.26</v>
          </cell>
        </row>
        <row r="99">
          <cell r="A99" t="str">
            <v>CAP</v>
          </cell>
          <cell r="C99">
            <v>15400</v>
          </cell>
          <cell r="D99" t="str">
            <v>15400</v>
          </cell>
          <cell r="E99" t="str">
            <v>AT - TRANSMISSION DIRECT CHGS</v>
          </cell>
          <cell r="H99" t="str">
            <v>120</v>
          </cell>
          <cell r="I99" t="str">
            <v>CO</v>
          </cell>
          <cell r="J99">
            <v>457882.83</v>
          </cell>
          <cell r="K99">
            <v>619060.84</v>
          </cell>
          <cell r="L99">
            <v>599948.37</v>
          </cell>
        </row>
        <row r="100">
          <cell r="A100" t="str">
            <v>CAP</v>
          </cell>
          <cell r="C100">
            <v>16000</v>
          </cell>
          <cell r="D100" t="str">
            <v>16000</v>
          </cell>
          <cell r="E100" t="str">
            <v>DC - DISTRIBUTION CAPITAL</v>
          </cell>
          <cell r="H100" t="str">
            <v>120</v>
          </cell>
          <cell r="I100" t="str">
            <v>CI</v>
          </cell>
          <cell r="J100">
            <v>212722.92</v>
          </cell>
          <cell r="K100">
            <v>7171.8</v>
          </cell>
          <cell r="L100">
            <v>0</v>
          </cell>
          <cell r="M100">
            <v>6578718.1699999999</v>
          </cell>
        </row>
        <row r="101">
          <cell r="A101" t="str">
            <v>CAP</v>
          </cell>
          <cell r="C101">
            <v>16000</v>
          </cell>
          <cell r="D101" t="str">
            <v>16000</v>
          </cell>
          <cell r="E101" t="str">
            <v>DC - DISTRIBUTION CAPITAL</v>
          </cell>
          <cell r="H101" t="str">
            <v>120</v>
          </cell>
          <cell r="I101" t="str">
            <v>CO</v>
          </cell>
          <cell r="J101">
            <v>-8865.86</v>
          </cell>
        </row>
        <row r="102">
          <cell r="A102" t="str">
            <v>O&amp;M</v>
          </cell>
          <cell r="B102" t="str">
            <v>Hallstrom,Craig A</v>
          </cell>
          <cell r="C102">
            <v>16085</v>
          </cell>
          <cell r="D102" t="str">
            <v>16085</v>
          </cell>
          <cell r="E102" t="str">
            <v>Dist Ops Mass Ave Admin</v>
          </cell>
          <cell r="F102" t="str">
            <v>Electric Operations</v>
          </cell>
          <cell r="G102" t="str">
            <v>Dist Ops Mass Ave Admin</v>
          </cell>
          <cell r="H102" t="str">
            <v>120</v>
          </cell>
          <cell r="I102" t="str">
            <v>BT</v>
          </cell>
          <cell r="L102">
            <v>198117.43</v>
          </cell>
          <cell r="M102">
            <v>5168.29</v>
          </cell>
        </row>
        <row r="103">
          <cell r="A103" t="str">
            <v>O&amp;M</v>
          </cell>
          <cell r="B103" t="str">
            <v>Hallstrom,Craig A</v>
          </cell>
          <cell r="C103">
            <v>16085</v>
          </cell>
          <cell r="D103" t="str">
            <v>16085</v>
          </cell>
          <cell r="E103" t="str">
            <v>Operations Mgr Mass Ave, Cambridge, Somerville</v>
          </cell>
          <cell r="F103" t="str">
            <v>Electric Operations</v>
          </cell>
          <cell r="G103" t="str">
            <v>Dist Ops Mass Ave Admin</v>
          </cell>
          <cell r="H103" t="str">
            <v>120</v>
          </cell>
          <cell r="I103" t="str">
            <v>BT</v>
          </cell>
          <cell r="J103">
            <v>431171.64</v>
          </cell>
          <cell r="K103">
            <v>113811.42</v>
          </cell>
          <cell r="M103">
            <v>0</v>
          </cell>
        </row>
        <row r="104">
          <cell r="A104" t="str">
            <v>CAP</v>
          </cell>
          <cell r="B104" t="str">
            <v>Hallstrom,Craig A</v>
          </cell>
          <cell r="C104">
            <v>16085</v>
          </cell>
          <cell r="D104" t="str">
            <v>16085</v>
          </cell>
          <cell r="E104" t="str">
            <v>Dist Ops Mass Ave Admin</v>
          </cell>
          <cell r="F104" t="str">
            <v>Electric Operations</v>
          </cell>
          <cell r="G104" t="str">
            <v>Dist Ops Mass Ave Admin</v>
          </cell>
          <cell r="H104" t="str">
            <v>120</v>
          </cell>
          <cell r="I104" t="str">
            <v>CB</v>
          </cell>
          <cell r="K104">
            <v>27594.22</v>
          </cell>
          <cell r="L104">
            <v>82094.92</v>
          </cell>
        </row>
        <row r="105">
          <cell r="A105" t="str">
            <v>CAP</v>
          </cell>
          <cell r="B105" t="str">
            <v>Hallstrom,Craig A</v>
          </cell>
          <cell r="C105">
            <v>16085</v>
          </cell>
          <cell r="D105" t="str">
            <v>16085</v>
          </cell>
          <cell r="E105" t="str">
            <v>Operations Mgr Mass Ave, Cambridge, Somerville</v>
          </cell>
          <cell r="F105" t="str">
            <v>Electric Operations</v>
          </cell>
          <cell r="G105" t="str">
            <v>Dist Ops Mass Ave Admin</v>
          </cell>
          <cell r="H105" t="str">
            <v>120</v>
          </cell>
          <cell r="I105" t="str">
            <v>CB</v>
          </cell>
          <cell r="J105">
            <v>218701.62</v>
          </cell>
        </row>
        <row r="106">
          <cell r="A106" t="str">
            <v>CAP</v>
          </cell>
          <cell r="B106" t="str">
            <v>Hallstrom,Craig A</v>
          </cell>
          <cell r="C106">
            <v>16085</v>
          </cell>
          <cell r="D106" t="str">
            <v>16085</v>
          </cell>
          <cell r="E106" t="str">
            <v>Dist Ops Mass Ave Admin</v>
          </cell>
          <cell r="F106" t="str">
            <v>Electric Operations</v>
          </cell>
          <cell r="G106" t="str">
            <v>Dist Ops Mass Ave Admin</v>
          </cell>
          <cell r="H106" t="str">
            <v>120</v>
          </cell>
          <cell r="I106" t="str">
            <v>CI</v>
          </cell>
          <cell r="K106">
            <v>1501.5</v>
          </cell>
          <cell r="M106">
            <v>4713429.7699999996</v>
          </cell>
        </row>
        <row r="107">
          <cell r="A107" t="str">
            <v>CAP</v>
          </cell>
          <cell r="B107" t="str">
            <v>Hallstrom,Craig A</v>
          </cell>
          <cell r="C107">
            <v>16085</v>
          </cell>
          <cell r="D107" t="str">
            <v>16085</v>
          </cell>
          <cell r="E107" t="str">
            <v>Dist Ops Mass Ave Admin</v>
          </cell>
          <cell r="F107" t="str">
            <v>Electric Operations</v>
          </cell>
          <cell r="G107" t="str">
            <v>Dist Ops Mass Ave Admin</v>
          </cell>
          <cell r="H107" t="str">
            <v>120</v>
          </cell>
          <cell r="I107" t="str">
            <v>CL</v>
          </cell>
          <cell r="K107">
            <v>63172.98</v>
          </cell>
          <cell r="L107">
            <v>190867.38</v>
          </cell>
        </row>
        <row r="108">
          <cell r="A108" t="str">
            <v>CAP</v>
          </cell>
          <cell r="B108" t="str">
            <v>Hallstrom,Craig A</v>
          </cell>
          <cell r="C108">
            <v>16085</v>
          </cell>
          <cell r="D108" t="str">
            <v>16085</v>
          </cell>
          <cell r="E108" t="str">
            <v>Operations Mgr Mass Ave, Cambridge, Somerville</v>
          </cell>
          <cell r="F108" t="str">
            <v>Electric Operations</v>
          </cell>
          <cell r="G108" t="str">
            <v>Dist Ops Mass Ave Admin</v>
          </cell>
          <cell r="H108" t="str">
            <v>120</v>
          </cell>
          <cell r="I108" t="str">
            <v>CL</v>
          </cell>
          <cell r="J108">
            <v>499461.13</v>
          </cell>
        </row>
        <row r="109">
          <cell r="A109" t="str">
            <v>CAP</v>
          </cell>
          <cell r="B109" t="str">
            <v>Hallstrom,Craig A</v>
          </cell>
          <cell r="C109">
            <v>16085</v>
          </cell>
          <cell r="D109" t="str">
            <v>16085</v>
          </cell>
          <cell r="E109" t="str">
            <v>Operations Mgr Mass Ave, Cambridge, Somerville</v>
          </cell>
          <cell r="F109" t="str">
            <v>Electric Operations</v>
          </cell>
          <cell r="G109" t="str">
            <v>Dist Ops Mass Ave Admin</v>
          </cell>
          <cell r="H109" t="str">
            <v>120</v>
          </cell>
          <cell r="I109" t="str">
            <v>CM</v>
          </cell>
          <cell r="J109">
            <v>5822.58</v>
          </cell>
        </row>
        <row r="110">
          <cell r="A110" t="str">
            <v>CAP</v>
          </cell>
          <cell r="B110" t="str">
            <v>Hallstrom,Craig A</v>
          </cell>
          <cell r="C110">
            <v>16085</v>
          </cell>
          <cell r="D110" t="str">
            <v>16085</v>
          </cell>
          <cell r="E110" t="str">
            <v>Dist Ops Mass Ave Admin</v>
          </cell>
          <cell r="F110" t="str">
            <v>Electric Operations</v>
          </cell>
          <cell r="G110" t="str">
            <v>Dist Ops Mass Ave Admin</v>
          </cell>
          <cell r="H110" t="str">
            <v>120</v>
          </cell>
          <cell r="I110" t="str">
            <v>CT</v>
          </cell>
          <cell r="K110">
            <v>3244.69</v>
          </cell>
          <cell r="L110">
            <v>32752.14</v>
          </cell>
        </row>
        <row r="111">
          <cell r="A111" t="str">
            <v>CAP</v>
          </cell>
          <cell r="B111" t="str">
            <v>Hallstrom,Craig A</v>
          </cell>
          <cell r="C111">
            <v>16085</v>
          </cell>
          <cell r="D111" t="str">
            <v>16085</v>
          </cell>
          <cell r="E111" t="str">
            <v>Operations Mgr Mass Ave, Cambridge, Somerville</v>
          </cell>
          <cell r="F111" t="str">
            <v>Electric Operations</v>
          </cell>
          <cell r="G111" t="str">
            <v>Dist Ops Mass Ave Admin</v>
          </cell>
          <cell r="H111" t="str">
            <v>120</v>
          </cell>
          <cell r="I111" t="str">
            <v>CT</v>
          </cell>
          <cell r="J111">
            <v>90051.81</v>
          </cell>
          <cell r="M111">
            <v>200</v>
          </cell>
        </row>
        <row r="112">
          <cell r="A112" t="str">
            <v>O&amp;M</v>
          </cell>
          <cell r="B112" t="str">
            <v>Hallstrom,Craig A</v>
          </cell>
          <cell r="C112">
            <v>16085</v>
          </cell>
          <cell r="D112" t="str">
            <v>16085</v>
          </cell>
          <cell r="E112" t="str">
            <v>Dist Ops Mass Ave Admin</v>
          </cell>
          <cell r="F112" t="str">
            <v>Electric Operations</v>
          </cell>
          <cell r="G112" t="str">
            <v>Dist Ops Mass Ave Admin</v>
          </cell>
          <cell r="H112" t="str">
            <v>120</v>
          </cell>
          <cell r="I112" t="str">
            <v>IT</v>
          </cell>
          <cell r="L112">
            <v>17446.55</v>
          </cell>
        </row>
        <row r="113">
          <cell r="A113" t="str">
            <v>O&amp;M</v>
          </cell>
          <cell r="B113" t="str">
            <v>Hallstrom,Craig A</v>
          </cell>
          <cell r="C113">
            <v>16085</v>
          </cell>
          <cell r="D113" t="str">
            <v>16085</v>
          </cell>
          <cell r="E113" t="str">
            <v>Operations Mgr Mass Ave, Cambridge, Somerville</v>
          </cell>
          <cell r="F113" t="str">
            <v>Electric Operations</v>
          </cell>
          <cell r="G113" t="str">
            <v>Dist Ops Mass Ave Admin</v>
          </cell>
          <cell r="H113" t="str">
            <v>120</v>
          </cell>
          <cell r="I113" t="str">
            <v>IT</v>
          </cell>
          <cell r="J113">
            <v>52561.440000000002</v>
          </cell>
          <cell r="K113">
            <v>20652.439999999999</v>
          </cell>
        </row>
        <row r="114">
          <cell r="A114" t="str">
            <v>O&amp;M</v>
          </cell>
          <cell r="B114" t="str">
            <v>Hallstrom,Craig A</v>
          </cell>
          <cell r="C114">
            <v>16085</v>
          </cell>
          <cell r="D114" t="str">
            <v>16085</v>
          </cell>
          <cell r="E114" t="str">
            <v>Dist Ops Mass Ave Admin</v>
          </cell>
          <cell r="F114" t="str">
            <v>Electric Operations</v>
          </cell>
          <cell r="G114" t="str">
            <v>Dist Ops Mass Ave Admin</v>
          </cell>
          <cell r="H114" t="str">
            <v>120</v>
          </cell>
          <cell r="I114" t="str">
            <v>LT</v>
          </cell>
          <cell r="L114">
            <v>608060.75</v>
          </cell>
        </row>
        <row r="115">
          <cell r="A115" t="str">
            <v>O&amp;M</v>
          </cell>
          <cell r="B115" t="str">
            <v>Hallstrom,Craig A</v>
          </cell>
          <cell r="C115">
            <v>16085</v>
          </cell>
          <cell r="D115" t="str">
            <v>16085</v>
          </cell>
          <cell r="E115" t="str">
            <v>Operations Mgr Mass Ave, Cambridge, Somerville</v>
          </cell>
          <cell r="F115" t="str">
            <v>Electric Operations</v>
          </cell>
          <cell r="G115" t="str">
            <v>Dist Ops Mass Ave Admin</v>
          </cell>
          <cell r="H115" t="str">
            <v>120</v>
          </cell>
          <cell r="I115" t="str">
            <v>LT</v>
          </cell>
          <cell r="J115">
            <v>1261462.74</v>
          </cell>
          <cell r="K115">
            <v>358113.22</v>
          </cell>
        </row>
        <row r="116">
          <cell r="A116" t="str">
            <v>O&amp;M</v>
          </cell>
          <cell r="B116" t="str">
            <v>Hallstrom,Craig A</v>
          </cell>
          <cell r="C116">
            <v>16085</v>
          </cell>
          <cell r="D116" t="str">
            <v>16085</v>
          </cell>
          <cell r="E116" t="str">
            <v>Operations Mgr Mass Ave, Cambridge, Somerville</v>
          </cell>
          <cell r="F116" t="str">
            <v>Electric Operations</v>
          </cell>
          <cell r="G116" t="str">
            <v>Dist Ops Mass Ave Admin</v>
          </cell>
          <cell r="H116" t="str">
            <v>120</v>
          </cell>
          <cell r="I116" t="str">
            <v>MT</v>
          </cell>
          <cell r="J116">
            <v>77350.02</v>
          </cell>
          <cell r="K116">
            <v>318.64</v>
          </cell>
        </row>
        <row r="117">
          <cell r="A117" t="str">
            <v>O&amp;M</v>
          </cell>
          <cell r="B117" t="str">
            <v>Hallstrom,Craig A</v>
          </cell>
          <cell r="C117">
            <v>16085</v>
          </cell>
          <cell r="D117" t="str">
            <v>16085</v>
          </cell>
          <cell r="E117" t="str">
            <v>Dist Ops Mass Ave Admin</v>
          </cell>
          <cell r="F117" t="str">
            <v>Electric Operations</v>
          </cell>
          <cell r="G117" t="str">
            <v>Dist Ops Mass Ave Admin</v>
          </cell>
          <cell r="H117" t="str">
            <v>120</v>
          </cell>
          <cell r="I117" t="str">
            <v>OT</v>
          </cell>
          <cell r="L117">
            <v>37419.06</v>
          </cell>
          <cell r="M117">
            <v>0</v>
          </cell>
        </row>
        <row r="118">
          <cell r="A118" t="str">
            <v>O&amp;M</v>
          </cell>
          <cell r="B118" t="str">
            <v>Hallstrom,Craig A</v>
          </cell>
          <cell r="C118">
            <v>16085</v>
          </cell>
          <cell r="D118" t="str">
            <v>16085</v>
          </cell>
          <cell r="E118" t="str">
            <v>Operations Mgr Mass Ave, Cambridge, Somerville</v>
          </cell>
          <cell r="F118" t="str">
            <v>Electric Operations</v>
          </cell>
          <cell r="G118" t="str">
            <v>Dist Ops Mass Ave Admin</v>
          </cell>
          <cell r="H118" t="str">
            <v>120</v>
          </cell>
          <cell r="I118" t="str">
            <v>OT</v>
          </cell>
          <cell r="J118">
            <v>120202.88</v>
          </cell>
          <cell r="K118">
            <v>49480</v>
          </cell>
        </row>
        <row r="119">
          <cell r="A119" t="str">
            <v>O&amp;M</v>
          </cell>
          <cell r="B119" t="str">
            <v>Hallstrom,Craig A</v>
          </cell>
          <cell r="C119">
            <v>16085</v>
          </cell>
          <cell r="D119" t="str">
            <v>16085</v>
          </cell>
          <cell r="E119" t="str">
            <v>Dist Ops Mass Ave Admin</v>
          </cell>
          <cell r="F119" t="str">
            <v>Electric Operations</v>
          </cell>
          <cell r="G119" t="str">
            <v>Dist Ops Mass Ave Admin</v>
          </cell>
          <cell r="H119" t="str">
            <v>120</v>
          </cell>
          <cell r="I119" t="str">
            <v>TT</v>
          </cell>
          <cell r="L119">
            <v>24839.31</v>
          </cell>
        </row>
        <row r="120">
          <cell r="A120" t="str">
            <v>O&amp;M</v>
          </cell>
          <cell r="B120" t="str">
            <v>Hallstrom,Craig A</v>
          </cell>
          <cell r="C120">
            <v>16085</v>
          </cell>
          <cell r="D120" t="str">
            <v>16085</v>
          </cell>
          <cell r="E120" t="str">
            <v>Operations Mgr Mass Ave, Cambridge, Somerville</v>
          </cell>
          <cell r="F120" t="str">
            <v>Electric Operations</v>
          </cell>
          <cell r="G120" t="str">
            <v>Dist Ops Mass Ave Admin</v>
          </cell>
          <cell r="H120" t="str">
            <v>120</v>
          </cell>
          <cell r="I120" t="str">
            <v>TT</v>
          </cell>
          <cell r="J120">
            <v>92522.81</v>
          </cell>
          <cell r="K120">
            <v>4746.6400000000003</v>
          </cell>
        </row>
        <row r="121">
          <cell r="A121" t="str">
            <v>O&amp;M</v>
          </cell>
          <cell r="B121" t="str">
            <v>Hallstrom,Craig A</v>
          </cell>
          <cell r="C121">
            <v>16090</v>
          </cell>
          <cell r="D121" t="str">
            <v>16090</v>
          </cell>
          <cell r="E121" t="str">
            <v>Street Ltg Ops, Cambridge and all BECo Service Centers</v>
          </cell>
          <cell r="F121" t="str">
            <v>Electric Operations</v>
          </cell>
          <cell r="G121" t="str">
            <v>Street Ltg Ops, Cambridge and all BECo Service Centers</v>
          </cell>
          <cell r="H121" t="str">
            <v>120</v>
          </cell>
          <cell r="I121" t="str">
            <v>BT</v>
          </cell>
          <cell r="J121">
            <v>270586.37</v>
          </cell>
          <cell r="K121">
            <v>29065.93</v>
          </cell>
          <cell r="L121">
            <v>278.63</v>
          </cell>
        </row>
        <row r="122">
          <cell r="A122" t="str">
            <v>CAP</v>
          </cell>
          <cell r="B122" t="str">
            <v>Hallstrom,Craig A</v>
          </cell>
          <cell r="C122">
            <v>16090</v>
          </cell>
          <cell r="D122" t="str">
            <v>16090</v>
          </cell>
          <cell r="E122" t="str">
            <v>Street Ltg Ops, Cambridge and all BECo Service Centers</v>
          </cell>
          <cell r="F122" t="str">
            <v>Electric Operations</v>
          </cell>
          <cell r="G122" t="str">
            <v>Street Ltg Ops, Cambridge and all BECo Service Centers</v>
          </cell>
          <cell r="H122" t="str">
            <v>120</v>
          </cell>
          <cell r="I122" t="str">
            <v>CB</v>
          </cell>
          <cell r="J122">
            <v>46261.88</v>
          </cell>
          <cell r="K122">
            <v>2891.16</v>
          </cell>
          <cell r="L122">
            <v>772.18</v>
          </cell>
        </row>
        <row r="123">
          <cell r="A123" t="str">
            <v>CAP</v>
          </cell>
          <cell r="B123" t="str">
            <v>Hallstrom,Craig A</v>
          </cell>
          <cell r="C123">
            <v>16090</v>
          </cell>
          <cell r="D123" t="str">
            <v>16090</v>
          </cell>
          <cell r="E123" t="str">
            <v>Street Ltg Ops, Cambridge and all BECo Service Centers</v>
          </cell>
          <cell r="F123" t="str">
            <v>Electric Operations</v>
          </cell>
          <cell r="G123" t="str">
            <v>Street Ltg Ops, Cambridge and all BECo Service Centers</v>
          </cell>
          <cell r="H123" t="str">
            <v>120</v>
          </cell>
          <cell r="I123" t="str">
            <v>CI</v>
          </cell>
          <cell r="J123">
            <v>24029.91</v>
          </cell>
          <cell r="K123">
            <v>1.89</v>
          </cell>
          <cell r="M123">
            <v>608853.28</v>
          </cell>
        </row>
        <row r="124">
          <cell r="A124" t="str">
            <v>CAP</v>
          </cell>
          <cell r="B124" t="str">
            <v>Hallstrom,Craig A</v>
          </cell>
          <cell r="C124">
            <v>16090</v>
          </cell>
          <cell r="D124" t="str">
            <v>16090</v>
          </cell>
          <cell r="E124" t="str">
            <v>Street Ltg Ops, Cambridge and all BECo Service Centers</v>
          </cell>
          <cell r="F124" t="str">
            <v>Electric Operations</v>
          </cell>
          <cell r="G124" t="str">
            <v>Street Ltg Ops, Cambridge and all BECo Service Centers</v>
          </cell>
          <cell r="H124" t="str">
            <v>120</v>
          </cell>
          <cell r="I124" t="str">
            <v>CL</v>
          </cell>
          <cell r="J124">
            <v>105792.58</v>
          </cell>
          <cell r="K124">
            <v>6709.07</v>
          </cell>
          <cell r="L124">
            <v>1755.93</v>
          </cell>
        </row>
        <row r="125">
          <cell r="A125" t="str">
            <v>CAP</v>
          </cell>
          <cell r="B125" t="str">
            <v>Hallstrom,Craig A</v>
          </cell>
          <cell r="C125">
            <v>16090</v>
          </cell>
          <cell r="D125" t="str">
            <v>16090</v>
          </cell>
          <cell r="E125" t="str">
            <v>Street Ltg Ops, Cambridge and all BECo Service Centers</v>
          </cell>
          <cell r="F125" t="str">
            <v>Electric Operations</v>
          </cell>
          <cell r="G125" t="str">
            <v>Street Ltg Ops, Cambridge and all BECo Service Centers</v>
          </cell>
          <cell r="H125" t="str">
            <v>120</v>
          </cell>
          <cell r="I125" t="str">
            <v>CM</v>
          </cell>
          <cell r="J125">
            <v>58620.12</v>
          </cell>
          <cell r="K125">
            <v>5693.38</v>
          </cell>
          <cell r="L125">
            <v>473.61</v>
          </cell>
        </row>
        <row r="126">
          <cell r="A126" t="str">
            <v>CAP</v>
          </cell>
          <cell r="B126" t="str">
            <v>Hallstrom,Craig A</v>
          </cell>
          <cell r="C126">
            <v>16090</v>
          </cell>
          <cell r="D126" t="str">
            <v>16090</v>
          </cell>
          <cell r="E126" t="str">
            <v>Street Ltg Ops, Cambridge and all BECo Service Centers</v>
          </cell>
          <cell r="F126" t="str">
            <v>Electric Operations</v>
          </cell>
          <cell r="G126" t="str">
            <v>Street Ltg Ops, Cambridge and all BECo Service Centers</v>
          </cell>
          <cell r="H126" t="str">
            <v>120</v>
          </cell>
          <cell r="I126" t="str">
            <v>CT</v>
          </cell>
          <cell r="J126">
            <v>43433.9</v>
          </cell>
          <cell r="K126">
            <v>2542.84</v>
          </cell>
          <cell r="L126">
            <v>567.6</v>
          </cell>
        </row>
        <row r="127">
          <cell r="A127" t="str">
            <v>O&amp;M</v>
          </cell>
          <cell r="B127" t="str">
            <v>Hallstrom,Craig A</v>
          </cell>
          <cell r="C127">
            <v>16090</v>
          </cell>
          <cell r="D127" t="str">
            <v>16090</v>
          </cell>
          <cell r="E127" t="str">
            <v>Street Ltg Ops, Cambridge and all BECo Service Centers</v>
          </cell>
          <cell r="F127" t="str">
            <v>Electric Operations</v>
          </cell>
          <cell r="G127" t="str">
            <v>Street Ltg Ops, Cambridge and all BECo Service Centers</v>
          </cell>
          <cell r="H127" t="str">
            <v>120</v>
          </cell>
          <cell r="I127" t="str">
            <v>IT</v>
          </cell>
          <cell r="J127">
            <v>31173.19</v>
          </cell>
          <cell r="K127">
            <v>46.12</v>
          </cell>
          <cell r="L127">
            <v>10.210000000000001</v>
          </cell>
          <cell r="M127">
            <v>-5635.27</v>
          </cell>
        </row>
        <row r="128">
          <cell r="A128" t="str">
            <v>O&amp;M</v>
          </cell>
          <cell r="B128" t="str">
            <v>Hallstrom,Craig A</v>
          </cell>
          <cell r="C128">
            <v>16090</v>
          </cell>
          <cell r="D128" t="str">
            <v>16090</v>
          </cell>
          <cell r="E128" t="str">
            <v>Street Ltg Ops, Cambridge and all BECo Service Centers</v>
          </cell>
          <cell r="F128" t="str">
            <v>Electric Operations</v>
          </cell>
          <cell r="G128" t="str">
            <v>Street Ltg Ops, Cambridge and all BECo Service Centers</v>
          </cell>
          <cell r="H128" t="str">
            <v>120</v>
          </cell>
          <cell r="I128" t="str">
            <v>LT</v>
          </cell>
          <cell r="J128">
            <v>782990.48</v>
          </cell>
          <cell r="K128">
            <v>85043.4</v>
          </cell>
          <cell r="L128">
            <v>599.4</v>
          </cell>
        </row>
        <row r="129">
          <cell r="A129" t="str">
            <v>O&amp;M</v>
          </cell>
          <cell r="B129" t="str">
            <v>Hallstrom,Craig A</v>
          </cell>
          <cell r="C129">
            <v>16090</v>
          </cell>
          <cell r="D129" t="str">
            <v>16090</v>
          </cell>
          <cell r="E129" t="str">
            <v>Street Ltg Ops, Cambridge and all BECo Service Centers</v>
          </cell>
          <cell r="F129" t="str">
            <v>Electric Operations</v>
          </cell>
          <cell r="G129" t="str">
            <v>Street Ltg Ops, Cambridge and all BECo Service Centers</v>
          </cell>
          <cell r="H129" t="str">
            <v>120</v>
          </cell>
          <cell r="I129" t="str">
            <v>MT</v>
          </cell>
          <cell r="J129">
            <v>149159.88</v>
          </cell>
          <cell r="K129">
            <v>134287.1</v>
          </cell>
          <cell r="L129">
            <v>68029.22</v>
          </cell>
          <cell r="M129">
            <v>2857</v>
          </cell>
        </row>
        <row r="130">
          <cell r="A130" t="str">
            <v>O&amp;M</v>
          </cell>
          <cell r="B130" t="str">
            <v>Hallstrom,Craig A</v>
          </cell>
          <cell r="C130">
            <v>16090</v>
          </cell>
          <cell r="D130" t="str">
            <v>16090</v>
          </cell>
          <cell r="E130" t="str">
            <v>Street Ltg Ops, Cambridge and all BECo Service Centers</v>
          </cell>
          <cell r="F130" t="str">
            <v>Electric Operations</v>
          </cell>
          <cell r="G130" t="str">
            <v>Street Ltg Ops, Cambridge and all BECo Service Centers</v>
          </cell>
          <cell r="H130" t="str">
            <v>120</v>
          </cell>
          <cell r="I130" t="str">
            <v>OT</v>
          </cell>
          <cell r="J130">
            <v>-21130.41</v>
          </cell>
          <cell r="K130">
            <v>2212.25</v>
          </cell>
        </row>
        <row r="131">
          <cell r="A131" t="str">
            <v>O&amp;M</v>
          </cell>
          <cell r="B131" t="str">
            <v>Hallstrom,Craig A</v>
          </cell>
          <cell r="C131">
            <v>16090</v>
          </cell>
          <cell r="D131" t="str">
            <v>16090</v>
          </cell>
          <cell r="E131" t="str">
            <v>Street Ltg Ops, Cambridge and all BECo Service Centers</v>
          </cell>
          <cell r="F131" t="str">
            <v>Electric Operations</v>
          </cell>
          <cell r="G131" t="str">
            <v>Street Ltg Ops, Cambridge and all BECo Service Centers</v>
          </cell>
          <cell r="H131" t="str">
            <v>120</v>
          </cell>
          <cell r="I131" t="str">
            <v>TT</v>
          </cell>
          <cell r="J131">
            <v>121337.67</v>
          </cell>
          <cell r="K131">
            <v>11820.51</v>
          </cell>
          <cell r="L131">
            <v>187.19</v>
          </cell>
        </row>
        <row r="132">
          <cell r="A132" t="str">
            <v>O&amp;M</v>
          </cell>
          <cell r="B132" t="str">
            <v>Hallstrom,Craig A</v>
          </cell>
          <cell r="C132">
            <v>16095</v>
          </cell>
          <cell r="D132" t="str">
            <v>16095</v>
          </cell>
          <cell r="E132" t="str">
            <v>Distribution Operations Mass Ave</v>
          </cell>
          <cell r="F132" t="str">
            <v>Electric Operations</v>
          </cell>
          <cell r="G132" t="str">
            <v>Distribution Operations Mass Ave</v>
          </cell>
          <cell r="H132" t="str">
            <v>120</v>
          </cell>
          <cell r="I132" t="str">
            <v>BT</v>
          </cell>
          <cell r="J132">
            <v>970587.42</v>
          </cell>
          <cell r="K132">
            <v>1530645.52</v>
          </cell>
          <cell r="L132">
            <v>1073469.5</v>
          </cell>
          <cell r="M132">
            <v>13475.97</v>
          </cell>
        </row>
        <row r="133">
          <cell r="A133" t="str">
            <v>CAP</v>
          </cell>
          <cell r="B133" t="str">
            <v>Hallstrom,Craig A</v>
          </cell>
          <cell r="C133">
            <v>16095</v>
          </cell>
          <cell r="D133" t="str">
            <v>16095</v>
          </cell>
          <cell r="E133" t="str">
            <v>Distribution Operations Mass Ave</v>
          </cell>
          <cell r="F133" t="str">
            <v>Electric Operations</v>
          </cell>
          <cell r="G133" t="str">
            <v>Distribution Operations Mass Ave</v>
          </cell>
          <cell r="H133" t="str">
            <v>120</v>
          </cell>
          <cell r="I133" t="str">
            <v>CB</v>
          </cell>
          <cell r="J133">
            <v>675050.43</v>
          </cell>
          <cell r="K133">
            <v>1974886.2</v>
          </cell>
          <cell r="L133">
            <v>2257443.7200000002</v>
          </cell>
        </row>
        <row r="134">
          <cell r="A134" t="str">
            <v>CAP</v>
          </cell>
          <cell r="B134" t="str">
            <v>Hallstrom,Craig A</v>
          </cell>
          <cell r="C134">
            <v>16095</v>
          </cell>
          <cell r="D134" t="str">
            <v>16095</v>
          </cell>
          <cell r="E134" t="str">
            <v>Distribution Operations Mass Ave</v>
          </cell>
          <cell r="F134" t="str">
            <v>Electric Operations</v>
          </cell>
          <cell r="G134" t="str">
            <v>Distribution Operations Mass Ave</v>
          </cell>
          <cell r="H134" t="str">
            <v>120</v>
          </cell>
          <cell r="I134" t="str">
            <v>CI</v>
          </cell>
          <cell r="J134">
            <v>1505982.55</v>
          </cell>
          <cell r="K134">
            <v>5864147.8899999997</v>
          </cell>
          <cell r="L134">
            <v>8137371.5899999999</v>
          </cell>
          <cell r="M134">
            <v>2752983.69</v>
          </cell>
        </row>
        <row r="135">
          <cell r="A135" t="str">
            <v>CAP</v>
          </cell>
          <cell r="B135" t="str">
            <v>Hallstrom,Craig A</v>
          </cell>
          <cell r="C135">
            <v>16095</v>
          </cell>
          <cell r="D135" t="str">
            <v>16095</v>
          </cell>
          <cell r="E135" t="str">
            <v>Distribution Operations Mass Ave</v>
          </cell>
          <cell r="F135" t="str">
            <v>Electric Operations</v>
          </cell>
          <cell r="G135" t="str">
            <v>Distribution Operations Mass Ave</v>
          </cell>
          <cell r="H135" t="str">
            <v>120</v>
          </cell>
          <cell r="I135" t="str">
            <v>CL</v>
          </cell>
          <cell r="J135">
            <v>1588049.15</v>
          </cell>
          <cell r="K135">
            <v>4617521.45</v>
          </cell>
          <cell r="L135">
            <v>5292514.24</v>
          </cell>
        </row>
        <row r="136">
          <cell r="A136" t="str">
            <v>CAP</v>
          </cell>
          <cell r="B136" t="str">
            <v>Hallstrom,Craig A</v>
          </cell>
          <cell r="C136">
            <v>16095</v>
          </cell>
          <cell r="D136" t="str">
            <v>16095</v>
          </cell>
          <cell r="E136" t="str">
            <v>Distribution Operations Mass Ave</v>
          </cell>
          <cell r="F136" t="str">
            <v>Electric Operations</v>
          </cell>
          <cell r="G136" t="str">
            <v>Distribution Operations Mass Ave</v>
          </cell>
          <cell r="H136" t="str">
            <v>120</v>
          </cell>
          <cell r="I136" t="str">
            <v>CM</v>
          </cell>
          <cell r="J136">
            <v>2099243.6800000002</v>
          </cell>
          <cell r="K136">
            <v>6552625.3799999999</v>
          </cell>
          <cell r="L136">
            <v>8869422.0299999993</v>
          </cell>
        </row>
        <row r="137">
          <cell r="A137" t="str">
            <v>CAP</v>
          </cell>
          <cell r="B137" t="str">
            <v>Hallstrom,Craig A</v>
          </cell>
          <cell r="C137">
            <v>16095</v>
          </cell>
          <cell r="D137" t="str">
            <v>16095</v>
          </cell>
          <cell r="E137" t="str">
            <v>Distribution Operations Mass Ave</v>
          </cell>
          <cell r="F137" t="str">
            <v>Electric Operations</v>
          </cell>
          <cell r="G137" t="str">
            <v>Distribution Operations Mass Ave</v>
          </cell>
          <cell r="H137" t="str">
            <v>120</v>
          </cell>
          <cell r="I137" t="str">
            <v>CO</v>
          </cell>
          <cell r="K137">
            <v>-2229183.13</v>
          </cell>
          <cell r="L137">
            <v>-2599518.41</v>
          </cell>
        </row>
        <row r="138">
          <cell r="A138" t="str">
            <v>CAP</v>
          </cell>
          <cell r="B138" t="str">
            <v>Hallstrom,Craig A</v>
          </cell>
          <cell r="C138">
            <v>16095</v>
          </cell>
          <cell r="D138" t="str">
            <v>16095</v>
          </cell>
          <cell r="E138" t="str">
            <v>Distribution Operations Mass Ave</v>
          </cell>
          <cell r="F138" t="str">
            <v>Electric Operations</v>
          </cell>
          <cell r="G138" t="str">
            <v>Distribution Operations Mass Ave</v>
          </cell>
          <cell r="H138" t="str">
            <v>120</v>
          </cell>
          <cell r="I138" t="str">
            <v>CT</v>
          </cell>
          <cell r="J138">
            <v>908148.58</v>
          </cell>
          <cell r="K138">
            <v>2710444.89</v>
          </cell>
          <cell r="L138">
            <v>3139842.23</v>
          </cell>
        </row>
        <row r="139">
          <cell r="A139" t="str">
            <v>O&amp;M</v>
          </cell>
          <cell r="B139" t="str">
            <v>Hallstrom,Craig A</v>
          </cell>
          <cell r="C139">
            <v>16095</v>
          </cell>
          <cell r="D139" t="str">
            <v>16095</v>
          </cell>
          <cell r="E139" t="str">
            <v>Distribution Operations Mass Ave</v>
          </cell>
          <cell r="F139" t="str">
            <v>Electric Operations</v>
          </cell>
          <cell r="G139" t="str">
            <v>Distribution Operations Mass Ave</v>
          </cell>
          <cell r="H139" t="str">
            <v>120</v>
          </cell>
          <cell r="I139" t="str">
            <v>IT</v>
          </cell>
          <cell r="J139">
            <v>1733903.22</v>
          </cell>
          <cell r="K139">
            <v>1987441.15</v>
          </cell>
          <cell r="L139">
            <v>1336412.49</v>
          </cell>
        </row>
        <row r="140">
          <cell r="A140" t="str">
            <v>O&amp;M</v>
          </cell>
          <cell r="B140" t="str">
            <v>Hallstrom,Craig A</v>
          </cell>
          <cell r="C140">
            <v>16095</v>
          </cell>
          <cell r="D140" t="str">
            <v>16095</v>
          </cell>
          <cell r="E140" t="str">
            <v>Distribution Operations Mass Ave</v>
          </cell>
          <cell r="F140" t="str">
            <v>Electric Operations</v>
          </cell>
          <cell r="G140" t="str">
            <v>Distribution Operations Mass Ave</v>
          </cell>
          <cell r="H140" t="str">
            <v>120</v>
          </cell>
          <cell r="I140" t="str">
            <v>LT</v>
          </cell>
          <cell r="J140">
            <v>2631155.75</v>
          </cell>
          <cell r="K140">
            <v>4545841.2</v>
          </cell>
          <cell r="L140">
            <v>3149782.89</v>
          </cell>
        </row>
        <row r="141">
          <cell r="A141" t="str">
            <v>O&amp;M</v>
          </cell>
          <cell r="B141" t="str">
            <v>Hallstrom,Craig A</v>
          </cell>
          <cell r="C141">
            <v>16095</v>
          </cell>
          <cell r="D141" t="str">
            <v>16095</v>
          </cell>
          <cell r="E141" t="str">
            <v>Distribution Operations Mass Ave</v>
          </cell>
          <cell r="F141" t="str">
            <v>Electric Operations</v>
          </cell>
          <cell r="G141" t="str">
            <v>Distribution Operations Mass Ave</v>
          </cell>
          <cell r="H141" t="str">
            <v>120</v>
          </cell>
          <cell r="I141" t="str">
            <v>MT</v>
          </cell>
          <cell r="J141">
            <v>433004.08</v>
          </cell>
          <cell r="K141">
            <v>565876.57999999996</v>
          </cell>
          <cell r="L141">
            <v>483102.69</v>
          </cell>
        </row>
        <row r="142">
          <cell r="A142" t="str">
            <v>O&amp;M</v>
          </cell>
          <cell r="B142" t="str">
            <v>Hallstrom,Craig A</v>
          </cell>
          <cell r="C142">
            <v>16095</v>
          </cell>
          <cell r="D142" t="str">
            <v>16095</v>
          </cell>
          <cell r="E142" t="str">
            <v>Distribution Operations Mass Ave</v>
          </cell>
          <cell r="F142" t="str">
            <v>Electric Operations</v>
          </cell>
          <cell r="G142" t="str">
            <v>Distribution Operations Mass Ave</v>
          </cell>
          <cell r="H142" t="str">
            <v>120</v>
          </cell>
          <cell r="I142" t="str">
            <v>OT</v>
          </cell>
          <cell r="J142">
            <v>42589.39</v>
          </cell>
          <cell r="K142">
            <v>-36227.4</v>
          </cell>
          <cell r="L142">
            <v>-45574.29</v>
          </cell>
        </row>
        <row r="143">
          <cell r="A143" t="str">
            <v>O&amp;M</v>
          </cell>
          <cell r="B143" t="str">
            <v>Hallstrom,Craig A</v>
          </cell>
          <cell r="C143">
            <v>16095</v>
          </cell>
          <cell r="D143" t="str">
            <v>16095</v>
          </cell>
          <cell r="E143" t="str">
            <v>Distribution Operations Mass Ave</v>
          </cell>
          <cell r="F143" t="str">
            <v>Electric Operations</v>
          </cell>
          <cell r="G143" t="str">
            <v>Distribution Operations Mass Ave</v>
          </cell>
          <cell r="H143" t="str">
            <v>120</v>
          </cell>
          <cell r="I143" t="str">
            <v>TT</v>
          </cell>
          <cell r="J143">
            <v>1617971.59</v>
          </cell>
          <cell r="K143">
            <v>2199400.27</v>
          </cell>
          <cell r="L143">
            <v>1637656.06</v>
          </cell>
        </row>
        <row r="144">
          <cell r="A144" t="str">
            <v>O&amp;M</v>
          </cell>
          <cell r="B144" t="str">
            <v>Andreas,Philip B</v>
          </cell>
          <cell r="C144">
            <v>16100</v>
          </cell>
          <cell r="D144" t="str">
            <v>16100</v>
          </cell>
          <cell r="E144" t="str">
            <v>B4- Electric Operations,Exec VP</v>
          </cell>
          <cell r="F144" t="str">
            <v>Electric Operations</v>
          </cell>
          <cell r="G144" t="str">
            <v>Electric Operations,Exec VP</v>
          </cell>
          <cell r="H144" t="str">
            <v>120</v>
          </cell>
          <cell r="I144" t="str">
            <v>BT</v>
          </cell>
          <cell r="J144">
            <v>89161.42</v>
          </cell>
        </row>
        <row r="145">
          <cell r="A145" t="str">
            <v>O&amp;M</v>
          </cell>
          <cell r="B145" t="str">
            <v>Andreas,Philip B</v>
          </cell>
          <cell r="C145">
            <v>16100</v>
          </cell>
          <cell r="D145" t="str">
            <v>16100</v>
          </cell>
          <cell r="E145" t="str">
            <v>B4- Electric Operations,Exec VP</v>
          </cell>
          <cell r="F145" t="str">
            <v>Electric Operations</v>
          </cell>
          <cell r="G145" t="str">
            <v>Electric Operations,Exec VP</v>
          </cell>
          <cell r="H145" t="str">
            <v>120</v>
          </cell>
          <cell r="I145" t="str">
            <v>IT</v>
          </cell>
          <cell r="J145">
            <v>560759.68999999994</v>
          </cell>
          <cell r="K145">
            <v>33468.29</v>
          </cell>
        </row>
        <row r="146">
          <cell r="A146" t="str">
            <v>O&amp;M</v>
          </cell>
          <cell r="B146" t="str">
            <v>Andreas,Philip B</v>
          </cell>
          <cell r="C146">
            <v>16100</v>
          </cell>
          <cell r="D146" t="str">
            <v>16100</v>
          </cell>
          <cell r="E146" t="str">
            <v>B4- Electric Operations,Exec VP</v>
          </cell>
          <cell r="F146" t="str">
            <v>Electric Operations</v>
          </cell>
          <cell r="G146" t="str">
            <v>Electric Operations,Exec VP</v>
          </cell>
          <cell r="H146" t="str">
            <v>120</v>
          </cell>
          <cell r="I146" t="str">
            <v>LT</v>
          </cell>
          <cell r="J146">
            <v>378899.54</v>
          </cell>
        </row>
        <row r="147">
          <cell r="A147" t="str">
            <v>O&amp;M</v>
          </cell>
          <cell r="B147" t="str">
            <v>Andreas,Philip B</v>
          </cell>
          <cell r="C147">
            <v>16100</v>
          </cell>
          <cell r="D147" t="str">
            <v>16100</v>
          </cell>
          <cell r="E147" t="str">
            <v>B4- Electric Operations,Exec VP</v>
          </cell>
          <cell r="F147" t="str">
            <v>Electric Operations</v>
          </cell>
          <cell r="G147" t="str">
            <v>Electric Operations,Exec VP</v>
          </cell>
          <cell r="H147" t="str">
            <v>120</v>
          </cell>
          <cell r="I147" t="str">
            <v>OT</v>
          </cell>
          <cell r="J147">
            <v>27779.279999999999</v>
          </cell>
          <cell r="K147">
            <v>72.760000000000005</v>
          </cell>
        </row>
        <row r="148">
          <cell r="A148" t="str">
            <v>O&amp;M</v>
          </cell>
          <cell r="B148" t="str">
            <v>Andreas,Philip B</v>
          </cell>
          <cell r="C148">
            <v>16100</v>
          </cell>
          <cell r="D148" t="str">
            <v>16100</v>
          </cell>
          <cell r="E148" t="str">
            <v>B4- Electric Operations,Exec VP</v>
          </cell>
          <cell r="F148" t="str">
            <v>Electric Operations</v>
          </cell>
          <cell r="G148" t="str">
            <v>Electric Operations,Exec VP</v>
          </cell>
          <cell r="H148" t="str">
            <v>120</v>
          </cell>
          <cell r="I148" t="str">
            <v>TT</v>
          </cell>
          <cell r="J148">
            <v>1111.31</v>
          </cell>
        </row>
        <row r="149">
          <cell r="A149" t="str">
            <v>O&amp;M</v>
          </cell>
          <cell r="B149" t="str">
            <v>Driscoll,Daniel C</v>
          </cell>
          <cell r="C149">
            <v>16105</v>
          </cell>
          <cell r="D149" t="str">
            <v>16105</v>
          </cell>
          <cell r="E149" t="str">
            <v>Distribution Operations Somer</v>
          </cell>
          <cell r="F149" t="str">
            <v>Electric Operations</v>
          </cell>
          <cell r="G149" t="str">
            <v>Old Dist Ops Somerville</v>
          </cell>
          <cell r="H149" t="str">
            <v>120</v>
          </cell>
          <cell r="I149" t="str">
            <v>BT</v>
          </cell>
          <cell r="J149">
            <v>434666.18</v>
          </cell>
          <cell r="K149">
            <v>13668.15</v>
          </cell>
        </row>
        <row r="150">
          <cell r="A150" t="str">
            <v>O&amp;M</v>
          </cell>
          <cell r="B150" t="str">
            <v>Driscoll,Daniel C</v>
          </cell>
          <cell r="C150">
            <v>16105</v>
          </cell>
          <cell r="D150" t="str">
            <v>16105</v>
          </cell>
          <cell r="E150" t="str">
            <v>Old Dist Ops Somerville</v>
          </cell>
          <cell r="F150" t="str">
            <v>Electric Operations</v>
          </cell>
          <cell r="G150" t="str">
            <v>Old Dist Ops Somerville</v>
          </cell>
          <cell r="H150" t="str">
            <v>120</v>
          </cell>
          <cell r="I150" t="str">
            <v>BT</v>
          </cell>
          <cell r="L150">
            <v>17.649999999999999</v>
          </cell>
        </row>
        <row r="151">
          <cell r="A151" t="str">
            <v>CAP</v>
          </cell>
          <cell r="B151" t="str">
            <v>Driscoll,Daniel C</v>
          </cell>
          <cell r="C151">
            <v>16105</v>
          </cell>
          <cell r="D151" t="str">
            <v>16105</v>
          </cell>
          <cell r="E151" t="str">
            <v>Distribution Operations Somer</v>
          </cell>
          <cell r="F151" t="str">
            <v>Electric Operations</v>
          </cell>
          <cell r="G151" t="str">
            <v>Old Dist Ops Somerville</v>
          </cell>
          <cell r="H151" t="str">
            <v>120</v>
          </cell>
          <cell r="I151" t="str">
            <v>CB</v>
          </cell>
          <cell r="J151">
            <v>165149.31</v>
          </cell>
        </row>
        <row r="152">
          <cell r="A152" t="str">
            <v>CAP</v>
          </cell>
          <cell r="B152" t="str">
            <v>Driscoll,Daniel C</v>
          </cell>
          <cell r="C152">
            <v>16105</v>
          </cell>
          <cell r="D152" t="str">
            <v>16105</v>
          </cell>
          <cell r="E152" t="str">
            <v>Old Dist Ops Somerville</v>
          </cell>
          <cell r="F152" t="str">
            <v>Electric Operations</v>
          </cell>
          <cell r="G152" t="str">
            <v>Old Dist Ops Somerville</v>
          </cell>
          <cell r="H152" t="str">
            <v>120</v>
          </cell>
          <cell r="I152" t="str">
            <v>CB</v>
          </cell>
          <cell r="K152">
            <v>7779.22</v>
          </cell>
          <cell r="L152">
            <v>50.9</v>
          </cell>
        </row>
        <row r="153">
          <cell r="A153" t="str">
            <v>CAP</v>
          </cell>
          <cell r="B153" t="str">
            <v>Driscoll,Daniel C</v>
          </cell>
          <cell r="C153">
            <v>16105</v>
          </cell>
          <cell r="D153" t="str">
            <v>16105</v>
          </cell>
          <cell r="E153" t="str">
            <v>Distribution Operations Somer</v>
          </cell>
          <cell r="F153" t="str">
            <v>Electric Operations</v>
          </cell>
          <cell r="G153" t="str">
            <v>Old Dist Ops Somerville</v>
          </cell>
          <cell r="H153" t="str">
            <v>120</v>
          </cell>
          <cell r="I153" t="str">
            <v>CI</v>
          </cell>
          <cell r="J153">
            <v>203046.25</v>
          </cell>
          <cell r="M153">
            <v>169.19</v>
          </cell>
        </row>
        <row r="154">
          <cell r="A154" t="str">
            <v>CAP</v>
          </cell>
          <cell r="B154" t="str">
            <v>Driscoll,Daniel C</v>
          </cell>
          <cell r="C154">
            <v>16105</v>
          </cell>
          <cell r="D154" t="str">
            <v>16105</v>
          </cell>
          <cell r="E154" t="str">
            <v>Old Dist Ops Somerville</v>
          </cell>
          <cell r="F154" t="str">
            <v>Electric Operations</v>
          </cell>
          <cell r="G154" t="str">
            <v>Old Dist Ops Somerville</v>
          </cell>
          <cell r="H154" t="str">
            <v>120</v>
          </cell>
          <cell r="I154" t="str">
            <v>CI</v>
          </cell>
          <cell r="K154">
            <v>38799.410000000003</v>
          </cell>
          <cell r="M154">
            <v>641</v>
          </cell>
        </row>
        <row r="155">
          <cell r="A155" t="str">
            <v>CAP</v>
          </cell>
          <cell r="B155" t="str">
            <v>Driscoll,Daniel C</v>
          </cell>
          <cell r="C155">
            <v>16105</v>
          </cell>
          <cell r="D155" t="str">
            <v>16105</v>
          </cell>
          <cell r="E155" t="str">
            <v>Distribution Operations Somer</v>
          </cell>
          <cell r="F155" t="str">
            <v>Electric Operations</v>
          </cell>
          <cell r="G155" t="str">
            <v>Old Dist Ops Somerville</v>
          </cell>
          <cell r="H155" t="str">
            <v>120</v>
          </cell>
          <cell r="I155" t="str">
            <v>CL</v>
          </cell>
          <cell r="J155">
            <v>377292.03</v>
          </cell>
        </row>
        <row r="156">
          <cell r="A156" t="str">
            <v>CAP</v>
          </cell>
          <cell r="B156" t="str">
            <v>Driscoll,Daniel C</v>
          </cell>
          <cell r="C156">
            <v>16105</v>
          </cell>
          <cell r="D156" t="str">
            <v>16105</v>
          </cell>
          <cell r="E156" t="str">
            <v>Old Dist Ops Somerville</v>
          </cell>
          <cell r="F156" t="str">
            <v>Electric Operations</v>
          </cell>
          <cell r="G156" t="str">
            <v>Old Dist Ops Somerville</v>
          </cell>
          <cell r="H156" t="str">
            <v>120</v>
          </cell>
          <cell r="I156" t="str">
            <v>CL</v>
          </cell>
          <cell r="K156">
            <v>18130.759999999998</v>
          </cell>
          <cell r="L156">
            <v>115.68</v>
          </cell>
        </row>
        <row r="157">
          <cell r="A157" t="str">
            <v>CAP</v>
          </cell>
          <cell r="B157" t="str">
            <v>Driscoll,Daniel C</v>
          </cell>
          <cell r="C157">
            <v>16105</v>
          </cell>
          <cell r="D157" t="str">
            <v>16105</v>
          </cell>
          <cell r="E157" t="str">
            <v>Distribution Operations Somer</v>
          </cell>
          <cell r="F157" t="str">
            <v>Electric Operations</v>
          </cell>
          <cell r="G157" t="str">
            <v>Old Dist Ops Somerville</v>
          </cell>
          <cell r="H157" t="str">
            <v>120</v>
          </cell>
          <cell r="I157" t="str">
            <v>CM</v>
          </cell>
          <cell r="J157">
            <v>742414.19</v>
          </cell>
        </row>
        <row r="158">
          <cell r="A158" t="str">
            <v>CAP</v>
          </cell>
          <cell r="B158" t="str">
            <v>Driscoll,Daniel C</v>
          </cell>
          <cell r="C158">
            <v>16105</v>
          </cell>
          <cell r="D158" t="str">
            <v>16105</v>
          </cell>
          <cell r="E158" t="str">
            <v>Old Dist Ops Somerville</v>
          </cell>
          <cell r="F158" t="str">
            <v>Electric Operations</v>
          </cell>
          <cell r="G158" t="str">
            <v>Old Dist Ops Somerville</v>
          </cell>
          <cell r="H158" t="str">
            <v>120</v>
          </cell>
          <cell r="I158" t="str">
            <v>CM</v>
          </cell>
          <cell r="K158">
            <v>63491.59</v>
          </cell>
          <cell r="L158">
            <v>1724.55</v>
          </cell>
        </row>
        <row r="159">
          <cell r="A159" t="str">
            <v>CAP</v>
          </cell>
          <cell r="B159" t="str">
            <v>Driscoll,Daniel C</v>
          </cell>
          <cell r="C159">
            <v>16105</v>
          </cell>
          <cell r="D159" t="str">
            <v>16105</v>
          </cell>
          <cell r="E159" t="str">
            <v>Old Dist Ops Somerville</v>
          </cell>
          <cell r="F159" t="str">
            <v>Electric Operations</v>
          </cell>
          <cell r="G159" t="str">
            <v>Old Dist Ops Somerville</v>
          </cell>
          <cell r="H159" t="str">
            <v>120</v>
          </cell>
          <cell r="I159" t="str">
            <v>CO</v>
          </cell>
        </row>
        <row r="160">
          <cell r="A160" t="str">
            <v>CAP</v>
          </cell>
          <cell r="B160" t="str">
            <v>Driscoll,Daniel C</v>
          </cell>
          <cell r="C160">
            <v>16105</v>
          </cell>
          <cell r="D160" t="str">
            <v>16105</v>
          </cell>
          <cell r="E160" t="str">
            <v>Distribution Operations Somer</v>
          </cell>
          <cell r="F160" t="str">
            <v>Electric Operations</v>
          </cell>
          <cell r="G160" t="str">
            <v>Old Dist Ops Somerville</v>
          </cell>
          <cell r="H160" t="str">
            <v>120</v>
          </cell>
          <cell r="I160" t="str">
            <v>CT</v>
          </cell>
          <cell r="J160">
            <v>325822.92</v>
          </cell>
        </row>
        <row r="161">
          <cell r="A161" t="str">
            <v>CAP</v>
          </cell>
          <cell r="B161" t="str">
            <v>Driscoll,Daniel C</v>
          </cell>
          <cell r="C161">
            <v>16105</v>
          </cell>
          <cell r="D161" t="str">
            <v>16105</v>
          </cell>
          <cell r="E161" t="str">
            <v>Old Dist Ops Somerville</v>
          </cell>
          <cell r="F161" t="str">
            <v>Electric Operations</v>
          </cell>
          <cell r="G161" t="str">
            <v>Old Dist Ops Somerville</v>
          </cell>
          <cell r="H161" t="str">
            <v>120</v>
          </cell>
          <cell r="I161" t="str">
            <v>CT</v>
          </cell>
          <cell r="K161">
            <v>11212.95</v>
          </cell>
        </row>
        <row r="162">
          <cell r="A162" t="str">
            <v>O&amp;M</v>
          </cell>
          <cell r="B162" t="str">
            <v>Driscoll,Daniel C</v>
          </cell>
          <cell r="C162">
            <v>16105</v>
          </cell>
          <cell r="D162" t="str">
            <v>16105</v>
          </cell>
          <cell r="E162" t="str">
            <v>Distribution Operations Somer</v>
          </cell>
          <cell r="F162" t="str">
            <v>Electric Operations</v>
          </cell>
          <cell r="G162" t="str">
            <v>Old Dist Ops Somerville</v>
          </cell>
          <cell r="H162" t="str">
            <v>120</v>
          </cell>
          <cell r="I162" t="str">
            <v>IT</v>
          </cell>
          <cell r="J162">
            <v>477456.97</v>
          </cell>
          <cell r="K162">
            <v>58110.67</v>
          </cell>
        </row>
        <row r="163">
          <cell r="A163" t="str">
            <v>O&amp;M</v>
          </cell>
          <cell r="B163" t="str">
            <v>Driscoll,Daniel C</v>
          </cell>
          <cell r="C163">
            <v>16105</v>
          </cell>
          <cell r="D163" t="str">
            <v>16105</v>
          </cell>
          <cell r="E163" t="str">
            <v>Old Dist Ops Somerville</v>
          </cell>
          <cell r="F163" t="str">
            <v>Electric Operations</v>
          </cell>
          <cell r="G163" t="str">
            <v>Old Dist Ops Somerville</v>
          </cell>
          <cell r="H163" t="str">
            <v>120</v>
          </cell>
          <cell r="I163" t="str">
            <v>IT</v>
          </cell>
          <cell r="L163">
            <v>4711.1099999999997</v>
          </cell>
          <cell r="M163">
            <v>0</v>
          </cell>
        </row>
        <row r="164">
          <cell r="A164" t="str">
            <v>O&amp;M</v>
          </cell>
          <cell r="B164" t="str">
            <v>Driscoll,Daniel C</v>
          </cell>
          <cell r="C164">
            <v>16105</v>
          </cell>
          <cell r="D164" t="str">
            <v>16105</v>
          </cell>
          <cell r="E164" t="str">
            <v>Distribution Operations Somer</v>
          </cell>
          <cell r="F164" t="str">
            <v>Electric Operations</v>
          </cell>
          <cell r="G164" t="str">
            <v>Old Dist Ops Somerville</v>
          </cell>
          <cell r="H164" t="str">
            <v>120</v>
          </cell>
          <cell r="I164" t="str">
            <v>LT</v>
          </cell>
          <cell r="J164">
            <v>1159078.3799999999</v>
          </cell>
          <cell r="K164">
            <v>39865.96</v>
          </cell>
        </row>
        <row r="165">
          <cell r="A165" t="str">
            <v>O&amp;M</v>
          </cell>
          <cell r="B165" t="str">
            <v>Driscoll,Daniel C</v>
          </cell>
          <cell r="C165">
            <v>16105</v>
          </cell>
          <cell r="D165" t="str">
            <v>16105</v>
          </cell>
          <cell r="E165" t="str">
            <v>Old Dist Ops Somerville</v>
          </cell>
          <cell r="F165" t="str">
            <v>Electric Operations</v>
          </cell>
          <cell r="G165" t="str">
            <v>Old Dist Ops Somerville</v>
          </cell>
          <cell r="H165" t="str">
            <v>120</v>
          </cell>
          <cell r="I165" t="str">
            <v>LT</v>
          </cell>
          <cell r="L165">
            <v>51.68</v>
          </cell>
        </row>
        <row r="166">
          <cell r="A166" t="str">
            <v>O&amp;M</v>
          </cell>
          <cell r="B166" t="str">
            <v>Driscoll,Daniel C</v>
          </cell>
          <cell r="C166">
            <v>16105</v>
          </cell>
          <cell r="D166" t="str">
            <v>16105</v>
          </cell>
          <cell r="E166" t="str">
            <v>Distribution Operations Somer</v>
          </cell>
          <cell r="F166" t="str">
            <v>Electric Operations</v>
          </cell>
          <cell r="G166" t="str">
            <v>Old Dist Ops Somerville</v>
          </cell>
          <cell r="H166" t="str">
            <v>120</v>
          </cell>
          <cell r="I166" t="str">
            <v>MT</v>
          </cell>
          <cell r="J166">
            <v>100232.31</v>
          </cell>
          <cell r="K166">
            <v>4540.63</v>
          </cell>
          <cell r="M166">
            <v>3913.6</v>
          </cell>
        </row>
        <row r="167">
          <cell r="A167" t="str">
            <v>O&amp;M</v>
          </cell>
          <cell r="B167" t="str">
            <v>Driscoll,Daniel C</v>
          </cell>
          <cell r="C167">
            <v>16105</v>
          </cell>
          <cell r="D167" t="str">
            <v>16105</v>
          </cell>
          <cell r="E167" t="str">
            <v>Old Dist Ops Somerville</v>
          </cell>
          <cell r="F167" t="str">
            <v>Electric Operations</v>
          </cell>
          <cell r="G167" t="str">
            <v>Old Dist Ops Somerville</v>
          </cell>
          <cell r="H167" t="str">
            <v>120</v>
          </cell>
          <cell r="I167" t="str">
            <v>MT</v>
          </cell>
        </row>
        <row r="168">
          <cell r="A168" t="str">
            <v>O&amp;M</v>
          </cell>
          <cell r="B168" t="str">
            <v>Driscoll,Daniel C</v>
          </cell>
          <cell r="C168">
            <v>16105</v>
          </cell>
          <cell r="D168" t="str">
            <v>16105</v>
          </cell>
          <cell r="E168" t="str">
            <v>Distribution Operations Somer</v>
          </cell>
          <cell r="F168" t="str">
            <v>Electric Operations</v>
          </cell>
          <cell r="G168" t="str">
            <v>Old Dist Ops Somerville</v>
          </cell>
          <cell r="H168" t="str">
            <v>120</v>
          </cell>
          <cell r="I168" t="str">
            <v>OT</v>
          </cell>
          <cell r="J168">
            <v>20500.63</v>
          </cell>
          <cell r="K168">
            <v>6949.82</v>
          </cell>
        </row>
        <row r="169">
          <cell r="A169" t="str">
            <v>O&amp;M</v>
          </cell>
          <cell r="B169" t="str">
            <v>Driscoll,Daniel C</v>
          </cell>
          <cell r="C169">
            <v>16105</v>
          </cell>
          <cell r="D169" t="str">
            <v>16105</v>
          </cell>
          <cell r="E169" t="str">
            <v>Old Dist Ops Somerville</v>
          </cell>
          <cell r="F169" t="str">
            <v>Electric Operations</v>
          </cell>
          <cell r="G169" t="str">
            <v>Old Dist Ops Somerville</v>
          </cell>
          <cell r="H169" t="str">
            <v>120</v>
          </cell>
          <cell r="I169" t="str">
            <v>OT</v>
          </cell>
          <cell r="L169">
            <v>-25.67</v>
          </cell>
        </row>
        <row r="170">
          <cell r="A170" t="str">
            <v>O&amp;M</v>
          </cell>
          <cell r="B170" t="str">
            <v>Driscoll,Daniel C</v>
          </cell>
          <cell r="C170">
            <v>16105</v>
          </cell>
          <cell r="D170" t="str">
            <v>16105</v>
          </cell>
          <cell r="E170" t="str">
            <v>Distribution Operations Somer</v>
          </cell>
          <cell r="F170" t="str">
            <v>Electric Operations</v>
          </cell>
          <cell r="G170" t="str">
            <v>Old Dist Ops Somerville</v>
          </cell>
          <cell r="H170" t="str">
            <v>120</v>
          </cell>
          <cell r="I170" t="str">
            <v>TT</v>
          </cell>
          <cell r="J170">
            <v>756972.45</v>
          </cell>
          <cell r="K170">
            <v>31606.54</v>
          </cell>
        </row>
        <row r="171">
          <cell r="A171" t="str">
            <v>O&amp;M</v>
          </cell>
          <cell r="B171" t="str">
            <v>Driscoll,Daniel C</v>
          </cell>
          <cell r="C171">
            <v>16105</v>
          </cell>
          <cell r="D171" t="str">
            <v>16105</v>
          </cell>
          <cell r="E171" t="str">
            <v>Old Dist Ops Somerville</v>
          </cell>
          <cell r="F171" t="str">
            <v>Electric Operations</v>
          </cell>
          <cell r="G171" t="str">
            <v>Old Dist Ops Somerville</v>
          </cell>
          <cell r="H171" t="str">
            <v>120</v>
          </cell>
          <cell r="I171" t="str">
            <v>TT</v>
          </cell>
          <cell r="L171">
            <v>118.88</v>
          </cell>
        </row>
        <row r="172">
          <cell r="A172" t="str">
            <v>O&amp;M</v>
          </cell>
          <cell r="C172">
            <v>16110</v>
          </cell>
          <cell r="D172" t="str">
            <v>16110</v>
          </cell>
          <cell r="E172" t="str">
            <v>BI  - Process Mentoring</v>
          </cell>
          <cell r="H172" t="str">
            <v>120</v>
          </cell>
          <cell r="I172" t="str">
            <v>MT</v>
          </cell>
          <cell r="J172">
            <v>4634.5</v>
          </cell>
        </row>
        <row r="173">
          <cell r="A173" t="str">
            <v>O&amp;M</v>
          </cell>
          <cell r="B173" t="str">
            <v>Hallstrom,Craig A</v>
          </cell>
          <cell r="C173">
            <v>16115</v>
          </cell>
          <cell r="D173" t="str">
            <v>16115</v>
          </cell>
          <cell r="E173" t="str">
            <v>Transmission Operations Mass Ave</v>
          </cell>
          <cell r="F173" t="str">
            <v>Electric Operations</v>
          </cell>
          <cell r="G173" t="str">
            <v>Transmission Operations Mass Ave</v>
          </cell>
          <cell r="H173" t="str">
            <v>120</v>
          </cell>
          <cell r="I173" t="str">
            <v>BT</v>
          </cell>
          <cell r="J173">
            <v>82533.240000000005</v>
          </cell>
          <cell r="K173">
            <v>7880.78</v>
          </cell>
          <cell r="L173">
            <v>3259.48</v>
          </cell>
        </row>
        <row r="174">
          <cell r="A174" t="str">
            <v>O&amp;M</v>
          </cell>
          <cell r="B174" t="str">
            <v>Sullivan,Stephen T</v>
          </cell>
          <cell r="C174">
            <v>16115</v>
          </cell>
          <cell r="D174" t="str">
            <v>16115</v>
          </cell>
          <cell r="E174" t="str">
            <v>Transmission Operations Mass Ave</v>
          </cell>
          <cell r="F174" t="str">
            <v>Electric Operations</v>
          </cell>
          <cell r="G174" t="str">
            <v>BECo TRA in Comm Territory</v>
          </cell>
          <cell r="H174" t="str">
            <v>120</v>
          </cell>
          <cell r="I174" t="str">
            <v>BT</v>
          </cell>
          <cell r="J174">
            <v>82533.240000000005</v>
          </cell>
          <cell r="K174">
            <v>7880.78</v>
          </cell>
          <cell r="L174">
            <v>3259.48</v>
          </cell>
        </row>
        <row r="175">
          <cell r="A175" t="str">
            <v>CAP</v>
          </cell>
          <cell r="B175" t="str">
            <v>Hallstrom,Craig A</v>
          </cell>
          <cell r="C175">
            <v>16115</v>
          </cell>
          <cell r="D175" t="str">
            <v>16115</v>
          </cell>
          <cell r="E175" t="str">
            <v>Transmission Operations Mass Ave</v>
          </cell>
          <cell r="F175" t="str">
            <v>Electric Operations</v>
          </cell>
          <cell r="G175" t="str">
            <v>Transmission Operations Mass Ave</v>
          </cell>
          <cell r="H175" t="str">
            <v>120</v>
          </cell>
          <cell r="I175" t="str">
            <v>CB</v>
          </cell>
          <cell r="J175">
            <v>5870.01</v>
          </cell>
          <cell r="K175">
            <v>2338.25</v>
          </cell>
          <cell r="L175">
            <v>23557.87</v>
          </cell>
        </row>
        <row r="176">
          <cell r="A176" t="str">
            <v>CAP</v>
          </cell>
          <cell r="B176" t="str">
            <v>Sullivan,Stephen T</v>
          </cell>
          <cell r="C176">
            <v>16115</v>
          </cell>
          <cell r="D176" t="str">
            <v>16115</v>
          </cell>
          <cell r="E176" t="str">
            <v>Transmission Operations Mass Ave</v>
          </cell>
          <cell r="F176" t="str">
            <v>Electric Operations</v>
          </cell>
          <cell r="G176" t="str">
            <v>BECo TRA in Comm Territory</v>
          </cell>
          <cell r="H176" t="str">
            <v>120</v>
          </cell>
          <cell r="I176" t="str">
            <v>CB</v>
          </cell>
          <cell r="J176">
            <v>5870.01</v>
          </cell>
          <cell r="K176">
            <v>2338.25</v>
          </cell>
          <cell r="L176">
            <v>23557.87</v>
          </cell>
        </row>
        <row r="177">
          <cell r="A177" t="str">
            <v>CAP</v>
          </cell>
          <cell r="B177" t="str">
            <v>Hallstrom,Craig A</v>
          </cell>
          <cell r="C177">
            <v>16115</v>
          </cell>
          <cell r="D177" t="str">
            <v>16115</v>
          </cell>
          <cell r="E177" t="str">
            <v>Transmission Operations Mass Ave</v>
          </cell>
          <cell r="F177" t="str">
            <v>Electric Operations</v>
          </cell>
          <cell r="G177" t="str">
            <v>Transmission Operations Mass Ave</v>
          </cell>
          <cell r="H177" t="str">
            <v>120</v>
          </cell>
          <cell r="I177" t="str">
            <v>CI</v>
          </cell>
          <cell r="K177">
            <v>-100240.23</v>
          </cell>
          <cell r="L177">
            <v>1571820.21</v>
          </cell>
          <cell r="M177">
            <v>217.12</v>
          </cell>
        </row>
        <row r="178">
          <cell r="A178" t="str">
            <v>CAP</v>
          </cell>
          <cell r="B178" t="str">
            <v>Sullivan,Stephen T</v>
          </cell>
          <cell r="C178">
            <v>16115</v>
          </cell>
          <cell r="D178" t="str">
            <v>16115</v>
          </cell>
          <cell r="E178" t="str">
            <v>Transmission Operations Mass Ave</v>
          </cell>
          <cell r="F178" t="str">
            <v>Electric Operations</v>
          </cell>
          <cell r="G178" t="str">
            <v>BECo TRA in Comm Territory</v>
          </cell>
          <cell r="H178" t="str">
            <v>120</v>
          </cell>
          <cell r="I178" t="str">
            <v>CI</v>
          </cell>
          <cell r="K178">
            <v>-100240.23</v>
          </cell>
          <cell r="L178">
            <v>1571820.21</v>
          </cell>
          <cell r="M178">
            <v>228.96</v>
          </cell>
        </row>
        <row r="179">
          <cell r="A179" t="str">
            <v>CAP</v>
          </cell>
          <cell r="B179" t="str">
            <v>Hallstrom,Craig A</v>
          </cell>
          <cell r="C179">
            <v>16115</v>
          </cell>
          <cell r="D179" t="str">
            <v>16115</v>
          </cell>
          <cell r="E179" t="str">
            <v>Transmission Operations Mass Ave</v>
          </cell>
          <cell r="F179" t="str">
            <v>Electric Operations</v>
          </cell>
          <cell r="G179" t="str">
            <v>Transmission Operations Mass Ave</v>
          </cell>
          <cell r="H179" t="str">
            <v>120</v>
          </cell>
          <cell r="I179" t="str">
            <v>CL</v>
          </cell>
          <cell r="J179">
            <v>13204.88</v>
          </cell>
          <cell r="K179">
            <v>5317.53</v>
          </cell>
          <cell r="L179">
            <v>54280.01</v>
          </cell>
        </row>
        <row r="180">
          <cell r="A180" t="str">
            <v>CAP</v>
          </cell>
          <cell r="B180" t="str">
            <v>Sullivan,Stephen T</v>
          </cell>
          <cell r="C180">
            <v>16115</v>
          </cell>
          <cell r="D180" t="str">
            <v>16115</v>
          </cell>
          <cell r="E180" t="str">
            <v>Transmission Operations Mass Ave</v>
          </cell>
          <cell r="F180" t="str">
            <v>Electric Operations</v>
          </cell>
          <cell r="G180" t="str">
            <v>BECo TRA in Comm Territory</v>
          </cell>
          <cell r="H180" t="str">
            <v>120</v>
          </cell>
          <cell r="I180" t="str">
            <v>CL</v>
          </cell>
          <cell r="J180">
            <v>13204.88</v>
          </cell>
          <cell r="K180">
            <v>5317.53</v>
          </cell>
          <cell r="L180">
            <v>54280.01</v>
          </cell>
        </row>
        <row r="181">
          <cell r="A181" t="str">
            <v>CAP</v>
          </cell>
          <cell r="B181" t="str">
            <v>Hallstrom,Craig A</v>
          </cell>
          <cell r="C181">
            <v>16115</v>
          </cell>
          <cell r="D181" t="str">
            <v>16115</v>
          </cell>
          <cell r="E181" t="str">
            <v>Transmission Operations Mass Ave</v>
          </cell>
          <cell r="F181" t="str">
            <v>Electric Operations</v>
          </cell>
          <cell r="G181" t="str">
            <v>Transmission Operations Mass Ave</v>
          </cell>
          <cell r="H181" t="str">
            <v>120</v>
          </cell>
          <cell r="I181" t="str">
            <v>CM</v>
          </cell>
          <cell r="K181">
            <v>5470.24</v>
          </cell>
          <cell r="L181">
            <v>552</v>
          </cell>
        </row>
        <row r="182">
          <cell r="A182" t="str">
            <v>CAP</v>
          </cell>
          <cell r="B182" t="str">
            <v>Sullivan,Stephen T</v>
          </cell>
          <cell r="C182">
            <v>16115</v>
          </cell>
          <cell r="D182" t="str">
            <v>16115</v>
          </cell>
          <cell r="E182" t="str">
            <v>Transmission Operations Mass Ave</v>
          </cell>
          <cell r="F182" t="str">
            <v>Electric Operations</v>
          </cell>
          <cell r="G182" t="str">
            <v>BECo TRA in Comm Territory</v>
          </cell>
          <cell r="H182" t="str">
            <v>120</v>
          </cell>
          <cell r="I182" t="str">
            <v>CM</v>
          </cell>
          <cell r="K182">
            <v>5470.24</v>
          </cell>
          <cell r="L182">
            <v>552</v>
          </cell>
        </row>
        <row r="183">
          <cell r="A183" t="str">
            <v>CAP</v>
          </cell>
          <cell r="B183" t="str">
            <v>Hallstrom,Craig A</v>
          </cell>
          <cell r="C183">
            <v>16115</v>
          </cell>
          <cell r="D183" t="str">
            <v>16115</v>
          </cell>
          <cell r="E183" t="str">
            <v>Transmission Operations Mass Ave</v>
          </cell>
          <cell r="F183" t="str">
            <v>Electric Operations</v>
          </cell>
          <cell r="G183" t="str">
            <v>Transmission Operations Mass Ave</v>
          </cell>
          <cell r="H183" t="str">
            <v>120</v>
          </cell>
          <cell r="I183" t="str">
            <v>CT</v>
          </cell>
          <cell r="K183">
            <v>2433.04</v>
          </cell>
          <cell r="L183">
            <v>19203.490000000002</v>
          </cell>
          <cell r="M183">
            <v>574.45000000000005</v>
          </cell>
        </row>
        <row r="184">
          <cell r="A184" t="str">
            <v>CAP</v>
          </cell>
          <cell r="B184" t="str">
            <v>Sullivan,Stephen T</v>
          </cell>
          <cell r="C184">
            <v>16115</v>
          </cell>
          <cell r="D184" t="str">
            <v>16115</v>
          </cell>
          <cell r="E184" t="str">
            <v>Transmission Operations Mass Ave</v>
          </cell>
          <cell r="F184" t="str">
            <v>Electric Operations</v>
          </cell>
          <cell r="G184" t="str">
            <v>BECo TRA in Comm Territory</v>
          </cell>
          <cell r="H184" t="str">
            <v>120</v>
          </cell>
          <cell r="I184" t="str">
            <v>CT</v>
          </cell>
          <cell r="K184">
            <v>2433.04</v>
          </cell>
          <cell r="L184">
            <v>19203.490000000002</v>
          </cell>
        </row>
        <row r="185">
          <cell r="A185" t="str">
            <v>O&amp;M</v>
          </cell>
          <cell r="B185" t="str">
            <v>Hallstrom,Craig A</v>
          </cell>
          <cell r="C185">
            <v>16115</v>
          </cell>
          <cell r="D185" t="str">
            <v>16115</v>
          </cell>
          <cell r="E185" t="str">
            <v>Transmission Operations Mass Ave</v>
          </cell>
          <cell r="F185" t="str">
            <v>Electric Operations</v>
          </cell>
          <cell r="G185" t="str">
            <v>Transmission Operations Mass Ave</v>
          </cell>
          <cell r="H185" t="str">
            <v>120</v>
          </cell>
          <cell r="I185" t="str">
            <v>IT</v>
          </cell>
          <cell r="J185">
            <v>288212.21000000002</v>
          </cell>
          <cell r="K185">
            <v>112883.21</v>
          </cell>
          <cell r="L185">
            <v>356801.55</v>
          </cell>
        </row>
        <row r="186">
          <cell r="A186" t="str">
            <v>O&amp;M</v>
          </cell>
          <cell r="B186" t="str">
            <v>Sullivan,Stephen T</v>
          </cell>
          <cell r="C186">
            <v>16115</v>
          </cell>
          <cell r="D186" t="str">
            <v>16115</v>
          </cell>
          <cell r="E186" t="str">
            <v>Transmission Operations Mass Ave</v>
          </cell>
          <cell r="F186" t="str">
            <v>Electric Operations</v>
          </cell>
          <cell r="G186" t="str">
            <v>BECo TRA in Comm Territory</v>
          </cell>
          <cell r="H186" t="str">
            <v>120</v>
          </cell>
          <cell r="I186" t="str">
            <v>IT</v>
          </cell>
          <cell r="J186">
            <v>288212.21000000002</v>
          </cell>
          <cell r="K186">
            <v>112883.21</v>
          </cell>
          <cell r="L186">
            <v>356801.55</v>
          </cell>
        </row>
        <row r="187">
          <cell r="A187" t="str">
            <v>O&amp;M</v>
          </cell>
          <cell r="B187" t="str">
            <v>Hallstrom,Craig A</v>
          </cell>
          <cell r="C187">
            <v>16115</v>
          </cell>
          <cell r="D187" t="str">
            <v>16115</v>
          </cell>
          <cell r="E187" t="str">
            <v>Transmission Operations Mass Ave</v>
          </cell>
          <cell r="F187" t="str">
            <v>Electric Operations</v>
          </cell>
          <cell r="G187" t="str">
            <v>Transmission Operations Mass Ave</v>
          </cell>
          <cell r="H187" t="str">
            <v>120</v>
          </cell>
          <cell r="I187" t="str">
            <v>LT</v>
          </cell>
          <cell r="J187">
            <v>223554.21</v>
          </cell>
          <cell r="K187">
            <v>23406.27</v>
          </cell>
          <cell r="L187">
            <v>9390.36</v>
          </cell>
        </row>
        <row r="188">
          <cell r="A188" t="str">
            <v>O&amp;M</v>
          </cell>
          <cell r="B188" t="str">
            <v>Sullivan,Stephen T</v>
          </cell>
          <cell r="C188">
            <v>16115</v>
          </cell>
          <cell r="D188" t="str">
            <v>16115</v>
          </cell>
          <cell r="E188" t="str">
            <v>Transmission Operations Mass Ave</v>
          </cell>
          <cell r="F188" t="str">
            <v>Electric Operations</v>
          </cell>
          <cell r="G188" t="str">
            <v>BECo TRA in Comm Territory</v>
          </cell>
          <cell r="H188" t="str">
            <v>120</v>
          </cell>
          <cell r="I188" t="str">
            <v>LT</v>
          </cell>
          <cell r="J188">
            <v>223554.21</v>
          </cell>
          <cell r="K188">
            <v>23406.27</v>
          </cell>
          <cell r="L188">
            <v>9390.36</v>
          </cell>
        </row>
        <row r="189">
          <cell r="A189" t="str">
            <v>O&amp;M</v>
          </cell>
          <cell r="B189" t="str">
            <v>Hallstrom,Craig A</v>
          </cell>
          <cell r="C189">
            <v>16115</v>
          </cell>
          <cell r="D189" t="str">
            <v>16115</v>
          </cell>
          <cell r="E189" t="str">
            <v>Transmission Operations Mass Ave</v>
          </cell>
          <cell r="F189" t="str">
            <v>Electric Operations</v>
          </cell>
          <cell r="G189" t="str">
            <v>Transmission Operations Mass Ave</v>
          </cell>
          <cell r="H189" t="str">
            <v>120</v>
          </cell>
          <cell r="I189" t="str">
            <v>MT</v>
          </cell>
          <cell r="J189">
            <v>13128.51</v>
          </cell>
          <cell r="K189">
            <v>4358.53</v>
          </cell>
          <cell r="L189">
            <v>5977.09</v>
          </cell>
          <cell r="M189">
            <v>-417.01</v>
          </cell>
        </row>
        <row r="190">
          <cell r="A190" t="str">
            <v>O&amp;M</v>
          </cell>
          <cell r="B190" t="str">
            <v>Sullivan,Stephen T</v>
          </cell>
          <cell r="C190">
            <v>16115</v>
          </cell>
          <cell r="D190" t="str">
            <v>16115</v>
          </cell>
          <cell r="E190" t="str">
            <v>Transmission Operations Mass Ave</v>
          </cell>
          <cell r="F190" t="str">
            <v>Electric Operations</v>
          </cell>
          <cell r="G190" t="str">
            <v>BECo TRA in Comm Territory</v>
          </cell>
          <cell r="H190" t="str">
            <v>120</v>
          </cell>
          <cell r="I190" t="str">
            <v>MT</v>
          </cell>
          <cell r="J190">
            <v>13128.51</v>
          </cell>
          <cell r="K190">
            <v>4358.53</v>
          </cell>
          <cell r="L190">
            <v>5977.09</v>
          </cell>
          <cell r="M190">
            <v>2.37</v>
          </cell>
        </row>
        <row r="191">
          <cell r="A191" t="str">
            <v>O&amp;M</v>
          </cell>
          <cell r="B191" t="str">
            <v>Hallstrom,Craig A</v>
          </cell>
          <cell r="C191">
            <v>16115</v>
          </cell>
          <cell r="D191" t="str">
            <v>16115</v>
          </cell>
          <cell r="E191" t="str">
            <v>Transmission Operations Mass Ave</v>
          </cell>
          <cell r="F191" t="str">
            <v>Electric Operations</v>
          </cell>
          <cell r="G191" t="str">
            <v>Transmission Operations Mass Ave</v>
          </cell>
          <cell r="H191" t="str">
            <v>120</v>
          </cell>
          <cell r="I191" t="str">
            <v>OT</v>
          </cell>
          <cell r="J191">
            <v>129567.93</v>
          </cell>
          <cell r="K191">
            <v>18351.11</v>
          </cell>
          <cell r="L191">
            <v>467.71</v>
          </cell>
        </row>
        <row r="192">
          <cell r="A192" t="str">
            <v>O&amp;M</v>
          </cell>
          <cell r="B192" t="str">
            <v>Sullivan,Stephen T</v>
          </cell>
          <cell r="C192">
            <v>16115</v>
          </cell>
          <cell r="D192" t="str">
            <v>16115</v>
          </cell>
          <cell r="E192" t="str">
            <v>Transmission Operations Mass Ave</v>
          </cell>
          <cell r="F192" t="str">
            <v>Electric Operations</v>
          </cell>
          <cell r="G192" t="str">
            <v>BECo TRA in Comm Territory</v>
          </cell>
          <cell r="H192" t="str">
            <v>120</v>
          </cell>
          <cell r="I192" t="str">
            <v>OT</v>
          </cell>
          <cell r="J192">
            <v>129567.93</v>
          </cell>
          <cell r="K192">
            <v>18351.11</v>
          </cell>
          <cell r="L192">
            <v>467.71</v>
          </cell>
        </row>
        <row r="193">
          <cell r="A193" t="str">
            <v>O&amp;M</v>
          </cell>
          <cell r="B193" t="str">
            <v>Hallstrom,Craig A</v>
          </cell>
          <cell r="C193">
            <v>16115</v>
          </cell>
          <cell r="D193" t="str">
            <v>16115</v>
          </cell>
          <cell r="E193" t="str">
            <v>Transmission Operations Mass Ave</v>
          </cell>
          <cell r="F193" t="str">
            <v>Electric Operations</v>
          </cell>
          <cell r="G193" t="str">
            <v>Transmission Operations Mass Ave</v>
          </cell>
          <cell r="H193" t="str">
            <v>120</v>
          </cell>
          <cell r="I193" t="str">
            <v>TT</v>
          </cell>
          <cell r="J193">
            <v>34355.199999999997</v>
          </cell>
          <cell r="K193">
            <v>1799.5</v>
          </cell>
          <cell r="L193">
            <v>979.82</v>
          </cell>
          <cell r="M193">
            <v>2099.5</v>
          </cell>
        </row>
        <row r="194">
          <cell r="A194" t="str">
            <v>O&amp;M</v>
          </cell>
          <cell r="B194" t="str">
            <v>Sullivan,Stephen T</v>
          </cell>
          <cell r="C194">
            <v>16115</v>
          </cell>
          <cell r="D194" t="str">
            <v>16115</v>
          </cell>
          <cell r="E194" t="str">
            <v>Transmission Operations Mass Ave</v>
          </cell>
          <cell r="F194" t="str">
            <v>Electric Operations</v>
          </cell>
          <cell r="G194" t="str">
            <v>BECo TRA in Comm Territory</v>
          </cell>
          <cell r="H194" t="str">
            <v>120</v>
          </cell>
          <cell r="I194" t="str">
            <v>TT</v>
          </cell>
          <cell r="J194">
            <v>34355.199999999997</v>
          </cell>
          <cell r="K194">
            <v>1799.5</v>
          </cell>
          <cell r="L194">
            <v>979.82</v>
          </cell>
          <cell r="M194">
            <v>19845.2</v>
          </cell>
        </row>
        <row r="195">
          <cell r="A195" t="str">
            <v>O&amp;M</v>
          </cell>
          <cell r="C195">
            <v>16120</v>
          </cell>
          <cell r="D195" t="str">
            <v>16120</v>
          </cell>
          <cell r="E195" t="str">
            <v>Transmission Operations Somer</v>
          </cell>
          <cell r="H195" t="str">
            <v>120</v>
          </cell>
          <cell r="I195" t="str">
            <v>BT</v>
          </cell>
          <cell r="J195">
            <v>47620.72</v>
          </cell>
          <cell r="K195">
            <v>77.400000000000006</v>
          </cell>
          <cell r="L195">
            <v>1304.27</v>
          </cell>
        </row>
        <row r="196">
          <cell r="A196" t="str">
            <v>CAP</v>
          </cell>
          <cell r="C196">
            <v>16120</v>
          </cell>
          <cell r="D196" t="str">
            <v>16120</v>
          </cell>
          <cell r="E196" t="str">
            <v>Transmission Operations Somer</v>
          </cell>
          <cell r="H196" t="str">
            <v>120</v>
          </cell>
          <cell r="I196" t="str">
            <v>CB</v>
          </cell>
          <cell r="J196">
            <v>1588.4</v>
          </cell>
          <cell r="L196">
            <v>125.48</v>
          </cell>
          <cell r="M196">
            <v>24.4</v>
          </cell>
        </row>
        <row r="197">
          <cell r="A197" t="str">
            <v>CAP</v>
          </cell>
          <cell r="C197">
            <v>16120</v>
          </cell>
          <cell r="D197" t="str">
            <v>16120</v>
          </cell>
          <cell r="E197" t="str">
            <v>Transmission Operations Somer</v>
          </cell>
          <cell r="H197" t="str">
            <v>120</v>
          </cell>
          <cell r="I197" t="str">
            <v>CI</v>
          </cell>
          <cell r="J197">
            <v>83017.48</v>
          </cell>
          <cell r="K197">
            <v>0</v>
          </cell>
          <cell r="L197">
            <v>26369.03</v>
          </cell>
        </row>
        <row r="198">
          <cell r="A198" t="str">
            <v>CAP</v>
          </cell>
          <cell r="C198">
            <v>16120</v>
          </cell>
          <cell r="D198" t="str">
            <v>16120</v>
          </cell>
          <cell r="E198" t="str">
            <v>Transmission Operations Somer</v>
          </cell>
          <cell r="H198" t="str">
            <v>120</v>
          </cell>
          <cell r="I198" t="str">
            <v>CL</v>
          </cell>
          <cell r="J198">
            <v>3611.45</v>
          </cell>
          <cell r="L198">
            <v>285.2</v>
          </cell>
        </row>
        <row r="199">
          <cell r="A199" t="str">
            <v>CAP</v>
          </cell>
          <cell r="C199">
            <v>16120</v>
          </cell>
          <cell r="D199" t="str">
            <v>16120</v>
          </cell>
          <cell r="E199" t="str">
            <v>Transmission Operations Somer</v>
          </cell>
          <cell r="H199" t="str">
            <v>120</v>
          </cell>
          <cell r="I199" t="str">
            <v>CT</v>
          </cell>
          <cell r="J199">
            <v>3176.82</v>
          </cell>
          <cell r="K199">
            <v>427.79</v>
          </cell>
          <cell r="L199">
            <v>356.49</v>
          </cell>
          <cell r="M199">
            <v>806.95</v>
          </cell>
        </row>
        <row r="200">
          <cell r="A200" t="str">
            <v>O&amp;M</v>
          </cell>
          <cell r="C200">
            <v>16120</v>
          </cell>
          <cell r="D200" t="str">
            <v>16120</v>
          </cell>
          <cell r="E200" t="str">
            <v>Transmission Operations Somer</v>
          </cell>
          <cell r="H200" t="str">
            <v>120</v>
          </cell>
          <cell r="I200" t="str">
            <v>IT</v>
          </cell>
          <cell r="J200">
            <v>109512.68</v>
          </cell>
          <cell r="K200">
            <v>12.43</v>
          </cell>
          <cell r="L200">
            <v>25132.6</v>
          </cell>
        </row>
        <row r="201">
          <cell r="A201" t="str">
            <v>O&amp;M</v>
          </cell>
          <cell r="C201">
            <v>16120</v>
          </cell>
          <cell r="D201" t="str">
            <v>16120</v>
          </cell>
          <cell r="E201" t="str">
            <v>Transmission Operations Somer</v>
          </cell>
          <cell r="H201" t="str">
            <v>120</v>
          </cell>
          <cell r="I201" t="str">
            <v>LT</v>
          </cell>
          <cell r="J201">
            <v>134660.9</v>
          </cell>
          <cell r="K201">
            <v>993.48</v>
          </cell>
          <cell r="L201">
            <v>3726.59</v>
          </cell>
        </row>
        <row r="202">
          <cell r="A202" t="str">
            <v>O&amp;M</v>
          </cell>
          <cell r="C202">
            <v>16120</v>
          </cell>
          <cell r="D202" t="str">
            <v>16120</v>
          </cell>
          <cell r="E202" t="str">
            <v>Transmission Operations Somer</v>
          </cell>
          <cell r="H202" t="str">
            <v>120</v>
          </cell>
          <cell r="I202" t="str">
            <v>MT</v>
          </cell>
          <cell r="J202">
            <v>191.05</v>
          </cell>
          <cell r="K202">
            <v>122.7</v>
          </cell>
          <cell r="L202">
            <v>0</v>
          </cell>
          <cell r="M202">
            <v>-30.82</v>
          </cell>
        </row>
        <row r="203">
          <cell r="A203" t="str">
            <v>O&amp;M</v>
          </cell>
          <cell r="C203">
            <v>16120</v>
          </cell>
          <cell r="D203" t="str">
            <v>16120</v>
          </cell>
          <cell r="E203" t="str">
            <v>Transmission Operations Somer</v>
          </cell>
          <cell r="H203" t="str">
            <v>120</v>
          </cell>
          <cell r="I203" t="str">
            <v>OT</v>
          </cell>
          <cell r="J203">
            <v>-138309.81</v>
          </cell>
        </row>
        <row r="204">
          <cell r="A204" t="str">
            <v>O&amp;M</v>
          </cell>
          <cell r="C204">
            <v>16120</v>
          </cell>
          <cell r="D204" t="str">
            <v>16120</v>
          </cell>
          <cell r="E204" t="str">
            <v>Transmission Operations Somer</v>
          </cell>
          <cell r="H204" t="str">
            <v>120</v>
          </cell>
          <cell r="I204" t="str">
            <v>TT</v>
          </cell>
          <cell r="J204">
            <v>101687.15</v>
          </cell>
          <cell r="K204">
            <v>1877.04</v>
          </cell>
          <cell r="L204">
            <v>1125.3800000000001</v>
          </cell>
          <cell r="M204">
            <v>2931</v>
          </cell>
        </row>
        <row r="205">
          <cell r="A205" t="str">
            <v>O&amp;M</v>
          </cell>
          <cell r="B205" t="str">
            <v>Tzimorangas,John G</v>
          </cell>
          <cell r="C205">
            <v>16125</v>
          </cell>
          <cell r="D205" t="str">
            <v>16125</v>
          </cell>
          <cell r="E205" t="str">
            <v>Distribution Operations Camb</v>
          </cell>
          <cell r="F205" t="str">
            <v>Electric Operations</v>
          </cell>
          <cell r="G205" t="str">
            <v>OLD Distribution Operations Camb</v>
          </cell>
          <cell r="H205" t="str">
            <v>120</v>
          </cell>
          <cell r="I205" t="str">
            <v>BT</v>
          </cell>
          <cell r="J205">
            <v>16159.3</v>
          </cell>
          <cell r="K205">
            <v>458.33</v>
          </cell>
        </row>
        <row r="206">
          <cell r="A206" t="str">
            <v>CAP</v>
          </cell>
          <cell r="B206" t="str">
            <v>Tzimorangas,John G</v>
          </cell>
          <cell r="C206">
            <v>16125</v>
          </cell>
          <cell r="D206" t="str">
            <v>16125</v>
          </cell>
          <cell r="E206" t="str">
            <v>Distribution Operations Camb</v>
          </cell>
          <cell r="F206" t="str">
            <v>Electric Operations</v>
          </cell>
          <cell r="G206" t="str">
            <v>OLD Distribution Operations Camb</v>
          </cell>
          <cell r="H206" t="str">
            <v>120</v>
          </cell>
          <cell r="I206" t="str">
            <v>CB</v>
          </cell>
          <cell r="J206">
            <v>-61.050000000000097</v>
          </cell>
          <cell r="K206">
            <v>1153.8399999999999</v>
          </cell>
          <cell r="M206">
            <v>569.5</v>
          </cell>
        </row>
        <row r="207">
          <cell r="A207" t="str">
            <v>CAP</v>
          </cell>
          <cell r="B207" t="str">
            <v>Tzimorangas,John G</v>
          </cell>
          <cell r="C207">
            <v>16125</v>
          </cell>
          <cell r="D207" t="str">
            <v>16125</v>
          </cell>
          <cell r="E207" t="str">
            <v>Distribution Operations Camb</v>
          </cell>
          <cell r="F207" t="str">
            <v>Electric Operations</v>
          </cell>
          <cell r="G207" t="str">
            <v>OLD Distribution Operations Camb</v>
          </cell>
          <cell r="H207" t="str">
            <v>120</v>
          </cell>
          <cell r="I207" t="str">
            <v>CI</v>
          </cell>
          <cell r="J207">
            <v>0.2</v>
          </cell>
          <cell r="K207">
            <v>5700.41</v>
          </cell>
        </row>
        <row r="208">
          <cell r="A208" t="str">
            <v>CAP</v>
          </cell>
          <cell r="B208" t="str">
            <v>Tzimorangas,John G</v>
          </cell>
          <cell r="C208">
            <v>16125</v>
          </cell>
          <cell r="D208" t="str">
            <v>16125</v>
          </cell>
          <cell r="E208" t="str">
            <v>OLD Distribution Operations Camb</v>
          </cell>
          <cell r="F208" t="str">
            <v>Electric Operations</v>
          </cell>
          <cell r="G208" t="str">
            <v>OLD Distribution Operations Camb</v>
          </cell>
          <cell r="H208" t="str">
            <v>120</v>
          </cell>
          <cell r="I208" t="str">
            <v>CI</v>
          </cell>
          <cell r="L208">
            <v>0</v>
          </cell>
        </row>
        <row r="209">
          <cell r="A209" t="str">
            <v>CAP</v>
          </cell>
          <cell r="B209" t="str">
            <v>Tzimorangas,John G</v>
          </cell>
          <cell r="C209">
            <v>16125</v>
          </cell>
          <cell r="D209" t="str">
            <v>16125</v>
          </cell>
          <cell r="E209" t="str">
            <v>Distribution Operations Camb</v>
          </cell>
          <cell r="F209" t="str">
            <v>Electric Operations</v>
          </cell>
          <cell r="G209" t="str">
            <v>OLD Distribution Operations Camb</v>
          </cell>
          <cell r="H209" t="str">
            <v>120</v>
          </cell>
          <cell r="I209" t="str">
            <v>CL</v>
          </cell>
          <cell r="J209">
            <v>-119.94</v>
          </cell>
          <cell r="K209">
            <v>2746.24</v>
          </cell>
        </row>
        <row r="210">
          <cell r="A210" t="str">
            <v>CAP</v>
          </cell>
          <cell r="B210" t="str">
            <v>Tzimorangas,John G</v>
          </cell>
          <cell r="C210">
            <v>16125</v>
          </cell>
          <cell r="D210" t="str">
            <v>16125</v>
          </cell>
          <cell r="E210" t="str">
            <v>Distribution Operations Camb</v>
          </cell>
          <cell r="F210" t="str">
            <v>Electric Operations</v>
          </cell>
          <cell r="G210" t="str">
            <v>OLD Distribution Operations Camb</v>
          </cell>
          <cell r="H210" t="str">
            <v>120</v>
          </cell>
          <cell r="I210" t="str">
            <v>CM</v>
          </cell>
          <cell r="J210">
            <v>5830.84</v>
          </cell>
        </row>
        <row r="211">
          <cell r="A211" t="str">
            <v>CAP</v>
          </cell>
          <cell r="B211" t="str">
            <v>Tzimorangas,John G</v>
          </cell>
          <cell r="C211">
            <v>16125</v>
          </cell>
          <cell r="D211" t="str">
            <v>16125</v>
          </cell>
          <cell r="E211" t="str">
            <v>Distribution Operations Camb</v>
          </cell>
          <cell r="F211" t="str">
            <v>Electric Operations</v>
          </cell>
          <cell r="G211" t="str">
            <v>OLD Distribution Operations Camb</v>
          </cell>
          <cell r="H211" t="str">
            <v>120</v>
          </cell>
          <cell r="I211" t="str">
            <v>CT</v>
          </cell>
          <cell r="J211">
            <v>7621.57</v>
          </cell>
          <cell r="K211">
            <v>2011</v>
          </cell>
        </row>
        <row r="212">
          <cell r="A212" t="str">
            <v>O&amp;M</v>
          </cell>
          <cell r="B212" t="str">
            <v>Tzimorangas,John G</v>
          </cell>
          <cell r="C212">
            <v>16125</v>
          </cell>
          <cell r="D212" t="str">
            <v>16125</v>
          </cell>
          <cell r="E212" t="str">
            <v>Distribution Operations Camb</v>
          </cell>
          <cell r="F212" t="str">
            <v>Electric Operations</v>
          </cell>
          <cell r="G212" t="str">
            <v>OLD Distribution Operations Camb</v>
          </cell>
          <cell r="H212" t="str">
            <v>120</v>
          </cell>
          <cell r="I212" t="str">
            <v>IT</v>
          </cell>
          <cell r="J212">
            <v>7776.87</v>
          </cell>
          <cell r="K212">
            <v>11501.56</v>
          </cell>
        </row>
        <row r="213">
          <cell r="A213" t="str">
            <v>O&amp;M</v>
          </cell>
          <cell r="B213" t="str">
            <v>Tzimorangas,John G</v>
          </cell>
          <cell r="C213">
            <v>16125</v>
          </cell>
          <cell r="D213" t="str">
            <v>16125</v>
          </cell>
          <cell r="E213" t="str">
            <v>Distribution Operations Camb</v>
          </cell>
          <cell r="F213" t="str">
            <v>Electric Operations</v>
          </cell>
          <cell r="G213" t="str">
            <v>OLD Distribution Operations Camb</v>
          </cell>
          <cell r="H213" t="str">
            <v>120</v>
          </cell>
          <cell r="I213" t="str">
            <v>LT</v>
          </cell>
          <cell r="J213">
            <v>45934.33</v>
          </cell>
          <cell r="K213">
            <v>1309.52</v>
          </cell>
        </row>
        <row r="214">
          <cell r="A214" t="str">
            <v>O&amp;M</v>
          </cell>
          <cell r="B214" t="str">
            <v>Tzimorangas,John G</v>
          </cell>
          <cell r="C214">
            <v>16125</v>
          </cell>
          <cell r="D214" t="str">
            <v>16125</v>
          </cell>
          <cell r="E214" t="str">
            <v>Distribution Operations Camb</v>
          </cell>
          <cell r="F214" t="str">
            <v>Electric Operations</v>
          </cell>
          <cell r="G214" t="str">
            <v>OLD Distribution Operations Camb</v>
          </cell>
          <cell r="H214" t="str">
            <v>120</v>
          </cell>
          <cell r="I214" t="str">
            <v>MT</v>
          </cell>
          <cell r="J214">
            <v>7375</v>
          </cell>
          <cell r="M214">
            <v>0</v>
          </cell>
        </row>
        <row r="215">
          <cell r="A215" t="str">
            <v>O&amp;M</v>
          </cell>
          <cell r="B215" t="str">
            <v>Tzimorangas,John G</v>
          </cell>
          <cell r="C215">
            <v>16125</v>
          </cell>
          <cell r="D215" t="str">
            <v>16125</v>
          </cell>
          <cell r="E215" t="str">
            <v>Distribution Operations Camb</v>
          </cell>
          <cell r="F215" t="str">
            <v>Electric Operations</v>
          </cell>
          <cell r="G215" t="str">
            <v>OLD Distribution Operations Camb</v>
          </cell>
          <cell r="H215" t="str">
            <v>120</v>
          </cell>
          <cell r="I215" t="str">
            <v>OT</v>
          </cell>
          <cell r="J215">
            <v>17985.18</v>
          </cell>
          <cell r="K215">
            <v>0</v>
          </cell>
        </row>
        <row r="216">
          <cell r="A216" t="str">
            <v>O&amp;M</v>
          </cell>
          <cell r="B216" t="str">
            <v>Tzimorangas,John G</v>
          </cell>
          <cell r="C216">
            <v>16125</v>
          </cell>
          <cell r="D216" t="str">
            <v>16125</v>
          </cell>
          <cell r="E216" t="str">
            <v>Distribution Operations Camb</v>
          </cell>
          <cell r="F216" t="str">
            <v>Electric Operations</v>
          </cell>
          <cell r="G216" t="str">
            <v>OLD Distribution Operations Camb</v>
          </cell>
          <cell r="H216" t="str">
            <v>120</v>
          </cell>
          <cell r="I216" t="str">
            <v>TT</v>
          </cell>
          <cell r="J216">
            <v>8536.82</v>
          </cell>
          <cell r="M216">
            <v>6536.58</v>
          </cell>
        </row>
        <row r="217">
          <cell r="A217" t="str">
            <v>O&amp;M</v>
          </cell>
          <cell r="B217" t="str">
            <v>Tzimorangas,John G</v>
          </cell>
          <cell r="C217">
            <v>16125</v>
          </cell>
          <cell r="D217" t="str">
            <v>16125</v>
          </cell>
          <cell r="E217" t="str">
            <v>OLD Distribution Operations Camb</v>
          </cell>
          <cell r="F217" t="str">
            <v>Electric Operations</v>
          </cell>
          <cell r="G217" t="str">
            <v>OLD Distribution Operations Camb</v>
          </cell>
          <cell r="H217" t="str">
            <v>120</v>
          </cell>
          <cell r="I217" t="str">
            <v>TT</v>
          </cell>
          <cell r="L217">
            <v>855.36</v>
          </cell>
          <cell r="M217">
            <v>3601.05</v>
          </cell>
        </row>
        <row r="218">
          <cell r="A218" t="str">
            <v>O&amp;M</v>
          </cell>
          <cell r="B218" t="str">
            <v>Tzimorangas,John G</v>
          </cell>
          <cell r="C218">
            <v>16130</v>
          </cell>
          <cell r="D218" t="str">
            <v>16130</v>
          </cell>
          <cell r="E218" t="str">
            <v>Transmission Operations Camb</v>
          </cell>
          <cell r="F218" t="str">
            <v>Electric Operations</v>
          </cell>
          <cell r="G218" t="str">
            <v>OLD Transmission Operations Camb</v>
          </cell>
          <cell r="H218" t="str">
            <v>120</v>
          </cell>
          <cell r="I218" t="str">
            <v>IT</v>
          </cell>
          <cell r="J218">
            <v>156.84</v>
          </cell>
          <cell r="K218">
            <v>1538.23</v>
          </cell>
        </row>
        <row r="219">
          <cell r="A219" t="str">
            <v>O&amp;M</v>
          </cell>
          <cell r="B219" t="str">
            <v>Andreas,Philip B</v>
          </cell>
          <cell r="C219">
            <v>16135</v>
          </cell>
          <cell r="D219" t="str">
            <v>16135</v>
          </cell>
          <cell r="E219" t="str">
            <v>Craft School</v>
          </cell>
          <cell r="F219" t="str">
            <v>Electric Operations</v>
          </cell>
          <cell r="G219" t="str">
            <v>Craft School</v>
          </cell>
          <cell r="H219" t="str">
            <v>120</v>
          </cell>
          <cell r="I219" t="str">
            <v>BT</v>
          </cell>
          <cell r="L219">
            <v>41099.730000000003</v>
          </cell>
          <cell r="M219">
            <v>0</v>
          </cell>
        </row>
        <row r="220">
          <cell r="A220" t="str">
            <v>O&amp;M</v>
          </cell>
          <cell r="B220" t="str">
            <v>Andreas,Philip B</v>
          </cell>
          <cell r="C220">
            <v>16135</v>
          </cell>
          <cell r="D220" t="str">
            <v>16135</v>
          </cell>
          <cell r="E220" t="str">
            <v>Operations Mgr, Fram. Wlp and Wlt</v>
          </cell>
          <cell r="F220" t="str">
            <v>Electric Operations</v>
          </cell>
          <cell r="G220" t="str">
            <v>Craft School</v>
          </cell>
          <cell r="H220" t="str">
            <v>120</v>
          </cell>
          <cell r="I220" t="str">
            <v>BT</v>
          </cell>
          <cell r="J220">
            <v>201716.18</v>
          </cell>
          <cell r="K220">
            <v>1379.7</v>
          </cell>
        </row>
        <row r="221">
          <cell r="A221" t="str">
            <v>CAP</v>
          </cell>
          <cell r="B221" t="str">
            <v>Andreas,Philip B</v>
          </cell>
          <cell r="C221">
            <v>16135</v>
          </cell>
          <cell r="D221" t="str">
            <v>16135</v>
          </cell>
          <cell r="E221" t="str">
            <v>Craft School</v>
          </cell>
          <cell r="F221" t="str">
            <v>Electric Operations</v>
          </cell>
          <cell r="G221" t="str">
            <v>Craft School</v>
          </cell>
          <cell r="H221" t="str">
            <v>120</v>
          </cell>
          <cell r="I221" t="str">
            <v>CB</v>
          </cell>
          <cell r="K221">
            <v>0</v>
          </cell>
          <cell r="M221">
            <v>55.45</v>
          </cell>
        </row>
        <row r="222">
          <cell r="A222" t="str">
            <v>CAP</v>
          </cell>
          <cell r="B222" t="str">
            <v>Andreas,Philip B</v>
          </cell>
          <cell r="C222">
            <v>16135</v>
          </cell>
          <cell r="D222" t="str">
            <v>16135</v>
          </cell>
          <cell r="E222" t="str">
            <v>Operations Mgr, Fram. Wlp and Wlt</v>
          </cell>
          <cell r="F222" t="str">
            <v>Electric Operations</v>
          </cell>
          <cell r="G222" t="str">
            <v>Craft School</v>
          </cell>
          <cell r="H222" t="str">
            <v>120</v>
          </cell>
          <cell r="I222" t="str">
            <v>CB</v>
          </cell>
          <cell r="J222">
            <v>45568.14</v>
          </cell>
          <cell r="M222">
            <v>132.37</v>
          </cell>
        </row>
        <row r="223">
          <cell r="A223" t="str">
            <v>CAP</v>
          </cell>
          <cell r="B223" t="str">
            <v>Andreas,Philip B</v>
          </cell>
          <cell r="C223">
            <v>16135</v>
          </cell>
          <cell r="D223" t="str">
            <v>16135</v>
          </cell>
          <cell r="E223" t="str">
            <v>Craft School</v>
          </cell>
          <cell r="F223" t="str">
            <v>Electric Operations</v>
          </cell>
          <cell r="G223" t="str">
            <v>Craft School</v>
          </cell>
          <cell r="H223" t="str">
            <v>120</v>
          </cell>
          <cell r="I223" t="str">
            <v>CI</v>
          </cell>
          <cell r="K223">
            <v>1255.6199999999999</v>
          </cell>
        </row>
        <row r="224">
          <cell r="A224" t="str">
            <v>CAP</v>
          </cell>
          <cell r="B224" t="str">
            <v>Andreas,Philip B</v>
          </cell>
          <cell r="C224">
            <v>16135</v>
          </cell>
          <cell r="D224" t="str">
            <v>16135</v>
          </cell>
          <cell r="E224" t="str">
            <v>Craft School</v>
          </cell>
          <cell r="F224" t="str">
            <v>Electric Operations</v>
          </cell>
          <cell r="G224" t="str">
            <v>Craft School</v>
          </cell>
          <cell r="H224" t="str">
            <v>120</v>
          </cell>
          <cell r="I224" t="str">
            <v>CL</v>
          </cell>
          <cell r="K224">
            <v>0</v>
          </cell>
        </row>
        <row r="225">
          <cell r="A225" t="str">
            <v>CAP</v>
          </cell>
          <cell r="B225" t="str">
            <v>Andreas,Philip B</v>
          </cell>
          <cell r="C225">
            <v>16135</v>
          </cell>
          <cell r="D225" t="str">
            <v>16135</v>
          </cell>
          <cell r="E225" t="str">
            <v>Operations Mgr, Fram. Wlp and Wlt</v>
          </cell>
          <cell r="F225" t="str">
            <v>Electric Operations</v>
          </cell>
          <cell r="G225" t="str">
            <v>Craft School</v>
          </cell>
          <cell r="H225" t="str">
            <v>120</v>
          </cell>
          <cell r="I225" t="str">
            <v>CL</v>
          </cell>
          <cell r="J225">
            <v>103352.25</v>
          </cell>
        </row>
        <row r="226">
          <cell r="A226" t="str">
            <v>CAP</v>
          </cell>
          <cell r="B226" t="str">
            <v>Andreas,Philip B</v>
          </cell>
          <cell r="C226">
            <v>16135</v>
          </cell>
          <cell r="D226" t="str">
            <v>16135</v>
          </cell>
          <cell r="E226" t="str">
            <v>Craft School</v>
          </cell>
          <cell r="F226" t="str">
            <v>Electric Operations</v>
          </cell>
          <cell r="G226" t="str">
            <v>Craft School</v>
          </cell>
          <cell r="H226" t="str">
            <v>120</v>
          </cell>
          <cell r="I226" t="str">
            <v>CT</v>
          </cell>
          <cell r="K226">
            <v>0</v>
          </cell>
        </row>
        <row r="227">
          <cell r="A227" t="str">
            <v>CAP</v>
          </cell>
          <cell r="B227" t="str">
            <v>Andreas,Philip B</v>
          </cell>
          <cell r="C227">
            <v>16135</v>
          </cell>
          <cell r="D227" t="str">
            <v>16135</v>
          </cell>
          <cell r="E227" t="str">
            <v>Operations Mgr, Fram. Wlp and Wlt</v>
          </cell>
          <cell r="F227" t="str">
            <v>Electric Operations</v>
          </cell>
          <cell r="G227" t="str">
            <v>Craft School</v>
          </cell>
          <cell r="H227" t="str">
            <v>120</v>
          </cell>
          <cell r="I227" t="str">
            <v>CT</v>
          </cell>
          <cell r="J227">
            <v>9469.3799999999992</v>
          </cell>
        </row>
        <row r="228">
          <cell r="A228" t="str">
            <v>O&amp;M</v>
          </cell>
          <cell r="B228" t="str">
            <v>Andreas,Philip B</v>
          </cell>
          <cell r="C228">
            <v>16135</v>
          </cell>
          <cell r="D228" t="str">
            <v>16135</v>
          </cell>
          <cell r="E228" t="str">
            <v>Operations Mgr, Fram. Wlp and Wlt</v>
          </cell>
          <cell r="F228" t="str">
            <v>Electric Operations</v>
          </cell>
          <cell r="G228" t="str">
            <v>Craft School</v>
          </cell>
          <cell r="H228" t="str">
            <v>120</v>
          </cell>
          <cell r="I228" t="str">
            <v>IT</v>
          </cell>
          <cell r="J228">
            <v>-26500.43</v>
          </cell>
          <cell r="K228">
            <v>1529.06</v>
          </cell>
          <cell r="M228">
            <v>24756.32</v>
          </cell>
        </row>
        <row r="229">
          <cell r="A229" t="str">
            <v>O&amp;M</v>
          </cell>
          <cell r="B229" t="str">
            <v>Andreas,Philip B</v>
          </cell>
          <cell r="C229">
            <v>16135</v>
          </cell>
          <cell r="D229" t="str">
            <v>16135</v>
          </cell>
          <cell r="E229" t="str">
            <v>Craft School</v>
          </cell>
          <cell r="F229" t="str">
            <v>Electric Operations</v>
          </cell>
          <cell r="G229" t="str">
            <v>Craft School</v>
          </cell>
          <cell r="H229" t="str">
            <v>120</v>
          </cell>
          <cell r="I229" t="str">
            <v>LT</v>
          </cell>
          <cell r="L229">
            <v>117840.55</v>
          </cell>
        </row>
        <row r="230">
          <cell r="A230" t="str">
            <v>O&amp;M</v>
          </cell>
          <cell r="B230" t="str">
            <v>Andreas,Philip B</v>
          </cell>
          <cell r="C230">
            <v>16135</v>
          </cell>
          <cell r="D230" t="str">
            <v>16135</v>
          </cell>
          <cell r="E230" t="str">
            <v>Operations Mgr, Fram. Wlp and Wlt</v>
          </cell>
          <cell r="F230" t="str">
            <v>Electric Operations</v>
          </cell>
          <cell r="G230" t="str">
            <v>Craft School</v>
          </cell>
          <cell r="H230" t="str">
            <v>120</v>
          </cell>
          <cell r="I230" t="str">
            <v>LT</v>
          </cell>
          <cell r="J230">
            <v>588938.61</v>
          </cell>
          <cell r="K230">
            <v>3952.3</v>
          </cell>
        </row>
        <row r="231">
          <cell r="A231" t="str">
            <v>O&amp;M</v>
          </cell>
          <cell r="B231" t="str">
            <v>Andreas,Philip B</v>
          </cell>
          <cell r="C231">
            <v>16135</v>
          </cell>
          <cell r="D231" t="str">
            <v>16135</v>
          </cell>
          <cell r="E231" t="str">
            <v>Operations Mgr, Fram. Wlp and Wlt</v>
          </cell>
          <cell r="F231" t="str">
            <v>Electric Operations</v>
          </cell>
          <cell r="G231" t="str">
            <v>Craft School</v>
          </cell>
          <cell r="H231" t="str">
            <v>120</v>
          </cell>
          <cell r="I231" t="str">
            <v>MT</v>
          </cell>
          <cell r="J231">
            <v>-26.08</v>
          </cell>
          <cell r="M231">
            <v>-0.5</v>
          </cell>
        </row>
        <row r="232">
          <cell r="A232" t="str">
            <v>O&amp;M</v>
          </cell>
          <cell r="B232" t="str">
            <v>Andreas,Philip B</v>
          </cell>
          <cell r="C232">
            <v>16135</v>
          </cell>
          <cell r="D232" t="str">
            <v>16135</v>
          </cell>
          <cell r="E232" t="str">
            <v>Craft School</v>
          </cell>
          <cell r="F232" t="str">
            <v>Electric Operations</v>
          </cell>
          <cell r="G232" t="str">
            <v>Craft School</v>
          </cell>
          <cell r="H232" t="str">
            <v>120</v>
          </cell>
          <cell r="I232" t="str">
            <v>OT</v>
          </cell>
          <cell r="L232">
            <v>320.91000000000003</v>
          </cell>
        </row>
        <row r="233">
          <cell r="A233" t="str">
            <v>O&amp;M</v>
          </cell>
          <cell r="B233" t="str">
            <v>Andreas,Philip B</v>
          </cell>
          <cell r="C233">
            <v>16135</v>
          </cell>
          <cell r="D233" t="str">
            <v>16135</v>
          </cell>
          <cell r="E233" t="str">
            <v>Operations Mgr, Fram. Wlp and Wlt</v>
          </cell>
          <cell r="F233" t="str">
            <v>Electric Operations</v>
          </cell>
          <cell r="G233" t="str">
            <v>Craft School</v>
          </cell>
          <cell r="H233" t="str">
            <v>120</v>
          </cell>
          <cell r="I233" t="str">
            <v>OT</v>
          </cell>
          <cell r="J233">
            <v>94456.12</v>
          </cell>
          <cell r="K233">
            <v>-8183.33</v>
          </cell>
        </row>
        <row r="234">
          <cell r="A234" t="str">
            <v>O&amp;M</v>
          </cell>
          <cell r="B234" t="str">
            <v>Andreas,Philip B</v>
          </cell>
          <cell r="C234">
            <v>16135</v>
          </cell>
          <cell r="D234" t="str">
            <v>16135</v>
          </cell>
          <cell r="E234" t="str">
            <v>Craft School</v>
          </cell>
          <cell r="F234" t="str">
            <v>Electric Operations</v>
          </cell>
          <cell r="G234" t="str">
            <v>Craft School</v>
          </cell>
          <cell r="H234" t="str">
            <v>120</v>
          </cell>
          <cell r="I234" t="str">
            <v>TT</v>
          </cell>
          <cell r="L234">
            <v>0</v>
          </cell>
          <cell r="M234">
            <v>3758.28</v>
          </cell>
        </row>
        <row r="235">
          <cell r="A235" t="str">
            <v>O&amp;M</v>
          </cell>
          <cell r="B235" t="str">
            <v>Andreas,Philip B</v>
          </cell>
          <cell r="C235">
            <v>16135</v>
          </cell>
          <cell r="D235" t="str">
            <v>16135</v>
          </cell>
          <cell r="E235" t="str">
            <v>Operations Mgr, Fram. Wlp and Wlt</v>
          </cell>
          <cell r="F235" t="str">
            <v>Electric Operations</v>
          </cell>
          <cell r="G235" t="str">
            <v>Craft School</v>
          </cell>
          <cell r="H235" t="str">
            <v>120</v>
          </cell>
          <cell r="I235" t="str">
            <v>TT</v>
          </cell>
          <cell r="J235">
            <v>30082.94</v>
          </cell>
          <cell r="K235">
            <v>4312.8</v>
          </cell>
        </row>
        <row r="236">
          <cell r="A236" t="str">
            <v>O&amp;M</v>
          </cell>
          <cell r="B236" t="str">
            <v>Driscoll,Daniel C</v>
          </cell>
          <cell r="C236">
            <v>16140</v>
          </cell>
          <cell r="D236" t="str">
            <v>16140</v>
          </cell>
          <cell r="E236" t="str">
            <v>Distribution Operations Framingham</v>
          </cell>
          <cell r="F236" t="str">
            <v>Electric Operations</v>
          </cell>
          <cell r="G236" t="str">
            <v>OLD Dist Ops Framingham</v>
          </cell>
          <cell r="H236" t="str">
            <v>120</v>
          </cell>
          <cell r="I236" t="str">
            <v>BT</v>
          </cell>
          <cell r="J236">
            <v>240534.81</v>
          </cell>
          <cell r="K236">
            <v>1506.51</v>
          </cell>
        </row>
        <row r="237">
          <cell r="A237" t="str">
            <v>O&amp;M</v>
          </cell>
          <cell r="B237" t="str">
            <v>Driscoll,Daniel C</v>
          </cell>
          <cell r="C237">
            <v>16140</v>
          </cell>
          <cell r="D237" t="str">
            <v>16140</v>
          </cell>
          <cell r="E237" t="str">
            <v>OLD Dist Ops Framingham</v>
          </cell>
          <cell r="F237" t="str">
            <v>Electric Operations</v>
          </cell>
          <cell r="G237" t="str">
            <v>OLD Dist Ops Framingham</v>
          </cell>
          <cell r="H237" t="str">
            <v>120</v>
          </cell>
          <cell r="I237" t="str">
            <v>BT</v>
          </cell>
          <cell r="L237">
            <v>0.02</v>
          </cell>
        </row>
        <row r="238">
          <cell r="A238" t="str">
            <v>CAP</v>
          </cell>
          <cell r="B238" t="str">
            <v>Driscoll,Daniel C</v>
          </cell>
          <cell r="C238">
            <v>16140</v>
          </cell>
          <cell r="D238" t="str">
            <v>16140</v>
          </cell>
          <cell r="E238" t="str">
            <v>Distribution Operations Framingham</v>
          </cell>
          <cell r="F238" t="str">
            <v>Electric Operations</v>
          </cell>
          <cell r="G238" t="str">
            <v>OLD Dist Ops Framingham</v>
          </cell>
          <cell r="H238" t="str">
            <v>120</v>
          </cell>
          <cell r="I238" t="str">
            <v>CB</v>
          </cell>
          <cell r="J238">
            <v>87789.81</v>
          </cell>
          <cell r="M238">
            <v>57.79</v>
          </cell>
        </row>
        <row r="239">
          <cell r="A239" t="str">
            <v>CAP</v>
          </cell>
          <cell r="B239" t="str">
            <v>Driscoll,Daniel C</v>
          </cell>
          <cell r="C239">
            <v>16140</v>
          </cell>
          <cell r="D239" t="str">
            <v>16140</v>
          </cell>
          <cell r="E239" t="str">
            <v>OLD Dist Ops Framingham</v>
          </cell>
          <cell r="F239" t="str">
            <v>Electric Operations</v>
          </cell>
          <cell r="G239" t="str">
            <v>OLD Dist Ops Framingham</v>
          </cell>
          <cell r="H239" t="str">
            <v>120</v>
          </cell>
          <cell r="I239" t="str">
            <v>CB</v>
          </cell>
          <cell r="K239">
            <v>5861.64</v>
          </cell>
          <cell r="L239">
            <v>418.51</v>
          </cell>
        </row>
        <row r="240">
          <cell r="A240" t="str">
            <v>CAP</v>
          </cell>
          <cell r="B240" t="str">
            <v>Driscoll,Daniel C</v>
          </cell>
          <cell r="C240">
            <v>16140</v>
          </cell>
          <cell r="D240" t="str">
            <v>16140</v>
          </cell>
          <cell r="E240" t="str">
            <v>Distribution Operations Framingham</v>
          </cell>
          <cell r="F240" t="str">
            <v>Electric Operations</v>
          </cell>
          <cell r="G240" t="str">
            <v>OLD Dist Ops Framingham</v>
          </cell>
          <cell r="H240" t="str">
            <v>120</v>
          </cell>
          <cell r="I240" t="str">
            <v>CI</v>
          </cell>
          <cell r="J240">
            <v>99494.02</v>
          </cell>
        </row>
        <row r="241">
          <cell r="A241" t="str">
            <v>CAP</v>
          </cell>
          <cell r="B241" t="str">
            <v>Driscoll,Daniel C</v>
          </cell>
          <cell r="C241">
            <v>16140</v>
          </cell>
          <cell r="D241" t="str">
            <v>16140</v>
          </cell>
          <cell r="E241" t="str">
            <v>OLD Dist Ops Framingham</v>
          </cell>
          <cell r="F241" t="str">
            <v>Electric Operations</v>
          </cell>
          <cell r="G241" t="str">
            <v>OLD Dist Ops Framingham</v>
          </cell>
          <cell r="H241" t="str">
            <v>120</v>
          </cell>
          <cell r="I241" t="str">
            <v>CI</v>
          </cell>
          <cell r="K241">
            <v>8267.08</v>
          </cell>
          <cell r="L241">
            <v>14364.46</v>
          </cell>
        </row>
        <row r="242">
          <cell r="A242" t="str">
            <v>CAP</v>
          </cell>
          <cell r="B242" t="str">
            <v>Driscoll,Daniel C</v>
          </cell>
          <cell r="C242">
            <v>16140</v>
          </cell>
          <cell r="D242" t="str">
            <v>16140</v>
          </cell>
          <cell r="E242" t="str">
            <v>Distribution Operations Framingham</v>
          </cell>
          <cell r="F242" t="str">
            <v>Electric Operations</v>
          </cell>
          <cell r="G242" t="str">
            <v>OLD Dist Ops Framingham</v>
          </cell>
          <cell r="H242" t="str">
            <v>120</v>
          </cell>
          <cell r="I242" t="str">
            <v>CL</v>
          </cell>
          <cell r="J242">
            <v>197151.67</v>
          </cell>
          <cell r="M242">
            <v>18792</v>
          </cell>
        </row>
        <row r="243">
          <cell r="A243" t="str">
            <v>CAP</v>
          </cell>
          <cell r="B243" t="str">
            <v>Driscoll,Daniel C</v>
          </cell>
          <cell r="C243">
            <v>16140</v>
          </cell>
          <cell r="D243" t="str">
            <v>16140</v>
          </cell>
          <cell r="E243" t="str">
            <v>OLD Dist Ops Framingham</v>
          </cell>
          <cell r="F243" t="str">
            <v>Electric Operations</v>
          </cell>
          <cell r="G243" t="str">
            <v>OLD Dist Ops Framingham</v>
          </cell>
          <cell r="H243" t="str">
            <v>120</v>
          </cell>
          <cell r="I243" t="str">
            <v>CL</v>
          </cell>
          <cell r="K243">
            <v>13274.35</v>
          </cell>
          <cell r="L243">
            <v>966.08</v>
          </cell>
          <cell r="M243">
            <v>56473.68</v>
          </cell>
        </row>
        <row r="244">
          <cell r="A244" t="str">
            <v>CAP</v>
          </cell>
          <cell r="B244" t="str">
            <v>Driscoll,Daniel C</v>
          </cell>
          <cell r="C244">
            <v>16140</v>
          </cell>
          <cell r="D244" t="str">
            <v>16140</v>
          </cell>
          <cell r="E244" t="str">
            <v>Distribution Operations Framingham</v>
          </cell>
          <cell r="F244" t="str">
            <v>Electric Operations</v>
          </cell>
          <cell r="G244" t="str">
            <v>OLD Dist Ops Framingham</v>
          </cell>
          <cell r="H244" t="str">
            <v>120</v>
          </cell>
          <cell r="I244" t="str">
            <v>CM</v>
          </cell>
          <cell r="J244">
            <v>328932.02</v>
          </cell>
        </row>
        <row r="245">
          <cell r="A245" t="str">
            <v>CAP</v>
          </cell>
          <cell r="B245" t="str">
            <v>Driscoll,Daniel C</v>
          </cell>
          <cell r="C245">
            <v>16140</v>
          </cell>
          <cell r="D245" t="str">
            <v>16140</v>
          </cell>
          <cell r="E245" t="str">
            <v>OLD Dist Ops Framingham</v>
          </cell>
          <cell r="F245" t="str">
            <v>Electric Operations</v>
          </cell>
          <cell r="G245" t="str">
            <v>OLD Dist Ops Framingham</v>
          </cell>
          <cell r="H245" t="str">
            <v>120</v>
          </cell>
          <cell r="I245" t="str">
            <v>CM</v>
          </cell>
          <cell r="K245">
            <v>80963.34</v>
          </cell>
          <cell r="L245">
            <v>49363.360000000001</v>
          </cell>
        </row>
        <row r="246">
          <cell r="A246" t="str">
            <v>CAP</v>
          </cell>
          <cell r="B246" t="str">
            <v>Driscoll,Daniel C</v>
          </cell>
          <cell r="C246">
            <v>16140</v>
          </cell>
          <cell r="D246" t="str">
            <v>16140</v>
          </cell>
          <cell r="E246" t="str">
            <v>Distribution Operations Framingham</v>
          </cell>
          <cell r="F246" t="str">
            <v>Electric Operations</v>
          </cell>
          <cell r="G246" t="str">
            <v>OLD Dist Ops Framingham</v>
          </cell>
          <cell r="H246" t="str">
            <v>120</v>
          </cell>
          <cell r="I246" t="str">
            <v>CO</v>
          </cell>
          <cell r="J246">
            <v>-2006</v>
          </cell>
        </row>
        <row r="247">
          <cell r="A247" t="str">
            <v>CAP</v>
          </cell>
          <cell r="B247" t="str">
            <v>Driscoll,Daniel C</v>
          </cell>
          <cell r="C247">
            <v>16140</v>
          </cell>
          <cell r="D247" t="str">
            <v>16140</v>
          </cell>
          <cell r="E247" t="str">
            <v>Distribution Operations Framingham</v>
          </cell>
          <cell r="F247" t="str">
            <v>Electric Operations</v>
          </cell>
          <cell r="G247" t="str">
            <v>OLD Dist Ops Framingham</v>
          </cell>
          <cell r="H247" t="str">
            <v>120</v>
          </cell>
          <cell r="I247" t="str">
            <v>CT</v>
          </cell>
          <cell r="J247">
            <v>230642.2</v>
          </cell>
        </row>
        <row r="248">
          <cell r="A248" t="str">
            <v>CAP</v>
          </cell>
          <cell r="B248" t="str">
            <v>Driscoll,Daniel C</v>
          </cell>
          <cell r="C248">
            <v>16140</v>
          </cell>
          <cell r="D248" t="str">
            <v>16140</v>
          </cell>
          <cell r="E248" t="str">
            <v>OLD Dist Ops Framingham</v>
          </cell>
          <cell r="F248" t="str">
            <v>Electric Operations</v>
          </cell>
          <cell r="G248" t="str">
            <v>OLD Dist Ops Framingham</v>
          </cell>
          <cell r="H248" t="str">
            <v>120</v>
          </cell>
          <cell r="I248" t="str">
            <v>CT</v>
          </cell>
          <cell r="K248">
            <v>10038.19</v>
          </cell>
          <cell r="L248">
            <v>1546.87</v>
          </cell>
        </row>
        <row r="249">
          <cell r="A249" t="str">
            <v>O&amp;M</v>
          </cell>
          <cell r="B249" t="str">
            <v>Driscoll,Daniel C</v>
          </cell>
          <cell r="C249">
            <v>16140</v>
          </cell>
          <cell r="D249" t="str">
            <v>16140</v>
          </cell>
          <cell r="E249" t="str">
            <v>Distribution Operations Framingham</v>
          </cell>
          <cell r="F249" t="str">
            <v>Electric Operations</v>
          </cell>
          <cell r="G249" t="str">
            <v>OLD Dist Ops Framingham</v>
          </cell>
          <cell r="H249" t="str">
            <v>120</v>
          </cell>
          <cell r="I249" t="str">
            <v>IT</v>
          </cell>
          <cell r="J249">
            <v>430387.4</v>
          </cell>
          <cell r="K249">
            <v>-55210.85</v>
          </cell>
        </row>
        <row r="250">
          <cell r="A250" t="str">
            <v>O&amp;M</v>
          </cell>
          <cell r="B250" t="str">
            <v>Driscoll,Daniel C</v>
          </cell>
          <cell r="C250">
            <v>16140</v>
          </cell>
          <cell r="D250" t="str">
            <v>16140</v>
          </cell>
          <cell r="E250" t="str">
            <v>OLD Dist Ops Framingham</v>
          </cell>
          <cell r="F250" t="str">
            <v>Electric Operations</v>
          </cell>
          <cell r="G250" t="str">
            <v>OLD Dist Ops Framingham</v>
          </cell>
          <cell r="H250" t="str">
            <v>120</v>
          </cell>
          <cell r="I250" t="str">
            <v>IT</v>
          </cell>
          <cell r="L250">
            <v>1479.28</v>
          </cell>
          <cell r="M250">
            <v>11994.87</v>
          </cell>
        </row>
        <row r="251">
          <cell r="A251" t="str">
            <v>O&amp;M</v>
          </cell>
          <cell r="B251" t="str">
            <v>Driscoll,Daniel C</v>
          </cell>
          <cell r="C251">
            <v>16140</v>
          </cell>
          <cell r="D251" t="str">
            <v>16140</v>
          </cell>
          <cell r="E251" t="str">
            <v>Distribution Operations Framingham</v>
          </cell>
          <cell r="F251" t="str">
            <v>Electric Operations</v>
          </cell>
          <cell r="G251" t="str">
            <v>OLD Dist Ops Framingham</v>
          </cell>
          <cell r="H251" t="str">
            <v>120</v>
          </cell>
          <cell r="I251" t="str">
            <v>LT</v>
          </cell>
          <cell r="J251">
            <v>631069.38</v>
          </cell>
          <cell r="K251">
            <v>5376.44</v>
          </cell>
        </row>
        <row r="252">
          <cell r="A252" t="str">
            <v>O&amp;M</v>
          </cell>
          <cell r="B252" t="str">
            <v>Driscoll,Daniel C</v>
          </cell>
          <cell r="C252">
            <v>16140</v>
          </cell>
          <cell r="D252" t="str">
            <v>16140</v>
          </cell>
          <cell r="E252" t="str">
            <v>OLD Dist Ops Framingham</v>
          </cell>
          <cell r="F252" t="str">
            <v>Electric Operations</v>
          </cell>
          <cell r="G252" t="str">
            <v>OLD Dist Ops Framingham</v>
          </cell>
          <cell r="H252" t="str">
            <v>120</v>
          </cell>
          <cell r="I252" t="str">
            <v>LT</v>
          </cell>
          <cell r="L252">
            <v>0</v>
          </cell>
        </row>
        <row r="253">
          <cell r="A253" t="str">
            <v>O&amp;M</v>
          </cell>
          <cell r="B253" t="str">
            <v>Driscoll,Daniel C</v>
          </cell>
          <cell r="C253">
            <v>16140</v>
          </cell>
          <cell r="D253" t="str">
            <v>16140</v>
          </cell>
          <cell r="E253" t="str">
            <v>Distribution Operations Framingham</v>
          </cell>
          <cell r="F253" t="str">
            <v>Electric Operations</v>
          </cell>
          <cell r="G253" t="str">
            <v>OLD Dist Ops Framingham</v>
          </cell>
          <cell r="H253" t="str">
            <v>120</v>
          </cell>
          <cell r="I253" t="str">
            <v>MT</v>
          </cell>
          <cell r="J253">
            <v>121131.3</v>
          </cell>
          <cell r="K253">
            <v>6038.91</v>
          </cell>
        </row>
        <row r="254">
          <cell r="A254" t="str">
            <v>O&amp;M</v>
          </cell>
          <cell r="B254" t="str">
            <v>Driscoll,Daniel C</v>
          </cell>
          <cell r="C254">
            <v>16140</v>
          </cell>
          <cell r="D254" t="str">
            <v>16140</v>
          </cell>
          <cell r="E254" t="str">
            <v>OLD Dist Ops Framingham</v>
          </cell>
          <cell r="F254" t="str">
            <v>Electric Operations</v>
          </cell>
          <cell r="G254" t="str">
            <v>OLD Dist Ops Framingham</v>
          </cell>
          <cell r="H254" t="str">
            <v>120</v>
          </cell>
          <cell r="I254" t="str">
            <v>MT</v>
          </cell>
        </row>
        <row r="255">
          <cell r="A255" t="str">
            <v>O&amp;M</v>
          </cell>
          <cell r="B255" t="str">
            <v>Driscoll,Daniel C</v>
          </cell>
          <cell r="C255">
            <v>16140</v>
          </cell>
          <cell r="D255" t="str">
            <v>16140</v>
          </cell>
          <cell r="E255" t="str">
            <v>Distribution Operations Framingham</v>
          </cell>
          <cell r="F255" t="str">
            <v>Electric Operations</v>
          </cell>
          <cell r="G255" t="str">
            <v>OLD Dist Ops Framingham</v>
          </cell>
          <cell r="H255" t="str">
            <v>120</v>
          </cell>
          <cell r="I255" t="str">
            <v>OT</v>
          </cell>
          <cell r="J255">
            <v>891.12</v>
          </cell>
        </row>
        <row r="256">
          <cell r="A256" t="str">
            <v>O&amp;M</v>
          </cell>
          <cell r="B256" t="str">
            <v>Driscoll,Daniel C</v>
          </cell>
          <cell r="C256">
            <v>16140</v>
          </cell>
          <cell r="D256" t="str">
            <v>16140</v>
          </cell>
          <cell r="E256" t="str">
            <v>Distribution Operations Framingham</v>
          </cell>
          <cell r="F256" t="str">
            <v>Electric Operations</v>
          </cell>
          <cell r="G256" t="str">
            <v>OLD Dist Ops Framingham</v>
          </cell>
          <cell r="H256" t="str">
            <v>120</v>
          </cell>
          <cell r="I256" t="str">
            <v>TT</v>
          </cell>
          <cell r="J256">
            <v>440487.73</v>
          </cell>
          <cell r="K256">
            <v>2533.2800000000002</v>
          </cell>
        </row>
        <row r="257">
          <cell r="A257" t="str">
            <v>O&amp;M</v>
          </cell>
          <cell r="B257" t="str">
            <v>Driscoll,Daniel C</v>
          </cell>
          <cell r="C257">
            <v>16140</v>
          </cell>
          <cell r="D257" t="str">
            <v>16140</v>
          </cell>
          <cell r="E257" t="str">
            <v>OLD Dist Ops Framingham</v>
          </cell>
          <cell r="F257" t="str">
            <v>Electric Operations</v>
          </cell>
          <cell r="G257" t="str">
            <v>OLD Dist Ops Framingham</v>
          </cell>
          <cell r="H257" t="str">
            <v>120</v>
          </cell>
          <cell r="I257" t="str">
            <v>TT</v>
          </cell>
        </row>
        <row r="258">
          <cell r="A258" t="str">
            <v>O&amp;M</v>
          </cell>
          <cell r="C258">
            <v>16145</v>
          </cell>
          <cell r="D258" t="str">
            <v>16145</v>
          </cell>
          <cell r="E258" t="str">
            <v>Distribution Operations Walpole</v>
          </cell>
          <cell r="H258" t="str">
            <v>120</v>
          </cell>
          <cell r="I258" t="str">
            <v>BT</v>
          </cell>
          <cell r="J258">
            <v>241080.83</v>
          </cell>
          <cell r="K258">
            <v>2388.9499999999998</v>
          </cell>
          <cell r="L258">
            <v>-14.76</v>
          </cell>
        </row>
        <row r="259">
          <cell r="A259" t="str">
            <v>CAP</v>
          </cell>
          <cell r="C259">
            <v>16145</v>
          </cell>
          <cell r="D259" t="str">
            <v>16145</v>
          </cell>
          <cell r="E259" t="str">
            <v>Distribution Operations Walpole</v>
          </cell>
          <cell r="H259" t="str">
            <v>120</v>
          </cell>
          <cell r="I259" t="str">
            <v>CB</v>
          </cell>
          <cell r="J259">
            <v>30626.48</v>
          </cell>
          <cell r="K259">
            <v>618.98</v>
          </cell>
          <cell r="L259">
            <v>-208.9</v>
          </cell>
        </row>
        <row r="260">
          <cell r="A260" t="str">
            <v>CAP</v>
          </cell>
          <cell r="C260">
            <v>16145</v>
          </cell>
          <cell r="D260" t="str">
            <v>16145</v>
          </cell>
          <cell r="E260" t="str">
            <v>Distribution Operations Walpole</v>
          </cell>
          <cell r="H260" t="str">
            <v>120</v>
          </cell>
          <cell r="I260" t="str">
            <v>CI</v>
          </cell>
          <cell r="J260">
            <v>39575.800000000003</v>
          </cell>
          <cell r="K260">
            <v>3610.98</v>
          </cell>
        </row>
        <row r="261">
          <cell r="A261" t="str">
            <v>CAP</v>
          </cell>
          <cell r="C261">
            <v>16145</v>
          </cell>
          <cell r="D261" t="str">
            <v>16145</v>
          </cell>
          <cell r="E261" t="str">
            <v>Distribution Operations Walpole</v>
          </cell>
          <cell r="H261" t="str">
            <v>120</v>
          </cell>
          <cell r="I261" t="str">
            <v>CL</v>
          </cell>
          <cell r="J261">
            <v>74272.73</v>
          </cell>
          <cell r="K261">
            <v>1407.78</v>
          </cell>
          <cell r="L261">
            <v>-473.94</v>
          </cell>
          <cell r="M261">
            <v>24310.38</v>
          </cell>
        </row>
        <row r="262">
          <cell r="A262" t="str">
            <v>CAP</v>
          </cell>
          <cell r="C262">
            <v>16145</v>
          </cell>
          <cell r="D262" t="str">
            <v>16145</v>
          </cell>
          <cell r="E262" t="str">
            <v>Distribution Operations Walpole</v>
          </cell>
          <cell r="H262" t="str">
            <v>120</v>
          </cell>
          <cell r="I262" t="str">
            <v>CM</v>
          </cell>
          <cell r="J262">
            <v>218010.18</v>
          </cell>
          <cell r="K262">
            <v>6087.14</v>
          </cell>
          <cell r="L262">
            <v>324.31</v>
          </cell>
        </row>
        <row r="263">
          <cell r="A263" t="str">
            <v>CAP</v>
          </cell>
          <cell r="C263">
            <v>16145</v>
          </cell>
          <cell r="D263" t="str">
            <v>16145</v>
          </cell>
          <cell r="E263" t="str">
            <v>Distribution Operations Walpole</v>
          </cell>
          <cell r="H263" t="str">
            <v>120</v>
          </cell>
          <cell r="I263" t="str">
            <v>CT</v>
          </cell>
          <cell r="J263">
            <v>73949.990000000005</v>
          </cell>
          <cell r="K263">
            <v>131.88999999999999</v>
          </cell>
          <cell r="L263">
            <v>-874.5</v>
          </cell>
        </row>
        <row r="264">
          <cell r="A264" t="str">
            <v>O&amp;M</v>
          </cell>
          <cell r="C264">
            <v>16145</v>
          </cell>
          <cell r="D264" t="str">
            <v>16145</v>
          </cell>
          <cell r="E264" t="str">
            <v>Distribution Operations Walpole</v>
          </cell>
          <cell r="H264" t="str">
            <v>120</v>
          </cell>
          <cell r="I264" t="str">
            <v>IT</v>
          </cell>
          <cell r="J264">
            <v>625396.04</v>
          </cell>
          <cell r="K264">
            <v>-3953.46</v>
          </cell>
        </row>
        <row r="265">
          <cell r="A265" t="str">
            <v>O&amp;M</v>
          </cell>
          <cell r="C265">
            <v>16145</v>
          </cell>
          <cell r="D265" t="str">
            <v>16145</v>
          </cell>
          <cell r="E265" t="str">
            <v>Distribution Operations Walpole</v>
          </cell>
          <cell r="H265" t="str">
            <v>120</v>
          </cell>
          <cell r="I265" t="str">
            <v>LT</v>
          </cell>
          <cell r="J265">
            <v>656170.18999999994</v>
          </cell>
          <cell r="K265">
            <v>7787.26</v>
          </cell>
          <cell r="L265">
            <v>0</v>
          </cell>
        </row>
        <row r="266">
          <cell r="A266" t="str">
            <v>O&amp;M</v>
          </cell>
          <cell r="C266">
            <v>16145</v>
          </cell>
          <cell r="D266" t="str">
            <v>16145</v>
          </cell>
          <cell r="E266" t="str">
            <v>Distribution Operations Walpole</v>
          </cell>
          <cell r="H266" t="str">
            <v>120</v>
          </cell>
          <cell r="I266" t="str">
            <v>MT</v>
          </cell>
          <cell r="J266">
            <v>201589.24</v>
          </cell>
          <cell r="K266">
            <v>292.04000000000002</v>
          </cell>
          <cell r="L266">
            <v>0</v>
          </cell>
        </row>
        <row r="267">
          <cell r="A267" t="str">
            <v>O&amp;M</v>
          </cell>
          <cell r="C267">
            <v>16145</v>
          </cell>
          <cell r="D267" t="str">
            <v>16145</v>
          </cell>
          <cell r="E267" t="str">
            <v>Distribution Operations Walpole</v>
          </cell>
          <cell r="H267" t="str">
            <v>120</v>
          </cell>
          <cell r="I267" t="str">
            <v>OT</v>
          </cell>
          <cell r="J267">
            <v>1057.58</v>
          </cell>
          <cell r="K267">
            <v>-1933.34</v>
          </cell>
          <cell r="M267">
            <v>26.01</v>
          </cell>
        </row>
        <row r="268">
          <cell r="A268" t="str">
            <v>O&amp;M</v>
          </cell>
          <cell r="C268">
            <v>16145</v>
          </cell>
          <cell r="D268" t="str">
            <v>16145</v>
          </cell>
          <cell r="E268" t="str">
            <v>Distribution Operations Walpole</v>
          </cell>
          <cell r="H268" t="str">
            <v>120</v>
          </cell>
          <cell r="I268" t="str">
            <v>TT</v>
          </cell>
          <cell r="J268">
            <v>477542.54</v>
          </cell>
          <cell r="K268">
            <v>2348.66</v>
          </cell>
          <cell r="L268">
            <v>0</v>
          </cell>
        </row>
        <row r="269">
          <cell r="A269" t="str">
            <v>O&amp;M</v>
          </cell>
          <cell r="B269" t="str">
            <v>Driscoll,Daniel C</v>
          </cell>
          <cell r="C269">
            <v>16150</v>
          </cell>
          <cell r="D269" t="str">
            <v>16150</v>
          </cell>
          <cell r="E269" t="str">
            <v>Distribution Operations Waltham</v>
          </cell>
          <cell r="F269" t="str">
            <v>Electric Operations</v>
          </cell>
          <cell r="G269" t="str">
            <v>OLD Distribution Operations Waltham</v>
          </cell>
          <cell r="H269" t="str">
            <v>120</v>
          </cell>
          <cell r="I269" t="str">
            <v>BT</v>
          </cell>
          <cell r="J269">
            <v>325025.82</v>
          </cell>
          <cell r="K269">
            <v>899.67</v>
          </cell>
        </row>
        <row r="270">
          <cell r="A270" t="str">
            <v>O&amp;M</v>
          </cell>
          <cell r="B270" t="str">
            <v>Driscoll,Daniel C</v>
          </cell>
          <cell r="C270">
            <v>16150</v>
          </cell>
          <cell r="D270" t="str">
            <v>16150</v>
          </cell>
          <cell r="E270" t="str">
            <v>OLD Distribution Operations Waltham</v>
          </cell>
          <cell r="F270" t="str">
            <v>Electric Operations</v>
          </cell>
          <cell r="G270" t="str">
            <v>OLD Distribution Operations Waltham</v>
          </cell>
          <cell r="H270" t="str">
            <v>120</v>
          </cell>
          <cell r="I270" t="str">
            <v>BT</v>
          </cell>
          <cell r="L270">
            <v>406.89</v>
          </cell>
          <cell r="M270">
            <v>731595.38</v>
          </cell>
        </row>
        <row r="271">
          <cell r="A271" t="str">
            <v>CAP</v>
          </cell>
          <cell r="B271" t="str">
            <v>Driscoll,Daniel C</v>
          </cell>
          <cell r="C271">
            <v>16150</v>
          </cell>
          <cell r="D271" t="str">
            <v>16150</v>
          </cell>
          <cell r="E271" t="str">
            <v>Distribution Operations Waltham</v>
          </cell>
          <cell r="F271" t="str">
            <v>Electric Operations</v>
          </cell>
          <cell r="G271" t="str">
            <v>OLD Distribution Operations Waltham</v>
          </cell>
          <cell r="H271" t="str">
            <v>120</v>
          </cell>
          <cell r="I271" t="str">
            <v>CB</v>
          </cell>
          <cell r="J271">
            <v>81606.77</v>
          </cell>
        </row>
        <row r="272">
          <cell r="A272" t="str">
            <v>CAP</v>
          </cell>
          <cell r="B272" t="str">
            <v>Driscoll,Daniel C</v>
          </cell>
          <cell r="C272">
            <v>16150</v>
          </cell>
          <cell r="D272" t="str">
            <v>16150</v>
          </cell>
          <cell r="E272" t="str">
            <v>OLD Distribution Operations Waltham</v>
          </cell>
          <cell r="F272" t="str">
            <v>Electric Operations</v>
          </cell>
          <cell r="G272" t="str">
            <v>OLD Distribution Operations Waltham</v>
          </cell>
          <cell r="H272" t="str">
            <v>120</v>
          </cell>
          <cell r="I272" t="str">
            <v>CB</v>
          </cell>
          <cell r="K272">
            <v>1515.71</v>
          </cell>
          <cell r="L272">
            <v>254.3</v>
          </cell>
        </row>
        <row r="273">
          <cell r="A273" t="str">
            <v>CAP</v>
          </cell>
          <cell r="B273" t="str">
            <v>Driscoll,Daniel C</v>
          </cell>
          <cell r="C273">
            <v>16150</v>
          </cell>
          <cell r="D273" t="str">
            <v>16150</v>
          </cell>
          <cell r="E273" t="str">
            <v>Distribution Operations Waltham</v>
          </cell>
          <cell r="F273" t="str">
            <v>Electric Operations</v>
          </cell>
          <cell r="G273" t="str">
            <v>OLD Distribution Operations Waltham</v>
          </cell>
          <cell r="H273" t="str">
            <v>120</v>
          </cell>
          <cell r="I273" t="str">
            <v>CI</v>
          </cell>
          <cell r="J273">
            <v>119071.97</v>
          </cell>
        </row>
        <row r="274">
          <cell r="A274" t="str">
            <v>CAP</v>
          </cell>
          <cell r="B274" t="str">
            <v>Driscoll,Daniel C</v>
          </cell>
          <cell r="C274">
            <v>16150</v>
          </cell>
          <cell r="D274" t="str">
            <v>16150</v>
          </cell>
          <cell r="E274" t="str">
            <v>OLD Distribution Operations Waltham</v>
          </cell>
          <cell r="F274" t="str">
            <v>Electric Operations</v>
          </cell>
          <cell r="G274" t="str">
            <v>OLD Distribution Operations Waltham</v>
          </cell>
          <cell r="H274" t="str">
            <v>120</v>
          </cell>
          <cell r="I274" t="str">
            <v>CI</v>
          </cell>
          <cell r="K274">
            <v>10311.31</v>
          </cell>
          <cell r="L274">
            <v>-214370.06</v>
          </cell>
        </row>
        <row r="275">
          <cell r="A275" t="str">
            <v>CAP</v>
          </cell>
          <cell r="B275" t="str">
            <v>Driscoll,Daniel C</v>
          </cell>
          <cell r="C275">
            <v>16150</v>
          </cell>
          <cell r="D275" t="str">
            <v>16150</v>
          </cell>
          <cell r="E275" t="str">
            <v>Distribution Operations Waltham</v>
          </cell>
          <cell r="F275" t="str">
            <v>Electric Operations</v>
          </cell>
          <cell r="G275" t="str">
            <v>OLD Distribution Operations Waltham</v>
          </cell>
          <cell r="H275" t="str">
            <v>120</v>
          </cell>
          <cell r="I275" t="str">
            <v>CL</v>
          </cell>
          <cell r="J275">
            <v>189082.03</v>
          </cell>
        </row>
        <row r="276">
          <cell r="A276" t="str">
            <v>CAP</v>
          </cell>
          <cell r="B276" t="str">
            <v>Driscoll,Daniel C</v>
          </cell>
          <cell r="C276">
            <v>16150</v>
          </cell>
          <cell r="D276" t="str">
            <v>16150</v>
          </cell>
          <cell r="E276" t="str">
            <v>OLD Distribution Operations Waltham</v>
          </cell>
          <cell r="F276" t="str">
            <v>Electric Operations</v>
          </cell>
          <cell r="G276" t="str">
            <v>OLD Distribution Operations Waltham</v>
          </cell>
          <cell r="H276" t="str">
            <v>120</v>
          </cell>
          <cell r="I276" t="str">
            <v>CL</v>
          </cell>
          <cell r="K276">
            <v>3464</v>
          </cell>
          <cell r="L276">
            <v>577.91999999999996</v>
          </cell>
        </row>
        <row r="277">
          <cell r="A277" t="str">
            <v>CAP</v>
          </cell>
          <cell r="B277" t="str">
            <v>Driscoll,Daniel C</v>
          </cell>
          <cell r="C277">
            <v>16150</v>
          </cell>
          <cell r="D277" t="str">
            <v>16150</v>
          </cell>
          <cell r="E277" t="str">
            <v>Distribution Operations Waltham</v>
          </cell>
          <cell r="F277" t="str">
            <v>Electric Operations</v>
          </cell>
          <cell r="G277" t="str">
            <v>OLD Distribution Operations Waltham</v>
          </cell>
          <cell r="H277" t="str">
            <v>120</v>
          </cell>
          <cell r="I277" t="str">
            <v>CM</v>
          </cell>
          <cell r="J277">
            <v>413231.83</v>
          </cell>
        </row>
        <row r="278">
          <cell r="A278" t="str">
            <v>CAP</v>
          </cell>
          <cell r="B278" t="str">
            <v>Driscoll,Daniel C</v>
          </cell>
          <cell r="C278">
            <v>16150</v>
          </cell>
          <cell r="D278" t="str">
            <v>16150</v>
          </cell>
          <cell r="E278" t="str">
            <v>OLD Distribution Operations Waltham</v>
          </cell>
          <cell r="F278" t="str">
            <v>Electric Operations</v>
          </cell>
          <cell r="G278" t="str">
            <v>OLD Distribution Operations Waltham</v>
          </cell>
          <cell r="H278" t="str">
            <v>120</v>
          </cell>
          <cell r="I278" t="str">
            <v>CM</v>
          </cell>
          <cell r="K278">
            <v>33832.04</v>
          </cell>
          <cell r="L278">
            <v>2172.75</v>
          </cell>
        </row>
        <row r="279">
          <cell r="A279" t="str">
            <v>CAP</v>
          </cell>
          <cell r="B279" t="str">
            <v>Driscoll,Daniel C</v>
          </cell>
          <cell r="C279">
            <v>16150</v>
          </cell>
          <cell r="D279" t="str">
            <v>16150</v>
          </cell>
          <cell r="E279" t="str">
            <v>Distribution Operations Waltham</v>
          </cell>
          <cell r="F279" t="str">
            <v>Electric Operations</v>
          </cell>
          <cell r="G279" t="str">
            <v>OLD Distribution Operations Waltham</v>
          </cell>
          <cell r="H279" t="str">
            <v>120</v>
          </cell>
          <cell r="I279" t="str">
            <v>CT</v>
          </cell>
          <cell r="J279">
            <v>209179.84</v>
          </cell>
        </row>
        <row r="280">
          <cell r="A280" t="str">
            <v>CAP</v>
          </cell>
          <cell r="B280" t="str">
            <v>Driscoll,Daniel C</v>
          </cell>
          <cell r="C280">
            <v>16150</v>
          </cell>
          <cell r="D280" t="str">
            <v>16150</v>
          </cell>
          <cell r="E280" t="str">
            <v>OLD Distribution Operations Waltham</v>
          </cell>
          <cell r="F280" t="str">
            <v>Electric Operations</v>
          </cell>
          <cell r="G280" t="str">
            <v>OLD Distribution Operations Waltham</v>
          </cell>
          <cell r="H280" t="str">
            <v>120</v>
          </cell>
          <cell r="I280" t="str">
            <v>CT</v>
          </cell>
          <cell r="K280">
            <v>3613.67</v>
          </cell>
          <cell r="L280">
            <v>1718.82</v>
          </cell>
        </row>
        <row r="281">
          <cell r="A281" t="str">
            <v>O&amp;M</v>
          </cell>
          <cell r="B281" t="str">
            <v>Driscoll,Daniel C</v>
          </cell>
          <cell r="C281">
            <v>16150</v>
          </cell>
          <cell r="D281" t="str">
            <v>16150</v>
          </cell>
          <cell r="E281" t="str">
            <v>Distribution Operations Waltham</v>
          </cell>
          <cell r="F281" t="str">
            <v>Electric Operations</v>
          </cell>
          <cell r="G281" t="str">
            <v>OLD Distribution Operations Waltham</v>
          </cell>
          <cell r="H281" t="str">
            <v>120</v>
          </cell>
          <cell r="I281" t="str">
            <v>IT</v>
          </cell>
          <cell r="J281">
            <v>390575.29</v>
          </cell>
          <cell r="K281">
            <v>-5805.43</v>
          </cell>
        </row>
        <row r="282">
          <cell r="A282" t="str">
            <v>O&amp;M</v>
          </cell>
          <cell r="B282" t="str">
            <v>Driscoll,Daniel C</v>
          </cell>
          <cell r="C282">
            <v>16150</v>
          </cell>
          <cell r="D282" t="str">
            <v>16150</v>
          </cell>
          <cell r="E282" t="str">
            <v>OLD Distribution Operations Waltham</v>
          </cell>
          <cell r="F282" t="str">
            <v>Electric Operations</v>
          </cell>
          <cell r="G282" t="str">
            <v>OLD Distribution Operations Waltham</v>
          </cell>
          <cell r="H282" t="str">
            <v>120</v>
          </cell>
          <cell r="I282" t="str">
            <v>IT</v>
          </cell>
          <cell r="L282">
            <v>0</v>
          </cell>
        </row>
        <row r="283">
          <cell r="A283" t="str">
            <v>O&amp;M</v>
          </cell>
          <cell r="B283" t="str">
            <v>Driscoll,Daniel C</v>
          </cell>
          <cell r="C283">
            <v>16150</v>
          </cell>
          <cell r="D283" t="str">
            <v>16150</v>
          </cell>
          <cell r="E283" t="str">
            <v>Distribution Operations Waltham</v>
          </cell>
          <cell r="F283" t="str">
            <v>Electric Operations</v>
          </cell>
          <cell r="G283" t="str">
            <v>OLD Distribution Operations Waltham</v>
          </cell>
          <cell r="H283" t="str">
            <v>120</v>
          </cell>
          <cell r="I283" t="str">
            <v>LT</v>
          </cell>
          <cell r="J283">
            <v>873166.99</v>
          </cell>
          <cell r="K283">
            <v>3089.14</v>
          </cell>
        </row>
        <row r="284">
          <cell r="A284" t="str">
            <v>O&amp;M</v>
          </cell>
          <cell r="B284" t="str">
            <v>Driscoll,Daniel C</v>
          </cell>
          <cell r="C284">
            <v>16150</v>
          </cell>
          <cell r="D284" t="str">
            <v>16150</v>
          </cell>
          <cell r="E284" t="str">
            <v>OLD Distribution Operations Waltham</v>
          </cell>
          <cell r="F284" t="str">
            <v>Electric Operations</v>
          </cell>
          <cell r="G284" t="str">
            <v>OLD Distribution Operations Waltham</v>
          </cell>
          <cell r="H284" t="str">
            <v>120</v>
          </cell>
          <cell r="I284" t="str">
            <v>LT</v>
          </cell>
          <cell r="L284">
            <v>1162.8</v>
          </cell>
          <cell r="M284">
            <v>5108.3999999999996</v>
          </cell>
        </row>
        <row r="285">
          <cell r="A285" t="str">
            <v>O&amp;M</v>
          </cell>
          <cell r="B285" t="str">
            <v>Driscoll,Daniel C</v>
          </cell>
          <cell r="C285">
            <v>16150</v>
          </cell>
          <cell r="D285" t="str">
            <v>16150</v>
          </cell>
          <cell r="E285" t="str">
            <v>Distribution Operations Waltham</v>
          </cell>
          <cell r="F285" t="str">
            <v>Electric Operations</v>
          </cell>
          <cell r="G285" t="str">
            <v>OLD Distribution Operations Waltham</v>
          </cell>
          <cell r="H285" t="str">
            <v>120</v>
          </cell>
          <cell r="I285" t="str">
            <v>MT</v>
          </cell>
          <cell r="J285">
            <v>37975.68</v>
          </cell>
          <cell r="K285">
            <v>10079.85</v>
          </cell>
        </row>
        <row r="286">
          <cell r="A286" t="str">
            <v>O&amp;M</v>
          </cell>
          <cell r="B286" t="str">
            <v>Driscoll,Daniel C</v>
          </cell>
          <cell r="C286">
            <v>16150</v>
          </cell>
          <cell r="D286" t="str">
            <v>16150</v>
          </cell>
          <cell r="E286" t="str">
            <v>OLD Distribution Operations Waltham</v>
          </cell>
          <cell r="F286" t="str">
            <v>Electric Operations</v>
          </cell>
          <cell r="G286" t="str">
            <v>OLD Distribution Operations Waltham</v>
          </cell>
          <cell r="H286" t="str">
            <v>120</v>
          </cell>
          <cell r="I286" t="str">
            <v>MT</v>
          </cell>
        </row>
        <row r="287">
          <cell r="A287" t="str">
            <v>O&amp;M</v>
          </cell>
          <cell r="B287" t="str">
            <v>Driscoll,Daniel C</v>
          </cell>
          <cell r="C287">
            <v>16150</v>
          </cell>
          <cell r="D287" t="str">
            <v>16150</v>
          </cell>
          <cell r="E287" t="str">
            <v>Distribution Operations Waltham</v>
          </cell>
          <cell r="F287" t="str">
            <v>Electric Operations</v>
          </cell>
          <cell r="G287" t="str">
            <v>OLD Distribution Operations Waltham</v>
          </cell>
          <cell r="H287" t="str">
            <v>120</v>
          </cell>
          <cell r="I287" t="str">
            <v>OT</v>
          </cell>
          <cell r="J287">
            <v>1856.82</v>
          </cell>
          <cell r="K287">
            <v>29.08</v>
          </cell>
        </row>
        <row r="288">
          <cell r="A288" t="str">
            <v>O&amp;M</v>
          </cell>
          <cell r="B288" t="str">
            <v>Driscoll,Daniel C</v>
          </cell>
          <cell r="C288">
            <v>16150</v>
          </cell>
          <cell r="D288" t="str">
            <v>16150</v>
          </cell>
          <cell r="E288" t="str">
            <v>Distribution Operations Waltham</v>
          </cell>
          <cell r="F288" t="str">
            <v>Electric Operations</v>
          </cell>
          <cell r="G288" t="str">
            <v>OLD Distribution Operations Waltham</v>
          </cell>
          <cell r="H288" t="str">
            <v>120</v>
          </cell>
          <cell r="I288" t="str">
            <v>TT</v>
          </cell>
          <cell r="J288">
            <v>711246.94</v>
          </cell>
          <cell r="K288">
            <v>1174.72</v>
          </cell>
        </row>
        <row r="289">
          <cell r="A289" t="str">
            <v>O&amp;M</v>
          </cell>
          <cell r="B289" t="str">
            <v>Driscoll,Daniel C</v>
          </cell>
          <cell r="C289">
            <v>16150</v>
          </cell>
          <cell r="D289" t="str">
            <v>16150</v>
          </cell>
          <cell r="E289" t="str">
            <v>OLD Distribution Operations Waltham</v>
          </cell>
          <cell r="F289" t="str">
            <v>Electric Operations</v>
          </cell>
          <cell r="G289" t="str">
            <v>OLD Distribution Operations Waltham</v>
          </cell>
          <cell r="H289" t="str">
            <v>120</v>
          </cell>
          <cell r="I289" t="str">
            <v>TT</v>
          </cell>
          <cell r="L289">
            <v>0</v>
          </cell>
        </row>
        <row r="290">
          <cell r="A290" t="str">
            <v>O&amp;M</v>
          </cell>
          <cell r="C290">
            <v>16155</v>
          </cell>
          <cell r="D290" t="str">
            <v>16155</v>
          </cell>
          <cell r="E290" t="str">
            <v>Transmission Operations Framingham</v>
          </cell>
          <cell r="H290" t="str">
            <v>120</v>
          </cell>
          <cell r="I290" t="str">
            <v>BT</v>
          </cell>
          <cell r="J290">
            <v>20103.599999999999</v>
          </cell>
          <cell r="K290">
            <v>354.14</v>
          </cell>
          <cell r="L290">
            <v>187.17</v>
          </cell>
          <cell r="M290">
            <v>-16187.2</v>
          </cell>
        </row>
        <row r="291">
          <cell r="A291" t="str">
            <v>CAP</v>
          </cell>
          <cell r="C291">
            <v>16155</v>
          </cell>
          <cell r="D291" t="str">
            <v>16155</v>
          </cell>
          <cell r="E291" t="str">
            <v>Transmission Operations Framingham</v>
          </cell>
          <cell r="H291" t="str">
            <v>120</v>
          </cell>
          <cell r="I291" t="str">
            <v>CB</v>
          </cell>
          <cell r="K291">
            <v>4613.1400000000003</v>
          </cell>
        </row>
        <row r="292">
          <cell r="A292" t="str">
            <v>CAP</v>
          </cell>
          <cell r="C292">
            <v>16155</v>
          </cell>
          <cell r="D292" t="str">
            <v>16155</v>
          </cell>
          <cell r="E292" t="str">
            <v>Transmission Operations Framingham</v>
          </cell>
          <cell r="H292" t="str">
            <v>120</v>
          </cell>
          <cell r="I292" t="str">
            <v>CI</v>
          </cell>
          <cell r="K292">
            <v>724516.68</v>
          </cell>
          <cell r="L292">
            <v>11574.77</v>
          </cell>
        </row>
        <row r="293">
          <cell r="A293" t="str">
            <v>CAP</v>
          </cell>
          <cell r="C293">
            <v>16155</v>
          </cell>
          <cell r="D293" t="str">
            <v>16155</v>
          </cell>
          <cell r="E293" t="str">
            <v>Transmission Operations Framingham</v>
          </cell>
          <cell r="H293" t="str">
            <v>120</v>
          </cell>
          <cell r="I293" t="str">
            <v>CL</v>
          </cell>
          <cell r="K293">
            <v>10522.43</v>
          </cell>
          <cell r="M293">
            <v>14490.57</v>
          </cell>
        </row>
        <row r="294">
          <cell r="A294" t="str">
            <v>CAP</v>
          </cell>
          <cell r="C294">
            <v>16155</v>
          </cell>
          <cell r="D294" t="str">
            <v>16155</v>
          </cell>
          <cell r="E294" t="str">
            <v>Transmission Operations Framingham</v>
          </cell>
          <cell r="H294" t="str">
            <v>120</v>
          </cell>
          <cell r="I294" t="str">
            <v>CM</v>
          </cell>
          <cell r="K294">
            <v>283702.57</v>
          </cell>
        </row>
        <row r="295">
          <cell r="A295" t="str">
            <v>CAP</v>
          </cell>
          <cell r="C295">
            <v>16155</v>
          </cell>
          <cell r="D295" t="str">
            <v>16155</v>
          </cell>
          <cell r="E295" t="str">
            <v>Transmission Operations Framingham</v>
          </cell>
          <cell r="H295" t="str">
            <v>120</v>
          </cell>
          <cell r="I295" t="str">
            <v>CO</v>
          </cell>
          <cell r="L295">
            <v>559.75</v>
          </cell>
        </row>
        <row r="296">
          <cell r="A296" t="str">
            <v>CAP</v>
          </cell>
          <cell r="C296">
            <v>16155</v>
          </cell>
          <cell r="D296" t="str">
            <v>16155</v>
          </cell>
          <cell r="E296" t="str">
            <v>Transmission Operations Framingham</v>
          </cell>
          <cell r="H296" t="str">
            <v>120</v>
          </cell>
          <cell r="I296" t="str">
            <v>CT</v>
          </cell>
          <cell r="K296">
            <v>14670.97</v>
          </cell>
        </row>
        <row r="297">
          <cell r="A297" t="str">
            <v>O&amp;M</v>
          </cell>
          <cell r="C297">
            <v>16155</v>
          </cell>
          <cell r="D297" t="str">
            <v>16155</v>
          </cell>
          <cell r="E297" t="str">
            <v>Transmission Operations Framingham</v>
          </cell>
          <cell r="H297" t="str">
            <v>120</v>
          </cell>
          <cell r="I297" t="str">
            <v>IT</v>
          </cell>
          <cell r="J297">
            <v>15910.76</v>
          </cell>
          <cell r="K297">
            <v>1795.3</v>
          </cell>
          <cell r="L297">
            <v>25149.27</v>
          </cell>
        </row>
        <row r="298">
          <cell r="A298" t="str">
            <v>O&amp;M</v>
          </cell>
          <cell r="C298">
            <v>16155</v>
          </cell>
          <cell r="D298" t="str">
            <v>16155</v>
          </cell>
          <cell r="E298" t="str">
            <v>Transmission Operations Framingham</v>
          </cell>
          <cell r="H298" t="str">
            <v>120</v>
          </cell>
          <cell r="I298" t="str">
            <v>LT</v>
          </cell>
          <cell r="J298">
            <v>57292.17</v>
          </cell>
          <cell r="K298">
            <v>1218.22</v>
          </cell>
          <cell r="L298">
            <v>534.74</v>
          </cell>
        </row>
        <row r="299">
          <cell r="A299" t="str">
            <v>O&amp;M</v>
          </cell>
          <cell r="C299">
            <v>16155</v>
          </cell>
          <cell r="D299" t="str">
            <v>16155</v>
          </cell>
          <cell r="E299" t="str">
            <v>Transmission Operations Framingham</v>
          </cell>
          <cell r="H299" t="str">
            <v>120</v>
          </cell>
          <cell r="I299" t="str">
            <v>MT</v>
          </cell>
          <cell r="J299">
            <v>5362.28</v>
          </cell>
          <cell r="K299">
            <v>0</v>
          </cell>
        </row>
        <row r="300">
          <cell r="A300" t="str">
            <v>O&amp;M</v>
          </cell>
          <cell r="C300">
            <v>16155</v>
          </cell>
          <cell r="D300" t="str">
            <v>16155</v>
          </cell>
          <cell r="E300" t="str">
            <v>Transmission Operations Framingham</v>
          </cell>
          <cell r="H300" t="str">
            <v>120</v>
          </cell>
          <cell r="I300" t="str">
            <v>OT</v>
          </cell>
          <cell r="J300">
            <v>4751</v>
          </cell>
        </row>
        <row r="301">
          <cell r="A301" t="str">
            <v>O&amp;M</v>
          </cell>
          <cell r="C301">
            <v>16155</v>
          </cell>
          <cell r="D301" t="str">
            <v>16155</v>
          </cell>
          <cell r="E301" t="str">
            <v>Transmission Operations Framingham</v>
          </cell>
          <cell r="H301" t="str">
            <v>120</v>
          </cell>
          <cell r="I301" t="str">
            <v>TT</v>
          </cell>
          <cell r="J301">
            <v>15399.52</v>
          </cell>
          <cell r="K301">
            <v>199.44</v>
          </cell>
          <cell r="L301">
            <v>178.25</v>
          </cell>
          <cell r="M301">
            <v>25945.69</v>
          </cell>
        </row>
        <row r="302">
          <cell r="A302" t="str">
            <v>O&amp;M</v>
          </cell>
          <cell r="C302">
            <v>16160</v>
          </cell>
          <cell r="D302" t="str">
            <v>16160</v>
          </cell>
          <cell r="E302" t="str">
            <v>Transmission Operations Walpole</v>
          </cell>
          <cell r="H302" t="str">
            <v>120</v>
          </cell>
          <cell r="I302" t="str">
            <v>BT</v>
          </cell>
          <cell r="J302">
            <v>65316.11</v>
          </cell>
          <cell r="K302">
            <v>1619.43</v>
          </cell>
          <cell r="L302">
            <v>886.16</v>
          </cell>
        </row>
        <row r="303">
          <cell r="A303" t="str">
            <v>CAP</v>
          </cell>
          <cell r="C303">
            <v>16160</v>
          </cell>
          <cell r="D303" t="str">
            <v>16160</v>
          </cell>
          <cell r="E303" t="str">
            <v>Transmission Operations Walpole</v>
          </cell>
          <cell r="H303" t="str">
            <v>120</v>
          </cell>
          <cell r="I303" t="str">
            <v>CB</v>
          </cell>
          <cell r="K303">
            <v>1066.53</v>
          </cell>
          <cell r="L303">
            <v>432.93</v>
          </cell>
        </row>
        <row r="304">
          <cell r="A304" t="str">
            <v>CAP</v>
          </cell>
          <cell r="C304">
            <v>16160</v>
          </cell>
          <cell r="D304" t="str">
            <v>16160</v>
          </cell>
          <cell r="E304" t="str">
            <v>Transmission Operations Walpole</v>
          </cell>
          <cell r="H304" t="str">
            <v>120</v>
          </cell>
          <cell r="I304" t="str">
            <v>CI</v>
          </cell>
          <cell r="K304">
            <v>80566.91</v>
          </cell>
          <cell r="L304">
            <v>-54934.36</v>
          </cell>
          <cell r="M304">
            <v>3074.99</v>
          </cell>
        </row>
        <row r="305">
          <cell r="A305" t="str">
            <v>CAP</v>
          </cell>
          <cell r="C305">
            <v>16160</v>
          </cell>
          <cell r="D305" t="str">
            <v>16160</v>
          </cell>
          <cell r="E305" t="str">
            <v>Transmission Operations Walpole</v>
          </cell>
          <cell r="H305" t="str">
            <v>120</v>
          </cell>
          <cell r="I305" t="str">
            <v>CL</v>
          </cell>
          <cell r="K305">
            <v>2423.96</v>
          </cell>
          <cell r="L305">
            <v>1043.5999999999999</v>
          </cell>
        </row>
        <row r="306">
          <cell r="A306" t="str">
            <v>CAP</v>
          </cell>
          <cell r="C306">
            <v>16160</v>
          </cell>
          <cell r="D306" t="str">
            <v>16160</v>
          </cell>
          <cell r="E306" t="str">
            <v>Transmission Operations Walpole</v>
          </cell>
          <cell r="H306" t="str">
            <v>120</v>
          </cell>
          <cell r="I306" t="str">
            <v>CM</v>
          </cell>
          <cell r="K306">
            <v>7860.75</v>
          </cell>
          <cell r="L306">
            <v>16056.54</v>
          </cell>
        </row>
        <row r="307">
          <cell r="A307" t="str">
            <v>CAP</v>
          </cell>
          <cell r="C307">
            <v>16160</v>
          </cell>
          <cell r="D307" t="str">
            <v>16160</v>
          </cell>
          <cell r="E307" t="str">
            <v>Transmission Operations Walpole</v>
          </cell>
          <cell r="H307" t="str">
            <v>120</v>
          </cell>
          <cell r="I307" t="str">
            <v>CT</v>
          </cell>
          <cell r="K307">
            <v>2381.14</v>
          </cell>
          <cell r="L307">
            <v>4044.24</v>
          </cell>
        </row>
        <row r="308">
          <cell r="A308" t="str">
            <v>O&amp;M</v>
          </cell>
          <cell r="C308">
            <v>16160</v>
          </cell>
          <cell r="D308" t="str">
            <v>16160</v>
          </cell>
          <cell r="E308" t="str">
            <v>Transmission Operations Walpole</v>
          </cell>
          <cell r="H308" t="str">
            <v>120</v>
          </cell>
          <cell r="I308" t="str">
            <v>IT</v>
          </cell>
          <cell r="J308">
            <v>204651.51</v>
          </cell>
          <cell r="K308">
            <v>69376.009999999995</v>
          </cell>
          <cell r="L308">
            <v>28327.25</v>
          </cell>
        </row>
        <row r="309">
          <cell r="A309" t="str">
            <v>O&amp;M</v>
          </cell>
          <cell r="C309">
            <v>16160</v>
          </cell>
          <cell r="D309" t="str">
            <v>16160</v>
          </cell>
          <cell r="E309" t="str">
            <v>Transmission Operations Walpole</v>
          </cell>
          <cell r="H309" t="str">
            <v>120</v>
          </cell>
          <cell r="I309" t="str">
            <v>LT</v>
          </cell>
          <cell r="J309">
            <v>141698.1</v>
          </cell>
          <cell r="K309">
            <v>4760.5200000000004</v>
          </cell>
          <cell r="L309">
            <v>2538.64</v>
          </cell>
        </row>
        <row r="310">
          <cell r="A310" t="str">
            <v>O&amp;M</v>
          </cell>
          <cell r="C310">
            <v>16160</v>
          </cell>
          <cell r="D310" t="str">
            <v>16160</v>
          </cell>
          <cell r="E310" t="str">
            <v>Transmission Operations Walpole</v>
          </cell>
          <cell r="H310" t="str">
            <v>120</v>
          </cell>
          <cell r="I310" t="str">
            <v>MT</v>
          </cell>
          <cell r="J310">
            <v>-10209.94</v>
          </cell>
          <cell r="K310">
            <v>0</v>
          </cell>
          <cell r="L310">
            <v>0</v>
          </cell>
        </row>
        <row r="311">
          <cell r="A311" t="str">
            <v>O&amp;M</v>
          </cell>
          <cell r="C311">
            <v>16160</v>
          </cell>
          <cell r="D311" t="str">
            <v>16160</v>
          </cell>
          <cell r="E311" t="str">
            <v>Transmission Operations Walpole</v>
          </cell>
          <cell r="H311" t="str">
            <v>120</v>
          </cell>
          <cell r="I311" t="str">
            <v>OT</v>
          </cell>
          <cell r="J311">
            <v>136663</v>
          </cell>
        </row>
        <row r="312">
          <cell r="A312" t="str">
            <v>O&amp;M</v>
          </cell>
          <cell r="C312">
            <v>16160</v>
          </cell>
          <cell r="D312" t="str">
            <v>16160</v>
          </cell>
          <cell r="E312" t="str">
            <v>Transmission Operations Walpole</v>
          </cell>
          <cell r="H312" t="str">
            <v>120</v>
          </cell>
          <cell r="I312" t="str">
            <v>TT</v>
          </cell>
          <cell r="J312">
            <v>41137.29</v>
          </cell>
          <cell r="K312">
            <v>7141.39</v>
          </cell>
          <cell r="L312">
            <v>2796.45</v>
          </cell>
          <cell r="M312">
            <v>12267.87</v>
          </cell>
        </row>
        <row r="313">
          <cell r="A313" t="str">
            <v>O&amp;M</v>
          </cell>
          <cell r="B313" t="str">
            <v>Driscoll,Daniel C</v>
          </cell>
          <cell r="C313">
            <v>16165</v>
          </cell>
          <cell r="D313" t="str">
            <v>16165</v>
          </cell>
          <cell r="E313" t="str">
            <v>Transmission Operations Waltham</v>
          </cell>
          <cell r="F313" t="str">
            <v>Electric Operations</v>
          </cell>
          <cell r="G313" t="str">
            <v>Transmission Operations Waltham</v>
          </cell>
          <cell r="H313" t="str">
            <v>120</v>
          </cell>
          <cell r="I313" t="str">
            <v>BT</v>
          </cell>
          <cell r="J313">
            <v>18145.98</v>
          </cell>
          <cell r="K313">
            <v>221.44</v>
          </cell>
          <cell r="L313">
            <v>1871.05</v>
          </cell>
        </row>
        <row r="314">
          <cell r="A314" t="str">
            <v>CAP</v>
          </cell>
          <cell r="B314" t="str">
            <v>Driscoll,Daniel C</v>
          </cell>
          <cell r="C314">
            <v>16165</v>
          </cell>
          <cell r="D314" t="str">
            <v>16165</v>
          </cell>
          <cell r="E314" t="str">
            <v>Transmission Operations Waltham</v>
          </cell>
          <cell r="F314" t="str">
            <v>Electric Operations</v>
          </cell>
          <cell r="G314" t="str">
            <v>Transmission Operations Waltham</v>
          </cell>
          <cell r="H314" t="str">
            <v>120</v>
          </cell>
          <cell r="I314" t="str">
            <v>CB</v>
          </cell>
          <cell r="K314">
            <v>1211.7</v>
          </cell>
        </row>
        <row r="315">
          <cell r="A315" t="str">
            <v>CAP</v>
          </cell>
          <cell r="B315" t="str">
            <v>Driscoll,Daniel C</v>
          </cell>
          <cell r="C315">
            <v>16165</v>
          </cell>
          <cell r="D315" t="str">
            <v>16165</v>
          </cell>
          <cell r="E315" t="str">
            <v>Transmission Operations Waltham</v>
          </cell>
          <cell r="F315" t="str">
            <v>Electric Operations</v>
          </cell>
          <cell r="G315" t="str">
            <v>Transmission Operations Waltham</v>
          </cell>
          <cell r="H315" t="str">
            <v>120</v>
          </cell>
          <cell r="I315" t="str">
            <v>CI</v>
          </cell>
          <cell r="K315">
            <v>22216</v>
          </cell>
          <cell r="L315">
            <v>2853.2</v>
          </cell>
        </row>
        <row r="316">
          <cell r="A316" t="str">
            <v>CAP</v>
          </cell>
          <cell r="B316" t="str">
            <v>Driscoll,Daniel C</v>
          </cell>
          <cell r="C316">
            <v>16165</v>
          </cell>
          <cell r="D316" t="str">
            <v>16165</v>
          </cell>
          <cell r="E316" t="str">
            <v>Transmission Operations Waltham</v>
          </cell>
          <cell r="F316" t="str">
            <v>Electric Operations</v>
          </cell>
          <cell r="G316" t="str">
            <v>Transmission Operations Waltham</v>
          </cell>
          <cell r="H316" t="str">
            <v>120</v>
          </cell>
          <cell r="I316" t="str">
            <v>CL</v>
          </cell>
          <cell r="K316">
            <v>2839.16</v>
          </cell>
        </row>
        <row r="317">
          <cell r="A317" t="str">
            <v>CAP</v>
          </cell>
          <cell r="B317" t="str">
            <v>Driscoll,Daniel C</v>
          </cell>
          <cell r="C317">
            <v>16165</v>
          </cell>
          <cell r="D317" t="str">
            <v>16165</v>
          </cell>
          <cell r="E317" t="str">
            <v>Transmission Operations Waltham</v>
          </cell>
          <cell r="F317" t="str">
            <v>Electric Operations</v>
          </cell>
          <cell r="G317" t="str">
            <v>Transmission Operations Waltham</v>
          </cell>
          <cell r="H317" t="str">
            <v>120</v>
          </cell>
          <cell r="I317" t="str">
            <v>CT</v>
          </cell>
          <cell r="K317">
            <v>2056.2800000000002</v>
          </cell>
        </row>
        <row r="318">
          <cell r="A318" t="str">
            <v>O&amp;M</v>
          </cell>
          <cell r="B318" t="str">
            <v>Driscoll,Daniel C</v>
          </cell>
          <cell r="C318">
            <v>16165</v>
          </cell>
          <cell r="D318" t="str">
            <v>16165</v>
          </cell>
          <cell r="E318" t="str">
            <v>Transmission Operations Waltham</v>
          </cell>
          <cell r="F318" t="str">
            <v>Electric Operations</v>
          </cell>
          <cell r="G318" t="str">
            <v>Transmission Operations Waltham</v>
          </cell>
          <cell r="H318" t="str">
            <v>120</v>
          </cell>
          <cell r="I318" t="str">
            <v>IT</v>
          </cell>
          <cell r="J318">
            <v>1537.68</v>
          </cell>
          <cell r="K318">
            <v>43.56</v>
          </cell>
          <cell r="L318">
            <v>38533.54</v>
          </cell>
        </row>
        <row r="319">
          <cell r="A319" t="str">
            <v>O&amp;M</v>
          </cell>
          <cell r="B319" t="str">
            <v>Driscoll,Daniel C</v>
          </cell>
          <cell r="C319">
            <v>16165</v>
          </cell>
          <cell r="D319" t="str">
            <v>16165</v>
          </cell>
          <cell r="E319" t="str">
            <v>Transmission Operations Waltham</v>
          </cell>
          <cell r="F319" t="str">
            <v>Electric Operations</v>
          </cell>
          <cell r="G319" t="str">
            <v>Transmission Operations Waltham</v>
          </cell>
          <cell r="H319" t="str">
            <v>120</v>
          </cell>
          <cell r="I319" t="str">
            <v>LT</v>
          </cell>
          <cell r="J319">
            <v>42016.41</v>
          </cell>
          <cell r="K319">
            <v>741</v>
          </cell>
          <cell r="L319">
            <v>5367.54</v>
          </cell>
        </row>
        <row r="320">
          <cell r="A320" t="str">
            <v>O&amp;M</v>
          </cell>
          <cell r="B320" t="str">
            <v>Driscoll,Daniel C</v>
          </cell>
          <cell r="C320">
            <v>16165</v>
          </cell>
          <cell r="D320" t="str">
            <v>16165</v>
          </cell>
          <cell r="E320" t="str">
            <v>Transmission Operations Waltham</v>
          </cell>
          <cell r="F320" t="str">
            <v>Electric Operations</v>
          </cell>
          <cell r="G320" t="str">
            <v>Transmission Operations Waltham</v>
          </cell>
          <cell r="H320" t="str">
            <v>120</v>
          </cell>
          <cell r="I320" t="str">
            <v>MT</v>
          </cell>
          <cell r="K320">
            <v>0</v>
          </cell>
          <cell r="L320">
            <v>15953.17</v>
          </cell>
        </row>
        <row r="321">
          <cell r="A321" t="str">
            <v>O&amp;M</v>
          </cell>
          <cell r="B321" t="str">
            <v>Driscoll,Daniel C</v>
          </cell>
          <cell r="C321">
            <v>16165</v>
          </cell>
          <cell r="D321" t="str">
            <v>16165</v>
          </cell>
          <cell r="E321" t="str">
            <v>Transmission Operations Waltham</v>
          </cell>
          <cell r="F321" t="str">
            <v>Electric Operations</v>
          </cell>
          <cell r="G321" t="str">
            <v>Transmission Operations Waltham</v>
          </cell>
          <cell r="H321" t="str">
            <v>120</v>
          </cell>
          <cell r="I321" t="str">
            <v>OT</v>
          </cell>
          <cell r="J321">
            <v>24494</v>
          </cell>
        </row>
        <row r="322">
          <cell r="A322" t="str">
            <v>O&amp;M</v>
          </cell>
          <cell r="B322" t="str">
            <v>Driscoll,Daniel C</v>
          </cell>
          <cell r="C322">
            <v>16165</v>
          </cell>
          <cell r="D322" t="str">
            <v>16165</v>
          </cell>
          <cell r="E322" t="str">
            <v>Transmission Operations Waltham</v>
          </cell>
          <cell r="F322" t="str">
            <v>Electric Operations</v>
          </cell>
          <cell r="G322" t="str">
            <v>Transmission Operations Waltham</v>
          </cell>
          <cell r="H322" t="str">
            <v>120</v>
          </cell>
          <cell r="I322" t="str">
            <v>TT</v>
          </cell>
          <cell r="J322">
            <v>12730.01</v>
          </cell>
          <cell r="K322">
            <v>1696.86</v>
          </cell>
          <cell r="L322">
            <v>2047.79</v>
          </cell>
          <cell r="M322">
            <v>35417.29</v>
          </cell>
        </row>
        <row r="323">
          <cell r="A323" t="str">
            <v>O&amp;M</v>
          </cell>
          <cell r="C323">
            <v>16170</v>
          </cell>
          <cell r="D323" t="str">
            <v>16170</v>
          </cell>
          <cell r="E323" t="str">
            <v>Operations Mgr NB, Plym, Cape</v>
          </cell>
          <cell r="H323" t="str">
            <v>120</v>
          </cell>
          <cell r="I323" t="str">
            <v>BT</v>
          </cell>
          <cell r="J323">
            <v>1555.91</v>
          </cell>
          <cell r="K323">
            <v>3178.31</v>
          </cell>
        </row>
        <row r="324">
          <cell r="A324" t="str">
            <v>CAP</v>
          </cell>
          <cell r="C324">
            <v>16170</v>
          </cell>
          <cell r="D324" t="str">
            <v>16170</v>
          </cell>
          <cell r="E324" t="str">
            <v>OLD Operations Mgr NB, Plym, Cape</v>
          </cell>
          <cell r="H324" t="str">
            <v>120</v>
          </cell>
          <cell r="I324" t="str">
            <v>CB</v>
          </cell>
        </row>
        <row r="325">
          <cell r="A325" t="str">
            <v>CAP</v>
          </cell>
          <cell r="C325">
            <v>16170</v>
          </cell>
          <cell r="D325" t="str">
            <v>16170</v>
          </cell>
          <cell r="E325" t="str">
            <v>Operations Mgr NB, Plym, Cape</v>
          </cell>
          <cell r="H325" t="str">
            <v>120</v>
          </cell>
          <cell r="I325" t="str">
            <v>CB</v>
          </cell>
          <cell r="J325">
            <v>118.88</v>
          </cell>
        </row>
        <row r="326">
          <cell r="A326" t="str">
            <v>CAP</v>
          </cell>
          <cell r="C326">
            <v>16170</v>
          </cell>
          <cell r="D326" t="str">
            <v>16170</v>
          </cell>
          <cell r="E326" t="str">
            <v>OLD Operations Mgr NB, Plym, Cape</v>
          </cell>
          <cell r="H326" t="str">
            <v>120</v>
          </cell>
          <cell r="I326" t="str">
            <v>CL</v>
          </cell>
        </row>
        <row r="327">
          <cell r="A327" t="str">
            <v>CAP</v>
          </cell>
          <cell r="C327">
            <v>16170</v>
          </cell>
          <cell r="D327" t="str">
            <v>16170</v>
          </cell>
          <cell r="E327" t="str">
            <v>Operations Mgr NB, Plym, Cape</v>
          </cell>
          <cell r="H327" t="str">
            <v>120</v>
          </cell>
          <cell r="I327" t="str">
            <v>CL</v>
          </cell>
          <cell r="J327">
            <v>278.12</v>
          </cell>
        </row>
        <row r="328">
          <cell r="A328" t="str">
            <v>CAP</v>
          </cell>
          <cell r="C328">
            <v>16170</v>
          </cell>
          <cell r="D328" t="str">
            <v>16170</v>
          </cell>
          <cell r="E328" t="str">
            <v>Operations Mgr NB, Plym, Cape</v>
          </cell>
          <cell r="H328" t="str">
            <v>120</v>
          </cell>
          <cell r="I328" t="str">
            <v>CT</v>
          </cell>
          <cell r="J328">
            <v>231.08</v>
          </cell>
        </row>
        <row r="329">
          <cell r="A329" t="str">
            <v>O&amp;M</v>
          </cell>
          <cell r="C329">
            <v>16170</v>
          </cell>
          <cell r="D329" t="str">
            <v>16170</v>
          </cell>
          <cell r="E329" t="str">
            <v>Operations Mgr NB, Plym, Cape</v>
          </cell>
          <cell r="H329" t="str">
            <v>120</v>
          </cell>
          <cell r="I329" t="str">
            <v>IT</v>
          </cell>
          <cell r="J329">
            <v>145.78</v>
          </cell>
          <cell r="K329">
            <v>240.18</v>
          </cell>
        </row>
        <row r="330">
          <cell r="A330" t="str">
            <v>O&amp;M</v>
          </cell>
          <cell r="C330">
            <v>16170</v>
          </cell>
          <cell r="D330" t="str">
            <v>16170</v>
          </cell>
          <cell r="E330" t="str">
            <v>OLD Operations Mgr NB, Plym, Cape</v>
          </cell>
          <cell r="H330" t="str">
            <v>120</v>
          </cell>
          <cell r="I330" t="str">
            <v>LT</v>
          </cell>
          <cell r="L330">
            <v>0</v>
          </cell>
        </row>
        <row r="331">
          <cell r="A331" t="str">
            <v>O&amp;M</v>
          </cell>
          <cell r="C331">
            <v>16170</v>
          </cell>
          <cell r="D331" t="str">
            <v>16170</v>
          </cell>
          <cell r="E331" t="str">
            <v>Operations Mgr NB, Plym, Cape</v>
          </cell>
          <cell r="H331" t="str">
            <v>120</v>
          </cell>
          <cell r="I331" t="str">
            <v>LT</v>
          </cell>
          <cell r="J331">
            <v>4492.92</v>
          </cell>
          <cell r="K331">
            <v>9115.11</v>
          </cell>
        </row>
        <row r="332">
          <cell r="A332" t="str">
            <v>O&amp;M</v>
          </cell>
          <cell r="C332">
            <v>16170</v>
          </cell>
          <cell r="D332" t="str">
            <v>16170</v>
          </cell>
          <cell r="E332" t="str">
            <v>OLD Operations Mgr NB, Plym, Cape</v>
          </cell>
          <cell r="H332" t="str">
            <v>120</v>
          </cell>
          <cell r="I332" t="str">
            <v>MT</v>
          </cell>
          <cell r="L332">
            <v>2.35</v>
          </cell>
        </row>
        <row r="333">
          <cell r="A333" t="str">
            <v>O&amp;M</v>
          </cell>
          <cell r="C333">
            <v>16170</v>
          </cell>
          <cell r="D333" t="str">
            <v>16170</v>
          </cell>
          <cell r="E333" t="str">
            <v>Operations Mgr NB, Plym, Cape</v>
          </cell>
          <cell r="H333" t="str">
            <v>120</v>
          </cell>
          <cell r="I333" t="str">
            <v>MT</v>
          </cell>
          <cell r="J333">
            <v>3909.31</v>
          </cell>
          <cell r="K333">
            <v>1044.6600000000001</v>
          </cell>
          <cell r="M333">
            <v>25256.68</v>
          </cell>
        </row>
        <row r="334">
          <cell r="A334" t="str">
            <v>O&amp;M</v>
          </cell>
          <cell r="C334">
            <v>16170</v>
          </cell>
          <cell r="D334" t="str">
            <v>16170</v>
          </cell>
          <cell r="E334" t="str">
            <v>Operations Mgr NB, Plym, Cape</v>
          </cell>
          <cell r="H334" t="str">
            <v>120</v>
          </cell>
          <cell r="I334" t="str">
            <v>TT</v>
          </cell>
          <cell r="K334">
            <v>1478.48</v>
          </cell>
          <cell r="M334">
            <v>5506.6</v>
          </cell>
        </row>
        <row r="335">
          <cell r="A335" t="str">
            <v>O&amp;M</v>
          </cell>
          <cell r="C335">
            <v>16175</v>
          </cell>
          <cell r="D335" t="str">
            <v>16175</v>
          </cell>
          <cell r="E335" t="str">
            <v>Distribution Operations New Bedford</v>
          </cell>
          <cell r="H335" t="str">
            <v>120</v>
          </cell>
          <cell r="I335" t="str">
            <v>BT</v>
          </cell>
          <cell r="J335">
            <v>34.65</v>
          </cell>
        </row>
        <row r="336">
          <cell r="A336" t="str">
            <v>CAP</v>
          </cell>
          <cell r="C336">
            <v>16175</v>
          </cell>
          <cell r="D336" t="str">
            <v>16175</v>
          </cell>
          <cell r="E336" t="str">
            <v>Distribution Operations New Bedford</v>
          </cell>
          <cell r="H336" t="str">
            <v>120</v>
          </cell>
          <cell r="I336" t="str">
            <v>CT</v>
          </cell>
          <cell r="J336">
            <v>0.09</v>
          </cell>
        </row>
        <row r="337">
          <cell r="A337" t="str">
            <v>CAP</v>
          </cell>
          <cell r="C337">
            <v>16175</v>
          </cell>
          <cell r="D337" t="str">
            <v>16175</v>
          </cell>
          <cell r="E337" t="str">
            <v>Old Distribution Ops New Bedford</v>
          </cell>
          <cell r="H337" t="str">
            <v>120</v>
          </cell>
          <cell r="I337" t="str">
            <v>CT</v>
          </cell>
          <cell r="K337">
            <v>184</v>
          </cell>
        </row>
        <row r="338">
          <cell r="A338" t="str">
            <v>O&amp;M</v>
          </cell>
          <cell r="C338">
            <v>16175</v>
          </cell>
          <cell r="D338" t="str">
            <v>16175</v>
          </cell>
          <cell r="E338" t="str">
            <v>Distribution Operations New Bedford</v>
          </cell>
          <cell r="H338" t="str">
            <v>120</v>
          </cell>
          <cell r="I338" t="str">
            <v>IT</v>
          </cell>
          <cell r="J338">
            <v>2019.75</v>
          </cell>
        </row>
        <row r="339">
          <cell r="A339" t="str">
            <v>O&amp;M</v>
          </cell>
          <cell r="C339">
            <v>16175</v>
          </cell>
          <cell r="D339" t="str">
            <v>16175</v>
          </cell>
          <cell r="E339" t="str">
            <v>Distribution Operations New Bedford</v>
          </cell>
          <cell r="H339" t="str">
            <v>120</v>
          </cell>
          <cell r="I339" t="str">
            <v>LT</v>
          </cell>
          <cell r="J339">
            <v>99</v>
          </cell>
          <cell r="K339">
            <v>589.29999999999995</v>
          </cell>
        </row>
        <row r="340">
          <cell r="A340" t="str">
            <v>O&amp;M</v>
          </cell>
          <cell r="C340">
            <v>16175</v>
          </cell>
          <cell r="D340" t="str">
            <v>16175</v>
          </cell>
          <cell r="E340" t="str">
            <v>Distribution Operations New Bedford</v>
          </cell>
          <cell r="H340" t="str">
            <v>120</v>
          </cell>
          <cell r="I340" t="str">
            <v>MT</v>
          </cell>
          <cell r="J340">
            <v>329.98</v>
          </cell>
        </row>
        <row r="341">
          <cell r="A341" t="str">
            <v>O&amp;M</v>
          </cell>
          <cell r="C341">
            <v>16175</v>
          </cell>
          <cell r="D341" t="str">
            <v>16175</v>
          </cell>
          <cell r="E341" t="str">
            <v>Distribution Operations New Bedford</v>
          </cell>
          <cell r="H341" t="str">
            <v>120</v>
          </cell>
          <cell r="I341" t="str">
            <v>OT</v>
          </cell>
          <cell r="J341">
            <v>2560.36</v>
          </cell>
          <cell r="K341">
            <v>223.87</v>
          </cell>
        </row>
        <row r="342">
          <cell r="A342" t="str">
            <v>O&amp;M</v>
          </cell>
          <cell r="C342">
            <v>16175</v>
          </cell>
          <cell r="D342" t="str">
            <v>16175</v>
          </cell>
          <cell r="E342" t="str">
            <v>Old Distribution Ops New Bedford</v>
          </cell>
          <cell r="H342" t="str">
            <v>120</v>
          </cell>
          <cell r="I342" t="str">
            <v>OT</v>
          </cell>
          <cell r="L342">
            <v>201</v>
          </cell>
        </row>
        <row r="343">
          <cell r="A343" t="str">
            <v>O&amp;M</v>
          </cell>
          <cell r="C343">
            <v>16175</v>
          </cell>
          <cell r="D343" t="str">
            <v>16175</v>
          </cell>
          <cell r="E343" t="str">
            <v>Distribution Operations New Bedford</v>
          </cell>
          <cell r="H343" t="str">
            <v>120</v>
          </cell>
          <cell r="I343" t="str">
            <v>TT</v>
          </cell>
          <cell r="J343">
            <v>2220.88</v>
          </cell>
          <cell r="K343">
            <v>621.29999999999995</v>
          </cell>
          <cell r="M343">
            <v>5817.63</v>
          </cell>
        </row>
        <row r="344">
          <cell r="A344" t="str">
            <v>O&amp;M</v>
          </cell>
          <cell r="C344">
            <v>16180</v>
          </cell>
          <cell r="D344" t="str">
            <v>16180</v>
          </cell>
          <cell r="E344" t="str">
            <v>Distribution Operations Plymouth</v>
          </cell>
          <cell r="H344" t="str">
            <v>120</v>
          </cell>
          <cell r="I344" t="str">
            <v>BT</v>
          </cell>
          <cell r="J344">
            <v>159.04</v>
          </cell>
        </row>
        <row r="345">
          <cell r="A345" t="str">
            <v>O&amp;M</v>
          </cell>
          <cell r="C345">
            <v>16180</v>
          </cell>
          <cell r="D345" t="str">
            <v>16180</v>
          </cell>
          <cell r="E345" t="str">
            <v>Distribution Operations Plymouth</v>
          </cell>
          <cell r="H345" t="str">
            <v>120</v>
          </cell>
          <cell r="I345" t="str">
            <v>IT</v>
          </cell>
          <cell r="J345">
            <v>2029.17</v>
          </cell>
          <cell r="K345">
            <v>0</v>
          </cell>
          <cell r="M345">
            <v>0</v>
          </cell>
        </row>
        <row r="346">
          <cell r="A346" t="str">
            <v>O&amp;M</v>
          </cell>
          <cell r="C346">
            <v>16180</v>
          </cell>
          <cell r="D346" t="str">
            <v>16180</v>
          </cell>
          <cell r="E346" t="str">
            <v>Distribution Operations Plymouth</v>
          </cell>
          <cell r="H346" t="str">
            <v>120</v>
          </cell>
          <cell r="I346" t="str">
            <v>LT</v>
          </cell>
          <cell r="J346">
            <v>464.8</v>
          </cell>
        </row>
        <row r="347">
          <cell r="A347" t="str">
            <v>O&amp;M</v>
          </cell>
          <cell r="C347">
            <v>16180</v>
          </cell>
          <cell r="D347" t="str">
            <v>16180</v>
          </cell>
          <cell r="E347" t="str">
            <v>Distribution Operations Plymouth</v>
          </cell>
          <cell r="H347" t="str">
            <v>120</v>
          </cell>
          <cell r="I347" t="str">
            <v>TT</v>
          </cell>
          <cell r="J347">
            <v>1430.07</v>
          </cell>
          <cell r="M347">
            <v>1609.84</v>
          </cell>
        </row>
        <row r="348">
          <cell r="A348" t="str">
            <v>O&amp;M</v>
          </cell>
          <cell r="C348">
            <v>16185</v>
          </cell>
          <cell r="D348" t="str">
            <v>16185</v>
          </cell>
          <cell r="E348" t="str">
            <v>Distribution Operations Cape and Vineyard</v>
          </cell>
          <cell r="H348" t="str">
            <v>120</v>
          </cell>
          <cell r="I348" t="str">
            <v>BT</v>
          </cell>
          <cell r="J348">
            <v>621.72</v>
          </cell>
          <cell r="M348">
            <v>-10.51</v>
          </cell>
        </row>
        <row r="349">
          <cell r="A349" t="str">
            <v>O&amp;M</v>
          </cell>
          <cell r="C349">
            <v>16185</v>
          </cell>
          <cell r="D349" t="str">
            <v>16185</v>
          </cell>
          <cell r="E349" t="str">
            <v>Distribution Operations Cape and Vineyard</v>
          </cell>
          <cell r="H349" t="str">
            <v>120</v>
          </cell>
          <cell r="I349" t="str">
            <v>IT</v>
          </cell>
          <cell r="J349">
            <v>181.37</v>
          </cell>
          <cell r="K349">
            <v>0.52</v>
          </cell>
        </row>
        <row r="350">
          <cell r="A350" t="str">
            <v>O&amp;M</v>
          </cell>
          <cell r="C350">
            <v>16185</v>
          </cell>
          <cell r="D350" t="str">
            <v>16185</v>
          </cell>
          <cell r="E350" t="str">
            <v>Distribution Operations Cape and Vineyard</v>
          </cell>
          <cell r="H350" t="str">
            <v>120</v>
          </cell>
          <cell r="I350" t="str">
            <v>LT</v>
          </cell>
          <cell r="J350">
            <v>1920.68</v>
          </cell>
          <cell r="K350">
            <v>1240.79</v>
          </cell>
        </row>
        <row r="351">
          <cell r="A351" t="str">
            <v>O&amp;M</v>
          </cell>
          <cell r="C351">
            <v>16185</v>
          </cell>
          <cell r="D351" t="str">
            <v>16185</v>
          </cell>
          <cell r="E351" t="str">
            <v>Distribution Operations Cape and Vineyard</v>
          </cell>
          <cell r="H351" t="str">
            <v>120</v>
          </cell>
          <cell r="I351" t="str">
            <v>OT</v>
          </cell>
          <cell r="J351">
            <v>2237.87</v>
          </cell>
        </row>
        <row r="352">
          <cell r="A352" t="str">
            <v>O&amp;M</v>
          </cell>
          <cell r="C352">
            <v>16185</v>
          </cell>
          <cell r="D352" t="str">
            <v>16185</v>
          </cell>
          <cell r="E352" t="str">
            <v>Distribution Operations Cape and Vineyard</v>
          </cell>
          <cell r="H352" t="str">
            <v>120</v>
          </cell>
          <cell r="I352" t="str">
            <v>TT</v>
          </cell>
          <cell r="J352">
            <v>447</v>
          </cell>
        </row>
        <row r="353">
          <cell r="A353" t="str">
            <v>O&amp;M</v>
          </cell>
          <cell r="B353" t="str">
            <v>Sullivan,Stephen T</v>
          </cell>
          <cell r="C353">
            <v>16190</v>
          </cell>
          <cell r="D353" t="str">
            <v>16190</v>
          </cell>
          <cell r="E353" t="str">
            <v>Transmission Operations New Bedford</v>
          </cell>
          <cell r="F353" t="str">
            <v>Electric Operations</v>
          </cell>
          <cell r="G353" t="str">
            <v>Transmission Operations New Bedford</v>
          </cell>
          <cell r="H353" t="str">
            <v>120</v>
          </cell>
          <cell r="I353" t="str">
            <v>BT</v>
          </cell>
          <cell r="J353">
            <v>192.18</v>
          </cell>
        </row>
        <row r="354">
          <cell r="A354" t="str">
            <v>CAP</v>
          </cell>
          <cell r="B354" t="str">
            <v>Sullivan,Stephen T</v>
          </cell>
          <cell r="C354">
            <v>16190</v>
          </cell>
          <cell r="D354" t="str">
            <v>16190</v>
          </cell>
          <cell r="E354" t="str">
            <v>Transmission Operations New Bedford</v>
          </cell>
          <cell r="F354" t="str">
            <v>Electric Operations</v>
          </cell>
          <cell r="G354" t="str">
            <v>Transmission Operations New Bedford</v>
          </cell>
          <cell r="H354" t="str">
            <v>120</v>
          </cell>
          <cell r="I354" t="str">
            <v>CI</v>
          </cell>
          <cell r="K354">
            <v>11893.45</v>
          </cell>
        </row>
        <row r="355">
          <cell r="A355" t="str">
            <v>O&amp;M</v>
          </cell>
          <cell r="B355" t="str">
            <v>Sullivan,Stephen T</v>
          </cell>
          <cell r="C355">
            <v>16190</v>
          </cell>
          <cell r="D355" t="str">
            <v>16190</v>
          </cell>
          <cell r="E355" t="str">
            <v>Transmission Operations New Bedford</v>
          </cell>
          <cell r="F355" t="str">
            <v>Electric Operations</v>
          </cell>
          <cell r="G355" t="str">
            <v>Transmission Operations New Bedford</v>
          </cell>
          <cell r="H355" t="str">
            <v>120</v>
          </cell>
          <cell r="I355" t="str">
            <v>IT</v>
          </cell>
          <cell r="K355">
            <v>52357.33</v>
          </cell>
          <cell r="L355">
            <v>179939.58</v>
          </cell>
        </row>
        <row r="356">
          <cell r="A356" t="str">
            <v>O&amp;M</v>
          </cell>
          <cell r="B356" t="str">
            <v>Sullivan,Stephen T</v>
          </cell>
          <cell r="C356">
            <v>16190</v>
          </cell>
          <cell r="D356" t="str">
            <v>16190</v>
          </cell>
          <cell r="E356" t="str">
            <v>Transmission Operations New Bedford</v>
          </cell>
          <cell r="F356" t="str">
            <v>Electric Operations</v>
          </cell>
          <cell r="G356" t="str">
            <v>Transmission Operations New Bedford</v>
          </cell>
          <cell r="H356" t="str">
            <v>120</v>
          </cell>
          <cell r="I356" t="str">
            <v>LT</v>
          </cell>
          <cell r="J356">
            <v>613.63</v>
          </cell>
        </row>
        <row r="357">
          <cell r="A357" t="str">
            <v>O&amp;M</v>
          </cell>
          <cell r="B357" t="str">
            <v>Kearns, Robert A</v>
          </cell>
          <cell r="C357">
            <v>16200</v>
          </cell>
          <cell r="D357" t="str">
            <v>16200</v>
          </cell>
          <cell r="E357" t="str">
            <v>H8 - LEADERSHIP MASTER PROCESSXXX</v>
          </cell>
          <cell r="F357" t="str">
            <v>Electric Operations</v>
          </cell>
          <cell r="G357" t="str">
            <v>Project Management</v>
          </cell>
          <cell r="H357" t="str">
            <v>120</v>
          </cell>
          <cell r="I357" t="str">
            <v>BT</v>
          </cell>
          <cell r="J357">
            <v>1831.65</v>
          </cell>
          <cell r="M357">
            <v>-48.72</v>
          </cell>
        </row>
        <row r="358">
          <cell r="A358" t="str">
            <v>O&amp;M</v>
          </cell>
          <cell r="B358" t="str">
            <v>Kearns, Robert A</v>
          </cell>
          <cell r="C358">
            <v>16200</v>
          </cell>
          <cell r="D358" t="str">
            <v>16200</v>
          </cell>
          <cell r="E358" t="str">
            <v>H8 - LEADERSHIP MASTER PROCESSXXX</v>
          </cell>
          <cell r="F358" t="str">
            <v>Electric Operations</v>
          </cell>
          <cell r="G358" t="str">
            <v>Project Management</v>
          </cell>
          <cell r="H358" t="str">
            <v>120</v>
          </cell>
          <cell r="I358" t="str">
            <v>IT</v>
          </cell>
          <cell r="J358">
            <v>611.4</v>
          </cell>
        </row>
        <row r="359">
          <cell r="A359" t="str">
            <v>O&amp;M</v>
          </cell>
          <cell r="B359" t="str">
            <v>Kearns, Robert A</v>
          </cell>
          <cell r="C359">
            <v>16200</v>
          </cell>
          <cell r="D359" t="str">
            <v>16200</v>
          </cell>
          <cell r="E359" t="str">
            <v>Project Management</v>
          </cell>
          <cell r="F359" t="str">
            <v>Electric Operations</v>
          </cell>
          <cell r="G359" t="str">
            <v>Project Management</v>
          </cell>
          <cell r="H359" t="str">
            <v>120</v>
          </cell>
          <cell r="I359" t="str">
            <v>IT</v>
          </cell>
        </row>
        <row r="360">
          <cell r="A360" t="str">
            <v>O&amp;M</v>
          </cell>
          <cell r="B360" t="str">
            <v>Kearns, Robert A</v>
          </cell>
          <cell r="C360">
            <v>16200</v>
          </cell>
          <cell r="D360" t="str">
            <v>16200</v>
          </cell>
          <cell r="E360" t="str">
            <v>H8 - LEADERSHIP MASTER PROCESSXXX</v>
          </cell>
          <cell r="F360" t="str">
            <v>Electric Operations</v>
          </cell>
          <cell r="G360" t="str">
            <v>Project Management</v>
          </cell>
          <cell r="H360" t="str">
            <v>120</v>
          </cell>
          <cell r="I360" t="str">
            <v>LT</v>
          </cell>
          <cell r="J360">
            <v>5233.4399999999996</v>
          </cell>
        </row>
        <row r="361">
          <cell r="A361" t="str">
            <v>O&amp;M</v>
          </cell>
          <cell r="B361" t="str">
            <v>Kearns, Robert A</v>
          </cell>
          <cell r="C361">
            <v>16200</v>
          </cell>
          <cell r="D361" t="str">
            <v>16200</v>
          </cell>
          <cell r="E361" t="str">
            <v>H8 - LEADERSHIP MASTER PROCESSXXX</v>
          </cell>
          <cell r="F361" t="str">
            <v>Electric Operations</v>
          </cell>
          <cell r="G361" t="str">
            <v>Project Management</v>
          </cell>
          <cell r="H361" t="str">
            <v>120</v>
          </cell>
          <cell r="I361" t="str">
            <v>OT</v>
          </cell>
          <cell r="J361">
            <v>80.8</v>
          </cell>
        </row>
        <row r="362">
          <cell r="A362" t="str">
            <v>O&amp;M</v>
          </cell>
          <cell r="B362" t="str">
            <v>Sullivan,Stephen T</v>
          </cell>
          <cell r="C362">
            <v>16205</v>
          </cell>
          <cell r="D362" t="str">
            <v>16205</v>
          </cell>
          <cell r="E362" t="str">
            <v>Transmission Operations Cape and Vineyard</v>
          </cell>
          <cell r="F362" t="str">
            <v>Electric Operations</v>
          </cell>
          <cell r="G362" t="str">
            <v>Transmission Operations Cape and Vineyard</v>
          </cell>
          <cell r="H362" t="str">
            <v>120</v>
          </cell>
          <cell r="I362" t="str">
            <v>BT</v>
          </cell>
          <cell r="J362">
            <v>254.48</v>
          </cell>
        </row>
        <row r="363">
          <cell r="A363" t="str">
            <v>CAP</v>
          </cell>
          <cell r="B363" t="str">
            <v>Sullivan,Stephen T</v>
          </cell>
          <cell r="C363">
            <v>16205</v>
          </cell>
          <cell r="D363" t="str">
            <v>16205</v>
          </cell>
          <cell r="E363" t="str">
            <v>Transmission Operations Cape and Vineyard</v>
          </cell>
          <cell r="F363" t="str">
            <v>Electric Operations</v>
          </cell>
          <cell r="G363" t="str">
            <v>Transmission Operations Cape and Vineyard</v>
          </cell>
          <cell r="H363" t="str">
            <v>120</v>
          </cell>
          <cell r="I363" t="str">
            <v>CB</v>
          </cell>
          <cell r="J363">
            <v>94.83</v>
          </cell>
          <cell r="K363">
            <v>510.4</v>
          </cell>
        </row>
        <row r="364">
          <cell r="A364" t="str">
            <v>CAP</v>
          </cell>
          <cell r="B364" t="str">
            <v>Sullivan,Stephen T</v>
          </cell>
          <cell r="C364">
            <v>16205</v>
          </cell>
          <cell r="D364" t="str">
            <v>16205</v>
          </cell>
          <cell r="E364" t="str">
            <v>Transmission Operations Cape and Vineyard</v>
          </cell>
          <cell r="F364" t="str">
            <v>Electric Operations</v>
          </cell>
          <cell r="G364" t="str">
            <v>Transmission Operations Cape and Vineyard</v>
          </cell>
          <cell r="H364" t="str">
            <v>120</v>
          </cell>
          <cell r="I364" t="str">
            <v>CL</v>
          </cell>
          <cell r="J364">
            <v>215.52</v>
          </cell>
          <cell r="K364">
            <v>1160</v>
          </cell>
        </row>
        <row r="365">
          <cell r="A365" t="str">
            <v>O&amp;M</v>
          </cell>
          <cell r="B365" t="str">
            <v>Sullivan,Stephen T</v>
          </cell>
          <cell r="C365">
            <v>16205</v>
          </cell>
          <cell r="D365" t="str">
            <v>16205</v>
          </cell>
          <cell r="E365" t="str">
            <v>Transmission Operations Cape and Vineyard</v>
          </cell>
          <cell r="F365" t="str">
            <v>Electric Operations</v>
          </cell>
          <cell r="G365" t="str">
            <v>Transmission Operations Cape and Vineyard</v>
          </cell>
          <cell r="H365" t="str">
            <v>120</v>
          </cell>
          <cell r="I365" t="str">
            <v>IT</v>
          </cell>
          <cell r="J365">
            <v>2437.5</v>
          </cell>
          <cell r="L365">
            <v>6600</v>
          </cell>
        </row>
        <row r="366">
          <cell r="A366" t="str">
            <v>O&amp;M</v>
          </cell>
          <cell r="B366" t="str">
            <v>Sullivan,Stephen T</v>
          </cell>
          <cell r="C366">
            <v>16205</v>
          </cell>
          <cell r="D366" t="str">
            <v>16205</v>
          </cell>
          <cell r="E366" t="str">
            <v>Transmission Operations Cape and Vineyard</v>
          </cell>
          <cell r="F366" t="str">
            <v>Electric Operations</v>
          </cell>
          <cell r="G366" t="str">
            <v>Transmission Operations Cape and Vineyard</v>
          </cell>
          <cell r="H366" t="str">
            <v>120</v>
          </cell>
          <cell r="I366" t="str">
            <v>LT</v>
          </cell>
          <cell r="J366">
            <v>727.06</v>
          </cell>
        </row>
        <row r="367">
          <cell r="A367" t="str">
            <v>O&amp;M</v>
          </cell>
          <cell r="B367" t="str">
            <v>Sullivan,Stephen T</v>
          </cell>
          <cell r="C367">
            <v>16205</v>
          </cell>
          <cell r="D367" t="str">
            <v>16205</v>
          </cell>
          <cell r="E367" t="str">
            <v>Transmission Operations Cape and Vineyard</v>
          </cell>
          <cell r="F367" t="str">
            <v>Electric Operations</v>
          </cell>
          <cell r="G367" t="str">
            <v>Transmission Operations Cape and Vineyard</v>
          </cell>
          <cell r="H367" t="str">
            <v>120</v>
          </cell>
          <cell r="I367" t="str">
            <v>OT</v>
          </cell>
          <cell r="L367">
            <v>1666.92</v>
          </cell>
        </row>
        <row r="368">
          <cell r="A368" t="str">
            <v>O&amp;M</v>
          </cell>
          <cell r="B368" t="str">
            <v>Boudreau, Donald M</v>
          </cell>
          <cell r="C368">
            <v>16210</v>
          </cell>
          <cell r="D368" t="str">
            <v>16210</v>
          </cell>
          <cell r="E368" t="str">
            <v>Network Services, VP</v>
          </cell>
          <cell r="F368" t="str">
            <v>Electric Operations</v>
          </cell>
          <cell r="G368" t="str">
            <v>Electric Service</v>
          </cell>
          <cell r="H368" t="str">
            <v>120</v>
          </cell>
          <cell r="I368" t="str">
            <v>BT</v>
          </cell>
          <cell r="J368">
            <v>36.26</v>
          </cell>
          <cell r="M368">
            <v>-387.85</v>
          </cell>
        </row>
        <row r="369">
          <cell r="A369" t="str">
            <v>O&amp;M</v>
          </cell>
          <cell r="B369" t="str">
            <v>Boudreau, Donald M</v>
          </cell>
          <cell r="C369">
            <v>16210</v>
          </cell>
          <cell r="D369" t="str">
            <v>16210</v>
          </cell>
          <cell r="E369" t="str">
            <v>Electric Service</v>
          </cell>
          <cell r="F369" t="str">
            <v>Electric Operations</v>
          </cell>
          <cell r="G369" t="str">
            <v>Electric Service</v>
          </cell>
          <cell r="H369" t="str">
            <v>120</v>
          </cell>
          <cell r="I369" t="str">
            <v>IT</v>
          </cell>
        </row>
        <row r="370">
          <cell r="A370" t="str">
            <v>O&amp;M</v>
          </cell>
          <cell r="B370" t="str">
            <v>Boudreau, Donald M</v>
          </cell>
          <cell r="C370">
            <v>16210</v>
          </cell>
          <cell r="D370" t="str">
            <v>16210</v>
          </cell>
          <cell r="E370" t="str">
            <v>Network Services, VP</v>
          </cell>
          <cell r="F370" t="str">
            <v>Electric Operations</v>
          </cell>
          <cell r="G370" t="str">
            <v>Electric Service</v>
          </cell>
          <cell r="H370" t="str">
            <v>120</v>
          </cell>
          <cell r="I370" t="str">
            <v>IT</v>
          </cell>
          <cell r="J370">
            <v>643.5</v>
          </cell>
        </row>
        <row r="371">
          <cell r="A371" t="str">
            <v>O&amp;M</v>
          </cell>
          <cell r="B371" t="str">
            <v>Boudreau, Donald M</v>
          </cell>
          <cell r="C371">
            <v>16210</v>
          </cell>
          <cell r="D371" t="str">
            <v>16210</v>
          </cell>
          <cell r="E371" t="str">
            <v>Network Services, VP</v>
          </cell>
          <cell r="F371" t="str">
            <v>Electric Operations</v>
          </cell>
          <cell r="G371" t="str">
            <v>Electric Service</v>
          </cell>
          <cell r="H371" t="str">
            <v>120</v>
          </cell>
          <cell r="I371" t="str">
            <v>LT</v>
          </cell>
          <cell r="J371">
            <v>103.6</v>
          </cell>
        </row>
        <row r="372">
          <cell r="A372" t="str">
            <v>O&amp;M</v>
          </cell>
          <cell r="B372" t="str">
            <v>Boudreau, Donald M</v>
          </cell>
          <cell r="C372">
            <v>16210</v>
          </cell>
          <cell r="D372" t="str">
            <v>16210</v>
          </cell>
          <cell r="E372" t="str">
            <v>Electric Service</v>
          </cell>
          <cell r="F372" t="str">
            <v>Electric Operations</v>
          </cell>
          <cell r="G372" t="str">
            <v>Electric Service</v>
          </cell>
          <cell r="H372" t="str">
            <v>120</v>
          </cell>
          <cell r="I372" t="str">
            <v>MT</v>
          </cell>
        </row>
        <row r="373">
          <cell r="A373" t="str">
            <v>O&amp;M</v>
          </cell>
          <cell r="B373" t="str">
            <v>Kearns, Robert A</v>
          </cell>
          <cell r="C373">
            <v>16215</v>
          </cell>
          <cell r="D373" t="str">
            <v>16215</v>
          </cell>
          <cell r="E373" t="str">
            <v>Vegetation Management</v>
          </cell>
          <cell r="F373" t="str">
            <v>Electric Operations</v>
          </cell>
          <cell r="G373" t="str">
            <v>Vegetation Management</v>
          </cell>
          <cell r="H373" t="str">
            <v>120</v>
          </cell>
          <cell r="I373" t="str">
            <v>BT</v>
          </cell>
          <cell r="J373">
            <v>21362.28</v>
          </cell>
          <cell r="K373">
            <v>37648.36</v>
          </cell>
          <cell r="L373">
            <v>15675.04</v>
          </cell>
        </row>
        <row r="374">
          <cell r="A374" t="str">
            <v>CAP</v>
          </cell>
          <cell r="B374" t="str">
            <v>Kearns, Robert A</v>
          </cell>
          <cell r="C374">
            <v>16215</v>
          </cell>
          <cell r="D374" t="str">
            <v>16215</v>
          </cell>
          <cell r="E374" t="str">
            <v>Vegetation Management</v>
          </cell>
          <cell r="F374" t="str">
            <v>Electric Operations</v>
          </cell>
          <cell r="G374" t="str">
            <v>Vegetation Management</v>
          </cell>
          <cell r="H374" t="str">
            <v>120</v>
          </cell>
          <cell r="I374" t="str">
            <v>CI</v>
          </cell>
        </row>
        <row r="375">
          <cell r="A375" t="str">
            <v>O&amp;M</v>
          </cell>
          <cell r="B375" t="str">
            <v>Kearns, Robert A</v>
          </cell>
          <cell r="C375">
            <v>16215</v>
          </cell>
          <cell r="D375" t="str">
            <v>16215</v>
          </cell>
          <cell r="E375" t="str">
            <v>Vegetation Management</v>
          </cell>
          <cell r="F375" t="str">
            <v>Electric Operations</v>
          </cell>
          <cell r="G375" t="str">
            <v>Vegetation Management</v>
          </cell>
          <cell r="H375" t="str">
            <v>120</v>
          </cell>
          <cell r="I375" t="str">
            <v>IT</v>
          </cell>
          <cell r="J375">
            <v>2089097.89</v>
          </cell>
          <cell r="K375">
            <v>2433754.5499999998</v>
          </cell>
          <cell r="L375">
            <v>3120719.91</v>
          </cell>
        </row>
        <row r="376">
          <cell r="A376" t="str">
            <v>O&amp;M</v>
          </cell>
          <cell r="B376" t="str">
            <v>Kearns, Robert A</v>
          </cell>
          <cell r="C376">
            <v>16215</v>
          </cell>
          <cell r="D376" t="str">
            <v>16215</v>
          </cell>
          <cell r="E376" t="str">
            <v>Vegetation Management</v>
          </cell>
          <cell r="F376" t="str">
            <v>Electric Operations</v>
          </cell>
          <cell r="G376" t="str">
            <v>Vegetation Management</v>
          </cell>
          <cell r="H376" t="str">
            <v>120</v>
          </cell>
          <cell r="I376" t="str">
            <v>LT</v>
          </cell>
          <cell r="J376">
            <v>61388.91</v>
          </cell>
          <cell r="K376">
            <v>107553.17</v>
          </cell>
          <cell r="L376">
            <v>43901.57</v>
          </cell>
        </row>
        <row r="377">
          <cell r="A377" t="str">
            <v>O&amp;M</v>
          </cell>
          <cell r="B377" t="str">
            <v>Kearns, Robert A</v>
          </cell>
          <cell r="C377">
            <v>16215</v>
          </cell>
          <cell r="D377" t="str">
            <v>16215</v>
          </cell>
          <cell r="E377" t="str">
            <v>Vegetation Management</v>
          </cell>
          <cell r="F377" t="str">
            <v>Electric Operations</v>
          </cell>
          <cell r="G377" t="str">
            <v>Vegetation Management</v>
          </cell>
          <cell r="H377" t="str">
            <v>120</v>
          </cell>
          <cell r="I377" t="str">
            <v>MT</v>
          </cell>
          <cell r="J377">
            <v>0</v>
          </cell>
          <cell r="M377">
            <v>39307.379999999997</v>
          </cell>
        </row>
        <row r="378">
          <cell r="A378" t="str">
            <v>O&amp;M</v>
          </cell>
          <cell r="B378" t="str">
            <v>Kearns, Robert A</v>
          </cell>
          <cell r="C378">
            <v>16215</v>
          </cell>
          <cell r="D378" t="str">
            <v>16215</v>
          </cell>
          <cell r="E378" t="str">
            <v>Vegetation Management</v>
          </cell>
          <cell r="F378" t="str">
            <v>Electric Operations</v>
          </cell>
          <cell r="G378" t="str">
            <v>Vegetation Management</v>
          </cell>
          <cell r="H378" t="str">
            <v>120</v>
          </cell>
          <cell r="I378" t="str">
            <v>OT</v>
          </cell>
          <cell r="J378">
            <v>22270.28</v>
          </cell>
          <cell r="K378">
            <v>13978.7</v>
          </cell>
          <cell r="L378">
            <v>6162.03</v>
          </cell>
        </row>
        <row r="379">
          <cell r="A379" t="str">
            <v>O&amp;M</v>
          </cell>
          <cell r="B379" t="str">
            <v>Kearns, Robert A</v>
          </cell>
          <cell r="C379">
            <v>16215</v>
          </cell>
          <cell r="D379" t="str">
            <v>16215</v>
          </cell>
          <cell r="E379" t="str">
            <v>Vegetation Management</v>
          </cell>
          <cell r="F379" t="str">
            <v>Electric Operations</v>
          </cell>
          <cell r="G379" t="str">
            <v>Vegetation Management</v>
          </cell>
          <cell r="H379" t="str">
            <v>120</v>
          </cell>
          <cell r="I379" t="str">
            <v>TT</v>
          </cell>
          <cell r="J379">
            <v>11073.74</v>
          </cell>
          <cell r="K379">
            <v>18669.97</v>
          </cell>
          <cell r="L379">
            <v>5605.74</v>
          </cell>
        </row>
        <row r="380">
          <cell r="A380" t="str">
            <v>O&amp;M</v>
          </cell>
          <cell r="B380" t="str">
            <v>Kearns, Robert A</v>
          </cell>
          <cell r="C380">
            <v>16220</v>
          </cell>
          <cell r="D380" t="str">
            <v>16220</v>
          </cell>
          <cell r="E380" t="str">
            <v>Planning &amp; Scheduling</v>
          </cell>
          <cell r="F380" t="str">
            <v>Electric Operations</v>
          </cell>
          <cell r="G380" t="str">
            <v>Planning &amp; Scheduling</v>
          </cell>
          <cell r="H380" t="str">
            <v>120</v>
          </cell>
          <cell r="I380" t="str">
            <v>BT</v>
          </cell>
          <cell r="L380">
            <v>82461.990000000005</v>
          </cell>
        </row>
        <row r="381">
          <cell r="A381" t="str">
            <v>O&amp;M</v>
          </cell>
          <cell r="B381" t="str">
            <v>Kearns, Robert A</v>
          </cell>
          <cell r="C381">
            <v>16220</v>
          </cell>
          <cell r="D381" t="str">
            <v>16220</v>
          </cell>
          <cell r="E381" t="str">
            <v>Reimbursable Admin</v>
          </cell>
          <cell r="F381" t="str">
            <v>Electric Operations</v>
          </cell>
          <cell r="G381" t="str">
            <v>Planning &amp; Scheduling</v>
          </cell>
          <cell r="H381" t="str">
            <v>120</v>
          </cell>
          <cell r="I381" t="str">
            <v>BT</v>
          </cell>
          <cell r="J381">
            <v>85891.28</v>
          </cell>
          <cell r="K381">
            <v>139524.42000000001</v>
          </cell>
        </row>
        <row r="382">
          <cell r="A382" t="str">
            <v>CAP</v>
          </cell>
          <cell r="B382" t="str">
            <v>Kearns, Robert A</v>
          </cell>
          <cell r="C382">
            <v>16220</v>
          </cell>
          <cell r="D382" t="str">
            <v>16220</v>
          </cell>
          <cell r="E382" t="str">
            <v>Plan &amp; Sched Admin / NSTAR Com Staff</v>
          </cell>
          <cell r="F382" t="str">
            <v>Electric Operations</v>
          </cell>
          <cell r="G382" t="str">
            <v>Planning &amp; Scheduling</v>
          </cell>
          <cell r="H382" t="str">
            <v>120</v>
          </cell>
          <cell r="I382" t="str">
            <v>CB</v>
          </cell>
          <cell r="K382">
            <v>0</v>
          </cell>
        </row>
        <row r="383">
          <cell r="A383" t="str">
            <v>CAP</v>
          </cell>
          <cell r="B383" t="str">
            <v>Kearns, Robert A</v>
          </cell>
          <cell r="C383">
            <v>16220</v>
          </cell>
          <cell r="D383" t="str">
            <v>16220</v>
          </cell>
          <cell r="E383" t="str">
            <v>Planning &amp; Scheduling</v>
          </cell>
          <cell r="F383" t="str">
            <v>Electric Operations</v>
          </cell>
          <cell r="G383" t="str">
            <v>Planning &amp; Scheduling</v>
          </cell>
          <cell r="H383" t="str">
            <v>120</v>
          </cell>
          <cell r="I383" t="str">
            <v>CB</v>
          </cell>
          <cell r="L383">
            <v>272.72000000000003</v>
          </cell>
          <cell r="M383">
            <v>136.97999999999999</v>
          </cell>
        </row>
        <row r="384">
          <cell r="A384" t="str">
            <v>CAP</v>
          </cell>
          <cell r="B384" t="str">
            <v>Kearns, Robert A</v>
          </cell>
          <cell r="C384">
            <v>16220</v>
          </cell>
          <cell r="D384" t="str">
            <v>16220</v>
          </cell>
          <cell r="E384" t="str">
            <v>Reimbursable Admin</v>
          </cell>
          <cell r="F384" t="str">
            <v>Electric Operations</v>
          </cell>
          <cell r="G384" t="str">
            <v>Planning &amp; Scheduling</v>
          </cell>
          <cell r="H384" t="str">
            <v>120</v>
          </cell>
          <cell r="I384" t="str">
            <v>CB</v>
          </cell>
          <cell r="J384">
            <v>227.64</v>
          </cell>
        </row>
        <row r="385">
          <cell r="A385" t="str">
            <v>CAP</v>
          </cell>
          <cell r="B385" t="str">
            <v>Kearns, Robert A</v>
          </cell>
          <cell r="C385">
            <v>16220</v>
          </cell>
          <cell r="D385" t="str">
            <v>16220</v>
          </cell>
          <cell r="E385" t="str">
            <v>Plan &amp; Sched Admin / NSTAR Com Staff</v>
          </cell>
          <cell r="F385" t="str">
            <v>Electric Operations</v>
          </cell>
          <cell r="G385" t="str">
            <v>Planning &amp; Scheduling</v>
          </cell>
          <cell r="H385" t="str">
            <v>120</v>
          </cell>
          <cell r="I385" t="str">
            <v>CL</v>
          </cell>
          <cell r="K385">
            <v>0</v>
          </cell>
        </row>
        <row r="386">
          <cell r="A386" t="str">
            <v>CAP</v>
          </cell>
          <cell r="B386" t="str">
            <v>Kearns, Robert A</v>
          </cell>
          <cell r="C386">
            <v>16220</v>
          </cell>
          <cell r="D386" t="str">
            <v>16220</v>
          </cell>
          <cell r="E386" t="str">
            <v>Planning &amp; Scheduling</v>
          </cell>
          <cell r="F386" t="str">
            <v>Electric Operations</v>
          </cell>
          <cell r="G386" t="str">
            <v>Planning &amp; Scheduling</v>
          </cell>
          <cell r="H386" t="str">
            <v>120</v>
          </cell>
          <cell r="I386" t="str">
            <v>CL</v>
          </cell>
          <cell r="L386">
            <v>619.82000000000005</v>
          </cell>
        </row>
        <row r="387">
          <cell r="A387" t="str">
            <v>CAP</v>
          </cell>
          <cell r="B387" t="str">
            <v>Kearns, Robert A</v>
          </cell>
          <cell r="C387">
            <v>16220</v>
          </cell>
          <cell r="D387" t="str">
            <v>16220</v>
          </cell>
          <cell r="E387" t="str">
            <v>Reimbursable Admin</v>
          </cell>
          <cell r="F387" t="str">
            <v>Electric Operations</v>
          </cell>
          <cell r="G387" t="str">
            <v>Planning &amp; Scheduling</v>
          </cell>
          <cell r="H387" t="str">
            <v>120</v>
          </cell>
          <cell r="I387" t="str">
            <v>CL</v>
          </cell>
          <cell r="J387">
            <v>517.38</v>
          </cell>
        </row>
        <row r="388">
          <cell r="A388" t="str">
            <v>CAP</v>
          </cell>
          <cell r="B388" t="str">
            <v>Kearns, Robert A</v>
          </cell>
          <cell r="C388">
            <v>16220</v>
          </cell>
          <cell r="D388" t="str">
            <v>16220</v>
          </cell>
          <cell r="E388" t="str">
            <v>Planning &amp; Scheduling</v>
          </cell>
          <cell r="F388" t="str">
            <v>Electric Operations</v>
          </cell>
          <cell r="G388" t="str">
            <v>Planning &amp; Scheduling</v>
          </cell>
          <cell r="H388" t="str">
            <v>120</v>
          </cell>
          <cell r="I388" t="str">
            <v>CT</v>
          </cell>
          <cell r="L388">
            <v>309.91000000000003</v>
          </cell>
        </row>
        <row r="389">
          <cell r="A389" t="str">
            <v>CAP</v>
          </cell>
          <cell r="B389" t="str">
            <v>Kearns, Robert A</v>
          </cell>
          <cell r="C389">
            <v>16220</v>
          </cell>
          <cell r="D389" t="str">
            <v>16220</v>
          </cell>
          <cell r="E389" t="str">
            <v>Reimbursable Admin</v>
          </cell>
          <cell r="F389" t="str">
            <v>Electric Operations</v>
          </cell>
          <cell r="G389" t="str">
            <v>Planning &amp; Scheduling</v>
          </cell>
          <cell r="H389" t="str">
            <v>120</v>
          </cell>
          <cell r="I389" t="str">
            <v>CT</v>
          </cell>
          <cell r="J389">
            <v>583.53</v>
          </cell>
        </row>
        <row r="390">
          <cell r="A390" t="str">
            <v>O&amp;M</v>
          </cell>
          <cell r="B390" t="str">
            <v>Kearns, Robert A</v>
          </cell>
          <cell r="C390">
            <v>16220</v>
          </cell>
          <cell r="D390" t="str">
            <v>16220</v>
          </cell>
          <cell r="E390" t="str">
            <v>Planning &amp; Scheduling</v>
          </cell>
          <cell r="F390" t="str">
            <v>Electric Operations</v>
          </cell>
          <cell r="G390" t="str">
            <v>Planning &amp; Scheduling</v>
          </cell>
          <cell r="H390" t="str">
            <v>120</v>
          </cell>
          <cell r="I390" t="str">
            <v>IT</v>
          </cell>
          <cell r="L390">
            <v>2775.31</v>
          </cell>
        </row>
        <row r="391">
          <cell r="A391" t="str">
            <v>O&amp;M</v>
          </cell>
          <cell r="B391" t="str">
            <v>Kearns, Robert A</v>
          </cell>
          <cell r="C391">
            <v>16220</v>
          </cell>
          <cell r="D391" t="str">
            <v>16220</v>
          </cell>
          <cell r="E391" t="str">
            <v>Reimbursable Admin</v>
          </cell>
          <cell r="F391" t="str">
            <v>Electric Operations</v>
          </cell>
          <cell r="G391" t="str">
            <v>Planning &amp; Scheduling</v>
          </cell>
          <cell r="H391" t="str">
            <v>120</v>
          </cell>
          <cell r="I391" t="str">
            <v>IT</v>
          </cell>
          <cell r="J391">
            <v>3158.97</v>
          </cell>
          <cell r="K391">
            <v>11186.21</v>
          </cell>
        </row>
        <row r="392">
          <cell r="A392" t="str">
            <v>O&amp;M</v>
          </cell>
          <cell r="B392" t="str">
            <v>Kearns, Robert A</v>
          </cell>
          <cell r="C392">
            <v>16220</v>
          </cell>
          <cell r="D392" t="str">
            <v>16220</v>
          </cell>
          <cell r="E392" t="str">
            <v>Planning &amp; Scheduling</v>
          </cell>
          <cell r="F392" t="str">
            <v>Electric Operations</v>
          </cell>
          <cell r="G392" t="str">
            <v>Planning &amp; Scheduling</v>
          </cell>
          <cell r="H392" t="str">
            <v>120</v>
          </cell>
          <cell r="I392" t="str">
            <v>LT</v>
          </cell>
          <cell r="L392">
            <v>234315.04</v>
          </cell>
        </row>
        <row r="393">
          <cell r="A393" t="str">
            <v>O&amp;M</v>
          </cell>
          <cell r="B393" t="str">
            <v>Kearns, Robert A</v>
          </cell>
          <cell r="C393">
            <v>16220</v>
          </cell>
          <cell r="D393" t="str">
            <v>16220</v>
          </cell>
          <cell r="E393" t="str">
            <v>Reimbursable Admin</v>
          </cell>
          <cell r="F393" t="str">
            <v>Electric Operations</v>
          </cell>
          <cell r="G393" t="str">
            <v>Planning &amp; Scheduling</v>
          </cell>
          <cell r="H393" t="str">
            <v>120</v>
          </cell>
          <cell r="I393" t="str">
            <v>LT</v>
          </cell>
          <cell r="J393">
            <v>263507.01</v>
          </cell>
          <cell r="K393">
            <v>406498.11</v>
          </cell>
        </row>
        <row r="394">
          <cell r="A394" t="str">
            <v>O&amp;M</v>
          </cell>
          <cell r="B394" t="str">
            <v>Kearns, Robert A</v>
          </cell>
          <cell r="C394">
            <v>16220</v>
          </cell>
          <cell r="D394" t="str">
            <v>16220</v>
          </cell>
          <cell r="E394" t="str">
            <v>Reimbursable Admin</v>
          </cell>
          <cell r="F394" t="str">
            <v>Electric Operations</v>
          </cell>
          <cell r="G394" t="str">
            <v>Planning &amp; Scheduling</v>
          </cell>
          <cell r="H394" t="str">
            <v>120</v>
          </cell>
          <cell r="I394" t="str">
            <v>MT</v>
          </cell>
          <cell r="J394">
            <v>443.57</v>
          </cell>
          <cell r="M394">
            <v>-24978.34</v>
          </cell>
        </row>
        <row r="395">
          <cell r="A395" t="str">
            <v>O&amp;M</v>
          </cell>
          <cell r="B395" t="str">
            <v>Kearns, Robert A</v>
          </cell>
          <cell r="C395">
            <v>16220</v>
          </cell>
          <cell r="D395" t="str">
            <v>16220</v>
          </cell>
          <cell r="E395" t="str">
            <v>Planning &amp; Scheduling</v>
          </cell>
          <cell r="F395" t="str">
            <v>Electric Operations</v>
          </cell>
          <cell r="G395" t="str">
            <v>Planning &amp; Scheduling</v>
          </cell>
          <cell r="H395" t="str">
            <v>120</v>
          </cell>
          <cell r="I395" t="str">
            <v>OT</v>
          </cell>
          <cell r="L395">
            <v>53750.99</v>
          </cell>
        </row>
        <row r="396">
          <cell r="A396" t="str">
            <v>O&amp;M</v>
          </cell>
          <cell r="B396" t="str">
            <v>Kearns, Robert A</v>
          </cell>
          <cell r="C396">
            <v>16220</v>
          </cell>
          <cell r="D396" t="str">
            <v>16220</v>
          </cell>
          <cell r="E396" t="str">
            <v>Reimbursable Admin</v>
          </cell>
          <cell r="F396" t="str">
            <v>Electric Operations</v>
          </cell>
          <cell r="G396" t="str">
            <v>Planning &amp; Scheduling</v>
          </cell>
          <cell r="H396" t="str">
            <v>120</v>
          </cell>
          <cell r="I396" t="str">
            <v>OT</v>
          </cell>
          <cell r="J396">
            <v>0</v>
          </cell>
          <cell r="K396">
            <v>0</v>
          </cell>
          <cell r="M396">
            <v>92292.800000000003</v>
          </cell>
        </row>
        <row r="397">
          <cell r="A397" t="str">
            <v>O&amp;M</v>
          </cell>
          <cell r="B397" t="str">
            <v>Kearns, Robert A</v>
          </cell>
          <cell r="C397">
            <v>16220</v>
          </cell>
          <cell r="D397" t="str">
            <v>16220</v>
          </cell>
          <cell r="E397" t="str">
            <v>Planning &amp; Scheduling</v>
          </cell>
          <cell r="F397" t="str">
            <v>Electric Operations</v>
          </cell>
          <cell r="G397" t="str">
            <v>Planning &amp; Scheduling</v>
          </cell>
          <cell r="H397" t="str">
            <v>120</v>
          </cell>
          <cell r="I397" t="str">
            <v>TT</v>
          </cell>
          <cell r="L397">
            <v>702.6</v>
          </cell>
        </row>
        <row r="398">
          <cell r="A398" t="str">
            <v>O&amp;M</v>
          </cell>
          <cell r="B398" t="str">
            <v>Kearns, Robert A</v>
          </cell>
          <cell r="C398">
            <v>16220</v>
          </cell>
          <cell r="D398" t="str">
            <v>16220</v>
          </cell>
          <cell r="E398" t="str">
            <v>Reimbursable Admin</v>
          </cell>
          <cell r="F398" t="str">
            <v>Electric Operations</v>
          </cell>
          <cell r="G398" t="str">
            <v>Planning &amp; Scheduling</v>
          </cell>
          <cell r="H398" t="str">
            <v>120</v>
          </cell>
          <cell r="I398" t="str">
            <v>TT</v>
          </cell>
          <cell r="J398">
            <v>208.61</v>
          </cell>
          <cell r="K398">
            <v>1401.95</v>
          </cell>
        </row>
        <row r="399">
          <cell r="A399" t="str">
            <v>O&amp;M</v>
          </cell>
          <cell r="B399" t="str">
            <v>Kearns, Robert A</v>
          </cell>
          <cell r="C399">
            <v>16225</v>
          </cell>
          <cell r="D399" t="str">
            <v>16225</v>
          </cell>
          <cell r="E399" t="str">
            <v>4 KV</v>
          </cell>
          <cell r="F399" t="str">
            <v>Electric Operations</v>
          </cell>
          <cell r="G399" t="str">
            <v>Conduit/Digsafe</v>
          </cell>
          <cell r="H399" t="str">
            <v>120</v>
          </cell>
          <cell r="I399" t="str">
            <v>BT</v>
          </cell>
          <cell r="J399">
            <v>13860.18</v>
          </cell>
        </row>
        <row r="400">
          <cell r="A400" t="str">
            <v>CAP</v>
          </cell>
          <cell r="B400" t="str">
            <v>Kearns, Robert A</v>
          </cell>
          <cell r="C400">
            <v>16225</v>
          </cell>
          <cell r="D400" t="str">
            <v>16225</v>
          </cell>
          <cell r="E400" t="str">
            <v>4 KV</v>
          </cell>
          <cell r="F400" t="str">
            <v>Electric Operations</v>
          </cell>
          <cell r="G400" t="str">
            <v>Conduit/Digsafe</v>
          </cell>
          <cell r="H400" t="str">
            <v>120</v>
          </cell>
          <cell r="I400" t="str">
            <v>CB</v>
          </cell>
          <cell r="J400">
            <v>102411.86</v>
          </cell>
          <cell r="K400">
            <v>9767.6200000000008</v>
          </cell>
          <cell r="L400">
            <v>0</v>
          </cell>
          <cell r="M400">
            <v>311.5</v>
          </cell>
        </row>
        <row r="401">
          <cell r="A401" t="str">
            <v>CAP</v>
          </cell>
          <cell r="B401" t="str">
            <v>Kearns, Robert A</v>
          </cell>
          <cell r="C401">
            <v>16225</v>
          </cell>
          <cell r="D401" t="str">
            <v>16225</v>
          </cell>
          <cell r="E401" t="str">
            <v>4 KV</v>
          </cell>
          <cell r="F401" t="str">
            <v>Electric Operations</v>
          </cell>
          <cell r="G401" t="str">
            <v>Conduit/Digsafe</v>
          </cell>
          <cell r="H401" t="str">
            <v>120</v>
          </cell>
          <cell r="I401" t="str">
            <v>CI</v>
          </cell>
          <cell r="J401">
            <v>315684.94</v>
          </cell>
          <cell r="K401">
            <v>596504.79</v>
          </cell>
          <cell r="L401">
            <v>0</v>
          </cell>
        </row>
        <row r="402">
          <cell r="A402" t="str">
            <v>CAP</v>
          </cell>
          <cell r="B402" t="str">
            <v>Kearns, Robert A</v>
          </cell>
          <cell r="C402">
            <v>16225</v>
          </cell>
          <cell r="D402" t="str">
            <v>16225</v>
          </cell>
          <cell r="E402" t="str">
            <v>4 KV</v>
          </cell>
          <cell r="F402" t="str">
            <v>Electric Operations</v>
          </cell>
          <cell r="G402" t="str">
            <v>Conduit/Digsafe</v>
          </cell>
          <cell r="H402" t="str">
            <v>120</v>
          </cell>
          <cell r="I402" t="str">
            <v>CL</v>
          </cell>
          <cell r="J402">
            <v>230305.95</v>
          </cell>
          <cell r="K402">
            <v>22800.12</v>
          </cell>
          <cell r="L402">
            <v>0</v>
          </cell>
        </row>
        <row r="403">
          <cell r="A403" t="str">
            <v>CAP</v>
          </cell>
          <cell r="B403" t="str">
            <v>Kearns, Robert A</v>
          </cell>
          <cell r="C403">
            <v>16225</v>
          </cell>
          <cell r="D403" t="str">
            <v>16225</v>
          </cell>
          <cell r="E403" t="str">
            <v>4 KV</v>
          </cell>
          <cell r="F403" t="str">
            <v>Electric Operations</v>
          </cell>
          <cell r="G403" t="str">
            <v>Conduit/Digsafe</v>
          </cell>
          <cell r="H403" t="str">
            <v>120</v>
          </cell>
          <cell r="I403" t="str">
            <v>CM</v>
          </cell>
          <cell r="J403">
            <v>168946.75</v>
          </cell>
          <cell r="K403">
            <v>131167.94</v>
          </cell>
          <cell r="L403">
            <v>1072.0999999999999</v>
          </cell>
        </row>
        <row r="404">
          <cell r="A404" t="str">
            <v>CAP</v>
          </cell>
          <cell r="B404" t="str">
            <v>Kearns, Robert A</v>
          </cell>
          <cell r="C404">
            <v>16225</v>
          </cell>
          <cell r="D404" t="str">
            <v>16225</v>
          </cell>
          <cell r="E404" t="str">
            <v>4 KV</v>
          </cell>
          <cell r="F404" t="str">
            <v>Electric Operations</v>
          </cell>
          <cell r="G404" t="str">
            <v>Conduit/Digsafe</v>
          </cell>
          <cell r="H404" t="str">
            <v>120</v>
          </cell>
          <cell r="I404" t="str">
            <v>CT</v>
          </cell>
          <cell r="J404">
            <v>62853.05</v>
          </cell>
          <cell r="K404">
            <v>3770.91</v>
          </cell>
          <cell r="L404">
            <v>522.54</v>
          </cell>
        </row>
        <row r="405">
          <cell r="A405" t="str">
            <v>O&amp;M</v>
          </cell>
          <cell r="B405" t="str">
            <v>Kearns, Robert A</v>
          </cell>
          <cell r="C405">
            <v>16225</v>
          </cell>
          <cell r="D405" t="str">
            <v>16225</v>
          </cell>
          <cell r="E405" t="str">
            <v>4 KV</v>
          </cell>
          <cell r="F405" t="str">
            <v>Electric Operations</v>
          </cell>
          <cell r="G405" t="str">
            <v>Conduit/Digsafe</v>
          </cell>
          <cell r="H405" t="str">
            <v>120</v>
          </cell>
          <cell r="I405" t="str">
            <v>IT</v>
          </cell>
          <cell r="J405">
            <v>7892.07</v>
          </cell>
          <cell r="K405">
            <v>0</v>
          </cell>
        </row>
        <row r="406">
          <cell r="A406" t="str">
            <v>O&amp;M</v>
          </cell>
          <cell r="B406" t="str">
            <v>Kearns, Robert A</v>
          </cell>
          <cell r="C406">
            <v>16225</v>
          </cell>
          <cell r="D406" t="str">
            <v>16225</v>
          </cell>
          <cell r="E406" t="str">
            <v>4 KV</v>
          </cell>
          <cell r="F406" t="str">
            <v>Electric Operations</v>
          </cell>
          <cell r="G406" t="str">
            <v>Conduit/Digsafe</v>
          </cell>
          <cell r="H406" t="str">
            <v>120</v>
          </cell>
          <cell r="I406" t="str">
            <v>LT</v>
          </cell>
          <cell r="J406">
            <v>37245.71</v>
          </cell>
        </row>
        <row r="407">
          <cell r="A407" t="str">
            <v>O&amp;M</v>
          </cell>
          <cell r="B407" t="str">
            <v>Kearns, Robert A</v>
          </cell>
          <cell r="C407">
            <v>16225</v>
          </cell>
          <cell r="D407" t="str">
            <v>16225</v>
          </cell>
          <cell r="E407" t="str">
            <v>4 KV</v>
          </cell>
          <cell r="F407" t="str">
            <v>Electric Operations</v>
          </cell>
          <cell r="G407" t="str">
            <v>Conduit/Digsafe</v>
          </cell>
          <cell r="H407" t="str">
            <v>120</v>
          </cell>
          <cell r="I407" t="str">
            <v>MT</v>
          </cell>
          <cell r="J407">
            <v>1048.48</v>
          </cell>
          <cell r="M407">
            <v>58424.35</v>
          </cell>
        </row>
        <row r="408">
          <cell r="A408" t="str">
            <v>O&amp;M</v>
          </cell>
          <cell r="B408" t="str">
            <v>Kearns, Robert A</v>
          </cell>
          <cell r="C408">
            <v>16225</v>
          </cell>
          <cell r="D408" t="str">
            <v>16225</v>
          </cell>
          <cell r="E408" t="str">
            <v>4 KV</v>
          </cell>
          <cell r="F408" t="str">
            <v>Electric Operations</v>
          </cell>
          <cell r="G408" t="str">
            <v>Conduit/Digsafe</v>
          </cell>
          <cell r="H408" t="str">
            <v>120</v>
          </cell>
          <cell r="I408" t="str">
            <v>OT</v>
          </cell>
          <cell r="J408">
            <v>3855.76</v>
          </cell>
          <cell r="K408">
            <v>9369.85</v>
          </cell>
          <cell r="L408">
            <v>4039.88</v>
          </cell>
        </row>
        <row r="409">
          <cell r="A409" t="str">
            <v>O&amp;M</v>
          </cell>
          <cell r="B409" t="str">
            <v>Kearns, Robert A</v>
          </cell>
          <cell r="C409">
            <v>16225</v>
          </cell>
          <cell r="D409" t="str">
            <v>16225</v>
          </cell>
          <cell r="E409" t="str">
            <v>4 KV</v>
          </cell>
          <cell r="F409" t="str">
            <v>Electric Operations</v>
          </cell>
          <cell r="G409" t="str">
            <v>Conduit/Digsafe</v>
          </cell>
          <cell r="H409" t="str">
            <v>120</v>
          </cell>
          <cell r="I409" t="str">
            <v>TT</v>
          </cell>
          <cell r="J409">
            <v>3852.25</v>
          </cell>
        </row>
        <row r="410">
          <cell r="A410" t="str">
            <v>O&amp;M</v>
          </cell>
          <cell r="B410" t="str">
            <v>Kearns, Robert A</v>
          </cell>
          <cell r="C410">
            <v>16230</v>
          </cell>
          <cell r="D410" t="str">
            <v>16230</v>
          </cell>
          <cell r="E410" t="str">
            <v>PSS Admin</v>
          </cell>
          <cell r="F410" t="str">
            <v>Electric Operations</v>
          </cell>
          <cell r="G410" t="str">
            <v>Station &amp; Trans Const</v>
          </cell>
          <cell r="H410" t="str">
            <v>120</v>
          </cell>
          <cell r="I410" t="str">
            <v>BT</v>
          </cell>
          <cell r="J410">
            <v>-226.99</v>
          </cell>
        </row>
        <row r="411">
          <cell r="A411" t="str">
            <v>CAP</v>
          </cell>
          <cell r="B411" t="str">
            <v>Kearns, Robert A</v>
          </cell>
          <cell r="C411">
            <v>16230</v>
          </cell>
          <cell r="D411" t="str">
            <v>16230</v>
          </cell>
          <cell r="E411" t="str">
            <v>PSS Admin</v>
          </cell>
          <cell r="F411" t="str">
            <v>Electric Operations</v>
          </cell>
          <cell r="G411" t="str">
            <v>Station &amp; Trans Const</v>
          </cell>
          <cell r="H411" t="str">
            <v>120</v>
          </cell>
          <cell r="I411" t="str">
            <v>CI</v>
          </cell>
          <cell r="J411">
            <v>508.14</v>
          </cell>
          <cell r="M411">
            <v>2224</v>
          </cell>
        </row>
        <row r="412">
          <cell r="A412" t="str">
            <v>CAP</v>
          </cell>
          <cell r="B412" t="str">
            <v>Kearns, Robert A</v>
          </cell>
          <cell r="C412">
            <v>16230</v>
          </cell>
          <cell r="D412" t="str">
            <v>16230</v>
          </cell>
          <cell r="E412" t="str">
            <v>PSS Admin</v>
          </cell>
          <cell r="F412" t="str">
            <v>Electric Operations</v>
          </cell>
          <cell r="G412" t="str">
            <v>Station &amp; Trans Const</v>
          </cell>
          <cell r="H412" t="str">
            <v>120</v>
          </cell>
          <cell r="I412" t="str">
            <v>CT</v>
          </cell>
          <cell r="J412">
            <v>293.36</v>
          </cell>
        </row>
        <row r="413">
          <cell r="A413" t="str">
            <v>O&amp;M</v>
          </cell>
          <cell r="B413" t="str">
            <v>Kearns, Robert A</v>
          </cell>
          <cell r="C413">
            <v>16230</v>
          </cell>
          <cell r="D413" t="str">
            <v>16230</v>
          </cell>
          <cell r="E413" t="str">
            <v>PSS Admin</v>
          </cell>
          <cell r="F413" t="str">
            <v>Electric Operations</v>
          </cell>
          <cell r="G413" t="str">
            <v>Station &amp; Trans Const</v>
          </cell>
          <cell r="H413" t="str">
            <v>120</v>
          </cell>
          <cell r="I413" t="str">
            <v>LT</v>
          </cell>
          <cell r="J413">
            <v>1.23</v>
          </cell>
          <cell r="M413">
            <v>3222.38</v>
          </cell>
        </row>
        <row r="414">
          <cell r="A414" t="str">
            <v>O&amp;M</v>
          </cell>
          <cell r="B414" t="str">
            <v>Kearns, Robert A</v>
          </cell>
          <cell r="C414">
            <v>16230</v>
          </cell>
          <cell r="D414" t="str">
            <v>16230</v>
          </cell>
          <cell r="E414" t="str">
            <v>PSS Admin</v>
          </cell>
          <cell r="F414" t="str">
            <v>Electric Operations</v>
          </cell>
          <cell r="G414" t="str">
            <v>Station &amp; Trans Const</v>
          </cell>
          <cell r="H414" t="str">
            <v>120</v>
          </cell>
          <cell r="I414" t="str">
            <v>TT</v>
          </cell>
          <cell r="J414">
            <v>0</v>
          </cell>
        </row>
        <row r="415">
          <cell r="A415" t="str">
            <v>O&amp;M</v>
          </cell>
          <cell r="B415" t="str">
            <v>Kearns, Robert A</v>
          </cell>
          <cell r="C415">
            <v>16235</v>
          </cell>
          <cell r="D415" t="str">
            <v>16235</v>
          </cell>
          <cell r="E415" t="str">
            <v>Cust Projects &amp; Admin</v>
          </cell>
          <cell r="F415" t="str">
            <v>Electric Operations</v>
          </cell>
          <cell r="G415" t="str">
            <v>Cust Projects &amp; Admin</v>
          </cell>
          <cell r="H415" t="str">
            <v>120</v>
          </cell>
          <cell r="I415" t="str">
            <v>BT</v>
          </cell>
        </row>
        <row r="416">
          <cell r="A416" t="str">
            <v>O&amp;M</v>
          </cell>
          <cell r="B416" t="str">
            <v>Kearns, Robert A</v>
          </cell>
          <cell r="C416">
            <v>16235</v>
          </cell>
          <cell r="D416" t="str">
            <v>16235</v>
          </cell>
          <cell r="E416" t="str">
            <v>Fiber Admin</v>
          </cell>
          <cell r="F416" t="str">
            <v>Electric Operations</v>
          </cell>
          <cell r="G416" t="str">
            <v>Cust Projects &amp; Admin</v>
          </cell>
          <cell r="H416" t="str">
            <v>120</v>
          </cell>
          <cell r="I416" t="str">
            <v>BT</v>
          </cell>
          <cell r="J416">
            <v>-47.95</v>
          </cell>
          <cell r="K416">
            <v>0</v>
          </cell>
        </row>
        <row r="417">
          <cell r="A417" t="str">
            <v>CAP</v>
          </cell>
          <cell r="B417" t="str">
            <v>Kearns, Robert A</v>
          </cell>
          <cell r="C417">
            <v>16235</v>
          </cell>
          <cell r="D417" t="str">
            <v>16235</v>
          </cell>
          <cell r="E417" t="str">
            <v>Fiber Admin</v>
          </cell>
          <cell r="F417" t="str">
            <v>Electric Operations</v>
          </cell>
          <cell r="G417" t="str">
            <v>Cust Projects &amp; Admin</v>
          </cell>
          <cell r="H417" t="str">
            <v>120</v>
          </cell>
          <cell r="I417" t="str">
            <v>CB</v>
          </cell>
          <cell r="K417">
            <v>-0.62</v>
          </cell>
          <cell r="L417">
            <v>0.62</v>
          </cell>
          <cell r="M417">
            <v>-23.1</v>
          </cell>
        </row>
        <row r="418">
          <cell r="A418" t="str">
            <v>CAP</v>
          </cell>
          <cell r="B418" t="str">
            <v>Kearns, Robert A</v>
          </cell>
          <cell r="C418">
            <v>16235</v>
          </cell>
          <cell r="D418" t="str">
            <v>16235</v>
          </cell>
          <cell r="E418" t="str">
            <v>Fiber Admin</v>
          </cell>
          <cell r="F418" t="str">
            <v>Electric Operations</v>
          </cell>
          <cell r="G418" t="str">
            <v>Cust Projects &amp; Admin</v>
          </cell>
          <cell r="H418" t="str">
            <v>120</v>
          </cell>
          <cell r="I418" t="str">
            <v>CL</v>
          </cell>
          <cell r="K418">
            <v>0</v>
          </cell>
        </row>
        <row r="419">
          <cell r="A419" t="str">
            <v>CAP</v>
          </cell>
          <cell r="B419" t="str">
            <v>Kearns, Robert A</v>
          </cell>
          <cell r="C419">
            <v>16235</v>
          </cell>
          <cell r="D419" t="str">
            <v>16235</v>
          </cell>
          <cell r="E419" t="str">
            <v>Fiber Admin</v>
          </cell>
          <cell r="F419" t="str">
            <v>Electric Operations</v>
          </cell>
          <cell r="G419" t="str">
            <v>Cust Projects &amp; Admin</v>
          </cell>
          <cell r="H419" t="str">
            <v>120</v>
          </cell>
          <cell r="I419" t="str">
            <v>CT</v>
          </cell>
          <cell r="J419">
            <v>28.83</v>
          </cell>
        </row>
        <row r="420">
          <cell r="A420" t="str">
            <v>O&amp;M</v>
          </cell>
          <cell r="B420" t="str">
            <v>Kearns, Robert A</v>
          </cell>
          <cell r="C420">
            <v>16235</v>
          </cell>
          <cell r="D420" t="str">
            <v>16235</v>
          </cell>
          <cell r="E420" t="str">
            <v>Cust Projects &amp; Admin</v>
          </cell>
          <cell r="F420" t="str">
            <v>Electric Operations</v>
          </cell>
          <cell r="G420" t="str">
            <v>Cust Projects &amp; Admin</v>
          </cell>
          <cell r="H420" t="str">
            <v>120</v>
          </cell>
          <cell r="I420" t="str">
            <v>IT</v>
          </cell>
        </row>
        <row r="421">
          <cell r="A421" t="str">
            <v>O&amp;M</v>
          </cell>
          <cell r="B421" t="str">
            <v>Kearns, Robert A</v>
          </cell>
          <cell r="C421">
            <v>16235</v>
          </cell>
          <cell r="D421" t="str">
            <v>16235</v>
          </cell>
          <cell r="E421" t="str">
            <v>Fiber Admin</v>
          </cell>
          <cell r="F421" t="str">
            <v>Electric Operations</v>
          </cell>
          <cell r="G421" t="str">
            <v>Cust Projects &amp; Admin</v>
          </cell>
          <cell r="H421" t="str">
            <v>120</v>
          </cell>
          <cell r="I421" t="str">
            <v>LT</v>
          </cell>
          <cell r="J421">
            <v>-32.520000000000003</v>
          </cell>
          <cell r="K421">
            <v>0</v>
          </cell>
        </row>
        <row r="422">
          <cell r="A422" t="str">
            <v>O&amp;M</v>
          </cell>
          <cell r="B422" t="str">
            <v>Kearns, Robert A</v>
          </cell>
          <cell r="C422">
            <v>16235</v>
          </cell>
          <cell r="D422" t="str">
            <v>16235</v>
          </cell>
          <cell r="E422" t="str">
            <v>Fiber Admin</v>
          </cell>
          <cell r="F422" t="str">
            <v>Electric Operations</v>
          </cell>
          <cell r="G422" t="str">
            <v>Cust Projects &amp; Admin</v>
          </cell>
          <cell r="H422" t="str">
            <v>120</v>
          </cell>
          <cell r="I422" t="str">
            <v>TT</v>
          </cell>
          <cell r="J422">
            <v>32.520000000000003</v>
          </cell>
          <cell r="M422">
            <v>350.64</v>
          </cell>
        </row>
        <row r="423">
          <cell r="A423" t="str">
            <v>O&amp;M</v>
          </cell>
          <cell r="C423">
            <v>16240</v>
          </cell>
          <cell r="D423" t="str">
            <v>16240</v>
          </cell>
          <cell r="E423" t="str">
            <v>Field Support Admin</v>
          </cell>
          <cell r="H423" t="str">
            <v>120</v>
          </cell>
          <cell r="I423" t="str">
            <v>BT</v>
          </cell>
          <cell r="J423">
            <v>34867.35</v>
          </cell>
          <cell r="K423">
            <v>288.27999999999997</v>
          </cell>
        </row>
        <row r="424">
          <cell r="A424" t="str">
            <v>CAP</v>
          </cell>
          <cell r="C424">
            <v>16240</v>
          </cell>
          <cell r="D424" t="str">
            <v>16240</v>
          </cell>
          <cell r="E424" t="str">
            <v>Field Support Admin</v>
          </cell>
          <cell r="H424" t="str">
            <v>120</v>
          </cell>
          <cell r="I424" t="str">
            <v>CB</v>
          </cell>
          <cell r="J424">
            <v>2632.68</v>
          </cell>
          <cell r="M424">
            <v>204.45</v>
          </cell>
        </row>
        <row r="425">
          <cell r="A425" t="str">
            <v>CAP</v>
          </cell>
          <cell r="C425">
            <v>16240</v>
          </cell>
          <cell r="D425" t="str">
            <v>16240</v>
          </cell>
          <cell r="E425" t="str">
            <v>Field Support Admin</v>
          </cell>
          <cell r="H425" t="str">
            <v>120</v>
          </cell>
          <cell r="I425" t="str">
            <v>CI</v>
          </cell>
          <cell r="L425">
            <v>149.57</v>
          </cell>
        </row>
        <row r="426">
          <cell r="A426" t="str">
            <v>CAP</v>
          </cell>
          <cell r="C426">
            <v>16240</v>
          </cell>
          <cell r="D426" t="str">
            <v>16240</v>
          </cell>
          <cell r="E426" t="str">
            <v>Field Support Admin</v>
          </cell>
          <cell r="H426" t="str">
            <v>120</v>
          </cell>
          <cell r="I426" t="str">
            <v>CL</v>
          </cell>
          <cell r="J426">
            <v>5984.87</v>
          </cell>
        </row>
        <row r="427">
          <cell r="A427" t="str">
            <v>CAP</v>
          </cell>
          <cell r="C427">
            <v>16240</v>
          </cell>
          <cell r="D427" t="str">
            <v>16240</v>
          </cell>
          <cell r="E427" t="str">
            <v>Field Support Admin</v>
          </cell>
          <cell r="H427" t="str">
            <v>120</v>
          </cell>
          <cell r="I427" t="str">
            <v>CT</v>
          </cell>
          <cell r="J427">
            <v>238.15</v>
          </cell>
        </row>
        <row r="428">
          <cell r="A428" t="str">
            <v>O&amp;M</v>
          </cell>
          <cell r="C428">
            <v>16240</v>
          </cell>
          <cell r="D428" t="str">
            <v>16240</v>
          </cell>
          <cell r="E428" t="str">
            <v>Field Support Admin</v>
          </cell>
          <cell r="H428" t="str">
            <v>120</v>
          </cell>
          <cell r="I428" t="str">
            <v>IT</v>
          </cell>
          <cell r="J428">
            <v>3486.12</v>
          </cell>
          <cell r="K428">
            <v>1580.35</v>
          </cell>
        </row>
        <row r="429">
          <cell r="A429" t="str">
            <v>O&amp;M</v>
          </cell>
          <cell r="C429">
            <v>16240</v>
          </cell>
          <cell r="D429" t="str">
            <v>16240</v>
          </cell>
          <cell r="E429" t="str">
            <v>Field Support Admin</v>
          </cell>
          <cell r="H429" t="str">
            <v>120</v>
          </cell>
          <cell r="I429" t="str">
            <v>LT</v>
          </cell>
          <cell r="J429">
            <v>100631.98</v>
          </cell>
          <cell r="K429">
            <v>823.68</v>
          </cell>
        </row>
        <row r="430">
          <cell r="A430" t="str">
            <v>O&amp;M</v>
          </cell>
          <cell r="C430">
            <v>16240</v>
          </cell>
          <cell r="D430" t="str">
            <v>16240</v>
          </cell>
          <cell r="E430" t="str">
            <v>Field Support Admin</v>
          </cell>
          <cell r="H430" t="str">
            <v>120</v>
          </cell>
          <cell r="I430" t="str">
            <v>OT</v>
          </cell>
          <cell r="J430">
            <v>0</v>
          </cell>
        </row>
        <row r="431">
          <cell r="A431" t="str">
            <v>O&amp;M</v>
          </cell>
          <cell r="C431">
            <v>16240</v>
          </cell>
          <cell r="D431" t="str">
            <v>16240</v>
          </cell>
          <cell r="E431" t="str">
            <v>Field Support Admin</v>
          </cell>
          <cell r="H431" t="str">
            <v>120</v>
          </cell>
          <cell r="I431" t="str">
            <v>TT</v>
          </cell>
          <cell r="J431">
            <v>380.43</v>
          </cell>
          <cell r="M431">
            <v>7356.56</v>
          </cell>
        </row>
        <row r="432">
          <cell r="A432" t="str">
            <v>O&amp;M</v>
          </cell>
          <cell r="B432" t="str">
            <v>Tzimorangas,John G</v>
          </cell>
          <cell r="C432">
            <v>16245</v>
          </cell>
          <cell r="D432" t="str">
            <v>16245</v>
          </cell>
          <cell r="E432" t="str">
            <v>Field Support Beco</v>
          </cell>
          <cell r="F432" t="str">
            <v>Electric Operations</v>
          </cell>
          <cell r="G432" t="str">
            <v>Sub Station Operations Field Support</v>
          </cell>
          <cell r="H432" t="str">
            <v>120</v>
          </cell>
          <cell r="I432" t="str">
            <v>BT</v>
          </cell>
          <cell r="J432">
            <v>748823.94</v>
          </cell>
        </row>
        <row r="433">
          <cell r="A433" t="str">
            <v>O&amp;M</v>
          </cell>
          <cell r="B433" t="str">
            <v>Tzimorangas,John G</v>
          </cell>
          <cell r="C433">
            <v>16245</v>
          </cell>
          <cell r="D433" t="str">
            <v>16245</v>
          </cell>
          <cell r="E433" t="str">
            <v>Field Support Distribution NSTAR</v>
          </cell>
          <cell r="F433" t="str">
            <v>Electric Operations</v>
          </cell>
          <cell r="G433" t="str">
            <v>Sub Station Operations Field Support</v>
          </cell>
          <cell r="H433" t="str">
            <v>120</v>
          </cell>
          <cell r="I433" t="str">
            <v>BT</v>
          </cell>
          <cell r="K433">
            <v>662443.13</v>
          </cell>
        </row>
        <row r="434">
          <cell r="A434" t="str">
            <v>O&amp;M</v>
          </cell>
          <cell r="B434" t="str">
            <v>Tzimorangas,John G</v>
          </cell>
          <cell r="C434">
            <v>16245</v>
          </cell>
          <cell r="D434" t="str">
            <v>16245</v>
          </cell>
          <cell r="E434" t="str">
            <v>Sub Station Operations Field Support</v>
          </cell>
          <cell r="F434" t="str">
            <v>Electric Operations</v>
          </cell>
          <cell r="G434" t="str">
            <v>Sub Station Operations Field Support</v>
          </cell>
          <cell r="H434" t="str">
            <v>120</v>
          </cell>
          <cell r="I434" t="str">
            <v>BT</v>
          </cell>
          <cell r="L434">
            <v>747764.3</v>
          </cell>
        </row>
        <row r="435">
          <cell r="A435" t="str">
            <v>CAP</v>
          </cell>
          <cell r="B435" t="str">
            <v>Tzimorangas,John G</v>
          </cell>
          <cell r="C435">
            <v>16245</v>
          </cell>
          <cell r="D435" t="str">
            <v>16245</v>
          </cell>
          <cell r="E435" t="str">
            <v>Field Support Beco</v>
          </cell>
          <cell r="F435" t="str">
            <v>Electric Operations</v>
          </cell>
          <cell r="G435" t="str">
            <v>Sub Station Operations Field Support</v>
          </cell>
          <cell r="H435" t="str">
            <v>120</v>
          </cell>
          <cell r="I435" t="str">
            <v>CB</v>
          </cell>
          <cell r="J435">
            <v>26709.33</v>
          </cell>
        </row>
        <row r="436">
          <cell r="A436" t="str">
            <v>CAP</v>
          </cell>
          <cell r="B436" t="str">
            <v>Tzimorangas,John G</v>
          </cell>
          <cell r="C436">
            <v>16245</v>
          </cell>
          <cell r="D436" t="str">
            <v>16245</v>
          </cell>
          <cell r="E436" t="str">
            <v>Field Support Distribution NSTAR</v>
          </cell>
          <cell r="F436" t="str">
            <v>Electric Operations</v>
          </cell>
          <cell r="G436" t="str">
            <v>Sub Station Operations Field Support</v>
          </cell>
          <cell r="H436" t="str">
            <v>120</v>
          </cell>
          <cell r="I436" t="str">
            <v>CB</v>
          </cell>
          <cell r="K436">
            <v>9634.52</v>
          </cell>
        </row>
        <row r="437">
          <cell r="A437" t="str">
            <v>CAP</v>
          </cell>
          <cell r="B437" t="str">
            <v>Tzimorangas,John G</v>
          </cell>
          <cell r="C437">
            <v>16245</v>
          </cell>
          <cell r="D437" t="str">
            <v>16245</v>
          </cell>
          <cell r="E437" t="str">
            <v>Sub Station Operations Field Support</v>
          </cell>
          <cell r="F437" t="str">
            <v>Electric Operations</v>
          </cell>
          <cell r="G437" t="str">
            <v>Sub Station Operations Field Support</v>
          </cell>
          <cell r="H437" t="str">
            <v>120</v>
          </cell>
          <cell r="I437" t="str">
            <v>CB</v>
          </cell>
          <cell r="L437">
            <v>15359</v>
          </cell>
        </row>
        <row r="438">
          <cell r="A438" t="str">
            <v>CAP</v>
          </cell>
          <cell r="B438" t="str">
            <v>Tzimorangas,John G</v>
          </cell>
          <cell r="C438">
            <v>16245</v>
          </cell>
          <cell r="D438" t="str">
            <v>16245</v>
          </cell>
          <cell r="E438" t="str">
            <v>Field Support Beco</v>
          </cell>
          <cell r="F438" t="str">
            <v>Electric Operations</v>
          </cell>
          <cell r="G438" t="str">
            <v>Sub Station Operations Field Support</v>
          </cell>
          <cell r="H438" t="str">
            <v>120</v>
          </cell>
          <cell r="I438" t="str">
            <v>CI</v>
          </cell>
          <cell r="J438">
            <v>1444710.37</v>
          </cell>
        </row>
        <row r="439">
          <cell r="A439" t="str">
            <v>CAP</v>
          </cell>
          <cell r="B439" t="str">
            <v>Tzimorangas,John G</v>
          </cell>
          <cell r="C439">
            <v>16245</v>
          </cell>
          <cell r="D439" t="str">
            <v>16245</v>
          </cell>
          <cell r="E439" t="str">
            <v>Field Support Distribution NSTAR</v>
          </cell>
          <cell r="F439" t="str">
            <v>Electric Operations</v>
          </cell>
          <cell r="G439" t="str">
            <v>Sub Station Operations Field Support</v>
          </cell>
          <cell r="H439" t="str">
            <v>120</v>
          </cell>
          <cell r="I439" t="str">
            <v>CI</v>
          </cell>
          <cell r="K439">
            <v>21327.73</v>
          </cell>
          <cell r="M439">
            <v>45813.56</v>
          </cell>
        </row>
        <row r="440">
          <cell r="A440" t="str">
            <v>CAP</v>
          </cell>
          <cell r="B440" t="str">
            <v>Tzimorangas,John G</v>
          </cell>
          <cell r="C440">
            <v>16245</v>
          </cell>
          <cell r="D440" t="str">
            <v>16245</v>
          </cell>
          <cell r="E440" t="str">
            <v>Sub Station Operations Field Support</v>
          </cell>
          <cell r="F440" t="str">
            <v>Electric Operations</v>
          </cell>
          <cell r="G440" t="str">
            <v>Sub Station Operations Field Support</v>
          </cell>
          <cell r="H440" t="str">
            <v>120</v>
          </cell>
          <cell r="I440" t="str">
            <v>CI</v>
          </cell>
          <cell r="L440">
            <v>5399.8</v>
          </cell>
          <cell r="M440">
            <v>59581.8</v>
          </cell>
        </row>
        <row r="441">
          <cell r="A441" t="str">
            <v>CAP</v>
          </cell>
          <cell r="B441" t="str">
            <v>Tzimorangas,John G</v>
          </cell>
          <cell r="C441">
            <v>16245</v>
          </cell>
          <cell r="D441" t="str">
            <v>16245</v>
          </cell>
          <cell r="E441" t="str">
            <v>Field Support Beco</v>
          </cell>
          <cell r="F441" t="str">
            <v>Electric Operations</v>
          </cell>
          <cell r="G441" t="str">
            <v>Sub Station Operations Field Support</v>
          </cell>
          <cell r="H441" t="str">
            <v>120</v>
          </cell>
          <cell r="I441" t="str">
            <v>CL</v>
          </cell>
          <cell r="J441">
            <v>61584.36</v>
          </cell>
        </row>
        <row r="442">
          <cell r="A442" t="str">
            <v>CAP</v>
          </cell>
          <cell r="B442" t="str">
            <v>Tzimorangas,John G</v>
          </cell>
          <cell r="C442">
            <v>16245</v>
          </cell>
          <cell r="D442" t="str">
            <v>16245</v>
          </cell>
          <cell r="E442" t="str">
            <v>Field Support Distribution NSTAR</v>
          </cell>
          <cell r="F442" t="str">
            <v>Electric Operations</v>
          </cell>
          <cell r="G442" t="str">
            <v>Sub Station Operations Field Support</v>
          </cell>
          <cell r="H442" t="str">
            <v>120</v>
          </cell>
          <cell r="I442" t="str">
            <v>CL</v>
          </cell>
          <cell r="K442">
            <v>21903.05</v>
          </cell>
        </row>
        <row r="443">
          <cell r="A443" t="str">
            <v>CAP</v>
          </cell>
          <cell r="B443" t="str">
            <v>Tzimorangas,John G</v>
          </cell>
          <cell r="C443">
            <v>16245</v>
          </cell>
          <cell r="D443" t="str">
            <v>16245</v>
          </cell>
          <cell r="E443" t="str">
            <v>Sub Station Operations Field Support</v>
          </cell>
          <cell r="F443" t="str">
            <v>Electric Operations</v>
          </cell>
          <cell r="G443" t="str">
            <v>Sub Station Operations Field Support</v>
          </cell>
          <cell r="H443" t="str">
            <v>120</v>
          </cell>
          <cell r="I443" t="str">
            <v>CL</v>
          </cell>
          <cell r="L443">
            <v>34873.21</v>
          </cell>
        </row>
        <row r="444">
          <cell r="A444" t="str">
            <v>CAP</v>
          </cell>
          <cell r="B444" t="str">
            <v>Tzimorangas,John G</v>
          </cell>
          <cell r="C444">
            <v>16245</v>
          </cell>
          <cell r="D444" t="str">
            <v>16245</v>
          </cell>
          <cell r="E444" t="str">
            <v>Field Support Beco</v>
          </cell>
          <cell r="F444" t="str">
            <v>Electric Operations</v>
          </cell>
          <cell r="G444" t="str">
            <v>Sub Station Operations Field Support</v>
          </cell>
          <cell r="H444" t="str">
            <v>120</v>
          </cell>
          <cell r="I444" t="str">
            <v>CM</v>
          </cell>
          <cell r="J444">
            <v>16143.28</v>
          </cell>
        </row>
        <row r="445">
          <cell r="A445" t="str">
            <v>CAP</v>
          </cell>
          <cell r="B445" t="str">
            <v>Tzimorangas,John G</v>
          </cell>
          <cell r="C445">
            <v>16245</v>
          </cell>
          <cell r="D445" t="str">
            <v>16245</v>
          </cell>
          <cell r="E445" t="str">
            <v>Field Support Distribution NSTAR</v>
          </cell>
          <cell r="F445" t="str">
            <v>Electric Operations</v>
          </cell>
          <cell r="G445" t="str">
            <v>Sub Station Operations Field Support</v>
          </cell>
          <cell r="H445" t="str">
            <v>120</v>
          </cell>
          <cell r="I445" t="str">
            <v>CM</v>
          </cell>
          <cell r="K445">
            <v>412.84</v>
          </cell>
        </row>
        <row r="446">
          <cell r="A446" t="str">
            <v>CAP</v>
          </cell>
          <cell r="B446" t="str">
            <v>Tzimorangas,John G</v>
          </cell>
          <cell r="C446">
            <v>16245</v>
          </cell>
          <cell r="D446" t="str">
            <v>16245</v>
          </cell>
          <cell r="E446" t="str">
            <v>Sub Station Operations Field Support</v>
          </cell>
          <cell r="F446" t="str">
            <v>Electric Operations</v>
          </cell>
          <cell r="G446" t="str">
            <v>Sub Station Operations Field Support</v>
          </cell>
          <cell r="H446" t="str">
            <v>120</v>
          </cell>
          <cell r="I446" t="str">
            <v>CM</v>
          </cell>
          <cell r="L446">
            <v>227280</v>
          </cell>
        </row>
        <row r="447">
          <cell r="A447" t="str">
            <v>CAP</v>
          </cell>
          <cell r="B447" t="str">
            <v>Tzimorangas,John G</v>
          </cell>
          <cell r="C447">
            <v>16245</v>
          </cell>
          <cell r="D447" t="str">
            <v>16245</v>
          </cell>
          <cell r="E447" t="str">
            <v>Field Support Beco</v>
          </cell>
          <cell r="F447" t="str">
            <v>Electric Operations</v>
          </cell>
          <cell r="G447" t="str">
            <v>Sub Station Operations Field Support</v>
          </cell>
          <cell r="H447" t="str">
            <v>120</v>
          </cell>
          <cell r="I447" t="str">
            <v>CT</v>
          </cell>
          <cell r="J447">
            <v>43562.85</v>
          </cell>
        </row>
        <row r="448">
          <cell r="A448" t="str">
            <v>CAP</v>
          </cell>
          <cell r="B448" t="str">
            <v>Tzimorangas,John G</v>
          </cell>
          <cell r="C448">
            <v>16245</v>
          </cell>
          <cell r="D448" t="str">
            <v>16245</v>
          </cell>
          <cell r="E448" t="str">
            <v>Field Support Distribution NSTAR</v>
          </cell>
          <cell r="F448" t="str">
            <v>Electric Operations</v>
          </cell>
          <cell r="G448" t="str">
            <v>Sub Station Operations Field Support</v>
          </cell>
          <cell r="H448" t="str">
            <v>120</v>
          </cell>
          <cell r="I448" t="str">
            <v>CT</v>
          </cell>
          <cell r="K448">
            <v>8165.67</v>
          </cell>
        </row>
        <row r="449">
          <cell r="A449" t="str">
            <v>CAP</v>
          </cell>
          <cell r="B449" t="str">
            <v>Tzimorangas,John G</v>
          </cell>
          <cell r="C449">
            <v>16245</v>
          </cell>
          <cell r="D449" t="str">
            <v>16245</v>
          </cell>
          <cell r="E449" t="str">
            <v>Sub Station Operations Field Support</v>
          </cell>
          <cell r="F449" t="str">
            <v>Electric Operations</v>
          </cell>
          <cell r="G449" t="str">
            <v>Sub Station Operations Field Support</v>
          </cell>
          <cell r="H449" t="str">
            <v>120</v>
          </cell>
          <cell r="I449" t="str">
            <v>CT</v>
          </cell>
          <cell r="L449">
            <v>1342.38</v>
          </cell>
        </row>
        <row r="450">
          <cell r="A450" t="str">
            <v>O&amp;M</v>
          </cell>
          <cell r="B450" t="str">
            <v>Tzimorangas,John G</v>
          </cell>
          <cell r="C450">
            <v>16245</v>
          </cell>
          <cell r="D450" t="str">
            <v>16245</v>
          </cell>
          <cell r="E450" t="str">
            <v>Field Support Beco</v>
          </cell>
          <cell r="F450" t="str">
            <v>Electric Operations</v>
          </cell>
          <cell r="G450" t="str">
            <v>Sub Station Operations Field Support</v>
          </cell>
          <cell r="H450" t="str">
            <v>120</v>
          </cell>
          <cell r="I450" t="str">
            <v>IT</v>
          </cell>
          <cell r="J450">
            <v>1322145.4099999999</v>
          </cell>
        </row>
        <row r="451">
          <cell r="A451" t="str">
            <v>O&amp;M</v>
          </cell>
          <cell r="B451" t="str">
            <v>Tzimorangas,John G</v>
          </cell>
          <cell r="C451">
            <v>16245</v>
          </cell>
          <cell r="D451" t="str">
            <v>16245</v>
          </cell>
          <cell r="E451" t="str">
            <v>Field Support Distribution NSTAR</v>
          </cell>
          <cell r="F451" t="str">
            <v>Electric Operations</v>
          </cell>
          <cell r="G451" t="str">
            <v>Sub Station Operations Field Support</v>
          </cell>
          <cell r="H451" t="str">
            <v>120</v>
          </cell>
          <cell r="I451" t="str">
            <v>IT</v>
          </cell>
          <cell r="K451">
            <v>352702.16</v>
          </cell>
        </row>
        <row r="452">
          <cell r="A452" t="str">
            <v>O&amp;M</v>
          </cell>
          <cell r="B452" t="str">
            <v>Tzimorangas,John G</v>
          </cell>
          <cell r="C452">
            <v>16245</v>
          </cell>
          <cell r="D452" t="str">
            <v>16245</v>
          </cell>
          <cell r="E452" t="str">
            <v>Sub Station Operations Field Support</v>
          </cell>
          <cell r="F452" t="str">
            <v>Electric Operations</v>
          </cell>
          <cell r="G452" t="str">
            <v>Sub Station Operations Field Support</v>
          </cell>
          <cell r="H452" t="str">
            <v>120</v>
          </cell>
          <cell r="I452" t="str">
            <v>IT</v>
          </cell>
          <cell r="L452">
            <v>335814.48</v>
          </cell>
        </row>
        <row r="453">
          <cell r="A453" t="str">
            <v>O&amp;M</v>
          </cell>
          <cell r="B453" t="str">
            <v>Tzimorangas,John G</v>
          </cell>
          <cell r="C453">
            <v>16245</v>
          </cell>
          <cell r="D453" t="str">
            <v>16245</v>
          </cell>
          <cell r="E453" t="str">
            <v>Field Support Beco</v>
          </cell>
          <cell r="F453" t="str">
            <v>Electric Operations</v>
          </cell>
          <cell r="G453" t="str">
            <v>Sub Station Operations Field Support</v>
          </cell>
          <cell r="H453" t="str">
            <v>120</v>
          </cell>
          <cell r="I453" t="str">
            <v>LT</v>
          </cell>
          <cell r="J453">
            <v>2099737.94</v>
          </cell>
        </row>
        <row r="454">
          <cell r="A454" t="str">
            <v>O&amp;M</v>
          </cell>
          <cell r="B454" t="str">
            <v>Tzimorangas,John G</v>
          </cell>
          <cell r="C454">
            <v>16245</v>
          </cell>
          <cell r="D454" t="str">
            <v>16245</v>
          </cell>
          <cell r="E454" t="str">
            <v>Field Support Distribution NSTAR</v>
          </cell>
          <cell r="F454" t="str">
            <v>Electric Operations</v>
          </cell>
          <cell r="G454" t="str">
            <v>Sub Station Operations Field Support</v>
          </cell>
          <cell r="H454" t="str">
            <v>120</v>
          </cell>
          <cell r="I454" t="str">
            <v>LT</v>
          </cell>
          <cell r="K454">
            <v>1914434.41</v>
          </cell>
        </row>
        <row r="455">
          <cell r="A455" t="str">
            <v>O&amp;M</v>
          </cell>
          <cell r="B455" t="str">
            <v>Tzimorangas,John G</v>
          </cell>
          <cell r="C455">
            <v>16245</v>
          </cell>
          <cell r="D455" t="str">
            <v>16245</v>
          </cell>
          <cell r="E455" t="str">
            <v>Sub Station Operations Field Support</v>
          </cell>
          <cell r="F455" t="str">
            <v>Electric Operations</v>
          </cell>
          <cell r="G455" t="str">
            <v>Sub Station Operations Field Support</v>
          </cell>
          <cell r="H455" t="str">
            <v>120</v>
          </cell>
          <cell r="I455" t="str">
            <v>LT</v>
          </cell>
          <cell r="L455">
            <v>2153334.19</v>
          </cell>
        </row>
        <row r="456">
          <cell r="A456" t="str">
            <v>O&amp;M</v>
          </cell>
          <cell r="B456" t="str">
            <v>Tzimorangas,John G</v>
          </cell>
          <cell r="C456">
            <v>16245</v>
          </cell>
          <cell r="D456" t="str">
            <v>16245</v>
          </cell>
          <cell r="E456" t="str">
            <v>Field Support Beco</v>
          </cell>
          <cell r="F456" t="str">
            <v>Electric Operations</v>
          </cell>
          <cell r="G456" t="str">
            <v>Sub Station Operations Field Support</v>
          </cell>
          <cell r="H456" t="str">
            <v>120</v>
          </cell>
          <cell r="I456" t="str">
            <v>MT</v>
          </cell>
          <cell r="J456">
            <v>159069.15</v>
          </cell>
          <cell r="M456">
            <v>-130345.16</v>
          </cell>
        </row>
        <row r="457">
          <cell r="A457" t="str">
            <v>O&amp;M</v>
          </cell>
          <cell r="B457" t="str">
            <v>Tzimorangas,John G</v>
          </cell>
          <cell r="C457">
            <v>16245</v>
          </cell>
          <cell r="D457" t="str">
            <v>16245</v>
          </cell>
          <cell r="E457" t="str">
            <v>Field Support Distribution NSTAR</v>
          </cell>
          <cell r="F457" t="str">
            <v>Electric Operations</v>
          </cell>
          <cell r="G457" t="str">
            <v>Sub Station Operations Field Support</v>
          </cell>
          <cell r="H457" t="str">
            <v>120</v>
          </cell>
          <cell r="I457" t="str">
            <v>MT</v>
          </cell>
          <cell r="K457">
            <v>68890</v>
          </cell>
          <cell r="M457">
            <v>-50958.86</v>
          </cell>
        </row>
        <row r="458">
          <cell r="A458" t="str">
            <v>O&amp;M</v>
          </cell>
          <cell r="B458" t="str">
            <v>Tzimorangas,John G</v>
          </cell>
          <cell r="C458">
            <v>16245</v>
          </cell>
          <cell r="D458" t="str">
            <v>16245</v>
          </cell>
          <cell r="E458" t="str">
            <v>Sub Station Operations Field Support</v>
          </cell>
          <cell r="F458" t="str">
            <v>Electric Operations</v>
          </cell>
          <cell r="G458" t="str">
            <v>Sub Station Operations Field Support</v>
          </cell>
          <cell r="H458" t="str">
            <v>120</v>
          </cell>
          <cell r="I458" t="str">
            <v>MT</v>
          </cell>
          <cell r="L458">
            <v>36411.5</v>
          </cell>
          <cell r="M458">
            <v>35113.54</v>
          </cell>
        </row>
        <row r="459">
          <cell r="A459" t="str">
            <v>O&amp;M</v>
          </cell>
          <cell r="B459" t="str">
            <v>Tzimorangas,John G</v>
          </cell>
          <cell r="C459">
            <v>16245</v>
          </cell>
          <cell r="D459" t="str">
            <v>16245</v>
          </cell>
          <cell r="E459" t="str">
            <v>Field Support Beco</v>
          </cell>
          <cell r="F459" t="str">
            <v>Electric Operations</v>
          </cell>
          <cell r="G459" t="str">
            <v>Sub Station Operations Field Support</v>
          </cell>
          <cell r="H459" t="str">
            <v>120</v>
          </cell>
          <cell r="I459" t="str">
            <v>OT</v>
          </cell>
          <cell r="J459">
            <v>219182.32</v>
          </cell>
        </row>
        <row r="460">
          <cell r="A460" t="str">
            <v>O&amp;M</v>
          </cell>
          <cell r="B460" t="str">
            <v>Tzimorangas,John G</v>
          </cell>
          <cell r="C460">
            <v>16245</v>
          </cell>
          <cell r="D460" t="str">
            <v>16245</v>
          </cell>
          <cell r="E460" t="str">
            <v>Field Support Distribution NSTAR</v>
          </cell>
          <cell r="F460" t="str">
            <v>Electric Operations</v>
          </cell>
          <cell r="G460" t="str">
            <v>Sub Station Operations Field Support</v>
          </cell>
          <cell r="H460" t="str">
            <v>120</v>
          </cell>
          <cell r="I460" t="str">
            <v>OT</v>
          </cell>
          <cell r="K460">
            <v>376176.14</v>
          </cell>
        </row>
        <row r="461">
          <cell r="A461" t="str">
            <v>O&amp;M</v>
          </cell>
          <cell r="B461" t="str">
            <v>Tzimorangas,John G</v>
          </cell>
          <cell r="C461">
            <v>16245</v>
          </cell>
          <cell r="D461" t="str">
            <v>16245</v>
          </cell>
          <cell r="E461" t="str">
            <v>Sub Station Operations Field Support</v>
          </cell>
          <cell r="F461" t="str">
            <v>Electric Operations</v>
          </cell>
          <cell r="G461" t="str">
            <v>Sub Station Operations Field Support</v>
          </cell>
          <cell r="H461" t="str">
            <v>120</v>
          </cell>
          <cell r="I461" t="str">
            <v>OT</v>
          </cell>
          <cell r="L461">
            <v>329836.39</v>
          </cell>
          <cell r="M461">
            <v>127543.3</v>
          </cell>
        </row>
        <row r="462">
          <cell r="A462" t="str">
            <v>O&amp;M</v>
          </cell>
          <cell r="B462" t="str">
            <v>Tzimorangas,John G</v>
          </cell>
          <cell r="C462">
            <v>16245</v>
          </cell>
          <cell r="D462" t="str">
            <v>16245</v>
          </cell>
          <cell r="E462" t="str">
            <v>Field Support Beco</v>
          </cell>
          <cell r="F462" t="str">
            <v>Electric Operations</v>
          </cell>
          <cell r="G462" t="str">
            <v>Sub Station Operations Field Support</v>
          </cell>
          <cell r="H462" t="str">
            <v>120</v>
          </cell>
          <cell r="I462" t="str">
            <v>TT</v>
          </cell>
          <cell r="J462">
            <v>357588.41</v>
          </cell>
          <cell r="M462">
            <v>480.32</v>
          </cell>
        </row>
        <row r="463">
          <cell r="A463" t="str">
            <v>O&amp;M</v>
          </cell>
          <cell r="B463" t="str">
            <v>Tzimorangas,John G</v>
          </cell>
          <cell r="C463">
            <v>16245</v>
          </cell>
          <cell r="D463" t="str">
            <v>16245</v>
          </cell>
          <cell r="E463" t="str">
            <v>Field Support Distribution NSTAR</v>
          </cell>
          <cell r="F463" t="str">
            <v>Electric Operations</v>
          </cell>
          <cell r="G463" t="str">
            <v>Sub Station Operations Field Support</v>
          </cell>
          <cell r="H463" t="str">
            <v>120</v>
          </cell>
          <cell r="I463" t="str">
            <v>TT</v>
          </cell>
          <cell r="K463">
            <v>147228.31</v>
          </cell>
          <cell r="M463">
            <v>5886</v>
          </cell>
        </row>
        <row r="464">
          <cell r="A464" t="str">
            <v>O&amp;M</v>
          </cell>
          <cell r="B464" t="str">
            <v>Tzimorangas,John G</v>
          </cell>
          <cell r="C464">
            <v>16245</v>
          </cell>
          <cell r="D464" t="str">
            <v>16245</v>
          </cell>
          <cell r="E464" t="str">
            <v>Sub Station Operations Field Support</v>
          </cell>
          <cell r="F464" t="str">
            <v>Electric Operations</v>
          </cell>
          <cell r="G464" t="str">
            <v>Sub Station Operations Field Support</v>
          </cell>
          <cell r="H464" t="str">
            <v>120</v>
          </cell>
          <cell r="I464" t="str">
            <v>TT</v>
          </cell>
          <cell r="L464">
            <v>277576.13</v>
          </cell>
        </row>
        <row r="465">
          <cell r="A465" t="str">
            <v>O&amp;M</v>
          </cell>
          <cell r="C465">
            <v>16250</v>
          </cell>
          <cell r="D465" t="str">
            <v>16250</v>
          </cell>
          <cell r="E465" t="str">
            <v>Field Support ComElectric</v>
          </cell>
          <cell r="H465" t="str">
            <v>120</v>
          </cell>
          <cell r="I465" t="str">
            <v>BT</v>
          </cell>
          <cell r="J465">
            <v>33.56</v>
          </cell>
          <cell r="K465">
            <v>-3368.89</v>
          </cell>
          <cell r="M465">
            <v>49.53</v>
          </cell>
        </row>
        <row r="466">
          <cell r="A466" t="str">
            <v>CAP</v>
          </cell>
          <cell r="C466">
            <v>16250</v>
          </cell>
          <cell r="D466" t="str">
            <v>16250</v>
          </cell>
          <cell r="E466" t="str">
            <v>Field Support ComElectric</v>
          </cell>
          <cell r="H466" t="str">
            <v>120</v>
          </cell>
          <cell r="I466" t="str">
            <v>CB</v>
          </cell>
          <cell r="J466">
            <v>59.21</v>
          </cell>
        </row>
        <row r="467">
          <cell r="A467" t="str">
            <v>CAP</v>
          </cell>
          <cell r="C467">
            <v>16250</v>
          </cell>
          <cell r="D467" t="str">
            <v>16250</v>
          </cell>
          <cell r="E467" t="str">
            <v>Field Support ComElectric</v>
          </cell>
          <cell r="H467" t="str">
            <v>120</v>
          </cell>
          <cell r="I467" t="str">
            <v>CL</v>
          </cell>
          <cell r="J467">
            <v>134.58000000000001</v>
          </cell>
          <cell r="M467">
            <v>1659636.61</v>
          </cell>
        </row>
        <row r="468">
          <cell r="A468" t="str">
            <v>O&amp;M</v>
          </cell>
          <cell r="C468">
            <v>16250</v>
          </cell>
          <cell r="D468" t="str">
            <v>16250</v>
          </cell>
          <cell r="E468" t="str">
            <v>Field Support ComElectric</v>
          </cell>
          <cell r="H468" t="str">
            <v>120</v>
          </cell>
          <cell r="I468" t="str">
            <v>IT</v>
          </cell>
          <cell r="K468">
            <v>319.99</v>
          </cell>
        </row>
        <row r="469">
          <cell r="A469" t="str">
            <v>O&amp;M</v>
          </cell>
          <cell r="C469">
            <v>16250</v>
          </cell>
          <cell r="D469" t="str">
            <v>16250</v>
          </cell>
          <cell r="E469" t="str">
            <v>Field Support ComElectric</v>
          </cell>
          <cell r="H469" t="str">
            <v>120</v>
          </cell>
          <cell r="I469" t="str">
            <v>LT</v>
          </cell>
          <cell r="J469">
            <v>95.88</v>
          </cell>
          <cell r="K469">
            <v>-9625.39</v>
          </cell>
        </row>
        <row r="470">
          <cell r="A470" t="str">
            <v>O&amp;M</v>
          </cell>
          <cell r="B470" t="str">
            <v>Tzimorangas,John G</v>
          </cell>
          <cell r="C470">
            <v>16255</v>
          </cell>
          <cell r="D470" t="str">
            <v>16255</v>
          </cell>
          <cell r="E470" t="str">
            <v>Field Support CambElectric</v>
          </cell>
          <cell r="F470" t="str">
            <v>Electric Operations</v>
          </cell>
          <cell r="G470" t="str">
            <v>Field Support CambElectric</v>
          </cell>
          <cell r="H470" t="str">
            <v>120</v>
          </cell>
          <cell r="I470" t="str">
            <v>BT</v>
          </cell>
          <cell r="J470">
            <v>159.34</v>
          </cell>
          <cell r="M470">
            <v>60.4</v>
          </cell>
        </row>
        <row r="471">
          <cell r="A471" t="str">
            <v>CAP</v>
          </cell>
          <cell r="B471" t="str">
            <v>Tzimorangas,John G</v>
          </cell>
          <cell r="C471">
            <v>16255</v>
          </cell>
          <cell r="D471" t="str">
            <v>16255</v>
          </cell>
          <cell r="E471" t="str">
            <v>Field Support CambElectric</v>
          </cell>
          <cell r="F471" t="str">
            <v>Electric Operations</v>
          </cell>
          <cell r="G471" t="str">
            <v>Field Support CambElectric</v>
          </cell>
          <cell r="H471" t="str">
            <v>120</v>
          </cell>
          <cell r="I471" t="str">
            <v>CB</v>
          </cell>
          <cell r="J471">
            <v>34.78</v>
          </cell>
        </row>
        <row r="472">
          <cell r="A472" t="str">
            <v>CAP</v>
          </cell>
          <cell r="B472" t="str">
            <v>Tzimorangas,John G</v>
          </cell>
          <cell r="C472">
            <v>16255</v>
          </cell>
          <cell r="D472" t="str">
            <v>16255</v>
          </cell>
          <cell r="E472" t="str">
            <v>Field Support CambElectric</v>
          </cell>
          <cell r="F472" t="str">
            <v>Electric Operations</v>
          </cell>
          <cell r="G472" t="str">
            <v>Field Support CambElectric</v>
          </cell>
          <cell r="H472" t="str">
            <v>120</v>
          </cell>
          <cell r="I472" t="str">
            <v>CI</v>
          </cell>
          <cell r="J472">
            <v>21178.86</v>
          </cell>
          <cell r="K472">
            <v>0.09</v>
          </cell>
        </row>
        <row r="473">
          <cell r="A473" t="str">
            <v>CAP</v>
          </cell>
          <cell r="B473" t="str">
            <v>Tzimorangas,John G</v>
          </cell>
          <cell r="C473">
            <v>16255</v>
          </cell>
          <cell r="D473" t="str">
            <v>16255</v>
          </cell>
          <cell r="E473" t="str">
            <v>Field Support CambElectric</v>
          </cell>
          <cell r="F473" t="str">
            <v>Electric Operations</v>
          </cell>
          <cell r="G473" t="str">
            <v>Field Support CambElectric</v>
          </cell>
          <cell r="H473" t="str">
            <v>120</v>
          </cell>
          <cell r="I473" t="str">
            <v>CL</v>
          </cell>
          <cell r="J473">
            <v>81.93</v>
          </cell>
          <cell r="M473">
            <v>14395043.630000001</v>
          </cell>
        </row>
        <row r="474">
          <cell r="A474" t="str">
            <v>CAP</v>
          </cell>
          <cell r="B474" t="str">
            <v>Tzimorangas,John G</v>
          </cell>
          <cell r="C474">
            <v>16255</v>
          </cell>
          <cell r="D474" t="str">
            <v>16255</v>
          </cell>
          <cell r="E474" t="str">
            <v>Field Support CambElectric</v>
          </cell>
          <cell r="F474" t="str">
            <v>Electric Operations</v>
          </cell>
          <cell r="G474" t="str">
            <v>Field Support CambElectric</v>
          </cell>
          <cell r="H474" t="str">
            <v>120</v>
          </cell>
          <cell r="I474" t="str">
            <v>CM</v>
          </cell>
          <cell r="J474">
            <v>139135.19</v>
          </cell>
          <cell r="K474">
            <v>1839.8</v>
          </cell>
        </row>
        <row r="475">
          <cell r="A475" t="str">
            <v>CAP</v>
          </cell>
          <cell r="B475" t="str">
            <v>Tzimorangas,John G</v>
          </cell>
          <cell r="C475">
            <v>16255</v>
          </cell>
          <cell r="D475" t="str">
            <v>16255</v>
          </cell>
          <cell r="E475" t="str">
            <v>Field Support CambElectric</v>
          </cell>
          <cell r="F475" t="str">
            <v>Electric Operations</v>
          </cell>
          <cell r="G475" t="str">
            <v>Field Support CambElectric</v>
          </cell>
          <cell r="H475" t="str">
            <v>120</v>
          </cell>
          <cell r="I475" t="str">
            <v>CT</v>
          </cell>
          <cell r="J475">
            <v>372.37</v>
          </cell>
          <cell r="K475">
            <v>0</v>
          </cell>
        </row>
        <row r="476">
          <cell r="A476" t="str">
            <v>O&amp;M</v>
          </cell>
          <cell r="B476" t="str">
            <v>Tzimorangas,John G</v>
          </cell>
          <cell r="C476">
            <v>16255</v>
          </cell>
          <cell r="D476" t="str">
            <v>16255</v>
          </cell>
          <cell r="E476" t="str">
            <v>Field Support CambElectric</v>
          </cell>
          <cell r="F476" t="str">
            <v>Electric Operations</v>
          </cell>
          <cell r="G476" t="str">
            <v>Field Support CambElectric</v>
          </cell>
          <cell r="H476" t="str">
            <v>120</v>
          </cell>
          <cell r="I476" t="str">
            <v>IT</v>
          </cell>
          <cell r="K476">
            <v>2489.15</v>
          </cell>
        </row>
        <row r="477">
          <cell r="A477" t="str">
            <v>O&amp;M</v>
          </cell>
          <cell r="B477" t="str">
            <v>Tzimorangas,John G</v>
          </cell>
          <cell r="C477">
            <v>16255</v>
          </cell>
          <cell r="D477" t="str">
            <v>16255</v>
          </cell>
          <cell r="E477" t="str">
            <v>Field Support CambElectric</v>
          </cell>
          <cell r="F477" t="str">
            <v>Electric Operations</v>
          </cell>
          <cell r="G477" t="str">
            <v>Field Support CambElectric</v>
          </cell>
          <cell r="H477" t="str">
            <v>120</v>
          </cell>
          <cell r="I477" t="str">
            <v>LT</v>
          </cell>
          <cell r="J477">
            <v>455.26</v>
          </cell>
          <cell r="M477">
            <v>2423.15</v>
          </cell>
        </row>
        <row r="478">
          <cell r="A478" t="str">
            <v>O&amp;M</v>
          </cell>
          <cell r="B478" t="str">
            <v>Tzimorangas,John G</v>
          </cell>
          <cell r="C478">
            <v>16255</v>
          </cell>
          <cell r="D478" t="str">
            <v>16255</v>
          </cell>
          <cell r="E478" t="str">
            <v>Field Support CambElectric</v>
          </cell>
          <cell r="F478" t="str">
            <v>Electric Operations</v>
          </cell>
          <cell r="G478" t="str">
            <v>Field Support CambElectric</v>
          </cell>
          <cell r="H478" t="str">
            <v>120</v>
          </cell>
          <cell r="I478" t="str">
            <v>OT</v>
          </cell>
          <cell r="J478">
            <v>1672.37</v>
          </cell>
          <cell r="K478">
            <v>1878.23</v>
          </cell>
          <cell r="L478">
            <v>1580.23</v>
          </cell>
        </row>
        <row r="479">
          <cell r="A479" t="str">
            <v>O&amp;M</v>
          </cell>
          <cell r="B479" t="str">
            <v>Tzimorangas,John G</v>
          </cell>
          <cell r="C479">
            <v>16255</v>
          </cell>
          <cell r="D479" t="str">
            <v>16255</v>
          </cell>
          <cell r="E479" t="str">
            <v>Field Support CambElectric</v>
          </cell>
          <cell r="F479" t="str">
            <v>Electric Operations</v>
          </cell>
          <cell r="G479" t="str">
            <v>Field Support CambElectric</v>
          </cell>
          <cell r="H479" t="str">
            <v>120</v>
          </cell>
          <cell r="I479" t="str">
            <v>TT</v>
          </cell>
          <cell r="J479">
            <v>0</v>
          </cell>
          <cell r="M479">
            <v>88.56</v>
          </cell>
        </row>
        <row r="480">
          <cell r="A480" t="str">
            <v>O&amp;M</v>
          </cell>
          <cell r="C480">
            <v>16260</v>
          </cell>
          <cell r="D480" t="str">
            <v>16260</v>
          </cell>
          <cell r="E480" t="str">
            <v>Maintenance Mgr Mass Ave, Somerville, Cambridge</v>
          </cell>
          <cell r="H480" t="str">
            <v>120</v>
          </cell>
          <cell r="I480" t="str">
            <v>BT</v>
          </cell>
          <cell r="J480">
            <v>8514.7199999999993</v>
          </cell>
          <cell r="K480">
            <v>5315.47</v>
          </cell>
        </row>
        <row r="481">
          <cell r="A481" t="str">
            <v>CAP</v>
          </cell>
          <cell r="C481">
            <v>16260</v>
          </cell>
          <cell r="D481" t="str">
            <v>16260</v>
          </cell>
          <cell r="E481" t="str">
            <v>Maintenance Mgr Mass Ave, Somerville, Cambridge</v>
          </cell>
          <cell r="H481" t="str">
            <v>120</v>
          </cell>
          <cell r="I481" t="str">
            <v>CB</v>
          </cell>
          <cell r="J481">
            <v>983.32</v>
          </cell>
        </row>
        <row r="482">
          <cell r="A482" t="str">
            <v>CAP</v>
          </cell>
          <cell r="C482">
            <v>16260</v>
          </cell>
          <cell r="D482" t="str">
            <v>16260</v>
          </cell>
          <cell r="E482" t="str">
            <v>Maintenance Mgr Mass Ave, Somerville, Cambridge</v>
          </cell>
          <cell r="H482" t="str">
            <v>120</v>
          </cell>
          <cell r="I482" t="str">
            <v>CL</v>
          </cell>
          <cell r="J482">
            <v>2234.85</v>
          </cell>
          <cell r="M482">
            <v>1950197.83</v>
          </cell>
        </row>
        <row r="483">
          <cell r="A483" t="str">
            <v>O&amp;M</v>
          </cell>
          <cell r="C483">
            <v>16260</v>
          </cell>
          <cell r="D483" t="str">
            <v>16260</v>
          </cell>
          <cell r="E483" t="str">
            <v>Maintenance Mgr Mass Ave, Somerville, Cambridge</v>
          </cell>
          <cell r="H483" t="str">
            <v>120</v>
          </cell>
          <cell r="I483" t="str">
            <v>LT</v>
          </cell>
          <cell r="J483">
            <v>24528.52</v>
          </cell>
          <cell r="K483">
            <v>22988.74</v>
          </cell>
          <cell r="M483">
            <v>303.99</v>
          </cell>
        </row>
        <row r="484">
          <cell r="A484" t="str">
            <v>O&amp;M</v>
          </cell>
          <cell r="C484">
            <v>16260</v>
          </cell>
          <cell r="D484" t="str">
            <v>16260</v>
          </cell>
          <cell r="E484" t="str">
            <v>Maintenance Mgr Mass Ave, Somerville, Cambridge</v>
          </cell>
          <cell r="H484" t="str">
            <v>120</v>
          </cell>
          <cell r="I484" t="str">
            <v>TT</v>
          </cell>
          <cell r="J484">
            <v>1657.03</v>
          </cell>
          <cell r="K484">
            <v>2026.49</v>
          </cell>
        </row>
        <row r="485">
          <cell r="A485" t="str">
            <v>O&amp;M</v>
          </cell>
          <cell r="B485" t="str">
            <v>Hallstrom,Craig A</v>
          </cell>
          <cell r="C485">
            <v>16265</v>
          </cell>
          <cell r="D485" t="str">
            <v>16265</v>
          </cell>
          <cell r="E485" t="str">
            <v>Mass Ave, Somerville Admin - Maint</v>
          </cell>
          <cell r="F485" t="str">
            <v>Electric Operations</v>
          </cell>
          <cell r="G485" t="str">
            <v>OLD Mass Ave, Somerville Admin - Maint</v>
          </cell>
          <cell r="H485" t="str">
            <v>120</v>
          </cell>
          <cell r="I485" t="str">
            <v>BT</v>
          </cell>
          <cell r="J485">
            <v>200790.31</v>
          </cell>
          <cell r="K485">
            <v>15290.85</v>
          </cell>
        </row>
        <row r="486">
          <cell r="A486" t="str">
            <v>CAP</v>
          </cell>
          <cell r="B486" t="str">
            <v>Hallstrom,Craig A</v>
          </cell>
          <cell r="C486">
            <v>16265</v>
          </cell>
          <cell r="D486" t="str">
            <v>16265</v>
          </cell>
          <cell r="E486" t="str">
            <v>Mass Ave, Somerville Admin - Maint</v>
          </cell>
          <cell r="F486" t="str">
            <v>Electric Operations</v>
          </cell>
          <cell r="G486" t="str">
            <v>OLD Mass Ave, Somerville Admin - Maint</v>
          </cell>
          <cell r="H486" t="str">
            <v>120</v>
          </cell>
          <cell r="I486" t="str">
            <v>CB</v>
          </cell>
          <cell r="J486">
            <v>54703.45</v>
          </cell>
          <cell r="K486">
            <v>5924.31</v>
          </cell>
        </row>
        <row r="487">
          <cell r="A487" t="str">
            <v>CAP</v>
          </cell>
          <cell r="B487" t="str">
            <v>Hallstrom,Craig A</v>
          </cell>
          <cell r="C487">
            <v>16265</v>
          </cell>
          <cell r="D487" t="str">
            <v>16265</v>
          </cell>
          <cell r="E487" t="str">
            <v>Mass Ave, Somerville Admin - Maint</v>
          </cell>
          <cell r="F487" t="str">
            <v>Electric Operations</v>
          </cell>
          <cell r="G487" t="str">
            <v>OLD Mass Ave, Somerville Admin - Maint</v>
          </cell>
          <cell r="H487" t="str">
            <v>120</v>
          </cell>
          <cell r="I487" t="str">
            <v>CL</v>
          </cell>
          <cell r="J487">
            <v>125369.74</v>
          </cell>
          <cell r="K487">
            <v>13755.08</v>
          </cell>
          <cell r="M487">
            <v>6475564.6399999997</v>
          </cell>
        </row>
        <row r="488">
          <cell r="A488" t="str">
            <v>CAP</v>
          </cell>
          <cell r="B488" t="str">
            <v>Hallstrom,Craig A</v>
          </cell>
          <cell r="C488">
            <v>16265</v>
          </cell>
          <cell r="D488" t="str">
            <v>16265</v>
          </cell>
          <cell r="E488" t="str">
            <v>Mass Ave, Somerville Admin - Maint</v>
          </cell>
          <cell r="F488" t="str">
            <v>Electric Operations</v>
          </cell>
          <cell r="G488" t="str">
            <v>OLD Mass Ave, Somerville Admin - Maint</v>
          </cell>
          <cell r="H488" t="str">
            <v>120</v>
          </cell>
          <cell r="I488" t="str">
            <v>CT</v>
          </cell>
          <cell r="J488">
            <v>22084.65</v>
          </cell>
          <cell r="K488">
            <v>460.29</v>
          </cell>
        </row>
        <row r="489">
          <cell r="A489" t="str">
            <v>O&amp;M</v>
          </cell>
          <cell r="B489" t="str">
            <v>Hallstrom,Craig A</v>
          </cell>
          <cell r="C489">
            <v>16265</v>
          </cell>
          <cell r="D489" t="str">
            <v>16265</v>
          </cell>
          <cell r="E489" t="str">
            <v>Mass Ave, Somerville Admin - Maint</v>
          </cell>
          <cell r="F489" t="str">
            <v>Electric Operations</v>
          </cell>
          <cell r="G489" t="str">
            <v>OLD Mass Ave, Somerville Admin - Maint</v>
          </cell>
          <cell r="H489" t="str">
            <v>120</v>
          </cell>
          <cell r="I489" t="str">
            <v>IT</v>
          </cell>
          <cell r="J489">
            <v>51082.92</v>
          </cell>
          <cell r="K489">
            <v>1372.52</v>
          </cell>
        </row>
        <row r="490">
          <cell r="A490" t="str">
            <v>O&amp;M</v>
          </cell>
          <cell r="B490" t="str">
            <v>Hallstrom,Craig A</v>
          </cell>
          <cell r="C490">
            <v>16265</v>
          </cell>
          <cell r="D490" t="str">
            <v>16265</v>
          </cell>
          <cell r="E490" t="str">
            <v>Mass Ave, Somerville Admin - Maint</v>
          </cell>
          <cell r="F490" t="str">
            <v>Electric Operations</v>
          </cell>
          <cell r="G490" t="str">
            <v>OLD Mass Ave, Somerville Admin - Maint</v>
          </cell>
          <cell r="H490" t="str">
            <v>120</v>
          </cell>
          <cell r="I490" t="str">
            <v>LT</v>
          </cell>
          <cell r="J490">
            <v>587077.88</v>
          </cell>
          <cell r="K490">
            <v>44022.21</v>
          </cell>
        </row>
        <row r="491">
          <cell r="A491" t="str">
            <v>O&amp;M</v>
          </cell>
          <cell r="B491" t="str">
            <v>Hallstrom,Craig A</v>
          </cell>
          <cell r="C491">
            <v>16265</v>
          </cell>
          <cell r="D491" t="str">
            <v>16265</v>
          </cell>
          <cell r="E491" t="str">
            <v>Mass Ave, Somerville Admin - Maint</v>
          </cell>
          <cell r="F491" t="str">
            <v>Electric Operations</v>
          </cell>
          <cell r="G491" t="str">
            <v>OLD Mass Ave, Somerville Admin - Maint</v>
          </cell>
          <cell r="H491" t="str">
            <v>120</v>
          </cell>
          <cell r="I491" t="str">
            <v>MT</v>
          </cell>
          <cell r="J491">
            <v>355.94</v>
          </cell>
          <cell r="K491">
            <v>57.86</v>
          </cell>
          <cell r="M491">
            <v>653.16999999999996</v>
          </cell>
        </row>
        <row r="492">
          <cell r="A492" t="str">
            <v>O&amp;M</v>
          </cell>
          <cell r="B492" t="str">
            <v>Hallstrom,Craig A</v>
          </cell>
          <cell r="C492">
            <v>16265</v>
          </cell>
          <cell r="D492" t="str">
            <v>16265</v>
          </cell>
          <cell r="E492" t="str">
            <v>Mass Ave, Somerville Admin - Maint</v>
          </cell>
          <cell r="F492" t="str">
            <v>Electric Operations</v>
          </cell>
          <cell r="G492" t="str">
            <v>OLD Mass Ave, Somerville Admin - Maint</v>
          </cell>
          <cell r="H492" t="str">
            <v>120</v>
          </cell>
          <cell r="I492" t="str">
            <v>OT</v>
          </cell>
          <cell r="J492">
            <v>247131.22</v>
          </cell>
          <cell r="K492">
            <v>102344.76</v>
          </cell>
          <cell r="M492">
            <v>579.11</v>
          </cell>
        </row>
        <row r="493">
          <cell r="A493" t="str">
            <v>O&amp;M</v>
          </cell>
          <cell r="B493" t="str">
            <v>Hallstrom,Craig A</v>
          </cell>
          <cell r="C493">
            <v>16265</v>
          </cell>
          <cell r="D493" t="str">
            <v>16265</v>
          </cell>
          <cell r="E493" t="str">
            <v>OLD Mass Ave, Somerville Admin - Maint</v>
          </cell>
          <cell r="F493" t="str">
            <v>Electric Operations</v>
          </cell>
          <cell r="G493" t="str">
            <v>OLD Mass Ave, Somerville Admin - Maint</v>
          </cell>
          <cell r="H493" t="str">
            <v>120</v>
          </cell>
          <cell r="I493" t="str">
            <v>OT</v>
          </cell>
          <cell r="L493">
            <v>1085.82</v>
          </cell>
          <cell r="M493">
            <v>7740.74</v>
          </cell>
        </row>
        <row r="494">
          <cell r="A494" t="str">
            <v>O&amp;M</v>
          </cell>
          <cell r="B494" t="str">
            <v>Hallstrom,Craig A</v>
          </cell>
          <cell r="C494">
            <v>16265</v>
          </cell>
          <cell r="D494" t="str">
            <v>16265</v>
          </cell>
          <cell r="E494" t="str">
            <v>Mass Ave, Somerville Admin - Maint</v>
          </cell>
          <cell r="F494" t="str">
            <v>Electric Operations</v>
          </cell>
          <cell r="G494" t="str">
            <v>OLD Mass Ave, Somerville Admin - Maint</v>
          </cell>
          <cell r="H494" t="str">
            <v>120</v>
          </cell>
          <cell r="I494" t="str">
            <v>TT</v>
          </cell>
          <cell r="J494">
            <v>18203.7</v>
          </cell>
          <cell r="K494">
            <v>2062.6999999999998</v>
          </cell>
        </row>
        <row r="495">
          <cell r="A495" t="str">
            <v>O&amp;M</v>
          </cell>
          <cell r="C495">
            <v>16270</v>
          </cell>
          <cell r="D495" t="str">
            <v>16270</v>
          </cell>
          <cell r="E495" t="str">
            <v>Mass Ave, Distribution - Maint</v>
          </cell>
          <cell r="H495" t="str">
            <v>120</v>
          </cell>
          <cell r="I495" t="str">
            <v>BT</v>
          </cell>
          <cell r="J495">
            <v>194012.59</v>
          </cell>
          <cell r="K495">
            <v>-8451.39</v>
          </cell>
        </row>
        <row r="496">
          <cell r="A496" t="str">
            <v>O&amp;M</v>
          </cell>
          <cell r="C496">
            <v>16270</v>
          </cell>
          <cell r="D496" t="str">
            <v>16270</v>
          </cell>
          <cell r="E496" t="str">
            <v>OLD Mass Ave, Distribution - Maint</v>
          </cell>
          <cell r="H496" t="str">
            <v>120</v>
          </cell>
          <cell r="I496" t="str">
            <v>BT</v>
          </cell>
          <cell r="L496">
            <v>4436.67</v>
          </cell>
        </row>
        <row r="497">
          <cell r="A497" t="str">
            <v>CAP</v>
          </cell>
          <cell r="C497">
            <v>16270</v>
          </cell>
          <cell r="D497" t="str">
            <v>16270</v>
          </cell>
          <cell r="E497" t="str">
            <v>Mass Ave, Distribution - Maint</v>
          </cell>
          <cell r="H497" t="str">
            <v>120</v>
          </cell>
          <cell r="I497" t="str">
            <v>CB</v>
          </cell>
          <cell r="J497">
            <v>50754.559999999998</v>
          </cell>
          <cell r="K497">
            <v>1258.3599999999999</v>
          </cell>
        </row>
        <row r="498">
          <cell r="A498" t="str">
            <v>CAP</v>
          </cell>
          <cell r="C498">
            <v>16270</v>
          </cell>
          <cell r="D498" t="str">
            <v>16270</v>
          </cell>
          <cell r="E498" t="str">
            <v>Mass Ave, Distribution - Maint</v>
          </cell>
          <cell r="H498" t="str">
            <v>120</v>
          </cell>
          <cell r="I498" t="str">
            <v>CI</v>
          </cell>
          <cell r="J498">
            <v>73960.59</v>
          </cell>
          <cell r="K498">
            <v>11116.42</v>
          </cell>
        </row>
        <row r="499">
          <cell r="A499" t="str">
            <v>CAP</v>
          </cell>
          <cell r="C499">
            <v>16270</v>
          </cell>
          <cell r="D499" t="str">
            <v>16270</v>
          </cell>
          <cell r="E499" t="str">
            <v>Mass Ave, Distribution - Maint</v>
          </cell>
          <cell r="H499" t="str">
            <v>120</v>
          </cell>
          <cell r="I499" t="str">
            <v>CL</v>
          </cell>
          <cell r="J499">
            <v>115956.18</v>
          </cell>
          <cell r="K499">
            <v>2859.86</v>
          </cell>
          <cell r="M499">
            <v>2895478.76</v>
          </cell>
        </row>
        <row r="500">
          <cell r="A500" t="str">
            <v>CAP</v>
          </cell>
          <cell r="C500">
            <v>16270</v>
          </cell>
          <cell r="D500" t="str">
            <v>16270</v>
          </cell>
          <cell r="E500" t="str">
            <v>Mass Ave, Distribution - Maint</v>
          </cell>
          <cell r="H500" t="str">
            <v>120</v>
          </cell>
          <cell r="I500" t="str">
            <v>CM</v>
          </cell>
          <cell r="J500">
            <v>14100.19</v>
          </cell>
          <cell r="K500">
            <v>2175.35</v>
          </cell>
        </row>
        <row r="501">
          <cell r="A501" t="str">
            <v>CAP</v>
          </cell>
          <cell r="C501">
            <v>16270</v>
          </cell>
          <cell r="D501" t="str">
            <v>16270</v>
          </cell>
          <cell r="E501" t="str">
            <v>Mass Ave, Distribution - Maint</v>
          </cell>
          <cell r="H501" t="str">
            <v>120</v>
          </cell>
          <cell r="I501" t="str">
            <v>CT</v>
          </cell>
          <cell r="J501">
            <v>32194.639999999999</v>
          </cell>
          <cell r="K501">
            <v>344.64</v>
          </cell>
        </row>
        <row r="502">
          <cell r="A502" t="str">
            <v>O&amp;M</v>
          </cell>
          <cell r="C502">
            <v>16270</v>
          </cell>
          <cell r="D502" t="str">
            <v>16270</v>
          </cell>
          <cell r="E502" t="str">
            <v>Mass Ave, Distribution - Maint</v>
          </cell>
          <cell r="H502" t="str">
            <v>120</v>
          </cell>
          <cell r="I502" t="str">
            <v>IT</v>
          </cell>
          <cell r="J502">
            <v>87961</v>
          </cell>
          <cell r="K502">
            <v>-2310.6</v>
          </cell>
        </row>
        <row r="503">
          <cell r="A503" t="str">
            <v>O&amp;M</v>
          </cell>
          <cell r="C503">
            <v>16270</v>
          </cell>
          <cell r="D503" t="str">
            <v>16270</v>
          </cell>
          <cell r="E503" t="str">
            <v>Mass Ave, Distribution - Maint</v>
          </cell>
          <cell r="H503" t="str">
            <v>120</v>
          </cell>
          <cell r="I503" t="str">
            <v>LT</v>
          </cell>
          <cell r="J503">
            <v>525367.78</v>
          </cell>
          <cell r="K503">
            <v>-22193.919999999998</v>
          </cell>
        </row>
        <row r="504">
          <cell r="A504" t="str">
            <v>O&amp;M</v>
          </cell>
          <cell r="C504">
            <v>16270</v>
          </cell>
          <cell r="D504" t="str">
            <v>16270</v>
          </cell>
          <cell r="E504" t="str">
            <v>OLD Mass Ave, Distribution - Maint</v>
          </cell>
          <cell r="H504" t="str">
            <v>120</v>
          </cell>
          <cell r="I504" t="str">
            <v>LT</v>
          </cell>
          <cell r="L504">
            <v>12983.5</v>
          </cell>
        </row>
        <row r="505">
          <cell r="A505" t="str">
            <v>O&amp;M</v>
          </cell>
          <cell r="C505">
            <v>16270</v>
          </cell>
          <cell r="D505" t="str">
            <v>16270</v>
          </cell>
          <cell r="E505" t="str">
            <v>Mass Ave, Distribution - Maint</v>
          </cell>
          <cell r="H505" t="str">
            <v>120</v>
          </cell>
          <cell r="I505" t="str">
            <v>MT</v>
          </cell>
          <cell r="J505">
            <v>6323.61</v>
          </cell>
          <cell r="K505">
            <v>1399.08</v>
          </cell>
          <cell r="M505">
            <v>-56018.04</v>
          </cell>
        </row>
        <row r="506">
          <cell r="A506" t="str">
            <v>O&amp;M</v>
          </cell>
          <cell r="C506">
            <v>16270</v>
          </cell>
          <cell r="D506" t="str">
            <v>16270</v>
          </cell>
          <cell r="E506" t="str">
            <v>Mass Ave, Distribution - Maint</v>
          </cell>
          <cell r="H506" t="str">
            <v>120</v>
          </cell>
          <cell r="I506" t="str">
            <v>OT</v>
          </cell>
          <cell r="J506">
            <v>144.99</v>
          </cell>
        </row>
        <row r="507">
          <cell r="A507" t="str">
            <v>O&amp;M</v>
          </cell>
          <cell r="C507">
            <v>16270</v>
          </cell>
          <cell r="D507" t="str">
            <v>16270</v>
          </cell>
          <cell r="E507" t="str">
            <v>Mass Ave, Distribution - Maint</v>
          </cell>
          <cell r="H507" t="str">
            <v>120</v>
          </cell>
          <cell r="I507" t="str">
            <v>TT</v>
          </cell>
          <cell r="J507">
            <v>125497.38</v>
          </cell>
          <cell r="K507">
            <v>9630.58</v>
          </cell>
        </row>
        <row r="508">
          <cell r="A508" t="str">
            <v>O&amp;M</v>
          </cell>
          <cell r="C508">
            <v>16270</v>
          </cell>
          <cell r="D508" t="str">
            <v>16270</v>
          </cell>
          <cell r="E508" t="str">
            <v>OLD Mass Ave, Distribution - Maint</v>
          </cell>
          <cell r="H508" t="str">
            <v>120</v>
          </cell>
          <cell r="I508" t="str">
            <v>TT</v>
          </cell>
          <cell r="L508">
            <v>17704.55</v>
          </cell>
        </row>
        <row r="509">
          <cell r="A509" t="str">
            <v>O&amp;M</v>
          </cell>
          <cell r="B509" t="str">
            <v>Driscoll,Daniel C</v>
          </cell>
          <cell r="C509">
            <v>16275</v>
          </cell>
          <cell r="D509" t="str">
            <v>16275</v>
          </cell>
          <cell r="E509" t="str">
            <v>Somerville Distribution - Maint</v>
          </cell>
          <cell r="F509" t="str">
            <v>Electric Operations</v>
          </cell>
          <cell r="G509" t="str">
            <v>Somerville Distribution - Maint</v>
          </cell>
          <cell r="H509" t="str">
            <v>120</v>
          </cell>
          <cell r="I509" t="str">
            <v>BT</v>
          </cell>
          <cell r="J509">
            <v>34635.129999999997</v>
          </cell>
          <cell r="K509">
            <v>5386.16</v>
          </cell>
          <cell r="L509">
            <v>806.82</v>
          </cell>
        </row>
        <row r="510">
          <cell r="A510" t="str">
            <v>CAP</v>
          </cell>
          <cell r="B510" t="str">
            <v>Driscoll,Daniel C</v>
          </cell>
          <cell r="C510">
            <v>16275</v>
          </cell>
          <cell r="D510" t="str">
            <v>16275</v>
          </cell>
          <cell r="E510" t="str">
            <v>Somerville Distribution - Maint</v>
          </cell>
          <cell r="F510" t="str">
            <v>Electric Operations</v>
          </cell>
          <cell r="G510" t="str">
            <v>Somerville Distribution - Maint</v>
          </cell>
          <cell r="H510" t="str">
            <v>120</v>
          </cell>
          <cell r="I510" t="str">
            <v>CB</v>
          </cell>
          <cell r="J510">
            <v>8721.4500000000007</v>
          </cell>
          <cell r="K510">
            <v>1481.55</v>
          </cell>
          <cell r="L510">
            <v>161.16999999999999</v>
          </cell>
        </row>
        <row r="511">
          <cell r="A511" t="str">
            <v>CAP</v>
          </cell>
          <cell r="B511" t="str">
            <v>Driscoll,Daniel C</v>
          </cell>
          <cell r="C511">
            <v>16275</v>
          </cell>
          <cell r="D511" t="str">
            <v>16275</v>
          </cell>
          <cell r="E511" t="str">
            <v>Somerville Distribution - Maint</v>
          </cell>
          <cell r="F511" t="str">
            <v>Electric Operations</v>
          </cell>
          <cell r="G511" t="str">
            <v>Somerville Distribution - Maint</v>
          </cell>
          <cell r="H511" t="str">
            <v>120</v>
          </cell>
          <cell r="I511" t="str">
            <v>CI</v>
          </cell>
          <cell r="J511">
            <v>8504.2800000000007</v>
          </cell>
        </row>
        <row r="512">
          <cell r="A512" t="str">
            <v>CAP</v>
          </cell>
          <cell r="B512" t="str">
            <v>Driscoll,Daniel C</v>
          </cell>
          <cell r="C512">
            <v>16275</v>
          </cell>
          <cell r="D512" t="str">
            <v>16275</v>
          </cell>
          <cell r="E512" t="str">
            <v>Somerville Distribution - Maint</v>
          </cell>
          <cell r="F512" t="str">
            <v>Electric Operations</v>
          </cell>
          <cell r="G512" t="str">
            <v>Somerville Distribution - Maint</v>
          </cell>
          <cell r="H512" t="str">
            <v>120</v>
          </cell>
          <cell r="I512" t="str">
            <v>CL</v>
          </cell>
          <cell r="J512">
            <v>20509.11</v>
          </cell>
          <cell r="K512">
            <v>3367.26</v>
          </cell>
          <cell r="L512">
            <v>366.3</v>
          </cell>
          <cell r="M512">
            <v>792450.87</v>
          </cell>
        </row>
        <row r="513">
          <cell r="A513" t="str">
            <v>CAP</v>
          </cell>
          <cell r="B513" t="str">
            <v>Driscoll,Daniel C</v>
          </cell>
          <cell r="C513">
            <v>16275</v>
          </cell>
          <cell r="D513" t="str">
            <v>16275</v>
          </cell>
          <cell r="E513" t="str">
            <v>Somerville Distribution - Maint</v>
          </cell>
          <cell r="F513" t="str">
            <v>Electric Operations</v>
          </cell>
          <cell r="G513" t="str">
            <v>Somerville Distribution - Maint</v>
          </cell>
          <cell r="H513" t="str">
            <v>120</v>
          </cell>
          <cell r="I513" t="str">
            <v>CT</v>
          </cell>
          <cell r="J513">
            <v>3619.69</v>
          </cell>
          <cell r="K513">
            <v>284.7</v>
          </cell>
          <cell r="L513">
            <v>0</v>
          </cell>
        </row>
        <row r="514">
          <cell r="A514" t="str">
            <v>O&amp;M</v>
          </cell>
          <cell r="B514" t="str">
            <v>Driscoll,Daniel C</v>
          </cell>
          <cell r="C514">
            <v>16275</v>
          </cell>
          <cell r="D514" t="str">
            <v>16275</v>
          </cell>
          <cell r="E514" t="str">
            <v>Somerville Distribution - Maint</v>
          </cell>
          <cell r="F514" t="str">
            <v>Electric Operations</v>
          </cell>
          <cell r="G514" t="str">
            <v>Somerville Distribution - Maint</v>
          </cell>
          <cell r="H514" t="str">
            <v>120</v>
          </cell>
          <cell r="I514" t="str">
            <v>IT</v>
          </cell>
          <cell r="J514">
            <v>66403.02</v>
          </cell>
          <cell r="K514">
            <v>9.89</v>
          </cell>
          <cell r="L514">
            <v>0</v>
          </cell>
          <cell r="M514">
            <v>37.82</v>
          </cell>
        </row>
        <row r="515">
          <cell r="A515" t="str">
            <v>O&amp;M</v>
          </cell>
          <cell r="B515" t="str">
            <v>Driscoll,Daniel C</v>
          </cell>
          <cell r="C515">
            <v>16275</v>
          </cell>
          <cell r="D515" t="str">
            <v>16275</v>
          </cell>
          <cell r="E515" t="str">
            <v>Somerville Distribution - Maint</v>
          </cell>
          <cell r="F515" t="str">
            <v>Electric Operations</v>
          </cell>
          <cell r="G515" t="str">
            <v>Somerville Distribution - Maint</v>
          </cell>
          <cell r="H515" t="str">
            <v>120</v>
          </cell>
          <cell r="I515" t="str">
            <v>LT</v>
          </cell>
          <cell r="J515">
            <v>85744.19</v>
          </cell>
          <cell r="K515">
            <v>16489.55</v>
          </cell>
          <cell r="L515">
            <v>2302.48</v>
          </cell>
        </row>
        <row r="516">
          <cell r="A516" t="str">
            <v>O&amp;M</v>
          </cell>
          <cell r="B516" t="str">
            <v>Driscoll,Daniel C</v>
          </cell>
          <cell r="C516">
            <v>16275</v>
          </cell>
          <cell r="D516" t="str">
            <v>16275</v>
          </cell>
          <cell r="E516" t="str">
            <v>Somerville Distribution - Maint</v>
          </cell>
          <cell r="F516" t="str">
            <v>Electric Operations</v>
          </cell>
          <cell r="G516" t="str">
            <v>Somerville Distribution - Maint</v>
          </cell>
          <cell r="H516" t="str">
            <v>120</v>
          </cell>
          <cell r="I516" t="str">
            <v>MT</v>
          </cell>
          <cell r="J516">
            <v>56093.91</v>
          </cell>
          <cell r="K516">
            <v>2129</v>
          </cell>
          <cell r="M516">
            <v>894.74</v>
          </cell>
        </row>
        <row r="517">
          <cell r="A517" t="str">
            <v>O&amp;M</v>
          </cell>
          <cell r="B517" t="str">
            <v>Driscoll,Daniel C</v>
          </cell>
          <cell r="C517">
            <v>16275</v>
          </cell>
          <cell r="D517" t="str">
            <v>16275</v>
          </cell>
          <cell r="E517" t="str">
            <v>Somerville Distribution - Maint</v>
          </cell>
          <cell r="F517" t="str">
            <v>Electric Operations</v>
          </cell>
          <cell r="G517" t="str">
            <v>Somerville Distribution - Maint</v>
          </cell>
          <cell r="H517" t="str">
            <v>120</v>
          </cell>
          <cell r="I517" t="str">
            <v>OT</v>
          </cell>
          <cell r="J517">
            <v>862.21</v>
          </cell>
        </row>
        <row r="518">
          <cell r="A518" t="str">
            <v>O&amp;M</v>
          </cell>
          <cell r="B518" t="str">
            <v>Driscoll,Daniel C</v>
          </cell>
          <cell r="C518">
            <v>16275</v>
          </cell>
          <cell r="D518" t="str">
            <v>16275</v>
          </cell>
          <cell r="E518" t="str">
            <v>Somerville Distribution - Maint</v>
          </cell>
          <cell r="F518" t="str">
            <v>Electric Operations</v>
          </cell>
          <cell r="G518" t="str">
            <v>Somerville Distribution - Maint</v>
          </cell>
          <cell r="H518" t="str">
            <v>120</v>
          </cell>
          <cell r="I518" t="str">
            <v>TT</v>
          </cell>
          <cell r="J518">
            <v>16484.72</v>
          </cell>
          <cell r="K518">
            <v>4757.8100000000004</v>
          </cell>
          <cell r="L518">
            <v>0</v>
          </cell>
        </row>
        <row r="519">
          <cell r="A519" t="str">
            <v>O&amp;M</v>
          </cell>
          <cell r="C519">
            <v>16276</v>
          </cell>
          <cell r="D519" t="str">
            <v>16276</v>
          </cell>
          <cell r="E519" t="str">
            <v>Mass Ave Transmission - Maint</v>
          </cell>
          <cell r="H519" t="str">
            <v>120</v>
          </cell>
          <cell r="I519" t="str">
            <v>BT</v>
          </cell>
          <cell r="J519">
            <v>14019.4</v>
          </cell>
          <cell r="K519">
            <v>892.47</v>
          </cell>
        </row>
        <row r="520">
          <cell r="A520" t="str">
            <v>CAP</v>
          </cell>
          <cell r="C520">
            <v>16276</v>
          </cell>
          <cell r="D520" t="str">
            <v>16276</v>
          </cell>
          <cell r="E520" t="str">
            <v>Mass Ave Transmission - Maint</v>
          </cell>
          <cell r="H520" t="str">
            <v>120</v>
          </cell>
          <cell r="I520" t="str">
            <v>CB</v>
          </cell>
          <cell r="K520">
            <v>12.48</v>
          </cell>
        </row>
        <row r="521">
          <cell r="A521" t="str">
            <v>CAP</v>
          </cell>
          <cell r="C521">
            <v>16276</v>
          </cell>
          <cell r="D521" t="str">
            <v>16276</v>
          </cell>
          <cell r="E521" t="str">
            <v>Mass Ave Transmission - Maint</v>
          </cell>
          <cell r="H521" t="str">
            <v>120</v>
          </cell>
          <cell r="I521" t="str">
            <v>CL</v>
          </cell>
          <cell r="K521">
            <v>28.36</v>
          </cell>
        </row>
        <row r="522">
          <cell r="A522" t="str">
            <v>O&amp;M</v>
          </cell>
          <cell r="C522">
            <v>16276</v>
          </cell>
          <cell r="D522" t="str">
            <v>16276</v>
          </cell>
          <cell r="E522" t="str">
            <v>Mass Ave Transmission - Maint</v>
          </cell>
          <cell r="H522" t="str">
            <v>120</v>
          </cell>
          <cell r="I522" t="str">
            <v>IT</v>
          </cell>
          <cell r="J522">
            <v>2107</v>
          </cell>
        </row>
        <row r="523">
          <cell r="A523" t="str">
            <v>O&amp;M</v>
          </cell>
          <cell r="C523">
            <v>16276</v>
          </cell>
          <cell r="D523" t="str">
            <v>16276</v>
          </cell>
          <cell r="E523" t="str">
            <v>Mass Ave Transmission - Maint</v>
          </cell>
          <cell r="H523" t="str">
            <v>120</v>
          </cell>
          <cell r="I523" t="str">
            <v>LT</v>
          </cell>
          <cell r="J523">
            <v>19819.12</v>
          </cell>
          <cell r="K523">
            <v>2648.98</v>
          </cell>
        </row>
        <row r="524">
          <cell r="A524" t="str">
            <v>O&amp;M</v>
          </cell>
          <cell r="C524">
            <v>16276</v>
          </cell>
          <cell r="D524" t="str">
            <v>16276</v>
          </cell>
          <cell r="E524" t="str">
            <v>Mass Ave Transmission - Maint</v>
          </cell>
          <cell r="H524" t="str">
            <v>120</v>
          </cell>
          <cell r="I524" t="str">
            <v>MT</v>
          </cell>
          <cell r="J524">
            <v>0</v>
          </cell>
          <cell r="M524">
            <v>18270.18</v>
          </cell>
        </row>
        <row r="525">
          <cell r="A525" t="str">
            <v>O&amp;M</v>
          </cell>
          <cell r="C525">
            <v>16276</v>
          </cell>
          <cell r="D525" t="str">
            <v>16276</v>
          </cell>
          <cell r="E525" t="str">
            <v>Mass Ave Transmission - Maint</v>
          </cell>
          <cell r="H525" t="str">
            <v>120</v>
          </cell>
          <cell r="I525" t="str">
            <v>OT</v>
          </cell>
          <cell r="J525">
            <v>43932.13</v>
          </cell>
        </row>
        <row r="526">
          <cell r="A526" t="str">
            <v>O&amp;M</v>
          </cell>
          <cell r="C526">
            <v>16276</v>
          </cell>
          <cell r="D526" t="str">
            <v>16276</v>
          </cell>
          <cell r="E526" t="str">
            <v>Mass Ave Transmission - Maint</v>
          </cell>
          <cell r="H526" t="str">
            <v>120</v>
          </cell>
          <cell r="I526" t="str">
            <v>TT</v>
          </cell>
          <cell r="J526">
            <v>3866.47</v>
          </cell>
          <cell r="K526">
            <v>892.28</v>
          </cell>
        </row>
        <row r="527">
          <cell r="A527" t="str">
            <v>O&amp;M</v>
          </cell>
          <cell r="C527">
            <v>16280</v>
          </cell>
          <cell r="D527" t="str">
            <v>16280</v>
          </cell>
          <cell r="E527" t="str">
            <v>Somerville Transmission - Maint</v>
          </cell>
          <cell r="H527" t="str">
            <v>120</v>
          </cell>
          <cell r="I527" t="str">
            <v>BT</v>
          </cell>
          <cell r="J527">
            <v>18655.03</v>
          </cell>
          <cell r="K527">
            <v>2255.64</v>
          </cell>
          <cell r="L527">
            <v>209.4</v>
          </cell>
        </row>
        <row r="528">
          <cell r="A528" t="str">
            <v>O&amp;M</v>
          </cell>
          <cell r="C528">
            <v>16280</v>
          </cell>
          <cell r="D528" t="str">
            <v>16280</v>
          </cell>
          <cell r="E528" t="str">
            <v>Somerville Transmission - Maint</v>
          </cell>
          <cell r="H528" t="str">
            <v>120</v>
          </cell>
          <cell r="I528" t="str">
            <v>IT</v>
          </cell>
          <cell r="J528">
            <v>39863.24</v>
          </cell>
          <cell r="K528">
            <v>-2177.7399999999998</v>
          </cell>
          <cell r="M528">
            <v>18885.46</v>
          </cell>
        </row>
        <row r="529">
          <cell r="A529" t="str">
            <v>O&amp;M</v>
          </cell>
          <cell r="C529">
            <v>16280</v>
          </cell>
          <cell r="D529" t="str">
            <v>16280</v>
          </cell>
          <cell r="E529" t="str">
            <v>Somerville Transmission - Maint</v>
          </cell>
          <cell r="H529" t="str">
            <v>120</v>
          </cell>
          <cell r="I529" t="str">
            <v>LT</v>
          </cell>
          <cell r="J529">
            <v>47489.64</v>
          </cell>
          <cell r="K529">
            <v>6463.61</v>
          </cell>
          <cell r="L529">
            <v>598.32000000000005</v>
          </cell>
        </row>
        <row r="530">
          <cell r="A530" t="str">
            <v>O&amp;M</v>
          </cell>
          <cell r="C530">
            <v>16280</v>
          </cell>
          <cell r="D530" t="str">
            <v>16280</v>
          </cell>
          <cell r="E530" t="str">
            <v>Somerville Transmission - Maint</v>
          </cell>
          <cell r="H530" t="str">
            <v>120</v>
          </cell>
          <cell r="I530" t="str">
            <v>OT</v>
          </cell>
          <cell r="J530">
            <v>34098.46</v>
          </cell>
          <cell r="K530">
            <v>6481.09</v>
          </cell>
        </row>
        <row r="531">
          <cell r="A531" t="str">
            <v>O&amp;M</v>
          </cell>
          <cell r="C531">
            <v>16280</v>
          </cell>
          <cell r="D531" t="str">
            <v>16280</v>
          </cell>
          <cell r="E531" t="str">
            <v>Somerville Transmission - Maint</v>
          </cell>
          <cell r="H531" t="str">
            <v>120</v>
          </cell>
          <cell r="I531" t="str">
            <v>TT</v>
          </cell>
          <cell r="J531">
            <v>17862.490000000002</v>
          </cell>
          <cell r="K531">
            <v>1690.18</v>
          </cell>
          <cell r="L531">
            <v>443.2</v>
          </cell>
        </row>
        <row r="532">
          <cell r="A532" t="str">
            <v>O&amp;M</v>
          </cell>
          <cell r="C532">
            <v>16285</v>
          </cell>
          <cell r="D532" t="str">
            <v>16285</v>
          </cell>
          <cell r="E532" t="str">
            <v>Camb Admin - Maint</v>
          </cell>
          <cell r="H532" t="str">
            <v>120</v>
          </cell>
          <cell r="I532" t="str">
            <v>IT</v>
          </cell>
          <cell r="J532">
            <v>1178.56</v>
          </cell>
        </row>
        <row r="533">
          <cell r="A533" t="str">
            <v>CAP</v>
          </cell>
          <cell r="C533">
            <v>16290</v>
          </cell>
          <cell r="D533" t="str">
            <v>16290</v>
          </cell>
          <cell r="E533" t="str">
            <v>Cambridge Distribution - Maint</v>
          </cell>
          <cell r="H533" t="str">
            <v>120</v>
          </cell>
          <cell r="I533" t="str">
            <v>CB</v>
          </cell>
          <cell r="J533">
            <v>117</v>
          </cell>
        </row>
        <row r="534">
          <cell r="A534" t="str">
            <v>CAP</v>
          </cell>
          <cell r="C534">
            <v>16290</v>
          </cell>
          <cell r="D534" t="str">
            <v>16290</v>
          </cell>
          <cell r="E534" t="str">
            <v>Cambridge Distribution - Maint</v>
          </cell>
          <cell r="H534" t="str">
            <v>120</v>
          </cell>
          <cell r="I534" t="str">
            <v>CL</v>
          </cell>
          <cell r="J534">
            <v>265.92</v>
          </cell>
          <cell r="M534">
            <v>178096.82</v>
          </cell>
        </row>
        <row r="535">
          <cell r="A535" t="str">
            <v>O&amp;M</v>
          </cell>
          <cell r="C535">
            <v>16295</v>
          </cell>
          <cell r="D535" t="str">
            <v>16295</v>
          </cell>
          <cell r="E535" t="str">
            <v>Cambridge Transmission - Maint</v>
          </cell>
          <cell r="H535" t="str">
            <v>120</v>
          </cell>
          <cell r="I535" t="str">
            <v>BT</v>
          </cell>
          <cell r="K535">
            <v>860.9</v>
          </cell>
        </row>
        <row r="536">
          <cell r="A536" t="str">
            <v>CAP</v>
          </cell>
          <cell r="C536">
            <v>16295</v>
          </cell>
          <cell r="D536" t="str">
            <v>16295</v>
          </cell>
          <cell r="E536" t="str">
            <v>Cambridge Transmission - Maint</v>
          </cell>
          <cell r="H536" t="str">
            <v>120</v>
          </cell>
          <cell r="I536" t="str">
            <v>CB</v>
          </cell>
          <cell r="L536">
            <v>422.68</v>
          </cell>
        </row>
        <row r="537">
          <cell r="A537" t="str">
            <v>CAP</v>
          </cell>
          <cell r="C537">
            <v>16295</v>
          </cell>
          <cell r="D537" t="str">
            <v>16295</v>
          </cell>
          <cell r="E537" t="str">
            <v>Cambridge Transmission - Maint</v>
          </cell>
          <cell r="H537" t="str">
            <v>120</v>
          </cell>
          <cell r="I537" t="str">
            <v>CL</v>
          </cell>
          <cell r="L537">
            <v>960.64</v>
          </cell>
          <cell r="M537">
            <v>1112938.69</v>
          </cell>
        </row>
        <row r="538">
          <cell r="A538" t="str">
            <v>O&amp;M</v>
          </cell>
          <cell r="C538">
            <v>16295</v>
          </cell>
          <cell r="D538" t="str">
            <v>16295</v>
          </cell>
          <cell r="E538" t="str">
            <v>Cambridge Transmission - Maint</v>
          </cell>
          <cell r="H538" t="str">
            <v>120</v>
          </cell>
          <cell r="I538" t="str">
            <v>IT</v>
          </cell>
          <cell r="J538">
            <v>115.38</v>
          </cell>
        </row>
        <row r="539">
          <cell r="A539" t="str">
            <v>O&amp;M</v>
          </cell>
          <cell r="C539">
            <v>16295</v>
          </cell>
          <cell r="D539" t="str">
            <v>16295</v>
          </cell>
          <cell r="E539" t="str">
            <v>Cambridge Transmission - Maint</v>
          </cell>
          <cell r="H539" t="str">
            <v>120</v>
          </cell>
          <cell r="I539" t="str">
            <v>LT</v>
          </cell>
          <cell r="K539">
            <v>2459.7600000000002</v>
          </cell>
        </row>
        <row r="540">
          <cell r="A540" t="str">
            <v>O&amp;M</v>
          </cell>
          <cell r="C540">
            <v>16295</v>
          </cell>
          <cell r="D540" t="str">
            <v>16295</v>
          </cell>
          <cell r="E540" t="str">
            <v>Cambridge Transmission - Maint</v>
          </cell>
          <cell r="H540" t="str">
            <v>120</v>
          </cell>
          <cell r="I540" t="str">
            <v>TT</v>
          </cell>
        </row>
        <row r="541">
          <cell r="A541" t="str">
            <v>O&amp;M</v>
          </cell>
          <cell r="C541">
            <v>16300</v>
          </cell>
          <cell r="D541" t="str">
            <v>16300</v>
          </cell>
          <cell r="E541" t="str">
            <v>H9 - EMPLOYEE DEVELOPMENT  XXX</v>
          </cell>
          <cell r="H541" t="str">
            <v>120</v>
          </cell>
          <cell r="I541" t="str">
            <v>BT</v>
          </cell>
          <cell r="J541">
            <v>60064.81</v>
          </cell>
        </row>
        <row r="542">
          <cell r="A542" t="str">
            <v>O&amp;M</v>
          </cell>
          <cell r="C542">
            <v>16300</v>
          </cell>
          <cell r="D542" t="str">
            <v>16300</v>
          </cell>
          <cell r="E542" t="str">
            <v>H9 - EMPLOYEE DEVELOPMENT  XXX</v>
          </cell>
          <cell r="H542" t="str">
            <v>120</v>
          </cell>
          <cell r="I542" t="str">
            <v>IT</v>
          </cell>
          <cell r="J542">
            <v>13967.17</v>
          </cell>
        </row>
        <row r="543">
          <cell r="A543" t="str">
            <v>O&amp;M</v>
          </cell>
          <cell r="C543">
            <v>16300</v>
          </cell>
          <cell r="D543" t="str">
            <v>16300</v>
          </cell>
          <cell r="E543" t="str">
            <v>H9 - EMPLOYEE DEVELOPMENT  XXX</v>
          </cell>
          <cell r="H543" t="str">
            <v>120</v>
          </cell>
          <cell r="I543" t="str">
            <v>LT</v>
          </cell>
          <cell r="J543">
            <v>155142.64000000001</v>
          </cell>
        </row>
        <row r="544">
          <cell r="A544" t="str">
            <v>O&amp;M</v>
          </cell>
          <cell r="C544">
            <v>16300</v>
          </cell>
          <cell r="D544" t="str">
            <v>16300</v>
          </cell>
          <cell r="E544" t="str">
            <v>H9 - EMPLOYEE DEVELOPMENT  XXX</v>
          </cell>
          <cell r="H544" t="str">
            <v>120</v>
          </cell>
          <cell r="I544" t="str">
            <v>MT</v>
          </cell>
          <cell r="J544">
            <v>5337.37</v>
          </cell>
          <cell r="K544">
            <v>1045.74</v>
          </cell>
          <cell r="L544">
            <v>8.1999999999999993</v>
          </cell>
        </row>
        <row r="545">
          <cell r="A545" t="str">
            <v>O&amp;M</v>
          </cell>
          <cell r="C545">
            <v>16300</v>
          </cell>
          <cell r="D545" t="str">
            <v>16300</v>
          </cell>
          <cell r="E545" t="str">
            <v>H9 - EMPLOYEE DEVELOPMENT  XXX</v>
          </cell>
          <cell r="H545" t="str">
            <v>120</v>
          </cell>
          <cell r="I545" t="str">
            <v>OT</v>
          </cell>
          <cell r="J545">
            <v>-238896.06</v>
          </cell>
        </row>
        <row r="546">
          <cell r="A546" t="str">
            <v>O&amp;M</v>
          </cell>
          <cell r="C546">
            <v>16300</v>
          </cell>
          <cell r="D546" t="str">
            <v>16300</v>
          </cell>
          <cell r="E546" t="str">
            <v>H9 - EMPLOYEE DEVELOPMENT  XXX</v>
          </cell>
          <cell r="H546" t="str">
            <v>120</v>
          </cell>
          <cell r="I546" t="str">
            <v>TT</v>
          </cell>
          <cell r="J546">
            <v>3304.74</v>
          </cell>
        </row>
        <row r="547">
          <cell r="A547" t="str">
            <v>O&amp;M</v>
          </cell>
          <cell r="C547">
            <v>16305</v>
          </cell>
          <cell r="D547" t="str">
            <v>16305</v>
          </cell>
          <cell r="E547" t="str">
            <v>Maintenance Mgr Nb, Plym, Cape</v>
          </cell>
          <cell r="H547" t="str">
            <v>120</v>
          </cell>
          <cell r="I547" t="str">
            <v>BT</v>
          </cell>
          <cell r="J547">
            <v>7852.27</v>
          </cell>
        </row>
        <row r="548">
          <cell r="A548" t="str">
            <v>O&amp;M</v>
          </cell>
          <cell r="C548">
            <v>16305</v>
          </cell>
          <cell r="D548" t="str">
            <v>16305</v>
          </cell>
          <cell r="E548" t="str">
            <v>Maintenance Mgr Nb, Plym, Cape</v>
          </cell>
          <cell r="H548" t="str">
            <v>120</v>
          </cell>
          <cell r="I548" t="str">
            <v>IT</v>
          </cell>
          <cell r="J548">
            <v>272.06</v>
          </cell>
        </row>
        <row r="549">
          <cell r="A549" t="str">
            <v>O&amp;M</v>
          </cell>
          <cell r="C549">
            <v>16305</v>
          </cell>
          <cell r="D549" t="str">
            <v>16305</v>
          </cell>
          <cell r="E549" t="str">
            <v>Maintenance Mgr Nb, Plym, Cape</v>
          </cell>
          <cell r="H549" t="str">
            <v>120</v>
          </cell>
          <cell r="I549" t="str">
            <v>LT</v>
          </cell>
          <cell r="J549">
            <v>22434.23</v>
          </cell>
          <cell r="K549">
            <v>738.96</v>
          </cell>
        </row>
        <row r="550">
          <cell r="A550" t="str">
            <v>O&amp;M</v>
          </cell>
          <cell r="C550">
            <v>16305</v>
          </cell>
          <cell r="D550" t="str">
            <v>16305</v>
          </cell>
          <cell r="E550" t="str">
            <v>Maintenance Mgr Nb, Plym, Cape</v>
          </cell>
          <cell r="H550" t="str">
            <v>120</v>
          </cell>
          <cell r="I550" t="str">
            <v>TT</v>
          </cell>
          <cell r="J550">
            <v>1046.18</v>
          </cell>
          <cell r="K550">
            <v>123.56</v>
          </cell>
        </row>
        <row r="551">
          <cell r="A551" t="str">
            <v>CAP</v>
          </cell>
          <cell r="C551">
            <v>16310</v>
          </cell>
          <cell r="D551" t="str">
            <v>16310</v>
          </cell>
          <cell r="E551" t="str">
            <v>Distribution Maintenance New Bedford</v>
          </cell>
          <cell r="H551" t="str">
            <v>120</v>
          </cell>
          <cell r="I551" t="str">
            <v>CT</v>
          </cell>
          <cell r="J551">
            <v>252.18</v>
          </cell>
        </row>
        <row r="552">
          <cell r="A552" t="str">
            <v>O&amp;M</v>
          </cell>
          <cell r="C552">
            <v>16310</v>
          </cell>
          <cell r="D552" t="str">
            <v>16310</v>
          </cell>
          <cell r="E552" t="str">
            <v>Distribution Maintenance New Bedford</v>
          </cell>
          <cell r="H552" t="str">
            <v>120</v>
          </cell>
          <cell r="I552" t="str">
            <v>IT</v>
          </cell>
          <cell r="J552">
            <v>2244.75</v>
          </cell>
        </row>
        <row r="553">
          <cell r="A553" t="str">
            <v>O&amp;M</v>
          </cell>
          <cell r="C553">
            <v>16315</v>
          </cell>
          <cell r="D553" t="str">
            <v>16315</v>
          </cell>
          <cell r="E553" t="str">
            <v>Distribution Maintenance  Plymouth</v>
          </cell>
          <cell r="H553" t="str">
            <v>120</v>
          </cell>
          <cell r="I553" t="str">
            <v>IT</v>
          </cell>
          <cell r="J553">
            <v>2019.75</v>
          </cell>
        </row>
        <row r="554">
          <cell r="A554" t="str">
            <v>O&amp;M</v>
          </cell>
          <cell r="C554">
            <v>16320</v>
          </cell>
          <cell r="D554" t="str">
            <v>16320</v>
          </cell>
          <cell r="E554" t="str">
            <v>Distribution Maint Cape and Vineyard</v>
          </cell>
          <cell r="H554" t="str">
            <v>120</v>
          </cell>
          <cell r="I554" t="str">
            <v>BT</v>
          </cell>
          <cell r="J554">
            <v>38.82</v>
          </cell>
        </row>
        <row r="555">
          <cell r="A555" t="str">
            <v>O&amp;M</v>
          </cell>
          <cell r="C555">
            <v>16320</v>
          </cell>
          <cell r="D555" t="str">
            <v>16320</v>
          </cell>
          <cell r="E555" t="str">
            <v>Distribution Maint Cape and Vineyard</v>
          </cell>
          <cell r="H555" t="str">
            <v>120</v>
          </cell>
          <cell r="I555" t="str">
            <v>IT</v>
          </cell>
          <cell r="J555">
            <v>815.88</v>
          </cell>
        </row>
        <row r="556">
          <cell r="A556" t="str">
            <v>O&amp;M</v>
          </cell>
          <cell r="C556">
            <v>16320</v>
          </cell>
          <cell r="D556" t="str">
            <v>16320</v>
          </cell>
          <cell r="E556" t="str">
            <v>Distribution Maint Cape and Vineyard</v>
          </cell>
          <cell r="H556" t="str">
            <v>120</v>
          </cell>
          <cell r="I556" t="str">
            <v>LT</v>
          </cell>
          <cell r="J556">
            <v>127.24</v>
          </cell>
        </row>
        <row r="557">
          <cell r="A557" t="str">
            <v>O&amp;M</v>
          </cell>
          <cell r="C557">
            <v>16325</v>
          </cell>
          <cell r="D557" t="str">
            <v>16325</v>
          </cell>
          <cell r="E557" t="str">
            <v>Transmission Maintenance New Bedford</v>
          </cell>
          <cell r="H557" t="str">
            <v>120</v>
          </cell>
          <cell r="I557" t="str">
            <v>BT</v>
          </cell>
          <cell r="K557">
            <v>39.229999999999997</v>
          </cell>
        </row>
        <row r="558">
          <cell r="A558" t="str">
            <v>CAP</v>
          </cell>
          <cell r="C558">
            <v>16325</v>
          </cell>
          <cell r="D558" t="str">
            <v>16325</v>
          </cell>
          <cell r="E558" t="str">
            <v>Transmission Maintenance New Bedford</v>
          </cell>
          <cell r="H558" t="str">
            <v>120</v>
          </cell>
          <cell r="I558" t="str">
            <v>CB</v>
          </cell>
        </row>
        <row r="559">
          <cell r="A559" t="str">
            <v>CAP</v>
          </cell>
          <cell r="C559">
            <v>16325</v>
          </cell>
          <cell r="D559" t="str">
            <v>16325</v>
          </cell>
          <cell r="E559" t="str">
            <v>Transmission Maintenance New Bedford</v>
          </cell>
          <cell r="H559" t="str">
            <v>120</v>
          </cell>
          <cell r="I559" t="str">
            <v>CL</v>
          </cell>
          <cell r="M559">
            <v>234665.08</v>
          </cell>
        </row>
        <row r="560">
          <cell r="A560" t="str">
            <v>CAP</v>
          </cell>
          <cell r="C560">
            <v>16325</v>
          </cell>
          <cell r="D560" t="str">
            <v>16325</v>
          </cell>
          <cell r="E560" t="str">
            <v>Transmission Maintenance New Bedford</v>
          </cell>
          <cell r="H560" t="str">
            <v>120</v>
          </cell>
          <cell r="I560" t="str">
            <v>CT</v>
          </cell>
        </row>
        <row r="561">
          <cell r="A561" t="str">
            <v>O&amp;M</v>
          </cell>
          <cell r="C561">
            <v>16325</v>
          </cell>
          <cell r="D561" t="str">
            <v>16325</v>
          </cell>
          <cell r="E561" t="str">
            <v>Transmission Maintenance New Bedford</v>
          </cell>
          <cell r="H561" t="str">
            <v>120</v>
          </cell>
          <cell r="I561" t="str">
            <v>LT</v>
          </cell>
          <cell r="K561">
            <v>112.08</v>
          </cell>
        </row>
        <row r="562">
          <cell r="A562" t="str">
            <v>O&amp;M</v>
          </cell>
          <cell r="B562" t="str">
            <v>Tzimorangas,John G</v>
          </cell>
          <cell r="C562">
            <v>16330</v>
          </cell>
          <cell r="D562" t="str">
            <v>16330</v>
          </cell>
          <cell r="E562" t="str">
            <v>Station Operations Transmission South</v>
          </cell>
          <cell r="F562" t="str">
            <v>Electric Operations</v>
          </cell>
          <cell r="G562" t="str">
            <v>Station Operations Transmission South</v>
          </cell>
          <cell r="H562" t="str">
            <v>120</v>
          </cell>
          <cell r="I562" t="str">
            <v>BT</v>
          </cell>
          <cell r="L562">
            <v>248.74</v>
          </cell>
        </row>
        <row r="563">
          <cell r="A563" t="str">
            <v>CAP</v>
          </cell>
          <cell r="B563" t="str">
            <v>Tzimorangas,John G</v>
          </cell>
          <cell r="C563">
            <v>16330</v>
          </cell>
          <cell r="D563" t="str">
            <v>16330</v>
          </cell>
          <cell r="E563" t="str">
            <v>Transmission Maintenance Plymouth</v>
          </cell>
          <cell r="F563" t="str">
            <v>Electric Operations</v>
          </cell>
          <cell r="G563" t="str">
            <v>Station Operations Transmission South</v>
          </cell>
          <cell r="H563" t="str">
            <v>120</v>
          </cell>
          <cell r="I563" t="str">
            <v>CI</v>
          </cell>
          <cell r="J563">
            <v>0</v>
          </cell>
        </row>
        <row r="564">
          <cell r="A564" t="str">
            <v>O&amp;M</v>
          </cell>
          <cell r="B564" t="str">
            <v>Tzimorangas,John G</v>
          </cell>
          <cell r="C564">
            <v>16330</v>
          </cell>
          <cell r="D564" t="str">
            <v>16330</v>
          </cell>
          <cell r="E564" t="str">
            <v>Station Operations Transmission South</v>
          </cell>
          <cell r="F564" t="str">
            <v>Electric Operations</v>
          </cell>
          <cell r="G564" t="str">
            <v>Station Operations Transmission South</v>
          </cell>
          <cell r="H564" t="str">
            <v>120</v>
          </cell>
          <cell r="I564" t="str">
            <v>IT</v>
          </cell>
          <cell r="K564">
            <v>1596.73</v>
          </cell>
          <cell r="L564">
            <v>15507.84</v>
          </cell>
        </row>
        <row r="565">
          <cell r="A565" t="str">
            <v>O&amp;M</v>
          </cell>
          <cell r="B565" t="str">
            <v>Tzimorangas,John G</v>
          </cell>
          <cell r="C565">
            <v>16330</v>
          </cell>
          <cell r="D565" t="str">
            <v>16330</v>
          </cell>
          <cell r="E565" t="str">
            <v>Station Operations Transmission South</v>
          </cell>
          <cell r="F565" t="str">
            <v>Electric Operations</v>
          </cell>
          <cell r="G565" t="str">
            <v>Station Operations Transmission South</v>
          </cell>
          <cell r="H565" t="str">
            <v>120</v>
          </cell>
          <cell r="I565" t="str">
            <v>LT</v>
          </cell>
          <cell r="L565">
            <v>710.66</v>
          </cell>
          <cell r="M565">
            <v>255.16</v>
          </cell>
        </row>
        <row r="566">
          <cell r="A566" t="str">
            <v>O&amp;M</v>
          </cell>
          <cell r="B566" t="str">
            <v>Tzimorangas,John G</v>
          </cell>
          <cell r="C566">
            <v>16330</v>
          </cell>
          <cell r="D566" t="str">
            <v>16330</v>
          </cell>
          <cell r="E566" t="str">
            <v>Station Operations Transmission South</v>
          </cell>
          <cell r="F566" t="str">
            <v>Electric Operations</v>
          </cell>
          <cell r="G566" t="str">
            <v>Station Operations Transmission South</v>
          </cell>
          <cell r="H566" t="str">
            <v>120</v>
          </cell>
          <cell r="I566" t="str">
            <v>TT</v>
          </cell>
          <cell r="L566">
            <v>72.400000000000006</v>
          </cell>
        </row>
        <row r="567">
          <cell r="A567" t="str">
            <v>O&amp;M</v>
          </cell>
          <cell r="B567" t="str">
            <v>Tzimorangas,John G</v>
          </cell>
          <cell r="C567">
            <v>16340</v>
          </cell>
          <cell r="D567" t="str">
            <v>16340</v>
          </cell>
          <cell r="E567" t="str">
            <v>Maintenance Mgr Fram, Walp, Walth</v>
          </cell>
          <cell r="F567" t="str">
            <v>Electric Operations</v>
          </cell>
          <cell r="G567" t="str">
            <v>Tran Ops SubSta North Central</v>
          </cell>
          <cell r="H567" t="str">
            <v>120</v>
          </cell>
          <cell r="I567" t="str">
            <v>BT</v>
          </cell>
          <cell r="J567">
            <v>136023.15</v>
          </cell>
          <cell r="K567">
            <v>-1195.9000000000001</v>
          </cell>
        </row>
        <row r="568">
          <cell r="A568" t="str">
            <v>O&amp;M</v>
          </cell>
          <cell r="B568" t="str">
            <v>Tzimorangas,John G</v>
          </cell>
          <cell r="C568">
            <v>16340</v>
          </cell>
          <cell r="D568" t="str">
            <v>16340</v>
          </cell>
          <cell r="E568" t="str">
            <v>Tran Ops SubSta North Central</v>
          </cell>
          <cell r="F568" t="str">
            <v>Electric Operations</v>
          </cell>
          <cell r="G568" t="str">
            <v>Tran Ops SubSta North Central</v>
          </cell>
          <cell r="H568" t="str">
            <v>120</v>
          </cell>
          <cell r="I568" t="str">
            <v>BT</v>
          </cell>
          <cell r="L568">
            <v>60947.92</v>
          </cell>
        </row>
        <row r="569">
          <cell r="A569" t="str">
            <v>CAP</v>
          </cell>
          <cell r="B569" t="str">
            <v>Tzimorangas,John G</v>
          </cell>
          <cell r="C569">
            <v>16340</v>
          </cell>
          <cell r="D569" t="str">
            <v>16340</v>
          </cell>
          <cell r="E569" t="str">
            <v>Maintenance Mgr Fram, Walp, Walth</v>
          </cell>
          <cell r="F569" t="str">
            <v>Electric Operations</v>
          </cell>
          <cell r="G569" t="str">
            <v>Tran Ops SubSta North Central</v>
          </cell>
          <cell r="H569" t="str">
            <v>120</v>
          </cell>
          <cell r="I569" t="str">
            <v>CB</v>
          </cell>
          <cell r="J569">
            <v>28537.34</v>
          </cell>
        </row>
        <row r="570">
          <cell r="A570" t="str">
            <v>CAP</v>
          </cell>
          <cell r="B570" t="str">
            <v>Tzimorangas,John G</v>
          </cell>
          <cell r="C570">
            <v>16340</v>
          </cell>
          <cell r="D570" t="str">
            <v>16340</v>
          </cell>
          <cell r="E570" t="str">
            <v>Tran Ops SubSta North Central</v>
          </cell>
          <cell r="F570" t="str">
            <v>Electric Operations</v>
          </cell>
          <cell r="G570" t="str">
            <v>Tran Ops SubSta North Central</v>
          </cell>
          <cell r="H570" t="str">
            <v>120</v>
          </cell>
          <cell r="I570" t="str">
            <v>CB</v>
          </cell>
          <cell r="K570">
            <v>1460.45</v>
          </cell>
        </row>
        <row r="571">
          <cell r="A571" t="str">
            <v>CAP</v>
          </cell>
          <cell r="B571" t="str">
            <v>Tzimorangas,John G</v>
          </cell>
          <cell r="C571">
            <v>16340</v>
          </cell>
          <cell r="D571" t="str">
            <v>16340</v>
          </cell>
          <cell r="E571" t="str">
            <v>Tran Ops SubSta North Central</v>
          </cell>
          <cell r="F571" t="str">
            <v>Electric Operations</v>
          </cell>
          <cell r="G571" t="str">
            <v>Tran Ops SubSta North Central</v>
          </cell>
          <cell r="H571" t="str">
            <v>120</v>
          </cell>
          <cell r="I571" t="str">
            <v>CI</v>
          </cell>
          <cell r="L571">
            <v>827.46</v>
          </cell>
        </row>
        <row r="572">
          <cell r="A572" t="str">
            <v>CAP</v>
          </cell>
          <cell r="B572" t="str">
            <v>Tzimorangas,John G</v>
          </cell>
          <cell r="C572">
            <v>16340</v>
          </cell>
          <cell r="D572" t="str">
            <v>16340</v>
          </cell>
          <cell r="E572" t="str">
            <v>Maintenance Mgr Fram, Walp, Walth</v>
          </cell>
          <cell r="F572" t="str">
            <v>Electric Operations</v>
          </cell>
          <cell r="G572" t="str">
            <v>Tran Ops SubSta North Central</v>
          </cell>
          <cell r="H572" t="str">
            <v>120</v>
          </cell>
          <cell r="I572" t="str">
            <v>CL</v>
          </cell>
          <cell r="J572">
            <v>64758.9</v>
          </cell>
          <cell r="M572">
            <v>418661.24</v>
          </cell>
        </row>
        <row r="573">
          <cell r="A573" t="str">
            <v>CAP</v>
          </cell>
          <cell r="B573" t="str">
            <v>Tzimorangas,John G</v>
          </cell>
          <cell r="C573">
            <v>16340</v>
          </cell>
          <cell r="D573" t="str">
            <v>16340</v>
          </cell>
          <cell r="E573" t="str">
            <v>Tran Ops SubSta North Central</v>
          </cell>
          <cell r="F573" t="str">
            <v>Electric Operations</v>
          </cell>
          <cell r="G573" t="str">
            <v>Tran Ops SubSta North Central</v>
          </cell>
          <cell r="H573" t="str">
            <v>120</v>
          </cell>
          <cell r="I573" t="str">
            <v>CL</v>
          </cell>
          <cell r="K573">
            <v>3319.5</v>
          </cell>
        </row>
        <row r="574">
          <cell r="A574" t="str">
            <v>CAP</v>
          </cell>
          <cell r="B574" t="str">
            <v>Tzimorangas,John G</v>
          </cell>
          <cell r="C574">
            <v>16340</v>
          </cell>
          <cell r="D574" t="str">
            <v>16340</v>
          </cell>
          <cell r="E574" t="str">
            <v>Maintenance Mgr Fram, Walp, Walth</v>
          </cell>
          <cell r="F574" t="str">
            <v>Electric Operations</v>
          </cell>
          <cell r="G574" t="str">
            <v>Tran Ops SubSta North Central</v>
          </cell>
          <cell r="H574" t="str">
            <v>120</v>
          </cell>
          <cell r="I574" t="str">
            <v>CT</v>
          </cell>
          <cell r="J574">
            <v>5495.17</v>
          </cell>
        </row>
        <row r="575">
          <cell r="A575" t="str">
            <v>CAP</v>
          </cell>
          <cell r="B575" t="str">
            <v>Tzimorangas,John G</v>
          </cell>
          <cell r="C575">
            <v>16340</v>
          </cell>
          <cell r="D575" t="str">
            <v>16340</v>
          </cell>
          <cell r="E575" t="str">
            <v>Tran Ops SubSta North Central</v>
          </cell>
          <cell r="F575" t="str">
            <v>Electric Operations</v>
          </cell>
          <cell r="G575" t="str">
            <v>Tran Ops SubSta North Central</v>
          </cell>
          <cell r="H575" t="str">
            <v>120</v>
          </cell>
          <cell r="I575" t="str">
            <v>CT</v>
          </cell>
          <cell r="K575">
            <v>0</v>
          </cell>
        </row>
        <row r="576">
          <cell r="A576" t="str">
            <v>O&amp;M</v>
          </cell>
          <cell r="B576" t="str">
            <v>Tzimorangas,John G</v>
          </cell>
          <cell r="C576">
            <v>16340</v>
          </cell>
          <cell r="D576" t="str">
            <v>16340</v>
          </cell>
          <cell r="E576" t="str">
            <v>Maintenance Mgr Fram, Walp, Walth</v>
          </cell>
          <cell r="F576" t="str">
            <v>Electric Operations</v>
          </cell>
          <cell r="G576" t="str">
            <v>Tran Ops SubSta North Central</v>
          </cell>
          <cell r="H576" t="str">
            <v>120</v>
          </cell>
          <cell r="I576" t="str">
            <v>IT</v>
          </cell>
          <cell r="J576">
            <v>6491.16</v>
          </cell>
          <cell r="K576">
            <v>-619.12</v>
          </cell>
        </row>
        <row r="577">
          <cell r="A577" t="str">
            <v>O&amp;M</v>
          </cell>
          <cell r="B577" t="str">
            <v>Tzimorangas,John G</v>
          </cell>
          <cell r="C577">
            <v>16340</v>
          </cell>
          <cell r="D577" t="str">
            <v>16340</v>
          </cell>
          <cell r="E577" t="str">
            <v>Tran Ops SubSta North Central</v>
          </cell>
          <cell r="F577" t="str">
            <v>Electric Operations</v>
          </cell>
          <cell r="G577" t="str">
            <v>Tran Ops SubSta North Central</v>
          </cell>
          <cell r="H577" t="str">
            <v>120</v>
          </cell>
          <cell r="I577" t="str">
            <v>IT</v>
          </cell>
          <cell r="L577">
            <v>961153.63</v>
          </cell>
        </row>
        <row r="578">
          <cell r="A578" t="str">
            <v>O&amp;M</v>
          </cell>
          <cell r="B578" t="str">
            <v>Tzimorangas,John G</v>
          </cell>
          <cell r="C578">
            <v>16340</v>
          </cell>
          <cell r="D578" t="str">
            <v>16340</v>
          </cell>
          <cell r="E578" t="str">
            <v>Maintenance Mgr Fram, Walp, Walth</v>
          </cell>
          <cell r="F578" t="str">
            <v>Electric Operations</v>
          </cell>
          <cell r="G578" t="str">
            <v>Tran Ops SubSta North Central</v>
          </cell>
          <cell r="H578" t="str">
            <v>120</v>
          </cell>
          <cell r="I578" t="str">
            <v>LT</v>
          </cell>
          <cell r="J578">
            <v>398738.97</v>
          </cell>
          <cell r="K578">
            <v>-2682.08</v>
          </cell>
        </row>
        <row r="579">
          <cell r="A579" t="str">
            <v>O&amp;M</v>
          </cell>
          <cell r="B579" t="str">
            <v>Tzimorangas,John G</v>
          </cell>
          <cell r="C579">
            <v>16340</v>
          </cell>
          <cell r="D579" t="str">
            <v>16340</v>
          </cell>
          <cell r="E579" t="str">
            <v>Tran Ops SubSta North Central</v>
          </cell>
          <cell r="F579" t="str">
            <v>Electric Operations</v>
          </cell>
          <cell r="G579" t="str">
            <v>Tran Ops SubSta North Central</v>
          </cell>
          <cell r="H579" t="str">
            <v>120</v>
          </cell>
          <cell r="I579" t="str">
            <v>LT</v>
          </cell>
          <cell r="L579">
            <v>180884.46</v>
          </cell>
        </row>
        <row r="580">
          <cell r="A580" t="str">
            <v>O&amp;M</v>
          </cell>
          <cell r="B580" t="str">
            <v>Tzimorangas,John G</v>
          </cell>
          <cell r="C580">
            <v>16340</v>
          </cell>
          <cell r="D580" t="str">
            <v>16340</v>
          </cell>
          <cell r="E580" t="str">
            <v>Maintenance Mgr Fram, Walp, Walth</v>
          </cell>
          <cell r="F580" t="str">
            <v>Electric Operations</v>
          </cell>
          <cell r="G580" t="str">
            <v>Tran Ops SubSta North Central</v>
          </cell>
          <cell r="H580" t="str">
            <v>120</v>
          </cell>
          <cell r="I580" t="str">
            <v>MT</v>
          </cell>
          <cell r="J580">
            <v>266.16000000000003</v>
          </cell>
          <cell r="M580">
            <v>70.11</v>
          </cell>
        </row>
        <row r="581">
          <cell r="A581" t="str">
            <v>O&amp;M</v>
          </cell>
          <cell r="B581" t="str">
            <v>Tzimorangas,John G</v>
          </cell>
          <cell r="C581">
            <v>16340</v>
          </cell>
          <cell r="D581" t="str">
            <v>16340</v>
          </cell>
          <cell r="E581" t="str">
            <v>Tran Ops SubSta North Central</v>
          </cell>
          <cell r="F581" t="str">
            <v>Electric Operations</v>
          </cell>
          <cell r="G581" t="str">
            <v>Tran Ops SubSta North Central</v>
          </cell>
          <cell r="H581" t="str">
            <v>120</v>
          </cell>
          <cell r="I581" t="str">
            <v>MT</v>
          </cell>
          <cell r="L581">
            <v>23084.66</v>
          </cell>
        </row>
        <row r="582">
          <cell r="A582" t="str">
            <v>O&amp;M</v>
          </cell>
          <cell r="B582" t="str">
            <v>Tzimorangas,John G</v>
          </cell>
          <cell r="C582">
            <v>16340</v>
          </cell>
          <cell r="D582" t="str">
            <v>16340</v>
          </cell>
          <cell r="E582" t="str">
            <v>Maintenance Mgr Fram, Walp, Walth</v>
          </cell>
          <cell r="F582" t="str">
            <v>Electric Operations</v>
          </cell>
          <cell r="G582" t="str">
            <v>Tran Ops SubSta North Central</v>
          </cell>
          <cell r="H582" t="str">
            <v>120</v>
          </cell>
          <cell r="I582" t="str">
            <v>OT</v>
          </cell>
          <cell r="J582">
            <v>4629.2700000000004</v>
          </cell>
          <cell r="K582">
            <v>425.71</v>
          </cell>
        </row>
        <row r="583">
          <cell r="A583" t="str">
            <v>O&amp;M</v>
          </cell>
          <cell r="B583" t="str">
            <v>Tzimorangas,John G</v>
          </cell>
          <cell r="C583">
            <v>16340</v>
          </cell>
          <cell r="D583" t="str">
            <v>16340</v>
          </cell>
          <cell r="E583" t="str">
            <v>Tran Ops SubSta North Central</v>
          </cell>
          <cell r="F583" t="str">
            <v>Electric Operations</v>
          </cell>
          <cell r="G583" t="str">
            <v>Tran Ops SubSta North Central</v>
          </cell>
          <cell r="H583" t="str">
            <v>120</v>
          </cell>
          <cell r="I583" t="str">
            <v>OT</v>
          </cell>
          <cell r="L583">
            <v>11912.78</v>
          </cell>
        </row>
        <row r="584">
          <cell r="A584" t="str">
            <v>O&amp;M</v>
          </cell>
          <cell r="B584" t="str">
            <v>Tzimorangas,John G</v>
          </cell>
          <cell r="C584">
            <v>16340</v>
          </cell>
          <cell r="D584" t="str">
            <v>16340</v>
          </cell>
          <cell r="E584" t="str">
            <v>Maintenance Mgr Fram, Walp, Walth</v>
          </cell>
          <cell r="F584" t="str">
            <v>Electric Operations</v>
          </cell>
          <cell r="G584" t="str">
            <v>Tran Ops SubSta North Central</v>
          </cell>
          <cell r="H584" t="str">
            <v>120</v>
          </cell>
          <cell r="I584" t="str">
            <v>TT</v>
          </cell>
          <cell r="J584">
            <v>6381.4</v>
          </cell>
          <cell r="K584">
            <v>1646</v>
          </cell>
        </row>
        <row r="585">
          <cell r="A585" t="str">
            <v>O&amp;M</v>
          </cell>
          <cell r="B585" t="str">
            <v>Tzimorangas,John G</v>
          </cell>
          <cell r="C585">
            <v>16340</v>
          </cell>
          <cell r="D585" t="str">
            <v>16340</v>
          </cell>
          <cell r="E585" t="str">
            <v>Tran Ops SubSta North Central</v>
          </cell>
          <cell r="F585" t="str">
            <v>Electric Operations</v>
          </cell>
          <cell r="G585" t="str">
            <v>Tran Ops SubSta North Central</v>
          </cell>
          <cell r="H585" t="str">
            <v>120</v>
          </cell>
          <cell r="I585" t="str">
            <v>TT</v>
          </cell>
          <cell r="L585">
            <v>72856.39</v>
          </cell>
        </row>
        <row r="586">
          <cell r="A586" t="str">
            <v>O&amp;M</v>
          </cell>
          <cell r="C586">
            <v>16345</v>
          </cell>
          <cell r="D586" t="str">
            <v>16345</v>
          </cell>
          <cell r="E586" t="str">
            <v>Distribution Maintenance Framingham</v>
          </cell>
          <cell r="H586" t="str">
            <v>120</v>
          </cell>
          <cell r="I586" t="str">
            <v>BT</v>
          </cell>
          <cell r="J586">
            <v>36431.919999999998</v>
          </cell>
          <cell r="K586">
            <v>85.19</v>
          </cell>
          <cell r="L586">
            <v>0</v>
          </cell>
        </row>
        <row r="587">
          <cell r="A587" t="str">
            <v>CAP</v>
          </cell>
          <cell r="C587">
            <v>16345</v>
          </cell>
          <cell r="D587" t="str">
            <v>16345</v>
          </cell>
          <cell r="E587" t="str">
            <v>Distribution Maintenance Framingham</v>
          </cell>
          <cell r="H587" t="str">
            <v>120</v>
          </cell>
          <cell r="I587" t="str">
            <v>CB</v>
          </cell>
          <cell r="J587">
            <v>15793.09</v>
          </cell>
          <cell r="K587">
            <v>853.55</v>
          </cell>
        </row>
        <row r="588">
          <cell r="A588" t="str">
            <v>CAP</v>
          </cell>
          <cell r="C588">
            <v>16345</v>
          </cell>
          <cell r="D588" t="str">
            <v>16345</v>
          </cell>
          <cell r="E588" t="str">
            <v>Distribution Maintenance Framingham</v>
          </cell>
          <cell r="H588" t="str">
            <v>120</v>
          </cell>
          <cell r="I588" t="str">
            <v>CI</v>
          </cell>
          <cell r="J588">
            <v>9442.08</v>
          </cell>
          <cell r="K588">
            <v>424</v>
          </cell>
        </row>
        <row r="589">
          <cell r="A589" t="str">
            <v>CAP</v>
          </cell>
          <cell r="C589">
            <v>16345</v>
          </cell>
          <cell r="D589" t="str">
            <v>16345</v>
          </cell>
          <cell r="E589" t="str">
            <v>Distribution Maintenance Framingham</v>
          </cell>
          <cell r="H589" t="str">
            <v>120</v>
          </cell>
          <cell r="I589" t="str">
            <v>CL</v>
          </cell>
          <cell r="J589">
            <v>35013.11</v>
          </cell>
          <cell r="K589">
            <v>1939.94</v>
          </cell>
          <cell r="M589">
            <v>86147.66</v>
          </cell>
        </row>
        <row r="590">
          <cell r="A590" t="str">
            <v>CAP</v>
          </cell>
          <cell r="C590">
            <v>16345</v>
          </cell>
          <cell r="D590" t="str">
            <v>16345</v>
          </cell>
          <cell r="E590" t="str">
            <v>Distribution Maintenance Framingham</v>
          </cell>
          <cell r="H590" t="str">
            <v>120</v>
          </cell>
          <cell r="I590" t="str">
            <v>CM</v>
          </cell>
          <cell r="J590">
            <v>13488.6</v>
          </cell>
          <cell r="K590">
            <v>1229.54</v>
          </cell>
          <cell r="L590">
            <v>277.44</v>
          </cell>
        </row>
        <row r="591">
          <cell r="A591" t="str">
            <v>CAP</v>
          </cell>
          <cell r="C591">
            <v>16345</v>
          </cell>
          <cell r="D591" t="str">
            <v>16345</v>
          </cell>
          <cell r="E591" t="str">
            <v>Distribution Maintenance Framingham</v>
          </cell>
          <cell r="H591" t="str">
            <v>120</v>
          </cell>
          <cell r="I591" t="str">
            <v>CT</v>
          </cell>
          <cell r="J591">
            <v>9027.02</v>
          </cell>
          <cell r="K591">
            <v>0</v>
          </cell>
        </row>
        <row r="592">
          <cell r="A592" t="str">
            <v>O&amp;M</v>
          </cell>
          <cell r="C592">
            <v>16345</v>
          </cell>
          <cell r="D592" t="str">
            <v>16345</v>
          </cell>
          <cell r="E592" t="str">
            <v>Distribution Maintenance Framingham</v>
          </cell>
          <cell r="H592" t="str">
            <v>120</v>
          </cell>
          <cell r="I592" t="str">
            <v>IT</v>
          </cell>
          <cell r="J592">
            <v>78717.63</v>
          </cell>
          <cell r="K592">
            <v>658.15</v>
          </cell>
          <cell r="L592">
            <v>2640</v>
          </cell>
        </row>
        <row r="593">
          <cell r="A593" t="str">
            <v>O&amp;M</v>
          </cell>
          <cell r="C593">
            <v>16345</v>
          </cell>
          <cell r="D593" t="str">
            <v>16345</v>
          </cell>
          <cell r="E593" t="str">
            <v>Distribution Maintenance Framingham</v>
          </cell>
          <cell r="H593" t="str">
            <v>120</v>
          </cell>
          <cell r="I593" t="str">
            <v>LT</v>
          </cell>
          <cell r="J593">
            <v>75709.83</v>
          </cell>
          <cell r="K593">
            <v>285.47000000000003</v>
          </cell>
          <cell r="L593">
            <v>0</v>
          </cell>
        </row>
        <row r="594">
          <cell r="A594" t="str">
            <v>O&amp;M</v>
          </cell>
          <cell r="C594">
            <v>16345</v>
          </cell>
          <cell r="D594" t="str">
            <v>16345</v>
          </cell>
          <cell r="E594" t="str">
            <v>Distribution Maintenance Framingham</v>
          </cell>
          <cell r="H594" t="str">
            <v>120</v>
          </cell>
          <cell r="I594" t="str">
            <v>MT</v>
          </cell>
          <cell r="J594">
            <v>797.98</v>
          </cell>
          <cell r="K594">
            <v>42.93</v>
          </cell>
        </row>
        <row r="595">
          <cell r="A595" t="str">
            <v>O&amp;M</v>
          </cell>
          <cell r="C595">
            <v>16345</v>
          </cell>
          <cell r="D595" t="str">
            <v>16345</v>
          </cell>
          <cell r="E595" t="str">
            <v>Distribution Maintenance Framingham</v>
          </cell>
          <cell r="H595" t="str">
            <v>120</v>
          </cell>
          <cell r="I595" t="str">
            <v>OT</v>
          </cell>
          <cell r="J595">
            <v>1863.27</v>
          </cell>
          <cell r="K595">
            <v>1190.8599999999999</v>
          </cell>
        </row>
        <row r="596">
          <cell r="A596" t="str">
            <v>O&amp;M</v>
          </cell>
          <cell r="C596">
            <v>16345</v>
          </cell>
          <cell r="D596" t="str">
            <v>16345</v>
          </cell>
          <cell r="E596" t="str">
            <v>Distribution Maintenance Framingham</v>
          </cell>
          <cell r="H596" t="str">
            <v>120</v>
          </cell>
          <cell r="I596" t="str">
            <v>TT</v>
          </cell>
          <cell r="J596">
            <v>23911.01</v>
          </cell>
          <cell r="K596">
            <v>3152.76</v>
          </cell>
          <cell r="L596">
            <v>0</v>
          </cell>
        </row>
        <row r="597">
          <cell r="A597" t="str">
            <v>O&amp;M</v>
          </cell>
          <cell r="C597">
            <v>16350</v>
          </cell>
          <cell r="D597" t="str">
            <v>16350</v>
          </cell>
          <cell r="E597" t="str">
            <v>Distribution Maintenance Walpole</v>
          </cell>
          <cell r="H597" t="str">
            <v>120</v>
          </cell>
          <cell r="I597" t="str">
            <v>BT</v>
          </cell>
          <cell r="J597">
            <v>25638.17</v>
          </cell>
          <cell r="K597">
            <v>807.71</v>
          </cell>
          <cell r="L597">
            <v>745.99</v>
          </cell>
        </row>
        <row r="598">
          <cell r="A598" t="str">
            <v>CAP</v>
          </cell>
          <cell r="C598">
            <v>16350</v>
          </cell>
          <cell r="D598" t="str">
            <v>16350</v>
          </cell>
          <cell r="E598" t="str">
            <v>Distribution Maintenance Walpole</v>
          </cell>
          <cell r="H598" t="str">
            <v>120</v>
          </cell>
          <cell r="I598" t="str">
            <v>CB</v>
          </cell>
          <cell r="J598">
            <v>8819.58</v>
          </cell>
          <cell r="K598">
            <v>0</v>
          </cell>
        </row>
        <row r="599">
          <cell r="A599" t="str">
            <v>CAP</v>
          </cell>
          <cell r="C599">
            <v>16350</v>
          </cell>
          <cell r="D599" t="str">
            <v>16350</v>
          </cell>
          <cell r="E599" t="str">
            <v>Distribution Maintenance Walpole</v>
          </cell>
          <cell r="H599" t="str">
            <v>120</v>
          </cell>
          <cell r="I599" t="str">
            <v>CL</v>
          </cell>
          <cell r="J599">
            <v>19635.89</v>
          </cell>
          <cell r="K599">
            <v>0</v>
          </cell>
        </row>
        <row r="600">
          <cell r="A600" t="str">
            <v>CAP</v>
          </cell>
          <cell r="C600">
            <v>16350</v>
          </cell>
          <cell r="D600" t="str">
            <v>16350</v>
          </cell>
          <cell r="E600" t="str">
            <v>Distribution Maintenance Walpole</v>
          </cell>
          <cell r="H600" t="str">
            <v>120</v>
          </cell>
          <cell r="I600" t="str">
            <v>CM</v>
          </cell>
          <cell r="J600">
            <v>4211.1000000000004</v>
          </cell>
        </row>
        <row r="601">
          <cell r="A601" t="str">
            <v>CAP</v>
          </cell>
          <cell r="C601">
            <v>16350</v>
          </cell>
          <cell r="D601" t="str">
            <v>16350</v>
          </cell>
          <cell r="E601" t="str">
            <v>Distribution Maintenance Walpole</v>
          </cell>
          <cell r="H601" t="str">
            <v>120</v>
          </cell>
          <cell r="I601" t="str">
            <v>CT</v>
          </cell>
          <cell r="J601">
            <v>6582.6</v>
          </cell>
          <cell r="K601">
            <v>82.24</v>
          </cell>
        </row>
        <row r="602">
          <cell r="A602" t="str">
            <v>O&amp;M</v>
          </cell>
          <cell r="C602">
            <v>16350</v>
          </cell>
          <cell r="D602" t="str">
            <v>16350</v>
          </cell>
          <cell r="E602" t="str">
            <v>Distribution Maintenance Walpole</v>
          </cell>
          <cell r="H602" t="str">
            <v>120</v>
          </cell>
          <cell r="I602" t="str">
            <v>IT</v>
          </cell>
          <cell r="J602">
            <v>40369.589999999997</v>
          </cell>
        </row>
        <row r="603">
          <cell r="A603" t="str">
            <v>O&amp;M</v>
          </cell>
          <cell r="C603">
            <v>16350</v>
          </cell>
          <cell r="D603" t="str">
            <v>16350</v>
          </cell>
          <cell r="E603" t="str">
            <v>Distribution Maintenance Walpole</v>
          </cell>
          <cell r="H603" t="str">
            <v>120</v>
          </cell>
          <cell r="I603" t="str">
            <v>LT</v>
          </cell>
          <cell r="J603">
            <v>56525.85</v>
          </cell>
          <cell r="K603">
            <v>2376.6</v>
          </cell>
          <cell r="L603">
            <v>2138.06</v>
          </cell>
        </row>
        <row r="604">
          <cell r="A604" t="str">
            <v>O&amp;M</v>
          </cell>
          <cell r="C604">
            <v>16350</v>
          </cell>
          <cell r="D604" t="str">
            <v>16350</v>
          </cell>
          <cell r="E604" t="str">
            <v>Distribution Maintenance Walpole</v>
          </cell>
          <cell r="H604" t="str">
            <v>120</v>
          </cell>
          <cell r="I604" t="str">
            <v>MT</v>
          </cell>
          <cell r="J604">
            <v>15786.15</v>
          </cell>
          <cell r="K604">
            <v>117.78</v>
          </cell>
        </row>
        <row r="605">
          <cell r="A605" t="str">
            <v>O&amp;M</v>
          </cell>
          <cell r="C605">
            <v>16350</v>
          </cell>
          <cell r="D605" t="str">
            <v>16350</v>
          </cell>
          <cell r="E605" t="str">
            <v>Distribution Maintenance Walpole</v>
          </cell>
          <cell r="H605" t="str">
            <v>120</v>
          </cell>
          <cell r="I605" t="str">
            <v>OT</v>
          </cell>
          <cell r="J605">
            <v>1488.56</v>
          </cell>
          <cell r="K605">
            <v>797.73</v>
          </cell>
          <cell r="L605">
            <v>14.16</v>
          </cell>
        </row>
        <row r="606">
          <cell r="A606" t="str">
            <v>O&amp;M</v>
          </cell>
          <cell r="C606">
            <v>16350</v>
          </cell>
          <cell r="D606" t="str">
            <v>16350</v>
          </cell>
          <cell r="E606" t="str">
            <v>Distribution Maintenance Walpole</v>
          </cell>
          <cell r="H606" t="str">
            <v>120</v>
          </cell>
          <cell r="I606" t="str">
            <v>TT</v>
          </cell>
          <cell r="J606">
            <v>23717.13</v>
          </cell>
          <cell r="K606">
            <v>8221.84</v>
          </cell>
          <cell r="L606">
            <v>806.43</v>
          </cell>
        </row>
        <row r="607">
          <cell r="A607" t="str">
            <v>O&amp;M</v>
          </cell>
          <cell r="C607">
            <v>16355</v>
          </cell>
          <cell r="D607" t="str">
            <v>16355</v>
          </cell>
          <cell r="E607" t="str">
            <v>Distribution Maintenance Waltham</v>
          </cell>
          <cell r="H607" t="str">
            <v>120</v>
          </cell>
          <cell r="I607" t="str">
            <v>BT</v>
          </cell>
          <cell r="J607">
            <v>36026.129999999997</v>
          </cell>
          <cell r="K607">
            <v>434.71</v>
          </cell>
          <cell r="L607">
            <v>0</v>
          </cell>
        </row>
        <row r="608">
          <cell r="A608" t="str">
            <v>CAP</v>
          </cell>
          <cell r="C608">
            <v>16355</v>
          </cell>
          <cell r="D608" t="str">
            <v>16355</v>
          </cell>
          <cell r="E608" t="str">
            <v>Distribution Maintenance Waltham</v>
          </cell>
          <cell r="H608" t="str">
            <v>120</v>
          </cell>
          <cell r="I608" t="str">
            <v>CB</v>
          </cell>
          <cell r="J608">
            <v>28063.74</v>
          </cell>
          <cell r="K608">
            <v>0</v>
          </cell>
          <cell r="M608">
            <v>909818.25</v>
          </cell>
        </row>
        <row r="609">
          <cell r="A609" t="str">
            <v>CAP</v>
          </cell>
          <cell r="C609">
            <v>16355</v>
          </cell>
          <cell r="D609" t="str">
            <v>16355</v>
          </cell>
          <cell r="E609" t="str">
            <v>Distribution Maintenance Waltham</v>
          </cell>
          <cell r="H609" t="str">
            <v>120</v>
          </cell>
          <cell r="I609" t="str">
            <v>CI</v>
          </cell>
          <cell r="J609">
            <v>6924.43</v>
          </cell>
          <cell r="K609">
            <v>1072.78</v>
          </cell>
        </row>
        <row r="610">
          <cell r="A610" t="str">
            <v>CAP</v>
          </cell>
          <cell r="C610">
            <v>16355</v>
          </cell>
          <cell r="D610" t="str">
            <v>16355</v>
          </cell>
          <cell r="E610" t="str">
            <v>Distribution Maintenance Waltham</v>
          </cell>
          <cell r="H610" t="str">
            <v>120</v>
          </cell>
          <cell r="I610" t="str">
            <v>CL</v>
          </cell>
          <cell r="J610">
            <v>63461.06</v>
          </cell>
          <cell r="K610">
            <v>0</v>
          </cell>
        </row>
        <row r="611">
          <cell r="A611" t="str">
            <v>CAP</v>
          </cell>
          <cell r="C611">
            <v>16355</v>
          </cell>
          <cell r="D611" t="str">
            <v>16355</v>
          </cell>
          <cell r="E611" t="str">
            <v>Distribution Maintenance Waltham</v>
          </cell>
          <cell r="H611" t="str">
            <v>120</v>
          </cell>
          <cell r="I611" t="str">
            <v>CM</v>
          </cell>
          <cell r="J611">
            <v>12452.65</v>
          </cell>
          <cell r="K611">
            <v>205</v>
          </cell>
        </row>
        <row r="612">
          <cell r="A612" t="str">
            <v>CAP</v>
          </cell>
          <cell r="C612">
            <v>16355</v>
          </cell>
          <cell r="D612" t="str">
            <v>16355</v>
          </cell>
          <cell r="E612" t="str">
            <v>Distribution Maintenance Waltham</v>
          </cell>
          <cell r="H612" t="str">
            <v>120</v>
          </cell>
          <cell r="I612" t="str">
            <v>CT</v>
          </cell>
          <cell r="J612">
            <v>18501.36</v>
          </cell>
          <cell r="K612">
            <v>0</v>
          </cell>
        </row>
        <row r="613">
          <cell r="A613" t="str">
            <v>O&amp;M</v>
          </cell>
          <cell r="C613">
            <v>16355</v>
          </cell>
          <cell r="D613" t="str">
            <v>16355</v>
          </cell>
          <cell r="E613" t="str">
            <v>Distribution Maintenance Waltham</v>
          </cell>
          <cell r="H613" t="str">
            <v>120</v>
          </cell>
          <cell r="I613" t="str">
            <v>IT</v>
          </cell>
          <cell r="J613">
            <v>33631.31</v>
          </cell>
          <cell r="K613">
            <v>-4227.75</v>
          </cell>
        </row>
        <row r="614">
          <cell r="A614" t="str">
            <v>O&amp;M</v>
          </cell>
          <cell r="C614">
            <v>16355</v>
          </cell>
          <cell r="D614" t="str">
            <v>16355</v>
          </cell>
          <cell r="E614" t="str">
            <v>Distribution Maintenance Waltham</v>
          </cell>
          <cell r="H614" t="str">
            <v>120</v>
          </cell>
          <cell r="I614" t="str">
            <v>LT</v>
          </cell>
          <cell r="J614">
            <v>95232.47</v>
          </cell>
          <cell r="K614">
            <v>1249.02</v>
          </cell>
          <cell r="L614">
            <v>0</v>
          </cell>
        </row>
        <row r="615">
          <cell r="A615" t="str">
            <v>O&amp;M</v>
          </cell>
          <cell r="C615">
            <v>16355</v>
          </cell>
          <cell r="D615" t="str">
            <v>16355</v>
          </cell>
          <cell r="E615" t="str">
            <v>Distribution Maintenance Waltham</v>
          </cell>
          <cell r="H615" t="str">
            <v>120</v>
          </cell>
          <cell r="I615" t="str">
            <v>MT</v>
          </cell>
          <cell r="J615">
            <v>13559.62</v>
          </cell>
          <cell r="K615">
            <v>680.63</v>
          </cell>
        </row>
        <row r="616">
          <cell r="A616" t="str">
            <v>O&amp;M</v>
          </cell>
          <cell r="C616">
            <v>16355</v>
          </cell>
          <cell r="D616" t="str">
            <v>16355</v>
          </cell>
          <cell r="E616" t="str">
            <v>Distribution Maintenance Waltham</v>
          </cell>
          <cell r="H616" t="str">
            <v>120</v>
          </cell>
          <cell r="I616" t="str">
            <v>OT</v>
          </cell>
          <cell r="J616">
            <v>831.82</v>
          </cell>
        </row>
        <row r="617">
          <cell r="A617" t="str">
            <v>O&amp;M</v>
          </cell>
          <cell r="C617">
            <v>16355</v>
          </cell>
          <cell r="D617" t="str">
            <v>16355</v>
          </cell>
          <cell r="E617" t="str">
            <v>Distribution Maintenance Waltham</v>
          </cell>
          <cell r="H617" t="str">
            <v>120</v>
          </cell>
          <cell r="I617" t="str">
            <v>TT</v>
          </cell>
          <cell r="J617">
            <v>32356.82</v>
          </cell>
          <cell r="K617">
            <v>3077.36</v>
          </cell>
          <cell r="L617">
            <v>0</v>
          </cell>
        </row>
        <row r="618">
          <cell r="A618" t="str">
            <v>O&amp;M</v>
          </cell>
          <cell r="B618" t="str">
            <v>Tzimorangas,John G</v>
          </cell>
          <cell r="C618">
            <v>16360</v>
          </cell>
          <cell r="D618" t="str">
            <v>16360</v>
          </cell>
          <cell r="E618" t="str">
            <v>Sta Ops Tran North Suburban</v>
          </cell>
          <cell r="F618" t="str">
            <v>Electric Operations</v>
          </cell>
          <cell r="G618" t="str">
            <v>Sta Ops Tran North Suburban</v>
          </cell>
          <cell r="H618" t="str">
            <v>120</v>
          </cell>
          <cell r="I618" t="str">
            <v>BT</v>
          </cell>
          <cell r="L618">
            <v>157049.21</v>
          </cell>
        </row>
        <row r="619">
          <cell r="A619" t="str">
            <v>O&amp;M</v>
          </cell>
          <cell r="B619" t="str">
            <v>Tzimorangas,John G</v>
          </cell>
          <cell r="C619">
            <v>16360</v>
          </cell>
          <cell r="D619" t="str">
            <v>16360</v>
          </cell>
          <cell r="E619" t="str">
            <v>Station Operations Transmission North</v>
          </cell>
          <cell r="F619" t="str">
            <v>Electric Operations</v>
          </cell>
          <cell r="G619" t="str">
            <v>Sta Ops Tran North Suburban</v>
          </cell>
          <cell r="H619" t="str">
            <v>120</v>
          </cell>
          <cell r="I619" t="str">
            <v>BT</v>
          </cell>
          <cell r="K619">
            <v>224973.81</v>
          </cell>
        </row>
        <row r="620">
          <cell r="A620" t="str">
            <v>O&amp;M</v>
          </cell>
          <cell r="B620" t="str">
            <v>Tzimorangas,John G</v>
          </cell>
          <cell r="C620">
            <v>16360</v>
          </cell>
          <cell r="D620" t="str">
            <v>16360</v>
          </cell>
          <cell r="E620" t="str">
            <v>Transmission Maintenance Framingham</v>
          </cell>
          <cell r="F620" t="str">
            <v>Electric Operations</v>
          </cell>
          <cell r="G620" t="str">
            <v>Sta Ops Tran North Suburban</v>
          </cell>
          <cell r="H620" t="str">
            <v>120</v>
          </cell>
          <cell r="I620" t="str">
            <v>BT</v>
          </cell>
          <cell r="J620">
            <v>4979.6099999999997</v>
          </cell>
        </row>
        <row r="621">
          <cell r="A621" t="str">
            <v>CAP</v>
          </cell>
          <cell r="B621" t="str">
            <v>Tzimorangas,John G</v>
          </cell>
          <cell r="C621">
            <v>16360</v>
          </cell>
          <cell r="D621" t="str">
            <v>16360</v>
          </cell>
          <cell r="E621" t="str">
            <v>Sta Ops Tran North Suburban</v>
          </cell>
          <cell r="F621" t="str">
            <v>Electric Operations</v>
          </cell>
          <cell r="G621" t="str">
            <v>Sta Ops Tran North Suburban</v>
          </cell>
          <cell r="H621" t="str">
            <v>120</v>
          </cell>
          <cell r="I621" t="str">
            <v>CB</v>
          </cell>
          <cell r="K621">
            <v>14745.54</v>
          </cell>
          <cell r="L621">
            <v>23977.62</v>
          </cell>
          <cell r="M621">
            <v>1295324.8899999999</v>
          </cell>
        </row>
        <row r="622">
          <cell r="A622" t="str">
            <v>CAP</v>
          </cell>
          <cell r="B622" t="str">
            <v>Tzimorangas,John G</v>
          </cell>
          <cell r="C622">
            <v>16360</v>
          </cell>
          <cell r="D622" t="str">
            <v>16360</v>
          </cell>
          <cell r="E622" t="str">
            <v>Sta Ops Tran North Suburban</v>
          </cell>
          <cell r="F622" t="str">
            <v>Electric Operations</v>
          </cell>
          <cell r="G622" t="str">
            <v>Sta Ops Tran North Suburban</v>
          </cell>
          <cell r="H622" t="str">
            <v>120</v>
          </cell>
          <cell r="I622" t="str">
            <v>CI</v>
          </cell>
          <cell r="K622">
            <v>81158.960000000006</v>
          </cell>
          <cell r="L622">
            <v>217094.32</v>
          </cell>
        </row>
        <row r="623">
          <cell r="A623" t="str">
            <v>CAP</v>
          </cell>
          <cell r="B623" t="str">
            <v>Tzimorangas,John G</v>
          </cell>
          <cell r="C623">
            <v>16360</v>
          </cell>
          <cell r="D623" t="str">
            <v>16360</v>
          </cell>
          <cell r="E623" t="str">
            <v>Sta Ops Tran North Suburban</v>
          </cell>
          <cell r="F623" t="str">
            <v>Electric Operations</v>
          </cell>
          <cell r="G623" t="str">
            <v>Sta Ops Tran North Suburban</v>
          </cell>
          <cell r="H623" t="str">
            <v>120</v>
          </cell>
          <cell r="I623" t="str">
            <v>CL</v>
          </cell>
          <cell r="K623">
            <v>33234.25</v>
          </cell>
          <cell r="L623">
            <v>60810.720000000001</v>
          </cell>
        </row>
        <row r="624">
          <cell r="A624" t="str">
            <v>CAP</v>
          </cell>
          <cell r="B624" t="str">
            <v>Tzimorangas,John G</v>
          </cell>
          <cell r="C624">
            <v>16360</v>
          </cell>
          <cell r="D624" t="str">
            <v>16360</v>
          </cell>
          <cell r="E624" t="str">
            <v>Sta Ops Tran North Suburban</v>
          </cell>
          <cell r="F624" t="str">
            <v>Electric Operations</v>
          </cell>
          <cell r="G624" t="str">
            <v>Sta Ops Tran North Suburban</v>
          </cell>
          <cell r="H624" t="str">
            <v>120</v>
          </cell>
          <cell r="I624" t="str">
            <v>CM</v>
          </cell>
          <cell r="K624">
            <v>33481</v>
          </cell>
          <cell r="L624">
            <v>62051.68</v>
          </cell>
        </row>
        <row r="625">
          <cell r="A625" t="str">
            <v>CAP</v>
          </cell>
          <cell r="B625" t="str">
            <v>Tzimorangas,John G</v>
          </cell>
          <cell r="C625">
            <v>16360</v>
          </cell>
          <cell r="D625" t="str">
            <v>16360</v>
          </cell>
          <cell r="E625" t="str">
            <v>Sta Ops Tran North Suburban</v>
          </cell>
          <cell r="F625" t="str">
            <v>Electric Operations</v>
          </cell>
          <cell r="G625" t="str">
            <v>Sta Ops Tran North Suburban</v>
          </cell>
          <cell r="H625" t="str">
            <v>120</v>
          </cell>
          <cell r="I625" t="str">
            <v>CO</v>
          </cell>
          <cell r="L625">
            <v>492.76</v>
          </cell>
        </row>
        <row r="626">
          <cell r="A626" t="str">
            <v>CAP</v>
          </cell>
          <cell r="B626" t="str">
            <v>Tzimorangas,John G</v>
          </cell>
          <cell r="C626">
            <v>16360</v>
          </cell>
          <cell r="D626" t="str">
            <v>16360</v>
          </cell>
          <cell r="E626" t="str">
            <v>Sta Ops Tran North Suburban</v>
          </cell>
          <cell r="F626" t="str">
            <v>Electric Operations</v>
          </cell>
          <cell r="G626" t="str">
            <v>Sta Ops Tran North Suburban</v>
          </cell>
          <cell r="H626" t="str">
            <v>120</v>
          </cell>
          <cell r="I626" t="str">
            <v>CT</v>
          </cell>
          <cell r="K626">
            <v>13783.37</v>
          </cell>
          <cell r="L626">
            <v>54293.81</v>
          </cell>
        </row>
        <row r="627">
          <cell r="A627" t="str">
            <v>O&amp;M</v>
          </cell>
          <cell r="B627" t="str">
            <v>Tzimorangas,John G</v>
          </cell>
          <cell r="C627">
            <v>16360</v>
          </cell>
          <cell r="D627" t="str">
            <v>16360</v>
          </cell>
          <cell r="E627" t="str">
            <v>Sta Ops Tran North Suburban</v>
          </cell>
          <cell r="F627" t="str">
            <v>Electric Operations</v>
          </cell>
          <cell r="G627" t="str">
            <v>Sta Ops Tran North Suburban</v>
          </cell>
          <cell r="H627" t="str">
            <v>120</v>
          </cell>
          <cell r="I627" t="str">
            <v>IT</v>
          </cell>
          <cell r="L627">
            <v>623286.89</v>
          </cell>
        </row>
        <row r="628">
          <cell r="A628" t="str">
            <v>O&amp;M</v>
          </cell>
          <cell r="B628" t="str">
            <v>Tzimorangas,John G</v>
          </cell>
          <cell r="C628">
            <v>16360</v>
          </cell>
          <cell r="D628" t="str">
            <v>16360</v>
          </cell>
          <cell r="E628" t="str">
            <v>Station Operations Transmission North</v>
          </cell>
          <cell r="F628" t="str">
            <v>Electric Operations</v>
          </cell>
          <cell r="G628" t="str">
            <v>Sta Ops Tran North Suburban</v>
          </cell>
          <cell r="H628" t="str">
            <v>120</v>
          </cell>
          <cell r="I628" t="str">
            <v>IT</v>
          </cell>
          <cell r="K628">
            <v>814939.24</v>
          </cell>
        </row>
        <row r="629">
          <cell r="A629" t="str">
            <v>O&amp;M</v>
          </cell>
          <cell r="B629" t="str">
            <v>Tzimorangas,John G</v>
          </cell>
          <cell r="C629">
            <v>16360</v>
          </cell>
          <cell r="D629" t="str">
            <v>16360</v>
          </cell>
          <cell r="E629" t="str">
            <v>Transmission Maintenance Framingham</v>
          </cell>
          <cell r="F629" t="str">
            <v>Electric Operations</v>
          </cell>
          <cell r="G629" t="str">
            <v>Sta Ops Tran North Suburban</v>
          </cell>
          <cell r="H629" t="str">
            <v>120</v>
          </cell>
          <cell r="I629" t="str">
            <v>IT</v>
          </cell>
          <cell r="J629">
            <v>7119.88</v>
          </cell>
        </row>
        <row r="630">
          <cell r="A630" t="str">
            <v>O&amp;M</v>
          </cell>
          <cell r="B630" t="str">
            <v>Tzimorangas,John G</v>
          </cell>
          <cell r="C630">
            <v>16360</v>
          </cell>
          <cell r="D630" t="str">
            <v>16360</v>
          </cell>
          <cell r="E630" t="str">
            <v>Sta Ops Tran North Suburban</v>
          </cell>
          <cell r="F630" t="str">
            <v>Electric Operations</v>
          </cell>
          <cell r="G630" t="str">
            <v>Sta Ops Tran North Suburban</v>
          </cell>
          <cell r="H630" t="str">
            <v>120</v>
          </cell>
          <cell r="I630" t="str">
            <v>LT</v>
          </cell>
          <cell r="L630">
            <v>454923.35</v>
          </cell>
        </row>
        <row r="631">
          <cell r="A631" t="str">
            <v>O&amp;M</v>
          </cell>
          <cell r="B631" t="str">
            <v>Tzimorangas,John G</v>
          </cell>
          <cell r="C631">
            <v>16360</v>
          </cell>
          <cell r="D631" t="str">
            <v>16360</v>
          </cell>
          <cell r="E631" t="str">
            <v>Station Operations Transmission North</v>
          </cell>
          <cell r="F631" t="str">
            <v>Electric Operations</v>
          </cell>
          <cell r="G631" t="str">
            <v>Sta Ops Tran North Suburban</v>
          </cell>
          <cell r="H631" t="str">
            <v>120</v>
          </cell>
          <cell r="I631" t="str">
            <v>LT</v>
          </cell>
          <cell r="K631">
            <v>684646.38</v>
          </cell>
        </row>
        <row r="632">
          <cell r="A632" t="str">
            <v>O&amp;M</v>
          </cell>
          <cell r="B632" t="str">
            <v>Tzimorangas,John G</v>
          </cell>
          <cell r="C632">
            <v>16360</v>
          </cell>
          <cell r="D632" t="str">
            <v>16360</v>
          </cell>
          <cell r="E632" t="str">
            <v>Transmission Maintenance Framingham</v>
          </cell>
          <cell r="F632" t="str">
            <v>Electric Operations</v>
          </cell>
          <cell r="G632" t="str">
            <v>Sta Ops Tran North Suburban</v>
          </cell>
          <cell r="H632" t="str">
            <v>120</v>
          </cell>
          <cell r="I632" t="str">
            <v>LT</v>
          </cell>
          <cell r="J632">
            <v>14227.51</v>
          </cell>
        </row>
        <row r="633">
          <cell r="A633" t="str">
            <v>O&amp;M</v>
          </cell>
          <cell r="B633" t="str">
            <v>Tzimorangas,John G</v>
          </cell>
          <cell r="C633">
            <v>16360</v>
          </cell>
          <cell r="D633" t="str">
            <v>16360</v>
          </cell>
          <cell r="E633" t="str">
            <v>Sta Ops Tran North Suburban</v>
          </cell>
          <cell r="F633" t="str">
            <v>Electric Operations</v>
          </cell>
          <cell r="G633" t="str">
            <v>Sta Ops Tran North Suburban</v>
          </cell>
          <cell r="H633" t="str">
            <v>120</v>
          </cell>
          <cell r="I633" t="str">
            <v>MT</v>
          </cell>
          <cell r="L633">
            <v>171713.89</v>
          </cell>
        </row>
        <row r="634">
          <cell r="A634" t="str">
            <v>O&amp;M</v>
          </cell>
          <cell r="B634" t="str">
            <v>Tzimorangas,John G</v>
          </cell>
          <cell r="C634">
            <v>16360</v>
          </cell>
          <cell r="D634" t="str">
            <v>16360</v>
          </cell>
          <cell r="E634" t="str">
            <v>Station Operations Transmission North</v>
          </cell>
          <cell r="F634" t="str">
            <v>Electric Operations</v>
          </cell>
          <cell r="G634" t="str">
            <v>Sta Ops Tran North Suburban</v>
          </cell>
          <cell r="H634" t="str">
            <v>120</v>
          </cell>
          <cell r="I634" t="str">
            <v>MT</v>
          </cell>
          <cell r="K634">
            <v>27239.47</v>
          </cell>
        </row>
        <row r="635">
          <cell r="A635" t="str">
            <v>O&amp;M</v>
          </cell>
          <cell r="B635" t="str">
            <v>Tzimorangas,John G</v>
          </cell>
          <cell r="C635">
            <v>16360</v>
          </cell>
          <cell r="D635" t="str">
            <v>16360</v>
          </cell>
          <cell r="E635" t="str">
            <v>Transmission Maintenance Framingham</v>
          </cell>
          <cell r="F635" t="str">
            <v>Electric Operations</v>
          </cell>
          <cell r="G635" t="str">
            <v>Sta Ops Tran North Suburban</v>
          </cell>
          <cell r="H635" t="str">
            <v>120</v>
          </cell>
          <cell r="I635" t="str">
            <v>MT</v>
          </cell>
          <cell r="J635">
            <v>0</v>
          </cell>
          <cell r="M635">
            <v>-1662.69</v>
          </cell>
        </row>
        <row r="636">
          <cell r="A636" t="str">
            <v>O&amp;M</v>
          </cell>
          <cell r="B636" t="str">
            <v>Tzimorangas,John G</v>
          </cell>
          <cell r="C636">
            <v>16360</v>
          </cell>
          <cell r="D636" t="str">
            <v>16360</v>
          </cell>
          <cell r="E636" t="str">
            <v>Sta Ops Tran North Suburban</v>
          </cell>
          <cell r="F636" t="str">
            <v>Electric Operations</v>
          </cell>
          <cell r="G636" t="str">
            <v>Sta Ops Tran North Suburban</v>
          </cell>
          <cell r="H636" t="str">
            <v>120</v>
          </cell>
          <cell r="I636" t="str">
            <v>OT</v>
          </cell>
          <cell r="L636">
            <v>218.93</v>
          </cell>
        </row>
        <row r="637">
          <cell r="A637" t="str">
            <v>O&amp;M</v>
          </cell>
          <cell r="B637" t="str">
            <v>Tzimorangas,John G</v>
          </cell>
          <cell r="C637">
            <v>16360</v>
          </cell>
          <cell r="D637" t="str">
            <v>16360</v>
          </cell>
          <cell r="E637" t="str">
            <v>Station Operations Transmission North</v>
          </cell>
          <cell r="F637" t="str">
            <v>Electric Operations</v>
          </cell>
          <cell r="G637" t="str">
            <v>Sta Ops Tran North Suburban</v>
          </cell>
          <cell r="H637" t="str">
            <v>120</v>
          </cell>
          <cell r="I637" t="str">
            <v>OT</v>
          </cell>
          <cell r="K637">
            <v>0</v>
          </cell>
        </row>
        <row r="638">
          <cell r="A638" t="str">
            <v>O&amp;M</v>
          </cell>
          <cell r="B638" t="str">
            <v>Tzimorangas,John G</v>
          </cell>
          <cell r="C638">
            <v>16360</v>
          </cell>
          <cell r="D638" t="str">
            <v>16360</v>
          </cell>
          <cell r="E638" t="str">
            <v>Transmission Maintenance Framingham</v>
          </cell>
          <cell r="F638" t="str">
            <v>Electric Operations</v>
          </cell>
          <cell r="G638" t="str">
            <v>Sta Ops Tran North Suburban</v>
          </cell>
          <cell r="H638" t="str">
            <v>120</v>
          </cell>
          <cell r="I638" t="str">
            <v>OT</v>
          </cell>
          <cell r="J638">
            <v>0</v>
          </cell>
        </row>
        <row r="639">
          <cell r="A639" t="str">
            <v>O&amp;M</v>
          </cell>
          <cell r="B639" t="str">
            <v>Tzimorangas,John G</v>
          </cell>
          <cell r="C639">
            <v>16360</v>
          </cell>
          <cell r="D639" t="str">
            <v>16360</v>
          </cell>
          <cell r="E639" t="str">
            <v>Sta Ops Tran North Suburban</v>
          </cell>
          <cell r="F639" t="str">
            <v>Electric Operations</v>
          </cell>
          <cell r="G639" t="str">
            <v>Sta Ops Tran North Suburban</v>
          </cell>
          <cell r="H639" t="str">
            <v>120</v>
          </cell>
          <cell r="I639" t="str">
            <v>TT</v>
          </cell>
          <cell r="L639">
            <v>214679.52</v>
          </cell>
        </row>
        <row r="640">
          <cell r="A640" t="str">
            <v>O&amp;M</v>
          </cell>
          <cell r="B640" t="str">
            <v>Tzimorangas,John G</v>
          </cell>
          <cell r="C640">
            <v>16360</v>
          </cell>
          <cell r="D640" t="str">
            <v>16360</v>
          </cell>
          <cell r="E640" t="str">
            <v>Station Operations Transmission North</v>
          </cell>
          <cell r="F640" t="str">
            <v>Electric Operations</v>
          </cell>
          <cell r="G640" t="str">
            <v>Sta Ops Tran North Suburban</v>
          </cell>
          <cell r="H640" t="str">
            <v>120</v>
          </cell>
          <cell r="I640" t="str">
            <v>TT</v>
          </cell>
          <cell r="K640">
            <v>454276.06</v>
          </cell>
        </row>
        <row r="641">
          <cell r="A641" t="str">
            <v>O&amp;M</v>
          </cell>
          <cell r="B641" t="str">
            <v>Tzimorangas,John G</v>
          </cell>
          <cell r="C641">
            <v>16360</v>
          </cell>
          <cell r="D641" t="str">
            <v>16360</v>
          </cell>
          <cell r="E641" t="str">
            <v>Transmission Maintenance Framingham</v>
          </cell>
          <cell r="F641" t="str">
            <v>Electric Operations</v>
          </cell>
          <cell r="G641" t="str">
            <v>Sta Ops Tran North Suburban</v>
          </cell>
          <cell r="H641" t="str">
            <v>120</v>
          </cell>
          <cell r="I641" t="str">
            <v>TT</v>
          </cell>
          <cell r="J641">
            <v>5615.62</v>
          </cell>
        </row>
        <row r="642">
          <cell r="A642" t="str">
            <v>O&amp;M</v>
          </cell>
          <cell r="B642" t="str">
            <v>Tzimorangas,John G</v>
          </cell>
          <cell r="C642">
            <v>16365</v>
          </cell>
          <cell r="D642" t="str">
            <v>16365</v>
          </cell>
          <cell r="E642" t="str">
            <v>Field Support Transmission NSTAR</v>
          </cell>
          <cell r="F642" t="str">
            <v>Electric Operations</v>
          </cell>
          <cell r="G642" t="str">
            <v>Field Support Transmission NSTAR</v>
          </cell>
          <cell r="H642" t="str">
            <v>120</v>
          </cell>
          <cell r="I642" t="str">
            <v>BT</v>
          </cell>
          <cell r="K642">
            <v>70.36</v>
          </cell>
          <cell r="L642">
            <v>72570.8</v>
          </cell>
        </row>
        <row r="643">
          <cell r="A643" t="str">
            <v>CAP</v>
          </cell>
          <cell r="B643" t="str">
            <v>Tzimorangas,John G</v>
          </cell>
          <cell r="C643">
            <v>16365</v>
          </cell>
          <cell r="D643" t="str">
            <v>16365</v>
          </cell>
          <cell r="E643" t="str">
            <v>Field Support Transmission NSTAR</v>
          </cell>
          <cell r="F643" t="str">
            <v>Electric Operations</v>
          </cell>
          <cell r="G643" t="str">
            <v>Field Support Transmission NSTAR</v>
          </cell>
          <cell r="H643" t="str">
            <v>120</v>
          </cell>
          <cell r="I643" t="str">
            <v>CB</v>
          </cell>
          <cell r="L643">
            <v>802.59</v>
          </cell>
          <cell r="M643">
            <v>1115934.98</v>
          </cell>
        </row>
        <row r="644">
          <cell r="A644" t="str">
            <v>CAP</v>
          </cell>
          <cell r="B644" t="str">
            <v>Tzimorangas,John G</v>
          </cell>
          <cell r="C644">
            <v>16365</v>
          </cell>
          <cell r="D644" t="str">
            <v>16365</v>
          </cell>
          <cell r="E644" t="str">
            <v>Field Support Transmission NSTAR</v>
          </cell>
          <cell r="F644" t="str">
            <v>Electric Operations</v>
          </cell>
          <cell r="G644" t="str">
            <v>Field Support Transmission NSTAR</v>
          </cell>
          <cell r="H644" t="str">
            <v>120</v>
          </cell>
          <cell r="I644" t="str">
            <v>CL</v>
          </cell>
          <cell r="L644">
            <v>1823.96</v>
          </cell>
        </row>
        <row r="645">
          <cell r="A645" t="str">
            <v>CAP</v>
          </cell>
          <cell r="B645" t="str">
            <v>Tzimorangas,John G</v>
          </cell>
          <cell r="C645">
            <v>16365</v>
          </cell>
          <cell r="D645" t="str">
            <v>16365</v>
          </cell>
          <cell r="E645" t="str">
            <v>Field Support Transmission NSTAR</v>
          </cell>
          <cell r="F645" t="str">
            <v>Electric Operations</v>
          </cell>
          <cell r="G645" t="str">
            <v>Field Support Transmission NSTAR</v>
          </cell>
          <cell r="H645" t="str">
            <v>120</v>
          </cell>
          <cell r="I645" t="str">
            <v>CM</v>
          </cell>
          <cell r="L645">
            <v>17710</v>
          </cell>
        </row>
        <row r="646">
          <cell r="A646" t="str">
            <v>CAP</v>
          </cell>
          <cell r="B646" t="str">
            <v>Tzimorangas,John G</v>
          </cell>
          <cell r="C646">
            <v>16365</v>
          </cell>
          <cell r="D646" t="str">
            <v>16365</v>
          </cell>
          <cell r="E646" t="str">
            <v>Field Support Transmission NSTAR</v>
          </cell>
          <cell r="F646" t="str">
            <v>Electric Operations</v>
          </cell>
          <cell r="G646" t="str">
            <v>Field Support Transmission NSTAR</v>
          </cell>
          <cell r="H646" t="str">
            <v>120</v>
          </cell>
          <cell r="I646" t="str">
            <v>CT</v>
          </cell>
          <cell r="L646">
            <v>45</v>
          </cell>
        </row>
        <row r="647">
          <cell r="A647" t="str">
            <v>O&amp;M</v>
          </cell>
          <cell r="B647" t="str">
            <v>Tzimorangas,John G</v>
          </cell>
          <cell r="C647">
            <v>16365</v>
          </cell>
          <cell r="D647" t="str">
            <v>16365</v>
          </cell>
          <cell r="E647" t="str">
            <v>Field Support Transmission NSTAR</v>
          </cell>
          <cell r="F647" t="str">
            <v>Electric Operations</v>
          </cell>
          <cell r="G647" t="str">
            <v>Field Support Transmission NSTAR</v>
          </cell>
          <cell r="H647" t="str">
            <v>120</v>
          </cell>
          <cell r="I647" t="str">
            <v>IT</v>
          </cell>
          <cell r="K647">
            <v>8500</v>
          </cell>
          <cell r="L647">
            <v>15232.25</v>
          </cell>
        </row>
        <row r="648">
          <cell r="A648" t="str">
            <v>O&amp;M</v>
          </cell>
          <cell r="B648" t="str">
            <v>Tzimorangas,John G</v>
          </cell>
          <cell r="C648">
            <v>16365</v>
          </cell>
          <cell r="D648" t="str">
            <v>16365</v>
          </cell>
          <cell r="E648" t="str">
            <v>Field Support Transmission NSTAR</v>
          </cell>
          <cell r="F648" t="str">
            <v>Electric Operations</v>
          </cell>
          <cell r="G648" t="str">
            <v>Field Support Transmission NSTAR</v>
          </cell>
          <cell r="H648" t="str">
            <v>120</v>
          </cell>
          <cell r="I648" t="str">
            <v>LT</v>
          </cell>
          <cell r="K648">
            <v>201.04</v>
          </cell>
          <cell r="L648">
            <v>207613.17</v>
          </cell>
          <cell r="M648">
            <v>11094.64</v>
          </cell>
        </row>
        <row r="649">
          <cell r="A649" t="str">
            <v>O&amp;M</v>
          </cell>
          <cell r="B649" t="str">
            <v>Tzimorangas,John G</v>
          </cell>
          <cell r="C649">
            <v>16365</v>
          </cell>
          <cell r="D649" t="str">
            <v>16365</v>
          </cell>
          <cell r="E649" t="str">
            <v>Field Support Transmission NSTAR</v>
          </cell>
          <cell r="F649" t="str">
            <v>Electric Operations</v>
          </cell>
          <cell r="G649" t="str">
            <v>Field Support Transmission NSTAR</v>
          </cell>
          <cell r="H649" t="str">
            <v>120</v>
          </cell>
          <cell r="I649" t="str">
            <v>MT</v>
          </cell>
          <cell r="L649">
            <v>0</v>
          </cell>
          <cell r="M649">
            <v>43566.04</v>
          </cell>
        </row>
        <row r="650">
          <cell r="A650" t="str">
            <v>O&amp;M</v>
          </cell>
          <cell r="B650" t="str">
            <v>Tzimorangas,John G</v>
          </cell>
          <cell r="C650">
            <v>16365</v>
          </cell>
          <cell r="D650" t="str">
            <v>16365</v>
          </cell>
          <cell r="E650" t="str">
            <v>Field Support Transmission NSTAR</v>
          </cell>
          <cell r="F650" t="str">
            <v>Electric Operations</v>
          </cell>
          <cell r="G650" t="str">
            <v>Field Support Transmission NSTAR</v>
          </cell>
          <cell r="H650" t="str">
            <v>120</v>
          </cell>
          <cell r="I650" t="str">
            <v>OT</v>
          </cell>
          <cell r="L650">
            <v>3405.87</v>
          </cell>
        </row>
        <row r="651">
          <cell r="A651" t="str">
            <v>O&amp;M</v>
          </cell>
          <cell r="B651" t="str">
            <v>Tzimorangas,John G</v>
          </cell>
          <cell r="C651">
            <v>16365</v>
          </cell>
          <cell r="D651" t="str">
            <v>16365</v>
          </cell>
          <cell r="E651" t="str">
            <v>Field Support Transmission NSTAR</v>
          </cell>
          <cell r="F651" t="str">
            <v>Electric Operations</v>
          </cell>
          <cell r="G651" t="str">
            <v>Field Support Transmission NSTAR</v>
          </cell>
          <cell r="H651" t="str">
            <v>120</v>
          </cell>
          <cell r="I651" t="str">
            <v>TT</v>
          </cell>
          <cell r="K651">
            <v>69.84</v>
          </cell>
          <cell r="L651">
            <v>77007.67</v>
          </cell>
        </row>
        <row r="652">
          <cell r="A652" t="str">
            <v>O&amp;M</v>
          </cell>
          <cell r="C652">
            <v>16370</v>
          </cell>
          <cell r="D652" t="str">
            <v>16370</v>
          </cell>
          <cell r="E652" t="str">
            <v>Transmission Maintenance Walpole</v>
          </cell>
          <cell r="H652" t="str">
            <v>120</v>
          </cell>
          <cell r="I652" t="str">
            <v>BT</v>
          </cell>
          <cell r="J652">
            <v>18764.41</v>
          </cell>
          <cell r="K652">
            <v>1608.7</v>
          </cell>
          <cell r="L652">
            <v>893.38</v>
          </cell>
        </row>
        <row r="653">
          <cell r="A653" t="str">
            <v>CAP</v>
          </cell>
          <cell r="C653">
            <v>16370</v>
          </cell>
          <cell r="D653" t="str">
            <v>16370</v>
          </cell>
          <cell r="E653" t="str">
            <v>Transmission Maintenance Walpole</v>
          </cell>
          <cell r="H653" t="str">
            <v>120</v>
          </cell>
          <cell r="I653" t="str">
            <v>CB</v>
          </cell>
          <cell r="J653">
            <v>45.18</v>
          </cell>
          <cell r="K653">
            <v>62.39</v>
          </cell>
          <cell r="M653">
            <v>2042985.02</v>
          </cell>
        </row>
        <row r="654">
          <cell r="A654" t="str">
            <v>CAP</v>
          </cell>
          <cell r="C654">
            <v>16370</v>
          </cell>
          <cell r="D654" t="str">
            <v>16370</v>
          </cell>
          <cell r="E654" t="str">
            <v>Transmission Maintenance Walpole</v>
          </cell>
          <cell r="H654" t="str">
            <v>120</v>
          </cell>
          <cell r="I654" t="str">
            <v>CL</v>
          </cell>
          <cell r="J654">
            <v>102.72</v>
          </cell>
          <cell r="K654">
            <v>141.80000000000001</v>
          </cell>
        </row>
        <row r="655">
          <cell r="A655" t="str">
            <v>CAP</v>
          </cell>
          <cell r="C655">
            <v>16370</v>
          </cell>
          <cell r="D655" t="str">
            <v>16370</v>
          </cell>
          <cell r="E655" t="str">
            <v>Transmission Maintenance Walpole</v>
          </cell>
          <cell r="H655" t="str">
            <v>120</v>
          </cell>
          <cell r="I655" t="str">
            <v>CT</v>
          </cell>
          <cell r="K655">
            <v>85.08</v>
          </cell>
        </row>
        <row r="656">
          <cell r="A656" t="str">
            <v>O&amp;M</v>
          </cell>
          <cell r="C656">
            <v>16370</v>
          </cell>
          <cell r="D656" t="str">
            <v>16370</v>
          </cell>
          <cell r="E656" t="str">
            <v>Transmission Maintenance Walpole</v>
          </cell>
          <cell r="H656" t="str">
            <v>120</v>
          </cell>
          <cell r="I656" t="str">
            <v>IT</v>
          </cell>
          <cell r="J656">
            <v>48825.69</v>
          </cell>
        </row>
        <row r="657">
          <cell r="A657" t="str">
            <v>O&amp;M</v>
          </cell>
          <cell r="C657">
            <v>16370</v>
          </cell>
          <cell r="D657" t="str">
            <v>16370</v>
          </cell>
          <cell r="E657" t="str">
            <v>Transmission Maintenance Walpole</v>
          </cell>
          <cell r="H657" t="str">
            <v>120</v>
          </cell>
          <cell r="I657" t="str">
            <v>LT</v>
          </cell>
          <cell r="J657">
            <v>54386.080000000002</v>
          </cell>
          <cell r="K657">
            <v>4546.8900000000003</v>
          </cell>
          <cell r="L657">
            <v>2607.71</v>
          </cell>
          <cell r="M657">
            <v>4508.8900000000003</v>
          </cell>
        </row>
        <row r="658">
          <cell r="A658" t="str">
            <v>O&amp;M</v>
          </cell>
          <cell r="C658">
            <v>16370</v>
          </cell>
          <cell r="D658" t="str">
            <v>16370</v>
          </cell>
          <cell r="E658" t="str">
            <v>Transmission Maintenance Walpole</v>
          </cell>
          <cell r="H658" t="str">
            <v>120</v>
          </cell>
          <cell r="I658" t="str">
            <v>MT</v>
          </cell>
          <cell r="J658">
            <v>0</v>
          </cell>
          <cell r="M658">
            <v>-38190.269999999997</v>
          </cell>
        </row>
        <row r="659">
          <cell r="A659" t="str">
            <v>O&amp;M</v>
          </cell>
          <cell r="C659">
            <v>16370</v>
          </cell>
          <cell r="D659" t="str">
            <v>16370</v>
          </cell>
          <cell r="E659" t="str">
            <v>Transmission Maintenance Walpole</v>
          </cell>
          <cell r="H659" t="str">
            <v>120</v>
          </cell>
          <cell r="I659" t="str">
            <v>OT</v>
          </cell>
          <cell r="J659">
            <v>0</v>
          </cell>
        </row>
        <row r="660">
          <cell r="A660" t="str">
            <v>O&amp;M</v>
          </cell>
          <cell r="C660">
            <v>16370</v>
          </cell>
          <cell r="D660" t="str">
            <v>16370</v>
          </cell>
          <cell r="E660" t="str">
            <v>Transmission Maintenance Walpole</v>
          </cell>
          <cell r="H660" t="str">
            <v>120</v>
          </cell>
          <cell r="I660" t="str">
            <v>TT</v>
          </cell>
          <cell r="J660">
            <v>20845.11</v>
          </cell>
          <cell r="K660">
            <v>1822.25</v>
          </cell>
          <cell r="L660">
            <v>0</v>
          </cell>
          <cell r="M660">
            <v>1938635.55</v>
          </cell>
        </row>
        <row r="661">
          <cell r="A661" t="str">
            <v>O&amp;M</v>
          </cell>
          <cell r="C661">
            <v>16375</v>
          </cell>
          <cell r="D661" t="str">
            <v>16375</v>
          </cell>
          <cell r="E661" t="str">
            <v>Transmission Maintenance Waltham</v>
          </cell>
          <cell r="H661" t="str">
            <v>120</v>
          </cell>
          <cell r="I661" t="str">
            <v>BT</v>
          </cell>
          <cell r="J661">
            <v>9893.6200000000008</v>
          </cell>
          <cell r="K661">
            <v>258.98</v>
          </cell>
          <cell r="L661">
            <v>340.07</v>
          </cell>
        </row>
        <row r="662">
          <cell r="A662" t="str">
            <v>CAP</v>
          </cell>
          <cell r="C662">
            <v>16375</v>
          </cell>
          <cell r="D662" t="str">
            <v>16375</v>
          </cell>
          <cell r="E662" t="str">
            <v>Transmission Maintenance Waltham</v>
          </cell>
          <cell r="H662" t="str">
            <v>120</v>
          </cell>
          <cell r="I662" t="str">
            <v>CB</v>
          </cell>
          <cell r="J662">
            <v>48.22</v>
          </cell>
          <cell r="K662">
            <v>180.94</v>
          </cell>
          <cell r="L662">
            <v>149.54</v>
          </cell>
          <cell r="M662">
            <v>252817.61</v>
          </cell>
        </row>
        <row r="663">
          <cell r="A663" t="str">
            <v>CAP</v>
          </cell>
          <cell r="C663">
            <v>16375</v>
          </cell>
          <cell r="D663" t="str">
            <v>16375</v>
          </cell>
          <cell r="E663" t="str">
            <v>Transmission Maintenance Waltham</v>
          </cell>
          <cell r="H663" t="str">
            <v>120</v>
          </cell>
          <cell r="I663" t="str">
            <v>CI</v>
          </cell>
          <cell r="J663">
            <v>11292.58</v>
          </cell>
        </row>
        <row r="664">
          <cell r="A664" t="str">
            <v>CAP</v>
          </cell>
          <cell r="C664">
            <v>16375</v>
          </cell>
          <cell r="D664" t="str">
            <v>16375</v>
          </cell>
          <cell r="E664" t="str">
            <v>Transmission Maintenance Waltham</v>
          </cell>
          <cell r="H664" t="str">
            <v>120</v>
          </cell>
          <cell r="I664" t="str">
            <v>CL</v>
          </cell>
          <cell r="J664">
            <v>109.6</v>
          </cell>
          <cell r="K664">
            <v>413.03</v>
          </cell>
          <cell r="L664">
            <v>351.62</v>
          </cell>
        </row>
        <row r="665">
          <cell r="A665" t="str">
            <v>CAP</v>
          </cell>
          <cell r="C665">
            <v>16375</v>
          </cell>
          <cell r="D665" t="str">
            <v>16375</v>
          </cell>
          <cell r="E665" t="str">
            <v>Transmission Maintenance Waltham</v>
          </cell>
          <cell r="H665" t="str">
            <v>120</v>
          </cell>
          <cell r="I665" t="str">
            <v>CT</v>
          </cell>
          <cell r="J665">
            <v>123.3</v>
          </cell>
          <cell r="K665">
            <v>223.98</v>
          </cell>
          <cell r="L665">
            <v>71.03</v>
          </cell>
        </row>
        <row r="666">
          <cell r="A666" t="str">
            <v>O&amp;M</v>
          </cell>
          <cell r="C666">
            <v>16375</v>
          </cell>
          <cell r="D666" t="str">
            <v>16375</v>
          </cell>
          <cell r="E666" t="str">
            <v>Transmission Maintenance Waltham</v>
          </cell>
          <cell r="H666" t="str">
            <v>120</v>
          </cell>
          <cell r="I666" t="str">
            <v>IT</v>
          </cell>
          <cell r="J666">
            <v>13016.85</v>
          </cell>
        </row>
        <row r="667">
          <cell r="A667" t="str">
            <v>O&amp;M</v>
          </cell>
          <cell r="C667">
            <v>16375</v>
          </cell>
          <cell r="D667" t="str">
            <v>16375</v>
          </cell>
          <cell r="E667" t="str">
            <v>Transmission Maintenance Waltham</v>
          </cell>
          <cell r="H667" t="str">
            <v>120</v>
          </cell>
          <cell r="I667" t="str">
            <v>LT</v>
          </cell>
          <cell r="J667">
            <v>27585.91</v>
          </cell>
          <cell r="K667">
            <v>825.26</v>
          </cell>
          <cell r="L667">
            <v>1004.76</v>
          </cell>
          <cell r="M667">
            <v>17922.87</v>
          </cell>
        </row>
        <row r="668">
          <cell r="A668" t="str">
            <v>O&amp;M</v>
          </cell>
          <cell r="C668">
            <v>16375</v>
          </cell>
          <cell r="D668" t="str">
            <v>16375</v>
          </cell>
          <cell r="E668" t="str">
            <v>Transmission Maintenance Waltham</v>
          </cell>
          <cell r="H668" t="str">
            <v>120</v>
          </cell>
          <cell r="I668" t="str">
            <v>MT</v>
          </cell>
          <cell r="J668">
            <v>4642.53</v>
          </cell>
          <cell r="M668">
            <v>66992.02</v>
          </cell>
        </row>
        <row r="669">
          <cell r="A669" t="str">
            <v>O&amp;M</v>
          </cell>
          <cell r="C669">
            <v>16375</v>
          </cell>
          <cell r="D669" t="str">
            <v>16375</v>
          </cell>
          <cell r="E669" t="str">
            <v>Transmission Maintenance Waltham</v>
          </cell>
          <cell r="H669" t="str">
            <v>120</v>
          </cell>
          <cell r="I669" t="str">
            <v>OT</v>
          </cell>
          <cell r="J669">
            <v>0</v>
          </cell>
          <cell r="M669">
            <v>276.24</v>
          </cell>
        </row>
        <row r="670">
          <cell r="A670" t="str">
            <v>O&amp;M</v>
          </cell>
          <cell r="C670">
            <v>16375</v>
          </cell>
          <cell r="D670" t="str">
            <v>16375</v>
          </cell>
          <cell r="E670" t="str">
            <v>Transmission Maintenance Waltham</v>
          </cell>
          <cell r="H670" t="str">
            <v>120</v>
          </cell>
          <cell r="I670" t="str">
            <v>TT</v>
          </cell>
          <cell r="J670">
            <v>7710.69</v>
          </cell>
          <cell r="K670">
            <v>3387.46</v>
          </cell>
          <cell r="L670">
            <v>114.9</v>
          </cell>
          <cell r="M670">
            <v>394717.4</v>
          </cell>
        </row>
        <row r="671">
          <cell r="A671" t="str">
            <v>O&amp;M</v>
          </cell>
          <cell r="C671">
            <v>16380</v>
          </cell>
          <cell r="D671" t="str">
            <v>16380</v>
          </cell>
          <cell r="E671" t="str">
            <v>Construction Mgr Mass Ave, Somerville, Cambridge</v>
          </cell>
          <cell r="H671" t="str">
            <v>120</v>
          </cell>
          <cell r="I671" t="str">
            <v>BT</v>
          </cell>
          <cell r="J671">
            <v>8711.01</v>
          </cell>
        </row>
        <row r="672">
          <cell r="A672" t="str">
            <v>CAP</v>
          </cell>
          <cell r="C672">
            <v>16380</v>
          </cell>
          <cell r="D672" t="str">
            <v>16380</v>
          </cell>
          <cell r="E672" t="str">
            <v>Construction Mgr Mass Ave, Somerville, Cambridge</v>
          </cell>
          <cell r="H672" t="str">
            <v>120</v>
          </cell>
          <cell r="I672" t="str">
            <v>CB</v>
          </cell>
          <cell r="J672">
            <v>5381.76</v>
          </cell>
          <cell r="K672">
            <v>0</v>
          </cell>
          <cell r="L672">
            <v>9.91</v>
          </cell>
          <cell r="M672">
            <v>407483.84</v>
          </cell>
        </row>
        <row r="673">
          <cell r="A673" t="str">
            <v>CAP</v>
          </cell>
          <cell r="C673">
            <v>16380</v>
          </cell>
          <cell r="D673" t="str">
            <v>16380</v>
          </cell>
          <cell r="E673" t="str">
            <v>Construction Mgr Mass Ave, Somerville, Cambridge</v>
          </cell>
          <cell r="H673" t="str">
            <v>120</v>
          </cell>
          <cell r="I673" t="str">
            <v>CL</v>
          </cell>
          <cell r="J673">
            <v>12231.17</v>
          </cell>
          <cell r="K673">
            <v>0</v>
          </cell>
          <cell r="L673">
            <v>22.84</v>
          </cell>
          <cell r="M673">
            <v>469596.22</v>
          </cell>
        </row>
        <row r="674">
          <cell r="A674" t="str">
            <v>CAP</v>
          </cell>
          <cell r="C674">
            <v>16380</v>
          </cell>
          <cell r="D674" t="str">
            <v>16380</v>
          </cell>
          <cell r="E674" t="str">
            <v>Construction Mgr Mass Ave, Somerville, Cambridge</v>
          </cell>
          <cell r="H674" t="str">
            <v>120</v>
          </cell>
          <cell r="I674" t="str">
            <v>CT</v>
          </cell>
          <cell r="J674">
            <v>1611.76</v>
          </cell>
          <cell r="K674">
            <v>0</v>
          </cell>
          <cell r="L674">
            <v>240.97</v>
          </cell>
        </row>
        <row r="675">
          <cell r="A675" t="str">
            <v>O&amp;M</v>
          </cell>
          <cell r="C675">
            <v>16380</v>
          </cell>
          <cell r="D675" t="str">
            <v>16380</v>
          </cell>
          <cell r="E675" t="str">
            <v>Construction Mgr Mass Ave, Somerville, Cambridge</v>
          </cell>
          <cell r="H675" t="str">
            <v>120</v>
          </cell>
          <cell r="I675" t="str">
            <v>IT</v>
          </cell>
          <cell r="J675">
            <v>894.66</v>
          </cell>
        </row>
        <row r="676">
          <cell r="A676" t="str">
            <v>O&amp;M</v>
          </cell>
          <cell r="C676">
            <v>16380</v>
          </cell>
          <cell r="D676" t="str">
            <v>16380</v>
          </cell>
          <cell r="E676" t="str">
            <v>Construction Mgr Mass Ave, Somerville, Cambridge</v>
          </cell>
          <cell r="H676" t="str">
            <v>120</v>
          </cell>
          <cell r="I676" t="str">
            <v>LT</v>
          </cell>
          <cell r="J676">
            <v>24898.720000000001</v>
          </cell>
          <cell r="M676">
            <v>429.16</v>
          </cell>
        </row>
        <row r="677">
          <cell r="A677" t="str">
            <v>O&amp;M</v>
          </cell>
          <cell r="C677">
            <v>16380</v>
          </cell>
          <cell r="D677" t="str">
            <v>16380</v>
          </cell>
          <cell r="E677" t="str">
            <v>Construction Mgr Mass Ave, Somerville, Cambridge</v>
          </cell>
          <cell r="H677" t="str">
            <v>120</v>
          </cell>
          <cell r="I677" t="str">
            <v>TT</v>
          </cell>
          <cell r="J677">
            <v>1815.26</v>
          </cell>
          <cell r="M677">
            <v>2662957.39</v>
          </cell>
        </row>
        <row r="678">
          <cell r="A678" t="str">
            <v>O&amp;M</v>
          </cell>
          <cell r="B678" t="str">
            <v>Andreas,Philip B</v>
          </cell>
          <cell r="C678">
            <v>16385</v>
          </cell>
          <cell r="D678" t="str">
            <v>16385</v>
          </cell>
          <cell r="E678" t="str">
            <v>Mass Ave, Som  Admin - Construction</v>
          </cell>
          <cell r="F678" t="str">
            <v>Electric Operations</v>
          </cell>
          <cell r="G678" t="str">
            <v>Planning &amp; Scheduling Central</v>
          </cell>
          <cell r="H678" t="str">
            <v>120</v>
          </cell>
          <cell r="I678" t="str">
            <v>BT</v>
          </cell>
          <cell r="J678">
            <v>114.44</v>
          </cell>
          <cell r="K678">
            <v>297378.37</v>
          </cell>
          <cell r="M678">
            <v>240.61</v>
          </cell>
        </row>
        <row r="679">
          <cell r="A679" t="str">
            <v>O&amp;M</v>
          </cell>
          <cell r="B679" t="str">
            <v>Andreas,Philip B</v>
          </cell>
          <cell r="C679">
            <v>16385</v>
          </cell>
          <cell r="D679" t="str">
            <v>16385</v>
          </cell>
          <cell r="E679" t="str">
            <v>Planning &amp; Scheduling Central</v>
          </cell>
          <cell r="F679" t="str">
            <v>Electric Operations</v>
          </cell>
          <cell r="G679" t="str">
            <v>Planning &amp; Scheduling Central</v>
          </cell>
          <cell r="H679" t="str">
            <v>120</v>
          </cell>
          <cell r="I679" t="str">
            <v>BT</v>
          </cell>
          <cell r="L679">
            <v>390415.58</v>
          </cell>
          <cell r="M679">
            <v>293.44</v>
          </cell>
        </row>
        <row r="680">
          <cell r="A680" t="str">
            <v>CAP</v>
          </cell>
          <cell r="B680" t="str">
            <v>Andreas,Philip B</v>
          </cell>
          <cell r="C680">
            <v>16385</v>
          </cell>
          <cell r="D680" t="str">
            <v>16385</v>
          </cell>
          <cell r="E680" t="str">
            <v>Mass Ave, Som  Admin - Construction</v>
          </cell>
          <cell r="F680" t="str">
            <v>Electric Operations</v>
          </cell>
          <cell r="G680" t="str">
            <v>Planning &amp; Scheduling Central</v>
          </cell>
          <cell r="H680" t="str">
            <v>120</v>
          </cell>
          <cell r="I680" t="str">
            <v>CB</v>
          </cell>
          <cell r="J680">
            <v>465.63</v>
          </cell>
        </row>
        <row r="681">
          <cell r="A681" t="str">
            <v>CAP</v>
          </cell>
          <cell r="B681" t="str">
            <v>Andreas,Philip B</v>
          </cell>
          <cell r="C681">
            <v>16385</v>
          </cell>
          <cell r="D681" t="str">
            <v>16385</v>
          </cell>
          <cell r="E681" t="str">
            <v>Plan &amp; Sched North Central</v>
          </cell>
          <cell r="F681" t="str">
            <v>Electric Operations</v>
          </cell>
          <cell r="G681" t="str">
            <v>Planning &amp; Scheduling Central</v>
          </cell>
          <cell r="H681" t="str">
            <v>120</v>
          </cell>
          <cell r="I681" t="str">
            <v>CB</v>
          </cell>
          <cell r="K681">
            <v>551325.31999999995</v>
          </cell>
        </row>
        <row r="682">
          <cell r="A682" t="str">
            <v>CAP</v>
          </cell>
          <cell r="B682" t="str">
            <v>Andreas,Philip B</v>
          </cell>
          <cell r="C682">
            <v>16385</v>
          </cell>
          <cell r="D682" t="str">
            <v>16385</v>
          </cell>
          <cell r="E682" t="str">
            <v>Planning &amp; Scheduling Central</v>
          </cell>
          <cell r="F682" t="str">
            <v>Electric Operations</v>
          </cell>
          <cell r="G682" t="str">
            <v>Planning &amp; Scheduling Central</v>
          </cell>
          <cell r="H682" t="str">
            <v>120</v>
          </cell>
          <cell r="I682" t="str">
            <v>CB</v>
          </cell>
          <cell r="L682">
            <v>455815.83</v>
          </cell>
        </row>
        <row r="683">
          <cell r="A683" t="str">
            <v>CAP</v>
          </cell>
          <cell r="B683" t="str">
            <v>Andreas,Philip B</v>
          </cell>
          <cell r="C683">
            <v>16385</v>
          </cell>
          <cell r="D683" t="str">
            <v>16385</v>
          </cell>
          <cell r="E683" t="str">
            <v>Plan &amp; Sched North Central</v>
          </cell>
          <cell r="F683" t="str">
            <v>Electric Operations</v>
          </cell>
          <cell r="G683" t="str">
            <v>Planning &amp; Scheduling Central</v>
          </cell>
          <cell r="H683" t="str">
            <v>120</v>
          </cell>
          <cell r="I683" t="str">
            <v>CI</v>
          </cell>
          <cell r="K683">
            <v>62341.22</v>
          </cell>
        </row>
        <row r="684">
          <cell r="A684" t="str">
            <v>CAP</v>
          </cell>
          <cell r="B684" t="str">
            <v>Andreas,Philip B</v>
          </cell>
          <cell r="C684">
            <v>16385</v>
          </cell>
          <cell r="D684" t="str">
            <v>16385</v>
          </cell>
          <cell r="E684" t="str">
            <v>Planning &amp; Scheduling Central</v>
          </cell>
          <cell r="F684" t="str">
            <v>Electric Operations</v>
          </cell>
          <cell r="G684" t="str">
            <v>Planning &amp; Scheduling Central</v>
          </cell>
          <cell r="H684" t="str">
            <v>120</v>
          </cell>
          <cell r="I684" t="str">
            <v>CI</v>
          </cell>
          <cell r="L684">
            <v>189657.7</v>
          </cell>
        </row>
        <row r="685">
          <cell r="A685" t="str">
            <v>CAP</v>
          </cell>
          <cell r="B685" t="str">
            <v>Andreas,Philip B</v>
          </cell>
          <cell r="C685">
            <v>16385</v>
          </cell>
          <cell r="D685" t="str">
            <v>16385</v>
          </cell>
          <cell r="E685" t="str">
            <v>Mass Ave, Som  Admin - Construction</v>
          </cell>
          <cell r="F685" t="str">
            <v>Electric Operations</v>
          </cell>
          <cell r="G685" t="str">
            <v>Planning &amp; Scheduling Central</v>
          </cell>
          <cell r="H685" t="str">
            <v>120</v>
          </cell>
          <cell r="I685" t="str">
            <v>CL</v>
          </cell>
          <cell r="J685">
            <v>1058.25</v>
          </cell>
          <cell r="M685">
            <v>242172.38</v>
          </cell>
        </row>
        <row r="686">
          <cell r="A686" t="str">
            <v>CAP</v>
          </cell>
          <cell r="B686" t="str">
            <v>Andreas,Philip B</v>
          </cell>
          <cell r="C686">
            <v>16385</v>
          </cell>
          <cell r="D686" t="str">
            <v>16385</v>
          </cell>
          <cell r="E686" t="str">
            <v>Plan &amp; Sched North Central</v>
          </cell>
          <cell r="F686" t="str">
            <v>Electric Operations</v>
          </cell>
          <cell r="G686" t="str">
            <v>Planning &amp; Scheduling Central</v>
          </cell>
          <cell r="H686" t="str">
            <v>120</v>
          </cell>
          <cell r="I686" t="str">
            <v>CL</v>
          </cell>
          <cell r="K686">
            <v>1293568.01</v>
          </cell>
          <cell r="M686">
            <v>546236.19999999995</v>
          </cell>
        </row>
        <row r="687">
          <cell r="A687" t="str">
            <v>CAP</v>
          </cell>
          <cell r="B687" t="str">
            <v>Andreas,Philip B</v>
          </cell>
          <cell r="C687">
            <v>16385</v>
          </cell>
          <cell r="D687" t="str">
            <v>16385</v>
          </cell>
          <cell r="E687" t="str">
            <v>Planning &amp; Scheduling Central</v>
          </cell>
          <cell r="F687" t="str">
            <v>Electric Operations</v>
          </cell>
          <cell r="G687" t="str">
            <v>Planning &amp; Scheduling Central</v>
          </cell>
          <cell r="H687" t="str">
            <v>120</v>
          </cell>
          <cell r="I687" t="str">
            <v>CL</v>
          </cell>
          <cell r="L687">
            <v>1053868.29</v>
          </cell>
          <cell r="M687">
            <v>171630.36</v>
          </cell>
        </row>
        <row r="688">
          <cell r="A688" t="str">
            <v>CAP</v>
          </cell>
          <cell r="B688" t="str">
            <v>Andreas,Philip B</v>
          </cell>
          <cell r="C688">
            <v>16385</v>
          </cell>
          <cell r="D688" t="str">
            <v>16385</v>
          </cell>
          <cell r="E688" t="str">
            <v>Plan &amp; Sched North Central</v>
          </cell>
          <cell r="F688" t="str">
            <v>Electric Operations</v>
          </cell>
          <cell r="G688" t="str">
            <v>Planning &amp; Scheduling Central</v>
          </cell>
          <cell r="H688" t="str">
            <v>120</v>
          </cell>
          <cell r="I688" t="str">
            <v>CM</v>
          </cell>
          <cell r="K688">
            <v>1960</v>
          </cell>
        </row>
        <row r="689">
          <cell r="A689" t="str">
            <v>CAP</v>
          </cell>
          <cell r="B689" t="str">
            <v>Andreas,Philip B</v>
          </cell>
          <cell r="C689">
            <v>16385</v>
          </cell>
          <cell r="D689" t="str">
            <v>16385</v>
          </cell>
          <cell r="E689" t="str">
            <v>Planning &amp; Scheduling Central</v>
          </cell>
          <cell r="F689" t="str">
            <v>Electric Operations</v>
          </cell>
          <cell r="G689" t="str">
            <v>Planning &amp; Scheduling Central</v>
          </cell>
          <cell r="H689" t="str">
            <v>120</v>
          </cell>
          <cell r="I689" t="str">
            <v>CM</v>
          </cell>
          <cell r="L689">
            <v>7605.28</v>
          </cell>
        </row>
        <row r="690">
          <cell r="A690" t="str">
            <v>CAP</v>
          </cell>
          <cell r="B690" t="str">
            <v>Andreas,Philip B</v>
          </cell>
          <cell r="C690">
            <v>16385</v>
          </cell>
          <cell r="D690" t="str">
            <v>16385</v>
          </cell>
          <cell r="E690" t="str">
            <v>Planning &amp; Scheduling Central</v>
          </cell>
          <cell r="F690" t="str">
            <v>Electric Operations</v>
          </cell>
          <cell r="G690" t="str">
            <v>Planning &amp; Scheduling Central</v>
          </cell>
          <cell r="H690" t="str">
            <v>120</v>
          </cell>
          <cell r="I690" t="str">
            <v>CO</v>
          </cell>
        </row>
        <row r="691">
          <cell r="A691" t="str">
            <v>CAP</v>
          </cell>
          <cell r="B691" t="str">
            <v>Andreas,Philip B</v>
          </cell>
          <cell r="C691">
            <v>16385</v>
          </cell>
          <cell r="D691" t="str">
            <v>16385</v>
          </cell>
          <cell r="E691" t="str">
            <v>Mass Ave, Som  Admin - Construction</v>
          </cell>
          <cell r="F691" t="str">
            <v>Electric Operations</v>
          </cell>
          <cell r="G691" t="str">
            <v>Planning &amp; Scheduling Central</v>
          </cell>
          <cell r="H691" t="str">
            <v>120</v>
          </cell>
          <cell r="I691" t="str">
            <v>CT</v>
          </cell>
          <cell r="J691">
            <v>320.89999999999998</v>
          </cell>
        </row>
        <row r="692">
          <cell r="A692" t="str">
            <v>CAP</v>
          </cell>
          <cell r="B692" t="str">
            <v>Andreas,Philip B</v>
          </cell>
          <cell r="C692">
            <v>16385</v>
          </cell>
          <cell r="D692" t="str">
            <v>16385</v>
          </cell>
          <cell r="E692" t="str">
            <v>Plan &amp; Sched North Central</v>
          </cell>
          <cell r="F692" t="str">
            <v>Electric Operations</v>
          </cell>
          <cell r="G692" t="str">
            <v>Planning &amp; Scheduling Central</v>
          </cell>
          <cell r="H692" t="str">
            <v>120</v>
          </cell>
          <cell r="I692" t="str">
            <v>CT</v>
          </cell>
          <cell r="K692">
            <v>216563.91</v>
          </cell>
        </row>
        <row r="693">
          <cell r="A693" t="str">
            <v>CAP</v>
          </cell>
          <cell r="B693" t="str">
            <v>Andreas,Philip B</v>
          </cell>
          <cell r="C693">
            <v>16385</v>
          </cell>
          <cell r="D693" t="str">
            <v>16385</v>
          </cell>
          <cell r="E693" t="str">
            <v>Planning &amp; Scheduling Central</v>
          </cell>
          <cell r="F693" t="str">
            <v>Electric Operations</v>
          </cell>
          <cell r="G693" t="str">
            <v>Planning &amp; Scheduling Central</v>
          </cell>
          <cell r="H693" t="str">
            <v>120</v>
          </cell>
          <cell r="I693" t="str">
            <v>CT</v>
          </cell>
          <cell r="L693">
            <v>195015.99</v>
          </cell>
        </row>
        <row r="694">
          <cell r="A694" t="str">
            <v>O&amp;M</v>
          </cell>
          <cell r="B694" t="str">
            <v>Andreas,Philip B</v>
          </cell>
          <cell r="C694">
            <v>16385</v>
          </cell>
          <cell r="D694" t="str">
            <v>16385</v>
          </cell>
          <cell r="E694" t="str">
            <v>Mass Ave, Som  Admin - Construction</v>
          </cell>
          <cell r="F694" t="str">
            <v>Electric Operations</v>
          </cell>
          <cell r="G694" t="str">
            <v>Planning &amp; Scheduling Central</v>
          </cell>
          <cell r="H694" t="str">
            <v>120</v>
          </cell>
          <cell r="I694" t="str">
            <v>IT</v>
          </cell>
          <cell r="J694">
            <v>33821.199999999997</v>
          </cell>
          <cell r="K694">
            <v>321537.7</v>
          </cell>
        </row>
        <row r="695">
          <cell r="A695" t="str">
            <v>O&amp;M</v>
          </cell>
          <cell r="B695" t="str">
            <v>Andreas,Philip B</v>
          </cell>
          <cell r="C695">
            <v>16385</v>
          </cell>
          <cell r="D695" t="str">
            <v>16385</v>
          </cell>
          <cell r="E695" t="str">
            <v>Planning &amp; Scheduling Central</v>
          </cell>
          <cell r="F695" t="str">
            <v>Electric Operations</v>
          </cell>
          <cell r="G695" t="str">
            <v>Planning &amp; Scheduling Central</v>
          </cell>
          <cell r="H695" t="str">
            <v>120</v>
          </cell>
          <cell r="I695" t="str">
            <v>IT</v>
          </cell>
          <cell r="L695">
            <v>1244707.24</v>
          </cell>
        </row>
        <row r="696">
          <cell r="A696" t="str">
            <v>O&amp;M</v>
          </cell>
          <cell r="B696" t="str">
            <v>Andreas,Philip B</v>
          </cell>
          <cell r="C696">
            <v>16385</v>
          </cell>
          <cell r="D696" t="str">
            <v>16385</v>
          </cell>
          <cell r="E696" t="str">
            <v>Mass Ave, Som  Admin - Construction</v>
          </cell>
          <cell r="F696" t="str">
            <v>Electric Operations</v>
          </cell>
          <cell r="G696" t="str">
            <v>Planning &amp; Scheduling Central</v>
          </cell>
          <cell r="H696" t="str">
            <v>120</v>
          </cell>
          <cell r="I696" t="str">
            <v>LT</v>
          </cell>
          <cell r="J696">
            <v>326.97000000000003</v>
          </cell>
          <cell r="K696">
            <v>869016.06</v>
          </cell>
        </row>
        <row r="697">
          <cell r="A697" t="str">
            <v>O&amp;M</v>
          </cell>
          <cell r="B697" t="str">
            <v>Andreas,Philip B</v>
          </cell>
          <cell r="C697">
            <v>16385</v>
          </cell>
          <cell r="D697" t="str">
            <v>16385</v>
          </cell>
          <cell r="E697" t="str">
            <v>Planning &amp; Scheduling Central</v>
          </cell>
          <cell r="F697" t="str">
            <v>Electric Operations</v>
          </cell>
          <cell r="G697" t="str">
            <v>Planning &amp; Scheduling Central</v>
          </cell>
          <cell r="H697" t="str">
            <v>120</v>
          </cell>
          <cell r="I697" t="str">
            <v>LT</v>
          </cell>
          <cell r="L697">
            <v>1118693.78</v>
          </cell>
        </row>
        <row r="698">
          <cell r="A698" t="str">
            <v>O&amp;M</v>
          </cell>
          <cell r="B698" t="str">
            <v>Andreas,Philip B</v>
          </cell>
          <cell r="C698">
            <v>16385</v>
          </cell>
          <cell r="D698" t="str">
            <v>16385</v>
          </cell>
          <cell r="E698" t="str">
            <v>Mass Ave, Som  Admin - Construction</v>
          </cell>
          <cell r="F698" t="str">
            <v>Electric Operations</v>
          </cell>
          <cell r="G698" t="str">
            <v>Planning &amp; Scheduling Central</v>
          </cell>
          <cell r="H698" t="str">
            <v>120</v>
          </cell>
          <cell r="I698" t="str">
            <v>MT</v>
          </cell>
          <cell r="K698">
            <v>30</v>
          </cell>
          <cell r="M698">
            <v>65242.68</v>
          </cell>
        </row>
        <row r="699">
          <cell r="A699" t="str">
            <v>O&amp;M</v>
          </cell>
          <cell r="B699" t="str">
            <v>Andreas,Philip B</v>
          </cell>
          <cell r="C699">
            <v>16385</v>
          </cell>
          <cell r="D699" t="str">
            <v>16385</v>
          </cell>
          <cell r="E699" t="str">
            <v>Planning &amp; Scheduling Central</v>
          </cell>
          <cell r="F699" t="str">
            <v>Electric Operations</v>
          </cell>
          <cell r="G699" t="str">
            <v>Planning &amp; Scheduling Central</v>
          </cell>
          <cell r="H699" t="str">
            <v>120</v>
          </cell>
          <cell r="I699" t="str">
            <v>MT</v>
          </cell>
          <cell r="M699">
            <v>1648.76</v>
          </cell>
        </row>
        <row r="700">
          <cell r="A700" t="str">
            <v>O&amp;M</v>
          </cell>
          <cell r="B700" t="str">
            <v>Andreas,Philip B</v>
          </cell>
          <cell r="C700">
            <v>16385</v>
          </cell>
          <cell r="D700" t="str">
            <v>16385</v>
          </cell>
          <cell r="E700" t="str">
            <v>Mass Ave, Som  Admin - Construction</v>
          </cell>
          <cell r="F700" t="str">
            <v>Electric Operations</v>
          </cell>
          <cell r="G700" t="str">
            <v>Planning &amp; Scheduling Central</v>
          </cell>
          <cell r="H700" t="str">
            <v>120</v>
          </cell>
          <cell r="I700" t="str">
            <v>OT</v>
          </cell>
          <cell r="K700">
            <v>18222.349999999999</v>
          </cell>
          <cell r="M700">
            <v>378.4</v>
          </cell>
        </row>
        <row r="701">
          <cell r="A701" t="str">
            <v>O&amp;M</v>
          </cell>
          <cell r="B701" t="str">
            <v>Andreas,Philip B</v>
          </cell>
          <cell r="C701">
            <v>16385</v>
          </cell>
          <cell r="D701" t="str">
            <v>16385</v>
          </cell>
          <cell r="E701" t="str">
            <v>Planning &amp; Scheduling Central</v>
          </cell>
          <cell r="F701" t="str">
            <v>Electric Operations</v>
          </cell>
          <cell r="G701" t="str">
            <v>Planning &amp; Scheduling Central</v>
          </cell>
          <cell r="H701" t="str">
            <v>120</v>
          </cell>
          <cell r="I701" t="str">
            <v>OT</v>
          </cell>
          <cell r="L701">
            <v>32009.61</v>
          </cell>
          <cell r="M701">
            <v>309.60000000000002</v>
          </cell>
        </row>
        <row r="702">
          <cell r="A702" t="str">
            <v>O&amp;M</v>
          </cell>
          <cell r="B702" t="str">
            <v>Andreas,Philip B</v>
          </cell>
          <cell r="C702">
            <v>16385</v>
          </cell>
          <cell r="D702" t="str">
            <v>16385</v>
          </cell>
          <cell r="E702" t="str">
            <v>Mass Ave, Som  Admin - Construction</v>
          </cell>
          <cell r="F702" t="str">
            <v>Electric Operations</v>
          </cell>
          <cell r="G702" t="str">
            <v>Planning &amp; Scheduling Central</v>
          </cell>
          <cell r="H702" t="str">
            <v>120</v>
          </cell>
          <cell r="I702" t="str">
            <v>TT</v>
          </cell>
          <cell r="J702">
            <v>259.60000000000002</v>
          </cell>
          <cell r="K702">
            <v>78605.77</v>
          </cell>
          <cell r="M702">
            <v>45856.75</v>
          </cell>
        </row>
        <row r="703">
          <cell r="A703" t="str">
            <v>O&amp;M</v>
          </cell>
          <cell r="B703" t="str">
            <v>Andreas,Philip B</v>
          </cell>
          <cell r="C703">
            <v>16385</v>
          </cell>
          <cell r="D703" t="str">
            <v>16385</v>
          </cell>
          <cell r="E703" t="str">
            <v>Planning &amp; Scheduling Central</v>
          </cell>
          <cell r="F703" t="str">
            <v>Electric Operations</v>
          </cell>
          <cell r="G703" t="str">
            <v>Planning &amp; Scheduling Central</v>
          </cell>
          <cell r="H703" t="str">
            <v>120</v>
          </cell>
          <cell r="I703" t="str">
            <v>TT</v>
          </cell>
          <cell r="L703">
            <v>110006.57</v>
          </cell>
          <cell r="M703">
            <v>326749.43</v>
          </cell>
        </row>
        <row r="704">
          <cell r="A704" t="str">
            <v>O&amp;M</v>
          </cell>
          <cell r="B704" t="str">
            <v>Andreas,Philip B</v>
          </cell>
          <cell r="C704">
            <v>16387</v>
          </cell>
          <cell r="D704" t="str">
            <v>16387</v>
          </cell>
          <cell r="E704" t="str">
            <v>Planning &amp; Scheduling West</v>
          </cell>
          <cell r="F704" t="str">
            <v>Electric Operations</v>
          </cell>
          <cell r="G704" t="str">
            <v>Planning &amp; Scheduling West</v>
          </cell>
          <cell r="H704" t="str">
            <v>120</v>
          </cell>
          <cell r="I704" t="str">
            <v>BT</v>
          </cell>
          <cell r="L704">
            <v>344322.56</v>
          </cell>
          <cell r="M704">
            <v>0</v>
          </cell>
        </row>
        <row r="705">
          <cell r="A705" t="str">
            <v>CAP</v>
          </cell>
          <cell r="B705" t="str">
            <v>Andreas,Philip B</v>
          </cell>
          <cell r="C705">
            <v>16387</v>
          </cell>
          <cell r="D705" t="str">
            <v>16387</v>
          </cell>
          <cell r="E705" t="str">
            <v>Planning &amp; Scheduling West</v>
          </cell>
          <cell r="F705" t="str">
            <v>Electric Operations</v>
          </cell>
          <cell r="G705" t="str">
            <v>Planning &amp; Scheduling West</v>
          </cell>
          <cell r="H705" t="str">
            <v>120</v>
          </cell>
          <cell r="I705" t="str">
            <v>CB</v>
          </cell>
          <cell r="L705">
            <v>400960.75</v>
          </cell>
        </row>
        <row r="706">
          <cell r="A706" t="str">
            <v>CAP</v>
          </cell>
          <cell r="B706" t="str">
            <v>Andreas,Philip B</v>
          </cell>
          <cell r="C706">
            <v>16387</v>
          </cell>
          <cell r="D706" t="str">
            <v>16387</v>
          </cell>
          <cell r="E706" t="str">
            <v>Planning &amp; Scheduling West</v>
          </cell>
          <cell r="F706" t="str">
            <v>Electric Operations</v>
          </cell>
          <cell r="G706" t="str">
            <v>Planning &amp; Scheduling West</v>
          </cell>
          <cell r="H706" t="str">
            <v>120</v>
          </cell>
          <cell r="I706" t="str">
            <v>CI</v>
          </cell>
        </row>
        <row r="707">
          <cell r="A707" t="str">
            <v>CAP</v>
          </cell>
          <cell r="B707" t="str">
            <v>Andreas,Philip B</v>
          </cell>
          <cell r="C707">
            <v>16387</v>
          </cell>
          <cell r="D707" t="str">
            <v>16387</v>
          </cell>
          <cell r="E707" t="str">
            <v>Planning &amp; Scheduling West</v>
          </cell>
          <cell r="F707" t="str">
            <v>Electric Operations</v>
          </cell>
          <cell r="G707" t="str">
            <v>Planning &amp; Scheduling West</v>
          </cell>
          <cell r="H707" t="str">
            <v>120</v>
          </cell>
          <cell r="I707" t="str">
            <v>CL</v>
          </cell>
          <cell r="L707">
            <v>916435.34</v>
          </cell>
          <cell r="M707">
            <v>-329011.59999999998</v>
          </cell>
        </row>
        <row r="708">
          <cell r="A708" t="str">
            <v>CAP</v>
          </cell>
          <cell r="B708" t="str">
            <v>Andreas,Philip B</v>
          </cell>
          <cell r="C708">
            <v>16387</v>
          </cell>
          <cell r="D708" t="str">
            <v>16387</v>
          </cell>
          <cell r="E708" t="str">
            <v>Planning &amp; Scheduling West</v>
          </cell>
          <cell r="F708" t="str">
            <v>Electric Operations</v>
          </cell>
          <cell r="G708" t="str">
            <v>Planning &amp; Scheduling West</v>
          </cell>
          <cell r="H708" t="str">
            <v>120</v>
          </cell>
          <cell r="I708" t="str">
            <v>CT</v>
          </cell>
          <cell r="L708">
            <v>130966.74</v>
          </cell>
        </row>
        <row r="709">
          <cell r="A709" t="str">
            <v>O&amp;M</v>
          </cell>
          <cell r="B709" t="str">
            <v>Andreas,Philip B</v>
          </cell>
          <cell r="C709">
            <v>16387</v>
          </cell>
          <cell r="D709" t="str">
            <v>16387</v>
          </cell>
          <cell r="E709" t="str">
            <v>Planning &amp; Scheduling West</v>
          </cell>
          <cell r="F709" t="str">
            <v>Electric Operations</v>
          </cell>
          <cell r="G709" t="str">
            <v>Planning &amp; Scheduling West</v>
          </cell>
          <cell r="H709" t="str">
            <v>120</v>
          </cell>
          <cell r="I709" t="str">
            <v>IT</v>
          </cell>
          <cell r="L709">
            <v>28081.02</v>
          </cell>
        </row>
        <row r="710">
          <cell r="A710" t="str">
            <v>O&amp;M</v>
          </cell>
          <cell r="B710" t="str">
            <v>Andreas,Philip B</v>
          </cell>
          <cell r="C710">
            <v>16387</v>
          </cell>
          <cell r="D710" t="str">
            <v>16387</v>
          </cell>
          <cell r="E710" t="str">
            <v>Planning &amp; Scheduling West</v>
          </cell>
          <cell r="F710" t="str">
            <v>Electric Operations</v>
          </cell>
          <cell r="G710" t="str">
            <v>Planning &amp; Scheduling West</v>
          </cell>
          <cell r="H710" t="str">
            <v>120</v>
          </cell>
          <cell r="I710" t="str">
            <v>LT</v>
          </cell>
          <cell r="L710">
            <v>989687.18</v>
          </cell>
        </row>
        <row r="711">
          <cell r="A711" t="str">
            <v>O&amp;M</v>
          </cell>
          <cell r="B711" t="str">
            <v>Andreas,Philip B</v>
          </cell>
          <cell r="C711">
            <v>16387</v>
          </cell>
          <cell r="D711" t="str">
            <v>16387</v>
          </cell>
          <cell r="E711" t="str">
            <v>Planning &amp; Scheduling West</v>
          </cell>
          <cell r="F711" t="str">
            <v>Electric Operations</v>
          </cell>
          <cell r="G711" t="str">
            <v>Planning &amp; Scheduling West</v>
          </cell>
          <cell r="H711" t="str">
            <v>120</v>
          </cell>
          <cell r="I711" t="str">
            <v>OT</v>
          </cell>
          <cell r="L711">
            <v>10650.95</v>
          </cell>
        </row>
        <row r="712">
          <cell r="A712" t="str">
            <v>O&amp;M</v>
          </cell>
          <cell r="B712" t="str">
            <v>Andreas,Philip B</v>
          </cell>
          <cell r="C712">
            <v>16387</v>
          </cell>
          <cell r="D712" t="str">
            <v>16387</v>
          </cell>
          <cell r="E712" t="str">
            <v>Planning &amp; Scheduling West</v>
          </cell>
          <cell r="F712" t="str">
            <v>Electric Operations</v>
          </cell>
          <cell r="G712" t="str">
            <v>Planning &amp; Scheduling West</v>
          </cell>
          <cell r="H712" t="str">
            <v>120</v>
          </cell>
          <cell r="I712" t="str">
            <v>TT</v>
          </cell>
          <cell r="L712">
            <v>97774.82</v>
          </cell>
          <cell r="M712">
            <v>231074.41</v>
          </cell>
        </row>
        <row r="713">
          <cell r="A713" t="str">
            <v>O&amp;M</v>
          </cell>
          <cell r="B713" t="str">
            <v>Hallstrom,Craig A</v>
          </cell>
          <cell r="C713">
            <v>16390</v>
          </cell>
          <cell r="D713" t="str">
            <v>16390</v>
          </cell>
          <cell r="E713" t="str">
            <v>Mass Ave Distribution - Const</v>
          </cell>
          <cell r="F713" t="str">
            <v>Electric Operations</v>
          </cell>
          <cell r="G713" t="str">
            <v>Mass Ave Distribution - Const</v>
          </cell>
          <cell r="H713" t="str">
            <v>120</v>
          </cell>
          <cell r="I713" t="str">
            <v>BT</v>
          </cell>
          <cell r="J713">
            <v>10625.13</v>
          </cell>
          <cell r="K713">
            <v>396825.94</v>
          </cell>
          <cell r="L713">
            <v>680926.62</v>
          </cell>
        </row>
        <row r="714">
          <cell r="A714" t="str">
            <v>CAP</v>
          </cell>
          <cell r="B714" t="str">
            <v>Hallstrom,Craig A</v>
          </cell>
          <cell r="C714">
            <v>16390</v>
          </cell>
          <cell r="D714" t="str">
            <v>16390</v>
          </cell>
          <cell r="E714" t="str">
            <v>Mass Ave Distribution - Const</v>
          </cell>
          <cell r="F714" t="str">
            <v>Electric Operations</v>
          </cell>
          <cell r="G714" t="str">
            <v>Mass Ave Distribution - Const</v>
          </cell>
          <cell r="H714" t="str">
            <v>120</v>
          </cell>
          <cell r="I714" t="str">
            <v>CB</v>
          </cell>
          <cell r="J714">
            <v>672686.81</v>
          </cell>
          <cell r="K714">
            <v>1323681</v>
          </cell>
          <cell r="L714">
            <v>1705770.15</v>
          </cell>
        </row>
        <row r="715">
          <cell r="A715" t="str">
            <v>CAP</v>
          </cell>
          <cell r="B715" t="str">
            <v>Hallstrom,Craig A</v>
          </cell>
          <cell r="C715">
            <v>16390</v>
          </cell>
          <cell r="D715" t="str">
            <v>16390</v>
          </cell>
          <cell r="E715" t="str">
            <v>Mass Ave Distribution - Const</v>
          </cell>
          <cell r="F715" t="str">
            <v>Electric Operations</v>
          </cell>
          <cell r="G715" t="str">
            <v>Mass Ave Distribution - Const</v>
          </cell>
          <cell r="H715" t="str">
            <v>120</v>
          </cell>
          <cell r="I715" t="str">
            <v>CI</v>
          </cell>
          <cell r="J715">
            <v>1710015.56</v>
          </cell>
          <cell r="K715">
            <v>10336171.369999999</v>
          </cell>
          <cell r="L715">
            <v>23504096.16</v>
          </cell>
        </row>
        <row r="716">
          <cell r="A716" t="str">
            <v>CAP</v>
          </cell>
          <cell r="B716" t="str">
            <v>Hallstrom,Craig A</v>
          </cell>
          <cell r="C716">
            <v>16390</v>
          </cell>
          <cell r="D716" t="str">
            <v>16390</v>
          </cell>
          <cell r="E716" t="str">
            <v>Mass Ave Distribution - Const</v>
          </cell>
          <cell r="F716" t="str">
            <v>Electric Operations</v>
          </cell>
          <cell r="G716" t="str">
            <v>Mass Ave Distribution - Const</v>
          </cell>
          <cell r="H716" t="str">
            <v>120</v>
          </cell>
          <cell r="I716" t="str">
            <v>CL</v>
          </cell>
          <cell r="J716">
            <v>1547985.96</v>
          </cell>
          <cell r="K716">
            <v>3056581.01</v>
          </cell>
          <cell r="L716">
            <v>3946714.95</v>
          </cell>
          <cell r="M716">
            <v>77463.13</v>
          </cell>
        </row>
        <row r="717">
          <cell r="A717" t="str">
            <v>CAP</v>
          </cell>
          <cell r="B717" t="str">
            <v>Hallstrom,Craig A</v>
          </cell>
          <cell r="C717">
            <v>16390</v>
          </cell>
          <cell r="D717" t="str">
            <v>16390</v>
          </cell>
          <cell r="E717" t="str">
            <v>Mass Ave Distribution - Const</v>
          </cell>
          <cell r="F717" t="str">
            <v>Electric Operations</v>
          </cell>
          <cell r="G717" t="str">
            <v>Mass Ave Distribution - Const</v>
          </cell>
          <cell r="H717" t="str">
            <v>120</v>
          </cell>
          <cell r="I717" t="str">
            <v>CM</v>
          </cell>
          <cell r="J717">
            <v>1668589.56</v>
          </cell>
          <cell r="K717">
            <v>5454187.8200000003</v>
          </cell>
          <cell r="L717">
            <v>6150886.2699999996</v>
          </cell>
        </row>
        <row r="718">
          <cell r="A718" t="str">
            <v>CAP</v>
          </cell>
          <cell r="B718" t="str">
            <v>Hallstrom,Craig A</v>
          </cell>
          <cell r="C718">
            <v>16390</v>
          </cell>
          <cell r="D718" t="str">
            <v>16390</v>
          </cell>
          <cell r="E718" t="str">
            <v>Mass Ave Distribution - Const</v>
          </cell>
          <cell r="F718" t="str">
            <v>Electric Operations</v>
          </cell>
          <cell r="G718" t="str">
            <v>Mass Ave Distribution - Const</v>
          </cell>
          <cell r="H718" t="str">
            <v>120</v>
          </cell>
          <cell r="I718" t="str">
            <v>CO</v>
          </cell>
          <cell r="J718">
            <v>543</v>
          </cell>
          <cell r="K718">
            <v>-24088.42</v>
          </cell>
          <cell r="L718">
            <v>12213.04</v>
          </cell>
        </row>
        <row r="719">
          <cell r="A719" t="str">
            <v>CAP</v>
          </cell>
          <cell r="B719" t="str">
            <v>Hallstrom,Craig A</v>
          </cell>
          <cell r="C719">
            <v>16390</v>
          </cell>
          <cell r="D719" t="str">
            <v>16390</v>
          </cell>
          <cell r="E719" t="str">
            <v>Mass Ave Distribution - Const</v>
          </cell>
          <cell r="F719" t="str">
            <v>Electric Operations</v>
          </cell>
          <cell r="G719" t="str">
            <v>Mass Ave Distribution - Const</v>
          </cell>
          <cell r="H719" t="str">
            <v>120</v>
          </cell>
          <cell r="I719" t="str">
            <v>CT</v>
          </cell>
          <cell r="J719">
            <v>877310.76</v>
          </cell>
          <cell r="K719">
            <v>1548061.46</v>
          </cell>
          <cell r="L719">
            <v>2265363.0099999998</v>
          </cell>
        </row>
        <row r="720">
          <cell r="A720" t="str">
            <v>O&amp;M</v>
          </cell>
          <cell r="B720" t="str">
            <v>Hallstrom,Craig A</v>
          </cell>
          <cell r="C720">
            <v>16390</v>
          </cell>
          <cell r="D720" t="str">
            <v>16390</v>
          </cell>
          <cell r="E720" t="str">
            <v>Mass Ave Distribution - Const</v>
          </cell>
          <cell r="F720" t="str">
            <v>Electric Operations</v>
          </cell>
          <cell r="G720" t="str">
            <v>Mass Ave Distribution - Const</v>
          </cell>
          <cell r="H720" t="str">
            <v>120</v>
          </cell>
          <cell r="I720" t="str">
            <v>IT</v>
          </cell>
          <cell r="J720">
            <v>13601.3</v>
          </cell>
          <cell r="K720">
            <v>1383071.59</v>
          </cell>
          <cell r="L720">
            <v>1444842.39</v>
          </cell>
        </row>
        <row r="721">
          <cell r="A721" t="str">
            <v>O&amp;M</v>
          </cell>
          <cell r="B721" t="str">
            <v>Hallstrom,Craig A</v>
          </cell>
          <cell r="C721">
            <v>16390</v>
          </cell>
          <cell r="D721" t="str">
            <v>16390</v>
          </cell>
          <cell r="E721" t="str">
            <v>Mass Ave Distribution - Const</v>
          </cell>
          <cell r="F721" t="str">
            <v>Electric Operations</v>
          </cell>
          <cell r="G721" t="str">
            <v>Mass Ave Distribution - Const</v>
          </cell>
          <cell r="H721" t="str">
            <v>120</v>
          </cell>
          <cell r="I721" t="str">
            <v>LT</v>
          </cell>
          <cell r="J721">
            <v>26927.49</v>
          </cell>
          <cell r="K721">
            <v>1175522.52</v>
          </cell>
          <cell r="L721">
            <v>1967809.87</v>
          </cell>
        </row>
        <row r="722">
          <cell r="A722" t="str">
            <v>O&amp;M</v>
          </cell>
          <cell r="B722" t="str">
            <v>Hallstrom,Craig A</v>
          </cell>
          <cell r="C722">
            <v>16390</v>
          </cell>
          <cell r="D722" t="str">
            <v>16390</v>
          </cell>
          <cell r="E722" t="str">
            <v>Mass Ave Distribution - Const</v>
          </cell>
          <cell r="F722" t="str">
            <v>Electric Operations</v>
          </cell>
          <cell r="G722" t="str">
            <v>Mass Ave Distribution - Const</v>
          </cell>
          <cell r="H722" t="str">
            <v>120</v>
          </cell>
          <cell r="I722" t="str">
            <v>MT</v>
          </cell>
          <cell r="J722">
            <v>1577.8</v>
          </cell>
          <cell r="K722">
            <v>146515.59</v>
          </cell>
          <cell r="L722">
            <v>263003.77</v>
          </cell>
          <cell r="M722">
            <v>15670.1</v>
          </cell>
        </row>
        <row r="723">
          <cell r="A723" t="str">
            <v>O&amp;M</v>
          </cell>
          <cell r="B723" t="str">
            <v>Hallstrom,Craig A</v>
          </cell>
          <cell r="C723">
            <v>16390</v>
          </cell>
          <cell r="D723" t="str">
            <v>16390</v>
          </cell>
          <cell r="E723" t="str">
            <v>Mass Ave Distribution - Const</v>
          </cell>
          <cell r="F723" t="str">
            <v>Electric Operations</v>
          </cell>
          <cell r="G723" t="str">
            <v>Mass Ave Distribution - Const</v>
          </cell>
          <cell r="H723" t="str">
            <v>120</v>
          </cell>
          <cell r="I723" t="str">
            <v>OT</v>
          </cell>
          <cell r="J723">
            <v>7143.24</v>
          </cell>
          <cell r="K723">
            <v>44785.760000000002</v>
          </cell>
          <cell r="L723">
            <v>40175.08</v>
          </cell>
        </row>
        <row r="724">
          <cell r="A724" t="str">
            <v>O&amp;M</v>
          </cell>
          <cell r="B724" t="str">
            <v>Hallstrom,Craig A</v>
          </cell>
          <cell r="C724">
            <v>16390</v>
          </cell>
          <cell r="D724" t="str">
            <v>16390</v>
          </cell>
          <cell r="E724" t="str">
            <v>Mass Ave Distribution - Const</v>
          </cell>
          <cell r="F724" t="str">
            <v>Electric Operations</v>
          </cell>
          <cell r="G724" t="str">
            <v>Mass Ave Distribution - Const</v>
          </cell>
          <cell r="H724" t="str">
            <v>120</v>
          </cell>
          <cell r="I724" t="str">
            <v>TT</v>
          </cell>
          <cell r="J724">
            <v>9967.56</v>
          </cell>
          <cell r="K724">
            <v>298087.98</v>
          </cell>
          <cell r="L724">
            <v>385549.79</v>
          </cell>
        </row>
        <row r="725">
          <cell r="A725" t="str">
            <v>O&amp;M</v>
          </cell>
          <cell r="C725">
            <v>16395</v>
          </cell>
          <cell r="D725" t="str">
            <v>16395</v>
          </cell>
          <cell r="E725" t="str">
            <v>Somerville Distribution - Const</v>
          </cell>
          <cell r="H725" t="str">
            <v>120</v>
          </cell>
          <cell r="I725" t="str">
            <v>BT</v>
          </cell>
          <cell r="J725">
            <v>2475.64</v>
          </cell>
          <cell r="K725">
            <v>60.34</v>
          </cell>
          <cell r="L725">
            <v>12.22</v>
          </cell>
        </row>
        <row r="726">
          <cell r="A726" t="str">
            <v>CAP</v>
          </cell>
          <cell r="C726">
            <v>16395</v>
          </cell>
          <cell r="D726" t="str">
            <v>16395</v>
          </cell>
          <cell r="E726" t="str">
            <v>Somerville Distribution - Const</v>
          </cell>
          <cell r="H726" t="str">
            <v>120</v>
          </cell>
          <cell r="I726" t="str">
            <v>CB</v>
          </cell>
          <cell r="J726">
            <v>278609.77</v>
          </cell>
          <cell r="K726">
            <v>4305.63</v>
          </cell>
          <cell r="L726">
            <v>42560.61</v>
          </cell>
        </row>
        <row r="727">
          <cell r="A727" t="str">
            <v>CAP</v>
          </cell>
          <cell r="C727">
            <v>16395</v>
          </cell>
          <cell r="D727" t="str">
            <v>16395</v>
          </cell>
          <cell r="E727" t="str">
            <v>Somerville Distribution - Const</v>
          </cell>
          <cell r="H727" t="str">
            <v>120</v>
          </cell>
          <cell r="I727" t="str">
            <v>CI</v>
          </cell>
          <cell r="J727">
            <v>307859.68</v>
          </cell>
          <cell r="K727">
            <v>164136.70000000001</v>
          </cell>
          <cell r="L727">
            <v>199820.43</v>
          </cell>
        </row>
        <row r="728">
          <cell r="A728" t="str">
            <v>CAP</v>
          </cell>
          <cell r="C728">
            <v>16395</v>
          </cell>
          <cell r="D728" t="str">
            <v>16395</v>
          </cell>
          <cell r="E728" t="str">
            <v>Somerville Distribution - Const</v>
          </cell>
          <cell r="H728" t="str">
            <v>120</v>
          </cell>
          <cell r="I728" t="str">
            <v>CL</v>
          </cell>
          <cell r="J728">
            <v>635050.54</v>
          </cell>
          <cell r="K728">
            <v>10125.86</v>
          </cell>
          <cell r="L728">
            <v>98051.63</v>
          </cell>
          <cell r="M728">
            <v>613568.1</v>
          </cell>
        </row>
        <row r="729">
          <cell r="A729" t="str">
            <v>CAP</v>
          </cell>
          <cell r="C729">
            <v>16395</v>
          </cell>
          <cell r="D729" t="str">
            <v>16395</v>
          </cell>
          <cell r="E729" t="str">
            <v>Somerville Distribution - Const</v>
          </cell>
          <cell r="H729" t="str">
            <v>120</v>
          </cell>
          <cell r="I729" t="str">
            <v>CM</v>
          </cell>
          <cell r="J729">
            <v>1153427.75</v>
          </cell>
          <cell r="K729">
            <v>11078.05</v>
          </cell>
          <cell r="L729">
            <v>284145.09000000003</v>
          </cell>
        </row>
        <row r="730">
          <cell r="A730" t="str">
            <v>CAP</v>
          </cell>
          <cell r="C730">
            <v>16395</v>
          </cell>
          <cell r="D730" t="str">
            <v>16395</v>
          </cell>
          <cell r="E730" t="str">
            <v>Somerville Distribution - Const</v>
          </cell>
          <cell r="H730" t="str">
            <v>120</v>
          </cell>
          <cell r="I730" t="str">
            <v>CO</v>
          </cell>
          <cell r="J730">
            <v>-138.96</v>
          </cell>
          <cell r="K730">
            <v>0</v>
          </cell>
          <cell r="M730">
            <v>0.01</v>
          </cell>
        </row>
        <row r="731">
          <cell r="A731" t="str">
            <v>CAP</v>
          </cell>
          <cell r="C731">
            <v>16395</v>
          </cell>
          <cell r="D731" t="str">
            <v>16395</v>
          </cell>
          <cell r="E731" t="str">
            <v>Somerville Distribution - Const</v>
          </cell>
          <cell r="H731" t="str">
            <v>120</v>
          </cell>
          <cell r="I731" t="str">
            <v>CT</v>
          </cell>
          <cell r="J731">
            <v>248483.97</v>
          </cell>
          <cell r="K731">
            <v>3490.07</v>
          </cell>
          <cell r="L731">
            <v>74313.16</v>
          </cell>
        </row>
        <row r="732">
          <cell r="A732" t="str">
            <v>O&amp;M</v>
          </cell>
          <cell r="C732">
            <v>16395</v>
          </cell>
          <cell r="D732" t="str">
            <v>16395</v>
          </cell>
          <cell r="E732" t="str">
            <v>Somerville Distribution - Const</v>
          </cell>
          <cell r="H732" t="str">
            <v>120</v>
          </cell>
          <cell r="I732" t="str">
            <v>IT</v>
          </cell>
          <cell r="J732">
            <v>3967.1</v>
          </cell>
          <cell r="M732">
            <v>1439.81</v>
          </cell>
        </row>
        <row r="733">
          <cell r="A733" t="str">
            <v>O&amp;M</v>
          </cell>
          <cell r="C733">
            <v>16395</v>
          </cell>
          <cell r="D733" t="str">
            <v>16395</v>
          </cell>
          <cell r="E733" t="str">
            <v>Somerville Distribution - Const</v>
          </cell>
          <cell r="H733" t="str">
            <v>120</v>
          </cell>
          <cell r="I733" t="str">
            <v>LT</v>
          </cell>
          <cell r="J733">
            <v>4791.97</v>
          </cell>
          <cell r="K733">
            <v>172.4</v>
          </cell>
          <cell r="L733">
            <v>10.92</v>
          </cell>
        </row>
        <row r="734">
          <cell r="A734" t="str">
            <v>O&amp;M</v>
          </cell>
          <cell r="C734">
            <v>16395</v>
          </cell>
          <cell r="D734" t="str">
            <v>16395</v>
          </cell>
          <cell r="E734" t="str">
            <v>Somerville Distribution - Const</v>
          </cell>
          <cell r="H734" t="str">
            <v>120</v>
          </cell>
          <cell r="I734" t="str">
            <v>MT</v>
          </cell>
          <cell r="J734">
            <v>-2042.17</v>
          </cell>
          <cell r="L734">
            <v>513.72</v>
          </cell>
        </row>
        <row r="735">
          <cell r="A735" t="str">
            <v>O&amp;M</v>
          </cell>
          <cell r="C735">
            <v>16395</v>
          </cell>
          <cell r="D735" t="str">
            <v>16395</v>
          </cell>
          <cell r="E735" t="str">
            <v>Somerville Distribution - Const</v>
          </cell>
          <cell r="H735" t="str">
            <v>120</v>
          </cell>
          <cell r="I735" t="str">
            <v>TT</v>
          </cell>
          <cell r="J735">
            <v>3320.97</v>
          </cell>
          <cell r="L735">
            <v>0</v>
          </cell>
        </row>
        <row r="736">
          <cell r="A736" t="str">
            <v>O&amp;M</v>
          </cell>
          <cell r="B736" t="str">
            <v>Hallstrom,Craig A</v>
          </cell>
          <cell r="C736">
            <v>16400</v>
          </cell>
          <cell r="D736" t="str">
            <v>16400</v>
          </cell>
          <cell r="E736" t="str">
            <v>H7 - COMMUNITY LIGHTING SERVICE XXX</v>
          </cell>
          <cell r="F736" t="str">
            <v>Electric Operations</v>
          </cell>
          <cell r="G736" t="str">
            <v>OLD H7 - COMMUNITY LIGHTING SERVICE XXX</v>
          </cell>
          <cell r="H736" t="str">
            <v>120</v>
          </cell>
          <cell r="I736" t="str">
            <v>BT</v>
          </cell>
          <cell r="J736">
            <v>35858.58</v>
          </cell>
          <cell r="K736">
            <v>10.19</v>
          </cell>
        </row>
        <row r="737">
          <cell r="A737" t="str">
            <v>CAP</v>
          </cell>
          <cell r="B737" t="str">
            <v>Hallstrom,Craig A</v>
          </cell>
          <cell r="C737">
            <v>16400</v>
          </cell>
          <cell r="D737" t="str">
            <v>16400</v>
          </cell>
          <cell r="E737" t="str">
            <v>H7 - COMMUNITY LIGHTING SERVICE XXX</v>
          </cell>
          <cell r="F737" t="str">
            <v>Electric Operations</v>
          </cell>
          <cell r="G737" t="str">
            <v>OLD H7 - COMMUNITY LIGHTING SERVICE XXX</v>
          </cell>
          <cell r="H737" t="str">
            <v>120</v>
          </cell>
          <cell r="I737" t="str">
            <v>CB</v>
          </cell>
          <cell r="J737">
            <v>6707.82</v>
          </cell>
          <cell r="K737">
            <v>1167.94</v>
          </cell>
          <cell r="M737">
            <v>943783.38</v>
          </cell>
        </row>
        <row r="738">
          <cell r="A738" t="str">
            <v>CAP</v>
          </cell>
          <cell r="B738" t="str">
            <v>Hallstrom,Craig A</v>
          </cell>
          <cell r="C738">
            <v>16400</v>
          </cell>
          <cell r="D738" t="str">
            <v>16400</v>
          </cell>
          <cell r="E738" t="str">
            <v>H7 - COMMUNITY LIGHTING SERVICE XXX</v>
          </cell>
          <cell r="F738" t="str">
            <v>Electric Operations</v>
          </cell>
          <cell r="G738" t="str">
            <v>OLD H7 - COMMUNITY LIGHTING SERVICE XXX</v>
          </cell>
          <cell r="H738" t="str">
            <v>120</v>
          </cell>
          <cell r="I738" t="str">
            <v>CI</v>
          </cell>
          <cell r="J738">
            <v>7.0000000000000007E-2</v>
          </cell>
        </row>
        <row r="739">
          <cell r="A739" t="str">
            <v>CAP</v>
          </cell>
          <cell r="B739" t="str">
            <v>Hallstrom,Craig A</v>
          </cell>
          <cell r="C739">
            <v>16400</v>
          </cell>
          <cell r="D739" t="str">
            <v>16400</v>
          </cell>
          <cell r="E739" t="str">
            <v>H7 - COMMUNITY LIGHTING SERVICE XXX</v>
          </cell>
          <cell r="F739" t="str">
            <v>Electric Operations</v>
          </cell>
          <cell r="G739" t="str">
            <v>OLD H7 - COMMUNITY LIGHTING SERVICE XXX</v>
          </cell>
          <cell r="H739" t="str">
            <v>120</v>
          </cell>
          <cell r="I739" t="str">
            <v>CL</v>
          </cell>
          <cell r="J739">
            <v>15367.6</v>
          </cell>
          <cell r="K739">
            <v>2534.81</v>
          </cell>
          <cell r="M739">
            <v>215403.02</v>
          </cell>
        </row>
        <row r="740">
          <cell r="A740" t="str">
            <v>CAP</v>
          </cell>
          <cell r="B740" t="str">
            <v>Hallstrom,Craig A</v>
          </cell>
          <cell r="C740">
            <v>16400</v>
          </cell>
          <cell r="D740" t="str">
            <v>16400</v>
          </cell>
          <cell r="E740" t="str">
            <v>H7 - COMMUNITY LIGHTING SERVICE XXX</v>
          </cell>
          <cell r="F740" t="str">
            <v>Electric Operations</v>
          </cell>
          <cell r="G740" t="str">
            <v>OLD H7 - COMMUNITY LIGHTING SERVICE XXX</v>
          </cell>
          <cell r="H740" t="str">
            <v>120</v>
          </cell>
          <cell r="I740" t="str">
            <v>CM</v>
          </cell>
          <cell r="J740">
            <v>115914.82</v>
          </cell>
          <cell r="K740">
            <v>590.82000000000005</v>
          </cell>
        </row>
        <row r="741">
          <cell r="A741" t="str">
            <v>CAP</v>
          </cell>
          <cell r="B741" t="str">
            <v>Hallstrom,Craig A</v>
          </cell>
          <cell r="C741">
            <v>16400</v>
          </cell>
          <cell r="D741" t="str">
            <v>16400</v>
          </cell>
          <cell r="E741" t="str">
            <v>OLD H7 - COMMUNITY LIGHTING SERVICE XXX</v>
          </cell>
          <cell r="F741" t="str">
            <v>Electric Operations</v>
          </cell>
          <cell r="G741" t="str">
            <v>OLD H7 - COMMUNITY LIGHTING SERVICE XXX</v>
          </cell>
          <cell r="H741" t="str">
            <v>120</v>
          </cell>
          <cell r="I741" t="str">
            <v>CM</v>
          </cell>
          <cell r="L741">
            <v>433.42</v>
          </cell>
        </row>
        <row r="742">
          <cell r="A742" t="str">
            <v>CAP</v>
          </cell>
          <cell r="B742" t="str">
            <v>Hallstrom,Craig A</v>
          </cell>
          <cell r="C742">
            <v>16400</v>
          </cell>
          <cell r="D742" t="str">
            <v>16400</v>
          </cell>
          <cell r="E742" t="str">
            <v>H7 - COMMUNITY LIGHTING SERVICE XXX</v>
          </cell>
          <cell r="F742" t="str">
            <v>Electric Operations</v>
          </cell>
          <cell r="G742" t="str">
            <v>OLD H7 - COMMUNITY LIGHTING SERVICE XXX</v>
          </cell>
          <cell r="H742" t="str">
            <v>120</v>
          </cell>
          <cell r="I742" t="str">
            <v>CO</v>
          </cell>
          <cell r="J742">
            <v>-4525</v>
          </cell>
          <cell r="M742">
            <v>0</v>
          </cell>
        </row>
        <row r="743">
          <cell r="A743" t="str">
            <v>CAP</v>
          </cell>
          <cell r="B743" t="str">
            <v>Hallstrom,Craig A</v>
          </cell>
          <cell r="C743">
            <v>16400</v>
          </cell>
          <cell r="D743" t="str">
            <v>16400</v>
          </cell>
          <cell r="E743" t="str">
            <v>H7 - COMMUNITY LIGHTING SERVICE XXX</v>
          </cell>
          <cell r="F743" t="str">
            <v>Electric Operations</v>
          </cell>
          <cell r="G743" t="str">
            <v>OLD H7 - COMMUNITY LIGHTING SERVICE XXX</v>
          </cell>
          <cell r="H743" t="str">
            <v>120</v>
          </cell>
          <cell r="I743" t="str">
            <v>CT</v>
          </cell>
          <cell r="J743">
            <v>6430.7</v>
          </cell>
          <cell r="K743">
            <v>397.62</v>
          </cell>
        </row>
        <row r="744">
          <cell r="A744" t="str">
            <v>O&amp;M</v>
          </cell>
          <cell r="B744" t="str">
            <v>Hallstrom,Craig A</v>
          </cell>
          <cell r="C744">
            <v>16400</v>
          </cell>
          <cell r="D744" t="str">
            <v>16400</v>
          </cell>
          <cell r="E744" t="str">
            <v>H7 - COMMUNITY LIGHTING SERVICE XXX</v>
          </cell>
          <cell r="F744" t="str">
            <v>Electric Operations</v>
          </cell>
          <cell r="G744" t="str">
            <v>OLD H7 - COMMUNITY LIGHTING SERVICE XXX</v>
          </cell>
          <cell r="H744" t="str">
            <v>120</v>
          </cell>
          <cell r="I744" t="str">
            <v>IT</v>
          </cell>
          <cell r="J744">
            <v>41543.410000000003</v>
          </cell>
          <cell r="K744">
            <v>6.12</v>
          </cell>
        </row>
        <row r="745">
          <cell r="A745" t="str">
            <v>O&amp;M</v>
          </cell>
          <cell r="B745" t="str">
            <v>Hallstrom,Craig A</v>
          </cell>
          <cell r="C745">
            <v>16400</v>
          </cell>
          <cell r="D745" t="str">
            <v>16400</v>
          </cell>
          <cell r="E745" t="str">
            <v>OLD H7 - COMMUNITY LIGHTING SERVICE XXX</v>
          </cell>
          <cell r="F745" t="str">
            <v>Electric Operations</v>
          </cell>
          <cell r="G745" t="str">
            <v>OLD H7 - COMMUNITY LIGHTING SERVICE XXX</v>
          </cell>
          <cell r="H745" t="str">
            <v>120</v>
          </cell>
          <cell r="I745" t="str">
            <v>IT</v>
          </cell>
        </row>
        <row r="746">
          <cell r="A746" t="str">
            <v>O&amp;M</v>
          </cell>
          <cell r="B746" t="str">
            <v>Hallstrom,Craig A</v>
          </cell>
          <cell r="C746">
            <v>16400</v>
          </cell>
          <cell r="D746" t="str">
            <v>16400</v>
          </cell>
          <cell r="E746" t="str">
            <v>H7 - COMMUNITY LIGHTING SERVICE XXX</v>
          </cell>
          <cell r="F746" t="str">
            <v>Electric Operations</v>
          </cell>
          <cell r="G746" t="str">
            <v>OLD H7 - COMMUNITY LIGHTING SERVICE XXX</v>
          </cell>
          <cell r="H746" t="str">
            <v>120</v>
          </cell>
          <cell r="I746" t="str">
            <v>LT</v>
          </cell>
          <cell r="J746">
            <v>88263.87</v>
          </cell>
          <cell r="K746">
            <v>30.45</v>
          </cell>
        </row>
        <row r="747">
          <cell r="A747" t="str">
            <v>O&amp;M</v>
          </cell>
          <cell r="B747" t="str">
            <v>Hallstrom,Craig A</v>
          </cell>
          <cell r="C747">
            <v>16400</v>
          </cell>
          <cell r="D747" t="str">
            <v>16400</v>
          </cell>
          <cell r="E747" t="str">
            <v>H7 - COMMUNITY LIGHTING SERVICE XXX</v>
          </cell>
          <cell r="F747" t="str">
            <v>Electric Operations</v>
          </cell>
          <cell r="G747" t="str">
            <v>OLD H7 - COMMUNITY LIGHTING SERVICE XXX</v>
          </cell>
          <cell r="H747" t="str">
            <v>120</v>
          </cell>
          <cell r="I747" t="str">
            <v>MT</v>
          </cell>
          <cell r="J747">
            <v>232161.99</v>
          </cell>
          <cell r="K747">
            <v>99249.14</v>
          </cell>
        </row>
        <row r="748">
          <cell r="A748" t="str">
            <v>O&amp;M</v>
          </cell>
          <cell r="B748" t="str">
            <v>Hallstrom,Craig A</v>
          </cell>
          <cell r="C748">
            <v>16400</v>
          </cell>
          <cell r="D748" t="str">
            <v>16400</v>
          </cell>
          <cell r="E748" t="str">
            <v>OLD H7 - COMMUNITY LIGHTING SERVICE XXX</v>
          </cell>
          <cell r="F748" t="str">
            <v>Electric Operations</v>
          </cell>
          <cell r="G748" t="str">
            <v>OLD H7 - COMMUNITY LIGHTING SERVICE XXX</v>
          </cell>
          <cell r="H748" t="str">
            <v>120</v>
          </cell>
          <cell r="I748" t="str">
            <v>MT</v>
          </cell>
          <cell r="L748">
            <v>42432.39</v>
          </cell>
        </row>
        <row r="749">
          <cell r="A749" t="str">
            <v>O&amp;M</v>
          </cell>
          <cell r="B749" t="str">
            <v>Hallstrom,Craig A</v>
          </cell>
          <cell r="C749">
            <v>16400</v>
          </cell>
          <cell r="D749" t="str">
            <v>16400</v>
          </cell>
          <cell r="E749" t="str">
            <v>H7 - COMMUNITY LIGHTING SERVICE XXX</v>
          </cell>
          <cell r="F749" t="str">
            <v>Electric Operations</v>
          </cell>
          <cell r="G749" t="str">
            <v>OLD H7 - COMMUNITY LIGHTING SERVICE XXX</v>
          </cell>
          <cell r="H749" t="str">
            <v>120</v>
          </cell>
          <cell r="I749" t="str">
            <v>OT</v>
          </cell>
          <cell r="J749">
            <v>3288.72</v>
          </cell>
          <cell r="K749">
            <v>164.32</v>
          </cell>
        </row>
        <row r="750">
          <cell r="A750" t="str">
            <v>O&amp;M</v>
          </cell>
          <cell r="B750" t="str">
            <v>Hallstrom,Craig A</v>
          </cell>
          <cell r="C750">
            <v>16400</v>
          </cell>
          <cell r="D750" t="str">
            <v>16400</v>
          </cell>
          <cell r="E750" t="str">
            <v>H7 - COMMUNITY LIGHTING SERVICE XXX</v>
          </cell>
          <cell r="F750" t="str">
            <v>Electric Operations</v>
          </cell>
          <cell r="G750" t="str">
            <v>OLD H7 - COMMUNITY LIGHTING SERVICE XXX</v>
          </cell>
          <cell r="H750" t="str">
            <v>120</v>
          </cell>
          <cell r="I750" t="str">
            <v>TT</v>
          </cell>
          <cell r="J750">
            <v>9498.59</v>
          </cell>
          <cell r="K750">
            <v>515.69000000000005</v>
          </cell>
        </row>
        <row r="751">
          <cell r="A751" t="str">
            <v>O&amp;M</v>
          </cell>
          <cell r="B751" t="str">
            <v>Kearns, Robert A</v>
          </cell>
          <cell r="C751">
            <v>16405</v>
          </cell>
          <cell r="D751" t="str">
            <v>16405</v>
          </cell>
          <cell r="E751" t="str">
            <v>Mass Ave Transmission - Const</v>
          </cell>
          <cell r="F751" t="str">
            <v>Electric Operations</v>
          </cell>
          <cell r="G751" t="str">
            <v>New Customer South</v>
          </cell>
          <cell r="H751" t="str">
            <v>120</v>
          </cell>
          <cell r="I751" t="str">
            <v>BT</v>
          </cell>
          <cell r="J751">
            <v>9217.86</v>
          </cell>
          <cell r="K751">
            <v>549.01</v>
          </cell>
        </row>
        <row r="752">
          <cell r="A752" t="str">
            <v>O&amp;M</v>
          </cell>
          <cell r="B752" t="str">
            <v>Kearns, Robert A</v>
          </cell>
          <cell r="C752">
            <v>16405</v>
          </cell>
          <cell r="D752" t="str">
            <v>16405</v>
          </cell>
          <cell r="E752" t="str">
            <v>New Customer South</v>
          </cell>
          <cell r="F752" t="str">
            <v>Electric Operations</v>
          </cell>
          <cell r="G752" t="str">
            <v>New Customer South</v>
          </cell>
          <cell r="H752" t="str">
            <v>120</v>
          </cell>
          <cell r="I752" t="str">
            <v>BT</v>
          </cell>
          <cell r="L752">
            <v>1151.25</v>
          </cell>
        </row>
        <row r="753">
          <cell r="A753" t="str">
            <v>CAP</v>
          </cell>
          <cell r="B753" t="str">
            <v>Kearns, Robert A</v>
          </cell>
          <cell r="C753">
            <v>16405</v>
          </cell>
          <cell r="D753" t="str">
            <v>16405</v>
          </cell>
          <cell r="E753" t="str">
            <v>EO Cust Connect Reg Central / South</v>
          </cell>
          <cell r="F753" t="str">
            <v>Electric Operations</v>
          </cell>
          <cell r="G753" t="str">
            <v>New Customer South</v>
          </cell>
          <cell r="H753" t="str">
            <v>120</v>
          </cell>
          <cell r="I753" t="str">
            <v>CB</v>
          </cell>
          <cell r="K753">
            <v>4761.17</v>
          </cell>
          <cell r="M753">
            <v>2583905.2599999998</v>
          </cell>
        </row>
        <row r="754">
          <cell r="A754" t="str">
            <v>CAP</v>
          </cell>
          <cell r="B754" t="str">
            <v>Kearns, Robert A</v>
          </cell>
          <cell r="C754">
            <v>16405</v>
          </cell>
          <cell r="D754" t="str">
            <v>16405</v>
          </cell>
          <cell r="E754" t="str">
            <v>Mass Ave Transmission - Const</v>
          </cell>
          <cell r="F754" t="str">
            <v>Electric Operations</v>
          </cell>
          <cell r="G754" t="str">
            <v>New Customer South</v>
          </cell>
          <cell r="H754" t="str">
            <v>120</v>
          </cell>
          <cell r="I754" t="str">
            <v>CB</v>
          </cell>
          <cell r="J754">
            <v>297372.99</v>
          </cell>
          <cell r="M754">
            <v>1154801.29</v>
          </cell>
        </row>
        <row r="755">
          <cell r="A755" t="str">
            <v>CAP</v>
          </cell>
          <cell r="B755" t="str">
            <v>Kearns, Robert A</v>
          </cell>
          <cell r="C755">
            <v>16405</v>
          </cell>
          <cell r="D755" t="str">
            <v>16405</v>
          </cell>
          <cell r="E755" t="str">
            <v>New Customer South</v>
          </cell>
          <cell r="F755" t="str">
            <v>Electric Operations</v>
          </cell>
          <cell r="G755" t="str">
            <v>New Customer South</v>
          </cell>
          <cell r="H755" t="str">
            <v>120</v>
          </cell>
          <cell r="I755" t="str">
            <v>CB</v>
          </cell>
          <cell r="L755">
            <v>112151.6</v>
          </cell>
          <cell r="M755">
            <v>2227373.6800000002</v>
          </cell>
        </row>
        <row r="756">
          <cell r="A756" t="str">
            <v>CAP</v>
          </cell>
          <cell r="B756" t="str">
            <v>Kearns, Robert A</v>
          </cell>
          <cell r="C756">
            <v>16405</v>
          </cell>
          <cell r="D756" t="str">
            <v>16405</v>
          </cell>
          <cell r="E756" t="str">
            <v>EO Cust Connect Reg Central / South</v>
          </cell>
          <cell r="F756" t="str">
            <v>Electric Operations</v>
          </cell>
          <cell r="G756" t="str">
            <v>New Customer South</v>
          </cell>
          <cell r="H756" t="str">
            <v>120</v>
          </cell>
          <cell r="I756" t="str">
            <v>CI</v>
          </cell>
          <cell r="K756">
            <v>-65577.5</v>
          </cell>
        </row>
        <row r="757">
          <cell r="A757" t="str">
            <v>CAP</v>
          </cell>
          <cell r="B757" t="str">
            <v>Kearns, Robert A</v>
          </cell>
          <cell r="C757">
            <v>16405</v>
          </cell>
          <cell r="D757" t="str">
            <v>16405</v>
          </cell>
          <cell r="E757" t="str">
            <v>Mass Ave Transmission - Const</v>
          </cell>
          <cell r="F757" t="str">
            <v>Electric Operations</v>
          </cell>
          <cell r="G757" t="str">
            <v>New Customer South</v>
          </cell>
          <cell r="H757" t="str">
            <v>120</v>
          </cell>
          <cell r="I757" t="str">
            <v>CI</v>
          </cell>
          <cell r="J757">
            <v>8124958.3300000001</v>
          </cell>
        </row>
        <row r="758">
          <cell r="A758" t="str">
            <v>CAP</v>
          </cell>
          <cell r="B758" t="str">
            <v>Kearns, Robert A</v>
          </cell>
          <cell r="C758">
            <v>16405</v>
          </cell>
          <cell r="D758" t="str">
            <v>16405</v>
          </cell>
          <cell r="E758" t="str">
            <v>New Customer South</v>
          </cell>
          <cell r="F758" t="str">
            <v>Electric Operations</v>
          </cell>
          <cell r="G758" t="str">
            <v>New Customer South</v>
          </cell>
          <cell r="H758" t="str">
            <v>120</v>
          </cell>
          <cell r="I758" t="str">
            <v>CI</v>
          </cell>
          <cell r="L758">
            <v>-1513256.67</v>
          </cell>
        </row>
        <row r="759">
          <cell r="A759" t="str">
            <v>CAP</v>
          </cell>
          <cell r="B759" t="str">
            <v>Kearns, Robert A</v>
          </cell>
          <cell r="C759">
            <v>16405</v>
          </cell>
          <cell r="D759" t="str">
            <v>16405</v>
          </cell>
          <cell r="E759" t="str">
            <v>EO Cust Connect Reg Central / South</v>
          </cell>
          <cell r="F759" t="str">
            <v>Electric Operations</v>
          </cell>
          <cell r="G759" t="str">
            <v>New Customer South</v>
          </cell>
          <cell r="H759" t="str">
            <v>120</v>
          </cell>
          <cell r="I759" t="str">
            <v>CL</v>
          </cell>
          <cell r="K759">
            <v>11068.92</v>
          </cell>
          <cell r="M759">
            <v>798492.53</v>
          </cell>
        </row>
        <row r="760">
          <cell r="A760" t="str">
            <v>CAP</v>
          </cell>
          <cell r="B760" t="str">
            <v>Kearns, Robert A</v>
          </cell>
          <cell r="C760">
            <v>16405</v>
          </cell>
          <cell r="D760" t="str">
            <v>16405</v>
          </cell>
          <cell r="E760" t="str">
            <v>Mass Ave Transmission - Const</v>
          </cell>
          <cell r="F760" t="str">
            <v>Electric Operations</v>
          </cell>
          <cell r="G760" t="str">
            <v>New Customer South</v>
          </cell>
          <cell r="H760" t="str">
            <v>120</v>
          </cell>
          <cell r="I760" t="str">
            <v>CL</v>
          </cell>
          <cell r="J760">
            <v>680272.98</v>
          </cell>
          <cell r="M760">
            <v>1865683.7</v>
          </cell>
        </row>
        <row r="761">
          <cell r="A761" t="str">
            <v>CAP</v>
          </cell>
          <cell r="B761" t="str">
            <v>Kearns, Robert A</v>
          </cell>
          <cell r="C761">
            <v>16405</v>
          </cell>
          <cell r="D761" t="str">
            <v>16405</v>
          </cell>
          <cell r="E761" t="str">
            <v>New Customer South</v>
          </cell>
          <cell r="F761" t="str">
            <v>Electric Operations</v>
          </cell>
          <cell r="G761" t="str">
            <v>New Customer South</v>
          </cell>
          <cell r="H761" t="str">
            <v>120</v>
          </cell>
          <cell r="I761" t="str">
            <v>CL</v>
          </cell>
          <cell r="L761">
            <v>254131.15</v>
          </cell>
          <cell r="M761">
            <v>-1724344.61</v>
          </cell>
        </row>
        <row r="762">
          <cell r="A762" t="str">
            <v>CAP</v>
          </cell>
          <cell r="B762" t="str">
            <v>Kearns, Robert A</v>
          </cell>
          <cell r="C762">
            <v>16405</v>
          </cell>
          <cell r="D762" t="str">
            <v>16405</v>
          </cell>
          <cell r="E762" t="str">
            <v>Mass Ave Transmission - Const</v>
          </cell>
          <cell r="F762" t="str">
            <v>Electric Operations</v>
          </cell>
          <cell r="G762" t="str">
            <v>New Customer South</v>
          </cell>
          <cell r="H762" t="str">
            <v>120</v>
          </cell>
          <cell r="I762" t="str">
            <v>CM</v>
          </cell>
          <cell r="J762">
            <v>160433.45000000001</v>
          </cell>
        </row>
        <row r="763">
          <cell r="A763" t="str">
            <v>CAP</v>
          </cell>
          <cell r="B763" t="str">
            <v>Kearns, Robert A</v>
          </cell>
          <cell r="C763">
            <v>16405</v>
          </cell>
          <cell r="D763" t="str">
            <v>16405</v>
          </cell>
          <cell r="E763" t="str">
            <v>New Customer South</v>
          </cell>
          <cell r="F763" t="str">
            <v>Electric Operations</v>
          </cell>
          <cell r="G763" t="str">
            <v>New Customer South</v>
          </cell>
          <cell r="H763" t="str">
            <v>120</v>
          </cell>
          <cell r="I763" t="str">
            <v>CM</v>
          </cell>
          <cell r="L763">
            <v>-264</v>
          </cell>
        </row>
        <row r="764">
          <cell r="A764" t="str">
            <v>CAP</v>
          </cell>
          <cell r="B764" t="str">
            <v>Kearns, Robert A</v>
          </cell>
          <cell r="C764">
            <v>16405</v>
          </cell>
          <cell r="D764" t="str">
            <v>16405</v>
          </cell>
          <cell r="E764" t="str">
            <v>Mass Ave Transmission - Const</v>
          </cell>
          <cell r="F764" t="str">
            <v>Electric Operations</v>
          </cell>
          <cell r="G764" t="str">
            <v>New Customer South</v>
          </cell>
          <cell r="H764" t="str">
            <v>120</v>
          </cell>
          <cell r="I764" t="str">
            <v>CO</v>
          </cell>
          <cell r="J764">
            <v>160.36000000000001</v>
          </cell>
        </row>
        <row r="765">
          <cell r="A765" t="str">
            <v>CAP</v>
          </cell>
          <cell r="B765" t="str">
            <v>Kearns, Robert A</v>
          </cell>
          <cell r="C765">
            <v>16405</v>
          </cell>
          <cell r="D765" t="str">
            <v>16405</v>
          </cell>
          <cell r="E765" t="str">
            <v>New Customer South</v>
          </cell>
          <cell r="F765" t="str">
            <v>Electric Operations</v>
          </cell>
          <cell r="G765" t="str">
            <v>New Customer South</v>
          </cell>
          <cell r="H765" t="str">
            <v>120</v>
          </cell>
          <cell r="I765" t="str">
            <v>CO</v>
          </cell>
          <cell r="L765">
            <v>-4234</v>
          </cell>
          <cell r="M765">
            <v>874.6</v>
          </cell>
        </row>
        <row r="766">
          <cell r="A766" t="str">
            <v>CAP</v>
          </cell>
          <cell r="B766" t="str">
            <v>Kearns, Robert A</v>
          </cell>
          <cell r="C766">
            <v>16405</v>
          </cell>
          <cell r="D766" t="str">
            <v>16405</v>
          </cell>
          <cell r="E766" t="str">
            <v>EO Cust Connect Reg Central / South</v>
          </cell>
          <cell r="F766" t="str">
            <v>Electric Operations</v>
          </cell>
          <cell r="G766" t="str">
            <v>New Customer South</v>
          </cell>
          <cell r="H766" t="str">
            <v>120</v>
          </cell>
          <cell r="I766" t="str">
            <v>CT</v>
          </cell>
          <cell r="K766">
            <v>0</v>
          </cell>
        </row>
        <row r="767">
          <cell r="A767" t="str">
            <v>CAP</v>
          </cell>
          <cell r="B767" t="str">
            <v>Kearns, Robert A</v>
          </cell>
          <cell r="C767">
            <v>16405</v>
          </cell>
          <cell r="D767" t="str">
            <v>16405</v>
          </cell>
          <cell r="E767" t="str">
            <v>Mass Ave Transmission - Const</v>
          </cell>
          <cell r="F767" t="str">
            <v>Electric Operations</v>
          </cell>
          <cell r="G767" t="str">
            <v>New Customer South</v>
          </cell>
          <cell r="H767" t="str">
            <v>120</v>
          </cell>
          <cell r="I767" t="str">
            <v>CT</v>
          </cell>
          <cell r="J767">
            <v>385871.35</v>
          </cell>
        </row>
        <row r="768">
          <cell r="A768" t="str">
            <v>CAP</v>
          </cell>
          <cell r="B768" t="str">
            <v>Kearns, Robert A</v>
          </cell>
          <cell r="C768">
            <v>16405</v>
          </cell>
          <cell r="D768" t="str">
            <v>16405</v>
          </cell>
          <cell r="E768" t="str">
            <v>New Customer South</v>
          </cell>
          <cell r="F768" t="str">
            <v>Electric Operations</v>
          </cell>
          <cell r="G768" t="str">
            <v>New Customer South</v>
          </cell>
          <cell r="H768" t="str">
            <v>120</v>
          </cell>
          <cell r="I768" t="str">
            <v>CT</v>
          </cell>
          <cell r="L768">
            <v>-719.32</v>
          </cell>
        </row>
        <row r="769">
          <cell r="A769" t="str">
            <v>O&amp;M</v>
          </cell>
          <cell r="B769" t="str">
            <v>Kearns, Robert A</v>
          </cell>
          <cell r="C769">
            <v>16405</v>
          </cell>
          <cell r="D769" t="str">
            <v>16405</v>
          </cell>
          <cell r="E769" t="str">
            <v>Mass Ave Transmission - Const</v>
          </cell>
          <cell r="F769" t="str">
            <v>Electric Operations</v>
          </cell>
          <cell r="G769" t="str">
            <v>New Customer South</v>
          </cell>
          <cell r="H769" t="str">
            <v>120</v>
          </cell>
          <cell r="I769" t="str">
            <v>IT</v>
          </cell>
          <cell r="J769">
            <v>565.03</v>
          </cell>
          <cell r="K769">
            <v>105.03</v>
          </cell>
        </row>
        <row r="770">
          <cell r="A770" t="str">
            <v>O&amp;M</v>
          </cell>
          <cell r="B770" t="str">
            <v>Kearns, Robert A</v>
          </cell>
          <cell r="C770">
            <v>16405</v>
          </cell>
          <cell r="D770" t="str">
            <v>16405</v>
          </cell>
          <cell r="E770" t="str">
            <v>New Customer South</v>
          </cell>
          <cell r="F770" t="str">
            <v>Electric Operations</v>
          </cell>
          <cell r="G770" t="str">
            <v>New Customer South</v>
          </cell>
          <cell r="H770" t="str">
            <v>120</v>
          </cell>
          <cell r="I770" t="str">
            <v>IT</v>
          </cell>
          <cell r="L770">
            <v>716.79</v>
          </cell>
        </row>
        <row r="771">
          <cell r="A771" t="str">
            <v>O&amp;M</v>
          </cell>
          <cell r="B771" t="str">
            <v>Kearns, Robert A</v>
          </cell>
          <cell r="C771">
            <v>16405</v>
          </cell>
          <cell r="D771" t="str">
            <v>16405</v>
          </cell>
          <cell r="E771" t="str">
            <v>Mass Ave Transmission - Const</v>
          </cell>
          <cell r="F771" t="str">
            <v>Electric Operations</v>
          </cell>
          <cell r="G771" t="str">
            <v>New Customer South</v>
          </cell>
          <cell r="H771" t="str">
            <v>120</v>
          </cell>
          <cell r="I771" t="str">
            <v>LT</v>
          </cell>
          <cell r="J771">
            <v>25870.05</v>
          </cell>
          <cell r="K771">
            <v>1568.56</v>
          </cell>
        </row>
        <row r="772">
          <cell r="A772" t="str">
            <v>O&amp;M</v>
          </cell>
          <cell r="B772" t="str">
            <v>Kearns, Robert A</v>
          </cell>
          <cell r="C772">
            <v>16405</v>
          </cell>
          <cell r="D772" t="str">
            <v>16405</v>
          </cell>
          <cell r="E772" t="str">
            <v>New Customer South</v>
          </cell>
          <cell r="F772" t="str">
            <v>Electric Operations</v>
          </cell>
          <cell r="G772" t="str">
            <v>New Customer South</v>
          </cell>
          <cell r="H772" t="str">
            <v>120</v>
          </cell>
          <cell r="I772" t="str">
            <v>LT</v>
          </cell>
          <cell r="L772">
            <v>-6617.04</v>
          </cell>
        </row>
        <row r="773">
          <cell r="A773" t="str">
            <v>O&amp;M</v>
          </cell>
          <cell r="B773" t="str">
            <v>Kearns, Robert A</v>
          </cell>
          <cell r="C773">
            <v>16405</v>
          </cell>
          <cell r="D773" t="str">
            <v>16405</v>
          </cell>
          <cell r="E773" t="str">
            <v>Mass Ave Transmission - Const</v>
          </cell>
          <cell r="F773" t="str">
            <v>Electric Operations</v>
          </cell>
          <cell r="G773" t="str">
            <v>New Customer South</v>
          </cell>
          <cell r="H773" t="str">
            <v>120</v>
          </cell>
          <cell r="I773" t="str">
            <v>MT</v>
          </cell>
          <cell r="J773">
            <v>1778.57</v>
          </cell>
        </row>
        <row r="774">
          <cell r="A774" t="str">
            <v>O&amp;M</v>
          </cell>
          <cell r="B774" t="str">
            <v>Kearns, Robert A</v>
          </cell>
          <cell r="C774">
            <v>16405</v>
          </cell>
          <cell r="D774" t="str">
            <v>16405</v>
          </cell>
          <cell r="E774" t="str">
            <v>New Customer South</v>
          </cell>
          <cell r="F774" t="str">
            <v>Electric Operations</v>
          </cell>
          <cell r="G774" t="str">
            <v>New Customer South</v>
          </cell>
          <cell r="H774" t="str">
            <v>120</v>
          </cell>
          <cell r="I774" t="str">
            <v>MT</v>
          </cell>
          <cell r="L774">
            <v>92.63</v>
          </cell>
        </row>
        <row r="775">
          <cell r="A775" t="str">
            <v>O&amp;M</v>
          </cell>
          <cell r="B775" t="str">
            <v>Kearns, Robert A</v>
          </cell>
          <cell r="C775">
            <v>16405</v>
          </cell>
          <cell r="D775" t="str">
            <v>16405</v>
          </cell>
          <cell r="E775" t="str">
            <v>New Customer South</v>
          </cell>
          <cell r="F775" t="str">
            <v>Electric Operations</v>
          </cell>
          <cell r="G775" t="str">
            <v>New Customer South</v>
          </cell>
          <cell r="H775" t="str">
            <v>120</v>
          </cell>
          <cell r="I775" t="str">
            <v>OT</v>
          </cell>
          <cell r="L775">
            <v>342.93</v>
          </cell>
        </row>
        <row r="776">
          <cell r="A776" t="str">
            <v>O&amp;M</v>
          </cell>
          <cell r="B776" t="str">
            <v>Kearns, Robert A</v>
          </cell>
          <cell r="C776">
            <v>16405</v>
          </cell>
          <cell r="D776" t="str">
            <v>16405</v>
          </cell>
          <cell r="E776" t="str">
            <v>Mass Ave Transmission - Const</v>
          </cell>
          <cell r="F776" t="str">
            <v>Electric Operations</v>
          </cell>
          <cell r="G776" t="str">
            <v>New Customer South</v>
          </cell>
          <cell r="H776" t="str">
            <v>120</v>
          </cell>
          <cell r="I776" t="str">
            <v>TT</v>
          </cell>
          <cell r="J776">
            <v>5186.92</v>
          </cell>
          <cell r="K776">
            <v>126.05</v>
          </cell>
          <cell r="M776">
            <v>-16.86</v>
          </cell>
        </row>
        <row r="777">
          <cell r="A777" t="str">
            <v>O&amp;M</v>
          </cell>
          <cell r="C777">
            <v>16410</v>
          </cell>
          <cell r="D777" t="str">
            <v>16410</v>
          </cell>
          <cell r="E777" t="str">
            <v>Somerville Transmission - Const</v>
          </cell>
          <cell r="H777" t="str">
            <v>120</v>
          </cell>
          <cell r="I777" t="str">
            <v>BT</v>
          </cell>
          <cell r="J777">
            <v>2785.6</v>
          </cell>
          <cell r="M777">
            <v>84.59</v>
          </cell>
        </row>
        <row r="778">
          <cell r="A778" t="str">
            <v>CAP</v>
          </cell>
          <cell r="C778">
            <v>16410</v>
          </cell>
          <cell r="D778" t="str">
            <v>16410</v>
          </cell>
          <cell r="E778" t="str">
            <v>Somerville Transmission - Const</v>
          </cell>
          <cell r="H778" t="str">
            <v>120</v>
          </cell>
          <cell r="I778" t="str">
            <v>CB</v>
          </cell>
          <cell r="J778">
            <v>111282.44</v>
          </cell>
          <cell r="K778">
            <v>18097.38</v>
          </cell>
          <cell r="L778">
            <v>41774.230000000003</v>
          </cell>
          <cell r="M778">
            <v>-249156.52</v>
          </cell>
        </row>
        <row r="779">
          <cell r="A779" t="str">
            <v>CAP</v>
          </cell>
          <cell r="C779">
            <v>16410</v>
          </cell>
          <cell r="D779" t="str">
            <v>16410</v>
          </cell>
          <cell r="E779" t="str">
            <v>Somerville Transmission - Const</v>
          </cell>
          <cell r="H779" t="str">
            <v>120</v>
          </cell>
          <cell r="I779" t="str">
            <v>CI</v>
          </cell>
          <cell r="J779">
            <v>781584.88</v>
          </cell>
          <cell r="K779">
            <v>336</v>
          </cell>
          <cell r="L779">
            <v>25396.15</v>
          </cell>
        </row>
        <row r="780">
          <cell r="A780" t="str">
            <v>CAP</v>
          </cell>
          <cell r="C780">
            <v>16410</v>
          </cell>
          <cell r="D780" t="str">
            <v>16410</v>
          </cell>
          <cell r="E780" t="str">
            <v>Somerville Transmission - Const</v>
          </cell>
          <cell r="H780" t="str">
            <v>120</v>
          </cell>
          <cell r="I780" t="str">
            <v>CL</v>
          </cell>
          <cell r="J780">
            <v>254736.32</v>
          </cell>
          <cell r="K780">
            <v>41191.980000000003</v>
          </cell>
          <cell r="L780">
            <v>94869.8</v>
          </cell>
          <cell r="M780">
            <v>279768.19</v>
          </cell>
        </row>
        <row r="781">
          <cell r="A781" t="str">
            <v>CAP</v>
          </cell>
          <cell r="C781">
            <v>16410</v>
          </cell>
          <cell r="D781" t="str">
            <v>16410</v>
          </cell>
          <cell r="E781" t="str">
            <v>Somerville Transmission - Const</v>
          </cell>
          <cell r="H781" t="str">
            <v>120</v>
          </cell>
          <cell r="I781" t="str">
            <v>CM</v>
          </cell>
          <cell r="J781">
            <v>61591.23</v>
          </cell>
          <cell r="L781">
            <v>3870</v>
          </cell>
        </row>
        <row r="782">
          <cell r="A782" t="str">
            <v>CAP</v>
          </cell>
          <cell r="C782">
            <v>16410</v>
          </cell>
          <cell r="D782" t="str">
            <v>16410</v>
          </cell>
          <cell r="E782" t="str">
            <v>Somerville Transmission - Const</v>
          </cell>
          <cell r="H782" t="str">
            <v>120</v>
          </cell>
          <cell r="I782" t="str">
            <v>CO</v>
          </cell>
          <cell r="L782">
            <v>1220.95</v>
          </cell>
        </row>
        <row r="783">
          <cell r="A783" t="str">
            <v>CAP</v>
          </cell>
          <cell r="C783">
            <v>16410</v>
          </cell>
          <cell r="D783" t="str">
            <v>16410</v>
          </cell>
          <cell r="E783" t="str">
            <v>Somerville Transmission - Const</v>
          </cell>
          <cell r="H783" t="str">
            <v>120</v>
          </cell>
          <cell r="I783" t="str">
            <v>CT</v>
          </cell>
          <cell r="J783">
            <v>121009.03</v>
          </cell>
          <cell r="K783">
            <v>12402.71</v>
          </cell>
          <cell r="L783">
            <v>19608.060000000001</v>
          </cell>
        </row>
        <row r="784">
          <cell r="A784" t="str">
            <v>O&amp;M</v>
          </cell>
          <cell r="C784">
            <v>16410</v>
          </cell>
          <cell r="D784" t="str">
            <v>16410</v>
          </cell>
          <cell r="E784" t="str">
            <v>Somerville Transmission - Const</v>
          </cell>
          <cell r="H784" t="str">
            <v>120</v>
          </cell>
          <cell r="I784" t="str">
            <v>IT</v>
          </cell>
          <cell r="J784">
            <v>68.06</v>
          </cell>
          <cell r="L784">
            <v>765.8</v>
          </cell>
        </row>
        <row r="785">
          <cell r="A785" t="str">
            <v>O&amp;M</v>
          </cell>
          <cell r="C785">
            <v>16410</v>
          </cell>
          <cell r="D785" t="str">
            <v>16410</v>
          </cell>
          <cell r="E785" t="str">
            <v>Somerville Transmission - Const</v>
          </cell>
          <cell r="H785" t="str">
            <v>120</v>
          </cell>
          <cell r="I785" t="str">
            <v>LT</v>
          </cell>
          <cell r="J785">
            <v>7958.86</v>
          </cell>
        </row>
        <row r="786">
          <cell r="A786" t="str">
            <v>O&amp;M</v>
          </cell>
          <cell r="C786">
            <v>16410</v>
          </cell>
          <cell r="D786" t="str">
            <v>16410</v>
          </cell>
          <cell r="E786" t="str">
            <v>Somerville Transmission - Const</v>
          </cell>
          <cell r="H786" t="str">
            <v>120</v>
          </cell>
          <cell r="I786" t="str">
            <v>TT</v>
          </cell>
          <cell r="J786">
            <v>697.68</v>
          </cell>
        </row>
        <row r="787">
          <cell r="A787" t="str">
            <v>O&amp;M</v>
          </cell>
          <cell r="C787">
            <v>16420</v>
          </cell>
          <cell r="D787" t="str">
            <v>16420</v>
          </cell>
          <cell r="E787" t="str">
            <v>Cambridge Distribution -Const</v>
          </cell>
          <cell r="H787" t="str">
            <v>120</v>
          </cell>
          <cell r="I787" t="str">
            <v>BT</v>
          </cell>
          <cell r="J787">
            <v>274.74</v>
          </cell>
          <cell r="K787">
            <v>38.909999999999997</v>
          </cell>
          <cell r="M787">
            <v>103.16</v>
          </cell>
        </row>
        <row r="788">
          <cell r="A788" t="str">
            <v>CAP</v>
          </cell>
          <cell r="C788">
            <v>16420</v>
          </cell>
          <cell r="D788" t="str">
            <v>16420</v>
          </cell>
          <cell r="E788" t="str">
            <v>Cambridge Distribution -Const</v>
          </cell>
          <cell r="H788" t="str">
            <v>120</v>
          </cell>
          <cell r="I788" t="str">
            <v>CB</v>
          </cell>
          <cell r="J788">
            <v>837.17</v>
          </cell>
          <cell r="K788">
            <v>2281.04</v>
          </cell>
          <cell r="L788">
            <v>38.729999999999997</v>
          </cell>
          <cell r="M788">
            <v>423105.2</v>
          </cell>
        </row>
        <row r="789">
          <cell r="A789" t="str">
            <v>CAP</v>
          </cell>
          <cell r="C789">
            <v>16420</v>
          </cell>
          <cell r="D789" t="str">
            <v>16420</v>
          </cell>
          <cell r="E789" t="str">
            <v>Cambridge Distribution -Const</v>
          </cell>
          <cell r="H789" t="str">
            <v>120</v>
          </cell>
          <cell r="I789" t="str">
            <v>CI</v>
          </cell>
          <cell r="J789">
            <v>96941.89</v>
          </cell>
          <cell r="K789">
            <v>24955.62</v>
          </cell>
        </row>
        <row r="790">
          <cell r="A790" t="str">
            <v>CAP</v>
          </cell>
          <cell r="C790">
            <v>16420</v>
          </cell>
          <cell r="D790" t="str">
            <v>16420</v>
          </cell>
          <cell r="E790" t="str">
            <v>Cambridge Distribution -Const</v>
          </cell>
          <cell r="H790" t="str">
            <v>120</v>
          </cell>
          <cell r="I790" t="str">
            <v>CL</v>
          </cell>
          <cell r="J790">
            <v>1902.76</v>
          </cell>
          <cell r="K790">
            <v>5209.5</v>
          </cell>
          <cell r="L790">
            <v>142.56</v>
          </cell>
        </row>
        <row r="791">
          <cell r="A791" t="str">
            <v>CAP</v>
          </cell>
          <cell r="C791">
            <v>16420</v>
          </cell>
          <cell r="D791" t="str">
            <v>16420</v>
          </cell>
          <cell r="E791" t="str">
            <v>Cambridge Distribution -Const</v>
          </cell>
          <cell r="H791" t="str">
            <v>120</v>
          </cell>
          <cell r="I791" t="str">
            <v>CT</v>
          </cell>
          <cell r="K791">
            <v>951.4</v>
          </cell>
        </row>
        <row r="792">
          <cell r="A792" t="str">
            <v>O&amp;M</v>
          </cell>
          <cell r="C792">
            <v>16420</v>
          </cell>
          <cell r="D792" t="str">
            <v>16420</v>
          </cell>
          <cell r="E792" t="str">
            <v>Cambridge Distribution -Const</v>
          </cell>
          <cell r="H792" t="str">
            <v>120</v>
          </cell>
          <cell r="I792" t="str">
            <v>LT</v>
          </cell>
          <cell r="J792">
            <v>914.95</v>
          </cell>
          <cell r="K792">
            <v>112.5</v>
          </cell>
        </row>
        <row r="793">
          <cell r="A793" t="str">
            <v>O&amp;M</v>
          </cell>
          <cell r="C793">
            <v>16420</v>
          </cell>
          <cell r="D793" t="str">
            <v>16420</v>
          </cell>
          <cell r="E793" t="str">
            <v>Cambridge Distribution -Const</v>
          </cell>
          <cell r="H793" t="str">
            <v>120</v>
          </cell>
          <cell r="I793" t="str">
            <v>TT</v>
          </cell>
          <cell r="J793">
            <v>41.55</v>
          </cell>
        </row>
        <row r="794">
          <cell r="A794" t="str">
            <v>O&amp;M</v>
          </cell>
          <cell r="C794">
            <v>16425</v>
          </cell>
          <cell r="D794" t="str">
            <v>16425</v>
          </cell>
          <cell r="E794" t="str">
            <v>Cambridge Transmission - Const</v>
          </cell>
          <cell r="H794" t="str">
            <v>120</v>
          </cell>
          <cell r="I794" t="str">
            <v>BT</v>
          </cell>
          <cell r="J794">
            <v>791.68</v>
          </cell>
          <cell r="K794">
            <v>44.09</v>
          </cell>
        </row>
        <row r="795">
          <cell r="A795" t="str">
            <v>O&amp;M</v>
          </cell>
          <cell r="C795">
            <v>16425</v>
          </cell>
          <cell r="D795" t="str">
            <v>16425</v>
          </cell>
          <cell r="E795" t="str">
            <v>OLD Cambridge Transmission - Const</v>
          </cell>
          <cell r="H795" t="str">
            <v>120</v>
          </cell>
          <cell r="I795" t="str">
            <v>BT</v>
          </cell>
          <cell r="L795">
            <v>35.5</v>
          </cell>
        </row>
        <row r="796">
          <cell r="A796" t="str">
            <v>CAP</v>
          </cell>
          <cell r="C796">
            <v>16425</v>
          </cell>
          <cell r="D796" t="str">
            <v>16425</v>
          </cell>
          <cell r="E796" t="str">
            <v>Cambridge Transmission - Const</v>
          </cell>
          <cell r="H796" t="str">
            <v>120</v>
          </cell>
          <cell r="I796" t="str">
            <v>CB</v>
          </cell>
          <cell r="J796">
            <v>583.75</v>
          </cell>
          <cell r="K796">
            <v>0</v>
          </cell>
        </row>
        <row r="797">
          <cell r="A797" t="str">
            <v>CAP</v>
          </cell>
          <cell r="C797">
            <v>16425</v>
          </cell>
          <cell r="D797" t="str">
            <v>16425</v>
          </cell>
          <cell r="E797" t="str">
            <v>Cambridge Transmission - Const</v>
          </cell>
          <cell r="H797" t="str">
            <v>120</v>
          </cell>
          <cell r="I797" t="str">
            <v>CL</v>
          </cell>
          <cell r="J797">
            <v>1326.72</v>
          </cell>
          <cell r="K797">
            <v>0</v>
          </cell>
        </row>
        <row r="798">
          <cell r="A798" t="str">
            <v>CAP</v>
          </cell>
          <cell r="C798">
            <v>16425</v>
          </cell>
          <cell r="D798" t="str">
            <v>16425</v>
          </cell>
          <cell r="E798" t="str">
            <v>Cambridge Transmission - Const</v>
          </cell>
          <cell r="H798" t="str">
            <v>120</v>
          </cell>
          <cell r="I798" t="str">
            <v>CT</v>
          </cell>
          <cell r="J798">
            <v>777.87</v>
          </cell>
          <cell r="K798">
            <v>70.849999999999994</v>
          </cell>
        </row>
        <row r="799">
          <cell r="A799" t="str">
            <v>O&amp;M</v>
          </cell>
          <cell r="C799">
            <v>16425</v>
          </cell>
          <cell r="D799" t="str">
            <v>16425</v>
          </cell>
          <cell r="E799" t="str">
            <v>Cambridge Transmission - Const</v>
          </cell>
          <cell r="H799" t="str">
            <v>120</v>
          </cell>
          <cell r="I799" t="str">
            <v>IT</v>
          </cell>
          <cell r="J799">
            <v>9.75</v>
          </cell>
        </row>
        <row r="800">
          <cell r="A800" t="str">
            <v>O&amp;M</v>
          </cell>
          <cell r="C800">
            <v>16425</v>
          </cell>
          <cell r="D800" t="str">
            <v>16425</v>
          </cell>
          <cell r="E800" t="str">
            <v>Cambridge Transmission - Const</v>
          </cell>
          <cell r="H800" t="str">
            <v>120</v>
          </cell>
          <cell r="I800" t="str">
            <v>LT</v>
          </cell>
          <cell r="J800">
            <v>2202.87</v>
          </cell>
          <cell r="K800">
            <v>147.54</v>
          </cell>
        </row>
        <row r="801">
          <cell r="A801" t="str">
            <v>O&amp;M</v>
          </cell>
          <cell r="C801">
            <v>16425</v>
          </cell>
          <cell r="D801" t="str">
            <v>16425</v>
          </cell>
          <cell r="E801" t="str">
            <v>OLD Cambridge Transmission - Const</v>
          </cell>
          <cell r="H801" t="str">
            <v>120</v>
          </cell>
          <cell r="I801" t="str">
            <v>LT</v>
          </cell>
          <cell r="L801">
            <v>101.45</v>
          </cell>
        </row>
        <row r="802">
          <cell r="A802" t="str">
            <v>O&amp;M</v>
          </cell>
          <cell r="C802">
            <v>16425</v>
          </cell>
          <cell r="D802" t="str">
            <v>16425</v>
          </cell>
          <cell r="E802" t="str">
            <v>Cambridge Transmission - Const</v>
          </cell>
          <cell r="H802" t="str">
            <v>120</v>
          </cell>
          <cell r="I802" t="str">
            <v>TT</v>
          </cell>
          <cell r="J802">
            <v>162.54</v>
          </cell>
          <cell r="K802">
            <v>107.94</v>
          </cell>
          <cell r="M802">
            <v>0</v>
          </cell>
        </row>
        <row r="803">
          <cell r="A803" t="str">
            <v>O&amp;M</v>
          </cell>
          <cell r="B803" t="str">
            <v>Andreas,Philip B</v>
          </cell>
          <cell r="C803">
            <v>16430</v>
          </cell>
          <cell r="D803" t="str">
            <v>16430</v>
          </cell>
          <cell r="E803" t="str">
            <v>Planning &amp; Scheduling South</v>
          </cell>
          <cell r="F803" t="str">
            <v>Electric Operations</v>
          </cell>
          <cell r="G803" t="str">
            <v>Planning &amp; Scheduling South</v>
          </cell>
          <cell r="H803" t="str">
            <v>120</v>
          </cell>
          <cell r="I803" t="str">
            <v>BT</v>
          </cell>
          <cell r="L803">
            <v>1895.05</v>
          </cell>
        </row>
        <row r="804">
          <cell r="A804" t="str">
            <v>O&amp;M</v>
          </cell>
          <cell r="B804" t="str">
            <v>Andreas,Philip B</v>
          </cell>
          <cell r="C804">
            <v>16430</v>
          </cell>
          <cell r="D804" t="str">
            <v>16430</v>
          </cell>
          <cell r="E804" t="str">
            <v>Construction Mgr NB, Plym, Cape</v>
          </cell>
          <cell r="F804" t="str">
            <v>Electric Operations</v>
          </cell>
          <cell r="G804" t="str">
            <v>Planning &amp; Scheduling South</v>
          </cell>
          <cell r="H804" t="str">
            <v>120</v>
          </cell>
          <cell r="I804" t="str">
            <v>IT</v>
          </cell>
          <cell r="K804">
            <v>539.5</v>
          </cell>
        </row>
        <row r="805">
          <cell r="A805" t="str">
            <v>O&amp;M</v>
          </cell>
          <cell r="B805" t="str">
            <v>Andreas,Philip B</v>
          </cell>
          <cell r="C805">
            <v>16430</v>
          </cell>
          <cell r="D805" t="str">
            <v>16430</v>
          </cell>
          <cell r="E805" t="str">
            <v>Planning &amp; Scheduling South</v>
          </cell>
          <cell r="F805" t="str">
            <v>Electric Operations</v>
          </cell>
          <cell r="G805" t="str">
            <v>Planning &amp; Scheduling South</v>
          </cell>
          <cell r="H805" t="str">
            <v>120</v>
          </cell>
          <cell r="I805" t="str">
            <v>IT</v>
          </cell>
          <cell r="L805">
            <v>1973.83</v>
          </cell>
        </row>
        <row r="806">
          <cell r="A806" t="str">
            <v>O&amp;M</v>
          </cell>
          <cell r="B806" t="str">
            <v>Andreas,Philip B</v>
          </cell>
          <cell r="C806">
            <v>16430</v>
          </cell>
          <cell r="D806" t="str">
            <v>16430</v>
          </cell>
          <cell r="E806" t="str">
            <v>Planning &amp; Scheduling South</v>
          </cell>
          <cell r="F806" t="str">
            <v>Electric Operations</v>
          </cell>
          <cell r="G806" t="str">
            <v>Planning &amp; Scheduling South</v>
          </cell>
          <cell r="H806" t="str">
            <v>120</v>
          </cell>
          <cell r="I806" t="str">
            <v>LT</v>
          </cell>
          <cell r="L806">
            <v>947.16</v>
          </cell>
        </row>
        <row r="807">
          <cell r="A807" t="str">
            <v>O&amp;M</v>
          </cell>
          <cell r="B807" t="str">
            <v>Andreas,Philip B</v>
          </cell>
          <cell r="C807">
            <v>16430</v>
          </cell>
          <cell r="D807" t="str">
            <v>16430</v>
          </cell>
          <cell r="E807" t="str">
            <v>Planning &amp; Scheduling South</v>
          </cell>
          <cell r="F807" t="str">
            <v>Electric Operations</v>
          </cell>
          <cell r="G807" t="str">
            <v>Planning &amp; Scheduling South</v>
          </cell>
          <cell r="H807" t="str">
            <v>120</v>
          </cell>
          <cell r="I807" t="str">
            <v>OT</v>
          </cell>
          <cell r="L807">
            <v>0</v>
          </cell>
        </row>
        <row r="808">
          <cell r="A808" t="str">
            <v>O&amp;M</v>
          </cell>
          <cell r="B808" t="str">
            <v>Andreas,Philip B</v>
          </cell>
          <cell r="C808">
            <v>16430</v>
          </cell>
          <cell r="D808" t="str">
            <v>16430</v>
          </cell>
          <cell r="E808" t="str">
            <v>Planning &amp; Scheduling South</v>
          </cell>
          <cell r="F808" t="str">
            <v>Electric Operations</v>
          </cell>
          <cell r="G808" t="str">
            <v>Planning &amp; Scheduling South</v>
          </cell>
          <cell r="H808" t="str">
            <v>120</v>
          </cell>
          <cell r="I808" t="str">
            <v>TT</v>
          </cell>
          <cell r="L808">
            <v>0</v>
          </cell>
        </row>
        <row r="809">
          <cell r="A809" t="str">
            <v>O&amp;M</v>
          </cell>
          <cell r="C809">
            <v>16435</v>
          </cell>
          <cell r="D809" t="str">
            <v>16435</v>
          </cell>
          <cell r="E809" t="str">
            <v>Distribution  Construction New Bedford</v>
          </cell>
          <cell r="H809" t="str">
            <v>120</v>
          </cell>
          <cell r="I809" t="str">
            <v>IT</v>
          </cell>
          <cell r="J809">
            <v>2019.75</v>
          </cell>
        </row>
        <row r="810">
          <cell r="A810" t="str">
            <v>O&amp;M</v>
          </cell>
          <cell r="C810">
            <v>16440</v>
          </cell>
          <cell r="D810" t="str">
            <v>16440</v>
          </cell>
          <cell r="E810" t="str">
            <v>Distribution  Construction  Plymouth</v>
          </cell>
          <cell r="H810" t="str">
            <v>120</v>
          </cell>
          <cell r="I810" t="str">
            <v>BT</v>
          </cell>
          <cell r="J810">
            <v>19.41</v>
          </cell>
        </row>
        <row r="811">
          <cell r="A811" t="str">
            <v>CAP</v>
          </cell>
          <cell r="C811">
            <v>16440</v>
          </cell>
          <cell r="D811" t="str">
            <v>16440</v>
          </cell>
          <cell r="E811" t="str">
            <v>Distribution  Construction  Plymouth</v>
          </cell>
          <cell r="H811" t="str">
            <v>120</v>
          </cell>
          <cell r="I811" t="str">
            <v>CB</v>
          </cell>
          <cell r="J811">
            <v>98.6</v>
          </cell>
        </row>
        <row r="812">
          <cell r="A812" t="str">
            <v>CAP</v>
          </cell>
          <cell r="C812">
            <v>16440</v>
          </cell>
          <cell r="D812" t="str">
            <v>16440</v>
          </cell>
          <cell r="E812" t="str">
            <v>Distribution  Construction  Plymouth</v>
          </cell>
          <cell r="H812" t="str">
            <v>120</v>
          </cell>
          <cell r="I812" t="str">
            <v>CL</v>
          </cell>
          <cell r="J812">
            <v>224.08</v>
          </cell>
          <cell r="M812">
            <v>592.83000000000004</v>
          </cell>
        </row>
        <row r="813">
          <cell r="A813" t="str">
            <v>O&amp;M</v>
          </cell>
          <cell r="C813">
            <v>16440</v>
          </cell>
          <cell r="D813" t="str">
            <v>16440</v>
          </cell>
          <cell r="E813" t="str">
            <v>Distribution  Construction  Plymouth</v>
          </cell>
          <cell r="H813" t="str">
            <v>120</v>
          </cell>
          <cell r="I813" t="str">
            <v>IT</v>
          </cell>
          <cell r="J813">
            <v>2019.85</v>
          </cell>
        </row>
        <row r="814">
          <cell r="A814" t="str">
            <v>O&amp;M</v>
          </cell>
          <cell r="C814">
            <v>16440</v>
          </cell>
          <cell r="D814" t="str">
            <v>16440</v>
          </cell>
          <cell r="E814" t="str">
            <v>Distribution  Construction  Plymouth</v>
          </cell>
          <cell r="H814" t="str">
            <v>120</v>
          </cell>
          <cell r="I814" t="str">
            <v>LT</v>
          </cell>
          <cell r="J814">
            <v>58.3</v>
          </cell>
        </row>
        <row r="815">
          <cell r="A815" t="str">
            <v>O&amp;M</v>
          </cell>
          <cell r="C815">
            <v>16440</v>
          </cell>
          <cell r="D815" t="str">
            <v>16440</v>
          </cell>
          <cell r="E815" t="str">
            <v>Distribution  Construction  Plymouth</v>
          </cell>
          <cell r="H815" t="str">
            <v>120</v>
          </cell>
          <cell r="I815" t="str">
            <v>TT</v>
          </cell>
          <cell r="K815">
            <v>162.4</v>
          </cell>
        </row>
        <row r="816">
          <cell r="A816" t="str">
            <v>O&amp;M</v>
          </cell>
          <cell r="C816">
            <v>16445</v>
          </cell>
          <cell r="D816" t="str">
            <v>16445</v>
          </cell>
          <cell r="E816" t="str">
            <v>Distribution  Construction Cape and Vineyard</v>
          </cell>
          <cell r="H816" t="str">
            <v>120</v>
          </cell>
          <cell r="I816" t="str">
            <v>BT</v>
          </cell>
        </row>
        <row r="817">
          <cell r="A817" t="str">
            <v>O&amp;M</v>
          </cell>
          <cell r="C817">
            <v>16445</v>
          </cell>
          <cell r="D817" t="str">
            <v>16445</v>
          </cell>
          <cell r="E817" t="str">
            <v>Distribution  Construction Cape and Vineyard</v>
          </cell>
          <cell r="H817" t="str">
            <v>120</v>
          </cell>
          <cell r="I817" t="str">
            <v>IT</v>
          </cell>
          <cell r="J817">
            <v>240</v>
          </cell>
        </row>
        <row r="818">
          <cell r="A818" t="str">
            <v>O&amp;M</v>
          </cell>
          <cell r="C818">
            <v>16445</v>
          </cell>
          <cell r="D818" t="str">
            <v>16445</v>
          </cell>
          <cell r="E818" t="str">
            <v>Distribution  Construction Cape and Vineyard</v>
          </cell>
          <cell r="H818" t="str">
            <v>120</v>
          </cell>
          <cell r="I818" t="str">
            <v>LT</v>
          </cell>
        </row>
        <row r="819">
          <cell r="A819" t="str">
            <v>O&amp;M</v>
          </cell>
          <cell r="C819">
            <v>16450</v>
          </cell>
          <cell r="D819" t="str">
            <v>16450</v>
          </cell>
          <cell r="E819" t="str">
            <v>Transmission Construction New Bedford</v>
          </cell>
          <cell r="H819" t="str">
            <v>120</v>
          </cell>
          <cell r="I819" t="str">
            <v>BT</v>
          </cell>
          <cell r="J819">
            <v>100.27</v>
          </cell>
        </row>
        <row r="820">
          <cell r="A820" t="str">
            <v>CAP</v>
          </cell>
          <cell r="C820">
            <v>16450</v>
          </cell>
          <cell r="D820" t="str">
            <v>16450</v>
          </cell>
          <cell r="E820" t="str">
            <v>Transmission Construction New Bedford</v>
          </cell>
          <cell r="H820" t="str">
            <v>120</v>
          </cell>
          <cell r="I820" t="str">
            <v>CB</v>
          </cell>
          <cell r="J820">
            <v>3962.09</v>
          </cell>
          <cell r="K820">
            <v>2691.44</v>
          </cell>
          <cell r="L820">
            <v>110.28</v>
          </cell>
        </row>
        <row r="821">
          <cell r="A821" t="str">
            <v>CAP</v>
          </cell>
          <cell r="C821">
            <v>16450</v>
          </cell>
          <cell r="D821" t="str">
            <v>16450</v>
          </cell>
          <cell r="E821" t="str">
            <v>Transmission Construction New Bedford</v>
          </cell>
          <cell r="H821" t="str">
            <v>120</v>
          </cell>
          <cell r="I821" t="str">
            <v>CI</v>
          </cell>
          <cell r="J821">
            <v>54.07</v>
          </cell>
          <cell r="L821">
            <v>9.25</v>
          </cell>
        </row>
        <row r="822">
          <cell r="A822" t="str">
            <v>CAP</v>
          </cell>
          <cell r="C822">
            <v>16450</v>
          </cell>
          <cell r="D822" t="str">
            <v>16450</v>
          </cell>
          <cell r="E822" t="str">
            <v>Transmission Construction New Bedford</v>
          </cell>
          <cell r="H822" t="str">
            <v>120</v>
          </cell>
          <cell r="I822" t="str">
            <v>CL</v>
          </cell>
          <cell r="J822">
            <v>9004.89</v>
          </cell>
          <cell r="K822">
            <v>6117.05</v>
          </cell>
          <cell r="L822">
            <v>250.62</v>
          </cell>
        </row>
        <row r="823">
          <cell r="A823" t="str">
            <v>CAP</v>
          </cell>
          <cell r="C823">
            <v>16450</v>
          </cell>
          <cell r="D823" t="str">
            <v>16450</v>
          </cell>
          <cell r="E823" t="str">
            <v>Transmission Construction New Bedford</v>
          </cell>
          <cell r="H823" t="str">
            <v>120</v>
          </cell>
          <cell r="I823" t="str">
            <v>CM</v>
          </cell>
          <cell r="L823">
            <v>900.8</v>
          </cell>
        </row>
        <row r="824">
          <cell r="A824" t="str">
            <v>CAP</v>
          </cell>
          <cell r="C824">
            <v>16450</v>
          </cell>
          <cell r="D824" t="str">
            <v>16450</v>
          </cell>
          <cell r="E824" t="str">
            <v>Transmission Construction New Bedford</v>
          </cell>
          <cell r="H824" t="str">
            <v>120</v>
          </cell>
          <cell r="I824" t="str">
            <v>CT</v>
          </cell>
          <cell r="J824">
            <v>4028.62</v>
          </cell>
          <cell r="K824">
            <v>705.57</v>
          </cell>
        </row>
        <row r="825">
          <cell r="A825" t="str">
            <v>O&amp;M</v>
          </cell>
          <cell r="C825">
            <v>16450</v>
          </cell>
          <cell r="D825" t="str">
            <v>16450</v>
          </cell>
          <cell r="E825" t="str">
            <v>Transmission Construction New Bedford</v>
          </cell>
          <cell r="H825" t="str">
            <v>120</v>
          </cell>
          <cell r="I825" t="str">
            <v>LT</v>
          </cell>
          <cell r="J825">
            <v>286.48</v>
          </cell>
        </row>
        <row r="826">
          <cell r="A826" t="str">
            <v>O&amp;M</v>
          </cell>
          <cell r="C826">
            <v>16450</v>
          </cell>
          <cell r="D826" t="str">
            <v>16450</v>
          </cell>
          <cell r="E826" t="str">
            <v>Transmission Construction New Bedford</v>
          </cell>
          <cell r="H826" t="str">
            <v>120</v>
          </cell>
          <cell r="I826" t="str">
            <v>TT</v>
          </cell>
          <cell r="J826">
            <v>429.72</v>
          </cell>
        </row>
        <row r="827">
          <cell r="A827" t="str">
            <v>O&amp;M</v>
          </cell>
          <cell r="C827">
            <v>16465</v>
          </cell>
          <cell r="D827" t="str">
            <v>16465</v>
          </cell>
          <cell r="E827" t="str">
            <v>Construction Mgr Fram, Wlp, Wlt</v>
          </cell>
          <cell r="H827" t="str">
            <v>120</v>
          </cell>
          <cell r="I827" t="str">
            <v>BT</v>
          </cell>
          <cell r="J827">
            <v>54644.51</v>
          </cell>
          <cell r="K827">
            <v>5194.04</v>
          </cell>
        </row>
        <row r="828">
          <cell r="A828" t="str">
            <v>O&amp;M</v>
          </cell>
          <cell r="C828">
            <v>16465</v>
          </cell>
          <cell r="D828" t="str">
            <v>16465</v>
          </cell>
          <cell r="E828" t="str">
            <v>OLD Construction Mgr Fram, Wlp, Wlt</v>
          </cell>
          <cell r="H828" t="str">
            <v>120</v>
          </cell>
          <cell r="I828" t="str">
            <v>BT</v>
          </cell>
          <cell r="L828">
            <v>-20.29</v>
          </cell>
        </row>
        <row r="829">
          <cell r="A829" t="str">
            <v>CAP</v>
          </cell>
          <cell r="C829">
            <v>16465</v>
          </cell>
          <cell r="D829" t="str">
            <v>16465</v>
          </cell>
          <cell r="E829" t="str">
            <v>Construction Mgr Fram, Wlp, Wlt</v>
          </cell>
          <cell r="H829" t="str">
            <v>120</v>
          </cell>
          <cell r="I829" t="str">
            <v>CB</v>
          </cell>
          <cell r="J829">
            <v>33408.019999999997</v>
          </cell>
          <cell r="K829">
            <v>3362.2</v>
          </cell>
        </row>
        <row r="830">
          <cell r="A830" t="str">
            <v>CAP</v>
          </cell>
          <cell r="C830">
            <v>16465</v>
          </cell>
          <cell r="D830" t="str">
            <v>16465</v>
          </cell>
          <cell r="E830" t="str">
            <v>Construction Mgr Fram, Wlp, Wlt</v>
          </cell>
          <cell r="H830" t="str">
            <v>120</v>
          </cell>
          <cell r="I830" t="str">
            <v>CI</v>
          </cell>
          <cell r="J830">
            <v>5242.43</v>
          </cell>
        </row>
        <row r="831">
          <cell r="A831" t="str">
            <v>CAP</v>
          </cell>
          <cell r="C831">
            <v>16465</v>
          </cell>
          <cell r="D831" t="str">
            <v>16465</v>
          </cell>
          <cell r="E831" t="str">
            <v>Construction Mgr Fram, Wlp, Wlt</v>
          </cell>
          <cell r="H831" t="str">
            <v>120</v>
          </cell>
          <cell r="I831" t="str">
            <v>CL</v>
          </cell>
          <cell r="J831">
            <v>75397.77</v>
          </cell>
          <cell r="K831">
            <v>7641.82</v>
          </cell>
          <cell r="M831">
            <v>794.13</v>
          </cell>
        </row>
        <row r="832">
          <cell r="A832" t="str">
            <v>CAP</v>
          </cell>
          <cell r="C832">
            <v>16465</v>
          </cell>
          <cell r="D832" t="str">
            <v>16465</v>
          </cell>
          <cell r="E832" t="str">
            <v>Construction Mgr Fram, Wlp, Wlt</v>
          </cell>
          <cell r="H832" t="str">
            <v>120</v>
          </cell>
          <cell r="I832" t="str">
            <v>CT</v>
          </cell>
          <cell r="J832">
            <v>5578.52</v>
          </cell>
          <cell r="K832">
            <v>305.67</v>
          </cell>
        </row>
        <row r="833">
          <cell r="A833" t="str">
            <v>O&amp;M</v>
          </cell>
          <cell r="C833">
            <v>16465</v>
          </cell>
          <cell r="D833" t="str">
            <v>16465</v>
          </cell>
          <cell r="E833" t="str">
            <v>Construction Mgr Fram, Wlp, Wlt</v>
          </cell>
          <cell r="H833" t="str">
            <v>120</v>
          </cell>
          <cell r="I833" t="str">
            <v>IT</v>
          </cell>
          <cell r="J833">
            <v>17146.13</v>
          </cell>
          <cell r="K833">
            <v>676.07</v>
          </cell>
        </row>
        <row r="834">
          <cell r="A834" t="str">
            <v>O&amp;M</v>
          </cell>
          <cell r="C834">
            <v>16465</v>
          </cell>
          <cell r="D834" t="str">
            <v>16465</v>
          </cell>
          <cell r="E834" t="str">
            <v>Construction Mgr Fram, Wlp, Wlt</v>
          </cell>
          <cell r="H834" t="str">
            <v>120</v>
          </cell>
          <cell r="I834" t="str">
            <v>LT</v>
          </cell>
          <cell r="J834">
            <v>158728.44</v>
          </cell>
          <cell r="K834">
            <v>14795.98</v>
          </cell>
        </row>
        <row r="835">
          <cell r="A835" t="str">
            <v>O&amp;M</v>
          </cell>
          <cell r="C835">
            <v>16465</v>
          </cell>
          <cell r="D835" t="str">
            <v>16465</v>
          </cell>
          <cell r="E835" t="str">
            <v>OLD Construction Mgr Fram, Wlp, Wlt</v>
          </cell>
          <cell r="H835" t="str">
            <v>120</v>
          </cell>
          <cell r="I835" t="str">
            <v>LT</v>
          </cell>
          <cell r="L835">
            <v>0</v>
          </cell>
        </row>
        <row r="836">
          <cell r="A836" t="str">
            <v>O&amp;M</v>
          </cell>
          <cell r="C836">
            <v>16465</v>
          </cell>
          <cell r="D836" t="str">
            <v>16465</v>
          </cell>
          <cell r="E836" t="str">
            <v>Construction Mgr Fram, Wlp, Wlt</v>
          </cell>
          <cell r="H836" t="str">
            <v>120</v>
          </cell>
          <cell r="I836" t="str">
            <v>MT</v>
          </cell>
          <cell r="J836">
            <v>2740.6</v>
          </cell>
          <cell r="K836">
            <v>5550.94</v>
          </cell>
        </row>
        <row r="837">
          <cell r="A837" t="str">
            <v>O&amp;M</v>
          </cell>
          <cell r="C837">
            <v>16465</v>
          </cell>
          <cell r="D837" t="str">
            <v>16465</v>
          </cell>
          <cell r="E837" t="str">
            <v>Construction Mgr Fram, Wlp, Wlt</v>
          </cell>
          <cell r="H837" t="str">
            <v>120</v>
          </cell>
          <cell r="I837" t="str">
            <v>OT</v>
          </cell>
          <cell r="J837">
            <v>56118.62</v>
          </cell>
          <cell r="K837">
            <v>105.05</v>
          </cell>
        </row>
        <row r="838">
          <cell r="A838" t="str">
            <v>O&amp;M</v>
          </cell>
          <cell r="C838">
            <v>16465</v>
          </cell>
          <cell r="D838" t="str">
            <v>16465</v>
          </cell>
          <cell r="E838" t="str">
            <v>Construction Mgr Fram, Wlp, Wlt</v>
          </cell>
          <cell r="H838" t="str">
            <v>120</v>
          </cell>
          <cell r="I838" t="str">
            <v>TT</v>
          </cell>
          <cell r="J838">
            <v>7444.49</v>
          </cell>
          <cell r="K838">
            <v>2766.49</v>
          </cell>
        </row>
        <row r="839">
          <cell r="A839" t="str">
            <v>O&amp;M</v>
          </cell>
          <cell r="C839">
            <v>16465</v>
          </cell>
          <cell r="D839" t="str">
            <v>16465</v>
          </cell>
          <cell r="E839" t="str">
            <v>OLD Construction Mgr Fram, Wlp, Wlt</v>
          </cell>
          <cell r="H839" t="str">
            <v>120</v>
          </cell>
          <cell r="I839" t="str">
            <v>TT</v>
          </cell>
          <cell r="L839">
            <v>0</v>
          </cell>
        </row>
        <row r="840">
          <cell r="A840" t="str">
            <v>O&amp;M</v>
          </cell>
          <cell r="B840" t="str">
            <v>Barsamian, Peter A</v>
          </cell>
          <cell r="C840">
            <v>16470</v>
          </cell>
          <cell r="D840" t="str">
            <v>16470</v>
          </cell>
          <cell r="E840" t="str">
            <v>Distribution Construction Framingham</v>
          </cell>
          <cell r="F840" t="str">
            <v>Customer Care</v>
          </cell>
          <cell r="G840" t="str">
            <v>New Customer-OLD</v>
          </cell>
          <cell r="H840" t="str">
            <v>120</v>
          </cell>
          <cell r="I840" t="str">
            <v>BT</v>
          </cell>
          <cell r="J840">
            <v>10020.73</v>
          </cell>
        </row>
        <row r="841">
          <cell r="A841" t="str">
            <v>O&amp;M</v>
          </cell>
          <cell r="B841" t="str">
            <v>Barsamian, Peter A</v>
          </cell>
          <cell r="C841">
            <v>16470</v>
          </cell>
          <cell r="D841" t="str">
            <v>16470</v>
          </cell>
          <cell r="E841" t="str">
            <v>New Customer West</v>
          </cell>
          <cell r="F841" t="str">
            <v>Customer Care</v>
          </cell>
          <cell r="G841" t="str">
            <v>New Customer-OLD</v>
          </cell>
          <cell r="H841" t="str">
            <v>120</v>
          </cell>
          <cell r="I841" t="str">
            <v>BT</v>
          </cell>
          <cell r="L841">
            <v>140.74</v>
          </cell>
        </row>
        <row r="842">
          <cell r="A842" t="str">
            <v>CAP</v>
          </cell>
          <cell r="B842" t="str">
            <v>Barsamian, Peter A</v>
          </cell>
          <cell r="C842">
            <v>16470</v>
          </cell>
          <cell r="D842" t="str">
            <v>16470</v>
          </cell>
          <cell r="E842" t="str">
            <v>Distribution Construction Framingham</v>
          </cell>
          <cell r="F842" t="str">
            <v>Customer Care</v>
          </cell>
          <cell r="G842" t="str">
            <v>New Customer-OLD</v>
          </cell>
          <cell r="H842" t="str">
            <v>120</v>
          </cell>
          <cell r="I842" t="str">
            <v>CB</v>
          </cell>
          <cell r="J842">
            <v>127979.05</v>
          </cell>
        </row>
        <row r="843">
          <cell r="A843" t="str">
            <v>CAP</v>
          </cell>
          <cell r="B843" t="str">
            <v>Barsamian, Peter A</v>
          </cell>
          <cell r="C843">
            <v>16470</v>
          </cell>
          <cell r="D843" t="str">
            <v>16470</v>
          </cell>
          <cell r="E843" t="str">
            <v>Elec Op Cust Connect Regn West</v>
          </cell>
          <cell r="F843" t="str">
            <v>Customer Care</v>
          </cell>
          <cell r="G843" t="str">
            <v>New Customer-OLD</v>
          </cell>
          <cell r="H843" t="str">
            <v>120</v>
          </cell>
          <cell r="I843" t="str">
            <v>CB</v>
          </cell>
          <cell r="K843">
            <v>3122.6</v>
          </cell>
        </row>
        <row r="844">
          <cell r="A844" t="str">
            <v>CAP</v>
          </cell>
          <cell r="B844" t="str">
            <v>Barsamian, Peter A</v>
          </cell>
          <cell r="C844">
            <v>16470</v>
          </cell>
          <cell r="D844" t="str">
            <v>16470</v>
          </cell>
          <cell r="E844" t="str">
            <v>New Customer West</v>
          </cell>
          <cell r="F844" t="str">
            <v>Customer Care</v>
          </cell>
          <cell r="G844" t="str">
            <v>New Customer-OLD</v>
          </cell>
          <cell r="H844" t="str">
            <v>120</v>
          </cell>
          <cell r="I844" t="str">
            <v>CB</v>
          </cell>
          <cell r="L844">
            <v>161384.17000000001</v>
          </cell>
          <cell r="M844">
            <v>1621769.25</v>
          </cell>
        </row>
        <row r="845">
          <cell r="A845" t="str">
            <v>CAP</v>
          </cell>
          <cell r="B845" t="str">
            <v>Barsamian, Peter A</v>
          </cell>
          <cell r="C845">
            <v>16470</v>
          </cell>
          <cell r="D845" t="str">
            <v>16470</v>
          </cell>
          <cell r="E845" t="str">
            <v>Distribution Construction Framingham</v>
          </cell>
          <cell r="F845" t="str">
            <v>Customer Care</v>
          </cell>
          <cell r="G845" t="str">
            <v>New Customer-OLD</v>
          </cell>
          <cell r="H845" t="str">
            <v>120</v>
          </cell>
          <cell r="I845" t="str">
            <v>CI</v>
          </cell>
          <cell r="J845">
            <v>549665.06999999995</v>
          </cell>
        </row>
        <row r="846">
          <cell r="A846" t="str">
            <v>CAP</v>
          </cell>
          <cell r="B846" t="str">
            <v>Barsamian, Peter A</v>
          </cell>
          <cell r="C846">
            <v>16470</v>
          </cell>
          <cell r="D846" t="str">
            <v>16470</v>
          </cell>
          <cell r="E846" t="str">
            <v>Elec Op Cust Connect Regn West</v>
          </cell>
          <cell r="F846" t="str">
            <v>Customer Care</v>
          </cell>
          <cell r="G846" t="str">
            <v>New Customer-OLD</v>
          </cell>
          <cell r="H846" t="str">
            <v>120</v>
          </cell>
          <cell r="I846" t="str">
            <v>CI</v>
          </cell>
          <cell r="K846">
            <v>-34678.5</v>
          </cell>
        </row>
        <row r="847">
          <cell r="A847" t="str">
            <v>CAP</v>
          </cell>
          <cell r="B847" t="str">
            <v>Barsamian, Peter A</v>
          </cell>
          <cell r="C847">
            <v>16470</v>
          </cell>
          <cell r="D847" t="str">
            <v>16470</v>
          </cell>
          <cell r="E847" t="str">
            <v>New Customer West</v>
          </cell>
          <cell r="F847" t="str">
            <v>Customer Care</v>
          </cell>
          <cell r="G847" t="str">
            <v>New Customer-OLD</v>
          </cell>
          <cell r="H847" t="str">
            <v>120</v>
          </cell>
          <cell r="I847" t="str">
            <v>CI</v>
          </cell>
          <cell r="L847">
            <v>58908.15</v>
          </cell>
          <cell r="M847">
            <v>0</v>
          </cell>
        </row>
        <row r="848">
          <cell r="A848" t="str">
            <v>CAP</v>
          </cell>
          <cell r="B848" t="str">
            <v>Barsamian, Peter A</v>
          </cell>
          <cell r="C848">
            <v>16470</v>
          </cell>
          <cell r="D848" t="str">
            <v>16470</v>
          </cell>
          <cell r="E848" t="str">
            <v>Distribution Construction Framingham</v>
          </cell>
          <cell r="F848" t="str">
            <v>Customer Care</v>
          </cell>
          <cell r="G848" t="str">
            <v>New Customer-OLD</v>
          </cell>
          <cell r="H848" t="str">
            <v>120</v>
          </cell>
          <cell r="I848" t="str">
            <v>CL</v>
          </cell>
          <cell r="J848">
            <v>288786.7</v>
          </cell>
          <cell r="M848">
            <v>407.5</v>
          </cell>
        </row>
        <row r="849">
          <cell r="A849" t="str">
            <v>CAP</v>
          </cell>
          <cell r="B849" t="str">
            <v>Barsamian, Peter A</v>
          </cell>
          <cell r="C849">
            <v>16470</v>
          </cell>
          <cell r="D849" t="str">
            <v>16470</v>
          </cell>
          <cell r="E849" t="str">
            <v>Elec Op Cust Connect Regn West</v>
          </cell>
          <cell r="F849" t="str">
            <v>Customer Care</v>
          </cell>
          <cell r="G849" t="str">
            <v>New Customer-OLD</v>
          </cell>
          <cell r="H849" t="str">
            <v>120</v>
          </cell>
          <cell r="I849" t="str">
            <v>CL</v>
          </cell>
          <cell r="K849">
            <v>7096.63</v>
          </cell>
        </row>
        <row r="850">
          <cell r="A850" t="str">
            <v>CAP</v>
          </cell>
          <cell r="B850" t="str">
            <v>Barsamian, Peter A</v>
          </cell>
          <cell r="C850">
            <v>16470</v>
          </cell>
          <cell r="D850" t="str">
            <v>16470</v>
          </cell>
          <cell r="E850" t="str">
            <v>New Customer West</v>
          </cell>
          <cell r="F850" t="str">
            <v>Customer Care</v>
          </cell>
          <cell r="G850" t="str">
            <v>New Customer-OLD</v>
          </cell>
          <cell r="H850" t="str">
            <v>120</v>
          </cell>
          <cell r="I850" t="str">
            <v>CL</v>
          </cell>
          <cell r="L850">
            <v>378924.29</v>
          </cell>
        </row>
        <row r="851">
          <cell r="A851" t="str">
            <v>CAP</v>
          </cell>
          <cell r="B851" t="str">
            <v>Barsamian, Peter A</v>
          </cell>
          <cell r="C851">
            <v>16470</v>
          </cell>
          <cell r="D851" t="str">
            <v>16470</v>
          </cell>
          <cell r="E851" t="str">
            <v>Distribution Construction Framingham</v>
          </cell>
          <cell r="F851" t="str">
            <v>Customer Care</v>
          </cell>
          <cell r="G851" t="str">
            <v>New Customer-OLD</v>
          </cell>
          <cell r="H851" t="str">
            <v>120</v>
          </cell>
          <cell r="I851" t="str">
            <v>CM</v>
          </cell>
          <cell r="J851">
            <v>112583.46</v>
          </cell>
        </row>
        <row r="852">
          <cell r="A852" t="str">
            <v>CAP</v>
          </cell>
          <cell r="B852" t="str">
            <v>Barsamian, Peter A</v>
          </cell>
          <cell r="C852">
            <v>16470</v>
          </cell>
          <cell r="D852" t="str">
            <v>16470</v>
          </cell>
          <cell r="E852" t="str">
            <v>Elec Op Cust Connect Regn West</v>
          </cell>
          <cell r="F852" t="str">
            <v>Customer Care</v>
          </cell>
          <cell r="G852" t="str">
            <v>New Customer-OLD</v>
          </cell>
          <cell r="H852" t="str">
            <v>120</v>
          </cell>
          <cell r="I852" t="str">
            <v>CM</v>
          </cell>
          <cell r="K852">
            <v>4331.13</v>
          </cell>
        </row>
        <row r="853">
          <cell r="A853" t="str">
            <v>CAP</v>
          </cell>
          <cell r="B853" t="str">
            <v>Barsamian, Peter A</v>
          </cell>
          <cell r="C853">
            <v>16470</v>
          </cell>
          <cell r="D853" t="str">
            <v>16470</v>
          </cell>
          <cell r="E853" t="str">
            <v>New Customer West</v>
          </cell>
          <cell r="F853" t="str">
            <v>Customer Care</v>
          </cell>
          <cell r="G853" t="str">
            <v>New Customer-OLD</v>
          </cell>
          <cell r="H853" t="str">
            <v>120</v>
          </cell>
          <cell r="I853" t="str">
            <v>CM</v>
          </cell>
          <cell r="M853">
            <v>130.4</v>
          </cell>
        </row>
        <row r="854">
          <cell r="A854" t="str">
            <v>CAP</v>
          </cell>
          <cell r="B854" t="str">
            <v>Barsamian, Peter A</v>
          </cell>
          <cell r="C854">
            <v>16470</v>
          </cell>
          <cell r="D854" t="str">
            <v>16470</v>
          </cell>
          <cell r="E854" t="str">
            <v>Distribution Construction Framingham</v>
          </cell>
          <cell r="F854" t="str">
            <v>Customer Care</v>
          </cell>
          <cell r="G854" t="str">
            <v>New Customer-OLD</v>
          </cell>
          <cell r="H854" t="str">
            <v>120</v>
          </cell>
          <cell r="I854" t="str">
            <v>CO</v>
          </cell>
          <cell r="J854">
            <v>5101.1400000000003</v>
          </cell>
          <cell r="M854">
            <v>1252.92</v>
          </cell>
        </row>
        <row r="855">
          <cell r="A855" t="str">
            <v>CAP</v>
          </cell>
          <cell r="B855" t="str">
            <v>Barsamian, Peter A</v>
          </cell>
          <cell r="C855">
            <v>16470</v>
          </cell>
          <cell r="D855" t="str">
            <v>16470</v>
          </cell>
          <cell r="E855" t="str">
            <v>Distribution Construction Framingham</v>
          </cell>
          <cell r="F855" t="str">
            <v>Customer Care</v>
          </cell>
          <cell r="G855" t="str">
            <v>New Customer-OLD</v>
          </cell>
          <cell r="H855" t="str">
            <v>120</v>
          </cell>
          <cell r="I855" t="str">
            <v>CT</v>
          </cell>
          <cell r="J855">
            <v>204078.07</v>
          </cell>
        </row>
        <row r="856">
          <cell r="A856" t="str">
            <v>CAP</v>
          </cell>
          <cell r="B856" t="str">
            <v>Barsamian, Peter A</v>
          </cell>
          <cell r="C856">
            <v>16470</v>
          </cell>
          <cell r="D856" t="str">
            <v>16470</v>
          </cell>
          <cell r="E856" t="str">
            <v>Elec Op Cust Connect Regn West</v>
          </cell>
          <cell r="F856" t="str">
            <v>Customer Care</v>
          </cell>
          <cell r="G856" t="str">
            <v>New Customer-OLD</v>
          </cell>
          <cell r="H856" t="str">
            <v>120</v>
          </cell>
          <cell r="I856" t="str">
            <v>CT</v>
          </cell>
          <cell r="K856">
            <v>1708.37</v>
          </cell>
        </row>
        <row r="857">
          <cell r="A857" t="str">
            <v>CAP</v>
          </cell>
          <cell r="B857" t="str">
            <v>Barsamian, Peter A</v>
          </cell>
          <cell r="C857">
            <v>16470</v>
          </cell>
          <cell r="D857" t="str">
            <v>16470</v>
          </cell>
          <cell r="E857" t="str">
            <v>New Customer West</v>
          </cell>
          <cell r="F857" t="str">
            <v>Customer Care</v>
          </cell>
          <cell r="G857" t="str">
            <v>New Customer-OLD</v>
          </cell>
          <cell r="H857" t="str">
            <v>120</v>
          </cell>
          <cell r="I857" t="str">
            <v>CT</v>
          </cell>
          <cell r="L857">
            <v>22029.48</v>
          </cell>
        </row>
        <row r="858">
          <cell r="A858" t="str">
            <v>O&amp;M</v>
          </cell>
          <cell r="B858" t="str">
            <v>Barsamian, Peter A</v>
          </cell>
          <cell r="C858">
            <v>16470</v>
          </cell>
          <cell r="D858" t="str">
            <v>16470</v>
          </cell>
          <cell r="E858" t="str">
            <v>Distribution Construction Framingham</v>
          </cell>
          <cell r="F858" t="str">
            <v>Customer Care</v>
          </cell>
          <cell r="G858" t="str">
            <v>New Customer-OLD</v>
          </cell>
          <cell r="H858" t="str">
            <v>120</v>
          </cell>
          <cell r="I858" t="str">
            <v>IT</v>
          </cell>
          <cell r="J858">
            <v>8164.29</v>
          </cell>
          <cell r="K858">
            <v>205.4</v>
          </cell>
        </row>
        <row r="859">
          <cell r="A859" t="str">
            <v>O&amp;M</v>
          </cell>
          <cell r="B859" t="str">
            <v>Barsamian, Peter A</v>
          </cell>
          <cell r="C859">
            <v>16470</v>
          </cell>
          <cell r="D859" t="str">
            <v>16470</v>
          </cell>
          <cell r="E859" t="str">
            <v>New Customer West</v>
          </cell>
          <cell r="F859" t="str">
            <v>Customer Care</v>
          </cell>
          <cell r="G859" t="str">
            <v>New Customer-OLD</v>
          </cell>
          <cell r="H859" t="str">
            <v>120</v>
          </cell>
          <cell r="I859" t="str">
            <v>IT</v>
          </cell>
          <cell r="L859">
            <v>22795.67</v>
          </cell>
        </row>
        <row r="860">
          <cell r="A860" t="str">
            <v>O&amp;M</v>
          </cell>
          <cell r="B860" t="str">
            <v>Barsamian, Peter A</v>
          </cell>
          <cell r="C860">
            <v>16470</v>
          </cell>
          <cell r="D860" t="str">
            <v>16470</v>
          </cell>
          <cell r="E860" t="str">
            <v>Distribution Construction Framingham</v>
          </cell>
          <cell r="F860" t="str">
            <v>Customer Care</v>
          </cell>
          <cell r="G860" t="str">
            <v>New Customer-OLD</v>
          </cell>
          <cell r="H860" t="str">
            <v>120</v>
          </cell>
          <cell r="I860" t="str">
            <v>LT</v>
          </cell>
          <cell r="J860">
            <v>28332.04</v>
          </cell>
        </row>
        <row r="861">
          <cell r="A861" t="str">
            <v>O&amp;M</v>
          </cell>
          <cell r="B861" t="str">
            <v>Barsamian, Peter A</v>
          </cell>
          <cell r="C861">
            <v>16470</v>
          </cell>
          <cell r="D861" t="str">
            <v>16470</v>
          </cell>
          <cell r="E861" t="str">
            <v>New Customer West</v>
          </cell>
          <cell r="F861" t="str">
            <v>Customer Care</v>
          </cell>
          <cell r="G861" t="str">
            <v>New Customer-OLD</v>
          </cell>
          <cell r="H861" t="str">
            <v>120</v>
          </cell>
          <cell r="I861" t="str">
            <v>LT</v>
          </cell>
          <cell r="L861">
            <v>402.13</v>
          </cell>
          <cell r="M861">
            <v>13495.79</v>
          </cell>
        </row>
        <row r="862">
          <cell r="A862" t="str">
            <v>O&amp;M</v>
          </cell>
          <cell r="B862" t="str">
            <v>Barsamian, Peter A</v>
          </cell>
          <cell r="C862">
            <v>16470</v>
          </cell>
          <cell r="D862" t="str">
            <v>16470</v>
          </cell>
          <cell r="E862" t="str">
            <v>Distribution Construction Framingham</v>
          </cell>
          <cell r="F862" t="str">
            <v>Customer Care</v>
          </cell>
          <cell r="G862" t="str">
            <v>New Customer-OLD</v>
          </cell>
          <cell r="H862" t="str">
            <v>120</v>
          </cell>
          <cell r="I862" t="str">
            <v>MT</v>
          </cell>
          <cell r="J862">
            <v>7700.13</v>
          </cell>
          <cell r="M862">
            <v>0.6</v>
          </cell>
        </row>
        <row r="863">
          <cell r="A863" t="str">
            <v>O&amp;M</v>
          </cell>
          <cell r="B863" t="str">
            <v>Barsamian, Peter A</v>
          </cell>
          <cell r="C863">
            <v>16470</v>
          </cell>
          <cell r="D863" t="str">
            <v>16470</v>
          </cell>
          <cell r="E863" t="str">
            <v>New Customer West</v>
          </cell>
          <cell r="F863" t="str">
            <v>Customer Care</v>
          </cell>
          <cell r="G863" t="str">
            <v>New Customer-OLD</v>
          </cell>
          <cell r="H863" t="str">
            <v>120</v>
          </cell>
          <cell r="I863" t="str">
            <v>MT</v>
          </cell>
          <cell r="M863">
            <v>29514.95</v>
          </cell>
        </row>
        <row r="864">
          <cell r="A864" t="str">
            <v>O&amp;M</v>
          </cell>
          <cell r="B864" t="str">
            <v>Barsamian, Peter A</v>
          </cell>
          <cell r="C864">
            <v>16470</v>
          </cell>
          <cell r="D864" t="str">
            <v>16470</v>
          </cell>
          <cell r="E864" t="str">
            <v>New Customer West</v>
          </cell>
          <cell r="F864" t="str">
            <v>Customer Care</v>
          </cell>
          <cell r="G864" t="str">
            <v>New Customer-OLD</v>
          </cell>
          <cell r="H864" t="str">
            <v>120</v>
          </cell>
          <cell r="I864" t="str">
            <v>OT</v>
          </cell>
          <cell r="L864">
            <v>611.41</v>
          </cell>
          <cell r="M864">
            <v>13051.85</v>
          </cell>
        </row>
        <row r="865">
          <cell r="A865" t="str">
            <v>O&amp;M</v>
          </cell>
          <cell r="B865" t="str">
            <v>Barsamian, Peter A</v>
          </cell>
          <cell r="C865">
            <v>16470</v>
          </cell>
          <cell r="D865" t="str">
            <v>16470</v>
          </cell>
          <cell r="E865" t="str">
            <v>Distribution Construction Framingham</v>
          </cell>
          <cell r="F865" t="str">
            <v>Customer Care</v>
          </cell>
          <cell r="G865" t="str">
            <v>New Customer-OLD</v>
          </cell>
          <cell r="H865" t="str">
            <v>120</v>
          </cell>
          <cell r="I865" t="str">
            <v>TT</v>
          </cell>
          <cell r="J865">
            <v>5590.09</v>
          </cell>
        </row>
        <row r="866">
          <cell r="A866" t="str">
            <v>O&amp;M</v>
          </cell>
          <cell r="C866">
            <v>16475</v>
          </cell>
          <cell r="D866" t="str">
            <v>16475</v>
          </cell>
          <cell r="E866" t="str">
            <v>Distribution Construction  Walpole</v>
          </cell>
          <cell r="H866" t="str">
            <v>120</v>
          </cell>
          <cell r="I866" t="str">
            <v>BT</v>
          </cell>
          <cell r="J866">
            <v>12901.81</v>
          </cell>
        </row>
        <row r="867">
          <cell r="A867" t="str">
            <v>CAP</v>
          </cell>
          <cell r="C867">
            <v>16475</v>
          </cell>
          <cell r="D867" t="str">
            <v>16475</v>
          </cell>
          <cell r="E867" t="str">
            <v>Distribution Construction  Walpole</v>
          </cell>
          <cell r="H867" t="str">
            <v>120</v>
          </cell>
          <cell r="I867" t="str">
            <v>CB</v>
          </cell>
          <cell r="J867">
            <v>114822.52</v>
          </cell>
          <cell r="K867">
            <v>10125.209999999999</v>
          </cell>
          <cell r="M867">
            <v>3234276.36</v>
          </cell>
        </row>
        <row r="868">
          <cell r="A868" t="str">
            <v>CAP</v>
          </cell>
          <cell r="C868">
            <v>16475</v>
          </cell>
          <cell r="D868" t="str">
            <v>16475</v>
          </cell>
          <cell r="E868" t="str">
            <v>Distribution Construction  Walpole</v>
          </cell>
          <cell r="H868" t="str">
            <v>120</v>
          </cell>
          <cell r="I868" t="str">
            <v>CI</v>
          </cell>
          <cell r="J868">
            <v>940277.17</v>
          </cell>
          <cell r="K868">
            <v>32278.82</v>
          </cell>
          <cell r="L868">
            <v>0</v>
          </cell>
          <cell r="M868">
            <v>45750</v>
          </cell>
        </row>
        <row r="869">
          <cell r="A869" t="str">
            <v>CAP</v>
          </cell>
          <cell r="C869">
            <v>16475</v>
          </cell>
          <cell r="D869" t="str">
            <v>16475</v>
          </cell>
          <cell r="E869" t="str">
            <v>Distribution Construction  Walpole</v>
          </cell>
          <cell r="H869" t="str">
            <v>120</v>
          </cell>
          <cell r="I869" t="str">
            <v>CL</v>
          </cell>
          <cell r="J869">
            <v>260275.88</v>
          </cell>
          <cell r="K869">
            <v>22666.81</v>
          </cell>
          <cell r="M869">
            <v>-1765103.61</v>
          </cell>
        </row>
        <row r="870">
          <cell r="A870" t="str">
            <v>CAP</v>
          </cell>
          <cell r="C870">
            <v>16475</v>
          </cell>
          <cell r="D870" t="str">
            <v>16475</v>
          </cell>
          <cell r="E870" t="str">
            <v>Distribution Construction  Walpole</v>
          </cell>
          <cell r="H870" t="str">
            <v>120</v>
          </cell>
          <cell r="I870" t="str">
            <v>CM</v>
          </cell>
          <cell r="J870">
            <v>288702.88</v>
          </cell>
          <cell r="K870">
            <v>24190.560000000001</v>
          </cell>
          <cell r="L870">
            <v>806.84</v>
          </cell>
        </row>
        <row r="871">
          <cell r="A871" t="str">
            <v>CAP</v>
          </cell>
          <cell r="C871">
            <v>16475</v>
          </cell>
          <cell r="D871" t="str">
            <v>16475</v>
          </cell>
          <cell r="E871" t="str">
            <v>Distribution Construction  Walpole</v>
          </cell>
          <cell r="H871" t="str">
            <v>120</v>
          </cell>
          <cell r="I871" t="str">
            <v>CO</v>
          </cell>
          <cell r="J871">
            <v>2624.12</v>
          </cell>
        </row>
        <row r="872">
          <cell r="A872" t="str">
            <v>CAP</v>
          </cell>
          <cell r="C872">
            <v>16475</v>
          </cell>
          <cell r="D872" t="str">
            <v>16475</v>
          </cell>
          <cell r="E872" t="str">
            <v>Distribution Construction  Walpole</v>
          </cell>
          <cell r="H872" t="str">
            <v>120</v>
          </cell>
          <cell r="I872" t="str">
            <v>CT</v>
          </cell>
          <cell r="J872">
            <v>137902.26999999999</v>
          </cell>
          <cell r="K872">
            <v>5904.11</v>
          </cell>
        </row>
        <row r="873">
          <cell r="A873" t="str">
            <v>O&amp;M</v>
          </cell>
          <cell r="C873">
            <v>16475</v>
          </cell>
          <cell r="D873" t="str">
            <v>16475</v>
          </cell>
          <cell r="E873" t="str">
            <v>Distribution Construction  Walpole</v>
          </cell>
          <cell r="H873" t="str">
            <v>120</v>
          </cell>
          <cell r="I873" t="str">
            <v>IT</v>
          </cell>
          <cell r="J873">
            <v>122651.32</v>
          </cell>
          <cell r="K873">
            <v>2146.59</v>
          </cell>
        </row>
        <row r="874">
          <cell r="A874" t="str">
            <v>O&amp;M</v>
          </cell>
          <cell r="C874">
            <v>16475</v>
          </cell>
          <cell r="D874" t="str">
            <v>16475</v>
          </cell>
          <cell r="E874" t="str">
            <v>Distribution Construction  Walpole</v>
          </cell>
          <cell r="H874" t="str">
            <v>120</v>
          </cell>
          <cell r="I874" t="str">
            <v>LT</v>
          </cell>
          <cell r="J874">
            <v>37188.6</v>
          </cell>
          <cell r="M874">
            <v>322.27999999999997</v>
          </cell>
        </row>
        <row r="875">
          <cell r="A875" t="str">
            <v>O&amp;M</v>
          </cell>
          <cell r="C875">
            <v>16475</v>
          </cell>
          <cell r="D875" t="str">
            <v>16475</v>
          </cell>
          <cell r="E875" t="str">
            <v>Distribution Construction  Walpole</v>
          </cell>
          <cell r="H875" t="str">
            <v>120</v>
          </cell>
          <cell r="I875" t="str">
            <v>MT</v>
          </cell>
          <cell r="J875">
            <v>9653.41</v>
          </cell>
          <cell r="K875">
            <v>820.16</v>
          </cell>
        </row>
        <row r="876">
          <cell r="A876" t="str">
            <v>O&amp;M</v>
          </cell>
          <cell r="C876">
            <v>16475</v>
          </cell>
          <cell r="D876" t="str">
            <v>16475</v>
          </cell>
          <cell r="E876" t="str">
            <v>Distribution Construction  Walpole</v>
          </cell>
          <cell r="H876" t="str">
            <v>120</v>
          </cell>
          <cell r="I876" t="str">
            <v>OT</v>
          </cell>
          <cell r="J876">
            <v>1246.4100000000001</v>
          </cell>
        </row>
        <row r="877">
          <cell r="A877" t="str">
            <v>O&amp;M</v>
          </cell>
          <cell r="C877">
            <v>16475</v>
          </cell>
          <cell r="D877" t="str">
            <v>16475</v>
          </cell>
          <cell r="E877" t="str">
            <v>Distribution Construction  Walpole</v>
          </cell>
          <cell r="H877" t="str">
            <v>120</v>
          </cell>
          <cell r="I877" t="str">
            <v>TT</v>
          </cell>
          <cell r="J877">
            <v>27727.8</v>
          </cell>
        </row>
        <row r="878">
          <cell r="A878" t="str">
            <v>O&amp;M</v>
          </cell>
          <cell r="B878" t="str">
            <v>Kearns, Robert A</v>
          </cell>
          <cell r="C878">
            <v>16480</v>
          </cell>
          <cell r="D878" t="str">
            <v>16480</v>
          </cell>
          <cell r="E878" t="str">
            <v>Contracts Management</v>
          </cell>
          <cell r="F878" t="str">
            <v>Electric Operations</v>
          </cell>
          <cell r="G878" t="str">
            <v>Distribution Construction</v>
          </cell>
          <cell r="H878" t="str">
            <v>120</v>
          </cell>
          <cell r="I878" t="str">
            <v>BT</v>
          </cell>
          <cell r="L878">
            <v>43804.59</v>
          </cell>
        </row>
        <row r="879">
          <cell r="A879" t="str">
            <v>O&amp;M</v>
          </cell>
          <cell r="B879" t="str">
            <v>Kearns, Robert A</v>
          </cell>
          <cell r="C879">
            <v>16480</v>
          </cell>
          <cell r="D879" t="str">
            <v>16480</v>
          </cell>
          <cell r="E879" t="str">
            <v>Distribution Construction  Waltham</v>
          </cell>
          <cell r="F879" t="str">
            <v>Electric Operations</v>
          </cell>
          <cell r="G879" t="str">
            <v>Distribution Construction</v>
          </cell>
          <cell r="H879" t="str">
            <v>120</v>
          </cell>
          <cell r="I879" t="str">
            <v>BT</v>
          </cell>
          <cell r="J879">
            <v>4595.2299999999996</v>
          </cell>
        </row>
        <row r="880">
          <cell r="A880" t="str">
            <v>CAP</v>
          </cell>
          <cell r="B880" t="str">
            <v>Kearns, Robert A</v>
          </cell>
          <cell r="C880">
            <v>16480</v>
          </cell>
          <cell r="D880" t="str">
            <v>16480</v>
          </cell>
          <cell r="E880" t="str">
            <v>Contract Mgmt</v>
          </cell>
          <cell r="F880" t="str">
            <v>Electric Operations</v>
          </cell>
          <cell r="G880" t="str">
            <v>Distribution Construction</v>
          </cell>
          <cell r="H880" t="str">
            <v>120</v>
          </cell>
          <cell r="I880" t="str">
            <v>CB</v>
          </cell>
          <cell r="K880">
            <v>3448.84</v>
          </cell>
          <cell r="M880">
            <v>1985298.34</v>
          </cell>
        </row>
        <row r="881">
          <cell r="A881" t="str">
            <v>CAP</v>
          </cell>
          <cell r="B881" t="str">
            <v>Kearns, Robert A</v>
          </cell>
          <cell r="C881">
            <v>16480</v>
          </cell>
          <cell r="D881" t="str">
            <v>16480</v>
          </cell>
          <cell r="E881" t="str">
            <v>Contracts Management</v>
          </cell>
          <cell r="F881" t="str">
            <v>Electric Operations</v>
          </cell>
          <cell r="G881" t="str">
            <v>Distribution Construction</v>
          </cell>
          <cell r="H881" t="str">
            <v>120</v>
          </cell>
          <cell r="I881" t="str">
            <v>CB</v>
          </cell>
          <cell r="L881">
            <v>2566.84</v>
          </cell>
          <cell r="M881">
            <v>3341312.86</v>
          </cell>
        </row>
        <row r="882">
          <cell r="A882" t="str">
            <v>CAP</v>
          </cell>
          <cell r="B882" t="str">
            <v>Kearns, Robert A</v>
          </cell>
          <cell r="C882">
            <v>16480</v>
          </cell>
          <cell r="D882" t="str">
            <v>16480</v>
          </cell>
          <cell r="E882" t="str">
            <v>Distribution Construction  Waltham</v>
          </cell>
          <cell r="F882" t="str">
            <v>Electric Operations</v>
          </cell>
          <cell r="G882" t="str">
            <v>Distribution Construction</v>
          </cell>
          <cell r="H882" t="str">
            <v>120</v>
          </cell>
          <cell r="I882" t="str">
            <v>CB</v>
          </cell>
          <cell r="J882">
            <v>157675.94</v>
          </cell>
          <cell r="M882">
            <v>673746.09</v>
          </cell>
        </row>
        <row r="883">
          <cell r="A883" t="str">
            <v>CAP</v>
          </cell>
          <cell r="B883" t="str">
            <v>Kearns, Robert A</v>
          </cell>
          <cell r="C883">
            <v>16480</v>
          </cell>
          <cell r="D883" t="str">
            <v>16480</v>
          </cell>
          <cell r="E883" t="str">
            <v>Contract Mgmt</v>
          </cell>
          <cell r="F883" t="str">
            <v>Electric Operations</v>
          </cell>
          <cell r="G883" t="str">
            <v>Distribution Construction</v>
          </cell>
          <cell r="H883" t="str">
            <v>120</v>
          </cell>
          <cell r="I883" t="str">
            <v>CI</v>
          </cell>
          <cell r="K883">
            <v>11875.65</v>
          </cell>
          <cell r="M883">
            <v>459.55</v>
          </cell>
        </row>
        <row r="884">
          <cell r="A884" t="str">
            <v>CAP</v>
          </cell>
          <cell r="B884" t="str">
            <v>Kearns, Robert A</v>
          </cell>
          <cell r="C884">
            <v>16480</v>
          </cell>
          <cell r="D884" t="str">
            <v>16480</v>
          </cell>
          <cell r="E884" t="str">
            <v>Contracts Management</v>
          </cell>
          <cell r="F884" t="str">
            <v>Electric Operations</v>
          </cell>
          <cell r="G884" t="str">
            <v>Distribution Construction</v>
          </cell>
          <cell r="H884" t="str">
            <v>120</v>
          </cell>
          <cell r="I884" t="str">
            <v>CI</v>
          </cell>
          <cell r="L884">
            <v>106.7</v>
          </cell>
        </row>
        <row r="885">
          <cell r="A885" t="str">
            <v>CAP</v>
          </cell>
          <cell r="B885" t="str">
            <v>Kearns, Robert A</v>
          </cell>
          <cell r="C885">
            <v>16480</v>
          </cell>
          <cell r="D885" t="str">
            <v>16480</v>
          </cell>
          <cell r="E885" t="str">
            <v>Distribution Construction  Waltham</v>
          </cell>
          <cell r="F885" t="str">
            <v>Electric Operations</v>
          </cell>
          <cell r="G885" t="str">
            <v>Distribution Construction</v>
          </cell>
          <cell r="H885" t="str">
            <v>120</v>
          </cell>
          <cell r="I885" t="str">
            <v>CI</v>
          </cell>
          <cell r="J885">
            <v>497859.09</v>
          </cell>
        </row>
        <row r="886">
          <cell r="A886" t="str">
            <v>CAP</v>
          </cell>
          <cell r="B886" t="str">
            <v>Kearns, Robert A</v>
          </cell>
          <cell r="C886">
            <v>16480</v>
          </cell>
          <cell r="D886" t="str">
            <v>16480</v>
          </cell>
          <cell r="E886" t="str">
            <v>Contract Mgmt</v>
          </cell>
          <cell r="F886" t="str">
            <v>Electric Operations</v>
          </cell>
          <cell r="G886" t="str">
            <v>Distribution Construction</v>
          </cell>
          <cell r="H886" t="str">
            <v>120</v>
          </cell>
          <cell r="I886" t="str">
            <v>CL</v>
          </cell>
          <cell r="K886">
            <v>7859.92</v>
          </cell>
          <cell r="M886">
            <v>674000.34</v>
          </cell>
        </row>
        <row r="887">
          <cell r="A887" t="str">
            <v>CAP</v>
          </cell>
          <cell r="B887" t="str">
            <v>Kearns, Robert A</v>
          </cell>
          <cell r="C887">
            <v>16480</v>
          </cell>
          <cell r="D887" t="str">
            <v>16480</v>
          </cell>
          <cell r="E887" t="str">
            <v>Contracts Management</v>
          </cell>
          <cell r="F887" t="str">
            <v>Electric Operations</v>
          </cell>
          <cell r="G887" t="str">
            <v>Distribution Construction</v>
          </cell>
          <cell r="H887" t="str">
            <v>120</v>
          </cell>
          <cell r="I887" t="str">
            <v>CL</v>
          </cell>
          <cell r="L887">
            <v>5835.31</v>
          </cell>
          <cell r="M887">
            <v>0</v>
          </cell>
        </row>
        <row r="888">
          <cell r="A888" t="str">
            <v>CAP</v>
          </cell>
          <cell r="B888" t="str">
            <v>Kearns, Robert A</v>
          </cell>
          <cell r="C888">
            <v>16480</v>
          </cell>
          <cell r="D888" t="str">
            <v>16480</v>
          </cell>
          <cell r="E888" t="str">
            <v>Distribution Construction  Waltham</v>
          </cell>
          <cell r="F888" t="str">
            <v>Electric Operations</v>
          </cell>
          <cell r="G888" t="str">
            <v>Distribution Construction</v>
          </cell>
          <cell r="H888" t="str">
            <v>120</v>
          </cell>
          <cell r="I888" t="str">
            <v>CL</v>
          </cell>
          <cell r="J888">
            <v>362037.98</v>
          </cell>
          <cell r="M888">
            <v>-767029.88</v>
          </cell>
        </row>
        <row r="889">
          <cell r="A889" t="str">
            <v>CAP</v>
          </cell>
          <cell r="B889" t="str">
            <v>Kearns, Robert A</v>
          </cell>
          <cell r="C889">
            <v>16480</v>
          </cell>
          <cell r="D889" t="str">
            <v>16480</v>
          </cell>
          <cell r="E889" t="str">
            <v>Contract Mgmt</v>
          </cell>
          <cell r="F889" t="str">
            <v>Electric Operations</v>
          </cell>
          <cell r="G889" t="str">
            <v>Distribution Construction</v>
          </cell>
          <cell r="H889" t="str">
            <v>120</v>
          </cell>
          <cell r="I889" t="str">
            <v>CM</v>
          </cell>
          <cell r="K889">
            <v>206920.01</v>
          </cell>
        </row>
        <row r="890">
          <cell r="A890" t="str">
            <v>CAP</v>
          </cell>
          <cell r="B890" t="str">
            <v>Kearns, Robert A</v>
          </cell>
          <cell r="C890">
            <v>16480</v>
          </cell>
          <cell r="D890" t="str">
            <v>16480</v>
          </cell>
          <cell r="E890" t="str">
            <v>Contracts Management</v>
          </cell>
          <cell r="F890" t="str">
            <v>Electric Operations</v>
          </cell>
          <cell r="G890" t="str">
            <v>Distribution Construction</v>
          </cell>
          <cell r="H890" t="str">
            <v>120</v>
          </cell>
          <cell r="I890" t="str">
            <v>CM</v>
          </cell>
          <cell r="L890">
            <v>238040.23</v>
          </cell>
        </row>
        <row r="891">
          <cell r="A891" t="str">
            <v>CAP</v>
          </cell>
          <cell r="B891" t="str">
            <v>Kearns, Robert A</v>
          </cell>
          <cell r="C891">
            <v>16480</v>
          </cell>
          <cell r="D891" t="str">
            <v>16480</v>
          </cell>
          <cell r="E891" t="str">
            <v>Distribution Construction  Waltham</v>
          </cell>
          <cell r="F891" t="str">
            <v>Electric Operations</v>
          </cell>
          <cell r="G891" t="str">
            <v>Distribution Construction</v>
          </cell>
          <cell r="H891" t="str">
            <v>120</v>
          </cell>
          <cell r="I891" t="str">
            <v>CM</v>
          </cell>
          <cell r="J891">
            <v>365314.06</v>
          </cell>
        </row>
        <row r="892">
          <cell r="A892" t="str">
            <v>CAP</v>
          </cell>
          <cell r="B892" t="str">
            <v>Kearns, Robert A</v>
          </cell>
          <cell r="C892">
            <v>16480</v>
          </cell>
          <cell r="D892" t="str">
            <v>16480</v>
          </cell>
          <cell r="E892" t="str">
            <v>Distribution Construction  Waltham</v>
          </cell>
          <cell r="F892" t="str">
            <v>Electric Operations</v>
          </cell>
          <cell r="G892" t="str">
            <v>Distribution Construction</v>
          </cell>
          <cell r="H892" t="str">
            <v>120</v>
          </cell>
          <cell r="I892" t="str">
            <v>CO</v>
          </cell>
          <cell r="J892">
            <v>44.78</v>
          </cell>
        </row>
        <row r="893">
          <cell r="A893" t="str">
            <v>CAP</v>
          </cell>
          <cell r="B893" t="str">
            <v>Kearns, Robert A</v>
          </cell>
          <cell r="C893">
            <v>16480</v>
          </cell>
          <cell r="D893" t="str">
            <v>16480</v>
          </cell>
          <cell r="E893" t="str">
            <v>Contract Mgmt</v>
          </cell>
          <cell r="F893" t="str">
            <v>Electric Operations</v>
          </cell>
          <cell r="G893" t="str">
            <v>Distribution Construction</v>
          </cell>
          <cell r="H893" t="str">
            <v>120</v>
          </cell>
          <cell r="I893" t="str">
            <v>CT</v>
          </cell>
          <cell r="K893">
            <v>7775.29</v>
          </cell>
        </row>
        <row r="894">
          <cell r="A894" t="str">
            <v>CAP</v>
          </cell>
          <cell r="B894" t="str">
            <v>Kearns, Robert A</v>
          </cell>
          <cell r="C894">
            <v>16480</v>
          </cell>
          <cell r="D894" t="str">
            <v>16480</v>
          </cell>
          <cell r="E894" t="str">
            <v>Contracts Management</v>
          </cell>
          <cell r="F894" t="str">
            <v>Electric Operations</v>
          </cell>
          <cell r="G894" t="str">
            <v>Distribution Construction</v>
          </cell>
          <cell r="H894" t="str">
            <v>120</v>
          </cell>
          <cell r="I894" t="str">
            <v>CT</v>
          </cell>
          <cell r="L894">
            <v>4434.1499999999996</v>
          </cell>
        </row>
        <row r="895">
          <cell r="A895" t="str">
            <v>CAP</v>
          </cell>
          <cell r="B895" t="str">
            <v>Kearns, Robert A</v>
          </cell>
          <cell r="C895">
            <v>16480</v>
          </cell>
          <cell r="D895" t="str">
            <v>16480</v>
          </cell>
          <cell r="E895" t="str">
            <v>Distribution Construction  Waltham</v>
          </cell>
          <cell r="F895" t="str">
            <v>Electric Operations</v>
          </cell>
          <cell r="G895" t="str">
            <v>Distribution Construction</v>
          </cell>
          <cell r="H895" t="str">
            <v>120</v>
          </cell>
          <cell r="I895" t="str">
            <v>CT</v>
          </cell>
          <cell r="J895">
            <v>166620.48000000001</v>
          </cell>
        </row>
        <row r="896">
          <cell r="A896" t="str">
            <v>O&amp;M</v>
          </cell>
          <cell r="B896" t="str">
            <v>Kearns, Robert A</v>
          </cell>
          <cell r="C896">
            <v>16480</v>
          </cell>
          <cell r="D896" t="str">
            <v>16480</v>
          </cell>
          <cell r="E896" t="str">
            <v>Contracts Management</v>
          </cell>
          <cell r="F896" t="str">
            <v>Electric Operations</v>
          </cell>
          <cell r="G896" t="str">
            <v>Distribution Construction</v>
          </cell>
          <cell r="H896" t="str">
            <v>120</v>
          </cell>
          <cell r="I896" t="str">
            <v>IT</v>
          </cell>
          <cell r="L896">
            <v>6134.24</v>
          </cell>
        </row>
        <row r="897">
          <cell r="A897" t="str">
            <v>O&amp;M</v>
          </cell>
          <cell r="B897" t="str">
            <v>Kearns, Robert A</v>
          </cell>
          <cell r="C897">
            <v>16480</v>
          </cell>
          <cell r="D897" t="str">
            <v>16480</v>
          </cell>
          <cell r="E897" t="str">
            <v>Distribution Construction  Waltham</v>
          </cell>
          <cell r="F897" t="str">
            <v>Electric Operations</v>
          </cell>
          <cell r="G897" t="str">
            <v>Distribution Construction</v>
          </cell>
          <cell r="H897" t="str">
            <v>120</v>
          </cell>
          <cell r="I897" t="str">
            <v>IT</v>
          </cell>
          <cell r="J897">
            <v>2813.5</v>
          </cell>
        </row>
        <row r="898">
          <cell r="A898" t="str">
            <v>O&amp;M</v>
          </cell>
          <cell r="B898" t="str">
            <v>Kearns, Robert A</v>
          </cell>
          <cell r="C898">
            <v>16480</v>
          </cell>
          <cell r="D898" t="str">
            <v>16480</v>
          </cell>
          <cell r="E898" t="str">
            <v>Contracts Management</v>
          </cell>
          <cell r="F898" t="str">
            <v>Electric Operations</v>
          </cell>
          <cell r="G898" t="str">
            <v>Distribution Construction</v>
          </cell>
          <cell r="H898" t="str">
            <v>120</v>
          </cell>
          <cell r="I898" t="str">
            <v>LT</v>
          </cell>
          <cell r="L898">
            <v>124024.32000000001</v>
          </cell>
        </row>
        <row r="899">
          <cell r="A899" t="str">
            <v>O&amp;M</v>
          </cell>
          <cell r="B899" t="str">
            <v>Kearns, Robert A</v>
          </cell>
          <cell r="C899">
            <v>16480</v>
          </cell>
          <cell r="D899" t="str">
            <v>16480</v>
          </cell>
          <cell r="E899" t="str">
            <v>Distribution Construction  Waltham</v>
          </cell>
          <cell r="F899" t="str">
            <v>Electric Operations</v>
          </cell>
          <cell r="G899" t="str">
            <v>Distribution Construction</v>
          </cell>
          <cell r="H899" t="str">
            <v>120</v>
          </cell>
          <cell r="I899" t="str">
            <v>LT</v>
          </cell>
          <cell r="J899">
            <v>13943.6</v>
          </cell>
        </row>
        <row r="900">
          <cell r="A900" t="str">
            <v>O&amp;M</v>
          </cell>
          <cell r="B900" t="str">
            <v>Kearns, Robert A</v>
          </cell>
          <cell r="C900">
            <v>16480</v>
          </cell>
          <cell r="D900" t="str">
            <v>16480</v>
          </cell>
          <cell r="E900" t="str">
            <v>Contracts Management</v>
          </cell>
          <cell r="F900" t="str">
            <v>Electric Operations</v>
          </cell>
          <cell r="G900" t="str">
            <v>Distribution Construction</v>
          </cell>
          <cell r="H900" t="str">
            <v>120</v>
          </cell>
          <cell r="I900" t="str">
            <v>MT</v>
          </cell>
          <cell r="L900">
            <v>127.16</v>
          </cell>
          <cell r="M900">
            <v>-900</v>
          </cell>
        </row>
        <row r="901">
          <cell r="A901" t="str">
            <v>O&amp;M</v>
          </cell>
          <cell r="B901" t="str">
            <v>Kearns, Robert A</v>
          </cell>
          <cell r="C901">
            <v>16480</v>
          </cell>
          <cell r="D901" t="str">
            <v>16480</v>
          </cell>
          <cell r="E901" t="str">
            <v>Distribution Construction  Waltham</v>
          </cell>
          <cell r="F901" t="str">
            <v>Electric Operations</v>
          </cell>
          <cell r="G901" t="str">
            <v>Distribution Construction</v>
          </cell>
          <cell r="H901" t="str">
            <v>120</v>
          </cell>
          <cell r="I901" t="str">
            <v>MT</v>
          </cell>
          <cell r="J901">
            <v>11651.23</v>
          </cell>
          <cell r="K901">
            <v>183.48</v>
          </cell>
        </row>
        <row r="902">
          <cell r="A902" t="str">
            <v>O&amp;M</v>
          </cell>
          <cell r="B902" t="str">
            <v>Kearns, Robert A</v>
          </cell>
          <cell r="C902">
            <v>16480</v>
          </cell>
          <cell r="D902" t="str">
            <v>16480</v>
          </cell>
          <cell r="E902" t="str">
            <v>Contracts Management</v>
          </cell>
          <cell r="F902" t="str">
            <v>Electric Operations</v>
          </cell>
          <cell r="G902" t="str">
            <v>Distribution Construction</v>
          </cell>
          <cell r="H902" t="str">
            <v>120</v>
          </cell>
          <cell r="I902" t="str">
            <v>OT</v>
          </cell>
          <cell r="L902">
            <v>26.84</v>
          </cell>
        </row>
        <row r="903">
          <cell r="A903" t="str">
            <v>O&amp;M</v>
          </cell>
          <cell r="B903" t="str">
            <v>Kearns, Robert A</v>
          </cell>
          <cell r="C903">
            <v>16480</v>
          </cell>
          <cell r="D903" t="str">
            <v>16480</v>
          </cell>
          <cell r="E903" t="str">
            <v>Contracts Management</v>
          </cell>
          <cell r="F903" t="str">
            <v>Electric Operations</v>
          </cell>
          <cell r="G903" t="str">
            <v>Distribution Construction</v>
          </cell>
          <cell r="H903" t="str">
            <v>120</v>
          </cell>
          <cell r="I903" t="str">
            <v>TT</v>
          </cell>
          <cell r="L903">
            <v>65.16</v>
          </cell>
        </row>
        <row r="904">
          <cell r="A904" t="str">
            <v>O&amp;M</v>
          </cell>
          <cell r="B904" t="str">
            <v>Kearns, Robert A</v>
          </cell>
          <cell r="C904">
            <v>16480</v>
          </cell>
          <cell r="D904" t="str">
            <v>16480</v>
          </cell>
          <cell r="E904" t="str">
            <v>Distribution Construction  Waltham</v>
          </cell>
          <cell r="F904" t="str">
            <v>Electric Operations</v>
          </cell>
          <cell r="G904" t="str">
            <v>Distribution Construction</v>
          </cell>
          <cell r="H904" t="str">
            <v>120</v>
          </cell>
          <cell r="I904" t="str">
            <v>TT</v>
          </cell>
          <cell r="J904">
            <v>4496.1899999999996</v>
          </cell>
          <cell r="M904">
            <v>51175.33</v>
          </cell>
        </row>
        <row r="905">
          <cell r="A905" t="str">
            <v>O&amp;M</v>
          </cell>
          <cell r="C905">
            <v>16485</v>
          </cell>
          <cell r="D905" t="str">
            <v>16485</v>
          </cell>
          <cell r="E905" t="str">
            <v>Transmission Construction Framingham</v>
          </cell>
          <cell r="H905" t="str">
            <v>120</v>
          </cell>
          <cell r="I905" t="str">
            <v>BT</v>
          </cell>
          <cell r="J905">
            <v>1021.78</v>
          </cell>
          <cell r="L905">
            <v>336.24</v>
          </cell>
        </row>
        <row r="906">
          <cell r="A906" t="str">
            <v>CAP</v>
          </cell>
          <cell r="C906">
            <v>16485</v>
          </cell>
          <cell r="D906" t="str">
            <v>16485</v>
          </cell>
          <cell r="E906" t="str">
            <v>Transmission Construction Framingham</v>
          </cell>
          <cell r="H906" t="str">
            <v>120</v>
          </cell>
          <cell r="I906" t="str">
            <v>CB</v>
          </cell>
          <cell r="J906">
            <v>9390.39</v>
          </cell>
          <cell r="K906">
            <v>207.6</v>
          </cell>
          <cell r="M906">
            <v>1165693.3600000001</v>
          </cell>
        </row>
        <row r="907">
          <cell r="A907" t="str">
            <v>CAP</v>
          </cell>
          <cell r="C907">
            <v>16485</v>
          </cell>
          <cell r="D907" t="str">
            <v>16485</v>
          </cell>
          <cell r="E907" t="str">
            <v>Transmission Construction Framingham</v>
          </cell>
          <cell r="H907" t="str">
            <v>120</v>
          </cell>
          <cell r="I907" t="str">
            <v>CI</v>
          </cell>
          <cell r="J907">
            <v>16510</v>
          </cell>
          <cell r="M907">
            <v>0</v>
          </cell>
        </row>
        <row r="908">
          <cell r="A908" t="str">
            <v>CAP</v>
          </cell>
          <cell r="C908">
            <v>16485</v>
          </cell>
          <cell r="D908" t="str">
            <v>16485</v>
          </cell>
          <cell r="E908" t="str">
            <v>Transmission Construction Framingham</v>
          </cell>
          <cell r="H908" t="str">
            <v>120</v>
          </cell>
          <cell r="I908" t="str">
            <v>CL</v>
          </cell>
          <cell r="J908">
            <v>22847.040000000001</v>
          </cell>
          <cell r="K908">
            <v>471.84</v>
          </cell>
        </row>
        <row r="909">
          <cell r="A909" t="str">
            <v>CAP</v>
          </cell>
          <cell r="C909">
            <v>16485</v>
          </cell>
          <cell r="D909" t="str">
            <v>16485</v>
          </cell>
          <cell r="E909" t="str">
            <v>Transmission Construction Framingham</v>
          </cell>
          <cell r="H909" t="str">
            <v>120</v>
          </cell>
          <cell r="I909" t="str">
            <v>CM</v>
          </cell>
          <cell r="J909">
            <v>624</v>
          </cell>
        </row>
        <row r="910">
          <cell r="A910" t="str">
            <v>CAP</v>
          </cell>
          <cell r="C910">
            <v>16485</v>
          </cell>
          <cell r="D910" t="str">
            <v>16485</v>
          </cell>
          <cell r="E910" t="str">
            <v>Transmission Construction Framingham</v>
          </cell>
          <cell r="H910" t="str">
            <v>120</v>
          </cell>
          <cell r="I910" t="str">
            <v>CT</v>
          </cell>
          <cell r="J910">
            <v>17431.59</v>
          </cell>
        </row>
        <row r="911">
          <cell r="A911" t="str">
            <v>O&amp;M</v>
          </cell>
          <cell r="C911">
            <v>16485</v>
          </cell>
          <cell r="D911" t="str">
            <v>16485</v>
          </cell>
          <cell r="E911" t="str">
            <v>Transmission Construction Framingham</v>
          </cell>
          <cell r="H911" t="str">
            <v>120</v>
          </cell>
          <cell r="I911" t="str">
            <v>IT</v>
          </cell>
          <cell r="J911">
            <v>13641.28</v>
          </cell>
        </row>
        <row r="912">
          <cell r="A912" t="str">
            <v>O&amp;M</v>
          </cell>
          <cell r="C912">
            <v>16485</v>
          </cell>
          <cell r="D912" t="str">
            <v>16485</v>
          </cell>
          <cell r="E912" t="str">
            <v>Transmission Construction Framingham</v>
          </cell>
          <cell r="H912" t="str">
            <v>120</v>
          </cell>
          <cell r="I912" t="str">
            <v>LT</v>
          </cell>
          <cell r="J912">
            <v>2913.79</v>
          </cell>
          <cell r="L912">
            <v>960.64</v>
          </cell>
        </row>
        <row r="913">
          <cell r="A913" t="str">
            <v>O&amp;M</v>
          </cell>
          <cell r="C913">
            <v>16485</v>
          </cell>
          <cell r="D913" t="str">
            <v>16485</v>
          </cell>
          <cell r="E913" t="str">
            <v>Transmission Construction Framingham</v>
          </cell>
          <cell r="H913" t="str">
            <v>120</v>
          </cell>
          <cell r="I913" t="str">
            <v>OT</v>
          </cell>
          <cell r="L913">
            <v>-327.98</v>
          </cell>
        </row>
        <row r="914">
          <cell r="A914" t="str">
            <v>O&amp;M</v>
          </cell>
          <cell r="C914">
            <v>16485</v>
          </cell>
          <cell r="D914" t="str">
            <v>16485</v>
          </cell>
          <cell r="E914" t="str">
            <v>Transmission Construction Framingham</v>
          </cell>
          <cell r="H914" t="str">
            <v>120</v>
          </cell>
          <cell r="I914" t="str">
            <v>TT</v>
          </cell>
          <cell r="J914">
            <v>5508.56</v>
          </cell>
          <cell r="M914">
            <v>198007.15</v>
          </cell>
        </row>
        <row r="915">
          <cell r="A915" t="str">
            <v>O&amp;M</v>
          </cell>
          <cell r="C915">
            <v>16490</v>
          </cell>
          <cell r="D915" t="str">
            <v>16490</v>
          </cell>
          <cell r="E915" t="str">
            <v>Transmission Construction Walpole</v>
          </cell>
          <cell r="H915" t="str">
            <v>120</v>
          </cell>
          <cell r="I915" t="str">
            <v>BT</v>
          </cell>
          <cell r="J915">
            <v>1122.74</v>
          </cell>
        </row>
        <row r="916">
          <cell r="A916" t="str">
            <v>CAP</v>
          </cell>
          <cell r="C916">
            <v>16490</v>
          </cell>
          <cell r="D916" t="str">
            <v>16490</v>
          </cell>
          <cell r="E916" t="str">
            <v>Transmission Construction Walpole</v>
          </cell>
          <cell r="H916" t="str">
            <v>120</v>
          </cell>
          <cell r="I916" t="str">
            <v>CB</v>
          </cell>
          <cell r="J916">
            <v>67751.539999999994</v>
          </cell>
          <cell r="K916">
            <v>0</v>
          </cell>
        </row>
        <row r="917">
          <cell r="A917" t="str">
            <v>CAP</v>
          </cell>
          <cell r="C917">
            <v>16490</v>
          </cell>
          <cell r="D917" t="str">
            <v>16490</v>
          </cell>
          <cell r="E917" t="str">
            <v>Transmission Construction Walpole</v>
          </cell>
          <cell r="H917" t="str">
            <v>120</v>
          </cell>
          <cell r="I917" t="str">
            <v>CI</v>
          </cell>
          <cell r="J917">
            <v>3736366.76</v>
          </cell>
          <cell r="K917">
            <v>80</v>
          </cell>
        </row>
        <row r="918">
          <cell r="A918" t="str">
            <v>CAP</v>
          </cell>
          <cell r="C918">
            <v>16490</v>
          </cell>
          <cell r="D918" t="str">
            <v>16490</v>
          </cell>
          <cell r="E918" t="str">
            <v>Transmission Construction Walpole</v>
          </cell>
          <cell r="H918" t="str">
            <v>120</v>
          </cell>
          <cell r="I918" t="str">
            <v>CL</v>
          </cell>
          <cell r="J918">
            <v>153860.49</v>
          </cell>
          <cell r="K918">
            <v>0</v>
          </cell>
        </row>
        <row r="919">
          <cell r="A919" t="str">
            <v>CAP</v>
          </cell>
          <cell r="C919">
            <v>16490</v>
          </cell>
          <cell r="D919" t="str">
            <v>16490</v>
          </cell>
          <cell r="E919" t="str">
            <v>Transmission Construction Walpole</v>
          </cell>
          <cell r="H919" t="str">
            <v>120</v>
          </cell>
          <cell r="I919" t="str">
            <v>CM</v>
          </cell>
          <cell r="J919">
            <v>89381.91</v>
          </cell>
          <cell r="L919">
            <v>503.54</v>
          </cell>
        </row>
        <row r="920">
          <cell r="A920" t="str">
            <v>CAP</v>
          </cell>
          <cell r="C920">
            <v>16490</v>
          </cell>
          <cell r="D920" t="str">
            <v>16490</v>
          </cell>
          <cell r="E920" t="str">
            <v>Transmission Construction Walpole</v>
          </cell>
          <cell r="H920" t="str">
            <v>120</v>
          </cell>
          <cell r="I920" t="str">
            <v>CO</v>
          </cell>
          <cell r="J920">
            <v>1406.08</v>
          </cell>
        </row>
        <row r="921">
          <cell r="A921" t="str">
            <v>CAP</v>
          </cell>
          <cell r="C921">
            <v>16490</v>
          </cell>
          <cell r="D921" t="str">
            <v>16490</v>
          </cell>
          <cell r="E921" t="str">
            <v>Transmission Construction Walpole</v>
          </cell>
          <cell r="H921" t="str">
            <v>120</v>
          </cell>
          <cell r="I921" t="str">
            <v>CT</v>
          </cell>
          <cell r="J921">
            <v>102239.78</v>
          </cell>
          <cell r="K921">
            <v>217.53</v>
          </cell>
          <cell r="L921">
            <v>599.91999999999996</v>
          </cell>
        </row>
        <row r="922">
          <cell r="A922" t="str">
            <v>O&amp;M</v>
          </cell>
          <cell r="C922">
            <v>16490</v>
          </cell>
          <cell r="D922" t="str">
            <v>16490</v>
          </cell>
          <cell r="E922" t="str">
            <v>Transmission Construction Walpole</v>
          </cell>
          <cell r="H922" t="str">
            <v>120</v>
          </cell>
          <cell r="I922" t="str">
            <v>IT</v>
          </cell>
          <cell r="K922">
            <v>29.08</v>
          </cell>
        </row>
        <row r="923">
          <cell r="A923" t="str">
            <v>O&amp;M</v>
          </cell>
          <cell r="C923">
            <v>16490</v>
          </cell>
          <cell r="D923" t="str">
            <v>16490</v>
          </cell>
          <cell r="E923" t="str">
            <v>Transmission Construction Walpole</v>
          </cell>
          <cell r="H923" t="str">
            <v>120</v>
          </cell>
          <cell r="I923" t="str">
            <v>LT</v>
          </cell>
          <cell r="J923">
            <v>3207.79</v>
          </cell>
        </row>
        <row r="924">
          <cell r="A924" t="str">
            <v>O&amp;M</v>
          </cell>
          <cell r="C924">
            <v>16490</v>
          </cell>
          <cell r="D924" t="str">
            <v>16490</v>
          </cell>
          <cell r="E924" t="str">
            <v>Transmission Construction Walpole</v>
          </cell>
          <cell r="H924" t="str">
            <v>120</v>
          </cell>
          <cell r="I924" t="str">
            <v>TT</v>
          </cell>
          <cell r="J924">
            <v>234.29</v>
          </cell>
          <cell r="M924">
            <v>72009.73</v>
          </cell>
        </row>
        <row r="925">
          <cell r="A925" t="str">
            <v>O&amp;M</v>
          </cell>
          <cell r="C925">
            <v>16495</v>
          </cell>
          <cell r="D925" t="str">
            <v>16495</v>
          </cell>
          <cell r="E925" t="str">
            <v>Transmission Construction Waltham</v>
          </cell>
          <cell r="H925" t="str">
            <v>120</v>
          </cell>
          <cell r="I925" t="str">
            <v>BT</v>
          </cell>
          <cell r="J925">
            <v>34912.86</v>
          </cell>
          <cell r="K925">
            <v>210.82</v>
          </cell>
        </row>
        <row r="926">
          <cell r="A926" t="str">
            <v>CAP</v>
          </cell>
          <cell r="C926">
            <v>16495</v>
          </cell>
          <cell r="D926" t="str">
            <v>16495</v>
          </cell>
          <cell r="E926" t="str">
            <v>Transmission Construction Waltham</v>
          </cell>
          <cell r="H926" t="str">
            <v>120</v>
          </cell>
          <cell r="I926" t="str">
            <v>CB</v>
          </cell>
          <cell r="J926">
            <v>6610.95</v>
          </cell>
        </row>
        <row r="927">
          <cell r="A927" t="str">
            <v>CAP</v>
          </cell>
          <cell r="C927">
            <v>16495</v>
          </cell>
          <cell r="D927" t="str">
            <v>16495</v>
          </cell>
          <cell r="E927" t="str">
            <v>Transmission Construction Waltham</v>
          </cell>
          <cell r="H927" t="str">
            <v>120</v>
          </cell>
          <cell r="I927" t="str">
            <v>CI</v>
          </cell>
          <cell r="J927">
            <v>236245.49</v>
          </cell>
          <cell r="K927">
            <v>0</v>
          </cell>
        </row>
        <row r="928">
          <cell r="A928" t="str">
            <v>CAP</v>
          </cell>
          <cell r="C928">
            <v>16495</v>
          </cell>
          <cell r="D928" t="str">
            <v>16495</v>
          </cell>
          <cell r="E928" t="str">
            <v>Transmission Construction Waltham</v>
          </cell>
          <cell r="H928" t="str">
            <v>120</v>
          </cell>
          <cell r="I928" t="str">
            <v>CL</v>
          </cell>
          <cell r="J928">
            <v>15036.33</v>
          </cell>
        </row>
        <row r="929">
          <cell r="A929" t="str">
            <v>CAP</v>
          </cell>
          <cell r="C929">
            <v>16495</v>
          </cell>
          <cell r="D929" t="str">
            <v>16495</v>
          </cell>
          <cell r="E929" t="str">
            <v>Transmission Construction Waltham</v>
          </cell>
          <cell r="H929" t="str">
            <v>120</v>
          </cell>
          <cell r="I929" t="str">
            <v>CM</v>
          </cell>
          <cell r="J929">
            <v>36469.14</v>
          </cell>
          <cell r="K929">
            <v>0</v>
          </cell>
        </row>
        <row r="930">
          <cell r="A930" t="str">
            <v>CAP</v>
          </cell>
          <cell r="C930">
            <v>16495</v>
          </cell>
          <cell r="D930" t="str">
            <v>16495</v>
          </cell>
          <cell r="E930" t="str">
            <v>Transmission Construction Waltham</v>
          </cell>
          <cell r="H930" t="str">
            <v>120</v>
          </cell>
          <cell r="I930" t="str">
            <v>CO</v>
          </cell>
          <cell r="J930">
            <v>212.21</v>
          </cell>
        </row>
        <row r="931">
          <cell r="A931" t="str">
            <v>CAP</v>
          </cell>
          <cell r="C931">
            <v>16495</v>
          </cell>
          <cell r="D931" t="str">
            <v>16495</v>
          </cell>
          <cell r="E931" t="str">
            <v>Transmission Construction Waltham</v>
          </cell>
          <cell r="H931" t="str">
            <v>120</v>
          </cell>
          <cell r="I931" t="str">
            <v>CT</v>
          </cell>
          <cell r="J931">
            <v>9552.32</v>
          </cell>
          <cell r="K931">
            <v>598.32000000000005</v>
          </cell>
        </row>
        <row r="932">
          <cell r="A932" t="str">
            <v>O&amp;M</v>
          </cell>
          <cell r="C932">
            <v>16495</v>
          </cell>
          <cell r="D932" t="str">
            <v>16495</v>
          </cell>
          <cell r="E932" t="str">
            <v>Transmission Construction Waltham</v>
          </cell>
          <cell r="H932" t="str">
            <v>120</v>
          </cell>
          <cell r="I932" t="str">
            <v>IT</v>
          </cell>
          <cell r="J932">
            <v>147132.79</v>
          </cell>
          <cell r="K932">
            <v>-105619.15</v>
          </cell>
        </row>
        <row r="933">
          <cell r="A933" t="str">
            <v>O&amp;M</v>
          </cell>
          <cell r="C933">
            <v>16495</v>
          </cell>
          <cell r="D933" t="str">
            <v>16495</v>
          </cell>
          <cell r="E933" t="str">
            <v>Transmission Construction Waltham</v>
          </cell>
          <cell r="H933" t="str">
            <v>120</v>
          </cell>
          <cell r="I933" t="str">
            <v>LT</v>
          </cell>
          <cell r="J933">
            <v>94661.37</v>
          </cell>
          <cell r="K933">
            <v>602.36</v>
          </cell>
        </row>
        <row r="934">
          <cell r="A934" t="str">
            <v>O&amp;M</v>
          </cell>
          <cell r="C934">
            <v>16495</v>
          </cell>
          <cell r="D934" t="str">
            <v>16495</v>
          </cell>
          <cell r="E934" t="str">
            <v>Transmission Construction Waltham</v>
          </cell>
          <cell r="H934" t="str">
            <v>120</v>
          </cell>
          <cell r="I934" t="str">
            <v>MT</v>
          </cell>
          <cell r="J934">
            <v>2969.24</v>
          </cell>
        </row>
        <row r="935">
          <cell r="A935" t="str">
            <v>O&amp;M</v>
          </cell>
          <cell r="C935">
            <v>16495</v>
          </cell>
          <cell r="D935" t="str">
            <v>16495</v>
          </cell>
          <cell r="E935" t="str">
            <v>Transmission Construction Waltham</v>
          </cell>
          <cell r="H935" t="str">
            <v>120</v>
          </cell>
          <cell r="I935" t="str">
            <v>TT</v>
          </cell>
          <cell r="J935">
            <v>54093.07</v>
          </cell>
          <cell r="M935">
            <v>55677.05</v>
          </cell>
        </row>
        <row r="936">
          <cell r="A936" t="str">
            <v>O&amp;M</v>
          </cell>
          <cell r="B936" t="str">
            <v>Vaitkus,Paul D</v>
          </cell>
          <cell r="C936">
            <v>16500</v>
          </cell>
          <cell r="D936" t="str">
            <v>16500</v>
          </cell>
          <cell r="E936" t="str">
            <v>Engineering VP</v>
          </cell>
          <cell r="F936" t="str">
            <v>Engineering</v>
          </cell>
          <cell r="G936" t="str">
            <v>Engineering VP</v>
          </cell>
          <cell r="H936" t="str">
            <v>120</v>
          </cell>
          <cell r="I936" t="str">
            <v>BT</v>
          </cell>
          <cell r="L936">
            <v>1242.4000000000001</v>
          </cell>
        </row>
        <row r="937">
          <cell r="A937" t="str">
            <v>O&amp;M</v>
          </cell>
          <cell r="B937" t="str">
            <v>Vaitkus,Paul D</v>
          </cell>
          <cell r="C937">
            <v>16500</v>
          </cell>
          <cell r="D937" t="str">
            <v>16500</v>
          </cell>
          <cell r="E937" t="str">
            <v>G8 - Asset Management VP</v>
          </cell>
          <cell r="F937" t="str">
            <v>Engineering</v>
          </cell>
          <cell r="G937" t="str">
            <v>Engineering VP</v>
          </cell>
          <cell r="H937" t="str">
            <v>120</v>
          </cell>
          <cell r="I937" t="str">
            <v>BT</v>
          </cell>
          <cell r="J937">
            <v>67609.899999999994</v>
          </cell>
          <cell r="K937">
            <v>40527.46</v>
          </cell>
          <cell r="M937">
            <v>21295.45</v>
          </cell>
        </row>
        <row r="938">
          <cell r="A938" t="str">
            <v>O&amp;M</v>
          </cell>
          <cell r="B938" t="str">
            <v>Vaitkus,Paul D</v>
          </cell>
          <cell r="C938">
            <v>16500</v>
          </cell>
          <cell r="D938" t="str">
            <v>16500</v>
          </cell>
          <cell r="E938" t="str">
            <v>Engineering VP</v>
          </cell>
          <cell r="F938" t="str">
            <v>Engineering</v>
          </cell>
          <cell r="G938" t="str">
            <v>Engineering VP</v>
          </cell>
          <cell r="H938" t="str">
            <v>120</v>
          </cell>
          <cell r="I938" t="str">
            <v>IT</v>
          </cell>
          <cell r="L938">
            <v>-4661.4399999999996</v>
          </cell>
        </row>
        <row r="939">
          <cell r="A939" t="str">
            <v>O&amp;M</v>
          </cell>
          <cell r="B939" t="str">
            <v>Vaitkus,Paul D</v>
          </cell>
          <cell r="C939">
            <v>16500</v>
          </cell>
          <cell r="D939" t="str">
            <v>16500</v>
          </cell>
          <cell r="E939" t="str">
            <v>G8 - Asset Management VP</v>
          </cell>
          <cell r="F939" t="str">
            <v>Engineering</v>
          </cell>
          <cell r="G939" t="str">
            <v>Engineering VP</v>
          </cell>
          <cell r="H939" t="str">
            <v>120</v>
          </cell>
          <cell r="I939" t="str">
            <v>IT</v>
          </cell>
          <cell r="J939">
            <v>-8438.51</v>
          </cell>
          <cell r="K939">
            <v>844286.67</v>
          </cell>
        </row>
        <row r="940">
          <cell r="A940" t="str">
            <v>O&amp;M</v>
          </cell>
          <cell r="B940" t="str">
            <v>Vaitkus,Paul D</v>
          </cell>
          <cell r="C940">
            <v>16500</v>
          </cell>
          <cell r="D940" t="str">
            <v>16500</v>
          </cell>
          <cell r="E940" t="str">
            <v>Engineering VP</v>
          </cell>
          <cell r="F940" t="str">
            <v>Engineering</v>
          </cell>
          <cell r="G940" t="str">
            <v>Engineering VP</v>
          </cell>
          <cell r="H940" t="str">
            <v>120</v>
          </cell>
          <cell r="I940" t="str">
            <v>LT</v>
          </cell>
          <cell r="L940">
            <v>3549.6</v>
          </cell>
          <cell r="M940">
            <v>3522.07</v>
          </cell>
        </row>
        <row r="941">
          <cell r="A941" t="str">
            <v>O&amp;M</v>
          </cell>
          <cell r="B941" t="str">
            <v>Vaitkus,Paul D</v>
          </cell>
          <cell r="C941">
            <v>16500</v>
          </cell>
          <cell r="D941" t="str">
            <v>16500</v>
          </cell>
          <cell r="E941" t="str">
            <v>G8 - Asset Management VP</v>
          </cell>
          <cell r="F941" t="str">
            <v>Engineering</v>
          </cell>
          <cell r="G941" t="str">
            <v>Engineering VP</v>
          </cell>
          <cell r="H941" t="str">
            <v>120</v>
          </cell>
          <cell r="I941" t="str">
            <v>LT</v>
          </cell>
          <cell r="J941">
            <v>229816.47</v>
          </cell>
          <cell r="K941">
            <v>114688.97</v>
          </cell>
          <cell r="M941">
            <v>134980.51</v>
          </cell>
        </row>
        <row r="942">
          <cell r="A942" t="str">
            <v>O&amp;M</v>
          </cell>
          <cell r="B942" t="str">
            <v>Vaitkus,Paul D</v>
          </cell>
          <cell r="C942">
            <v>16500</v>
          </cell>
          <cell r="D942" t="str">
            <v>16500</v>
          </cell>
          <cell r="E942" t="str">
            <v>Engineering VP</v>
          </cell>
          <cell r="F942" t="str">
            <v>Engineering</v>
          </cell>
          <cell r="G942" t="str">
            <v>Engineering VP</v>
          </cell>
          <cell r="H942" t="str">
            <v>120</v>
          </cell>
          <cell r="I942" t="str">
            <v>MT</v>
          </cell>
        </row>
        <row r="943">
          <cell r="A943" t="str">
            <v>O&amp;M</v>
          </cell>
          <cell r="B943" t="str">
            <v>Vaitkus,Paul D</v>
          </cell>
          <cell r="C943">
            <v>16500</v>
          </cell>
          <cell r="D943" t="str">
            <v>16500</v>
          </cell>
          <cell r="E943" t="str">
            <v>Engineering VP</v>
          </cell>
          <cell r="F943" t="str">
            <v>Engineering</v>
          </cell>
          <cell r="G943" t="str">
            <v>Engineering VP</v>
          </cell>
          <cell r="H943" t="str">
            <v>120</v>
          </cell>
          <cell r="I943" t="str">
            <v>OT</v>
          </cell>
          <cell r="L943">
            <v>10791.97</v>
          </cell>
        </row>
        <row r="944">
          <cell r="A944" t="str">
            <v>O&amp;M</v>
          </cell>
          <cell r="B944" t="str">
            <v>Vaitkus,Paul D</v>
          </cell>
          <cell r="C944">
            <v>16500</v>
          </cell>
          <cell r="D944" t="str">
            <v>16500</v>
          </cell>
          <cell r="E944" t="str">
            <v>G8 - Asset Management VP</v>
          </cell>
          <cell r="F944" t="str">
            <v>Engineering</v>
          </cell>
          <cell r="G944" t="str">
            <v>Engineering VP</v>
          </cell>
          <cell r="H944" t="str">
            <v>120</v>
          </cell>
          <cell r="I944" t="str">
            <v>OT</v>
          </cell>
          <cell r="J944">
            <v>25345.59</v>
          </cell>
          <cell r="K944">
            <v>19001.14</v>
          </cell>
        </row>
        <row r="945">
          <cell r="A945" t="str">
            <v>O&amp;M</v>
          </cell>
          <cell r="B945" t="str">
            <v>Vaitkus,Paul D</v>
          </cell>
          <cell r="C945">
            <v>16500</v>
          </cell>
          <cell r="D945" t="str">
            <v>16500</v>
          </cell>
          <cell r="E945" t="str">
            <v>Engineering VP</v>
          </cell>
          <cell r="F945" t="str">
            <v>Engineering</v>
          </cell>
          <cell r="G945" t="str">
            <v>Engineering VP</v>
          </cell>
          <cell r="H945" t="str">
            <v>120</v>
          </cell>
          <cell r="I945" t="str">
            <v>TT</v>
          </cell>
        </row>
        <row r="946">
          <cell r="A946" t="str">
            <v>O&amp;M</v>
          </cell>
          <cell r="B946" t="str">
            <v>Vaitkus,Paul D</v>
          </cell>
          <cell r="C946">
            <v>16500</v>
          </cell>
          <cell r="D946" t="str">
            <v>16500</v>
          </cell>
          <cell r="E946" t="str">
            <v>G8 - Asset Management VP</v>
          </cell>
          <cell r="F946" t="str">
            <v>Engineering</v>
          </cell>
          <cell r="G946" t="str">
            <v>Engineering VP</v>
          </cell>
          <cell r="H946" t="str">
            <v>120</v>
          </cell>
          <cell r="I946" t="str">
            <v>TT</v>
          </cell>
          <cell r="K946">
            <v>116.47</v>
          </cell>
          <cell r="M946">
            <v>10483.790000000001</v>
          </cell>
        </row>
        <row r="947">
          <cell r="A947" t="str">
            <v>O&amp;M</v>
          </cell>
          <cell r="B947" t="str">
            <v>Sullivan,Gregory R</v>
          </cell>
          <cell r="C947">
            <v>16505</v>
          </cell>
          <cell r="D947" t="str">
            <v>16505</v>
          </cell>
          <cell r="E947" t="str">
            <v>Asset Strategy Transmission</v>
          </cell>
          <cell r="F947" t="str">
            <v>Engineering</v>
          </cell>
          <cell r="G947" t="str">
            <v>Transmission Engineering</v>
          </cell>
          <cell r="H947" t="str">
            <v>120</v>
          </cell>
          <cell r="I947" t="str">
            <v>BT</v>
          </cell>
          <cell r="J947">
            <v>58334.12</v>
          </cell>
          <cell r="K947">
            <v>62628.98</v>
          </cell>
          <cell r="M947">
            <v>21941.11</v>
          </cell>
        </row>
        <row r="948">
          <cell r="A948" t="str">
            <v>O&amp;M</v>
          </cell>
          <cell r="B948" t="str">
            <v>Sullivan,Gregory R</v>
          </cell>
          <cell r="C948">
            <v>16505</v>
          </cell>
          <cell r="D948" t="str">
            <v>16505</v>
          </cell>
          <cell r="E948" t="str">
            <v>Transmission Engineering</v>
          </cell>
          <cell r="F948" t="str">
            <v>Engineering</v>
          </cell>
          <cell r="G948" t="str">
            <v>Transmission Engineering</v>
          </cell>
          <cell r="H948" t="str">
            <v>120</v>
          </cell>
          <cell r="I948" t="str">
            <v>BT</v>
          </cell>
          <cell r="L948">
            <v>15826.24</v>
          </cell>
          <cell r="M948">
            <v>27055.65</v>
          </cell>
        </row>
        <row r="949">
          <cell r="A949" t="str">
            <v>CAP</v>
          </cell>
          <cell r="B949" t="str">
            <v>Sullivan,Gregory R</v>
          </cell>
          <cell r="C949">
            <v>16505</v>
          </cell>
          <cell r="D949" t="str">
            <v>16505</v>
          </cell>
          <cell r="E949" t="str">
            <v>Asset Strategy Transmission</v>
          </cell>
          <cell r="F949" t="str">
            <v>Engineering</v>
          </cell>
          <cell r="G949" t="str">
            <v>Transmission Engineering</v>
          </cell>
          <cell r="H949" t="str">
            <v>120</v>
          </cell>
          <cell r="I949" t="str">
            <v>CB</v>
          </cell>
          <cell r="J949">
            <v>8016.9</v>
          </cell>
        </row>
        <row r="950">
          <cell r="A950" t="str">
            <v>CAP</v>
          </cell>
          <cell r="B950" t="str">
            <v>Sullivan,Gregory R</v>
          </cell>
          <cell r="C950">
            <v>16505</v>
          </cell>
          <cell r="D950" t="str">
            <v>16505</v>
          </cell>
          <cell r="E950" t="str">
            <v>Transmission Engineering</v>
          </cell>
          <cell r="F950" t="str">
            <v>Engineering</v>
          </cell>
          <cell r="G950" t="str">
            <v>Transmission Engineering</v>
          </cell>
          <cell r="H950" t="str">
            <v>120</v>
          </cell>
          <cell r="I950" t="str">
            <v>CB</v>
          </cell>
        </row>
        <row r="951">
          <cell r="A951" t="str">
            <v>CAP</v>
          </cell>
          <cell r="B951" t="str">
            <v>Sullivan,Gregory R</v>
          </cell>
          <cell r="C951">
            <v>16505</v>
          </cell>
          <cell r="D951" t="str">
            <v>16505</v>
          </cell>
          <cell r="E951" t="str">
            <v>Asset Strategy Transmission</v>
          </cell>
          <cell r="F951" t="str">
            <v>Engineering</v>
          </cell>
          <cell r="G951" t="str">
            <v>Transmission Engineering</v>
          </cell>
          <cell r="H951" t="str">
            <v>120</v>
          </cell>
          <cell r="I951" t="str">
            <v>CI</v>
          </cell>
          <cell r="J951">
            <v>80.84</v>
          </cell>
        </row>
        <row r="952">
          <cell r="A952" t="str">
            <v>CAP</v>
          </cell>
          <cell r="B952" t="str">
            <v>Sullivan,Gregory R</v>
          </cell>
          <cell r="C952">
            <v>16505</v>
          </cell>
          <cell r="D952" t="str">
            <v>16505</v>
          </cell>
          <cell r="E952" t="str">
            <v>Asset Strategy Transmission</v>
          </cell>
          <cell r="F952" t="str">
            <v>Engineering</v>
          </cell>
          <cell r="G952" t="str">
            <v>Transmission Engineering</v>
          </cell>
          <cell r="H952" t="str">
            <v>120</v>
          </cell>
          <cell r="I952" t="str">
            <v>CL</v>
          </cell>
          <cell r="J952">
            <v>18463.400000000001</v>
          </cell>
        </row>
        <row r="953">
          <cell r="A953" t="str">
            <v>CAP</v>
          </cell>
          <cell r="B953" t="str">
            <v>Sullivan,Gregory R</v>
          </cell>
          <cell r="C953">
            <v>16505</v>
          </cell>
          <cell r="D953" t="str">
            <v>16505</v>
          </cell>
          <cell r="E953" t="str">
            <v>Transmission Engineering</v>
          </cell>
          <cell r="F953" t="str">
            <v>Engineering</v>
          </cell>
          <cell r="G953" t="str">
            <v>Transmission Engineering</v>
          </cell>
          <cell r="H953" t="str">
            <v>120</v>
          </cell>
          <cell r="I953" t="str">
            <v>CL</v>
          </cell>
          <cell r="M953">
            <v>5033138.62</v>
          </cell>
        </row>
        <row r="954">
          <cell r="A954" t="str">
            <v>CAP</v>
          </cell>
          <cell r="B954" t="str">
            <v>Sullivan,Gregory R</v>
          </cell>
          <cell r="C954">
            <v>16505</v>
          </cell>
          <cell r="D954" t="str">
            <v>16505</v>
          </cell>
          <cell r="E954" t="str">
            <v>Asset Strategy Transmission</v>
          </cell>
          <cell r="F954" t="str">
            <v>Engineering</v>
          </cell>
          <cell r="G954" t="str">
            <v>Transmission Engineering</v>
          </cell>
          <cell r="H954" t="str">
            <v>120</v>
          </cell>
          <cell r="I954" t="str">
            <v>CT</v>
          </cell>
          <cell r="J954">
            <v>16628.64</v>
          </cell>
        </row>
        <row r="955">
          <cell r="A955" t="str">
            <v>CAP</v>
          </cell>
          <cell r="B955" t="str">
            <v>Sullivan,Gregory R</v>
          </cell>
          <cell r="C955">
            <v>16505</v>
          </cell>
          <cell r="D955" t="str">
            <v>16505</v>
          </cell>
          <cell r="E955" t="str">
            <v>Transmission Engineering</v>
          </cell>
          <cell r="F955" t="str">
            <v>Engineering</v>
          </cell>
          <cell r="G955" t="str">
            <v>Transmission Engineering</v>
          </cell>
          <cell r="H955" t="str">
            <v>120</v>
          </cell>
          <cell r="I955" t="str">
            <v>CT</v>
          </cell>
          <cell r="M955">
            <v>5714.91</v>
          </cell>
        </row>
        <row r="956">
          <cell r="A956" t="str">
            <v>O&amp;M</v>
          </cell>
          <cell r="B956" t="str">
            <v>Sullivan,Gregory R</v>
          </cell>
          <cell r="C956">
            <v>16505</v>
          </cell>
          <cell r="D956" t="str">
            <v>16505</v>
          </cell>
          <cell r="E956" t="str">
            <v>Asset Strategy Transmission</v>
          </cell>
          <cell r="F956" t="str">
            <v>Engineering</v>
          </cell>
          <cell r="G956" t="str">
            <v>Transmission Engineering</v>
          </cell>
          <cell r="H956" t="str">
            <v>120</v>
          </cell>
          <cell r="I956" t="str">
            <v>IT</v>
          </cell>
          <cell r="J956">
            <v>373547.39</v>
          </cell>
          <cell r="K956">
            <v>272653.34999999998</v>
          </cell>
        </row>
        <row r="957">
          <cell r="A957" t="str">
            <v>O&amp;M</v>
          </cell>
          <cell r="B957" t="str">
            <v>Sullivan,Gregory R</v>
          </cell>
          <cell r="C957">
            <v>16505</v>
          </cell>
          <cell r="D957" t="str">
            <v>16505</v>
          </cell>
          <cell r="E957" t="str">
            <v>Transmission Engineering</v>
          </cell>
          <cell r="F957" t="str">
            <v>Engineering</v>
          </cell>
          <cell r="G957" t="str">
            <v>Transmission Engineering</v>
          </cell>
          <cell r="H957" t="str">
            <v>120</v>
          </cell>
          <cell r="I957" t="str">
            <v>IT</v>
          </cell>
          <cell r="L957">
            <v>271832.09999999998</v>
          </cell>
        </row>
        <row r="958">
          <cell r="A958" t="str">
            <v>O&amp;M</v>
          </cell>
          <cell r="B958" t="str">
            <v>Sullivan,Gregory R</v>
          </cell>
          <cell r="C958">
            <v>16505</v>
          </cell>
          <cell r="D958" t="str">
            <v>16505</v>
          </cell>
          <cell r="E958" t="str">
            <v>Asset Strategy Transmission</v>
          </cell>
          <cell r="F958" t="str">
            <v>Engineering</v>
          </cell>
          <cell r="G958" t="str">
            <v>Transmission Engineering</v>
          </cell>
          <cell r="H958" t="str">
            <v>120</v>
          </cell>
          <cell r="I958" t="str">
            <v>LT</v>
          </cell>
          <cell r="J958">
            <v>178746.06</v>
          </cell>
          <cell r="K958">
            <v>182135.64</v>
          </cell>
          <cell r="M958">
            <v>5062.9799999999996</v>
          </cell>
        </row>
        <row r="959">
          <cell r="A959" t="str">
            <v>O&amp;M</v>
          </cell>
          <cell r="B959" t="str">
            <v>Sullivan,Gregory R</v>
          </cell>
          <cell r="C959">
            <v>16505</v>
          </cell>
          <cell r="D959" t="str">
            <v>16505</v>
          </cell>
          <cell r="E959" t="str">
            <v>Transmission Engineering</v>
          </cell>
          <cell r="F959" t="str">
            <v>Engineering</v>
          </cell>
          <cell r="G959" t="str">
            <v>Transmission Engineering</v>
          </cell>
          <cell r="H959" t="str">
            <v>120</v>
          </cell>
          <cell r="I959" t="str">
            <v>LT</v>
          </cell>
          <cell r="L959">
            <v>39813.06</v>
          </cell>
          <cell r="M959">
            <v>410.84</v>
          </cell>
        </row>
        <row r="960">
          <cell r="A960" t="str">
            <v>O&amp;M</v>
          </cell>
          <cell r="B960" t="str">
            <v>Sullivan,Gregory R</v>
          </cell>
          <cell r="C960">
            <v>16505</v>
          </cell>
          <cell r="D960" t="str">
            <v>16505</v>
          </cell>
          <cell r="E960" t="str">
            <v>Asset Strategy Transmission</v>
          </cell>
          <cell r="F960" t="str">
            <v>Engineering</v>
          </cell>
          <cell r="G960" t="str">
            <v>Transmission Engineering</v>
          </cell>
          <cell r="H960" t="str">
            <v>120</v>
          </cell>
          <cell r="I960" t="str">
            <v>OT</v>
          </cell>
          <cell r="J960">
            <v>7474.55</v>
          </cell>
        </row>
        <row r="961">
          <cell r="A961" t="str">
            <v>O&amp;M</v>
          </cell>
          <cell r="B961" t="str">
            <v>Sullivan,Gregory R</v>
          </cell>
          <cell r="C961">
            <v>16505</v>
          </cell>
          <cell r="D961" t="str">
            <v>16505</v>
          </cell>
          <cell r="E961" t="str">
            <v>Transmission Engineering</v>
          </cell>
          <cell r="F961" t="str">
            <v>Engineering</v>
          </cell>
          <cell r="G961" t="str">
            <v>Transmission Engineering</v>
          </cell>
          <cell r="H961" t="str">
            <v>120</v>
          </cell>
          <cell r="I961" t="str">
            <v>OT</v>
          </cell>
          <cell r="M961">
            <v>3715.98</v>
          </cell>
        </row>
        <row r="962">
          <cell r="A962" t="str">
            <v>O&amp;M</v>
          </cell>
          <cell r="B962" t="str">
            <v>Sullivan,Gregory R</v>
          </cell>
          <cell r="C962">
            <v>16505</v>
          </cell>
          <cell r="D962" t="str">
            <v>16505</v>
          </cell>
          <cell r="E962" t="str">
            <v>Asset Strategy Transmission</v>
          </cell>
          <cell r="F962" t="str">
            <v>Engineering</v>
          </cell>
          <cell r="G962" t="str">
            <v>Transmission Engineering</v>
          </cell>
          <cell r="H962" t="str">
            <v>120</v>
          </cell>
          <cell r="I962" t="str">
            <v>TT</v>
          </cell>
          <cell r="J962">
            <v>2987.44</v>
          </cell>
          <cell r="K962">
            <v>1178.07</v>
          </cell>
          <cell r="M962">
            <v>62624.29</v>
          </cell>
        </row>
        <row r="963">
          <cell r="A963" t="str">
            <v>O&amp;M</v>
          </cell>
          <cell r="B963" t="str">
            <v>Sullivan,Gregory R</v>
          </cell>
          <cell r="C963">
            <v>16505</v>
          </cell>
          <cell r="D963" t="str">
            <v>16505</v>
          </cell>
          <cell r="E963" t="str">
            <v>Transmission Engineering</v>
          </cell>
          <cell r="F963" t="str">
            <v>Engineering</v>
          </cell>
          <cell r="G963" t="str">
            <v>Transmission Engineering</v>
          </cell>
          <cell r="H963" t="str">
            <v>120</v>
          </cell>
          <cell r="I963" t="str">
            <v>TT</v>
          </cell>
          <cell r="L963">
            <v>-35.97</v>
          </cell>
          <cell r="M963">
            <v>66984.94</v>
          </cell>
        </row>
        <row r="964">
          <cell r="A964" t="str">
            <v>O&amp;M</v>
          </cell>
          <cell r="B964" t="str">
            <v>Schweiger,Werner J</v>
          </cell>
          <cell r="C964">
            <v>16510</v>
          </cell>
          <cell r="D964" t="str">
            <v>16510</v>
          </cell>
          <cell r="E964" t="str">
            <v>S7 - Investment Planning</v>
          </cell>
          <cell r="F964" t="str">
            <v>Ops SVP</v>
          </cell>
          <cell r="G964" t="str">
            <v>Investment Planning</v>
          </cell>
          <cell r="H964" t="str">
            <v>120</v>
          </cell>
          <cell r="I964" t="str">
            <v>BT</v>
          </cell>
          <cell r="J964">
            <v>145514.63</v>
          </cell>
          <cell r="K964">
            <v>154768.67000000001</v>
          </cell>
          <cell r="L964">
            <v>11342.76</v>
          </cell>
          <cell r="M964">
            <v>56521.18</v>
          </cell>
        </row>
        <row r="965">
          <cell r="A965" t="str">
            <v>CAP</v>
          </cell>
          <cell r="B965" t="str">
            <v>Schweiger,Werner J</v>
          </cell>
          <cell r="C965">
            <v>16510</v>
          </cell>
          <cell r="D965" t="str">
            <v>16510</v>
          </cell>
          <cell r="E965" t="str">
            <v>S7 - Investment Planning</v>
          </cell>
          <cell r="F965" t="str">
            <v>Ops SVP</v>
          </cell>
          <cell r="G965" t="str">
            <v>Investment Planning</v>
          </cell>
          <cell r="H965" t="str">
            <v>120</v>
          </cell>
          <cell r="I965" t="str">
            <v>CI</v>
          </cell>
          <cell r="J965">
            <v>0</v>
          </cell>
        </row>
        <row r="966">
          <cell r="A966" t="str">
            <v>O&amp;M</v>
          </cell>
          <cell r="B966" t="str">
            <v>Schweiger,Werner J</v>
          </cell>
          <cell r="C966">
            <v>16510</v>
          </cell>
          <cell r="D966" t="str">
            <v>16510</v>
          </cell>
          <cell r="E966" t="str">
            <v>S7 - Investment Planning</v>
          </cell>
          <cell r="F966" t="str">
            <v>Ops SVP</v>
          </cell>
          <cell r="G966" t="str">
            <v>Investment Planning</v>
          </cell>
          <cell r="H966" t="str">
            <v>120</v>
          </cell>
          <cell r="I966" t="str">
            <v>IT</v>
          </cell>
          <cell r="J966">
            <v>35900.76</v>
          </cell>
          <cell r="K966">
            <v>11478.84</v>
          </cell>
          <cell r="L966">
            <v>3344.21</v>
          </cell>
        </row>
        <row r="967">
          <cell r="A967" t="str">
            <v>O&amp;M</v>
          </cell>
          <cell r="B967" t="str">
            <v>Schweiger,Werner J</v>
          </cell>
          <cell r="C967">
            <v>16510</v>
          </cell>
          <cell r="D967" t="str">
            <v>16510</v>
          </cell>
          <cell r="E967" t="str">
            <v>S7 - Investment Planning</v>
          </cell>
          <cell r="F967" t="str">
            <v>Ops SVP</v>
          </cell>
          <cell r="G967" t="str">
            <v>Investment Planning</v>
          </cell>
          <cell r="H967" t="str">
            <v>120</v>
          </cell>
          <cell r="I967" t="str">
            <v>LT</v>
          </cell>
          <cell r="J967">
            <v>410179.88</v>
          </cell>
          <cell r="K967">
            <v>446541.27</v>
          </cell>
          <cell r="L967">
            <v>32408.12</v>
          </cell>
          <cell r="M967">
            <v>3237</v>
          </cell>
        </row>
        <row r="968">
          <cell r="A968" t="str">
            <v>O&amp;M</v>
          </cell>
          <cell r="B968" t="str">
            <v>Schweiger,Werner J</v>
          </cell>
          <cell r="C968">
            <v>16510</v>
          </cell>
          <cell r="D968" t="str">
            <v>16510</v>
          </cell>
          <cell r="E968" t="str">
            <v>S7 - Investment Planning</v>
          </cell>
          <cell r="F968" t="str">
            <v>Ops SVP</v>
          </cell>
          <cell r="G968" t="str">
            <v>Investment Planning</v>
          </cell>
          <cell r="H968" t="str">
            <v>120</v>
          </cell>
          <cell r="I968" t="str">
            <v>OT</v>
          </cell>
          <cell r="J968">
            <v>4129.04</v>
          </cell>
          <cell r="M968">
            <v>419.68</v>
          </cell>
        </row>
        <row r="969">
          <cell r="A969" t="str">
            <v>O&amp;M</v>
          </cell>
          <cell r="B969" t="str">
            <v>Schweiger,Werner J</v>
          </cell>
          <cell r="C969">
            <v>16510</v>
          </cell>
          <cell r="D969" t="str">
            <v>16510</v>
          </cell>
          <cell r="E969" t="str">
            <v>S7 - Investment Planning</v>
          </cell>
          <cell r="F969" t="str">
            <v>Ops SVP</v>
          </cell>
          <cell r="G969" t="str">
            <v>Investment Planning</v>
          </cell>
          <cell r="H969" t="str">
            <v>120</v>
          </cell>
          <cell r="I969" t="str">
            <v>TT</v>
          </cell>
          <cell r="J969">
            <v>12483.39</v>
          </cell>
          <cell r="K969">
            <v>83.48</v>
          </cell>
          <cell r="M969">
            <v>87944.37</v>
          </cell>
        </row>
        <row r="970">
          <cell r="A970" t="str">
            <v>O&amp;M</v>
          </cell>
          <cell r="B970" t="str">
            <v>Sullivan,Gregory R</v>
          </cell>
          <cell r="C970">
            <v>16515</v>
          </cell>
          <cell r="D970" t="str">
            <v>16515</v>
          </cell>
          <cell r="E970" t="str">
            <v>Transmission Lines</v>
          </cell>
          <cell r="F970" t="str">
            <v>Engineering</v>
          </cell>
          <cell r="G970" t="str">
            <v>Transmission Lines</v>
          </cell>
          <cell r="H970" t="str">
            <v>120</v>
          </cell>
          <cell r="I970" t="str">
            <v>BT</v>
          </cell>
          <cell r="J970">
            <v>104091.1</v>
          </cell>
          <cell r="K970">
            <v>95649.27</v>
          </cell>
          <cell r="L970">
            <v>23737.93</v>
          </cell>
        </row>
        <row r="971">
          <cell r="A971" t="str">
            <v>CAP</v>
          </cell>
          <cell r="B971" t="str">
            <v>Sullivan,Gregory R</v>
          </cell>
          <cell r="C971">
            <v>16515</v>
          </cell>
          <cell r="D971" t="str">
            <v>16515</v>
          </cell>
          <cell r="E971" t="str">
            <v>Transmission Lines</v>
          </cell>
          <cell r="F971" t="str">
            <v>Engineering</v>
          </cell>
          <cell r="G971" t="str">
            <v>Transmission Lines</v>
          </cell>
          <cell r="H971" t="str">
            <v>120</v>
          </cell>
          <cell r="I971" t="str">
            <v>CB</v>
          </cell>
          <cell r="J971">
            <v>85700.03</v>
          </cell>
          <cell r="K971">
            <v>42126.25</v>
          </cell>
          <cell r="L971">
            <v>66087.509999999995</v>
          </cell>
        </row>
        <row r="972">
          <cell r="A972" t="str">
            <v>CAP</v>
          </cell>
          <cell r="B972" t="str">
            <v>Sullivan,Gregory R</v>
          </cell>
          <cell r="C972">
            <v>16515</v>
          </cell>
          <cell r="D972" t="str">
            <v>16515</v>
          </cell>
          <cell r="E972" t="str">
            <v>Transmission Lines</v>
          </cell>
          <cell r="F972" t="str">
            <v>Engineering</v>
          </cell>
          <cell r="G972" t="str">
            <v>Transmission Lines</v>
          </cell>
          <cell r="H972" t="str">
            <v>120</v>
          </cell>
          <cell r="I972" t="str">
            <v>CI</v>
          </cell>
          <cell r="J972">
            <v>1364881.2</v>
          </cell>
          <cell r="K972">
            <v>2847396.1</v>
          </cell>
          <cell r="L972">
            <v>1031709.85</v>
          </cell>
        </row>
        <row r="973">
          <cell r="A973" t="str">
            <v>CAP</v>
          </cell>
          <cell r="B973" t="str">
            <v>Sullivan,Gregory R</v>
          </cell>
          <cell r="C973">
            <v>16515</v>
          </cell>
          <cell r="D973" t="str">
            <v>16515</v>
          </cell>
          <cell r="E973" t="str">
            <v>Transmission Lines</v>
          </cell>
          <cell r="F973" t="str">
            <v>Engineering</v>
          </cell>
          <cell r="G973" t="str">
            <v>Transmission Lines</v>
          </cell>
          <cell r="H973" t="str">
            <v>120</v>
          </cell>
          <cell r="I973" t="str">
            <v>CL</v>
          </cell>
          <cell r="J973">
            <v>197022.4</v>
          </cell>
          <cell r="K973">
            <v>137012.1</v>
          </cell>
          <cell r="L973">
            <v>155867.75</v>
          </cell>
        </row>
        <row r="974">
          <cell r="A974" t="str">
            <v>CAP</v>
          </cell>
          <cell r="B974" t="str">
            <v>Sullivan,Gregory R</v>
          </cell>
          <cell r="C974">
            <v>16515</v>
          </cell>
          <cell r="D974" t="str">
            <v>16515</v>
          </cell>
          <cell r="E974" t="str">
            <v>Transmission Lines</v>
          </cell>
          <cell r="F974" t="str">
            <v>Engineering</v>
          </cell>
          <cell r="G974" t="str">
            <v>Transmission Lines</v>
          </cell>
          <cell r="H974" t="str">
            <v>120</v>
          </cell>
          <cell r="I974" t="str">
            <v>CM</v>
          </cell>
          <cell r="J974">
            <v>299435.2</v>
          </cell>
          <cell r="K974">
            <v>171434.25</v>
          </cell>
          <cell r="L974">
            <v>252841.89</v>
          </cell>
          <cell r="M974">
            <v>0</v>
          </cell>
        </row>
        <row r="975">
          <cell r="A975" t="str">
            <v>CAP</v>
          </cell>
          <cell r="B975" t="str">
            <v>Sullivan,Gregory R</v>
          </cell>
          <cell r="C975">
            <v>16515</v>
          </cell>
          <cell r="D975" t="str">
            <v>16515</v>
          </cell>
          <cell r="E975" t="str">
            <v>Transmission Lines</v>
          </cell>
          <cell r="F975" t="str">
            <v>Engineering</v>
          </cell>
          <cell r="G975" t="str">
            <v>Transmission Lines</v>
          </cell>
          <cell r="H975" t="str">
            <v>120</v>
          </cell>
          <cell r="I975" t="str">
            <v>CO</v>
          </cell>
          <cell r="L975">
            <v>12029905.24</v>
          </cell>
        </row>
        <row r="976">
          <cell r="A976" t="str">
            <v>CAP</v>
          </cell>
          <cell r="B976" t="str">
            <v>Sullivan,Gregory R</v>
          </cell>
          <cell r="C976">
            <v>16515</v>
          </cell>
          <cell r="D976" t="str">
            <v>16515</v>
          </cell>
          <cell r="E976" t="str">
            <v>Transmission Lines</v>
          </cell>
          <cell r="F976" t="str">
            <v>Engineering</v>
          </cell>
          <cell r="G976" t="str">
            <v>Transmission Lines</v>
          </cell>
          <cell r="H976" t="str">
            <v>120</v>
          </cell>
          <cell r="I976" t="str">
            <v>CT</v>
          </cell>
          <cell r="J976">
            <v>23885.75</v>
          </cell>
          <cell r="K976">
            <v>115155.56</v>
          </cell>
          <cell r="L976">
            <v>198549.28</v>
          </cell>
          <cell r="M976">
            <v>9371.0400000000009</v>
          </cell>
        </row>
        <row r="977">
          <cell r="A977" t="str">
            <v>O&amp;M</v>
          </cell>
          <cell r="B977" t="str">
            <v>Sullivan,Gregory R</v>
          </cell>
          <cell r="C977">
            <v>16515</v>
          </cell>
          <cell r="D977" t="str">
            <v>16515</v>
          </cell>
          <cell r="E977" t="str">
            <v>Transmission Lines</v>
          </cell>
          <cell r="F977" t="str">
            <v>Engineering</v>
          </cell>
          <cell r="G977" t="str">
            <v>Transmission Lines</v>
          </cell>
          <cell r="H977" t="str">
            <v>120</v>
          </cell>
          <cell r="I977" t="str">
            <v>IT</v>
          </cell>
          <cell r="J977">
            <v>172988.72</v>
          </cell>
          <cell r="K977">
            <v>261056.32</v>
          </cell>
          <cell r="L977">
            <v>151941.72</v>
          </cell>
        </row>
        <row r="978">
          <cell r="A978" t="str">
            <v>O&amp;M</v>
          </cell>
          <cell r="B978" t="str">
            <v>Sullivan,Gregory R</v>
          </cell>
          <cell r="C978">
            <v>16515</v>
          </cell>
          <cell r="D978" t="str">
            <v>16515</v>
          </cell>
          <cell r="E978" t="str">
            <v>Transmission Lines</v>
          </cell>
          <cell r="F978" t="str">
            <v>Engineering</v>
          </cell>
          <cell r="G978" t="str">
            <v>Transmission Lines</v>
          </cell>
          <cell r="H978" t="str">
            <v>120</v>
          </cell>
          <cell r="I978" t="str">
            <v>LT</v>
          </cell>
          <cell r="J978">
            <v>315032.05</v>
          </cell>
          <cell r="K978">
            <v>280016.46000000002</v>
          </cell>
          <cell r="L978">
            <v>70656.33</v>
          </cell>
          <cell r="M978">
            <v>4818.05</v>
          </cell>
        </row>
        <row r="979">
          <cell r="A979" t="str">
            <v>O&amp;M</v>
          </cell>
          <cell r="B979" t="str">
            <v>Sullivan,Gregory R</v>
          </cell>
          <cell r="C979">
            <v>16515</v>
          </cell>
          <cell r="D979" t="str">
            <v>16515</v>
          </cell>
          <cell r="E979" t="str">
            <v>Transmission Lines</v>
          </cell>
          <cell r="F979" t="str">
            <v>Engineering</v>
          </cell>
          <cell r="G979" t="str">
            <v>Transmission Lines</v>
          </cell>
          <cell r="H979" t="str">
            <v>120</v>
          </cell>
          <cell r="I979" t="str">
            <v>MT</v>
          </cell>
          <cell r="J979">
            <v>11.39</v>
          </cell>
          <cell r="K979">
            <v>23.1</v>
          </cell>
          <cell r="L979">
            <v>41045.440000000002</v>
          </cell>
        </row>
        <row r="980">
          <cell r="A980" t="str">
            <v>O&amp;M</v>
          </cell>
          <cell r="B980" t="str">
            <v>Sullivan,Gregory R</v>
          </cell>
          <cell r="C980">
            <v>16515</v>
          </cell>
          <cell r="D980" t="str">
            <v>16515</v>
          </cell>
          <cell r="E980" t="str">
            <v>Transmission Lines</v>
          </cell>
          <cell r="F980" t="str">
            <v>Engineering</v>
          </cell>
          <cell r="G980" t="str">
            <v>Transmission Lines</v>
          </cell>
          <cell r="H980" t="str">
            <v>120</v>
          </cell>
          <cell r="I980" t="str">
            <v>OT</v>
          </cell>
          <cell r="J980">
            <v>44275.53</v>
          </cell>
          <cell r="K980">
            <v>248.26</v>
          </cell>
          <cell r="L980">
            <v>-54309.25</v>
          </cell>
          <cell r="M980">
            <v>4036.5</v>
          </cell>
        </row>
        <row r="981">
          <cell r="A981" t="str">
            <v>O&amp;M</v>
          </cell>
          <cell r="B981" t="str">
            <v>Sullivan,Gregory R</v>
          </cell>
          <cell r="C981">
            <v>16515</v>
          </cell>
          <cell r="D981" t="str">
            <v>16515</v>
          </cell>
          <cell r="E981" t="str">
            <v>Transmission Lines</v>
          </cell>
          <cell r="F981" t="str">
            <v>Engineering</v>
          </cell>
          <cell r="G981" t="str">
            <v>Transmission Lines</v>
          </cell>
          <cell r="H981" t="str">
            <v>120</v>
          </cell>
          <cell r="I981" t="str">
            <v>TT</v>
          </cell>
          <cell r="J981">
            <v>3048.93</v>
          </cell>
          <cell r="K981">
            <v>1194.6400000000001</v>
          </cell>
          <cell r="L981">
            <v>24698.49</v>
          </cell>
          <cell r="M981">
            <v>51037.27</v>
          </cell>
        </row>
        <row r="982">
          <cell r="A982" t="str">
            <v>O&amp;M</v>
          </cell>
          <cell r="B982" t="str">
            <v>Dion,Peter D</v>
          </cell>
          <cell r="C982">
            <v>16520</v>
          </cell>
          <cell r="D982" t="str">
            <v>16520</v>
          </cell>
          <cell r="E982" t="str">
            <v>S8 - Performance Management</v>
          </cell>
          <cell r="F982" t="str">
            <v>Electric Operations</v>
          </cell>
          <cell r="G982" t="str">
            <v>System Support</v>
          </cell>
          <cell r="H982" t="str">
            <v>120</v>
          </cell>
          <cell r="I982" t="str">
            <v>BT</v>
          </cell>
          <cell r="J982">
            <v>136485.25</v>
          </cell>
          <cell r="K982">
            <v>203946.02</v>
          </cell>
          <cell r="M982">
            <v>19760.09</v>
          </cell>
        </row>
        <row r="983">
          <cell r="A983" t="str">
            <v>O&amp;M</v>
          </cell>
          <cell r="B983" t="str">
            <v>Dion,Peter D</v>
          </cell>
          <cell r="C983">
            <v>16520</v>
          </cell>
          <cell r="D983" t="str">
            <v>16520</v>
          </cell>
          <cell r="E983" t="str">
            <v>System Support</v>
          </cell>
          <cell r="F983" t="str">
            <v>Electric Operations</v>
          </cell>
          <cell r="G983" t="str">
            <v>System Support</v>
          </cell>
          <cell r="H983" t="str">
            <v>120</v>
          </cell>
          <cell r="I983" t="str">
            <v>BT</v>
          </cell>
          <cell r="L983">
            <v>35084.68</v>
          </cell>
          <cell r="M983">
            <v>26273.040000000001</v>
          </cell>
        </row>
        <row r="984">
          <cell r="A984" t="str">
            <v>O&amp;M</v>
          </cell>
          <cell r="B984" t="str">
            <v>Dion,Peter D</v>
          </cell>
          <cell r="C984">
            <v>16520</v>
          </cell>
          <cell r="D984" t="str">
            <v>16520</v>
          </cell>
          <cell r="E984" t="str">
            <v>S8 - Performance Management</v>
          </cell>
          <cell r="F984" t="str">
            <v>Electric Operations</v>
          </cell>
          <cell r="G984" t="str">
            <v>System Support</v>
          </cell>
          <cell r="H984" t="str">
            <v>120</v>
          </cell>
          <cell r="I984" t="str">
            <v>IT</v>
          </cell>
          <cell r="J984">
            <v>1072089.1399999999</v>
          </cell>
          <cell r="K984">
            <v>328682.81</v>
          </cell>
        </row>
        <row r="985">
          <cell r="A985" t="str">
            <v>O&amp;M</v>
          </cell>
          <cell r="B985" t="str">
            <v>Dion,Peter D</v>
          </cell>
          <cell r="C985">
            <v>16520</v>
          </cell>
          <cell r="D985" t="str">
            <v>16520</v>
          </cell>
          <cell r="E985" t="str">
            <v>System Support</v>
          </cell>
          <cell r="F985" t="str">
            <v>Electric Operations</v>
          </cell>
          <cell r="G985" t="str">
            <v>System Support</v>
          </cell>
          <cell r="H985" t="str">
            <v>120</v>
          </cell>
          <cell r="I985" t="str">
            <v>IT</v>
          </cell>
          <cell r="L985">
            <v>24804.49</v>
          </cell>
        </row>
        <row r="986">
          <cell r="A986" t="str">
            <v>O&amp;M</v>
          </cell>
          <cell r="B986" t="str">
            <v>Dion,Peter D</v>
          </cell>
          <cell r="C986">
            <v>16520</v>
          </cell>
          <cell r="D986" t="str">
            <v>16520</v>
          </cell>
          <cell r="E986" t="str">
            <v>S8 - Performance Management</v>
          </cell>
          <cell r="F986" t="str">
            <v>Electric Operations</v>
          </cell>
          <cell r="G986" t="str">
            <v>System Support</v>
          </cell>
          <cell r="H986" t="str">
            <v>120</v>
          </cell>
          <cell r="I986" t="str">
            <v>LT</v>
          </cell>
          <cell r="J986">
            <v>417764.65</v>
          </cell>
          <cell r="K986">
            <v>602488.35</v>
          </cell>
        </row>
        <row r="987">
          <cell r="A987" t="str">
            <v>O&amp;M</v>
          </cell>
          <cell r="B987" t="str">
            <v>Dion,Peter D</v>
          </cell>
          <cell r="C987">
            <v>16520</v>
          </cell>
          <cell r="D987" t="str">
            <v>16520</v>
          </cell>
          <cell r="E987" t="str">
            <v>System Support</v>
          </cell>
          <cell r="F987" t="str">
            <v>Electric Operations</v>
          </cell>
          <cell r="G987" t="str">
            <v>System Support</v>
          </cell>
          <cell r="H987" t="str">
            <v>120</v>
          </cell>
          <cell r="I987" t="str">
            <v>LT</v>
          </cell>
          <cell r="L987">
            <v>100243.69</v>
          </cell>
        </row>
        <row r="988">
          <cell r="A988" t="str">
            <v>O&amp;M</v>
          </cell>
          <cell r="B988" t="str">
            <v>Dion,Peter D</v>
          </cell>
          <cell r="C988">
            <v>16520</v>
          </cell>
          <cell r="D988" t="str">
            <v>16520</v>
          </cell>
          <cell r="E988" t="str">
            <v>S8 - Performance Management</v>
          </cell>
          <cell r="F988" t="str">
            <v>Electric Operations</v>
          </cell>
          <cell r="G988" t="str">
            <v>System Support</v>
          </cell>
          <cell r="H988" t="str">
            <v>120</v>
          </cell>
          <cell r="I988" t="str">
            <v>OT</v>
          </cell>
          <cell r="J988">
            <v>-2115.4</v>
          </cell>
          <cell r="K988">
            <v>2275</v>
          </cell>
          <cell r="M988">
            <v>400.74</v>
          </cell>
        </row>
        <row r="989">
          <cell r="A989" t="str">
            <v>O&amp;M</v>
          </cell>
          <cell r="B989" t="str">
            <v>Dion,Peter D</v>
          </cell>
          <cell r="C989">
            <v>16520</v>
          </cell>
          <cell r="D989" t="str">
            <v>16520</v>
          </cell>
          <cell r="E989" t="str">
            <v>System Support</v>
          </cell>
          <cell r="F989" t="str">
            <v>Electric Operations</v>
          </cell>
          <cell r="G989" t="str">
            <v>System Support</v>
          </cell>
          <cell r="H989" t="str">
            <v>120</v>
          </cell>
          <cell r="I989" t="str">
            <v>OT</v>
          </cell>
          <cell r="L989">
            <v>-1511.51</v>
          </cell>
        </row>
        <row r="990">
          <cell r="A990" t="str">
            <v>O&amp;M</v>
          </cell>
          <cell r="B990" t="str">
            <v>Dion,Peter D</v>
          </cell>
          <cell r="C990">
            <v>16520</v>
          </cell>
          <cell r="D990" t="str">
            <v>16520</v>
          </cell>
          <cell r="E990" t="str">
            <v>S8 - Performance Management</v>
          </cell>
          <cell r="F990" t="str">
            <v>Electric Operations</v>
          </cell>
          <cell r="G990" t="str">
            <v>System Support</v>
          </cell>
          <cell r="H990" t="str">
            <v>120</v>
          </cell>
          <cell r="I990" t="str">
            <v>TT</v>
          </cell>
          <cell r="J990">
            <v>2460.09</v>
          </cell>
          <cell r="K990">
            <v>1158.74</v>
          </cell>
        </row>
        <row r="991">
          <cell r="A991" t="str">
            <v>O&amp;M</v>
          </cell>
          <cell r="B991" t="str">
            <v>Dion,Peter D</v>
          </cell>
          <cell r="C991">
            <v>16520</v>
          </cell>
          <cell r="D991" t="str">
            <v>16520</v>
          </cell>
          <cell r="E991" t="str">
            <v>System Support</v>
          </cell>
          <cell r="F991" t="str">
            <v>Electric Operations</v>
          </cell>
          <cell r="G991" t="str">
            <v>System Support</v>
          </cell>
          <cell r="H991" t="str">
            <v>120</v>
          </cell>
          <cell r="I991" t="str">
            <v>TT</v>
          </cell>
          <cell r="M991">
            <v>5635.06</v>
          </cell>
        </row>
        <row r="992">
          <cell r="A992" t="str">
            <v>O&amp;M</v>
          </cell>
          <cell r="B992" t="str">
            <v>Dey,Swapan K</v>
          </cell>
          <cell r="C992">
            <v>16525</v>
          </cell>
          <cell r="D992" t="str">
            <v>16525</v>
          </cell>
          <cell r="E992" t="str">
            <v>Substation Design Engineering</v>
          </cell>
          <cell r="F992" t="str">
            <v>Engineering</v>
          </cell>
          <cell r="G992" t="str">
            <v>Substation Design Engineering</v>
          </cell>
          <cell r="H992" t="str">
            <v>120</v>
          </cell>
          <cell r="I992" t="str">
            <v>BT</v>
          </cell>
          <cell r="M992">
            <v>3.58</v>
          </cell>
        </row>
        <row r="993">
          <cell r="A993" t="str">
            <v>O&amp;M</v>
          </cell>
          <cell r="B993" t="str">
            <v>Dey,Swapan K</v>
          </cell>
          <cell r="C993">
            <v>16525</v>
          </cell>
          <cell r="D993" t="str">
            <v>16525</v>
          </cell>
          <cell r="E993" t="str">
            <v>Transmission Stations</v>
          </cell>
          <cell r="F993" t="str">
            <v>Engineering</v>
          </cell>
          <cell r="G993" t="str">
            <v>Substation Design Engineering</v>
          </cell>
          <cell r="H993" t="str">
            <v>120</v>
          </cell>
          <cell r="I993" t="str">
            <v>BT</v>
          </cell>
          <cell r="J993">
            <v>149531.88</v>
          </cell>
          <cell r="K993">
            <v>127682.42</v>
          </cell>
          <cell r="L993">
            <v>18498</v>
          </cell>
          <cell r="M993">
            <v>34360.11</v>
          </cell>
        </row>
        <row r="994">
          <cell r="A994" t="str">
            <v>CAP</v>
          </cell>
          <cell r="B994" t="str">
            <v>Dey,Swapan K</v>
          </cell>
          <cell r="C994">
            <v>16525</v>
          </cell>
          <cell r="D994" t="str">
            <v>16525</v>
          </cell>
          <cell r="E994" t="str">
            <v>Substation Design Engineering</v>
          </cell>
          <cell r="F994" t="str">
            <v>Engineering</v>
          </cell>
          <cell r="G994" t="str">
            <v>Substation Design Engineering</v>
          </cell>
          <cell r="H994" t="str">
            <v>120</v>
          </cell>
          <cell r="I994" t="str">
            <v>CB</v>
          </cell>
        </row>
        <row r="995">
          <cell r="A995" t="str">
            <v>CAP</v>
          </cell>
          <cell r="B995" t="str">
            <v>Dey,Swapan K</v>
          </cell>
          <cell r="C995">
            <v>16525</v>
          </cell>
          <cell r="D995" t="str">
            <v>16525</v>
          </cell>
          <cell r="E995" t="str">
            <v>Transmission Stations</v>
          </cell>
          <cell r="F995" t="str">
            <v>Engineering</v>
          </cell>
          <cell r="G995" t="str">
            <v>Substation Design Engineering</v>
          </cell>
          <cell r="H995" t="str">
            <v>120</v>
          </cell>
          <cell r="I995" t="str">
            <v>CB</v>
          </cell>
          <cell r="J995">
            <v>302998.57</v>
          </cell>
          <cell r="K995">
            <v>171503.84</v>
          </cell>
          <cell r="L995">
            <v>320965.74</v>
          </cell>
        </row>
        <row r="996">
          <cell r="A996" t="str">
            <v>CAP</v>
          </cell>
          <cell r="B996" t="str">
            <v>Dey,Swapan K</v>
          </cell>
          <cell r="C996">
            <v>16525</v>
          </cell>
          <cell r="D996" t="str">
            <v>16525</v>
          </cell>
          <cell r="E996" t="str">
            <v>Substation Design Engineering</v>
          </cell>
          <cell r="F996" t="str">
            <v>Engineering</v>
          </cell>
          <cell r="G996" t="str">
            <v>Substation Design Engineering</v>
          </cell>
          <cell r="H996" t="str">
            <v>120</v>
          </cell>
          <cell r="I996" t="str">
            <v>CI</v>
          </cell>
          <cell r="M996">
            <v>98351.85</v>
          </cell>
        </row>
        <row r="997">
          <cell r="A997" t="str">
            <v>CAP</v>
          </cell>
          <cell r="B997" t="str">
            <v>Dey,Swapan K</v>
          </cell>
          <cell r="C997">
            <v>16525</v>
          </cell>
          <cell r="D997" t="str">
            <v>16525</v>
          </cell>
          <cell r="E997" t="str">
            <v>Transmission Stations</v>
          </cell>
          <cell r="F997" t="str">
            <v>Engineering</v>
          </cell>
          <cell r="G997" t="str">
            <v>Substation Design Engineering</v>
          </cell>
          <cell r="H997" t="str">
            <v>120</v>
          </cell>
          <cell r="I997" t="str">
            <v>CI</v>
          </cell>
          <cell r="J997">
            <v>2109108.87</v>
          </cell>
          <cell r="K997">
            <v>3758508.23</v>
          </cell>
          <cell r="L997">
            <v>8984336.6899999995</v>
          </cell>
        </row>
        <row r="998">
          <cell r="A998" t="str">
            <v>CAP</v>
          </cell>
          <cell r="B998" t="str">
            <v>Dey,Swapan K</v>
          </cell>
          <cell r="C998">
            <v>16525</v>
          </cell>
          <cell r="D998" t="str">
            <v>16525</v>
          </cell>
          <cell r="E998" t="str">
            <v>Substation Design Engineering</v>
          </cell>
          <cell r="F998" t="str">
            <v>Engineering</v>
          </cell>
          <cell r="G998" t="str">
            <v>Substation Design Engineering</v>
          </cell>
          <cell r="H998" t="str">
            <v>120</v>
          </cell>
          <cell r="I998" t="str">
            <v>CL</v>
          </cell>
          <cell r="M998">
            <v>0</v>
          </cell>
        </row>
        <row r="999">
          <cell r="A999" t="str">
            <v>CAP</v>
          </cell>
          <cell r="B999" t="str">
            <v>Dey,Swapan K</v>
          </cell>
          <cell r="C999">
            <v>16525</v>
          </cell>
          <cell r="D999" t="str">
            <v>16525</v>
          </cell>
          <cell r="E999" t="str">
            <v>Transmission Stations</v>
          </cell>
          <cell r="F999" t="str">
            <v>Engineering</v>
          </cell>
          <cell r="G999" t="str">
            <v>Substation Design Engineering</v>
          </cell>
          <cell r="H999" t="str">
            <v>120</v>
          </cell>
          <cell r="I999" t="str">
            <v>CL</v>
          </cell>
          <cell r="J999">
            <v>687259.74</v>
          </cell>
          <cell r="K999">
            <v>389364.83</v>
          </cell>
          <cell r="L999">
            <v>744174.17</v>
          </cell>
        </row>
        <row r="1000">
          <cell r="A1000" t="str">
            <v>CAP</v>
          </cell>
          <cell r="B1000" t="str">
            <v>Dey,Swapan K</v>
          </cell>
          <cell r="C1000">
            <v>16525</v>
          </cell>
          <cell r="D1000" t="str">
            <v>16525</v>
          </cell>
          <cell r="E1000" t="str">
            <v>Substation Design Engineering</v>
          </cell>
          <cell r="F1000" t="str">
            <v>Engineering</v>
          </cell>
          <cell r="G1000" t="str">
            <v>Substation Design Engineering</v>
          </cell>
          <cell r="H1000" t="str">
            <v>120</v>
          </cell>
          <cell r="I1000" t="str">
            <v>CM</v>
          </cell>
        </row>
        <row r="1001">
          <cell r="A1001" t="str">
            <v>CAP</v>
          </cell>
          <cell r="B1001" t="str">
            <v>Dey,Swapan K</v>
          </cell>
          <cell r="C1001">
            <v>16525</v>
          </cell>
          <cell r="D1001" t="str">
            <v>16525</v>
          </cell>
          <cell r="E1001" t="str">
            <v>Transmission Stations</v>
          </cell>
          <cell r="F1001" t="str">
            <v>Engineering</v>
          </cell>
          <cell r="G1001" t="str">
            <v>Substation Design Engineering</v>
          </cell>
          <cell r="H1001" t="str">
            <v>120</v>
          </cell>
          <cell r="I1001" t="str">
            <v>CM</v>
          </cell>
          <cell r="J1001">
            <v>909331.21</v>
          </cell>
          <cell r="K1001">
            <v>713879.55</v>
          </cell>
          <cell r="L1001">
            <v>190182.78</v>
          </cell>
        </row>
        <row r="1002">
          <cell r="A1002" t="str">
            <v>CAP</v>
          </cell>
          <cell r="B1002" t="str">
            <v>Dey,Swapan K</v>
          </cell>
          <cell r="C1002">
            <v>16525</v>
          </cell>
          <cell r="D1002" t="str">
            <v>16525</v>
          </cell>
          <cell r="E1002" t="str">
            <v>Substation Design Engineering</v>
          </cell>
          <cell r="F1002" t="str">
            <v>Engineering</v>
          </cell>
          <cell r="G1002" t="str">
            <v>Substation Design Engineering</v>
          </cell>
          <cell r="H1002" t="str">
            <v>120</v>
          </cell>
          <cell r="I1002" t="str">
            <v>CO</v>
          </cell>
        </row>
        <row r="1003">
          <cell r="A1003" t="str">
            <v>CAP</v>
          </cell>
          <cell r="B1003" t="str">
            <v>Dey,Swapan K</v>
          </cell>
          <cell r="C1003">
            <v>16525</v>
          </cell>
          <cell r="D1003" t="str">
            <v>16525</v>
          </cell>
          <cell r="E1003" t="str">
            <v>Transmission Stations</v>
          </cell>
          <cell r="F1003" t="str">
            <v>Engineering</v>
          </cell>
          <cell r="G1003" t="str">
            <v>Substation Design Engineering</v>
          </cell>
          <cell r="H1003" t="str">
            <v>120</v>
          </cell>
          <cell r="I1003" t="str">
            <v>CO</v>
          </cell>
          <cell r="J1003">
            <v>2276.34</v>
          </cell>
          <cell r="K1003">
            <v>419928</v>
          </cell>
          <cell r="L1003">
            <v>18226981.760000002</v>
          </cell>
        </row>
        <row r="1004">
          <cell r="A1004" t="str">
            <v>CAP</v>
          </cell>
          <cell r="B1004" t="str">
            <v>Dey,Swapan K</v>
          </cell>
          <cell r="C1004">
            <v>16525</v>
          </cell>
          <cell r="D1004" t="str">
            <v>16525</v>
          </cell>
          <cell r="E1004" t="str">
            <v>Substation Design Engineering</v>
          </cell>
          <cell r="F1004" t="str">
            <v>Engineering</v>
          </cell>
          <cell r="G1004" t="str">
            <v>Substation Design Engineering</v>
          </cell>
          <cell r="H1004" t="str">
            <v>120</v>
          </cell>
          <cell r="I1004" t="str">
            <v>CT</v>
          </cell>
        </row>
        <row r="1005">
          <cell r="A1005" t="str">
            <v>CAP</v>
          </cell>
          <cell r="B1005" t="str">
            <v>Dey,Swapan K</v>
          </cell>
          <cell r="C1005">
            <v>16525</v>
          </cell>
          <cell r="D1005" t="str">
            <v>16525</v>
          </cell>
          <cell r="E1005" t="str">
            <v>Transmission Stations</v>
          </cell>
          <cell r="F1005" t="str">
            <v>Engineering</v>
          </cell>
          <cell r="G1005" t="str">
            <v>Substation Design Engineering</v>
          </cell>
          <cell r="H1005" t="str">
            <v>120</v>
          </cell>
          <cell r="I1005" t="str">
            <v>CT</v>
          </cell>
          <cell r="J1005">
            <v>262439.77</v>
          </cell>
          <cell r="K1005">
            <v>234803.05</v>
          </cell>
          <cell r="L1005">
            <v>325602.19</v>
          </cell>
        </row>
        <row r="1006">
          <cell r="A1006" t="str">
            <v>O&amp;M</v>
          </cell>
          <cell r="B1006" t="str">
            <v>Dey,Swapan K</v>
          </cell>
          <cell r="C1006">
            <v>16525</v>
          </cell>
          <cell r="D1006" t="str">
            <v>16525</v>
          </cell>
          <cell r="E1006" t="str">
            <v>Substation Design Engineering</v>
          </cell>
          <cell r="F1006" t="str">
            <v>Engineering</v>
          </cell>
          <cell r="G1006" t="str">
            <v>Substation Design Engineering</v>
          </cell>
          <cell r="H1006" t="str">
            <v>120</v>
          </cell>
          <cell r="I1006" t="str">
            <v>IT</v>
          </cell>
        </row>
        <row r="1007">
          <cell r="A1007" t="str">
            <v>O&amp;M</v>
          </cell>
          <cell r="B1007" t="str">
            <v>Dey,Swapan K</v>
          </cell>
          <cell r="C1007">
            <v>16525</v>
          </cell>
          <cell r="D1007" t="str">
            <v>16525</v>
          </cell>
          <cell r="E1007" t="str">
            <v>Transmission Stations</v>
          </cell>
          <cell r="F1007" t="str">
            <v>Engineering</v>
          </cell>
          <cell r="G1007" t="str">
            <v>Substation Design Engineering</v>
          </cell>
          <cell r="H1007" t="str">
            <v>120</v>
          </cell>
          <cell r="I1007" t="str">
            <v>IT</v>
          </cell>
          <cell r="J1007">
            <v>78855.42</v>
          </cell>
          <cell r="K1007">
            <v>43559.75</v>
          </cell>
          <cell r="L1007">
            <v>201745.06</v>
          </cell>
        </row>
        <row r="1008">
          <cell r="A1008" t="str">
            <v>O&amp;M</v>
          </cell>
          <cell r="B1008" t="str">
            <v>Dey,Swapan K</v>
          </cell>
          <cell r="C1008">
            <v>16525</v>
          </cell>
          <cell r="D1008" t="str">
            <v>16525</v>
          </cell>
          <cell r="E1008" t="str">
            <v>Substation Design Engineering</v>
          </cell>
          <cell r="F1008" t="str">
            <v>Engineering</v>
          </cell>
          <cell r="G1008" t="str">
            <v>Substation Design Engineering</v>
          </cell>
          <cell r="H1008" t="str">
            <v>120</v>
          </cell>
          <cell r="I1008" t="str">
            <v>LT</v>
          </cell>
        </row>
        <row r="1009">
          <cell r="A1009" t="str">
            <v>O&amp;M</v>
          </cell>
          <cell r="B1009" t="str">
            <v>Dey,Swapan K</v>
          </cell>
          <cell r="C1009">
            <v>16525</v>
          </cell>
          <cell r="D1009" t="str">
            <v>16525</v>
          </cell>
          <cell r="E1009" t="str">
            <v>Transmission Stations</v>
          </cell>
          <cell r="F1009" t="str">
            <v>Engineering</v>
          </cell>
          <cell r="G1009" t="str">
            <v>Substation Design Engineering</v>
          </cell>
          <cell r="H1009" t="str">
            <v>120</v>
          </cell>
          <cell r="I1009" t="str">
            <v>LT</v>
          </cell>
          <cell r="J1009">
            <v>493562.61</v>
          </cell>
          <cell r="K1009">
            <v>366985.41</v>
          </cell>
          <cell r="L1009">
            <v>39702.730000000003</v>
          </cell>
        </row>
        <row r="1010">
          <cell r="A1010" t="str">
            <v>O&amp;M</v>
          </cell>
          <cell r="B1010" t="str">
            <v>Dey,Swapan K</v>
          </cell>
          <cell r="C1010">
            <v>16525</v>
          </cell>
          <cell r="D1010" t="str">
            <v>16525</v>
          </cell>
          <cell r="E1010" t="str">
            <v>Substation Design Engineering</v>
          </cell>
          <cell r="F1010" t="str">
            <v>Engineering</v>
          </cell>
          <cell r="G1010" t="str">
            <v>Substation Design Engineering</v>
          </cell>
          <cell r="H1010" t="str">
            <v>120</v>
          </cell>
          <cell r="I1010" t="str">
            <v>MT</v>
          </cell>
        </row>
        <row r="1011">
          <cell r="A1011" t="str">
            <v>O&amp;M</v>
          </cell>
          <cell r="B1011" t="str">
            <v>Dey,Swapan K</v>
          </cell>
          <cell r="C1011">
            <v>16525</v>
          </cell>
          <cell r="D1011" t="str">
            <v>16525</v>
          </cell>
          <cell r="E1011" t="str">
            <v>Transmission Stations</v>
          </cell>
          <cell r="F1011" t="str">
            <v>Engineering</v>
          </cell>
          <cell r="G1011" t="str">
            <v>Substation Design Engineering</v>
          </cell>
          <cell r="H1011" t="str">
            <v>120</v>
          </cell>
          <cell r="I1011" t="str">
            <v>MT</v>
          </cell>
          <cell r="K1011">
            <v>5310.95</v>
          </cell>
          <cell r="L1011">
            <v>548.04999999999995</v>
          </cell>
        </row>
        <row r="1012">
          <cell r="A1012" t="str">
            <v>O&amp;M</v>
          </cell>
          <cell r="B1012" t="str">
            <v>Dey,Swapan K</v>
          </cell>
          <cell r="C1012">
            <v>16525</v>
          </cell>
          <cell r="D1012" t="str">
            <v>16525</v>
          </cell>
          <cell r="E1012" t="str">
            <v>Substation Design Engineering</v>
          </cell>
          <cell r="F1012" t="str">
            <v>Engineering</v>
          </cell>
          <cell r="G1012" t="str">
            <v>Substation Design Engineering</v>
          </cell>
          <cell r="H1012" t="str">
            <v>120</v>
          </cell>
          <cell r="I1012" t="str">
            <v>OT</v>
          </cell>
        </row>
        <row r="1013">
          <cell r="A1013" t="str">
            <v>O&amp;M</v>
          </cell>
          <cell r="B1013" t="str">
            <v>Dey,Swapan K</v>
          </cell>
          <cell r="C1013">
            <v>16525</v>
          </cell>
          <cell r="D1013" t="str">
            <v>16525</v>
          </cell>
          <cell r="E1013" t="str">
            <v>Transmission Stations</v>
          </cell>
          <cell r="F1013" t="str">
            <v>Engineering</v>
          </cell>
          <cell r="G1013" t="str">
            <v>Substation Design Engineering</v>
          </cell>
          <cell r="H1013" t="str">
            <v>120</v>
          </cell>
          <cell r="I1013" t="str">
            <v>OT</v>
          </cell>
          <cell r="J1013">
            <v>59783.94</v>
          </cell>
          <cell r="K1013">
            <v>3154.8</v>
          </cell>
          <cell r="L1013">
            <v>5823.5</v>
          </cell>
        </row>
        <row r="1014">
          <cell r="A1014" t="str">
            <v>O&amp;M</v>
          </cell>
          <cell r="B1014" t="str">
            <v>Dey,Swapan K</v>
          </cell>
          <cell r="C1014">
            <v>16525</v>
          </cell>
          <cell r="D1014" t="str">
            <v>16525</v>
          </cell>
          <cell r="E1014" t="str">
            <v>Substation Design Engineering</v>
          </cell>
          <cell r="F1014" t="str">
            <v>Engineering</v>
          </cell>
          <cell r="G1014" t="str">
            <v>Substation Design Engineering</v>
          </cell>
          <cell r="H1014" t="str">
            <v>120</v>
          </cell>
          <cell r="I1014" t="str">
            <v>TT</v>
          </cell>
        </row>
        <row r="1015">
          <cell r="A1015" t="str">
            <v>O&amp;M</v>
          </cell>
          <cell r="B1015" t="str">
            <v>Dey,Swapan K</v>
          </cell>
          <cell r="C1015">
            <v>16525</v>
          </cell>
          <cell r="D1015" t="str">
            <v>16525</v>
          </cell>
          <cell r="E1015" t="str">
            <v>Transmission Stations</v>
          </cell>
          <cell r="F1015" t="str">
            <v>Engineering</v>
          </cell>
          <cell r="G1015" t="str">
            <v>Substation Design Engineering</v>
          </cell>
          <cell r="H1015" t="str">
            <v>120</v>
          </cell>
          <cell r="I1015" t="str">
            <v>TT</v>
          </cell>
          <cell r="J1015">
            <v>51001.98</v>
          </cell>
          <cell r="K1015">
            <v>12990.99</v>
          </cell>
          <cell r="L1015">
            <v>2905.9</v>
          </cell>
        </row>
        <row r="1016">
          <cell r="A1016" t="str">
            <v>O&amp;M</v>
          </cell>
          <cell r="B1016" t="str">
            <v>Gelbien,Lawrence J</v>
          </cell>
          <cell r="C1016">
            <v>16530</v>
          </cell>
          <cell r="D1016" t="str">
            <v>16530</v>
          </cell>
          <cell r="E1016" t="str">
            <v>Asset Strategy Manager</v>
          </cell>
          <cell r="F1016" t="str">
            <v>Engineering</v>
          </cell>
          <cell r="G1016" t="str">
            <v>Distribution Engineering</v>
          </cell>
          <cell r="H1016" t="str">
            <v>120</v>
          </cell>
          <cell r="I1016" t="str">
            <v>BT</v>
          </cell>
          <cell r="J1016">
            <v>93306.28</v>
          </cell>
          <cell r="K1016">
            <v>59999.09</v>
          </cell>
          <cell r="M1016">
            <v>662520</v>
          </cell>
        </row>
        <row r="1017">
          <cell r="A1017" t="str">
            <v>O&amp;M</v>
          </cell>
          <cell r="B1017" t="str">
            <v>Gelbien,Lawrence J</v>
          </cell>
          <cell r="C1017">
            <v>16530</v>
          </cell>
          <cell r="D1017" t="str">
            <v>16530</v>
          </cell>
          <cell r="E1017" t="str">
            <v>Distribution Engineering</v>
          </cell>
          <cell r="F1017" t="str">
            <v>Engineering</v>
          </cell>
          <cell r="G1017" t="str">
            <v>Distribution Engineering</v>
          </cell>
          <cell r="H1017" t="str">
            <v>120</v>
          </cell>
          <cell r="I1017" t="str">
            <v>BT</v>
          </cell>
          <cell r="L1017">
            <v>5063.71</v>
          </cell>
        </row>
        <row r="1018">
          <cell r="A1018" t="str">
            <v>CAP</v>
          </cell>
          <cell r="B1018" t="str">
            <v>Gelbien,Lawrence J</v>
          </cell>
          <cell r="C1018">
            <v>16530</v>
          </cell>
          <cell r="D1018" t="str">
            <v>16530</v>
          </cell>
          <cell r="E1018" t="str">
            <v>Asset Strategy Manager</v>
          </cell>
          <cell r="F1018" t="str">
            <v>Engineering</v>
          </cell>
          <cell r="G1018" t="str">
            <v>Distribution Engineering</v>
          </cell>
          <cell r="H1018" t="str">
            <v>120</v>
          </cell>
          <cell r="I1018" t="str">
            <v>CB</v>
          </cell>
          <cell r="K1018">
            <v>47386.09</v>
          </cell>
        </row>
        <row r="1019">
          <cell r="A1019" t="str">
            <v>CAP</v>
          </cell>
          <cell r="B1019" t="str">
            <v>Gelbien,Lawrence J</v>
          </cell>
          <cell r="C1019">
            <v>16530</v>
          </cell>
          <cell r="D1019" t="str">
            <v>16530</v>
          </cell>
          <cell r="E1019" t="str">
            <v>Distribution Engineering</v>
          </cell>
          <cell r="F1019" t="str">
            <v>Engineering</v>
          </cell>
          <cell r="G1019" t="str">
            <v>Distribution Engineering</v>
          </cell>
          <cell r="H1019" t="str">
            <v>120</v>
          </cell>
          <cell r="I1019" t="str">
            <v>CB</v>
          </cell>
          <cell r="L1019">
            <v>387.52</v>
          </cell>
        </row>
        <row r="1020">
          <cell r="A1020" t="str">
            <v>CAP</v>
          </cell>
          <cell r="B1020" t="str">
            <v>Gelbien,Lawrence J</v>
          </cell>
          <cell r="C1020">
            <v>16530</v>
          </cell>
          <cell r="D1020" t="str">
            <v>16530</v>
          </cell>
          <cell r="E1020" t="str">
            <v>S9 - Asset Strategy Distribution</v>
          </cell>
          <cell r="F1020" t="str">
            <v>Engineering</v>
          </cell>
          <cell r="G1020" t="str">
            <v>Distribution Engineering</v>
          </cell>
          <cell r="H1020" t="str">
            <v>120</v>
          </cell>
          <cell r="I1020" t="str">
            <v>CB</v>
          </cell>
          <cell r="J1020">
            <v>44421.7</v>
          </cell>
        </row>
        <row r="1021">
          <cell r="A1021" t="str">
            <v>CAP</v>
          </cell>
          <cell r="B1021" t="str">
            <v>Gelbien,Lawrence J</v>
          </cell>
          <cell r="C1021">
            <v>16530</v>
          </cell>
          <cell r="D1021" t="str">
            <v>16530</v>
          </cell>
          <cell r="E1021" t="str">
            <v>Asset Strategy Manager</v>
          </cell>
          <cell r="F1021" t="str">
            <v>Engineering</v>
          </cell>
          <cell r="G1021" t="str">
            <v>Distribution Engineering</v>
          </cell>
          <cell r="H1021" t="str">
            <v>120</v>
          </cell>
          <cell r="I1021" t="str">
            <v>CI</v>
          </cell>
          <cell r="K1021">
            <v>7916463.9299999997</v>
          </cell>
          <cell r="M1021">
            <v>125433.61</v>
          </cell>
        </row>
        <row r="1022">
          <cell r="A1022" t="str">
            <v>CAP</v>
          </cell>
          <cell r="B1022" t="str">
            <v>Gelbien,Lawrence J</v>
          </cell>
          <cell r="C1022">
            <v>16530</v>
          </cell>
          <cell r="D1022" t="str">
            <v>16530</v>
          </cell>
          <cell r="E1022" t="str">
            <v>Distribution Engineering</v>
          </cell>
          <cell r="F1022" t="str">
            <v>Engineering</v>
          </cell>
          <cell r="G1022" t="str">
            <v>Distribution Engineering</v>
          </cell>
          <cell r="H1022" t="str">
            <v>120</v>
          </cell>
          <cell r="I1022" t="str">
            <v>CI</v>
          </cell>
          <cell r="L1022">
            <v>8314695.2199999997</v>
          </cell>
        </row>
        <row r="1023">
          <cell r="A1023" t="str">
            <v>CAP</v>
          </cell>
          <cell r="B1023" t="str">
            <v>Gelbien,Lawrence J</v>
          </cell>
          <cell r="C1023">
            <v>16530</v>
          </cell>
          <cell r="D1023" t="str">
            <v>16530</v>
          </cell>
          <cell r="E1023" t="str">
            <v>S9 - Asset Strategy Distribution</v>
          </cell>
          <cell r="F1023" t="str">
            <v>Engineering</v>
          </cell>
          <cell r="G1023" t="str">
            <v>Distribution Engineering</v>
          </cell>
          <cell r="H1023" t="str">
            <v>120</v>
          </cell>
          <cell r="I1023" t="str">
            <v>CI</v>
          </cell>
          <cell r="J1023">
            <v>4638336.03</v>
          </cell>
          <cell r="M1023">
            <v>70.44</v>
          </cell>
        </row>
        <row r="1024">
          <cell r="A1024" t="str">
            <v>CAP</v>
          </cell>
          <cell r="B1024" t="str">
            <v>Gelbien,Lawrence J</v>
          </cell>
          <cell r="C1024">
            <v>16530</v>
          </cell>
          <cell r="D1024" t="str">
            <v>16530</v>
          </cell>
          <cell r="E1024" t="str">
            <v>Asset Strategy Manager</v>
          </cell>
          <cell r="F1024" t="str">
            <v>Engineering</v>
          </cell>
          <cell r="G1024" t="str">
            <v>Distribution Engineering</v>
          </cell>
          <cell r="H1024" t="str">
            <v>120</v>
          </cell>
          <cell r="I1024" t="str">
            <v>CL</v>
          </cell>
          <cell r="K1024">
            <v>106698.84</v>
          </cell>
          <cell r="M1024">
            <v>0</v>
          </cell>
        </row>
        <row r="1025">
          <cell r="A1025" t="str">
            <v>CAP</v>
          </cell>
          <cell r="B1025" t="str">
            <v>Gelbien,Lawrence J</v>
          </cell>
          <cell r="C1025">
            <v>16530</v>
          </cell>
          <cell r="D1025" t="str">
            <v>16530</v>
          </cell>
          <cell r="E1025" t="str">
            <v>Distribution Engineering</v>
          </cell>
          <cell r="F1025" t="str">
            <v>Engineering</v>
          </cell>
          <cell r="G1025" t="str">
            <v>Distribution Engineering</v>
          </cell>
          <cell r="H1025" t="str">
            <v>120</v>
          </cell>
          <cell r="I1025" t="str">
            <v>CL</v>
          </cell>
          <cell r="L1025">
            <v>785.61</v>
          </cell>
        </row>
        <row r="1026">
          <cell r="A1026" t="str">
            <v>CAP</v>
          </cell>
          <cell r="B1026" t="str">
            <v>Gelbien,Lawrence J</v>
          </cell>
          <cell r="C1026">
            <v>16530</v>
          </cell>
          <cell r="D1026" t="str">
            <v>16530</v>
          </cell>
          <cell r="E1026" t="str">
            <v>S9 - Asset Strategy Distribution</v>
          </cell>
          <cell r="F1026" t="str">
            <v>Engineering</v>
          </cell>
          <cell r="G1026" t="str">
            <v>Distribution Engineering</v>
          </cell>
          <cell r="H1026" t="str">
            <v>120</v>
          </cell>
          <cell r="I1026" t="str">
            <v>CL</v>
          </cell>
          <cell r="J1026">
            <v>107748.09</v>
          </cell>
        </row>
        <row r="1027">
          <cell r="A1027" t="str">
            <v>CAP</v>
          </cell>
          <cell r="B1027" t="str">
            <v>Gelbien,Lawrence J</v>
          </cell>
          <cell r="C1027">
            <v>16530</v>
          </cell>
          <cell r="D1027" t="str">
            <v>16530</v>
          </cell>
          <cell r="E1027" t="str">
            <v>Asset Strategy Manager</v>
          </cell>
          <cell r="F1027" t="str">
            <v>Engineering</v>
          </cell>
          <cell r="G1027" t="str">
            <v>Distribution Engineering</v>
          </cell>
          <cell r="H1027" t="str">
            <v>120</v>
          </cell>
          <cell r="I1027" t="str">
            <v>CM</v>
          </cell>
          <cell r="K1027">
            <v>929427.36</v>
          </cell>
        </row>
        <row r="1028">
          <cell r="A1028" t="str">
            <v>CAP</v>
          </cell>
          <cell r="B1028" t="str">
            <v>Gelbien,Lawrence J</v>
          </cell>
          <cell r="C1028">
            <v>16530</v>
          </cell>
          <cell r="D1028" t="str">
            <v>16530</v>
          </cell>
          <cell r="E1028" t="str">
            <v>Distribution Engineering</v>
          </cell>
          <cell r="F1028" t="str">
            <v>Engineering</v>
          </cell>
          <cell r="G1028" t="str">
            <v>Distribution Engineering</v>
          </cell>
          <cell r="H1028" t="str">
            <v>120</v>
          </cell>
          <cell r="I1028" t="str">
            <v>CM</v>
          </cell>
          <cell r="L1028">
            <v>608156.47</v>
          </cell>
        </row>
        <row r="1029">
          <cell r="A1029" t="str">
            <v>CAP</v>
          </cell>
          <cell r="B1029" t="str">
            <v>Gelbien,Lawrence J</v>
          </cell>
          <cell r="C1029">
            <v>16530</v>
          </cell>
          <cell r="D1029" t="str">
            <v>16530</v>
          </cell>
          <cell r="E1029" t="str">
            <v>S9 - Asset Strategy Distribution</v>
          </cell>
          <cell r="F1029" t="str">
            <v>Engineering</v>
          </cell>
          <cell r="G1029" t="str">
            <v>Distribution Engineering</v>
          </cell>
          <cell r="H1029" t="str">
            <v>120</v>
          </cell>
          <cell r="I1029" t="str">
            <v>CM</v>
          </cell>
          <cell r="J1029">
            <v>814640.43</v>
          </cell>
        </row>
        <row r="1030">
          <cell r="A1030" t="str">
            <v>CAP</v>
          </cell>
          <cell r="B1030" t="str">
            <v>Gelbien,Lawrence J</v>
          </cell>
          <cell r="C1030">
            <v>16530</v>
          </cell>
          <cell r="D1030" t="str">
            <v>16530</v>
          </cell>
          <cell r="E1030" t="str">
            <v>Distribution Engineering</v>
          </cell>
          <cell r="F1030" t="str">
            <v>Engineering</v>
          </cell>
          <cell r="G1030" t="str">
            <v>Distribution Engineering</v>
          </cell>
          <cell r="H1030" t="str">
            <v>120</v>
          </cell>
          <cell r="I1030" t="str">
            <v>CO</v>
          </cell>
        </row>
        <row r="1031">
          <cell r="A1031" t="str">
            <v>CAP</v>
          </cell>
          <cell r="B1031" t="str">
            <v>Gelbien,Lawrence J</v>
          </cell>
          <cell r="C1031">
            <v>16530</v>
          </cell>
          <cell r="D1031" t="str">
            <v>16530</v>
          </cell>
          <cell r="E1031" t="str">
            <v>Asset Strategy Manager</v>
          </cell>
          <cell r="F1031" t="str">
            <v>Engineering</v>
          </cell>
          <cell r="G1031" t="str">
            <v>Distribution Engineering</v>
          </cell>
          <cell r="H1031" t="str">
            <v>120</v>
          </cell>
          <cell r="I1031" t="str">
            <v>CT</v>
          </cell>
          <cell r="K1031">
            <v>34787.17</v>
          </cell>
        </row>
        <row r="1032">
          <cell r="A1032" t="str">
            <v>CAP</v>
          </cell>
          <cell r="B1032" t="str">
            <v>Gelbien,Lawrence J</v>
          </cell>
          <cell r="C1032">
            <v>16530</v>
          </cell>
          <cell r="D1032" t="str">
            <v>16530</v>
          </cell>
          <cell r="E1032" t="str">
            <v>Distribution Engineering</v>
          </cell>
          <cell r="F1032" t="str">
            <v>Engineering</v>
          </cell>
          <cell r="G1032" t="str">
            <v>Distribution Engineering</v>
          </cell>
          <cell r="H1032" t="str">
            <v>120</v>
          </cell>
          <cell r="I1032" t="str">
            <v>CT</v>
          </cell>
          <cell r="L1032">
            <v>652.28</v>
          </cell>
        </row>
        <row r="1033">
          <cell r="A1033" t="str">
            <v>CAP</v>
          </cell>
          <cell r="B1033" t="str">
            <v>Gelbien,Lawrence J</v>
          </cell>
          <cell r="C1033">
            <v>16530</v>
          </cell>
          <cell r="D1033" t="str">
            <v>16530</v>
          </cell>
          <cell r="E1033" t="str">
            <v>S9 - Asset Strategy Distribution</v>
          </cell>
          <cell r="F1033" t="str">
            <v>Engineering</v>
          </cell>
          <cell r="G1033" t="str">
            <v>Distribution Engineering</v>
          </cell>
          <cell r="H1033" t="str">
            <v>120</v>
          </cell>
          <cell r="I1033" t="str">
            <v>CT</v>
          </cell>
          <cell r="J1033">
            <v>35669.93</v>
          </cell>
        </row>
        <row r="1034">
          <cell r="A1034" t="str">
            <v>O&amp;M</v>
          </cell>
          <cell r="B1034" t="str">
            <v>Gelbien,Lawrence J</v>
          </cell>
          <cell r="C1034">
            <v>16530</v>
          </cell>
          <cell r="D1034" t="str">
            <v>16530</v>
          </cell>
          <cell r="E1034" t="str">
            <v>Asset Strategy Manager</v>
          </cell>
          <cell r="F1034" t="str">
            <v>Engineering</v>
          </cell>
          <cell r="G1034" t="str">
            <v>Distribution Engineering</v>
          </cell>
          <cell r="H1034" t="str">
            <v>120</v>
          </cell>
          <cell r="I1034" t="str">
            <v>IT</v>
          </cell>
          <cell r="J1034">
            <v>88603.63</v>
          </cell>
          <cell r="K1034">
            <v>141311.28</v>
          </cell>
        </row>
        <row r="1035">
          <cell r="A1035" t="str">
            <v>O&amp;M</v>
          </cell>
          <cell r="B1035" t="str">
            <v>Gelbien,Lawrence J</v>
          </cell>
          <cell r="C1035">
            <v>16530</v>
          </cell>
          <cell r="D1035" t="str">
            <v>16530</v>
          </cell>
          <cell r="E1035" t="str">
            <v>Distribution Engineering</v>
          </cell>
          <cell r="F1035" t="str">
            <v>Engineering</v>
          </cell>
          <cell r="G1035" t="str">
            <v>Distribution Engineering</v>
          </cell>
          <cell r="H1035" t="str">
            <v>120</v>
          </cell>
          <cell r="I1035" t="str">
            <v>IT</v>
          </cell>
          <cell r="L1035">
            <v>22310.22</v>
          </cell>
        </row>
        <row r="1036">
          <cell r="A1036" t="str">
            <v>O&amp;M</v>
          </cell>
          <cell r="B1036" t="str">
            <v>Gelbien,Lawrence J</v>
          </cell>
          <cell r="C1036">
            <v>16530</v>
          </cell>
          <cell r="D1036" t="str">
            <v>16530</v>
          </cell>
          <cell r="E1036" t="str">
            <v>Asset Strategy Manager</v>
          </cell>
          <cell r="F1036" t="str">
            <v>Engineering</v>
          </cell>
          <cell r="G1036" t="str">
            <v>Distribution Engineering</v>
          </cell>
          <cell r="H1036" t="str">
            <v>120</v>
          </cell>
          <cell r="I1036" t="str">
            <v>LT</v>
          </cell>
          <cell r="J1036">
            <v>247100.88</v>
          </cell>
          <cell r="K1036">
            <v>171297.21</v>
          </cell>
        </row>
        <row r="1037">
          <cell r="A1037" t="str">
            <v>O&amp;M</v>
          </cell>
          <cell r="B1037" t="str">
            <v>Gelbien,Lawrence J</v>
          </cell>
          <cell r="C1037">
            <v>16530</v>
          </cell>
          <cell r="D1037" t="str">
            <v>16530</v>
          </cell>
          <cell r="E1037" t="str">
            <v>Distribution Engineering</v>
          </cell>
          <cell r="F1037" t="str">
            <v>Engineering</v>
          </cell>
          <cell r="G1037" t="str">
            <v>Distribution Engineering</v>
          </cell>
          <cell r="H1037" t="str">
            <v>120</v>
          </cell>
          <cell r="I1037" t="str">
            <v>LT</v>
          </cell>
          <cell r="L1037">
            <v>14467.86</v>
          </cell>
        </row>
        <row r="1038">
          <cell r="A1038" t="str">
            <v>O&amp;M</v>
          </cell>
          <cell r="B1038" t="str">
            <v>Gelbien,Lawrence J</v>
          </cell>
          <cell r="C1038">
            <v>16530</v>
          </cell>
          <cell r="D1038" t="str">
            <v>16530</v>
          </cell>
          <cell r="E1038" t="str">
            <v>Asset Strategy Manager</v>
          </cell>
          <cell r="F1038" t="str">
            <v>Engineering</v>
          </cell>
          <cell r="G1038" t="str">
            <v>Distribution Engineering</v>
          </cell>
          <cell r="H1038" t="str">
            <v>120</v>
          </cell>
          <cell r="I1038" t="str">
            <v>MT</v>
          </cell>
          <cell r="J1038">
            <v>17254.89</v>
          </cell>
          <cell r="K1038">
            <v>-69898.13</v>
          </cell>
        </row>
        <row r="1039">
          <cell r="A1039" t="str">
            <v>O&amp;M</v>
          </cell>
          <cell r="B1039" t="str">
            <v>Gelbien,Lawrence J</v>
          </cell>
          <cell r="C1039">
            <v>16530</v>
          </cell>
          <cell r="D1039" t="str">
            <v>16530</v>
          </cell>
          <cell r="E1039" t="str">
            <v>Distribution Engineering</v>
          </cell>
          <cell r="F1039" t="str">
            <v>Engineering</v>
          </cell>
          <cell r="G1039" t="str">
            <v>Distribution Engineering</v>
          </cell>
          <cell r="H1039" t="str">
            <v>120</v>
          </cell>
          <cell r="I1039" t="str">
            <v>MT</v>
          </cell>
          <cell r="L1039">
            <v>13216.55</v>
          </cell>
        </row>
        <row r="1040">
          <cell r="A1040" t="str">
            <v>O&amp;M</v>
          </cell>
          <cell r="B1040" t="str">
            <v>Gelbien,Lawrence J</v>
          </cell>
          <cell r="C1040">
            <v>16530</v>
          </cell>
          <cell r="D1040" t="str">
            <v>16530</v>
          </cell>
          <cell r="E1040" t="str">
            <v>Asset Strategy Manager</v>
          </cell>
          <cell r="F1040" t="str">
            <v>Engineering</v>
          </cell>
          <cell r="G1040" t="str">
            <v>Distribution Engineering</v>
          </cell>
          <cell r="H1040" t="str">
            <v>120</v>
          </cell>
          <cell r="I1040" t="str">
            <v>OT</v>
          </cell>
          <cell r="J1040">
            <v>-45608.13</v>
          </cell>
          <cell r="K1040">
            <v>92.36</v>
          </cell>
        </row>
        <row r="1041">
          <cell r="A1041" t="str">
            <v>O&amp;M</v>
          </cell>
          <cell r="B1041" t="str">
            <v>Gelbien,Lawrence J</v>
          </cell>
          <cell r="C1041">
            <v>16530</v>
          </cell>
          <cell r="D1041" t="str">
            <v>16530</v>
          </cell>
          <cell r="E1041" t="str">
            <v>Distribution Engineering</v>
          </cell>
          <cell r="F1041" t="str">
            <v>Engineering</v>
          </cell>
          <cell r="G1041" t="str">
            <v>Distribution Engineering</v>
          </cell>
          <cell r="H1041" t="str">
            <v>120</v>
          </cell>
          <cell r="I1041" t="str">
            <v>OT</v>
          </cell>
        </row>
        <row r="1042">
          <cell r="A1042" t="str">
            <v>O&amp;M</v>
          </cell>
          <cell r="B1042" t="str">
            <v>Gelbien,Lawrence J</v>
          </cell>
          <cell r="C1042">
            <v>16530</v>
          </cell>
          <cell r="D1042" t="str">
            <v>16530</v>
          </cell>
          <cell r="E1042" t="str">
            <v>Asset Strategy Manager</v>
          </cell>
          <cell r="F1042" t="str">
            <v>Engineering</v>
          </cell>
          <cell r="G1042" t="str">
            <v>Distribution Engineering</v>
          </cell>
          <cell r="H1042" t="str">
            <v>120</v>
          </cell>
          <cell r="I1042" t="str">
            <v>TT</v>
          </cell>
          <cell r="J1042">
            <v>74056.600000000006</v>
          </cell>
          <cell r="K1042">
            <v>49038.6</v>
          </cell>
        </row>
        <row r="1043">
          <cell r="A1043" t="str">
            <v>O&amp;M</v>
          </cell>
          <cell r="B1043" t="str">
            <v>Gelbien,Lawrence J</v>
          </cell>
          <cell r="C1043">
            <v>16535</v>
          </cell>
          <cell r="D1043" t="str">
            <v>16535</v>
          </cell>
          <cell r="E1043" t="str">
            <v>Tech Distribution Engineering</v>
          </cell>
          <cell r="F1043" t="str">
            <v>Engineering</v>
          </cell>
          <cell r="G1043" t="str">
            <v>Tech Distribution Engineering</v>
          </cell>
          <cell r="H1043" t="str">
            <v>120</v>
          </cell>
          <cell r="I1043" t="str">
            <v>BT</v>
          </cell>
          <cell r="L1043">
            <v>142632.94</v>
          </cell>
          <cell r="M1043">
            <v>6423.81</v>
          </cell>
        </row>
        <row r="1044">
          <cell r="A1044" t="str">
            <v>O&amp;M</v>
          </cell>
          <cell r="B1044" t="str">
            <v>Gelbien,Lawrence J</v>
          </cell>
          <cell r="C1044">
            <v>16535</v>
          </cell>
          <cell r="D1044" t="str">
            <v>16535</v>
          </cell>
          <cell r="E1044" t="str">
            <v>Tech Eng Distribution</v>
          </cell>
          <cell r="F1044" t="str">
            <v>Engineering</v>
          </cell>
          <cell r="G1044" t="str">
            <v>Tech Distribution Engineering</v>
          </cell>
          <cell r="H1044" t="str">
            <v>120</v>
          </cell>
          <cell r="I1044" t="str">
            <v>BT</v>
          </cell>
          <cell r="J1044">
            <v>143282.38</v>
          </cell>
          <cell r="K1044">
            <v>169168.49</v>
          </cell>
        </row>
        <row r="1045">
          <cell r="A1045" t="str">
            <v>CAP</v>
          </cell>
          <cell r="B1045" t="str">
            <v>Gelbien,Lawrence J</v>
          </cell>
          <cell r="C1045">
            <v>16535</v>
          </cell>
          <cell r="D1045" t="str">
            <v>16535</v>
          </cell>
          <cell r="E1045" t="str">
            <v>Tech Distribution Engineering</v>
          </cell>
          <cell r="F1045" t="str">
            <v>Engineering</v>
          </cell>
          <cell r="G1045" t="str">
            <v>Tech Distribution Engineering</v>
          </cell>
          <cell r="H1045" t="str">
            <v>120</v>
          </cell>
          <cell r="I1045" t="str">
            <v>CB</v>
          </cell>
          <cell r="L1045">
            <v>184896.82</v>
          </cell>
        </row>
        <row r="1046">
          <cell r="A1046" t="str">
            <v>CAP</v>
          </cell>
          <cell r="B1046" t="str">
            <v>Gelbien,Lawrence J</v>
          </cell>
          <cell r="C1046">
            <v>16535</v>
          </cell>
          <cell r="D1046" t="str">
            <v>16535</v>
          </cell>
          <cell r="E1046" t="str">
            <v>Tech Eng Distribution</v>
          </cell>
          <cell r="F1046" t="str">
            <v>Engineering</v>
          </cell>
          <cell r="G1046" t="str">
            <v>Tech Distribution Engineering</v>
          </cell>
          <cell r="H1046" t="str">
            <v>120</v>
          </cell>
          <cell r="I1046" t="str">
            <v>CB</v>
          </cell>
          <cell r="J1046">
            <v>165514.99</v>
          </cell>
          <cell r="K1046">
            <v>144485.76000000001</v>
          </cell>
        </row>
        <row r="1047">
          <cell r="A1047" t="str">
            <v>CAP</v>
          </cell>
          <cell r="B1047" t="str">
            <v>Gelbien,Lawrence J</v>
          </cell>
          <cell r="C1047">
            <v>16535</v>
          </cell>
          <cell r="D1047" t="str">
            <v>16535</v>
          </cell>
          <cell r="E1047" t="str">
            <v>Tech Distribution Engineering</v>
          </cell>
          <cell r="F1047" t="str">
            <v>Engineering</v>
          </cell>
          <cell r="G1047" t="str">
            <v>Tech Distribution Engineering</v>
          </cell>
          <cell r="H1047" t="str">
            <v>120</v>
          </cell>
          <cell r="I1047" t="str">
            <v>CI</v>
          </cell>
        </row>
        <row r="1048">
          <cell r="A1048" t="str">
            <v>CAP</v>
          </cell>
          <cell r="B1048" t="str">
            <v>Gelbien,Lawrence J</v>
          </cell>
          <cell r="C1048">
            <v>16535</v>
          </cell>
          <cell r="D1048" t="str">
            <v>16535</v>
          </cell>
          <cell r="E1048" t="str">
            <v>Tech Eng Distribution</v>
          </cell>
          <cell r="F1048" t="str">
            <v>Engineering</v>
          </cell>
          <cell r="G1048" t="str">
            <v>Tech Distribution Engineering</v>
          </cell>
          <cell r="H1048" t="str">
            <v>120</v>
          </cell>
          <cell r="I1048" t="str">
            <v>CI</v>
          </cell>
          <cell r="J1048">
            <v>117.65</v>
          </cell>
          <cell r="K1048">
            <v>44.01</v>
          </cell>
        </row>
        <row r="1049">
          <cell r="A1049" t="str">
            <v>CAP</v>
          </cell>
          <cell r="B1049" t="str">
            <v>Gelbien,Lawrence J</v>
          </cell>
          <cell r="C1049">
            <v>16535</v>
          </cell>
          <cell r="D1049" t="str">
            <v>16535</v>
          </cell>
          <cell r="E1049" t="str">
            <v>Tech Distribution Engineering</v>
          </cell>
          <cell r="F1049" t="str">
            <v>Engineering</v>
          </cell>
          <cell r="G1049" t="str">
            <v>Tech Distribution Engineering</v>
          </cell>
          <cell r="H1049" t="str">
            <v>120</v>
          </cell>
          <cell r="I1049" t="str">
            <v>CL</v>
          </cell>
          <cell r="L1049">
            <v>420512.25</v>
          </cell>
        </row>
        <row r="1050">
          <cell r="A1050" t="str">
            <v>CAP</v>
          </cell>
          <cell r="B1050" t="str">
            <v>Gelbien,Lawrence J</v>
          </cell>
          <cell r="C1050">
            <v>16535</v>
          </cell>
          <cell r="D1050" t="str">
            <v>16535</v>
          </cell>
          <cell r="E1050" t="str">
            <v>Tech Eng Distribution</v>
          </cell>
          <cell r="F1050" t="str">
            <v>Engineering</v>
          </cell>
          <cell r="G1050" t="str">
            <v>Tech Distribution Engineering</v>
          </cell>
          <cell r="H1050" t="str">
            <v>120</v>
          </cell>
          <cell r="I1050" t="str">
            <v>CL</v>
          </cell>
          <cell r="J1050">
            <v>381757.75</v>
          </cell>
          <cell r="K1050">
            <v>322995.3</v>
          </cell>
        </row>
        <row r="1051">
          <cell r="A1051" t="str">
            <v>CAP</v>
          </cell>
          <cell r="B1051" t="str">
            <v>Gelbien,Lawrence J</v>
          </cell>
          <cell r="C1051">
            <v>16535</v>
          </cell>
          <cell r="D1051" t="str">
            <v>16535</v>
          </cell>
          <cell r="E1051" t="str">
            <v>Tech Distribution Engineering</v>
          </cell>
          <cell r="F1051" t="str">
            <v>Engineering</v>
          </cell>
          <cell r="G1051" t="str">
            <v>Tech Distribution Engineering</v>
          </cell>
          <cell r="H1051" t="str">
            <v>120</v>
          </cell>
          <cell r="I1051" t="str">
            <v>CT</v>
          </cell>
          <cell r="L1051">
            <v>411.09</v>
          </cell>
        </row>
        <row r="1052">
          <cell r="A1052" t="str">
            <v>CAP</v>
          </cell>
          <cell r="B1052" t="str">
            <v>Gelbien,Lawrence J</v>
          </cell>
          <cell r="C1052">
            <v>16535</v>
          </cell>
          <cell r="D1052" t="str">
            <v>16535</v>
          </cell>
          <cell r="E1052" t="str">
            <v>Tech Eng Distribution</v>
          </cell>
          <cell r="F1052" t="str">
            <v>Engineering</v>
          </cell>
          <cell r="G1052" t="str">
            <v>Tech Distribution Engineering</v>
          </cell>
          <cell r="H1052" t="str">
            <v>120</v>
          </cell>
          <cell r="I1052" t="str">
            <v>CT</v>
          </cell>
          <cell r="J1052">
            <v>33530.26</v>
          </cell>
          <cell r="K1052">
            <v>917.45</v>
          </cell>
        </row>
        <row r="1053">
          <cell r="A1053" t="str">
            <v>O&amp;M</v>
          </cell>
          <cell r="B1053" t="str">
            <v>Gelbien,Lawrence J</v>
          </cell>
          <cell r="C1053">
            <v>16535</v>
          </cell>
          <cell r="D1053" t="str">
            <v>16535</v>
          </cell>
          <cell r="E1053" t="str">
            <v>Tech Distribution Engineering</v>
          </cell>
          <cell r="F1053" t="str">
            <v>Engineering</v>
          </cell>
          <cell r="G1053" t="str">
            <v>Tech Distribution Engineering</v>
          </cell>
          <cell r="H1053" t="str">
            <v>120</v>
          </cell>
          <cell r="I1053" t="str">
            <v>IT</v>
          </cell>
          <cell r="L1053">
            <v>8256.83</v>
          </cell>
        </row>
        <row r="1054">
          <cell r="A1054" t="str">
            <v>O&amp;M</v>
          </cell>
          <cell r="B1054" t="str">
            <v>Gelbien,Lawrence J</v>
          </cell>
          <cell r="C1054">
            <v>16535</v>
          </cell>
          <cell r="D1054" t="str">
            <v>16535</v>
          </cell>
          <cell r="E1054" t="str">
            <v>Tech Eng Distribution</v>
          </cell>
          <cell r="F1054" t="str">
            <v>Engineering</v>
          </cell>
          <cell r="G1054" t="str">
            <v>Tech Distribution Engineering</v>
          </cell>
          <cell r="H1054" t="str">
            <v>120</v>
          </cell>
          <cell r="I1054" t="str">
            <v>IT</v>
          </cell>
          <cell r="J1054">
            <v>13535.05</v>
          </cell>
          <cell r="K1054">
            <v>144733.35999999999</v>
          </cell>
        </row>
        <row r="1055">
          <cell r="A1055" t="str">
            <v>O&amp;M</v>
          </cell>
          <cell r="B1055" t="str">
            <v>Gelbien,Lawrence J</v>
          </cell>
          <cell r="C1055">
            <v>16535</v>
          </cell>
          <cell r="D1055" t="str">
            <v>16535</v>
          </cell>
          <cell r="E1055" t="str">
            <v>Tech Distribution Engineering</v>
          </cell>
          <cell r="F1055" t="str">
            <v>Engineering</v>
          </cell>
          <cell r="G1055" t="str">
            <v>Tech Distribution Engineering</v>
          </cell>
          <cell r="H1055" t="str">
            <v>120</v>
          </cell>
          <cell r="I1055" t="str">
            <v>LT</v>
          </cell>
          <cell r="L1055">
            <v>407966.29</v>
          </cell>
        </row>
        <row r="1056">
          <cell r="A1056" t="str">
            <v>O&amp;M</v>
          </cell>
          <cell r="B1056" t="str">
            <v>Gelbien,Lawrence J</v>
          </cell>
          <cell r="C1056">
            <v>16535</v>
          </cell>
          <cell r="D1056" t="str">
            <v>16535</v>
          </cell>
          <cell r="E1056" t="str">
            <v>Tech Eng Distribution</v>
          </cell>
          <cell r="F1056" t="str">
            <v>Engineering</v>
          </cell>
          <cell r="G1056" t="str">
            <v>Tech Distribution Engineering</v>
          </cell>
          <cell r="H1056" t="str">
            <v>120</v>
          </cell>
          <cell r="I1056" t="str">
            <v>LT</v>
          </cell>
          <cell r="J1056">
            <v>419883.55</v>
          </cell>
          <cell r="K1056">
            <v>487048.13</v>
          </cell>
        </row>
        <row r="1057">
          <cell r="A1057" t="str">
            <v>O&amp;M</v>
          </cell>
          <cell r="B1057" t="str">
            <v>Gelbien,Lawrence J</v>
          </cell>
          <cell r="C1057">
            <v>16535</v>
          </cell>
          <cell r="D1057" t="str">
            <v>16535</v>
          </cell>
          <cell r="E1057" t="str">
            <v>Tech Distribution Engineering</v>
          </cell>
          <cell r="F1057" t="str">
            <v>Engineering</v>
          </cell>
          <cell r="G1057" t="str">
            <v>Tech Distribution Engineering</v>
          </cell>
          <cell r="H1057" t="str">
            <v>120</v>
          </cell>
          <cell r="I1057" t="str">
            <v>MT</v>
          </cell>
          <cell r="L1057">
            <v>903.67</v>
          </cell>
        </row>
        <row r="1058">
          <cell r="A1058" t="str">
            <v>O&amp;M</v>
          </cell>
          <cell r="B1058" t="str">
            <v>Gelbien,Lawrence J</v>
          </cell>
          <cell r="C1058">
            <v>16535</v>
          </cell>
          <cell r="D1058" t="str">
            <v>16535</v>
          </cell>
          <cell r="E1058" t="str">
            <v>Tech Eng Distribution</v>
          </cell>
          <cell r="F1058" t="str">
            <v>Engineering</v>
          </cell>
          <cell r="G1058" t="str">
            <v>Tech Distribution Engineering</v>
          </cell>
          <cell r="H1058" t="str">
            <v>120</v>
          </cell>
          <cell r="I1058" t="str">
            <v>MT</v>
          </cell>
          <cell r="K1058">
            <v>30052.49</v>
          </cell>
          <cell r="M1058">
            <v>6056406.3700000001</v>
          </cell>
        </row>
        <row r="1059">
          <cell r="A1059" t="str">
            <v>O&amp;M</v>
          </cell>
          <cell r="B1059" t="str">
            <v>Gelbien,Lawrence J</v>
          </cell>
          <cell r="C1059">
            <v>16535</v>
          </cell>
          <cell r="D1059" t="str">
            <v>16535</v>
          </cell>
          <cell r="E1059" t="str">
            <v>Tech Distribution Engineering</v>
          </cell>
          <cell r="F1059" t="str">
            <v>Engineering</v>
          </cell>
          <cell r="G1059" t="str">
            <v>Tech Distribution Engineering</v>
          </cell>
          <cell r="H1059" t="str">
            <v>120</v>
          </cell>
          <cell r="I1059" t="str">
            <v>OT</v>
          </cell>
        </row>
        <row r="1060">
          <cell r="A1060" t="str">
            <v>O&amp;M</v>
          </cell>
          <cell r="B1060" t="str">
            <v>Gelbien,Lawrence J</v>
          </cell>
          <cell r="C1060">
            <v>16535</v>
          </cell>
          <cell r="D1060" t="str">
            <v>16535</v>
          </cell>
          <cell r="E1060" t="str">
            <v>Tech Eng Distribution</v>
          </cell>
          <cell r="F1060" t="str">
            <v>Engineering</v>
          </cell>
          <cell r="G1060" t="str">
            <v>Tech Distribution Engineering</v>
          </cell>
          <cell r="H1060" t="str">
            <v>120</v>
          </cell>
          <cell r="I1060" t="str">
            <v>OT</v>
          </cell>
          <cell r="J1060">
            <v>15964.04</v>
          </cell>
          <cell r="K1060">
            <v>6918.47</v>
          </cell>
          <cell r="M1060">
            <v>6417.38</v>
          </cell>
        </row>
        <row r="1061">
          <cell r="A1061" t="str">
            <v>O&amp;M</v>
          </cell>
          <cell r="B1061" t="str">
            <v>Gelbien,Lawrence J</v>
          </cell>
          <cell r="C1061">
            <v>16535</v>
          </cell>
          <cell r="D1061" t="str">
            <v>16535</v>
          </cell>
          <cell r="E1061" t="str">
            <v>Tech Distribution Engineering</v>
          </cell>
          <cell r="F1061" t="str">
            <v>Engineering</v>
          </cell>
          <cell r="G1061" t="str">
            <v>Tech Distribution Engineering</v>
          </cell>
          <cell r="H1061" t="str">
            <v>120</v>
          </cell>
          <cell r="I1061" t="str">
            <v>TT</v>
          </cell>
          <cell r="L1061">
            <v>1220.8699999999999</v>
          </cell>
        </row>
        <row r="1062">
          <cell r="A1062" t="str">
            <v>O&amp;M</v>
          </cell>
          <cell r="B1062" t="str">
            <v>Gelbien,Lawrence J</v>
          </cell>
          <cell r="C1062">
            <v>16535</v>
          </cell>
          <cell r="D1062" t="str">
            <v>16535</v>
          </cell>
          <cell r="E1062" t="str">
            <v>Tech Eng Distribution</v>
          </cell>
          <cell r="F1062" t="str">
            <v>Engineering</v>
          </cell>
          <cell r="G1062" t="str">
            <v>Tech Distribution Engineering</v>
          </cell>
          <cell r="H1062" t="str">
            <v>120</v>
          </cell>
          <cell r="I1062" t="str">
            <v>TT</v>
          </cell>
          <cell r="J1062">
            <v>5748.66</v>
          </cell>
          <cell r="K1062">
            <v>28315.84</v>
          </cell>
        </row>
        <row r="1063">
          <cell r="A1063" t="str">
            <v>O&amp;M</v>
          </cell>
          <cell r="B1063" t="str">
            <v>Dey,Swapan K</v>
          </cell>
          <cell r="C1063">
            <v>16540</v>
          </cell>
          <cell r="D1063" t="str">
            <v>16540</v>
          </cell>
          <cell r="E1063" t="str">
            <v>S0 - CONTRACT MANAGEMENT XXX</v>
          </cell>
          <cell r="F1063" t="str">
            <v>Engineering</v>
          </cell>
          <cell r="G1063" t="str">
            <v>Sub Station Engineering</v>
          </cell>
          <cell r="H1063" t="str">
            <v>120</v>
          </cell>
          <cell r="I1063" t="str">
            <v>BT</v>
          </cell>
          <cell r="J1063">
            <v>12304.28</v>
          </cell>
          <cell r="K1063">
            <v>452.32</v>
          </cell>
        </row>
        <row r="1064">
          <cell r="A1064" t="str">
            <v>O&amp;M</v>
          </cell>
          <cell r="B1064" t="str">
            <v>Dey,Swapan K</v>
          </cell>
          <cell r="C1064">
            <v>16540</v>
          </cell>
          <cell r="D1064" t="str">
            <v>16540</v>
          </cell>
          <cell r="E1064" t="str">
            <v>Sub Station Engineering</v>
          </cell>
          <cell r="F1064" t="str">
            <v>Engineering</v>
          </cell>
          <cell r="G1064" t="str">
            <v>Sub Station Engineering</v>
          </cell>
          <cell r="H1064" t="str">
            <v>120</v>
          </cell>
          <cell r="I1064" t="str">
            <v>BT</v>
          </cell>
        </row>
        <row r="1065">
          <cell r="A1065" t="str">
            <v>CAP</v>
          </cell>
          <cell r="B1065" t="str">
            <v>Dey,Swapan K</v>
          </cell>
          <cell r="C1065">
            <v>16540</v>
          </cell>
          <cell r="D1065" t="str">
            <v>16540</v>
          </cell>
          <cell r="E1065" t="str">
            <v>Sub Station Engineering</v>
          </cell>
          <cell r="F1065" t="str">
            <v>Engineering</v>
          </cell>
          <cell r="G1065" t="str">
            <v>Sub Station Engineering</v>
          </cell>
          <cell r="H1065" t="str">
            <v>120</v>
          </cell>
          <cell r="I1065" t="str">
            <v>CB</v>
          </cell>
          <cell r="M1065">
            <v>1623607.96</v>
          </cell>
        </row>
        <row r="1066">
          <cell r="A1066" t="str">
            <v>CAP</v>
          </cell>
          <cell r="B1066" t="str">
            <v>Dey,Swapan K</v>
          </cell>
          <cell r="C1066">
            <v>16540</v>
          </cell>
          <cell r="D1066" t="str">
            <v>16540</v>
          </cell>
          <cell r="E1066" t="str">
            <v>Sub Station Engineering</v>
          </cell>
          <cell r="F1066" t="str">
            <v>Engineering</v>
          </cell>
          <cell r="G1066" t="str">
            <v>Sub Station Engineering</v>
          </cell>
          <cell r="H1066" t="str">
            <v>120</v>
          </cell>
          <cell r="I1066" t="str">
            <v>CI</v>
          </cell>
        </row>
        <row r="1067">
          <cell r="A1067" t="str">
            <v>CAP</v>
          </cell>
          <cell r="B1067" t="str">
            <v>Dey,Swapan K</v>
          </cell>
          <cell r="C1067">
            <v>16540</v>
          </cell>
          <cell r="D1067" t="str">
            <v>16540</v>
          </cell>
          <cell r="E1067" t="str">
            <v>Sub Station Engineering</v>
          </cell>
          <cell r="F1067" t="str">
            <v>Engineering</v>
          </cell>
          <cell r="G1067" t="str">
            <v>Sub Station Engineering</v>
          </cell>
          <cell r="H1067" t="str">
            <v>120</v>
          </cell>
          <cell r="I1067" t="str">
            <v>CL</v>
          </cell>
        </row>
        <row r="1068">
          <cell r="A1068" t="str">
            <v>CAP</v>
          </cell>
          <cell r="B1068" t="str">
            <v>Dey,Swapan K</v>
          </cell>
          <cell r="C1068">
            <v>16540</v>
          </cell>
          <cell r="D1068" t="str">
            <v>16540</v>
          </cell>
          <cell r="E1068" t="str">
            <v>S0 - CONTRACT MANAGEMENT XXX</v>
          </cell>
          <cell r="F1068" t="str">
            <v>Engineering</v>
          </cell>
          <cell r="G1068" t="str">
            <v>Sub Station Engineering</v>
          </cell>
          <cell r="H1068" t="str">
            <v>120</v>
          </cell>
          <cell r="I1068" t="str">
            <v>CT</v>
          </cell>
          <cell r="K1068">
            <v>39.58</v>
          </cell>
        </row>
        <row r="1069">
          <cell r="A1069" t="str">
            <v>CAP</v>
          </cell>
          <cell r="B1069" t="str">
            <v>Dey,Swapan K</v>
          </cell>
          <cell r="C1069">
            <v>16540</v>
          </cell>
          <cell r="D1069" t="str">
            <v>16540</v>
          </cell>
          <cell r="E1069" t="str">
            <v>Sub Station Engineering</v>
          </cell>
          <cell r="F1069" t="str">
            <v>Engineering</v>
          </cell>
          <cell r="G1069" t="str">
            <v>Sub Station Engineering</v>
          </cell>
          <cell r="H1069" t="str">
            <v>120</v>
          </cell>
          <cell r="I1069" t="str">
            <v>CT</v>
          </cell>
          <cell r="M1069">
            <v>125.09</v>
          </cell>
        </row>
        <row r="1070">
          <cell r="A1070" t="str">
            <v>O&amp;M</v>
          </cell>
          <cell r="B1070" t="str">
            <v>Dey,Swapan K</v>
          </cell>
          <cell r="C1070">
            <v>16540</v>
          </cell>
          <cell r="D1070" t="str">
            <v>16540</v>
          </cell>
          <cell r="E1070" t="str">
            <v>S0 - CONTRACT MANAGEMENT XXX</v>
          </cell>
          <cell r="F1070" t="str">
            <v>Engineering</v>
          </cell>
          <cell r="G1070" t="str">
            <v>Sub Station Engineering</v>
          </cell>
          <cell r="H1070" t="str">
            <v>120</v>
          </cell>
          <cell r="I1070" t="str">
            <v>IT</v>
          </cell>
          <cell r="J1070">
            <v>7291.08</v>
          </cell>
          <cell r="K1070">
            <v>11560.9</v>
          </cell>
        </row>
        <row r="1071">
          <cell r="A1071" t="str">
            <v>O&amp;M</v>
          </cell>
          <cell r="B1071" t="str">
            <v>Dey,Swapan K</v>
          </cell>
          <cell r="C1071">
            <v>16540</v>
          </cell>
          <cell r="D1071" t="str">
            <v>16540</v>
          </cell>
          <cell r="E1071" t="str">
            <v>Sub Station Engineering</v>
          </cell>
          <cell r="F1071" t="str">
            <v>Engineering</v>
          </cell>
          <cell r="G1071" t="str">
            <v>Sub Station Engineering</v>
          </cell>
          <cell r="H1071" t="str">
            <v>120</v>
          </cell>
          <cell r="I1071" t="str">
            <v>IT</v>
          </cell>
          <cell r="L1071">
            <v>2251.87</v>
          </cell>
        </row>
        <row r="1072">
          <cell r="A1072" t="str">
            <v>O&amp;M</v>
          </cell>
          <cell r="B1072" t="str">
            <v>Dey,Swapan K</v>
          </cell>
          <cell r="C1072">
            <v>16540</v>
          </cell>
          <cell r="D1072" t="str">
            <v>16540</v>
          </cell>
          <cell r="E1072" t="str">
            <v>S0 - CONTRACT MANAGEMENT XXX</v>
          </cell>
          <cell r="F1072" t="str">
            <v>Engineering</v>
          </cell>
          <cell r="G1072" t="str">
            <v>Sub Station Engineering</v>
          </cell>
          <cell r="H1072" t="str">
            <v>120</v>
          </cell>
          <cell r="I1072" t="str">
            <v>LT</v>
          </cell>
          <cell r="J1072">
            <v>38247.18</v>
          </cell>
          <cell r="K1072">
            <v>0</v>
          </cell>
        </row>
        <row r="1073">
          <cell r="A1073" t="str">
            <v>O&amp;M</v>
          </cell>
          <cell r="B1073" t="str">
            <v>Dey,Swapan K</v>
          </cell>
          <cell r="C1073">
            <v>16540</v>
          </cell>
          <cell r="D1073" t="str">
            <v>16540</v>
          </cell>
          <cell r="E1073" t="str">
            <v>Sub Station Engineering</v>
          </cell>
          <cell r="F1073" t="str">
            <v>Engineering</v>
          </cell>
          <cell r="G1073" t="str">
            <v>Sub Station Engineering</v>
          </cell>
          <cell r="H1073" t="str">
            <v>120</v>
          </cell>
          <cell r="I1073" t="str">
            <v>LT</v>
          </cell>
        </row>
        <row r="1074">
          <cell r="A1074" t="str">
            <v>O&amp;M</v>
          </cell>
          <cell r="B1074" t="str">
            <v>Dey,Swapan K</v>
          </cell>
          <cell r="C1074">
            <v>16540</v>
          </cell>
          <cell r="D1074" t="str">
            <v>16540</v>
          </cell>
          <cell r="E1074" t="str">
            <v>S0 - CONTRACT MANAGEMENT XXX</v>
          </cell>
          <cell r="F1074" t="str">
            <v>Engineering</v>
          </cell>
          <cell r="G1074" t="str">
            <v>Sub Station Engineering</v>
          </cell>
          <cell r="H1074" t="str">
            <v>120</v>
          </cell>
          <cell r="I1074" t="str">
            <v>OT</v>
          </cell>
          <cell r="J1074">
            <v>-51785</v>
          </cell>
          <cell r="M1074">
            <v>1.04</v>
          </cell>
        </row>
        <row r="1075">
          <cell r="A1075" t="str">
            <v>O&amp;M</v>
          </cell>
          <cell r="B1075" t="str">
            <v>Dey,Swapan K</v>
          </cell>
          <cell r="C1075">
            <v>16540</v>
          </cell>
          <cell r="D1075" t="str">
            <v>16540</v>
          </cell>
          <cell r="E1075" t="str">
            <v>S0 - CONTRACT MANAGEMENT XXX</v>
          </cell>
          <cell r="F1075" t="str">
            <v>Engineering</v>
          </cell>
          <cell r="G1075" t="str">
            <v>Sub Station Engineering</v>
          </cell>
          <cell r="H1075" t="str">
            <v>120</v>
          </cell>
          <cell r="I1075" t="str">
            <v>TT</v>
          </cell>
          <cell r="J1075">
            <v>3630.48</v>
          </cell>
          <cell r="K1075">
            <v>4764.97</v>
          </cell>
        </row>
        <row r="1076">
          <cell r="A1076" t="str">
            <v>O&amp;M</v>
          </cell>
          <cell r="B1076" t="str">
            <v>Dey,Swapan K</v>
          </cell>
          <cell r="C1076">
            <v>16545</v>
          </cell>
          <cell r="D1076" t="str">
            <v>16545</v>
          </cell>
          <cell r="E1076" t="str">
            <v>Sub Station Tech Engineering</v>
          </cell>
          <cell r="F1076" t="str">
            <v>Engineering</v>
          </cell>
          <cell r="G1076" t="str">
            <v>Sub Station Tech Engineering</v>
          </cell>
          <cell r="H1076" t="str">
            <v>120</v>
          </cell>
          <cell r="I1076" t="str">
            <v>BT</v>
          </cell>
          <cell r="L1076">
            <v>75485.77</v>
          </cell>
        </row>
        <row r="1077">
          <cell r="A1077" t="str">
            <v>O&amp;M</v>
          </cell>
          <cell r="B1077" t="str">
            <v>Dey,Swapan K</v>
          </cell>
          <cell r="C1077">
            <v>16545</v>
          </cell>
          <cell r="D1077" t="str">
            <v>16545</v>
          </cell>
          <cell r="E1077" t="str">
            <v>Tech Eng Substation</v>
          </cell>
          <cell r="F1077" t="str">
            <v>Engineering</v>
          </cell>
          <cell r="G1077" t="str">
            <v>Sub Station Tech Engineering</v>
          </cell>
          <cell r="H1077" t="str">
            <v>120</v>
          </cell>
          <cell r="I1077" t="str">
            <v>BT</v>
          </cell>
          <cell r="J1077">
            <v>169490.39</v>
          </cell>
          <cell r="K1077">
            <v>155248.84</v>
          </cell>
        </row>
        <row r="1078">
          <cell r="A1078" t="str">
            <v>CAP</v>
          </cell>
          <cell r="B1078" t="str">
            <v>Dey,Swapan K</v>
          </cell>
          <cell r="C1078">
            <v>16545</v>
          </cell>
          <cell r="D1078" t="str">
            <v>16545</v>
          </cell>
          <cell r="E1078" t="str">
            <v>Sub Station Tech Engineering</v>
          </cell>
          <cell r="F1078" t="str">
            <v>Engineering</v>
          </cell>
          <cell r="G1078" t="str">
            <v>Sub Station Tech Engineering</v>
          </cell>
          <cell r="H1078" t="str">
            <v>120</v>
          </cell>
          <cell r="I1078" t="str">
            <v>CB</v>
          </cell>
          <cell r="L1078">
            <v>229312.61</v>
          </cell>
          <cell r="M1078">
            <v>2938822.39</v>
          </cell>
        </row>
        <row r="1079">
          <cell r="A1079" t="str">
            <v>CAP</v>
          </cell>
          <cell r="B1079" t="str">
            <v>Dey,Swapan K</v>
          </cell>
          <cell r="C1079">
            <v>16545</v>
          </cell>
          <cell r="D1079" t="str">
            <v>16545</v>
          </cell>
          <cell r="E1079" t="str">
            <v>Tech Eng Substation</v>
          </cell>
          <cell r="F1079" t="str">
            <v>Engineering</v>
          </cell>
          <cell r="G1079" t="str">
            <v>Sub Station Tech Engineering</v>
          </cell>
          <cell r="H1079" t="str">
            <v>120</v>
          </cell>
          <cell r="I1079" t="str">
            <v>CB</v>
          </cell>
          <cell r="J1079">
            <v>217210.72</v>
          </cell>
          <cell r="K1079">
            <v>353294.64</v>
          </cell>
          <cell r="M1079">
            <v>2025857.42</v>
          </cell>
        </row>
        <row r="1080">
          <cell r="A1080" t="str">
            <v>CAP</v>
          </cell>
          <cell r="B1080" t="str">
            <v>Dey,Swapan K</v>
          </cell>
          <cell r="C1080">
            <v>16545</v>
          </cell>
          <cell r="D1080" t="str">
            <v>16545</v>
          </cell>
          <cell r="E1080" t="str">
            <v>Sub Station Tech Engineering</v>
          </cell>
          <cell r="F1080" t="str">
            <v>Engineering</v>
          </cell>
          <cell r="G1080" t="str">
            <v>Sub Station Tech Engineering</v>
          </cell>
          <cell r="H1080" t="str">
            <v>120</v>
          </cell>
          <cell r="I1080" t="str">
            <v>CI</v>
          </cell>
          <cell r="L1080">
            <v>272078.02</v>
          </cell>
        </row>
        <row r="1081">
          <cell r="A1081" t="str">
            <v>CAP</v>
          </cell>
          <cell r="B1081" t="str">
            <v>Dey,Swapan K</v>
          </cell>
          <cell r="C1081">
            <v>16545</v>
          </cell>
          <cell r="D1081" t="str">
            <v>16545</v>
          </cell>
          <cell r="E1081" t="str">
            <v>Tech Eng Substation</v>
          </cell>
          <cell r="F1081" t="str">
            <v>Engineering</v>
          </cell>
          <cell r="G1081" t="str">
            <v>Sub Station Tech Engineering</v>
          </cell>
          <cell r="H1081" t="str">
            <v>120</v>
          </cell>
          <cell r="I1081" t="str">
            <v>CI</v>
          </cell>
          <cell r="J1081">
            <v>505285.38</v>
          </cell>
          <cell r="K1081">
            <v>2792664.76</v>
          </cell>
        </row>
        <row r="1082">
          <cell r="A1082" t="str">
            <v>CAP</v>
          </cell>
          <cell r="B1082" t="str">
            <v>Dey,Swapan K</v>
          </cell>
          <cell r="C1082">
            <v>16545</v>
          </cell>
          <cell r="D1082" t="str">
            <v>16545</v>
          </cell>
          <cell r="E1082" t="str">
            <v>Sub Station Tech Engineering</v>
          </cell>
          <cell r="F1082" t="str">
            <v>Engineering</v>
          </cell>
          <cell r="G1082" t="str">
            <v>Sub Station Tech Engineering</v>
          </cell>
          <cell r="H1082" t="str">
            <v>120</v>
          </cell>
          <cell r="I1082" t="str">
            <v>CL</v>
          </cell>
          <cell r="L1082">
            <v>520584.63</v>
          </cell>
        </row>
        <row r="1083">
          <cell r="A1083" t="str">
            <v>CAP</v>
          </cell>
          <cell r="B1083" t="str">
            <v>Dey,Swapan K</v>
          </cell>
          <cell r="C1083">
            <v>16545</v>
          </cell>
          <cell r="D1083" t="str">
            <v>16545</v>
          </cell>
          <cell r="E1083" t="str">
            <v>Tech Eng Substation</v>
          </cell>
          <cell r="F1083" t="str">
            <v>Engineering</v>
          </cell>
          <cell r="G1083" t="str">
            <v>Sub Station Tech Engineering</v>
          </cell>
          <cell r="H1083" t="str">
            <v>120</v>
          </cell>
          <cell r="I1083" t="str">
            <v>CL</v>
          </cell>
          <cell r="J1083">
            <v>495849.62</v>
          </cell>
          <cell r="K1083">
            <v>816420.2</v>
          </cell>
        </row>
        <row r="1084">
          <cell r="A1084" t="str">
            <v>CAP</v>
          </cell>
          <cell r="B1084" t="str">
            <v>Dey,Swapan K</v>
          </cell>
          <cell r="C1084">
            <v>16545</v>
          </cell>
          <cell r="D1084" t="str">
            <v>16545</v>
          </cell>
          <cell r="E1084" t="str">
            <v>Sub Station Tech Engineering</v>
          </cell>
          <cell r="F1084" t="str">
            <v>Engineering</v>
          </cell>
          <cell r="G1084" t="str">
            <v>Sub Station Tech Engineering</v>
          </cell>
          <cell r="H1084" t="str">
            <v>120</v>
          </cell>
          <cell r="I1084" t="str">
            <v>CM</v>
          </cell>
          <cell r="L1084">
            <v>48262.66</v>
          </cell>
        </row>
        <row r="1085">
          <cell r="A1085" t="str">
            <v>CAP</v>
          </cell>
          <cell r="B1085" t="str">
            <v>Dey,Swapan K</v>
          </cell>
          <cell r="C1085">
            <v>16545</v>
          </cell>
          <cell r="D1085" t="str">
            <v>16545</v>
          </cell>
          <cell r="E1085" t="str">
            <v>Tech Eng Substation</v>
          </cell>
          <cell r="F1085" t="str">
            <v>Engineering</v>
          </cell>
          <cell r="G1085" t="str">
            <v>Sub Station Tech Engineering</v>
          </cell>
          <cell r="H1085" t="str">
            <v>120</v>
          </cell>
          <cell r="I1085" t="str">
            <v>CM</v>
          </cell>
          <cell r="K1085">
            <v>1510618.64</v>
          </cell>
        </row>
        <row r="1086">
          <cell r="A1086" t="str">
            <v>CAP</v>
          </cell>
          <cell r="B1086" t="str">
            <v>Dey,Swapan K</v>
          </cell>
          <cell r="C1086">
            <v>16545</v>
          </cell>
          <cell r="D1086" t="str">
            <v>16545</v>
          </cell>
          <cell r="E1086" t="str">
            <v>Sub Station Tech Engineering</v>
          </cell>
          <cell r="F1086" t="str">
            <v>Engineering</v>
          </cell>
          <cell r="G1086" t="str">
            <v>Sub Station Tech Engineering</v>
          </cell>
          <cell r="H1086" t="str">
            <v>120</v>
          </cell>
          <cell r="I1086" t="str">
            <v>CO</v>
          </cell>
          <cell r="L1086">
            <v>-695974.18</v>
          </cell>
        </row>
        <row r="1087">
          <cell r="A1087" t="str">
            <v>CAP</v>
          </cell>
          <cell r="B1087" t="str">
            <v>Dey,Swapan K</v>
          </cell>
          <cell r="C1087">
            <v>16545</v>
          </cell>
          <cell r="D1087" t="str">
            <v>16545</v>
          </cell>
          <cell r="E1087" t="str">
            <v>Tech Eng Substation</v>
          </cell>
          <cell r="F1087" t="str">
            <v>Engineering</v>
          </cell>
          <cell r="G1087" t="str">
            <v>Sub Station Tech Engineering</v>
          </cell>
          <cell r="H1087" t="str">
            <v>120</v>
          </cell>
          <cell r="I1087" t="str">
            <v>CO</v>
          </cell>
          <cell r="K1087">
            <v>64723.25</v>
          </cell>
        </row>
        <row r="1088">
          <cell r="A1088" t="str">
            <v>CAP</v>
          </cell>
          <cell r="B1088" t="str">
            <v>Dey,Swapan K</v>
          </cell>
          <cell r="C1088">
            <v>16545</v>
          </cell>
          <cell r="D1088" t="str">
            <v>16545</v>
          </cell>
          <cell r="E1088" t="str">
            <v>Sub Station Tech Engineering</v>
          </cell>
          <cell r="F1088" t="str">
            <v>Engineering</v>
          </cell>
          <cell r="G1088" t="str">
            <v>Sub Station Tech Engineering</v>
          </cell>
          <cell r="H1088" t="str">
            <v>120</v>
          </cell>
          <cell r="I1088" t="str">
            <v>CT</v>
          </cell>
          <cell r="L1088">
            <v>66101.33</v>
          </cell>
          <cell r="M1088">
            <v>171.36</v>
          </cell>
        </row>
        <row r="1089">
          <cell r="A1089" t="str">
            <v>CAP</v>
          </cell>
          <cell r="B1089" t="str">
            <v>Dey,Swapan K</v>
          </cell>
          <cell r="C1089">
            <v>16545</v>
          </cell>
          <cell r="D1089" t="str">
            <v>16545</v>
          </cell>
          <cell r="E1089" t="str">
            <v>Tech Eng Substation</v>
          </cell>
          <cell r="F1089" t="str">
            <v>Engineering</v>
          </cell>
          <cell r="G1089" t="str">
            <v>Sub Station Tech Engineering</v>
          </cell>
          <cell r="H1089" t="str">
            <v>120</v>
          </cell>
          <cell r="I1089" t="str">
            <v>CT</v>
          </cell>
          <cell r="J1089">
            <v>201519.48</v>
          </cell>
          <cell r="K1089">
            <v>307369.95</v>
          </cell>
        </row>
        <row r="1090">
          <cell r="A1090" t="str">
            <v>O&amp;M</v>
          </cell>
          <cell r="B1090" t="str">
            <v>Dey,Swapan K</v>
          </cell>
          <cell r="C1090">
            <v>16545</v>
          </cell>
          <cell r="D1090" t="str">
            <v>16545</v>
          </cell>
          <cell r="E1090" t="str">
            <v>Sub Station Tech Engineering</v>
          </cell>
          <cell r="F1090" t="str">
            <v>Engineering</v>
          </cell>
          <cell r="G1090" t="str">
            <v>Sub Station Tech Engineering</v>
          </cell>
          <cell r="H1090" t="str">
            <v>120</v>
          </cell>
          <cell r="I1090" t="str">
            <v>IT</v>
          </cell>
          <cell r="L1090">
            <v>1243505.8700000001</v>
          </cell>
        </row>
        <row r="1091">
          <cell r="A1091" t="str">
            <v>O&amp;M</v>
          </cell>
          <cell r="B1091" t="str">
            <v>Dey,Swapan K</v>
          </cell>
          <cell r="C1091">
            <v>16545</v>
          </cell>
          <cell r="D1091" t="str">
            <v>16545</v>
          </cell>
          <cell r="E1091" t="str">
            <v>Tech Eng Substation</v>
          </cell>
          <cell r="F1091" t="str">
            <v>Engineering</v>
          </cell>
          <cell r="G1091" t="str">
            <v>Sub Station Tech Engineering</v>
          </cell>
          <cell r="H1091" t="str">
            <v>120</v>
          </cell>
          <cell r="I1091" t="str">
            <v>IT</v>
          </cell>
          <cell r="J1091">
            <v>37825.49</v>
          </cell>
          <cell r="K1091">
            <v>721968.58</v>
          </cell>
        </row>
        <row r="1092">
          <cell r="A1092" t="str">
            <v>O&amp;M</v>
          </cell>
          <cell r="B1092" t="str">
            <v>Dey,Swapan K</v>
          </cell>
          <cell r="C1092">
            <v>16545</v>
          </cell>
          <cell r="D1092" t="str">
            <v>16545</v>
          </cell>
          <cell r="E1092" t="str">
            <v>Sub Station Tech Engineering</v>
          </cell>
          <cell r="F1092" t="str">
            <v>Engineering</v>
          </cell>
          <cell r="G1092" t="str">
            <v>Sub Station Tech Engineering</v>
          </cell>
          <cell r="H1092" t="str">
            <v>120</v>
          </cell>
          <cell r="I1092" t="str">
            <v>LT</v>
          </cell>
          <cell r="L1092">
            <v>217197.08</v>
          </cell>
        </row>
        <row r="1093">
          <cell r="A1093" t="str">
            <v>O&amp;M</v>
          </cell>
          <cell r="B1093" t="str">
            <v>Dey,Swapan K</v>
          </cell>
          <cell r="C1093">
            <v>16545</v>
          </cell>
          <cell r="D1093" t="str">
            <v>16545</v>
          </cell>
          <cell r="E1093" t="str">
            <v>Tech Eng Substation</v>
          </cell>
          <cell r="F1093" t="str">
            <v>Engineering</v>
          </cell>
          <cell r="G1093" t="str">
            <v>Sub Station Tech Engineering</v>
          </cell>
          <cell r="H1093" t="str">
            <v>120</v>
          </cell>
          <cell r="I1093" t="str">
            <v>LT</v>
          </cell>
          <cell r="J1093">
            <v>494215.01</v>
          </cell>
          <cell r="K1093">
            <v>424454.03</v>
          </cell>
          <cell r="M1093">
            <v>56520.78</v>
          </cell>
        </row>
        <row r="1094">
          <cell r="A1094" t="str">
            <v>O&amp;M</v>
          </cell>
          <cell r="B1094" t="str">
            <v>Dey,Swapan K</v>
          </cell>
          <cell r="C1094">
            <v>16545</v>
          </cell>
          <cell r="D1094" t="str">
            <v>16545</v>
          </cell>
          <cell r="E1094" t="str">
            <v>Sub Station Tech Engineering</v>
          </cell>
          <cell r="F1094" t="str">
            <v>Engineering</v>
          </cell>
          <cell r="G1094" t="str">
            <v>Sub Station Tech Engineering</v>
          </cell>
          <cell r="H1094" t="str">
            <v>120</v>
          </cell>
          <cell r="I1094" t="str">
            <v>MT</v>
          </cell>
          <cell r="L1094">
            <v>2030.83</v>
          </cell>
          <cell r="M1094">
            <v>2941544.77</v>
          </cell>
        </row>
        <row r="1095">
          <cell r="A1095" t="str">
            <v>O&amp;M</v>
          </cell>
          <cell r="B1095" t="str">
            <v>Dey,Swapan K</v>
          </cell>
          <cell r="C1095">
            <v>16545</v>
          </cell>
          <cell r="D1095" t="str">
            <v>16545</v>
          </cell>
          <cell r="E1095" t="str">
            <v>Tech Eng Substation</v>
          </cell>
          <cell r="F1095" t="str">
            <v>Engineering</v>
          </cell>
          <cell r="G1095" t="str">
            <v>Sub Station Tech Engineering</v>
          </cell>
          <cell r="H1095" t="str">
            <v>120</v>
          </cell>
          <cell r="I1095" t="str">
            <v>MT</v>
          </cell>
          <cell r="J1095">
            <v>1247.21</v>
          </cell>
          <cell r="M1095">
            <v>8376407.2199999997</v>
          </cell>
        </row>
        <row r="1096">
          <cell r="A1096" t="str">
            <v>O&amp;M</v>
          </cell>
          <cell r="B1096" t="str">
            <v>Dey,Swapan K</v>
          </cell>
          <cell r="C1096">
            <v>16545</v>
          </cell>
          <cell r="D1096" t="str">
            <v>16545</v>
          </cell>
          <cell r="E1096" t="str">
            <v>Sub Station Tech Engineering</v>
          </cell>
          <cell r="F1096" t="str">
            <v>Engineering</v>
          </cell>
          <cell r="G1096" t="str">
            <v>Sub Station Tech Engineering</v>
          </cell>
          <cell r="H1096" t="str">
            <v>120</v>
          </cell>
          <cell r="I1096" t="str">
            <v>OT</v>
          </cell>
          <cell r="L1096">
            <v>53427.91</v>
          </cell>
        </row>
        <row r="1097">
          <cell r="A1097" t="str">
            <v>O&amp;M</v>
          </cell>
          <cell r="B1097" t="str">
            <v>Dey,Swapan K</v>
          </cell>
          <cell r="C1097">
            <v>16545</v>
          </cell>
          <cell r="D1097" t="str">
            <v>16545</v>
          </cell>
          <cell r="E1097" t="str">
            <v>Tech Eng Substation</v>
          </cell>
          <cell r="F1097" t="str">
            <v>Engineering</v>
          </cell>
          <cell r="G1097" t="str">
            <v>Sub Station Tech Engineering</v>
          </cell>
          <cell r="H1097" t="str">
            <v>120</v>
          </cell>
          <cell r="I1097" t="str">
            <v>OT</v>
          </cell>
          <cell r="J1097">
            <v>52960.75</v>
          </cell>
          <cell r="K1097">
            <v>45665.42</v>
          </cell>
        </row>
        <row r="1098">
          <cell r="A1098" t="str">
            <v>O&amp;M</v>
          </cell>
          <cell r="B1098" t="str">
            <v>Dey,Swapan K</v>
          </cell>
          <cell r="C1098">
            <v>16545</v>
          </cell>
          <cell r="D1098" t="str">
            <v>16545</v>
          </cell>
          <cell r="E1098" t="str">
            <v>Sub Station Tech Engineering</v>
          </cell>
          <cell r="F1098" t="str">
            <v>Engineering</v>
          </cell>
          <cell r="G1098" t="str">
            <v>Sub Station Tech Engineering</v>
          </cell>
          <cell r="H1098" t="str">
            <v>120</v>
          </cell>
          <cell r="I1098" t="str">
            <v>TT</v>
          </cell>
          <cell r="L1098">
            <v>15721.26</v>
          </cell>
        </row>
        <row r="1099">
          <cell r="A1099" t="str">
            <v>O&amp;M</v>
          </cell>
          <cell r="B1099" t="str">
            <v>Dey,Swapan K</v>
          </cell>
          <cell r="C1099">
            <v>16545</v>
          </cell>
          <cell r="D1099" t="str">
            <v>16545</v>
          </cell>
          <cell r="E1099" t="str">
            <v>Tech Eng Substation</v>
          </cell>
          <cell r="F1099" t="str">
            <v>Engineering</v>
          </cell>
          <cell r="G1099" t="str">
            <v>Sub Station Tech Engineering</v>
          </cell>
          <cell r="H1099" t="str">
            <v>120</v>
          </cell>
          <cell r="I1099" t="str">
            <v>TT</v>
          </cell>
          <cell r="J1099">
            <v>3142.33</v>
          </cell>
          <cell r="K1099">
            <v>22166.48</v>
          </cell>
        </row>
        <row r="1100">
          <cell r="A1100" t="str">
            <v>O&amp;M</v>
          </cell>
          <cell r="B1100" t="str">
            <v>Gelbien,Lawrence J</v>
          </cell>
          <cell r="C1100">
            <v>16550</v>
          </cell>
          <cell r="D1100" t="str">
            <v>16550</v>
          </cell>
          <cell r="E1100" t="str">
            <v>System Engineering</v>
          </cell>
          <cell r="F1100" t="str">
            <v>Engineering</v>
          </cell>
          <cell r="G1100" t="str">
            <v>System Engineering</v>
          </cell>
          <cell r="H1100" t="str">
            <v>120</v>
          </cell>
          <cell r="I1100" t="str">
            <v>BT</v>
          </cell>
          <cell r="J1100">
            <v>165158.31</v>
          </cell>
          <cell r="K1100">
            <v>208636.02</v>
          </cell>
          <cell r="L1100">
            <v>37400.35</v>
          </cell>
        </row>
        <row r="1101">
          <cell r="A1101" t="str">
            <v>CAP</v>
          </cell>
          <cell r="B1101" t="str">
            <v>Gelbien,Lawrence J</v>
          </cell>
          <cell r="C1101">
            <v>16550</v>
          </cell>
          <cell r="D1101" t="str">
            <v>16550</v>
          </cell>
          <cell r="E1101" t="str">
            <v>System Engineering</v>
          </cell>
          <cell r="F1101" t="str">
            <v>Engineering</v>
          </cell>
          <cell r="G1101" t="str">
            <v>System Engineering</v>
          </cell>
          <cell r="H1101" t="str">
            <v>120</v>
          </cell>
          <cell r="I1101" t="str">
            <v>CB</v>
          </cell>
          <cell r="J1101">
            <v>380326.34</v>
          </cell>
          <cell r="K1101">
            <v>420288.92</v>
          </cell>
          <cell r="L1101">
            <v>299473.24</v>
          </cell>
          <cell r="M1101">
            <v>3421851.6</v>
          </cell>
        </row>
        <row r="1102">
          <cell r="A1102" t="str">
            <v>CAP</v>
          </cell>
          <cell r="B1102" t="str">
            <v>Gelbien,Lawrence J</v>
          </cell>
          <cell r="C1102">
            <v>16550</v>
          </cell>
          <cell r="D1102" t="str">
            <v>16550</v>
          </cell>
          <cell r="E1102" t="str">
            <v>System Engineering</v>
          </cell>
          <cell r="F1102" t="str">
            <v>Engineering</v>
          </cell>
          <cell r="G1102" t="str">
            <v>System Engineering</v>
          </cell>
          <cell r="H1102" t="str">
            <v>120</v>
          </cell>
          <cell r="I1102" t="str">
            <v>CI</v>
          </cell>
          <cell r="J1102">
            <v>2976.57</v>
          </cell>
          <cell r="K1102">
            <v>67313.78</v>
          </cell>
          <cell r="L1102">
            <v>196668.75</v>
          </cell>
        </row>
        <row r="1103">
          <cell r="A1103" t="str">
            <v>CAP</v>
          </cell>
          <cell r="B1103" t="str">
            <v>Gelbien,Lawrence J</v>
          </cell>
          <cell r="C1103">
            <v>16550</v>
          </cell>
          <cell r="D1103" t="str">
            <v>16550</v>
          </cell>
          <cell r="E1103" t="str">
            <v>System Engineering</v>
          </cell>
          <cell r="F1103" t="str">
            <v>Engineering</v>
          </cell>
          <cell r="G1103" t="str">
            <v>System Engineering</v>
          </cell>
          <cell r="H1103" t="str">
            <v>120</v>
          </cell>
          <cell r="I1103" t="str">
            <v>CL</v>
          </cell>
          <cell r="J1103">
            <v>861629.6</v>
          </cell>
          <cell r="K1103">
            <v>955273.84</v>
          </cell>
          <cell r="L1103">
            <v>682764.84</v>
          </cell>
        </row>
        <row r="1104">
          <cell r="A1104" t="str">
            <v>CAP</v>
          </cell>
          <cell r="B1104" t="str">
            <v>Gelbien,Lawrence J</v>
          </cell>
          <cell r="C1104">
            <v>16550</v>
          </cell>
          <cell r="D1104" t="str">
            <v>16550</v>
          </cell>
          <cell r="E1104" t="str">
            <v>System Engineering</v>
          </cell>
          <cell r="F1104" t="str">
            <v>Engineering</v>
          </cell>
          <cell r="G1104" t="str">
            <v>System Engineering</v>
          </cell>
          <cell r="H1104" t="str">
            <v>120</v>
          </cell>
          <cell r="I1104" t="str">
            <v>CM</v>
          </cell>
          <cell r="K1104">
            <v>996.8</v>
          </cell>
        </row>
        <row r="1105">
          <cell r="A1105" t="str">
            <v>CAP</v>
          </cell>
          <cell r="B1105" t="str">
            <v>Gelbien,Lawrence J</v>
          </cell>
          <cell r="C1105">
            <v>16550</v>
          </cell>
          <cell r="D1105" t="str">
            <v>16550</v>
          </cell>
          <cell r="E1105" t="str">
            <v>System Engineering</v>
          </cell>
          <cell r="F1105" t="str">
            <v>Engineering</v>
          </cell>
          <cell r="G1105" t="str">
            <v>System Engineering</v>
          </cell>
          <cell r="H1105" t="str">
            <v>120</v>
          </cell>
          <cell r="I1105" t="str">
            <v>CT</v>
          </cell>
          <cell r="J1105">
            <v>91114.97</v>
          </cell>
          <cell r="K1105">
            <v>99308.58</v>
          </cell>
          <cell r="L1105">
            <v>23483.35</v>
          </cell>
        </row>
        <row r="1106">
          <cell r="A1106" t="str">
            <v>O&amp;M</v>
          </cell>
          <cell r="B1106" t="str">
            <v>Gelbien,Lawrence J</v>
          </cell>
          <cell r="C1106">
            <v>16550</v>
          </cell>
          <cell r="D1106" t="str">
            <v>16550</v>
          </cell>
          <cell r="E1106" t="str">
            <v>System Engineering</v>
          </cell>
          <cell r="F1106" t="str">
            <v>Engineering</v>
          </cell>
          <cell r="G1106" t="str">
            <v>System Engineering</v>
          </cell>
          <cell r="H1106" t="str">
            <v>120</v>
          </cell>
          <cell r="I1106" t="str">
            <v>IT</v>
          </cell>
          <cell r="J1106">
            <v>37790.43</v>
          </cell>
          <cell r="K1106">
            <v>17180.61</v>
          </cell>
          <cell r="L1106">
            <v>8908.9599999999991</v>
          </cell>
        </row>
        <row r="1107">
          <cell r="A1107" t="str">
            <v>O&amp;M</v>
          </cell>
          <cell r="B1107" t="str">
            <v>Gelbien,Lawrence J</v>
          </cell>
          <cell r="C1107">
            <v>16550</v>
          </cell>
          <cell r="D1107" t="str">
            <v>16550</v>
          </cell>
          <cell r="E1107" t="str">
            <v>System Engineering</v>
          </cell>
          <cell r="F1107" t="str">
            <v>Engineering</v>
          </cell>
          <cell r="G1107" t="str">
            <v>System Engineering</v>
          </cell>
          <cell r="H1107" t="str">
            <v>120</v>
          </cell>
          <cell r="I1107" t="str">
            <v>LT</v>
          </cell>
          <cell r="J1107">
            <v>476936.67</v>
          </cell>
          <cell r="K1107">
            <v>605577.64</v>
          </cell>
          <cell r="L1107">
            <v>110413.55</v>
          </cell>
          <cell r="M1107">
            <v>4466.96</v>
          </cell>
        </row>
        <row r="1108">
          <cell r="A1108" t="str">
            <v>O&amp;M</v>
          </cell>
          <cell r="B1108" t="str">
            <v>Gelbien,Lawrence J</v>
          </cell>
          <cell r="C1108">
            <v>16550</v>
          </cell>
          <cell r="D1108" t="str">
            <v>16550</v>
          </cell>
          <cell r="E1108" t="str">
            <v>System Engineering</v>
          </cell>
          <cell r="F1108" t="str">
            <v>Engineering</v>
          </cell>
          <cell r="G1108" t="str">
            <v>System Engineering</v>
          </cell>
          <cell r="H1108" t="str">
            <v>120</v>
          </cell>
          <cell r="I1108" t="str">
            <v>MT</v>
          </cell>
          <cell r="J1108">
            <v>1339.74</v>
          </cell>
          <cell r="K1108">
            <v>1135.5899999999999</v>
          </cell>
          <cell r="L1108">
            <v>40.6</v>
          </cell>
          <cell r="M1108">
            <v>1559248.26</v>
          </cell>
        </row>
        <row r="1109">
          <cell r="A1109" t="str">
            <v>O&amp;M</v>
          </cell>
          <cell r="B1109" t="str">
            <v>Gelbien,Lawrence J</v>
          </cell>
          <cell r="C1109">
            <v>16550</v>
          </cell>
          <cell r="D1109" t="str">
            <v>16550</v>
          </cell>
          <cell r="E1109" t="str">
            <v>System Engineering</v>
          </cell>
          <cell r="F1109" t="str">
            <v>Engineering</v>
          </cell>
          <cell r="G1109" t="str">
            <v>System Engineering</v>
          </cell>
          <cell r="H1109" t="str">
            <v>120</v>
          </cell>
          <cell r="I1109" t="str">
            <v>OT</v>
          </cell>
          <cell r="J1109">
            <v>18665.259999999998</v>
          </cell>
          <cell r="K1109">
            <v>8243.16</v>
          </cell>
          <cell r="L1109">
            <v>935.99</v>
          </cell>
        </row>
        <row r="1110">
          <cell r="A1110" t="str">
            <v>O&amp;M</v>
          </cell>
          <cell r="B1110" t="str">
            <v>Gelbien,Lawrence J</v>
          </cell>
          <cell r="C1110">
            <v>16550</v>
          </cell>
          <cell r="D1110" t="str">
            <v>16550</v>
          </cell>
          <cell r="E1110" t="str">
            <v>System Engineering</v>
          </cell>
          <cell r="F1110" t="str">
            <v>Engineering</v>
          </cell>
          <cell r="G1110" t="str">
            <v>System Engineering</v>
          </cell>
          <cell r="H1110" t="str">
            <v>120</v>
          </cell>
          <cell r="I1110" t="str">
            <v>TT</v>
          </cell>
          <cell r="J1110">
            <v>9575.59</v>
          </cell>
          <cell r="K1110">
            <v>24969.1</v>
          </cell>
          <cell r="L1110">
            <v>239.64</v>
          </cell>
        </row>
        <row r="1111">
          <cell r="A1111" t="str">
            <v>O&amp;M</v>
          </cell>
          <cell r="B1111" t="str">
            <v>Carmody,Chris</v>
          </cell>
          <cell r="C1111">
            <v>16555</v>
          </cell>
          <cell r="D1111" t="str">
            <v>16555</v>
          </cell>
          <cell r="E1111" t="str">
            <v>Technical Training</v>
          </cell>
          <cell r="F1111" t="str">
            <v>Human Resources</v>
          </cell>
          <cell r="G1111" t="str">
            <v>Technical Training</v>
          </cell>
          <cell r="H1111" t="str">
            <v>120</v>
          </cell>
          <cell r="I1111" t="str">
            <v>BT</v>
          </cell>
          <cell r="J1111">
            <v>259588.77</v>
          </cell>
          <cell r="K1111">
            <v>314529.25</v>
          </cell>
          <cell r="L1111">
            <v>87882.7</v>
          </cell>
        </row>
        <row r="1112">
          <cell r="A1112" t="str">
            <v>CAP</v>
          </cell>
          <cell r="B1112" t="str">
            <v>Carmody,Chris</v>
          </cell>
          <cell r="C1112">
            <v>16555</v>
          </cell>
          <cell r="D1112" t="str">
            <v>16555</v>
          </cell>
          <cell r="E1112" t="str">
            <v>Technical Training</v>
          </cell>
          <cell r="F1112" t="str">
            <v>Human Resources</v>
          </cell>
          <cell r="G1112" t="str">
            <v>Technical Training</v>
          </cell>
          <cell r="H1112" t="str">
            <v>120</v>
          </cell>
          <cell r="I1112" t="str">
            <v>CB</v>
          </cell>
          <cell r="J1112">
            <v>849.85</v>
          </cell>
          <cell r="K1112">
            <v>351</v>
          </cell>
          <cell r="L1112">
            <v>405.64</v>
          </cell>
          <cell r="M1112">
            <v>-49340.73</v>
          </cell>
        </row>
        <row r="1113">
          <cell r="A1113" t="str">
            <v>CAP</v>
          </cell>
          <cell r="B1113" t="str">
            <v>Carmody,Chris</v>
          </cell>
          <cell r="C1113">
            <v>16555</v>
          </cell>
          <cell r="D1113" t="str">
            <v>16555</v>
          </cell>
          <cell r="E1113" t="str">
            <v>Technical Training</v>
          </cell>
          <cell r="F1113" t="str">
            <v>Human Resources</v>
          </cell>
          <cell r="G1113" t="str">
            <v>Technical Training</v>
          </cell>
          <cell r="H1113" t="str">
            <v>120</v>
          </cell>
          <cell r="I1113" t="str">
            <v>CL</v>
          </cell>
          <cell r="J1113">
            <v>1931.53</v>
          </cell>
          <cell r="K1113">
            <v>797.76</v>
          </cell>
          <cell r="L1113">
            <v>921.93</v>
          </cell>
        </row>
        <row r="1114">
          <cell r="A1114" t="str">
            <v>O&amp;M</v>
          </cell>
          <cell r="B1114" t="str">
            <v>Carmody,Chris</v>
          </cell>
          <cell r="C1114">
            <v>16555</v>
          </cell>
          <cell r="D1114" t="str">
            <v>16555</v>
          </cell>
          <cell r="E1114" t="str">
            <v>Technical Training</v>
          </cell>
          <cell r="F1114" t="str">
            <v>Human Resources</v>
          </cell>
          <cell r="G1114" t="str">
            <v>Technical Training</v>
          </cell>
          <cell r="H1114" t="str">
            <v>120</v>
          </cell>
          <cell r="I1114" t="str">
            <v>IT</v>
          </cell>
          <cell r="J1114">
            <v>50040.29</v>
          </cell>
          <cell r="K1114">
            <v>177106.84</v>
          </cell>
          <cell r="L1114">
            <v>140180.07</v>
          </cell>
        </row>
        <row r="1115">
          <cell r="A1115" t="str">
            <v>O&amp;M</v>
          </cell>
          <cell r="B1115" t="str">
            <v>Carmody,Chris</v>
          </cell>
          <cell r="C1115">
            <v>16555</v>
          </cell>
          <cell r="D1115" t="str">
            <v>16555</v>
          </cell>
          <cell r="E1115" t="str">
            <v>Technical Training</v>
          </cell>
          <cell r="F1115" t="str">
            <v>Human Resources</v>
          </cell>
          <cell r="G1115" t="str">
            <v>Technical Training</v>
          </cell>
          <cell r="H1115" t="str">
            <v>120</v>
          </cell>
          <cell r="I1115" t="str">
            <v>LT</v>
          </cell>
          <cell r="J1115">
            <v>739274.38</v>
          </cell>
          <cell r="K1115">
            <v>900948.9</v>
          </cell>
          <cell r="L1115">
            <v>246358.23</v>
          </cell>
          <cell r="M1115">
            <v>77425.75</v>
          </cell>
        </row>
        <row r="1116">
          <cell r="A1116" t="str">
            <v>O&amp;M</v>
          </cell>
          <cell r="B1116" t="str">
            <v>Carmody,Chris</v>
          </cell>
          <cell r="C1116">
            <v>16555</v>
          </cell>
          <cell r="D1116" t="str">
            <v>16555</v>
          </cell>
          <cell r="E1116" t="str">
            <v>Technical Training</v>
          </cell>
          <cell r="F1116" t="str">
            <v>Human Resources</v>
          </cell>
          <cell r="G1116" t="str">
            <v>Technical Training</v>
          </cell>
          <cell r="H1116" t="str">
            <v>120</v>
          </cell>
          <cell r="I1116" t="str">
            <v>MT</v>
          </cell>
          <cell r="J1116">
            <v>30087.84</v>
          </cell>
          <cell r="K1116">
            <v>27748.38</v>
          </cell>
          <cell r="L1116">
            <v>37676.81</v>
          </cell>
          <cell r="M1116">
            <v>1966233.16</v>
          </cell>
        </row>
        <row r="1117">
          <cell r="A1117" t="str">
            <v>O&amp;M</v>
          </cell>
          <cell r="B1117" t="str">
            <v>Carmody,Chris</v>
          </cell>
          <cell r="C1117">
            <v>16555</v>
          </cell>
          <cell r="D1117" t="str">
            <v>16555</v>
          </cell>
          <cell r="E1117" t="str">
            <v>Technical Training</v>
          </cell>
          <cell r="F1117" t="str">
            <v>Human Resources</v>
          </cell>
          <cell r="G1117" t="str">
            <v>Technical Training</v>
          </cell>
          <cell r="H1117" t="str">
            <v>120</v>
          </cell>
          <cell r="I1117" t="str">
            <v>OT</v>
          </cell>
          <cell r="J1117">
            <v>303405.25</v>
          </cell>
          <cell r="K1117">
            <v>64719.91</v>
          </cell>
          <cell r="L1117">
            <v>104159.23</v>
          </cell>
        </row>
        <row r="1118">
          <cell r="A1118" t="str">
            <v>O&amp;M</v>
          </cell>
          <cell r="B1118" t="str">
            <v>Carmody,Chris</v>
          </cell>
          <cell r="C1118">
            <v>16555</v>
          </cell>
          <cell r="D1118" t="str">
            <v>16555</v>
          </cell>
          <cell r="E1118" t="str">
            <v>Technical Training</v>
          </cell>
          <cell r="F1118" t="str">
            <v>Human Resources</v>
          </cell>
          <cell r="G1118" t="str">
            <v>Technical Training</v>
          </cell>
          <cell r="H1118" t="str">
            <v>120</v>
          </cell>
          <cell r="I1118" t="str">
            <v>TT</v>
          </cell>
          <cell r="J1118">
            <v>7737.98</v>
          </cell>
          <cell r="K1118">
            <v>27996.55</v>
          </cell>
          <cell r="L1118">
            <v>11108.34</v>
          </cell>
        </row>
        <row r="1119">
          <cell r="A1119" t="str">
            <v>O&amp;M</v>
          </cell>
          <cell r="B1119" t="str">
            <v>Salamone,Charles P</v>
          </cell>
          <cell r="C1119">
            <v>16560</v>
          </cell>
          <cell r="D1119" t="str">
            <v>16560</v>
          </cell>
          <cell r="E1119" t="str">
            <v>System Planning</v>
          </cell>
          <cell r="F1119" t="str">
            <v>Engineering</v>
          </cell>
          <cell r="G1119" t="str">
            <v>System Planning</v>
          </cell>
          <cell r="H1119" t="str">
            <v>120</v>
          </cell>
          <cell r="I1119" t="str">
            <v>BT</v>
          </cell>
          <cell r="J1119">
            <v>79113.23</v>
          </cell>
          <cell r="K1119">
            <v>107026.93</v>
          </cell>
          <cell r="L1119">
            <v>5997.65</v>
          </cell>
          <cell r="M1119">
            <v>98.86</v>
          </cell>
        </row>
        <row r="1120">
          <cell r="A1120" t="str">
            <v>CAP</v>
          </cell>
          <cell r="B1120" t="str">
            <v>Salamone,Charles P</v>
          </cell>
          <cell r="C1120">
            <v>16560</v>
          </cell>
          <cell r="D1120" t="str">
            <v>16560</v>
          </cell>
          <cell r="E1120" t="str">
            <v>System Planning</v>
          </cell>
          <cell r="F1120" t="str">
            <v>Engineering</v>
          </cell>
          <cell r="G1120" t="str">
            <v>System Planning</v>
          </cell>
          <cell r="H1120" t="str">
            <v>120</v>
          </cell>
          <cell r="I1120" t="str">
            <v>CB</v>
          </cell>
          <cell r="J1120">
            <v>49.02</v>
          </cell>
          <cell r="K1120">
            <v>49.79</v>
          </cell>
          <cell r="L1120">
            <v>64787.06</v>
          </cell>
          <cell r="M1120">
            <v>898278.53</v>
          </cell>
        </row>
        <row r="1121">
          <cell r="A1121" t="str">
            <v>CAP</v>
          </cell>
          <cell r="B1121" t="str">
            <v>Salamone,Charles P</v>
          </cell>
          <cell r="C1121">
            <v>16560</v>
          </cell>
          <cell r="D1121" t="str">
            <v>16560</v>
          </cell>
          <cell r="E1121" t="str">
            <v>System Planning</v>
          </cell>
          <cell r="F1121" t="str">
            <v>Engineering</v>
          </cell>
          <cell r="G1121" t="str">
            <v>System Planning</v>
          </cell>
          <cell r="H1121" t="str">
            <v>120</v>
          </cell>
          <cell r="I1121" t="str">
            <v>CI</v>
          </cell>
          <cell r="L1121">
            <v>111129.60000000001</v>
          </cell>
          <cell r="M1121">
            <v>62679.91</v>
          </cell>
        </row>
        <row r="1122">
          <cell r="A1122" t="str">
            <v>CAP</v>
          </cell>
          <cell r="B1122" t="str">
            <v>Salamone,Charles P</v>
          </cell>
          <cell r="C1122">
            <v>16560</v>
          </cell>
          <cell r="D1122" t="str">
            <v>16560</v>
          </cell>
          <cell r="E1122" t="str">
            <v>System Planning</v>
          </cell>
          <cell r="F1122" t="str">
            <v>Engineering</v>
          </cell>
          <cell r="G1122" t="str">
            <v>System Planning</v>
          </cell>
          <cell r="H1122" t="str">
            <v>120</v>
          </cell>
          <cell r="I1122" t="str">
            <v>CL</v>
          </cell>
          <cell r="J1122">
            <v>111.4</v>
          </cell>
          <cell r="K1122">
            <v>113.17</v>
          </cell>
          <cell r="L1122">
            <v>146715.89000000001</v>
          </cell>
        </row>
        <row r="1123">
          <cell r="A1123" t="str">
            <v>CAP</v>
          </cell>
          <cell r="B1123" t="str">
            <v>Salamone,Charles P</v>
          </cell>
          <cell r="C1123">
            <v>16560</v>
          </cell>
          <cell r="D1123" t="str">
            <v>16560</v>
          </cell>
          <cell r="E1123" t="str">
            <v>System Planning</v>
          </cell>
          <cell r="F1123" t="str">
            <v>Engineering</v>
          </cell>
          <cell r="G1123" t="str">
            <v>System Planning</v>
          </cell>
          <cell r="H1123" t="str">
            <v>120</v>
          </cell>
          <cell r="I1123" t="str">
            <v>CT</v>
          </cell>
          <cell r="L1123">
            <v>1653.75</v>
          </cell>
        </row>
        <row r="1124">
          <cell r="A1124" t="str">
            <v>O&amp;M</v>
          </cell>
          <cell r="B1124" t="str">
            <v>Salamone,Charles P</v>
          </cell>
          <cell r="C1124">
            <v>16560</v>
          </cell>
          <cell r="D1124" t="str">
            <v>16560</v>
          </cell>
          <cell r="E1124" t="str">
            <v>System Planning</v>
          </cell>
          <cell r="F1124" t="str">
            <v>Engineering</v>
          </cell>
          <cell r="G1124" t="str">
            <v>System Planning</v>
          </cell>
          <cell r="H1124" t="str">
            <v>120</v>
          </cell>
          <cell r="I1124" t="str">
            <v>IT</v>
          </cell>
          <cell r="J1124">
            <v>266333.2</v>
          </cell>
          <cell r="K1124">
            <v>256612.11</v>
          </cell>
          <cell r="L1124">
            <v>256696.22</v>
          </cell>
        </row>
        <row r="1125">
          <cell r="A1125" t="str">
            <v>O&amp;M</v>
          </cell>
          <cell r="B1125" t="str">
            <v>Salamone,Charles P</v>
          </cell>
          <cell r="C1125">
            <v>16560</v>
          </cell>
          <cell r="D1125" t="str">
            <v>16560</v>
          </cell>
          <cell r="E1125" t="str">
            <v>System Planning</v>
          </cell>
          <cell r="F1125" t="str">
            <v>Engineering</v>
          </cell>
          <cell r="G1125" t="str">
            <v>System Planning</v>
          </cell>
          <cell r="H1125" t="str">
            <v>120</v>
          </cell>
          <cell r="I1125" t="str">
            <v>LT</v>
          </cell>
          <cell r="J1125">
            <v>232466.69</v>
          </cell>
          <cell r="K1125">
            <v>309202.96999999997</v>
          </cell>
          <cell r="L1125">
            <v>14528.93</v>
          </cell>
          <cell r="M1125">
            <v>92527.5</v>
          </cell>
        </row>
        <row r="1126">
          <cell r="A1126" t="str">
            <v>O&amp;M</v>
          </cell>
          <cell r="B1126" t="str">
            <v>Salamone,Charles P</v>
          </cell>
          <cell r="C1126">
            <v>16560</v>
          </cell>
          <cell r="D1126" t="str">
            <v>16560</v>
          </cell>
          <cell r="E1126" t="str">
            <v>System Planning</v>
          </cell>
          <cell r="F1126" t="str">
            <v>Engineering</v>
          </cell>
          <cell r="G1126" t="str">
            <v>System Planning</v>
          </cell>
          <cell r="H1126" t="str">
            <v>120</v>
          </cell>
          <cell r="I1126" t="str">
            <v>MT</v>
          </cell>
          <cell r="J1126">
            <v>-126805.08</v>
          </cell>
          <cell r="K1126">
            <v>125.87</v>
          </cell>
          <cell r="M1126">
            <v>1343167.49</v>
          </cell>
        </row>
        <row r="1127">
          <cell r="A1127" t="str">
            <v>O&amp;M</v>
          </cell>
          <cell r="B1127" t="str">
            <v>Salamone,Charles P</v>
          </cell>
          <cell r="C1127">
            <v>16560</v>
          </cell>
          <cell r="D1127" t="str">
            <v>16560</v>
          </cell>
          <cell r="E1127" t="str">
            <v>System Planning</v>
          </cell>
          <cell r="F1127" t="str">
            <v>Engineering</v>
          </cell>
          <cell r="G1127" t="str">
            <v>System Planning</v>
          </cell>
          <cell r="H1127" t="str">
            <v>120</v>
          </cell>
          <cell r="I1127" t="str">
            <v>OT</v>
          </cell>
          <cell r="J1127">
            <v>38238.230000000003</v>
          </cell>
        </row>
        <row r="1128">
          <cell r="A1128" t="str">
            <v>O&amp;M</v>
          </cell>
          <cell r="B1128" t="str">
            <v>Salamone,Charles P</v>
          </cell>
          <cell r="C1128">
            <v>16560</v>
          </cell>
          <cell r="D1128" t="str">
            <v>16560</v>
          </cell>
          <cell r="E1128" t="str">
            <v>System Planning</v>
          </cell>
          <cell r="F1128" t="str">
            <v>Engineering</v>
          </cell>
          <cell r="G1128" t="str">
            <v>System Planning</v>
          </cell>
          <cell r="H1128" t="str">
            <v>120</v>
          </cell>
          <cell r="I1128" t="str">
            <v>TT</v>
          </cell>
          <cell r="J1128">
            <v>5076.6899999999996</v>
          </cell>
          <cell r="L1128">
            <v>577.83000000000004</v>
          </cell>
        </row>
        <row r="1129">
          <cell r="A1129" t="str">
            <v>O&amp;M</v>
          </cell>
          <cell r="B1129" t="str">
            <v>Vaitkus,Paul D</v>
          </cell>
          <cell r="C1129">
            <v>16575</v>
          </cell>
          <cell r="D1129" t="str">
            <v>16575</v>
          </cell>
          <cell r="E1129" t="str">
            <v>AM Asset Management</v>
          </cell>
          <cell r="F1129" t="str">
            <v>Engineering</v>
          </cell>
          <cell r="G1129" t="str">
            <v>Engineering Adjustments</v>
          </cell>
          <cell r="H1129" t="str">
            <v>120</v>
          </cell>
          <cell r="I1129" t="str">
            <v>BT</v>
          </cell>
          <cell r="K1129">
            <v>-161634.19</v>
          </cell>
          <cell r="M1129">
            <v>120.56</v>
          </cell>
        </row>
        <row r="1130">
          <cell r="A1130" t="str">
            <v>O&amp;M</v>
          </cell>
          <cell r="B1130" t="str">
            <v>Vaitkus,Paul D</v>
          </cell>
          <cell r="C1130">
            <v>16575</v>
          </cell>
          <cell r="D1130" t="str">
            <v>16575</v>
          </cell>
          <cell r="E1130" t="str">
            <v>Engineering Adjustments</v>
          </cell>
          <cell r="F1130" t="str">
            <v>Engineering</v>
          </cell>
          <cell r="G1130" t="str">
            <v>Engineering Adjustments</v>
          </cell>
          <cell r="H1130" t="str">
            <v>120</v>
          </cell>
          <cell r="I1130" t="str">
            <v>BT</v>
          </cell>
          <cell r="L1130">
            <v>-243587.34</v>
          </cell>
        </row>
        <row r="1131">
          <cell r="A1131" t="str">
            <v>CAP</v>
          </cell>
          <cell r="B1131" t="str">
            <v>Vaitkus,Paul D</v>
          </cell>
          <cell r="C1131">
            <v>16575</v>
          </cell>
          <cell r="D1131" t="str">
            <v>16575</v>
          </cell>
          <cell r="E1131" t="str">
            <v>AM Asset Management</v>
          </cell>
          <cell r="F1131" t="str">
            <v>Engineering</v>
          </cell>
          <cell r="G1131" t="str">
            <v>Engineering Adjustments</v>
          </cell>
          <cell r="H1131" t="str">
            <v>120</v>
          </cell>
          <cell r="I1131" t="str">
            <v>CB</v>
          </cell>
          <cell r="K1131">
            <v>214373.81</v>
          </cell>
          <cell r="M1131">
            <v>45.7</v>
          </cell>
        </row>
        <row r="1132">
          <cell r="A1132" t="str">
            <v>CAP</v>
          </cell>
          <cell r="B1132" t="str">
            <v>Vaitkus,Paul D</v>
          </cell>
          <cell r="C1132">
            <v>16575</v>
          </cell>
          <cell r="D1132" t="str">
            <v>16575</v>
          </cell>
          <cell r="E1132" t="str">
            <v>Engineering Adjustments</v>
          </cell>
          <cell r="F1132" t="str">
            <v>Engineering</v>
          </cell>
          <cell r="G1132" t="str">
            <v>Engineering Adjustments</v>
          </cell>
          <cell r="H1132" t="str">
            <v>120</v>
          </cell>
          <cell r="I1132" t="str">
            <v>CB</v>
          </cell>
          <cell r="L1132">
            <v>4007244.19</v>
          </cell>
          <cell r="M1132">
            <v>45.68</v>
          </cell>
        </row>
        <row r="1133">
          <cell r="A1133" t="str">
            <v>CAP</v>
          </cell>
          <cell r="B1133" t="str">
            <v>Vaitkus,Paul D</v>
          </cell>
          <cell r="C1133">
            <v>16575</v>
          </cell>
          <cell r="D1133" t="str">
            <v>16575</v>
          </cell>
          <cell r="E1133" t="str">
            <v>AM Asset Management</v>
          </cell>
          <cell r="F1133" t="str">
            <v>Engineering</v>
          </cell>
          <cell r="G1133" t="str">
            <v>Engineering Adjustments</v>
          </cell>
          <cell r="H1133" t="str">
            <v>120</v>
          </cell>
          <cell r="I1133" t="str">
            <v>CL</v>
          </cell>
          <cell r="K1133">
            <v>486913.18</v>
          </cell>
        </row>
        <row r="1134">
          <cell r="A1134" t="str">
            <v>CAP</v>
          </cell>
          <cell r="B1134" t="str">
            <v>Vaitkus,Paul D</v>
          </cell>
          <cell r="C1134">
            <v>16575</v>
          </cell>
          <cell r="D1134" t="str">
            <v>16575</v>
          </cell>
          <cell r="E1134" t="str">
            <v>Engineering Adjustments</v>
          </cell>
          <cell r="F1134" t="str">
            <v>Engineering</v>
          </cell>
          <cell r="G1134" t="str">
            <v>Engineering Adjustments</v>
          </cell>
          <cell r="H1134" t="str">
            <v>120</v>
          </cell>
          <cell r="I1134" t="str">
            <v>CL</v>
          </cell>
          <cell r="L1134">
            <v>722627.11</v>
          </cell>
        </row>
        <row r="1135">
          <cell r="A1135" t="str">
            <v>CAP</v>
          </cell>
          <cell r="B1135" t="str">
            <v>Vaitkus,Paul D</v>
          </cell>
          <cell r="C1135">
            <v>16575</v>
          </cell>
          <cell r="D1135" t="str">
            <v>16575</v>
          </cell>
          <cell r="E1135" t="str">
            <v>Engineering Adjustments</v>
          </cell>
          <cell r="F1135" t="str">
            <v>Engineering</v>
          </cell>
          <cell r="G1135" t="str">
            <v>Engineering Adjustments</v>
          </cell>
          <cell r="H1135" t="str">
            <v>120</v>
          </cell>
          <cell r="I1135" t="str">
            <v>CM</v>
          </cell>
          <cell r="L1135">
            <v>38411.79</v>
          </cell>
        </row>
        <row r="1136">
          <cell r="A1136" t="str">
            <v>CAP</v>
          </cell>
          <cell r="B1136" t="str">
            <v>Vaitkus,Paul D</v>
          </cell>
          <cell r="C1136">
            <v>16575</v>
          </cell>
          <cell r="D1136" t="str">
            <v>16575</v>
          </cell>
          <cell r="E1136" t="str">
            <v>Engineering Adjustments</v>
          </cell>
          <cell r="F1136" t="str">
            <v>Engineering</v>
          </cell>
          <cell r="G1136" t="str">
            <v>Engineering Adjustments</v>
          </cell>
          <cell r="H1136" t="str">
            <v>120</v>
          </cell>
          <cell r="I1136" t="str">
            <v>CO</v>
          </cell>
        </row>
        <row r="1137">
          <cell r="A1137" t="str">
            <v>O&amp;M</v>
          </cell>
          <cell r="B1137" t="str">
            <v>Vaitkus,Paul D</v>
          </cell>
          <cell r="C1137">
            <v>16575</v>
          </cell>
          <cell r="D1137" t="str">
            <v>16575</v>
          </cell>
          <cell r="E1137" t="str">
            <v>AM Asset Management</v>
          </cell>
          <cell r="F1137" t="str">
            <v>Engineering</v>
          </cell>
          <cell r="G1137" t="str">
            <v>Engineering Adjustments</v>
          </cell>
          <cell r="H1137" t="str">
            <v>120</v>
          </cell>
          <cell r="I1137" t="str">
            <v>IT</v>
          </cell>
          <cell r="K1137">
            <v>9999.9</v>
          </cell>
        </row>
        <row r="1138">
          <cell r="A1138" t="str">
            <v>O&amp;M</v>
          </cell>
          <cell r="B1138" t="str">
            <v>Vaitkus,Paul D</v>
          </cell>
          <cell r="C1138">
            <v>16575</v>
          </cell>
          <cell r="D1138" t="str">
            <v>16575</v>
          </cell>
          <cell r="E1138" t="str">
            <v>Engineering Adjustments</v>
          </cell>
          <cell r="F1138" t="str">
            <v>Engineering</v>
          </cell>
          <cell r="G1138" t="str">
            <v>Engineering Adjustments</v>
          </cell>
          <cell r="H1138" t="str">
            <v>120</v>
          </cell>
          <cell r="I1138" t="str">
            <v>IT</v>
          </cell>
          <cell r="L1138">
            <v>146641.10999999999</v>
          </cell>
          <cell r="M1138">
            <v>-382.5</v>
          </cell>
        </row>
        <row r="1139">
          <cell r="A1139" t="str">
            <v>O&amp;M</v>
          </cell>
          <cell r="B1139" t="str">
            <v>Vaitkus,Paul D</v>
          </cell>
          <cell r="C1139">
            <v>16575</v>
          </cell>
          <cell r="D1139" t="str">
            <v>16575</v>
          </cell>
          <cell r="E1139" t="str">
            <v>AM Asset Management</v>
          </cell>
          <cell r="F1139" t="str">
            <v>Engineering</v>
          </cell>
          <cell r="G1139" t="str">
            <v>Engineering Adjustments</v>
          </cell>
          <cell r="H1139" t="str">
            <v>120</v>
          </cell>
          <cell r="I1139" t="str">
            <v>LT</v>
          </cell>
          <cell r="K1139">
            <v>-464005.34</v>
          </cell>
          <cell r="M1139">
            <v>182283.69</v>
          </cell>
        </row>
        <row r="1140">
          <cell r="A1140" t="str">
            <v>O&amp;M</v>
          </cell>
          <cell r="B1140" t="str">
            <v>Vaitkus,Paul D</v>
          </cell>
          <cell r="C1140">
            <v>16575</v>
          </cell>
          <cell r="D1140" t="str">
            <v>16575</v>
          </cell>
          <cell r="E1140" t="str">
            <v>Engineering Adjustments</v>
          </cell>
          <cell r="F1140" t="str">
            <v>Engineering</v>
          </cell>
          <cell r="G1140" t="str">
            <v>Engineering Adjustments</v>
          </cell>
          <cell r="H1140" t="str">
            <v>120</v>
          </cell>
          <cell r="I1140" t="str">
            <v>LT</v>
          </cell>
          <cell r="L1140">
            <v>-735618.79</v>
          </cell>
          <cell r="M1140">
            <v>127038.76</v>
          </cell>
        </row>
        <row r="1141">
          <cell r="A1141" t="str">
            <v>O&amp;M</v>
          </cell>
          <cell r="B1141" t="str">
            <v>Vaitkus,Paul D</v>
          </cell>
          <cell r="C1141">
            <v>16575</v>
          </cell>
          <cell r="D1141" t="str">
            <v>16575</v>
          </cell>
          <cell r="E1141" t="str">
            <v>Engineering Adjustments</v>
          </cell>
          <cell r="F1141" t="str">
            <v>Engineering</v>
          </cell>
          <cell r="G1141" t="str">
            <v>Engineering Adjustments</v>
          </cell>
          <cell r="H1141" t="str">
            <v>120</v>
          </cell>
          <cell r="I1141" t="str">
            <v>MT</v>
          </cell>
          <cell r="L1141">
            <v>-86647.92</v>
          </cell>
          <cell r="M1141">
            <v>1528.74</v>
          </cell>
        </row>
        <row r="1142">
          <cell r="A1142" t="str">
            <v>O&amp;M</v>
          </cell>
          <cell r="B1142" t="str">
            <v>Vaitkus,Paul D</v>
          </cell>
          <cell r="C1142">
            <v>16575</v>
          </cell>
          <cell r="D1142" t="str">
            <v>16575</v>
          </cell>
          <cell r="E1142" t="str">
            <v>AM Asset Management</v>
          </cell>
          <cell r="F1142" t="str">
            <v>Engineering</v>
          </cell>
          <cell r="G1142" t="str">
            <v>Engineering Adjustments</v>
          </cell>
          <cell r="H1142" t="str">
            <v>120</v>
          </cell>
          <cell r="I1142" t="str">
            <v>OT</v>
          </cell>
          <cell r="K1142">
            <v>-1027234.78</v>
          </cell>
        </row>
        <row r="1143">
          <cell r="A1143" t="str">
            <v>O&amp;M</v>
          </cell>
          <cell r="B1143" t="str">
            <v>Vaitkus,Paul D</v>
          </cell>
          <cell r="C1143">
            <v>16575</v>
          </cell>
          <cell r="D1143" t="str">
            <v>16575</v>
          </cell>
          <cell r="E1143" t="str">
            <v>Engineering Adjustments</v>
          </cell>
          <cell r="F1143" t="str">
            <v>Engineering</v>
          </cell>
          <cell r="G1143" t="str">
            <v>Engineering Adjustments</v>
          </cell>
          <cell r="H1143" t="str">
            <v>120</v>
          </cell>
          <cell r="I1143" t="str">
            <v>OT</v>
          </cell>
          <cell r="L1143">
            <v>-652595.67000000004</v>
          </cell>
        </row>
        <row r="1144">
          <cell r="A1144" t="str">
            <v>O&amp;M</v>
          </cell>
          <cell r="C1144">
            <v>16600</v>
          </cell>
          <cell r="D1144" t="str">
            <v>16600</v>
          </cell>
          <cell r="E1144" t="str">
            <v>G9 - CUSTOMER ELECTRIC SVCS MASTER PROCESSXXX</v>
          </cell>
          <cell r="H1144" t="str">
            <v>120</v>
          </cell>
          <cell r="I1144" t="str">
            <v>BT</v>
          </cell>
          <cell r="J1144">
            <v>1921.28</v>
          </cell>
        </row>
        <row r="1145">
          <cell r="A1145" t="str">
            <v>O&amp;M</v>
          </cell>
          <cell r="C1145">
            <v>16600</v>
          </cell>
          <cell r="D1145" t="str">
            <v>16600</v>
          </cell>
          <cell r="E1145" t="str">
            <v>G9 - CUSTOMER ELECTRIC SVCS MASTER PROCESSXXX</v>
          </cell>
          <cell r="H1145" t="str">
            <v>120</v>
          </cell>
          <cell r="I1145" t="str">
            <v>IT</v>
          </cell>
          <cell r="J1145">
            <v>1735.09</v>
          </cell>
          <cell r="K1145">
            <v>12.99</v>
          </cell>
          <cell r="L1145">
            <v>409.11</v>
          </cell>
        </row>
        <row r="1146">
          <cell r="A1146" t="str">
            <v>O&amp;M</v>
          </cell>
          <cell r="C1146">
            <v>16600</v>
          </cell>
          <cell r="D1146" t="str">
            <v>16600</v>
          </cell>
          <cell r="E1146" t="str">
            <v>G9 - CUSTOMER ELECTRIC SVCS MASTER PROCESSXXX</v>
          </cell>
          <cell r="H1146" t="str">
            <v>120</v>
          </cell>
          <cell r="I1146" t="str">
            <v>LT</v>
          </cell>
          <cell r="J1146">
            <v>5489.42</v>
          </cell>
          <cell r="M1146">
            <v>1847.11</v>
          </cell>
        </row>
        <row r="1147">
          <cell r="A1147" t="str">
            <v>O&amp;M</v>
          </cell>
          <cell r="C1147">
            <v>16600</v>
          </cell>
          <cell r="D1147" t="str">
            <v>16600</v>
          </cell>
          <cell r="E1147" t="str">
            <v>G9 - CUSTOMER ELECTRIC SVCS MASTER PROCESSXXX</v>
          </cell>
          <cell r="H1147" t="str">
            <v>120</v>
          </cell>
          <cell r="I1147" t="str">
            <v>MT</v>
          </cell>
          <cell r="L1147">
            <v>653.24</v>
          </cell>
        </row>
        <row r="1148">
          <cell r="A1148" t="str">
            <v>O&amp;M</v>
          </cell>
          <cell r="C1148">
            <v>16600</v>
          </cell>
          <cell r="D1148" t="str">
            <v>16600</v>
          </cell>
          <cell r="E1148" t="str">
            <v>G9 - CUSTOMER ELECTRIC SVCS MASTER PROCESSXXX</v>
          </cell>
          <cell r="H1148" t="str">
            <v>120</v>
          </cell>
          <cell r="I1148" t="str">
            <v>OT</v>
          </cell>
          <cell r="J1148">
            <v>39.83</v>
          </cell>
          <cell r="K1148">
            <v>14.94</v>
          </cell>
        </row>
        <row r="1149">
          <cell r="A1149" t="str">
            <v>O&amp;M</v>
          </cell>
          <cell r="C1149">
            <v>16600</v>
          </cell>
          <cell r="D1149" t="str">
            <v>16600</v>
          </cell>
          <cell r="E1149" t="str">
            <v>G9 - CUSTOMER ELECTRIC SVCS MASTER PROCESSXXX</v>
          </cell>
          <cell r="H1149" t="str">
            <v>120</v>
          </cell>
          <cell r="I1149" t="str">
            <v>TT</v>
          </cell>
          <cell r="J1149">
            <v>208</v>
          </cell>
        </row>
        <row r="1150">
          <cell r="A1150" t="str">
            <v>O&amp;M</v>
          </cell>
          <cell r="B1150" t="str">
            <v>Schweiger,Werner J</v>
          </cell>
          <cell r="C1150">
            <v>16605</v>
          </cell>
          <cell r="D1150" t="str">
            <v>16605</v>
          </cell>
          <cell r="E1150" t="str">
            <v>Customer Service Delivery VP</v>
          </cell>
          <cell r="F1150" t="str">
            <v>Ops SVP</v>
          </cell>
          <cell r="G1150" t="str">
            <v>Operations SVP</v>
          </cell>
          <cell r="H1150" t="str">
            <v>120</v>
          </cell>
          <cell r="I1150" t="str">
            <v>BT</v>
          </cell>
          <cell r="J1150">
            <v>45276.67</v>
          </cell>
          <cell r="K1150">
            <v>18644.580000000002</v>
          </cell>
        </row>
        <row r="1151">
          <cell r="A1151" t="str">
            <v>O&amp;M</v>
          </cell>
          <cell r="B1151" t="str">
            <v>Schweiger,Werner J</v>
          </cell>
          <cell r="C1151">
            <v>16605</v>
          </cell>
          <cell r="D1151" t="str">
            <v>16605</v>
          </cell>
          <cell r="E1151" t="str">
            <v>Customer Service Delivery VP</v>
          </cell>
          <cell r="F1151" t="str">
            <v>Ops SVP</v>
          </cell>
          <cell r="G1151" t="str">
            <v>Operations SVP</v>
          </cell>
          <cell r="H1151" t="str">
            <v>120</v>
          </cell>
          <cell r="I1151" t="str">
            <v>IT</v>
          </cell>
          <cell r="J1151">
            <v>7572.95</v>
          </cell>
          <cell r="K1151">
            <v>3414.59</v>
          </cell>
        </row>
        <row r="1152">
          <cell r="A1152" t="str">
            <v>O&amp;M</v>
          </cell>
          <cell r="B1152" t="str">
            <v>Schweiger,Werner J</v>
          </cell>
          <cell r="C1152">
            <v>16605</v>
          </cell>
          <cell r="D1152" t="str">
            <v>16605</v>
          </cell>
          <cell r="E1152" t="str">
            <v>Operations SVP</v>
          </cell>
          <cell r="F1152" t="str">
            <v>Ops SVP</v>
          </cell>
          <cell r="G1152" t="str">
            <v>Operations SVP</v>
          </cell>
          <cell r="H1152" t="str">
            <v>120</v>
          </cell>
          <cell r="I1152" t="str">
            <v>IT</v>
          </cell>
          <cell r="L1152">
            <v>24973.89</v>
          </cell>
        </row>
        <row r="1153">
          <cell r="A1153" t="str">
            <v>O&amp;M</v>
          </cell>
          <cell r="B1153" t="str">
            <v>Schweiger,Werner J</v>
          </cell>
          <cell r="C1153">
            <v>16605</v>
          </cell>
          <cell r="D1153" t="str">
            <v>16605</v>
          </cell>
          <cell r="E1153" t="str">
            <v>Customer Service Delivery VP</v>
          </cell>
          <cell r="F1153" t="str">
            <v>Ops SVP</v>
          </cell>
          <cell r="G1153" t="str">
            <v>Operations SVP</v>
          </cell>
          <cell r="H1153" t="str">
            <v>120</v>
          </cell>
          <cell r="I1153" t="str">
            <v>LT</v>
          </cell>
          <cell r="J1153">
            <v>154885.70000000001</v>
          </cell>
          <cell r="K1153">
            <v>71866.11</v>
          </cell>
          <cell r="M1153">
            <v>21933.38</v>
          </cell>
        </row>
        <row r="1154">
          <cell r="A1154" t="str">
            <v>O&amp;M</v>
          </cell>
          <cell r="B1154" t="str">
            <v>Schweiger,Werner J</v>
          </cell>
          <cell r="C1154">
            <v>16605</v>
          </cell>
          <cell r="D1154" t="str">
            <v>16605</v>
          </cell>
          <cell r="E1154" t="str">
            <v>Operations SVP</v>
          </cell>
          <cell r="F1154" t="str">
            <v>Ops SVP</v>
          </cell>
          <cell r="G1154" t="str">
            <v>Operations SVP</v>
          </cell>
          <cell r="H1154" t="str">
            <v>120</v>
          </cell>
          <cell r="I1154" t="str">
            <v>LT</v>
          </cell>
          <cell r="L1154">
            <v>537.07000000000005</v>
          </cell>
        </row>
        <row r="1155">
          <cell r="A1155" t="str">
            <v>O&amp;M</v>
          </cell>
          <cell r="B1155" t="str">
            <v>Schweiger,Werner J</v>
          </cell>
          <cell r="C1155">
            <v>16605</v>
          </cell>
          <cell r="D1155" t="str">
            <v>16605</v>
          </cell>
          <cell r="E1155" t="str">
            <v>Customer Service Delivery VP</v>
          </cell>
          <cell r="F1155" t="str">
            <v>Ops SVP</v>
          </cell>
          <cell r="G1155" t="str">
            <v>Operations SVP</v>
          </cell>
          <cell r="H1155" t="str">
            <v>120</v>
          </cell>
          <cell r="I1155" t="str">
            <v>MT</v>
          </cell>
          <cell r="K1155">
            <v>2260</v>
          </cell>
        </row>
        <row r="1156">
          <cell r="A1156" t="str">
            <v>O&amp;M</v>
          </cell>
          <cell r="B1156" t="str">
            <v>Schweiger,Werner J</v>
          </cell>
          <cell r="C1156">
            <v>16605</v>
          </cell>
          <cell r="D1156" t="str">
            <v>16605</v>
          </cell>
          <cell r="E1156" t="str">
            <v>Operations SVP</v>
          </cell>
          <cell r="F1156" t="str">
            <v>Ops SVP</v>
          </cell>
          <cell r="G1156" t="str">
            <v>Operations SVP</v>
          </cell>
          <cell r="H1156" t="str">
            <v>120</v>
          </cell>
          <cell r="I1156" t="str">
            <v>MT</v>
          </cell>
          <cell r="L1156">
            <v>2260</v>
          </cell>
        </row>
        <row r="1157">
          <cell r="A1157" t="str">
            <v>O&amp;M</v>
          </cell>
          <cell r="B1157" t="str">
            <v>Schweiger,Werner J</v>
          </cell>
          <cell r="C1157">
            <v>16605</v>
          </cell>
          <cell r="D1157" t="str">
            <v>16605</v>
          </cell>
          <cell r="E1157" t="str">
            <v>Customer Service Delivery VP</v>
          </cell>
          <cell r="F1157" t="str">
            <v>Ops SVP</v>
          </cell>
          <cell r="G1157" t="str">
            <v>Operations SVP</v>
          </cell>
          <cell r="H1157" t="str">
            <v>120</v>
          </cell>
          <cell r="I1157" t="str">
            <v>OT</v>
          </cell>
          <cell r="J1157">
            <v>6007.19</v>
          </cell>
          <cell r="K1157">
            <v>12557.24</v>
          </cell>
        </row>
        <row r="1158">
          <cell r="A1158" t="str">
            <v>O&amp;M</v>
          </cell>
          <cell r="B1158" t="str">
            <v>Schweiger,Werner J</v>
          </cell>
          <cell r="C1158">
            <v>16605</v>
          </cell>
          <cell r="D1158" t="str">
            <v>16605</v>
          </cell>
          <cell r="E1158" t="str">
            <v>Operations SVP</v>
          </cell>
          <cell r="F1158" t="str">
            <v>Ops SVP</v>
          </cell>
          <cell r="G1158" t="str">
            <v>Operations SVP</v>
          </cell>
          <cell r="H1158" t="str">
            <v>120</v>
          </cell>
          <cell r="I1158" t="str">
            <v>OT</v>
          </cell>
          <cell r="L1158">
            <v>5594.96</v>
          </cell>
        </row>
        <row r="1159">
          <cell r="A1159" t="str">
            <v>O&amp;M</v>
          </cell>
          <cell r="B1159" t="str">
            <v>Schweiger,Werner J</v>
          </cell>
          <cell r="C1159">
            <v>16605</v>
          </cell>
          <cell r="D1159" t="str">
            <v>16605</v>
          </cell>
          <cell r="E1159" t="str">
            <v>Customer Service Delivery VP</v>
          </cell>
          <cell r="F1159" t="str">
            <v>Ops SVP</v>
          </cell>
          <cell r="G1159" t="str">
            <v>Operations SVP</v>
          </cell>
          <cell r="H1159" t="str">
            <v>120</v>
          </cell>
          <cell r="I1159" t="str">
            <v>TT</v>
          </cell>
          <cell r="J1159">
            <v>520.9</v>
          </cell>
          <cell r="M1159">
            <v>55112.49</v>
          </cell>
        </row>
        <row r="1160">
          <cell r="A1160" t="str">
            <v>O&amp;M</v>
          </cell>
          <cell r="C1160">
            <v>16607</v>
          </cell>
          <cell r="D1160" t="str">
            <v>16607</v>
          </cell>
          <cell r="E1160" t="str">
            <v>Dispatch and Emergency Preparedness</v>
          </cell>
          <cell r="H1160" t="str">
            <v>120</v>
          </cell>
          <cell r="I1160" t="str">
            <v>BT</v>
          </cell>
          <cell r="K1160">
            <v>0</v>
          </cell>
        </row>
        <row r="1161">
          <cell r="A1161" t="str">
            <v>O&amp;M</v>
          </cell>
          <cell r="B1161" t="str">
            <v>Boudreau, Donald M</v>
          </cell>
          <cell r="C1161">
            <v>16610</v>
          </cell>
          <cell r="D1161" t="str">
            <v>16610</v>
          </cell>
          <cell r="E1161" t="str">
            <v>T6 - Emergency Preparedness</v>
          </cell>
          <cell r="F1161" t="str">
            <v>Electric Operations</v>
          </cell>
          <cell r="G1161" t="str">
            <v>Emergency Preparedness</v>
          </cell>
          <cell r="H1161" t="str">
            <v>120</v>
          </cell>
          <cell r="I1161" t="str">
            <v>BT</v>
          </cell>
          <cell r="J1161">
            <v>37054.6</v>
          </cell>
          <cell r="K1161">
            <v>59059.12</v>
          </cell>
          <cell r="L1161">
            <v>33014.120000000003</v>
          </cell>
        </row>
        <row r="1162">
          <cell r="A1162" t="str">
            <v>O&amp;M</v>
          </cell>
          <cell r="B1162" t="str">
            <v>Boudreau, Donald M</v>
          </cell>
          <cell r="C1162">
            <v>16610</v>
          </cell>
          <cell r="D1162" t="str">
            <v>16610</v>
          </cell>
          <cell r="E1162" t="str">
            <v>T6 - Emergency Preparedness</v>
          </cell>
          <cell r="F1162" t="str">
            <v>Electric Operations</v>
          </cell>
          <cell r="G1162" t="str">
            <v>Emergency Preparedness</v>
          </cell>
          <cell r="H1162" t="str">
            <v>120</v>
          </cell>
          <cell r="I1162" t="str">
            <v>IT</v>
          </cell>
          <cell r="J1162">
            <v>49697.84</v>
          </cell>
          <cell r="K1162">
            <v>76485.2</v>
          </cell>
          <cell r="L1162">
            <v>510676.89</v>
          </cell>
        </row>
        <row r="1163">
          <cell r="A1163" t="str">
            <v>O&amp;M</v>
          </cell>
          <cell r="B1163" t="str">
            <v>Boudreau, Donald M</v>
          </cell>
          <cell r="C1163">
            <v>16610</v>
          </cell>
          <cell r="D1163" t="str">
            <v>16610</v>
          </cell>
          <cell r="E1163" t="str">
            <v>T6 - Emergency Preparedness</v>
          </cell>
          <cell r="F1163" t="str">
            <v>Electric Operations</v>
          </cell>
          <cell r="G1163" t="str">
            <v>Emergency Preparedness</v>
          </cell>
          <cell r="H1163" t="str">
            <v>120</v>
          </cell>
          <cell r="I1163" t="str">
            <v>LT</v>
          </cell>
          <cell r="J1163">
            <v>111549.11</v>
          </cell>
          <cell r="K1163">
            <v>169532.24</v>
          </cell>
          <cell r="L1163">
            <v>94325.96</v>
          </cell>
        </row>
        <row r="1164">
          <cell r="A1164" t="str">
            <v>O&amp;M</v>
          </cell>
          <cell r="B1164" t="str">
            <v>Boudreau, Donald M</v>
          </cell>
          <cell r="C1164">
            <v>16610</v>
          </cell>
          <cell r="D1164" t="str">
            <v>16610</v>
          </cell>
          <cell r="E1164" t="str">
            <v>T6 - Emergency Preparedness</v>
          </cell>
          <cell r="F1164" t="str">
            <v>Electric Operations</v>
          </cell>
          <cell r="G1164" t="str">
            <v>Emergency Preparedness</v>
          </cell>
          <cell r="H1164" t="str">
            <v>120</v>
          </cell>
          <cell r="I1164" t="str">
            <v>MT</v>
          </cell>
          <cell r="J1164">
            <v>38929.279999999999</v>
          </cell>
          <cell r="K1164">
            <v>6961.65</v>
          </cell>
          <cell r="L1164">
            <v>15734.72</v>
          </cell>
          <cell r="M1164">
            <v>-0.44</v>
          </cell>
        </row>
        <row r="1165">
          <cell r="A1165" t="str">
            <v>O&amp;M</v>
          </cell>
          <cell r="B1165" t="str">
            <v>Boudreau, Donald M</v>
          </cell>
          <cell r="C1165">
            <v>16610</v>
          </cell>
          <cell r="D1165" t="str">
            <v>16610</v>
          </cell>
          <cell r="E1165" t="str">
            <v>T6 - Emergency Preparedness</v>
          </cell>
          <cell r="F1165" t="str">
            <v>Electric Operations</v>
          </cell>
          <cell r="G1165" t="str">
            <v>Emergency Preparedness</v>
          </cell>
          <cell r="H1165" t="str">
            <v>120</v>
          </cell>
          <cell r="I1165" t="str">
            <v>OT</v>
          </cell>
          <cell r="J1165">
            <v>18935.27</v>
          </cell>
          <cell r="K1165">
            <v>24468.11</v>
          </cell>
          <cell r="L1165">
            <v>1976.57</v>
          </cell>
        </row>
        <row r="1166">
          <cell r="A1166" t="str">
            <v>O&amp;M</v>
          </cell>
          <cell r="B1166" t="str">
            <v>Boudreau, Donald M</v>
          </cell>
          <cell r="C1166">
            <v>16610</v>
          </cell>
          <cell r="D1166" t="str">
            <v>16610</v>
          </cell>
          <cell r="E1166" t="str">
            <v>T6 - Emergency Preparedness</v>
          </cell>
          <cell r="F1166" t="str">
            <v>Electric Operations</v>
          </cell>
          <cell r="G1166" t="str">
            <v>Emergency Preparedness</v>
          </cell>
          <cell r="H1166" t="str">
            <v>120</v>
          </cell>
          <cell r="I1166" t="str">
            <v>TT</v>
          </cell>
          <cell r="J1166">
            <v>51078.559999999998</v>
          </cell>
          <cell r="K1166">
            <v>-10382.049999999999</v>
          </cell>
          <cell r="L1166">
            <v>2506.2600000000002</v>
          </cell>
          <cell r="M1166">
            <v>283.13</v>
          </cell>
        </row>
        <row r="1167">
          <cell r="A1167" t="str">
            <v>O&amp;M</v>
          </cell>
          <cell r="B1167" t="str">
            <v>Boudreau, Donald M</v>
          </cell>
          <cell r="C1167">
            <v>16615</v>
          </cell>
          <cell r="D1167" t="str">
            <v>16615</v>
          </cell>
          <cell r="E1167" t="str">
            <v>Dispatch  Administration</v>
          </cell>
          <cell r="F1167" t="str">
            <v>Electric Operations</v>
          </cell>
          <cell r="G1167" t="str">
            <v>Survey &amp; Records</v>
          </cell>
          <cell r="H1167" t="str">
            <v>120</v>
          </cell>
          <cell r="I1167" t="str">
            <v>BT</v>
          </cell>
          <cell r="J1167">
            <v>2271.35</v>
          </cell>
          <cell r="K1167">
            <v>101805.06</v>
          </cell>
        </row>
        <row r="1168">
          <cell r="A1168" t="str">
            <v>O&amp;M</v>
          </cell>
          <cell r="B1168" t="str">
            <v>Boudreau, Donald M</v>
          </cell>
          <cell r="C1168">
            <v>16615</v>
          </cell>
          <cell r="D1168" t="str">
            <v>16615</v>
          </cell>
          <cell r="E1168" t="str">
            <v>Survey &amp; Records</v>
          </cell>
          <cell r="F1168" t="str">
            <v>Electric Operations</v>
          </cell>
          <cell r="G1168" t="str">
            <v>Survey &amp; Records</v>
          </cell>
          <cell r="H1168" t="str">
            <v>120</v>
          </cell>
          <cell r="I1168" t="str">
            <v>BT</v>
          </cell>
          <cell r="L1168">
            <v>102763.91</v>
          </cell>
        </row>
        <row r="1169">
          <cell r="A1169" t="str">
            <v>CAP</v>
          </cell>
          <cell r="B1169" t="str">
            <v>Boudreau, Donald M</v>
          </cell>
          <cell r="C1169">
            <v>16615</v>
          </cell>
          <cell r="D1169" t="str">
            <v>16615</v>
          </cell>
          <cell r="E1169" t="str">
            <v>Dispatch  Administration</v>
          </cell>
          <cell r="F1169" t="str">
            <v>Electric Operations</v>
          </cell>
          <cell r="G1169" t="str">
            <v>Survey &amp; Records</v>
          </cell>
          <cell r="H1169" t="str">
            <v>120</v>
          </cell>
          <cell r="I1169" t="str">
            <v>CB</v>
          </cell>
          <cell r="J1169">
            <v>178.42</v>
          </cell>
          <cell r="K1169">
            <v>304961.95</v>
          </cell>
          <cell r="M1169">
            <v>45.68</v>
          </cell>
        </row>
        <row r="1170">
          <cell r="A1170" t="str">
            <v>CAP</v>
          </cell>
          <cell r="B1170" t="str">
            <v>Boudreau, Donald M</v>
          </cell>
          <cell r="C1170">
            <v>16615</v>
          </cell>
          <cell r="D1170" t="str">
            <v>16615</v>
          </cell>
          <cell r="E1170" t="str">
            <v>Survey &amp; Records</v>
          </cell>
          <cell r="F1170" t="str">
            <v>Electric Operations</v>
          </cell>
          <cell r="G1170" t="str">
            <v>Survey &amp; Records</v>
          </cell>
          <cell r="H1170" t="str">
            <v>120</v>
          </cell>
          <cell r="I1170" t="str">
            <v>CB</v>
          </cell>
          <cell r="L1170">
            <v>335278.40000000002</v>
          </cell>
          <cell r="M1170">
            <v>45.68</v>
          </cell>
        </row>
        <row r="1171">
          <cell r="A1171" t="str">
            <v>CAP</v>
          </cell>
          <cell r="B1171" t="str">
            <v>Boudreau, Donald M</v>
          </cell>
          <cell r="C1171">
            <v>16615</v>
          </cell>
          <cell r="D1171" t="str">
            <v>16615</v>
          </cell>
          <cell r="E1171" t="str">
            <v>Dispatch  Administration</v>
          </cell>
          <cell r="F1171" t="str">
            <v>Electric Operations</v>
          </cell>
          <cell r="G1171" t="str">
            <v>Survey &amp; Records</v>
          </cell>
          <cell r="H1171" t="str">
            <v>120</v>
          </cell>
          <cell r="I1171" t="str">
            <v>CI</v>
          </cell>
          <cell r="K1171">
            <v>41804.25</v>
          </cell>
          <cell r="M1171">
            <v>128.01</v>
          </cell>
        </row>
        <row r="1172">
          <cell r="A1172" t="str">
            <v>CAP</v>
          </cell>
          <cell r="B1172" t="str">
            <v>Boudreau, Donald M</v>
          </cell>
          <cell r="C1172">
            <v>16615</v>
          </cell>
          <cell r="D1172" t="str">
            <v>16615</v>
          </cell>
          <cell r="E1172" t="str">
            <v>Survey &amp; Records</v>
          </cell>
          <cell r="F1172" t="str">
            <v>Electric Operations</v>
          </cell>
          <cell r="G1172" t="str">
            <v>Survey &amp; Records</v>
          </cell>
          <cell r="H1172" t="str">
            <v>120</v>
          </cell>
          <cell r="I1172" t="str">
            <v>CI</v>
          </cell>
          <cell r="L1172">
            <v>380217.1</v>
          </cell>
          <cell r="M1172">
            <v>82559.69</v>
          </cell>
        </row>
        <row r="1173">
          <cell r="A1173" t="str">
            <v>CAP</v>
          </cell>
          <cell r="B1173" t="str">
            <v>Boudreau, Donald M</v>
          </cell>
          <cell r="C1173">
            <v>16615</v>
          </cell>
          <cell r="D1173" t="str">
            <v>16615</v>
          </cell>
          <cell r="E1173" t="str">
            <v>Dispatch  Administration</v>
          </cell>
          <cell r="F1173" t="str">
            <v>Electric Operations</v>
          </cell>
          <cell r="G1173" t="str">
            <v>Survey &amp; Records</v>
          </cell>
          <cell r="H1173" t="str">
            <v>120</v>
          </cell>
          <cell r="I1173" t="str">
            <v>CL</v>
          </cell>
          <cell r="J1173">
            <v>727.14</v>
          </cell>
          <cell r="K1173">
            <v>776845.73</v>
          </cell>
        </row>
        <row r="1174">
          <cell r="A1174" t="str">
            <v>CAP</v>
          </cell>
          <cell r="B1174" t="str">
            <v>Boudreau, Donald M</v>
          </cell>
          <cell r="C1174">
            <v>16615</v>
          </cell>
          <cell r="D1174" t="str">
            <v>16615</v>
          </cell>
          <cell r="E1174" t="str">
            <v>Survey &amp; Records</v>
          </cell>
          <cell r="F1174" t="str">
            <v>Electric Operations</v>
          </cell>
          <cell r="G1174" t="str">
            <v>Survey &amp; Records</v>
          </cell>
          <cell r="H1174" t="str">
            <v>120</v>
          </cell>
          <cell r="I1174" t="str">
            <v>CL</v>
          </cell>
          <cell r="L1174">
            <v>832070.14</v>
          </cell>
          <cell r="M1174">
            <v>44.18</v>
          </cell>
        </row>
        <row r="1175">
          <cell r="A1175" t="str">
            <v>CAP</v>
          </cell>
          <cell r="B1175" t="str">
            <v>Boudreau, Donald M</v>
          </cell>
          <cell r="C1175">
            <v>16615</v>
          </cell>
          <cell r="D1175" t="str">
            <v>16615</v>
          </cell>
          <cell r="E1175" t="str">
            <v>Dispatch  Administration</v>
          </cell>
          <cell r="F1175" t="str">
            <v>Electric Operations</v>
          </cell>
          <cell r="G1175" t="str">
            <v>Survey &amp; Records</v>
          </cell>
          <cell r="H1175" t="str">
            <v>120</v>
          </cell>
          <cell r="I1175" t="str">
            <v>CO</v>
          </cell>
          <cell r="K1175">
            <v>6522.42</v>
          </cell>
        </row>
        <row r="1176">
          <cell r="A1176" t="str">
            <v>CAP</v>
          </cell>
          <cell r="B1176" t="str">
            <v>Boudreau, Donald M</v>
          </cell>
          <cell r="C1176">
            <v>16615</v>
          </cell>
          <cell r="D1176" t="str">
            <v>16615</v>
          </cell>
          <cell r="E1176" t="str">
            <v>Survey &amp; Records</v>
          </cell>
          <cell r="F1176" t="str">
            <v>Electric Operations</v>
          </cell>
          <cell r="G1176" t="str">
            <v>Survey &amp; Records</v>
          </cell>
          <cell r="H1176" t="str">
            <v>120</v>
          </cell>
          <cell r="I1176" t="str">
            <v>CO</v>
          </cell>
          <cell r="L1176">
            <v>136.6</v>
          </cell>
        </row>
        <row r="1177">
          <cell r="A1177" t="str">
            <v>CAP</v>
          </cell>
          <cell r="B1177" t="str">
            <v>Boudreau, Donald M</v>
          </cell>
          <cell r="C1177">
            <v>16615</v>
          </cell>
          <cell r="D1177" t="str">
            <v>16615</v>
          </cell>
          <cell r="E1177" t="str">
            <v>Dispatch  Administration</v>
          </cell>
          <cell r="F1177" t="str">
            <v>Electric Operations</v>
          </cell>
          <cell r="G1177" t="str">
            <v>Survey &amp; Records</v>
          </cell>
          <cell r="H1177" t="str">
            <v>120</v>
          </cell>
          <cell r="I1177" t="str">
            <v>CT</v>
          </cell>
          <cell r="K1177">
            <v>271735.78000000003</v>
          </cell>
        </row>
        <row r="1178">
          <cell r="A1178" t="str">
            <v>CAP</v>
          </cell>
          <cell r="B1178" t="str">
            <v>Boudreau, Donald M</v>
          </cell>
          <cell r="C1178">
            <v>16615</v>
          </cell>
          <cell r="D1178" t="str">
            <v>16615</v>
          </cell>
          <cell r="E1178" t="str">
            <v>Survey &amp; Records</v>
          </cell>
          <cell r="F1178" t="str">
            <v>Electric Operations</v>
          </cell>
          <cell r="G1178" t="str">
            <v>Survey &amp; Records</v>
          </cell>
          <cell r="H1178" t="str">
            <v>120</v>
          </cell>
          <cell r="I1178" t="str">
            <v>CT</v>
          </cell>
          <cell r="L1178">
            <v>333683.86</v>
          </cell>
        </row>
        <row r="1179">
          <cell r="A1179" t="str">
            <v>O&amp;M</v>
          </cell>
          <cell r="B1179" t="str">
            <v>Boudreau, Donald M</v>
          </cell>
          <cell r="C1179">
            <v>16615</v>
          </cell>
          <cell r="D1179" t="str">
            <v>16615</v>
          </cell>
          <cell r="E1179" t="str">
            <v>Dispatch  Administration</v>
          </cell>
          <cell r="F1179" t="str">
            <v>Electric Operations</v>
          </cell>
          <cell r="G1179" t="str">
            <v>Survey &amp; Records</v>
          </cell>
          <cell r="H1179" t="str">
            <v>120</v>
          </cell>
          <cell r="I1179" t="str">
            <v>IT</v>
          </cell>
          <cell r="J1179">
            <v>72.78</v>
          </cell>
          <cell r="K1179">
            <v>53746.82</v>
          </cell>
        </row>
        <row r="1180">
          <cell r="A1180" t="str">
            <v>O&amp;M</v>
          </cell>
          <cell r="B1180" t="str">
            <v>Boudreau, Donald M</v>
          </cell>
          <cell r="C1180">
            <v>16615</v>
          </cell>
          <cell r="D1180" t="str">
            <v>16615</v>
          </cell>
          <cell r="E1180" t="str">
            <v>Survey &amp; Records</v>
          </cell>
          <cell r="F1180" t="str">
            <v>Electric Operations</v>
          </cell>
          <cell r="G1180" t="str">
            <v>Survey &amp; Records</v>
          </cell>
          <cell r="H1180" t="str">
            <v>120</v>
          </cell>
          <cell r="I1180" t="str">
            <v>IT</v>
          </cell>
          <cell r="L1180">
            <v>41902.65</v>
          </cell>
        </row>
        <row r="1181">
          <cell r="A1181" t="str">
            <v>O&amp;M</v>
          </cell>
          <cell r="B1181" t="str">
            <v>Boudreau, Donald M</v>
          </cell>
          <cell r="C1181">
            <v>16615</v>
          </cell>
          <cell r="D1181" t="str">
            <v>16615</v>
          </cell>
          <cell r="E1181" t="str">
            <v>Dispatch  Administration</v>
          </cell>
          <cell r="F1181" t="str">
            <v>Electric Operations</v>
          </cell>
          <cell r="G1181" t="str">
            <v>Survey &amp; Records</v>
          </cell>
          <cell r="H1181" t="str">
            <v>120</v>
          </cell>
          <cell r="I1181" t="str">
            <v>LT</v>
          </cell>
          <cell r="J1181">
            <v>6489.76</v>
          </cell>
          <cell r="K1181">
            <v>304369.43</v>
          </cell>
        </row>
        <row r="1182">
          <cell r="A1182" t="str">
            <v>O&amp;M</v>
          </cell>
          <cell r="B1182" t="str">
            <v>Boudreau, Donald M</v>
          </cell>
          <cell r="C1182">
            <v>16615</v>
          </cell>
          <cell r="D1182" t="str">
            <v>16615</v>
          </cell>
          <cell r="E1182" t="str">
            <v>Survey &amp; Records</v>
          </cell>
          <cell r="F1182" t="str">
            <v>Electric Operations</v>
          </cell>
          <cell r="G1182" t="str">
            <v>Survey &amp; Records</v>
          </cell>
          <cell r="H1182" t="str">
            <v>120</v>
          </cell>
          <cell r="I1182" t="str">
            <v>LT</v>
          </cell>
          <cell r="L1182">
            <v>323077.59999999998</v>
          </cell>
        </row>
        <row r="1183">
          <cell r="A1183" t="str">
            <v>O&amp;M</v>
          </cell>
          <cell r="B1183" t="str">
            <v>Boudreau, Donald M</v>
          </cell>
          <cell r="C1183">
            <v>16615</v>
          </cell>
          <cell r="D1183" t="str">
            <v>16615</v>
          </cell>
          <cell r="E1183" t="str">
            <v>Survey &amp; Records</v>
          </cell>
          <cell r="F1183" t="str">
            <v>Electric Operations</v>
          </cell>
          <cell r="G1183" t="str">
            <v>Survey &amp; Records</v>
          </cell>
          <cell r="H1183" t="str">
            <v>120</v>
          </cell>
          <cell r="I1183" t="str">
            <v>MT</v>
          </cell>
        </row>
        <row r="1184">
          <cell r="A1184" t="str">
            <v>O&amp;M</v>
          </cell>
          <cell r="B1184" t="str">
            <v>Boudreau, Donald M</v>
          </cell>
          <cell r="C1184">
            <v>16615</v>
          </cell>
          <cell r="D1184" t="str">
            <v>16615</v>
          </cell>
          <cell r="E1184" t="str">
            <v>Dispatch  Administration</v>
          </cell>
          <cell r="F1184" t="str">
            <v>Electric Operations</v>
          </cell>
          <cell r="G1184" t="str">
            <v>Survey &amp; Records</v>
          </cell>
          <cell r="H1184" t="str">
            <v>120</v>
          </cell>
          <cell r="I1184" t="str">
            <v>OT</v>
          </cell>
          <cell r="J1184">
            <v>2019.72</v>
          </cell>
          <cell r="K1184">
            <v>8741.4599999999991</v>
          </cell>
        </row>
        <row r="1185">
          <cell r="A1185" t="str">
            <v>O&amp;M</v>
          </cell>
          <cell r="B1185" t="str">
            <v>Boudreau, Donald M</v>
          </cell>
          <cell r="C1185">
            <v>16615</v>
          </cell>
          <cell r="D1185" t="str">
            <v>16615</v>
          </cell>
          <cell r="E1185" t="str">
            <v>Survey &amp; Records</v>
          </cell>
          <cell r="F1185" t="str">
            <v>Electric Operations</v>
          </cell>
          <cell r="G1185" t="str">
            <v>Survey &amp; Records</v>
          </cell>
          <cell r="H1185" t="str">
            <v>120</v>
          </cell>
          <cell r="I1185" t="str">
            <v>OT</v>
          </cell>
          <cell r="L1185">
            <v>2448.29</v>
          </cell>
        </row>
        <row r="1186">
          <cell r="A1186" t="str">
            <v>O&amp;M</v>
          </cell>
          <cell r="B1186" t="str">
            <v>Boudreau, Donald M</v>
          </cell>
          <cell r="C1186">
            <v>16615</v>
          </cell>
          <cell r="D1186" t="str">
            <v>16615</v>
          </cell>
          <cell r="E1186" t="str">
            <v>Dispatch  Administration</v>
          </cell>
          <cell r="F1186" t="str">
            <v>Electric Operations</v>
          </cell>
          <cell r="G1186" t="str">
            <v>Survey &amp; Records</v>
          </cell>
          <cell r="H1186" t="str">
            <v>120</v>
          </cell>
          <cell r="I1186" t="str">
            <v>TT</v>
          </cell>
          <cell r="K1186">
            <v>5314.92</v>
          </cell>
          <cell r="M1186">
            <v>75557.440000000002</v>
          </cell>
        </row>
        <row r="1187">
          <cell r="A1187" t="str">
            <v>O&amp;M</v>
          </cell>
          <cell r="B1187" t="str">
            <v>Boudreau, Donald M</v>
          </cell>
          <cell r="C1187">
            <v>16615</v>
          </cell>
          <cell r="D1187" t="str">
            <v>16615</v>
          </cell>
          <cell r="E1187" t="str">
            <v>Survey &amp; Records</v>
          </cell>
          <cell r="F1187" t="str">
            <v>Electric Operations</v>
          </cell>
          <cell r="G1187" t="str">
            <v>Survey &amp; Records</v>
          </cell>
          <cell r="H1187" t="str">
            <v>120</v>
          </cell>
          <cell r="I1187" t="str">
            <v>TT</v>
          </cell>
          <cell r="L1187">
            <v>2209.89</v>
          </cell>
        </row>
        <row r="1188">
          <cell r="A1188" t="str">
            <v>O&amp;M</v>
          </cell>
          <cell r="C1188">
            <v>16620</v>
          </cell>
          <cell r="D1188" t="str">
            <v>16620</v>
          </cell>
          <cell r="E1188" t="str">
            <v>T4 - 4KV RESTORATION PROCESS XXX</v>
          </cell>
          <cell r="H1188" t="str">
            <v>120</v>
          </cell>
          <cell r="I1188" t="str">
            <v>OT</v>
          </cell>
          <cell r="J1188">
            <v>543.09</v>
          </cell>
        </row>
        <row r="1189">
          <cell r="A1189" t="str">
            <v>O&amp;M</v>
          </cell>
          <cell r="B1189" t="str">
            <v>Boudreau, Donald M</v>
          </cell>
          <cell r="C1189">
            <v>16625</v>
          </cell>
          <cell r="D1189" t="str">
            <v>16625</v>
          </cell>
          <cell r="E1189" t="str">
            <v>Dispatch Wareham</v>
          </cell>
          <cell r="F1189" t="str">
            <v>Electric Operations</v>
          </cell>
          <cell r="G1189" t="str">
            <v>Electric Services South</v>
          </cell>
          <cell r="H1189" t="str">
            <v>120</v>
          </cell>
          <cell r="I1189" t="str">
            <v>BT</v>
          </cell>
          <cell r="J1189">
            <v>7854.87</v>
          </cell>
        </row>
        <row r="1190">
          <cell r="A1190" t="str">
            <v>O&amp;M</v>
          </cell>
          <cell r="B1190" t="str">
            <v>Boudreau, Donald M</v>
          </cell>
          <cell r="C1190">
            <v>16625</v>
          </cell>
          <cell r="D1190" t="str">
            <v>16625</v>
          </cell>
          <cell r="E1190" t="str">
            <v>Electric Services South</v>
          </cell>
          <cell r="F1190" t="str">
            <v>Electric Operations</v>
          </cell>
          <cell r="G1190" t="str">
            <v>Electric Services South</v>
          </cell>
          <cell r="H1190" t="str">
            <v>120</v>
          </cell>
          <cell r="I1190" t="str">
            <v>BT</v>
          </cell>
          <cell r="L1190">
            <v>3225</v>
          </cell>
        </row>
        <row r="1191">
          <cell r="A1191" t="str">
            <v>CAP</v>
          </cell>
          <cell r="B1191" t="str">
            <v>Boudreau, Donald M</v>
          </cell>
          <cell r="C1191">
            <v>16625</v>
          </cell>
          <cell r="D1191" t="str">
            <v>16625</v>
          </cell>
          <cell r="E1191" t="str">
            <v>Dispatch Wareham</v>
          </cell>
          <cell r="F1191" t="str">
            <v>Electric Operations</v>
          </cell>
          <cell r="G1191" t="str">
            <v>Electric Services South</v>
          </cell>
          <cell r="H1191" t="str">
            <v>120</v>
          </cell>
          <cell r="I1191" t="str">
            <v>CB</v>
          </cell>
          <cell r="J1191">
            <v>287.23</v>
          </cell>
        </row>
        <row r="1192">
          <cell r="A1192" t="str">
            <v>CAP</v>
          </cell>
          <cell r="B1192" t="str">
            <v>Boudreau, Donald M</v>
          </cell>
          <cell r="C1192">
            <v>16625</v>
          </cell>
          <cell r="D1192" t="str">
            <v>16625</v>
          </cell>
          <cell r="E1192" t="str">
            <v>Dispatch Wareham</v>
          </cell>
          <cell r="F1192" t="str">
            <v>Electric Operations</v>
          </cell>
          <cell r="G1192" t="str">
            <v>Electric Services South</v>
          </cell>
          <cell r="H1192" t="str">
            <v>120</v>
          </cell>
          <cell r="I1192" t="str">
            <v>CL</v>
          </cell>
          <cell r="J1192">
            <v>652.76</v>
          </cell>
        </row>
        <row r="1193">
          <cell r="A1193" t="str">
            <v>CAP</v>
          </cell>
          <cell r="B1193" t="str">
            <v>Boudreau, Donald M</v>
          </cell>
          <cell r="C1193">
            <v>16625</v>
          </cell>
          <cell r="D1193" t="str">
            <v>16625</v>
          </cell>
          <cell r="E1193" t="str">
            <v>Dispatch Wareham</v>
          </cell>
          <cell r="F1193" t="str">
            <v>Electric Operations</v>
          </cell>
          <cell r="G1193" t="str">
            <v>Electric Services South</v>
          </cell>
          <cell r="H1193" t="str">
            <v>120</v>
          </cell>
          <cell r="I1193" t="str">
            <v>CT</v>
          </cell>
          <cell r="J1193">
            <v>202.22</v>
          </cell>
        </row>
        <row r="1194">
          <cell r="A1194" t="str">
            <v>O&amp;M</v>
          </cell>
          <cell r="B1194" t="str">
            <v>Boudreau, Donald M</v>
          </cell>
          <cell r="C1194">
            <v>16625</v>
          </cell>
          <cell r="D1194" t="str">
            <v>16625</v>
          </cell>
          <cell r="E1194" t="str">
            <v>Dispatch Wareham</v>
          </cell>
          <cell r="F1194" t="str">
            <v>Electric Operations</v>
          </cell>
          <cell r="G1194" t="str">
            <v>Electric Services South</v>
          </cell>
          <cell r="H1194" t="str">
            <v>120</v>
          </cell>
          <cell r="I1194" t="str">
            <v>IT</v>
          </cell>
          <cell r="K1194">
            <v>0</v>
          </cell>
        </row>
        <row r="1195">
          <cell r="A1195" t="str">
            <v>O&amp;M</v>
          </cell>
          <cell r="B1195" t="str">
            <v>Boudreau, Donald M</v>
          </cell>
          <cell r="C1195">
            <v>16625</v>
          </cell>
          <cell r="D1195" t="str">
            <v>16625</v>
          </cell>
          <cell r="E1195" t="str">
            <v>Electric Services South</v>
          </cell>
          <cell r="F1195" t="str">
            <v>Electric Operations</v>
          </cell>
          <cell r="G1195" t="str">
            <v>Electric Services South</v>
          </cell>
          <cell r="H1195" t="str">
            <v>120</v>
          </cell>
          <cell r="I1195" t="str">
            <v>IT</v>
          </cell>
          <cell r="L1195">
            <v>174245.07</v>
          </cell>
        </row>
        <row r="1196">
          <cell r="A1196" t="str">
            <v>O&amp;M</v>
          </cell>
          <cell r="B1196" t="str">
            <v>Boudreau, Donald M</v>
          </cell>
          <cell r="C1196">
            <v>16625</v>
          </cell>
          <cell r="D1196" t="str">
            <v>16625</v>
          </cell>
          <cell r="E1196" t="str">
            <v>Dispatch Wareham</v>
          </cell>
          <cell r="F1196" t="str">
            <v>Electric Operations</v>
          </cell>
          <cell r="G1196" t="str">
            <v>Electric Services South</v>
          </cell>
          <cell r="H1196" t="str">
            <v>120</v>
          </cell>
          <cell r="I1196" t="str">
            <v>LT</v>
          </cell>
          <cell r="J1196">
            <v>24412.49</v>
          </cell>
        </row>
        <row r="1197">
          <cell r="A1197" t="str">
            <v>O&amp;M</v>
          </cell>
          <cell r="B1197" t="str">
            <v>Boudreau, Donald M</v>
          </cell>
          <cell r="C1197">
            <v>16625</v>
          </cell>
          <cell r="D1197" t="str">
            <v>16625</v>
          </cell>
          <cell r="E1197" t="str">
            <v>Electric Services South</v>
          </cell>
          <cell r="F1197" t="str">
            <v>Electric Operations</v>
          </cell>
          <cell r="G1197" t="str">
            <v>Electric Services South</v>
          </cell>
          <cell r="H1197" t="str">
            <v>120</v>
          </cell>
          <cell r="I1197" t="str">
            <v>LT</v>
          </cell>
          <cell r="L1197">
            <v>9214.48</v>
          </cell>
        </row>
        <row r="1198">
          <cell r="A1198" t="str">
            <v>O&amp;M</v>
          </cell>
          <cell r="B1198" t="str">
            <v>Boudreau, Donald M</v>
          </cell>
          <cell r="C1198">
            <v>16625</v>
          </cell>
          <cell r="D1198" t="str">
            <v>16625</v>
          </cell>
          <cell r="E1198" t="str">
            <v>Electric Services South</v>
          </cell>
          <cell r="F1198" t="str">
            <v>Electric Operations</v>
          </cell>
          <cell r="G1198" t="str">
            <v>Electric Services South</v>
          </cell>
          <cell r="H1198" t="str">
            <v>120</v>
          </cell>
          <cell r="I1198" t="str">
            <v>MT</v>
          </cell>
        </row>
        <row r="1199">
          <cell r="A1199" t="str">
            <v>O&amp;M</v>
          </cell>
          <cell r="B1199" t="str">
            <v>Boudreau, Donald M</v>
          </cell>
          <cell r="C1199">
            <v>16625</v>
          </cell>
          <cell r="D1199" t="str">
            <v>16625</v>
          </cell>
          <cell r="E1199" t="str">
            <v>Electric Services South</v>
          </cell>
          <cell r="F1199" t="str">
            <v>Electric Operations</v>
          </cell>
          <cell r="G1199" t="str">
            <v>Electric Services South</v>
          </cell>
          <cell r="H1199" t="str">
            <v>120</v>
          </cell>
          <cell r="I1199" t="str">
            <v>OT</v>
          </cell>
          <cell r="L1199">
            <v>6394.84</v>
          </cell>
        </row>
        <row r="1200">
          <cell r="A1200" t="str">
            <v>O&amp;M</v>
          </cell>
          <cell r="B1200" t="str">
            <v>Boudreau, Donald M</v>
          </cell>
          <cell r="C1200">
            <v>16625</v>
          </cell>
          <cell r="D1200" t="str">
            <v>16625</v>
          </cell>
          <cell r="E1200" t="str">
            <v>Electric Services South</v>
          </cell>
          <cell r="F1200" t="str">
            <v>Electric Operations</v>
          </cell>
          <cell r="G1200" t="str">
            <v>Electric Services South</v>
          </cell>
          <cell r="H1200" t="str">
            <v>120</v>
          </cell>
          <cell r="I1200" t="str">
            <v>TT</v>
          </cell>
          <cell r="L1200">
            <v>9665.74</v>
          </cell>
        </row>
        <row r="1201">
          <cell r="A1201" t="str">
            <v>O&amp;M</v>
          </cell>
          <cell r="B1201" t="str">
            <v>Hallstrom,Craig A</v>
          </cell>
          <cell r="C1201">
            <v>16630</v>
          </cell>
          <cell r="D1201" t="str">
            <v>16630</v>
          </cell>
          <cell r="E1201" t="str">
            <v>OLD T1 - OPERATIONS AND MAINTENANCE - 1 PRXXX</v>
          </cell>
          <cell r="F1201" t="str">
            <v>Electric Operations</v>
          </cell>
          <cell r="G1201" t="str">
            <v>OLD T1 - OPERATIONS AND MAINTENANCE - 1 PRXXX</v>
          </cell>
          <cell r="H1201" t="str">
            <v>120</v>
          </cell>
          <cell r="I1201" t="str">
            <v>BT</v>
          </cell>
          <cell r="L1201">
            <v>1280.3800000000001</v>
          </cell>
        </row>
        <row r="1202">
          <cell r="A1202" t="str">
            <v>O&amp;M</v>
          </cell>
          <cell r="B1202" t="str">
            <v>Hallstrom,Craig A</v>
          </cell>
          <cell r="C1202">
            <v>16630</v>
          </cell>
          <cell r="D1202" t="str">
            <v>16630</v>
          </cell>
          <cell r="E1202" t="str">
            <v>T1 - OPERATIONS AND MAINTENANCE - 1 PRXXX</v>
          </cell>
          <cell r="F1202" t="str">
            <v>Electric Operations</v>
          </cell>
          <cell r="G1202" t="str">
            <v>OLD T1 - OPERATIONS AND MAINTENANCE - 1 PRXXX</v>
          </cell>
          <cell r="H1202" t="str">
            <v>120</v>
          </cell>
          <cell r="I1202" t="str">
            <v>BT</v>
          </cell>
          <cell r="J1202">
            <v>10820.42</v>
          </cell>
          <cell r="K1202">
            <v>537.98</v>
          </cell>
          <cell r="M1202">
            <v>-537.97</v>
          </cell>
        </row>
        <row r="1203">
          <cell r="A1203" t="str">
            <v>CAP</v>
          </cell>
          <cell r="B1203" t="str">
            <v>Hallstrom,Craig A</v>
          </cell>
          <cell r="C1203">
            <v>16630</v>
          </cell>
          <cell r="D1203" t="str">
            <v>16630</v>
          </cell>
          <cell r="E1203" t="str">
            <v>OLD T1 - OPERATIONS AND MAINTENANCE - 1 PRXXX</v>
          </cell>
          <cell r="F1203" t="str">
            <v>Electric Operations</v>
          </cell>
          <cell r="G1203" t="str">
            <v>OLD T1 - OPERATIONS AND MAINTENANCE - 1 PRXXX</v>
          </cell>
          <cell r="H1203" t="str">
            <v>120</v>
          </cell>
          <cell r="I1203" t="str">
            <v>CB</v>
          </cell>
          <cell r="L1203">
            <v>354.57</v>
          </cell>
          <cell r="M1203">
            <v>45.68</v>
          </cell>
        </row>
        <row r="1204">
          <cell r="A1204" t="str">
            <v>CAP</v>
          </cell>
          <cell r="B1204" t="str">
            <v>Hallstrom,Craig A</v>
          </cell>
          <cell r="C1204">
            <v>16630</v>
          </cell>
          <cell r="D1204" t="str">
            <v>16630</v>
          </cell>
          <cell r="E1204" t="str">
            <v>T1 - OPERATIONS AND MAINTENANCE - 1 PRXXX</v>
          </cell>
          <cell r="F1204" t="str">
            <v>Electric Operations</v>
          </cell>
          <cell r="G1204" t="str">
            <v>OLD T1 - OPERATIONS AND MAINTENANCE - 1 PRXXX</v>
          </cell>
          <cell r="H1204" t="str">
            <v>120</v>
          </cell>
          <cell r="I1204" t="str">
            <v>CB</v>
          </cell>
          <cell r="J1204">
            <v>57986.65</v>
          </cell>
          <cell r="K1204">
            <v>2967.79</v>
          </cell>
        </row>
        <row r="1205">
          <cell r="A1205" t="str">
            <v>CAP</v>
          </cell>
          <cell r="B1205" t="str">
            <v>Hallstrom,Craig A</v>
          </cell>
          <cell r="C1205">
            <v>16630</v>
          </cell>
          <cell r="D1205" t="str">
            <v>16630</v>
          </cell>
          <cell r="E1205" t="str">
            <v>T1 - OPERATIONS AND MAINTENANCE - 1 PRXXX</v>
          </cell>
          <cell r="F1205" t="str">
            <v>Electric Operations</v>
          </cell>
          <cell r="G1205" t="str">
            <v>OLD T1 - OPERATIONS AND MAINTENANCE - 1 PRXXX</v>
          </cell>
          <cell r="H1205" t="str">
            <v>120</v>
          </cell>
          <cell r="I1205" t="str">
            <v>CI</v>
          </cell>
          <cell r="J1205">
            <v>1309.29</v>
          </cell>
          <cell r="K1205">
            <v>0</v>
          </cell>
          <cell r="M1205">
            <v>310.08</v>
          </cell>
        </row>
        <row r="1206">
          <cell r="A1206" t="str">
            <v>CAP</v>
          </cell>
          <cell r="B1206" t="str">
            <v>Hallstrom,Craig A</v>
          </cell>
          <cell r="C1206">
            <v>16630</v>
          </cell>
          <cell r="D1206" t="str">
            <v>16630</v>
          </cell>
          <cell r="E1206" t="str">
            <v>OLD T1 - OPERATIONS AND MAINTENANCE - 1 PRXXX</v>
          </cell>
          <cell r="F1206" t="str">
            <v>Electric Operations</v>
          </cell>
          <cell r="G1206" t="str">
            <v>OLD T1 - OPERATIONS AND MAINTENANCE - 1 PRXXX</v>
          </cell>
          <cell r="H1206" t="str">
            <v>120</v>
          </cell>
          <cell r="I1206" t="str">
            <v>CL</v>
          </cell>
          <cell r="L1206">
            <v>805.8</v>
          </cell>
        </row>
        <row r="1207">
          <cell r="A1207" t="str">
            <v>CAP</v>
          </cell>
          <cell r="B1207" t="str">
            <v>Hallstrom,Craig A</v>
          </cell>
          <cell r="C1207">
            <v>16630</v>
          </cell>
          <cell r="D1207" t="str">
            <v>16630</v>
          </cell>
          <cell r="E1207" t="str">
            <v>T1 - OPERATIONS AND MAINTENANCE - 1 PRXXX</v>
          </cell>
          <cell r="F1207" t="str">
            <v>Electric Operations</v>
          </cell>
          <cell r="G1207" t="str">
            <v>OLD T1 - OPERATIONS AND MAINTENANCE - 1 PRXXX</v>
          </cell>
          <cell r="H1207" t="str">
            <v>120</v>
          </cell>
          <cell r="I1207" t="str">
            <v>CL</v>
          </cell>
          <cell r="J1207">
            <v>132761.96</v>
          </cell>
          <cell r="K1207">
            <v>6871.06</v>
          </cell>
        </row>
        <row r="1208">
          <cell r="A1208" t="str">
            <v>CAP</v>
          </cell>
          <cell r="B1208" t="str">
            <v>Hallstrom,Craig A</v>
          </cell>
          <cell r="C1208">
            <v>16630</v>
          </cell>
          <cell r="D1208" t="str">
            <v>16630</v>
          </cell>
          <cell r="E1208" t="str">
            <v>OLD T1 - OPERATIONS AND MAINTENANCE - 1 PRXXX</v>
          </cell>
          <cell r="F1208" t="str">
            <v>Electric Operations</v>
          </cell>
          <cell r="G1208" t="str">
            <v>OLD T1 - OPERATIONS AND MAINTENANCE - 1 PRXXX</v>
          </cell>
          <cell r="H1208" t="str">
            <v>120</v>
          </cell>
          <cell r="I1208" t="str">
            <v>CM</v>
          </cell>
          <cell r="M1208">
            <v>200.9</v>
          </cell>
        </row>
        <row r="1209">
          <cell r="A1209" t="str">
            <v>CAP</v>
          </cell>
          <cell r="B1209" t="str">
            <v>Hallstrom,Craig A</v>
          </cell>
          <cell r="C1209">
            <v>16630</v>
          </cell>
          <cell r="D1209" t="str">
            <v>16630</v>
          </cell>
          <cell r="E1209" t="str">
            <v>T1 - OPERATIONS AND MAINTENANCE - 1 PRXXX</v>
          </cell>
          <cell r="F1209" t="str">
            <v>Electric Operations</v>
          </cell>
          <cell r="G1209" t="str">
            <v>OLD T1 - OPERATIONS AND MAINTENANCE - 1 PRXXX</v>
          </cell>
          <cell r="H1209" t="str">
            <v>120</v>
          </cell>
          <cell r="I1209" t="str">
            <v>CM</v>
          </cell>
          <cell r="J1209">
            <v>29868.74</v>
          </cell>
          <cell r="K1209">
            <v>-43497.89</v>
          </cell>
        </row>
        <row r="1210">
          <cell r="A1210" t="str">
            <v>CAP</v>
          </cell>
          <cell r="B1210" t="str">
            <v>Hallstrom,Craig A</v>
          </cell>
          <cell r="C1210">
            <v>16630</v>
          </cell>
          <cell r="D1210" t="str">
            <v>16630</v>
          </cell>
          <cell r="E1210" t="str">
            <v>OLD T1 - OPERATIONS AND MAINTENANCE - 1 PRXXX</v>
          </cell>
          <cell r="F1210" t="str">
            <v>Electric Operations</v>
          </cell>
          <cell r="G1210" t="str">
            <v>OLD T1 - OPERATIONS AND MAINTENANCE - 1 PRXXX</v>
          </cell>
          <cell r="H1210" t="str">
            <v>120</v>
          </cell>
          <cell r="I1210" t="str">
            <v>CT</v>
          </cell>
          <cell r="L1210">
            <v>573.91999999999996</v>
          </cell>
        </row>
        <row r="1211">
          <cell r="A1211" t="str">
            <v>CAP</v>
          </cell>
          <cell r="B1211" t="str">
            <v>Hallstrom,Craig A</v>
          </cell>
          <cell r="C1211">
            <v>16630</v>
          </cell>
          <cell r="D1211" t="str">
            <v>16630</v>
          </cell>
          <cell r="E1211" t="str">
            <v>T1 - OPERATIONS AND MAINTENANCE - 1 PRXXX</v>
          </cell>
          <cell r="F1211" t="str">
            <v>Electric Operations</v>
          </cell>
          <cell r="G1211" t="str">
            <v>OLD T1 - OPERATIONS AND MAINTENANCE - 1 PRXXX</v>
          </cell>
          <cell r="H1211" t="str">
            <v>120</v>
          </cell>
          <cell r="I1211" t="str">
            <v>CT</v>
          </cell>
          <cell r="J1211">
            <v>35272.61</v>
          </cell>
          <cell r="K1211">
            <v>6088.61</v>
          </cell>
        </row>
        <row r="1212">
          <cell r="A1212" t="str">
            <v>O&amp;M</v>
          </cell>
          <cell r="B1212" t="str">
            <v>Hallstrom,Craig A</v>
          </cell>
          <cell r="C1212">
            <v>16630</v>
          </cell>
          <cell r="D1212" t="str">
            <v>16630</v>
          </cell>
          <cell r="E1212" t="str">
            <v>OLD T1 - OPERATIONS AND MAINTENANCE - 1 PRXXX</v>
          </cell>
          <cell r="F1212" t="str">
            <v>Electric Operations</v>
          </cell>
          <cell r="G1212" t="str">
            <v>OLD T1 - OPERATIONS AND MAINTENANCE - 1 PRXXX</v>
          </cell>
          <cell r="H1212" t="str">
            <v>120</v>
          </cell>
          <cell r="I1212" t="str">
            <v>IT</v>
          </cell>
          <cell r="L1212">
            <v>900</v>
          </cell>
        </row>
        <row r="1213">
          <cell r="A1213" t="str">
            <v>O&amp;M</v>
          </cell>
          <cell r="B1213" t="str">
            <v>Hallstrom,Craig A</v>
          </cell>
          <cell r="C1213">
            <v>16630</v>
          </cell>
          <cell r="D1213" t="str">
            <v>16630</v>
          </cell>
          <cell r="E1213" t="str">
            <v>T1 - OPERATIONS AND MAINTENANCE - 1 PRXXX</v>
          </cell>
          <cell r="F1213" t="str">
            <v>Electric Operations</v>
          </cell>
          <cell r="G1213" t="str">
            <v>OLD T1 - OPERATIONS AND MAINTENANCE - 1 PRXXX</v>
          </cell>
          <cell r="H1213" t="str">
            <v>120</v>
          </cell>
          <cell r="I1213" t="str">
            <v>IT</v>
          </cell>
          <cell r="J1213">
            <v>258759.29</v>
          </cell>
          <cell r="K1213">
            <v>2657.67</v>
          </cell>
        </row>
        <row r="1214">
          <cell r="A1214" t="str">
            <v>O&amp;M</v>
          </cell>
          <cell r="B1214" t="str">
            <v>Hallstrom,Craig A</v>
          </cell>
          <cell r="C1214">
            <v>16630</v>
          </cell>
          <cell r="D1214" t="str">
            <v>16630</v>
          </cell>
          <cell r="E1214" t="str">
            <v>OLD T1 - OPERATIONS AND MAINTENANCE - 1 PRXXX</v>
          </cell>
          <cell r="F1214" t="str">
            <v>Electric Operations</v>
          </cell>
          <cell r="G1214" t="str">
            <v>OLD T1 - OPERATIONS AND MAINTENANCE - 1 PRXXX</v>
          </cell>
          <cell r="H1214" t="str">
            <v>120</v>
          </cell>
          <cell r="I1214" t="str">
            <v>LT</v>
          </cell>
          <cell r="L1214">
            <v>3797.62</v>
          </cell>
        </row>
        <row r="1215">
          <cell r="A1215" t="str">
            <v>O&amp;M</v>
          </cell>
          <cell r="B1215" t="str">
            <v>Hallstrom,Craig A</v>
          </cell>
          <cell r="C1215">
            <v>16630</v>
          </cell>
          <cell r="D1215" t="str">
            <v>16630</v>
          </cell>
          <cell r="E1215" t="str">
            <v>T1 - OPERATIONS AND MAINTENANCE - 1 PRXXX</v>
          </cell>
          <cell r="F1215" t="str">
            <v>Electric Operations</v>
          </cell>
          <cell r="G1215" t="str">
            <v>OLD T1 - OPERATIONS AND MAINTENANCE - 1 PRXXX</v>
          </cell>
          <cell r="H1215" t="str">
            <v>120</v>
          </cell>
          <cell r="I1215" t="str">
            <v>LT</v>
          </cell>
          <cell r="J1215">
            <v>393817.22</v>
          </cell>
          <cell r="K1215">
            <v>1861.04</v>
          </cell>
          <cell r="M1215">
            <v>50301.42</v>
          </cell>
        </row>
        <row r="1216">
          <cell r="A1216" t="str">
            <v>O&amp;M</v>
          </cell>
          <cell r="B1216" t="str">
            <v>Hallstrom,Craig A</v>
          </cell>
          <cell r="C1216">
            <v>16630</v>
          </cell>
          <cell r="D1216" t="str">
            <v>16630</v>
          </cell>
          <cell r="E1216" t="str">
            <v>OLD T1 - OPERATIONS AND MAINTENANCE - 1 PRXXX</v>
          </cell>
          <cell r="F1216" t="str">
            <v>Electric Operations</v>
          </cell>
          <cell r="G1216" t="str">
            <v>OLD T1 - OPERATIONS AND MAINTENANCE - 1 PRXXX</v>
          </cell>
          <cell r="H1216" t="str">
            <v>120</v>
          </cell>
          <cell r="I1216" t="str">
            <v>MT</v>
          </cell>
          <cell r="L1216">
            <v>514.08000000000004</v>
          </cell>
        </row>
        <row r="1217">
          <cell r="A1217" t="str">
            <v>O&amp;M</v>
          </cell>
          <cell r="B1217" t="str">
            <v>Hallstrom,Craig A</v>
          </cell>
          <cell r="C1217">
            <v>16630</v>
          </cell>
          <cell r="D1217" t="str">
            <v>16630</v>
          </cell>
          <cell r="E1217" t="str">
            <v>T1 - OPERATIONS AND MAINTENANCE - 1 PRXXX</v>
          </cell>
          <cell r="F1217" t="str">
            <v>Electric Operations</v>
          </cell>
          <cell r="G1217" t="str">
            <v>OLD T1 - OPERATIONS AND MAINTENANCE - 1 PRXXX</v>
          </cell>
          <cell r="H1217" t="str">
            <v>120</v>
          </cell>
          <cell r="I1217" t="str">
            <v>MT</v>
          </cell>
          <cell r="J1217">
            <v>273472.23</v>
          </cell>
          <cell r="K1217">
            <v>895.58</v>
          </cell>
        </row>
        <row r="1218">
          <cell r="A1218" t="str">
            <v>O&amp;M</v>
          </cell>
          <cell r="B1218" t="str">
            <v>Hallstrom,Craig A</v>
          </cell>
          <cell r="C1218">
            <v>16630</v>
          </cell>
          <cell r="D1218" t="str">
            <v>16630</v>
          </cell>
          <cell r="E1218" t="str">
            <v>T1 - OPERATIONS AND MAINTENANCE - 1 PRXXX</v>
          </cell>
          <cell r="F1218" t="str">
            <v>Electric Operations</v>
          </cell>
          <cell r="G1218" t="str">
            <v>OLD T1 - OPERATIONS AND MAINTENANCE - 1 PRXXX</v>
          </cell>
          <cell r="H1218" t="str">
            <v>120</v>
          </cell>
          <cell r="I1218" t="str">
            <v>OT</v>
          </cell>
          <cell r="J1218">
            <v>-1002478.64</v>
          </cell>
          <cell r="K1218">
            <v>181.39</v>
          </cell>
          <cell r="M1218">
            <v>300.38</v>
          </cell>
        </row>
        <row r="1219">
          <cell r="A1219" t="str">
            <v>O&amp;M</v>
          </cell>
          <cell r="B1219" t="str">
            <v>Hallstrom,Craig A</v>
          </cell>
          <cell r="C1219">
            <v>16630</v>
          </cell>
          <cell r="D1219" t="str">
            <v>16630</v>
          </cell>
          <cell r="E1219" t="str">
            <v>OLD T1 - OPERATIONS AND MAINTENANCE - 1 PRXXX</v>
          </cell>
          <cell r="F1219" t="str">
            <v>Electric Operations</v>
          </cell>
          <cell r="G1219" t="str">
            <v>OLD T1 - OPERATIONS AND MAINTENANCE - 1 PRXXX</v>
          </cell>
          <cell r="H1219" t="str">
            <v>120</v>
          </cell>
          <cell r="I1219" t="str">
            <v>TT</v>
          </cell>
          <cell r="L1219">
            <v>1837.07</v>
          </cell>
          <cell r="M1219">
            <v>6022.65</v>
          </cell>
        </row>
        <row r="1220">
          <cell r="A1220" t="str">
            <v>O&amp;M</v>
          </cell>
          <cell r="B1220" t="str">
            <v>Hallstrom,Craig A</v>
          </cell>
          <cell r="C1220">
            <v>16630</v>
          </cell>
          <cell r="D1220" t="str">
            <v>16630</v>
          </cell>
          <cell r="E1220" t="str">
            <v>T1 - OPERATIONS AND MAINTENANCE - 1 PRXXX</v>
          </cell>
          <cell r="F1220" t="str">
            <v>Electric Operations</v>
          </cell>
          <cell r="G1220" t="str">
            <v>OLD T1 - OPERATIONS AND MAINTENANCE - 1 PRXXX</v>
          </cell>
          <cell r="H1220" t="str">
            <v>120</v>
          </cell>
          <cell r="I1220" t="str">
            <v>TT</v>
          </cell>
          <cell r="J1220">
            <v>173784.78</v>
          </cell>
          <cell r="K1220">
            <v>406.24</v>
          </cell>
        </row>
        <row r="1221">
          <cell r="A1221" t="str">
            <v>O&amp;M</v>
          </cell>
          <cell r="B1221" t="str">
            <v>Driscoll,Daniel C</v>
          </cell>
          <cell r="C1221">
            <v>16640</v>
          </cell>
          <cell r="D1221" t="str">
            <v>16640</v>
          </cell>
          <cell r="E1221" t="str">
            <v>OLD T2 - OPERATIONS AND MAINTENANCE - 2 PRXXX</v>
          </cell>
          <cell r="F1221" t="str">
            <v>Electric Operations</v>
          </cell>
          <cell r="G1221" t="str">
            <v>OLD T2 - OPERATIONS AND MAINTENANCE - 2 PRXXX</v>
          </cell>
          <cell r="H1221" t="str">
            <v>120</v>
          </cell>
          <cell r="I1221" t="str">
            <v>BT</v>
          </cell>
          <cell r="M1221">
            <v>-54.8</v>
          </cell>
        </row>
        <row r="1222">
          <cell r="A1222" t="str">
            <v>O&amp;M</v>
          </cell>
          <cell r="B1222" t="str">
            <v>Driscoll,Daniel C</v>
          </cell>
          <cell r="C1222">
            <v>16640</v>
          </cell>
          <cell r="D1222" t="str">
            <v>16640</v>
          </cell>
          <cell r="E1222" t="str">
            <v>T2 - OPERATIOINS AND MAINTENANCE - 2 PRXXX</v>
          </cell>
          <cell r="F1222" t="str">
            <v>Electric Operations</v>
          </cell>
          <cell r="G1222" t="str">
            <v>OLD T2 - OPERATIONS AND MAINTENANCE - 2 PRXXX</v>
          </cell>
          <cell r="H1222" t="str">
            <v>120</v>
          </cell>
          <cell r="I1222" t="str">
            <v>BT</v>
          </cell>
          <cell r="J1222">
            <v>13203.67</v>
          </cell>
        </row>
        <row r="1223">
          <cell r="A1223" t="str">
            <v>O&amp;M</v>
          </cell>
          <cell r="B1223" t="str">
            <v>Driscoll,Daniel C</v>
          </cell>
          <cell r="C1223">
            <v>16640</v>
          </cell>
          <cell r="D1223" t="str">
            <v>16640</v>
          </cell>
          <cell r="E1223" t="str">
            <v>T2 - OPERATIONS AND MAINTENANCE - 2 PRXXX</v>
          </cell>
          <cell r="F1223" t="str">
            <v>Electric Operations</v>
          </cell>
          <cell r="G1223" t="str">
            <v>OLD T2 - OPERATIONS AND MAINTENANCE - 2 PRXXX</v>
          </cell>
          <cell r="H1223" t="str">
            <v>120</v>
          </cell>
          <cell r="I1223" t="str">
            <v>BT</v>
          </cell>
          <cell r="K1223">
            <v>101.79</v>
          </cell>
        </row>
        <row r="1224">
          <cell r="A1224" t="str">
            <v>CAP</v>
          </cell>
          <cell r="B1224" t="str">
            <v>Driscoll,Daniel C</v>
          </cell>
          <cell r="C1224">
            <v>16640</v>
          </cell>
          <cell r="D1224" t="str">
            <v>16640</v>
          </cell>
          <cell r="E1224" t="str">
            <v>OLD T2 - OPERATIONS AND MAINTENANCE - 2 PRXXX</v>
          </cell>
          <cell r="F1224" t="str">
            <v>Electric Operations</v>
          </cell>
          <cell r="G1224" t="str">
            <v>OLD T2 - OPERATIONS AND MAINTENANCE - 2 PRXXX</v>
          </cell>
          <cell r="H1224" t="str">
            <v>120</v>
          </cell>
          <cell r="I1224" t="str">
            <v>CB</v>
          </cell>
          <cell r="L1224">
            <v>3294.69</v>
          </cell>
        </row>
        <row r="1225">
          <cell r="A1225" t="str">
            <v>CAP</v>
          </cell>
          <cell r="B1225" t="str">
            <v>Driscoll,Daniel C</v>
          </cell>
          <cell r="C1225">
            <v>16640</v>
          </cell>
          <cell r="D1225" t="str">
            <v>16640</v>
          </cell>
          <cell r="E1225" t="str">
            <v>T2 - OPERATIOINS AND MAINTENANCE - 2 PRXXX</v>
          </cell>
          <cell r="F1225" t="str">
            <v>Electric Operations</v>
          </cell>
          <cell r="G1225" t="str">
            <v>OLD T2 - OPERATIONS AND MAINTENANCE - 2 PRXXX</v>
          </cell>
          <cell r="H1225" t="str">
            <v>120</v>
          </cell>
          <cell r="I1225" t="str">
            <v>CB</v>
          </cell>
          <cell r="J1225">
            <v>28390.66</v>
          </cell>
        </row>
        <row r="1226">
          <cell r="A1226" t="str">
            <v>CAP</v>
          </cell>
          <cell r="B1226" t="str">
            <v>Driscoll,Daniel C</v>
          </cell>
          <cell r="C1226">
            <v>16640</v>
          </cell>
          <cell r="D1226" t="str">
            <v>16640</v>
          </cell>
          <cell r="E1226" t="str">
            <v>T2 - OPERATIONS AND MAINTENANCE - 2 PRXXX</v>
          </cell>
          <cell r="F1226" t="str">
            <v>Electric Operations</v>
          </cell>
          <cell r="G1226" t="str">
            <v>OLD T2 - OPERATIONS AND MAINTENANCE - 2 PRXXX</v>
          </cell>
          <cell r="H1226" t="str">
            <v>120</v>
          </cell>
          <cell r="I1226" t="str">
            <v>CB</v>
          </cell>
          <cell r="K1226">
            <v>561.23</v>
          </cell>
        </row>
        <row r="1227">
          <cell r="A1227" t="str">
            <v>CAP</v>
          </cell>
          <cell r="B1227" t="str">
            <v>Driscoll,Daniel C</v>
          </cell>
          <cell r="C1227">
            <v>16640</v>
          </cell>
          <cell r="D1227" t="str">
            <v>16640</v>
          </cell>
          <cell r="E1227" t="str">
            <v>OLD T2 - OPERATIONS AND MAINTENANCE - 2 PRXXX</v>
          </cell>
          <cell r="F1227" t="str">
            <v>Electric Operations</v>
          </cell>
          <cell r="G1227" t="str">
            <v>OLD T2 - OPERATIONS AND MAINTENANCE - 2 PRXXX</v>
          </cell>
          <cell r="H1227" t="str">
            <v>120</v>
          </cell>
          <cell r="I1227" t="str">
            <v>CI</v>
          </cell>
          <cell r="L1227">
            <v>35.1</v>
          </cell>
        </row>
        <row r="1228">
          <cell r="A1228" t="str">
            <v>CAP</v>
          </cell>
          <cell r="B1228" t="str">
            <v>Driscoll,Daniel C</v>
          </cell>
          <cell r="C1228">
            <v>16640</v>
          </cell>
          <cell r="D1228" t="str">
            <v>16640</v>
          </cell>
          <cell r="E1228" t="str">
            <v>T2 - OPERATIOINS AND MAINTENANCE - 2 PRXXX</v>
          </cell>
          <cell r="F1228" t="str">
            <v>Electric Operations</v>
          </cell>
          <cell r="G1228" t="str">
            <v>OLD T2 - OPERATIONS AND MAINTENANCE - 2 PRXXX</v>
          </cell>
          <cell r="H1228" t="str">
            <v>120</v>
          </cell>
          <cell r="I1228" t="str">
            <v>CI</v>
          </cell>
          <cell r="J1228">
            <v>10129.26</v>
          </cell>
        </row>
        <row r="1229">
          <cell r="A1229" t="str">
            <v>CAP</v>
          </cell>
          <cell r="B1229" t="str">
            <v>Driscoll,Daniel C</v>
          </cell>
          <cell r="C1229">
            <v>16640</v>
          </cell>
          <cell r="D1229" t="str">
            <v>16640</v>
          </cell>
          <cell r="E1229" t="str">
            <v>T2 - OPERATIONS AND MAINTENANCE - 2 PRXXX</v>
          </cell>
          <cell r="F1229" t="str">
            <v>Electric Operations</v>
          </cell>
          <cell r="G1229" t="str">
            <v>OLD T2 - OPERATIONS AND MAINTENANCE - 2 PRXXX</v>
          </cell>
          <cell r="H1229" t="str">
            <v>120</v>
          </cell>
          <cell r="I1229" t="str">
            <v>CI</v>
          </cell>
          <cell r="K1229">
            <v>7031.5</v>
          </cell>
        </row>
        <row r="1230">
          <cell r="A1230" t="str">
            <v>CAP</v>
          </cell>
          <cell r="B1230" t="str">
            <v>Driscoll,Daniel C</v>
          </cell>
          <cell r="C1230">
            <v>16640</v>
          </cell>
          <cell r="D1230" t="str">
            <v>16640</v>
          </cell>
          <cell r="E1230" t="str">
            <v>OLD T2 - OPERATIONS AND MAINTENANCE - 2 PRXXX</v>
          </cell>
          <cell r="F1230" t="str">
            <v>Electric Operations</v>
          </cell>
          <cell r="G1230" t="str">
            <v>OLD T2 - OPERATIONS AND MAINTENANCE - 2 PRXXX</v>
          </cell>
          <cell r="H1230" t="str">
            <v>120</v>
          </cell>
          <cell r="I1230" t="str">
            <v>CL</v>
          </cell>
          <cell r="L1230">
            <v>7386.18</v>
          </cell>
        </row>
        <row r="1231">
          <cell r="A1231" t="str">
            <v>CAP</v>
          </cell>
          <cell r="B1231" t="str">
            <v>Driscoll,Daniel C</v>
          </cell>
          <cell r="C1231">
            <v>16640</v>
          </cell>
          <cell r="D1231" t="str">
            <v>16640</v>
          </cell>
          <cell r="E1231" t="str">
            <v>T2 - OPERATIOINS AND MAINTENANCE - 2 PRXXX</v>
          </cell>
          <cell r="F1231" t="str">
            <v>Electric Operations</v>
          </cell>
          <cell r="G1231" t="str">
            <v>OLD T2 - OPERATIONS AND MAINTENANCE - 2 PRXXX</v>
          </cell>
          <cell r="H1231" t="str">
            <v>120</v>
          </cell>
          <cell r="I1231" t="str">
            <v>CL</v>
          </cell>
          <cell r="J1231">
            <v>62678.99</v>
          </cell>
        </row>
        <row r="1232">
          <cell r="A1232" t="str">
            <v>CAP</v>
          </cell>
          <cell r="B1232" t="str">
            <v>Driscoll,Daniel C</v>
          </cell>
          <cell r="C1232">
            <v>16640</v>
          </cell>
          <cell r="D1232" t="str">
            <v>16640</v>
          </cell>
          <cell r="E1232" t="str">
            <v>T2 - OPERATIONS AND MAINTENANCE - 2 PRXXX</v>
          </cell>
          <cell r="F1232" t="str">
            <v>Electric Operations</v>
          </cell>
          <cell r="G1232" t="str">
            <v>OLD T2 - OPERATIONS AND MAINTENANCE - 2 PRXXX</v>
          </cell>
          <cell r="H1232" t="str">
            <v>120</v>
          </cell>
          <cell r="I1232" t="str">
            <v>CL</v>
          </cell>
          <cell r="K1232">
            <v>1275.56</v>
          </cell>
        </row>
        <row r="1233">
          <cell r="A1233" t="str">
            <v>CAP</v>
          </cell>
          <cell r="B1233" t="str">
            <v>Driscoll,Daniel C</v>
          </cell>
          <cell r="C1233">
            <v>16640</v>
          </cell>
          <cell r="D1233" t="str">
            <v>16640</v>
          </cell>
          <cell r="E1233" t="str">
            <v>OLD T2 - OPERATIONS AND MAINTENANCE - 2 PRXXX</v>
          </cell>
          <cell r="F1233" t="str">
            <v>Electric Operations</v>
          </cell>
          <cell r="G1233" t="str">
            <v>OLD T2 - OPERATIONS AND MAINTENANCE - 2 PRXXX</v>
          </cell>
          <cell r="H1233" t="str">
            <v>120</v>
          </cell>
          <cell r="I1233" t="str">
            <v>CM</v>
          </cell>
          <cell r="L1233">
            <v>15331.16</v>
          </cell>
          <cell r="M1233">
            <v>275.2</v>
          </cell>
        </row>
        <row r="1234">
          <cell r="A1234" t="str">
            <v>CAP</v>
          </cell>
          <cell r="B1234" t="str">
            <v>Driscoll,Daniel C</v>
          </cell>
          <cell r="C1234">
            <v>16640</v>
          </cell>
          <cell r="D1234" t="str">
            <v>16640</v>
          </cell>
          <cell r="E1234" t="str">
            <v>T2 - OPERATIOINS AND MAINTENANCE - 2 PRXXX</v>
          </cell>
          <cell r="F1234" t="str">
            <v>Electric Operations</v>
          </cell>
          <cell r="G1234" t="str">
            <v>OLD T2 - OPERATIONS AND MAINTENANCE - 2 PRXXX</v>
          </cell>
          <cell r="H1234" t="str">
            <v>120</v>
          </cell>
          <cell r="I1234" t="str">
            <v>CM</v>
          </cell>
          <cell r="J1234">
            <v>-131560.69</v>
          </cell>
        </row>
        <row r="1235">
          <cell r="A1235" t="str">
            <v>CAP</v>
          </cell>
          <cell r="B1235" t="str">
            <v>Driscoll,Daniel C</v>
          </cell>
          <cell r="C1235">
            <v>16640</v>
          </cell>
          <cell r="D1235" t="str">
            <v>16640</v>
          </cell>
          <cell r="E1235" t="str">
            <v>T2 - OPERATIONS AND MAINTENANCE - 2 PRXXX</v>
          </cell>
          <cell r="F1235" t="str">
            <v>Electric Operations</v>
          </cell>
          <cell r="G1235" t="str">
            <v>OLD T2 - OPERATIONS AND MAINTENANCE - 2 PRXXX</v>
          </cell>
          <cell r="H1235" t="str">
            <v>120</v>
          </cell>
          <cell r="I1235" t="str">
            <v>CM</v>
          </cell>
          <cell r="K1235">
            <v>10866</v>
          </cell>
        </row>
        <row r="1236">
          <cell r="A1236" t="str">
            <v>CAP</v>
          </cell>
          <cell r="B1236" t="str">
            <v>Driscoll,Daniel C</v>
          </cell>
          <cell r="C1236">
            <v>16640</v>
          </cell>
          <cell r="D1236" t="str">
            <v>16640</v>
          </cell>
          <cell r="E1236" t="str">
            <v>T2 - OPERATIOINS AND MAINTENANCE - 2 PRXXX</v>
          </cell>
          <cell r="F1236" t="str">
            <v>Electric Operations</v>
          </cell>
          <cell r="G1236" t="str">
            <v>OLD T2 - OPERATIONS AND MAINTENANCE - 2 PRXXX</v>
          </cell>
          <cell r="H1236" t="str">
            <v>120</v>
          </cell>
          <cell r="I1236" t="str">
            <v>CO</v>
          </cell>
          <cell r="J1236">
            <v>-4202</v>
          </cell>
        </row>
        <row r="1237">
          <cell r="A1237" t="str">
            <v>CAP</v>
          </cell>
          <cell r="B1237" t="str">
            <v>Driscoll,Daniel C</v>
          </cell>
          <cell r="C1237">
            <v>16640</v>
          </cell>
          <cell r="D1237" t="str">
            <v>16640</v>
          </cell>
          <cell r="E1237" t="str">
            <v>OLD T2 - OPERATIONS AND MAINTENANCE - 2 PRXXX</v>
          </cell>
          <cell r="F1237" t="str">
            <v>Electric Operations</v>
          </cell>
          <cell r="G1237" t="str">
            <v>OLD T2 - OPERATIONS AND MAINTENANCE - 2 PRXXX</v>
          </cell>
          <cell r="H1237" t="str">
            <v>120</v>
          </cell>
          <cell r="I1237" t="str">
            <v>CT</v>
          </cell>
          <cell r="L1237">
            <v>4018.53</v>
          </cell>
        </row>
        <row r="1238">
          <cell r="A1238" t="str">
            <v>CAP</v>
          </cell>
          <cell r="B1238" t="str">
            <v>Driscoll,Daniel C</v>
          </cell>
          <cell r="C1238">
            <v>16640</v>
          </cell>
          <cell r="D1238" t="str">
            <v>16640</v>
          </cell>
          <cell r="E1238" t="str">
            <v>T2 - OPERATIOINS AND MAINTENANCE - 2 PRXXX</v>
          </cell>
          <cell r="F1238" t="str">
            <v>Electric Operations</v>
          </cell>
          <cell r="G1238" t="str">
            <v>OLD T2 - OPERATIONS AND MAINTENANCE - 2 PRXXX</v>
          </cell>
          <cell r="H1238" t="str">
            <v>120</v>
          </cell>
          <cell r="I1238" t="str">
            <v>CT</v>
          </cell>
          <cell r="J1238">
            <v>41827.919999999998</v>
          </cell>
        </row>
        <row r="1239">
          <cell r="A1239" t="str">
            <v>CAP</v>
          </cell>
          <cell r="B1239" t="str">
            <v>Driscoll,Daniel C</v>
          </cell>
          <cell r="C1239">
            <v>16640</v>
          </cell>
          <cell r="D1239" t="str">
            <v>16640</v>
          </cell>
          <cell r="E1239" t="str">
            <v>T2 - OPERATIONS AND MAINTENANCE - 2 PRXXX</v>
          </cell>
          <cell r="F1239" t="str">
            <v>Electric Operations</v>
          </cell>
          <cell r="G1239" t="str">
            <v>OLD T2 - OPERATIONS AND MAINTENANCE - 2 PRXXX</v>
          </cell>
          <cell r="H1239" t="str">
            <v>120</v>
          </cell>
          <cell r="I1239" t="str">
            <v>CT</v>
          </cell>
          <cell r="K1239">
            <v>1016.33</v>
          </cell>
        </row>
        <row r="1240">
          <cell r="A1240" t="str">
            <v>O&amp;M</v>
          </cell>
          <cell r="B1240" t="str">
            <v>Driscoll,Daniel C</v>
          </cell>
          <cell r="C1240">
            <v>16640</v>
          </cell>
          <cell r="D1240" t="str">
            <v>16640</v>
          </cell>
          <cell r="E1240" t="str">
            <v>T2 - OPERATIOINS AND MAINTENANCE - 2 PRXXX</v>
          </cell>
          <cell r="F1240" t="str">
            <v>Electric Operations</v>
          </cell>
          <cell r="G1240" t="str">
            <v>OLD T2 - OPERATIONS AND MAINTENANCE - 2 PRXXX</v>
          </cell>
          <cell r="H1240" t="str">
            <v>120</v>
          </cell>
          <cell r="I1240" t="str">
            <v>IT</v>
          </cell>
          <cell r="J1240">
            <v>165123.14000000001</v>
          </cell>
        </row>
        <row r="1241">
          <cell r="A1241" t="str">
            <v>O&amp;M</v>
          </cell>
          <cell r="B1241" t="str">
            <v>Driscoll,Daniel C</v>
          </cell>
          <cell r="C1241">
            <v>16640</v>
          </cell>
          <cell r="D1241" t="str">
            <v>16640</v>
          </cell>
          <cell r="E1241" t="str">
            <v>T2 - OPERATIONS AND MAINTENANCE - 2 PRXXX</v>
          </cell>
          <cell r="F1241" t="str">
            <v>Electric Operations</v>
          </cell>
          <cell r="G1241" t="str">
            <v>OLD T2 - OPERATIONS AND MAINTENANCE - 2 PRXXX</v>
          </cell>
          <cell r="H1241" t="str">
            <v>120</v>
          </cell>
          <cell r="I1241" t="str">
            <v>IT</v>
          </cell>
          <cell r="K1241">
            <v>-4109.46</v>
          </cell>
        </row>
        <row r="1242">
          <cell r="A1242" t="str">
            <v>O&amp;M</v>
          </cell>
          <cell r="B1242" t="str">
            <v>Driscoll,Daniel C</v>
          </cell>
          <cell r="C1242">
            <v>16640</v>
          </cell>
          <cell r="D1242" t="str">
            <v>16640</v>
          </cell>
          <cell r="E1242" t="str">
            <v>OLD T2 - OPERATIONS AND MAINTENANCE - 2 PRXXX</v>
          </cell>
          <cell r="F1242" t="str">
            <v>Electric Operations</v>
          </cell>
          <cell r="G1242" t="str">
            <v>OLD T2 - OPERATIONS AND MAINTENANCE - 2 PRXXX</v>
          </cell>
          <cell r="H1242" t="str">
            <v>120</v>
          </cell>
          <cell r="I1242" t="str">
            <v>LT</v>
          </cell>
          <cell r="L1242">
            <v>0</v>
          </cell>
          <cell r="M1242">
            <v>280210.95</v>
          </cell>
        </row>
        <row r="1243">
          <cell r="A1243" t="str">
            <v>O&amp;M</v>
          </cell>
          <cell r="B1243" t="str">
            <v>Driscoll,Daniel C</v>
          </cell>
          <cell r="C1243">
            <v>16640</v>
          </cell>
          <cell r="D1243" t="str">
            <v>16640</v>
          </cell>
          <cell r="E1243" t="str">
            <v>T2 - OPERATIOINS AND MAINTENANCE - 2 PRXXX</v>
          </cell>
          <cell r="F1243" t="str">
            <v>Electric Operations</v>
          </cell>
          <cell r="G1243" t="str">
            <v>OLD T2 - OPERATIONS AND MAINTENANCE - 2 PRXXX</v>
          </cell>
          <cell r="H1243" t="str">
            <v>120</v>
          </cell>
          <cell r="I1243" t="str">
            <v>LT</v>
          </cell>
          <cell r="J1243">
            <v>160478.85</v>
          </cell>
          <cell r="M1243">
            <v>66985.289999999994</v>
          </cell>
        </row>
        <row r="1244">
          <cell r="A1244" t="str">
            <v>O&amp;M</v>
          </cell>
          <cell r="B1244" t="str">
            <v>Driscoll,Daniel C</v>
          </cell>
          <cell r="C1244">
            <v>16640</v>
          </cell>
          <cell r="D1244" t="str">
            <v>16640</v>
          </cell>
          <cell r="E1244" t="str">
            <v>T2 - OPERATIONS AND MAINTENANCE - 2 PRXXX</v>
          </cell>
          <cell r="F1244" t="str">
            <v>Electric Operations</v>
          </cell>
          <cell r="G1244" t="str">
            <v>OLD T2 - OPERATIONS AND MAINTENANCE - 2 PRXXX</v>
          </cell>
          <cell r="H1244" t="str">
            <v>120</v>
          </cell>
          <cell r="I1244" t="str">
            <v>LT</v>
          </cell>
          <cell r="K1244">
            <v>172.63</v>
          </cell>
          <cell r="M1244">
            <v>248.07</v>
          </cell>
        </row>
        <row r="1245">
          <cell r="A1245" t="str">
            <v>O&amp;M</v>
          </cell>
          <cell r="B1245" t="str">
            <v>Driscoll,Daniel C</v>
          </cell>
          <cell r="C1245">
            <v>16640</v>
          </cell>
          <cell r="D1245" t="str">
            <v>16640</v>
          </cell>
          <cell r="E1245" t="str">
            <v>T2 - OPERATIOINS AND MAINTENANCE - 2 PRXXX</v>
          </cell>
          <cell r="F1245" t="str">
            <v>Electric Operations</v>
          </cell>
          <cell r="G1245" t="str">
            <v>OLD T2 - OPERATIONS AND MAINTENANCE - 2 PRXXX</v>
          </cell>
          <cell r="H1245" t="str">
            <v>120</v>
          </cell>
          <cell r="I1245" t="str">
            <v>MT</v>
          </cell>
          <cell r="J1245">
            <v>48296.47</v>
          </cell>
        </row>
        <row r="1246">
          <cell r="A1246" t="str">
            <v>O&amp;M</v>
          </cell>
          <cell r="B1246" t="str">
            <v>Driscoll,Daniel C</v>
          </cell>
          <cell r="C1246">
            <v>16640</v>
          </cell>
          <cell r="D1246" t="str">
            <v>16640</v>
          </cell>
          <cell r="E1246" t="str">
            <v>T2 - OPERATIOINS AND MAINTENANCE - 2 PRXXX</v>
          </cell>
          <cell r="F1246" t="str">
            <v>Electric Operations</v>
          </cell>
          <cell r="G1246" t="str">
            <v>OLD T2 - OPERATIONS AND MAINTENANCE - 2 PRXXX</v>
          </cell>
          <cell r="H1246" t="str">
            <v>120</v>
          </cell>
          <cell r="I1246" t="str">
            <v>OT</v>
          </cell>
          <cell r="J1246">
            <v>-514776.88</v>
          </cell>
        </row>
        <row r="1247">
          <cell r="A1247" t="str">
            <v>O&amp;M</v>
          </cell>
          <cell r="B1247" t="str">
            <v>Driscoll,Daniel C</v>
          </cell>
          <cell r="C1247">
            <v>16640</v>
          </cell>
          <cell r="D1247" t="str">
            <v>16640</v>
          </cell>
          <cell r="E1247" t="str">
            <v>OLD T2 - OPERATIONS AND MAINTENANCE - 2 PRXXX</v>
          </cell>
          <cell r="F1247" t="str">
            <v>Electric Operations</v>
          </cell>
          <cell r="G1247" t="str">
            <v>OLD T2 - OPERATIONS AND MAINTENANCE - 2 PRXXX</v>
          </cell>
          <cell r="H1247" t="str">
            <v>120</v>
          </cell>
          <cell r="I1247" t="str">
            <v>TT</v>
          </cell>
          <cell r="L1247">
            <v>1296.08</v>
          </cell>
        </row>
        <row r="1248">
          <cell r="A1248" t="str">
            <v>O&amp;M</v>
          </cell>
          <cell r="B1248" t="str">
            <v>Driscoll,Daniel C</v>
          </cell>
          <cell r="C1248">
            <v>16640</v>
          </cell>
          <cell r="D1248" t="str">
            <v>16640</v>
          </cell>
          <cell r="E1248" t="str">
            <v>T2 - OPERATIOINS AND MAINTENANCE - 2 PRXXX</v>
          </cell>
          <cell r="F1248" t="str">
            <v>Electric Operations</v>
          </cell>
          <cell r="G1248" t="str">
            <v>OLD T2 - OPERATIONS AND MAINTENANCE - 2 PRXXX</v>
          </cell>
          <cell r="H1248" t="str">
            <v>120</v>
          </cell>
          <cell r="I1248" t="str">
            <v>TT</v>
          </cell>
          <cell r="J1248">
            <v>151716.35999999999</v>
          </cell>
        </row>
        <row r="1249">
          <cell r="A1249" t="str">
            <v>O&amp;M</v>
          </cell>
          <cell r="B1249" t="str">
            <v>Driscoll,Daniel C</v>
          </cell>
          <cell r="C1249">
            <v>16640</v>
          </cell>
          <cell r="D1249" t="str">
            <v>16640</v>
          </cell>
          <cell r="E1249" t="str">
            <v>T2 - OPERATIONS AND MAINTENANCE - 2 PRXXX</v>
          </cell>
          <cell r="F1249" t="str">
            <v>Electric Operations</v>
          </cell>
          <cell r="G1249" t="str">
            <v>OLD T2 - OPERATIONS AND MAINTENANCE - 2 PRXXX</v>
          </cell>
          <cell r="H1249" t="str">
            <v>120</v>
          </cell>
          <cell r="I1249" t="str">
            <v>TT</v>
          </cell>
          <cell r="K1249">
            <v>567.04999999999995</v>
          </cell>
        </row>
        <row r="1250">
          <cell r="A1250" t="str">
            <v>O&amp;M</v>
          </cell>
          <cell r="B1250" t="str">
            <v>Driscoll,Daniel C</v>
          </cell>
          <cell r="C1250">
            <v>16650</v>
          </cell>
          <cell r="D1250" t="str">
            <v>16650</v>
          </cell>
          <cell r="E1250" t="str">
            <v>OLD T3 - OPERATIONS AND MAINTENANCE - 3 PRXXX</v>
          </cell>
          <cell r="F1250" t="str">
            <v>Electric Operations</v>
          </cell>
          <cell r="G1250" t="str">
            <v>OLD T3 - OPERATIONS AND MAINTENANCE - 3 PRXXX</v>
          </cell>
          <cell r="H1250" t="str">
            <v>120</v>
          </cell>
          <cell r="I1250" t="str">
            <v>BT</v>
          </cell>
          <cell r="L1250">
            <v>-0.09</v>
          </cell>
        </row>
        <row r="1251">
          <cell r="A1251" t="str">
            <v>O&amp;M</v>
          </cell>
          <cell r="B1251" t="str">
            <v>Driscoll,Daniel C</v>
          </cell>
          <cell r="C1251">
            <v>16650</v>
          </cell>
          <cell r="D1251" t="str">
            <v>16650</v>
          </cell>
          <cell r="E1251" t="str">
            <v>T3 - OPERATIONS AND MAINTENANCE - 3 PRXXX</v>
          </cell>
          <cell r="F1251" t="str">
            <v>Electric Operations</v>
          </cell>
          <cell r="G1251" t="str">
            <v>OLD T3 - OPERATIONS AND MAINTENANCE - 3 PRXXX</v>
          </cell>
          <cell r="H1251" t="str">
            <v>120</v>
          </cell>
          <cell r="I1251" t="str">
            <v>BT</v>
          </cell>
          <cell r="J1251">
            <v>12448.17</v>
          </cell>
          <cell r="K1251">
            <v>-5177.84</v>
          </cell>
        </row>
        <row r="1252">
          <cell r="A1252" t="str">
            <v>CAP</v>
          </cell>
          <cell r="B1252" t="str">
            <v>Driscoll,Daniel C</v>
          </cell>
          <cell r="C1252">
            <v>16650</v>
          </cell>
          <cell r="D1252" t="str">
            <v>16650</v>
          </cell>
          <cell r="E1252" t="str">
            <v>OLD T3 - OPERATIONS AND MAINTENANCE - 3 PRXXX</v>
          </cell>
          <cell r="F1252" t="str">
            <v>Electric Operations</v>
          </cell>
          <cell r="G1252" t="str">
            <v>OLD T3 - OPERATIONS AND MAINTENANCE - 3 PRXXX</v>
          </cell>
          <cell r="H1252" t="str">
            <v>120</v>
          </cell>
          <cell r="I1252" t="str">
            <v>CB</v>
          </cell>
          <cell r="L1252">
            <v>2267.2399999999998</v>
          </cell>
        </row>
        <row r="1253">
          <cell r="A1253" t="str">
            <v>CAP</v>
          </cell>
          <cell r="B1253" t="str">
            <v>Driscoll,Daniel C</v>
          </cell>
          <cell r="C1253">
            <v>16650</v>
          </cell>
          <cell r="D1253" t="str">
            <v>16650</v>
          </cell>
          <cell r="E1253" t="str">
            <v>T3 - OPERATIONS AND MAINTENANCE - 3 PRXXX</v>
          </cell>
          <cell r="F1253" t="str">
            <v>Electric Operations</v>
          </cell>
          <cell r="G1253" t="str">
            <v>OLD T3 - OPERATIONS AND MAINTENANCE - 3 PRXXX</v>
          </cell>
          <cell r="H1253" t="str">
            <v>120</v>
          </cell>
          <cell r="I1253" t="str">
            <v>CB</v>
          </cell>
          <cell r="J1253">
            <v>32806.949999999997</v>
          </cell>
          <cell r="K1253">
            <v>804.98</v>
          </cell>
          <cell r="M1253">
            <v>55794.22</v>
          </cell>
        </row>
        <row r="1254">
          <cell r="A1254" t="str">
            <v>CAP</v>
          </cell>
          <cell r="B1254" t="str">
            <v>Driscoll,Daniel C</v>
          </cell>
          <cell r="C1254">
            <v>16650</v>
          </cell>
          <cell r="D1254" t="str">
            <v>16650</v>
          </cell>
          <cell r="E1254" t="str">
            <v>OLD T3 - OPERATIONS AND MAINTENANCE - 3 PRXXX</v>
          </cell>
          <cell r="F1254" t="str">
            <v>Electric Operations</v>
          </cell>
          <cell r="G1254" t="str">
            <v>OLD T3 - OPERATIONS AND MAINTENANCE - 3 PRXXX</v>
          </cell>
          <cell r="H1254" t="str">
            <v>120</v>
          </cell>
          <cell r="I1254" t="str">
            <v>CI</v>
          </cell>
          <cell r="L1254">
            <v>632.03</v>
          </cell>
          <cell r="M1254">
            <v>-77250</v>
          </cell>
        </row>
        <row r="1255">
          <cell r="A1255" t="str">
            <v>CAP</v>
          </cell>
          <cell r="B1255" t="str">
            <v>Driscoll,Daniel C</v>
          </cell>
          <cell r="C1255">
            <v>16650</v>
          </cell>
          <cell r="D1255" t="str">
            <v>16650</v>
          </cell>
          <cell r="E1255" t="str">
            <v>T3 - OPERATIONS AND MAINTENANCE - 3 PRXXX</v>
          </cell>
          <cell r="F1255" t="str">
            <v>Electric Operations</v>
          </cell>
          <cell r="G1255" t="str">
            <v>OLD T3 - OPERATIONS AND MAINTENANCE - 3 PRXXX</v>
          </cell>
          <cell r="H1255" t="str">
            <v>120</v>
          </cell>
          <cell r="I1255" t="str">
            <v>CI</v>
          </cell>
          <cell r="J1255">
            <v>627242.46</v>
          </cell>
          <cell r="K1255">
            <v>441.1</v>
          </cell>
          <cell r="M1255">
            <v>79005</v>
          </cell>
        </row>
        <row r="1256">
          <cell r="A1256" t="str">
            <v>CAP</v>
          </cell>
          <cell r="B1256" t="str">
            <v>Driscoll,Daniel C</v>
          </cell>
          <cell r="C1256">
            <v>16650</v>
          </cell>
          <cell r="D1256" t="str">
            <v>16650</v>
          </cell>
          <cell r="E1256" t="str">
            <v>OLD T3 - OPERATIONS AND MAINTENANCE - 3 PRXXX</v>
          </cell>
          <cell r="F1256" t="str">
            <v>Electric Operations</v>
          </cell>
          <cell r="G1256" t="str">
            <v>OLD T3 - OPERATIONS AND MAINTENANCE - 3 PRXXX</v>
          </cell>
          <cell r="H1256" t="str">
            <v>120</v>
          </cell>
          <cell r="I1256" t="str">
            <v>CL</v>
          </cell>
          <cell r="L1256">
            <v>5154.71</v>
          </cell>
        </row>
        <row r="1257">
          <cell r="A1257" t="str">
            <v>CAP</v>
          </cell>
          <cell r="B1257" t="str">
            <v>Driscoll,Daniel C</v>
          </cell>
          <cell r="C1257">
            <v>16650</v>
          </cell>
          <cell r="D1257" t="str">
            <v>16650</v>
          </cell>
          <cell r="E1257" t="str">
            <v>T3 - OPERATIONS AND MAINTENANCE - 3 PRXXX</v>
          </cell>
          <cell r="F1257" t="str">
            <v>Electric Operations</v>
          </cell>
          <cell r="G1257" t="str">
            <v>OLD T3 - OPERATIONS AND MAINTENANCE - 3 PRXXX</v>
          </cell>
          <cell r="H1257" t="str">
            <v>120</v>
          </cell>
          <cell r="I1257" t="str">
            <v>CL</v>
          </cell>
          <cell r="J1257">
            <v>74891.740000000005</v>
          </cell>
          <cell r="K1257">
            <v>1829.52</v>
          </cell>
        </row>
        <row r="1258">
          <cell r="A1258" t="str">
            <v>CAP</v>
          </cell>
          <cell r="B1258" t="str">
            <v>Driscoll,Daniel C</v>
          </cell>
          <cell r="C1258">
            <v>16650</v>
          </cell>
          <cell r="D1258" t="str">
            <v>16650</v>
          </cell>
          <cell r="E1258" t="str">
            <v>OLD T3 - OPERATIONS AND MAINTENANCE - 3 PRXXX</v>
          </cell>
          <cell r="F1258" t="str">
            <v>Electric Operations</v>
          </cell>
          <cell r="G1258" t="str">
            <v>OLD T3 - OPERATIONS AND MAINTENANCE - 3 PRXXX</v>
          </cell>
          <cell r="H1258" t="str">
            <v>120</v>
          </cell>
          <cell r="I1258" t="str">
            <v>CM</v>
          </cell>
          <cell r="L1258">
            <v>7327.45</v>
          </cell>
        </row>
        <row r="1259">
          <cell r="A1259" t="str">
            <v>CAP</v>
          </cell>
          <cell r="B1259" t="str">
            <v>Driscoll,Daniel C</v>
          </cell>
          <cell r="C1259">
            <v>16650</v>
          </cell>
          <cell r="D1259" t="str">
            <v>16650</v>
          </cell>
          <cell r="E1259" t="str">
            <v>T3 - OPERATIONS AND MAINTENANCE - 3 PRXXX</v>
          </cell>
          <cell r="F1259" t="str">
            <v>Electric Operations</v>
          </cell>
          <cell r="G1259" t="str">
            <v>OLD T3 - OPERATIONS AND MAINTENANCE - 3 PRXXX</v>
          </cell>
          <cell r="H1259" t="str">
            <v>120</v>
          </cell>
          <cell r="I1259" t="str">
            <v>CM</v>
          </cell>
          <cell r="J1259">
            <v>128224.38</v>
          </cell>
          <cell r="K1259">
            <v>6778.82</v>
          </cell>
        </row>
        <row r="1260">
          <cell r="A1260" t="str">
            <v>CAP</v>
          </cell>
          <cell r="B1260" t="str">
            <v>Driscoll,Daniel C</v>
          </cell>
          <cell r="C1260">
            <v>16650</v>
          </cell>
          <cell r="D1260" t="str">
            <v>16650</v>
          </cell>
          <cell r="E1260" t="str">
            <v>OLD T3 - OPERATIONS AND MAINTENANCE - 3 PRXXX</v>
          </cell>
          <cell r="F1260" t="str">
            <v>Electric Operations</v>
          </cell>
          <cell r="G1260" t="str">
            <v>OLD T3 - OPERATIONS AND MAINTENANCE - 3 PRXXX</v>
          </cell>
          <cell r="H1260" t="str">
            <v>120</v>
          </cell>
          <cell r="I1260" t="str">
            <v>CT</v>
          </cell>
          <cell r="L1260">
            <v>2141.71</v>
          </cell>
        </row>
        <row r="1261">
          <cell r="A1261" t="str">
            <v>CAP</v>
          </cell>
          <cell r="B1261" t="str">
            <v>Driscoll,Daniel C</v>
          </cell>
          <cell r="C1261">
            <v>16650</v>
          </cell>
          <cell r="D1261" t="str">
            <v>16650</v>
          </cell>
          <cell r="E1261" t="str">
            <v>T3 - OPERATIONS AND MAINTENANCE - 3 PRXXX</v>
          </cell>
          <cell r="F1261" t="str">
            <v>Electric Operations</v>
          </cell>
          <cell r="G1261" t="str">
            <v>OLD T3 - OPERATIONS AND MAINTENANCE - 3 PRXXX</v>
          </cell>
          <cell r="H1261" t="str">
            <v>120</v>
          </cell>
          <cell r="I1261" t="str">
            <v>CT</v>
          </cell>
          <cell r="J1261">
            <v>55461</v>
          </cell>
          <cell r="K1261">
            <v>0</v>
          </cell>
        </row>
        <row r="1262">
          <cell r="A1262" t="str">
            <v>O&amp;M</v>
          </cell>
          <cell r="B1262" t="str">
            <v>Driscoll,Daniel C</v>
          </cell>
          <cell r="C1262">
            <v>16650</v>
          </cell>
          <cell r="D1262" t="str">
            <v>16650</v>
          </cell>
          <cell r="E1262" t="str">
            <v>OLD T3 - OPERATIONS AND MAINTENANCE - 3 PRXXX</v>
          </cell>
          <cell r="F1262" t="str">
            <v>Electric Operations</v>
          </cell>
          <cell r="G1262" t="str">
            <v>OLD T3 - OPERATIONS AND MAINTENANCE - 3 PRXXX</v>
          </cell>
          <cell r="H1262" t="str">
            <v>120</v>
          </cell>
          <cell r="I1262" t="str">
            <v>IT</v>
          </cell>
          <cell r="L1262">
            <v>-1217.0999999999999</v>
          </cell>
        </row>
        <row r="1263">
          <cell r="A1263" t="str">
            <v>O&amp;M</v>
          </cell>
          <cell r="B1263" t="str">
            <v>Driscoll,Daniel C</v>
          </cell>
          <cell r="C1263">
            <v>16650</v>
          </cell>
          <cell r="D1263" t="str">
            <v>16650</v>
          </cell>
          <cell r="E1263" t="str">
            <v>T3 - OPERATIONS AND MAINTENANCE - 3 PRXXX</v>
          </cell>
          <cell r="F1263" t="str">
            <v>Electric Operations</v>
          </cell>
          <cell r="G1263" t="str">
            <v>OLD T3 - OPERATIONS AND MAINTENANCE - 3 PRXXX</v>
          </cell>
          <cell r="H1263" t="str">
            <v>120</v>
          </cell>
          <cell r="I1263" t="str">
            <v>IT</v>
          </cell>
          <cell r="J1263">
            <v>147117.47</v>
          </cell>
          <cell r="K1263">
            <v>-9795.75</v>
          </cell>
        </row>
        <row r="1264">
          <cell r="A1264" t="str">
            <v>O&amp;M</v>
          </cell>
          <cell r="B1264" t="str">
            <v>Driscoll,Daniel C</v>
          </cell>
          <cell r="C1264">
            <v>16650</v>
          </cell>
          <cell r="D1264" t="str">
            <v>16650</v>
          </cell>
          <cell r="E1264" t="str">
            <v>OLD T3 - OPERATIONS AND MAINTENANCE - 3 PRXXX</v>
          </cell>
          <cell r="F1264" t="str">
            <v>Electric Operations</v>
          </cell>
          <cell r="G1264" t="str">
            <v>OLD T3 - OPERATIONS AND MAINTENANCE - 3 PRXXX</v>
          </cell>
          <cell r="H1264" t="str">
            <v>120</v>
          </cell>
          <cell r="I1264" t="str">
            <v>LT</v>
          </cell>
          <cell r="L1264">
            <v>0</v>
          </cell>
          <cell r="M1264">
            <v>-16906.71</v>
          </cell>
        </row>
        <row r="1265">
          <cell r="A1265" t="str">
            <v>O&amp;M</v>
          </cell>
          <cell r="B1265" t="str">
            <v>Driscoll,Daniel C</v>
          </cell>
          <cell r="C1265">
            <v>16650</v>
          </cell>
          <cell r="D1265" t="str">
            <v>16650</v>
          </cell>
          <cell r="E1265" t="str">
            <v>T3 - OPERATIONS AND MAINTENANCE - 3 PRXXX</v>
          </cell>
          <cell r="F1265" t="str">
            <v>Electric Operations</v>
          </cell>
          <cell r="G1265" t="str">
            <v>OLD T3 - OPERATIONS AND MAINTENANCE - 3 PRXXX</v>
          </cell>
          <cell r="H1265" t="str">
            <v>120</v>
          </cell>
          <cell r="I1265" t="str">
            <v>LT</v>
          </cell>
          <cell r="J1265">
            <v>307796.21000000002</v>
          </cell>
          <cell r="K1265">
            <v>2756.5</v>
          </cell>
          <cell r="M1265">
            <v>11248.48</v>
          </cell>
        </row>
        <row r="1266">
          <cell r="A1266" t="str">
            <v>O&amp;M</v>
          </cell>
          <cell r="B1266" t="str">
            <v>Driscoll,Daniel C</v>
          </cell>
          <cell r="C1266">
            <v>16650</v>
          </cell>
          <cell r="D1266" t="str">
            <v>16650</v>
          </cell>
          <cell r="E1266" t="str">
            <v>OLD T3 - OPERATIONS AND MAINTENANCE - 3 PRXXX</v>
          </cell>
          <cell r="F1266" t="str">
            <v>Electric Operations</v>
          </cell>
          <cell r="G1266" t="str">
            <v>OLD T3 - OPERATIONS AND MAINTENANCE - 3 PRXXX</v>
          </cell>
          <cell r="H1266" t="str">
            <v>120</v>
          </cell>
          <cell r="I1266" t="str">
            <v>MT</v>
          </cell>
          <cell r="L1266">
            <v>3686.7</v>
          </cell>
        </row>
        <row r="1267">
          <cell r="A1267" t="str">
            <v>O&amp;M</v>
          </cell>
          <cell r="B1267" t="str">
            <v>Driscoll,Daniel C</v>
          </cell>
          <cell r="C1267">
            <v>16650</v>
          </cell>
          <cell r="D1267" t="str">
            <v>16650</v>
          </cell>
          <cell r="E1267" t="str">
            <v>T3 - OPERATIONS AND MAINTENANCE - 3 PRXXX</v>
          </cell>
          <cell r="F1267" t="str">
            <v>Electric Operations</v>
          </cell>
          <cell r="G1267" t="str">
            <v>OLD T3 - OPERATIONS AND MAINTENANCE - 3 PRXXX</v>
          </cell>
          <cell r="H1267" t="str">
            <v>120</v>
          </cell>
          <cell r="I1267" t="str">
            <v>MT</v>
          </cell>
          <cell r="J1267">
            <v>125126.95</v>
          </cell>
          <cell r="K1267">
            <v>51997.33</v>
          </cell>
        </row>
        <row r="1268">
          <cell r="A1268" t="str">
            <v>O&amp;M</v>
          </cell>
          <cell r="B1268" t="str">
            <v>Driscoll,Daniel C</v>
          </cell>
          <cell r="C1268">
            <v>16650</v>
          </cell>
          <cell r="D1268" t="str">
            <v>16650</v>
          </cell>
          <cell r="E1268" t="str">
            <v>T3 - OPERATIONS AND MAINTENANCE - 3 PRXXX</v>
          </cell>
          <cell r="F1268" t="str">
            <v>Electric Operations</v>
          </cell>
          <cell r="G1268" t="str">
            <v>OLD T3 - OPERATIONS AND MAINTENANCE - 3 PRXXX</v>
          </cell>
          <cell r="H1268" t="str">
            <v>120</v>
          </cell>
          <cell r="I1268" t="str">
            <v>OT</v>
          </cell>
          <cell r="J1268">
            <v>-703469.06</v>
          </cell>
          <cell r="K1268">
            <v>229.05</v>
          </cell>
        </row>
        <row r="1269">
          <cell r="A1269" t="str">
            <v>O&amp;M</v>
          </cell>
          <cell r="B1269" t="str">
            <v>Driscoll,Daniel C</v>
          </cell>
          <cell r="C1269">
            <v>16650</v>
          </cell>
          <cell r="D1269" t="str">
            <v>16650</v>
          </cell>
          <cell r="E1269" t="str">
            <v>OLD T3 - OPERATIONS AND MAINTENANCE - 3 PRXXX</v>
          </cell>
          <cell r="F1269" t="str">
            <v>Electric Operations</v>
          </cell>
          <cell r="G1269" t="str">
            <v>OLD T3 - OPERATIONS AND MAINTENANCE - 3 PRXXX</v>
          </cell>
          <cell r="H1269" t="str">
            <v>120</v>
          </cell>
          <cell r="I1269" t="str">
            <v>TT</v>
          </cell>
          <cell r="L1269">
            <v>1066.4000000000001</v>
          </cell>
        </row>
        <row r="1270">
          <cell r="A1270" t="str">
            <v>O&amp;M</v>
          </cell>
          <cell r="B1270" t="str">
            <v>Driscoll,Daniel C</v>
          </cell>
          <cell r="C1270">
            <v>16650</v>
          </cell>
          <cell r="D1270" t="str">
            <v>16650</v>
          </cell>
          <cell r="E1270" t="str">
            <v>T3 - OPERATIONS AND MAINTENANCE - 3 PRXXX</v>
          </cell>
          <cell r="F1270" t="str">
            <v>Electric Operations</v>
          </cell>
          <cell r="G1270" t="str">
            <v>OLD T3 - OPERATIONS AND MAINTENANCE - 3 PRXXX</v>
          </cell>
          <cell r="H1270" t="str">
            <v>120</v>
          </cell>
          <cell r="I1270" t="str">
            <v>TT</v>
          </cell>
          <cell r="J1270">
            <v>127047.71</v>
          </cell>
          <cell r="K1270">
            <v>56.2</v>
          </cell>
        </row>
        <row r="1271">
          <cell r="A1271" t="str">
            <v>O&amp;M</v>
          </cell>
          <cell r="B1271" t="str">
            <v>Boudreau, Donald M</v>
          </cell>
          <cell r="C1271">
            <v>16660</v>
          </cell>
          <cell r="D1271" t="str">
            <v>16660</v>
          </cell>
          <cell r="E1271" t="str">
            <v>Electric Services Central / West</v>
          </cell>
          <cell r="F1271" t="str">
            <v>Electric Operations</v>
          </cell>
          <cell r="G1271" t="str">
            <v>Electric Services Central / West</v>
          </cell>
          <cell r="H1271" t="str">
            <v>120</v>
          </cell>
          <cell r="I1271" t="str">
            <v>BT</v>
          </cell>
          <cell r="L1271">
            <v>2181910.42</v>
          </cell>
        </row>
        <row r="1272">
          <cell r="A1272" t="str">
            <v>O&amp;M</v>
          </cell>
          <cell r="B1272" t="str">
            <v>Boudreau, Donald M</v>
          </cell>
          <cell r="C1272">
            <v>16660</v>
          </cell>
          <cell r="D1272" t="str">
            <v>16660</v>
          </cell>
          <cell r="E1272" t="str">
            <v>T5 - Dispatch Mass Ave</v>
          </cell>
          <cell r="F1272" t="str">
            <v>Electric Operations</v>
          </cell>
          <cell r="G1272" t="str">
            <v>Electric Services Central / West</v>
          </cell>
          <cell r="H1272" t="str">
            <v>120</v>
          </cell>
          <cell r="I1272" t="str">
            <v>BT</v>
          </cell>
          <cell r="J1272">
            <v>966972.97</v>
          </cell>
          <cell r="K1272">
            <v>1075073.29</v>
          </cell>
        </row>
        <row r="1273">
          <cell r="A1273" t="str">
            <v>CAP</v>
          </cell>
          <cell r="B1273" t="str">
            <v>Boudreau, Donald M</v>
          </cell>
          <cell r="C1273">
            <v>16660</v>
          </cell>
          <cell r="D1273" t="str">
            <v>16660</v>
          </cell>
          <cell r="E1273" t="str">
            <v>Electric Services Central / West</v>
          </cell>
          <cell r="F1273" t="str">
            <v>Electric Operations</v>
          </cell>
          <cell r="G1273" t="str">
            <v>Electric Services Central / West</v>
          </cell>
          <cell r="H1273" t="str">
            <v>120</v>
          </cell>
          <cell r="I1273" t="str">
            <v>CB</v>
          </cell>
          <cell r="L1273">
            <v>19306.41</v>
          </cell>
          <cell r="M1273">
            <v>7219575.2599999998</v>
          </cell>
        </row>
        <row r="1274">
          <cell r="A1274" t="str">
            <v>CAP</v>
          </cell>
          <cell r="B1274" t="str">
            <v>Boudreau, Donald M</v>
          </cell>
          <cell r="C1274">
            <v>16660</v>
          </cell>
          <cell r="D1274" t="str">
            <v>16660</v>
          </cell>
          <cell r="E1274" t="str">
            <v>T5 - Dispatch Mass Ave</v>
          </cell>
          <cell r="F1274" t="str">
            <v>Electric Operations</v>
          </cell>
          <cell r="G1274" t="str">
            <v>Electric Services Central / West</v>
          </cell>
          <cell r="H1274" t="str">
            <v>120</v>
          </cell>
          <cell r="I1274" t="str">
            <v>CB</v>
          </cell>
          <cell r="K1274">
            <v>84618.59</v>
          </cell>
          <cell r="M1274">
            <v>0</v>
          </cell>
        </row>
        <row r="1275">
          <cell r="A1275" t="str">
            <v>CAP</v>
          </cell>
          <cell r="B1275" t="str">
            <v>Boudreau, Donald M</v>
          </cell>
          <cell r="C1275">
            <v>16660</v>
          </cell>
          <cell r="D1275" t="str">
            <v>16660</v>
          </cell>
          <cell r="E1275" t="str">
            <v>Electric Services Central / West</v>
          </cell>
          <cell r="F1275" t="str">
            <v>Electric Operations</v>
          </cell>
          <cell r="G1275" t="str">
            <v>Electric Services Central / West</v>
          </cell>
          <cell r="H1275" t="str">
            <v>120</v>
          </cell>
          <cell r="I1275" t="str">
            <v>CI</v>
          </cell>
          <cell r="L1275">
            <v>-7983.56</v>
          </cell>
        </row>
        <row r="1276">
          <cell r="A1276" t="str">
            <v>CAP</v>
          </cell>
          <cell r="B1276" t="str">
            <v>Boudreau, Donald M</v>
          </cell>
          <cell r="C1276">
            <v>16660</v>
          </cell>
          <cell r="D1276" t="str">
            <v>16660</v>
          </cell>
          <cell r="E1276" t="str">
            <v>T5 - Dispatch Mass Ave</v>
          </cell>
          <cell r="F1276" t="str">
            <v>Electric Operations</v>
          </cell>
          <cell r="G1276" t="str">
            <v>Electric Services Central / West</v>
          </cell>
          <cell r="H1276" t="str">
            <v>120</v>
          </cell>
          <cell r="I1276" t="str">
            <v>CI</v>
          </cell>
          <cell r="J1276">
            <v>190710.1</v>
          </cell>
          <cell r="K1276">
            <v>820670.96</v>
          </cell>
        </row>
        <row r="1277">
          <cell r="A1277" t="str">
            <v>CAP</v>
          </cell>
          <cell r="B1277" t="str">
            <v>Boudreau, Donald M</v>
          </cell>
          <cell r="C1277">
            <v>16660</v>
          </cell>
          <cell r="D1277" t="str">
            <v>16660</v>
          </cell>
          <cell r="E1277" t="str">
            <v>Electric Services Central / West</v>
          </cell>
          <cell r="F1277" t="str">
            <v>Electric Operations</v>
          </cell>
          <cell r="G1277" t="str">
            <v>Electric Services Central / West</v>
          </cell>
          <cell r="H1277" t="str">
            <v>120</v>
          </cell>
          <cell r="I1277" t="str">
            <v>CL</v>
          </cell>
          <cell r="L1277">
            <v>43886.23</v>
          </cell>
        </row>
        <row r="1278">
          <cell r="A1278" t="str">
            <v>CAP</v>
          </cell>
          <cell r="B1278" t="str">
            <v>Boudreau, Donald M</v>
          </cell>
          <cell r="C1278">
            <v>16660</v>
          </cell>
          <cell r="D1278" t="str">
            <v>16660</v>
          </cell>
          <cell r="E1278" t="str">
            <v>T5 - Dispatch Mass Ave</v>
          </cell>
          <cell r="F1278" t="str">
            <v>Electric Operations</v>
          </cell>
          <cell r="G1278" t="str">
            <v>Electric Services Central / West</v>
          </cell>
          <cell r="H1278" t="str">
            <v>120</v>
          </cell>
          <cell r="I1278" t="str">
            <v>CL</v>
          </cell>
          <cell r="K1278">
            <v>200378.48</v>
          </cell>
        </row>
        <row r="1279">
          <cell r="A1279" t="str">
            <v>CAP</v>
          </cell>
          <cell r="B1279" t="str">
            <v>Boudreau, Donald M</v>
          </cell>
          <cell r="C1279">
            <v>16660</v>
          </cell>
          <cell r="D1279" t="str">
            <v>16660</v>
          </cell>
          <cell r="E1279" t="str">
            <v>Electric Services Central / West</v>
          </cell>
          <cell r="F1279" t="str">
            <v>Electric Operations</v>
          </cell>
          <cell r="G1279" t="str">
            <v>Electric Services Central / West</v>
          </cell>
          <cell r="H1279" t="str">
            <v>120</v>
          </cell>
          <cell r="I1279" t="str">
            <v>CM</v>
          </cell>
          <cell r="L1279">
            <v>-10640</v>
          </cell>
        </row>
        <row r="1280">
          <cell r="A1280" t="str">
            <v>CAP</v>
          </cell>
          <cell r="B1280" t="str">
            <v>Boudreau, Donald M</v>
          </cell>
          <cell r="C1280">
            <v>16660</v>
          </cell>
          <cell r="D1280" t="str">
            <v>16660</v>
          </cell>
          <cell r="E1280" t="str">
            <v>T5 - Dispatch Mass Ave</v>
          </cell>
          <cell r="F1280" t="str">
            <v>Electric Operations</v>
          </cell>
          <cell r="G1280" t="str">
            <v>Electric Services Central / West</v>
          </cell>
          <cell r="H1280" t="str">
            <v>120</v>
          </cell>
          <cell r="I1280" t="str">
            <v>CM</v>
          </cell>
          <cell r="K1280">
            <v>179847</v>
          </cell>
        </row>
        <row r="1281">
          <cell r="A1281" t="str">
            <v>CAP</v>
          </cell>
          <cell r="B1281" t="str">
            <v>Boudreau, Donald M</v>
          </cell>
          <cell r="C1281">
            <v>16660</v>
          </cell>
          <cell r="D1281" t="str">
            <v>16660</v>
          </cell>
          <cell r="E1281" t="str">
            <v>Electric Services Central / West</v>
          </cell>
          <cell r="F1281" t="str">
            <v>Electric Operations</v>
          </cell>
          <cell r="G1281" t="str">
            <v>Electric Services Central / West</v>
          </cell>
          <cell r="H1281" t="str">
            <v>120</v>
          </cell>
          <cell r="I1281" t="str">
            <v>CO</v>
          </cell>
          <cell r="L1281">
            <v>73.489999999999995</v>
          </cell>
        </row>
        <row r="1282">
          <cell r="A1282" t="str">
            <v>CAP</v>
          </cell>
          <cell r="B1282" t="str">
            <v>Boudreau, Donald M</v>
          </cell>
          <cell r="C1282">
            <v>16660</v>
          </cell>
          <cell r="D1282" t="str">
            <v>16660</v>
          </cell>
          <cell r="E1282" t="str">
            <v>Electric Services Central / West</v>
          </cell>
          <cell r="F1282" t="str">
            <v>Electric Operations</v>
          </cell>
          <cell r="G1282" t="str">
            <v>Electric Services Central / West</v>
          </cell>
          <cell r="H1282" t="str">
            <v>120</v>
          </cell>
          <cell r="I1282" t="str">
            <v>CT</v>
          </cell>
          <cell r="L1282">
            <v>40575.68</v>
          </cell>
        </row>
        <row r="1283">
          <cell r="A1283" t="str">
            <v>CAP</v>
          </cell>
          <cell r="B1283" t="str">
            <v>Boudreau, Donald M</v>
          </cell>
          <cell r="C1283">
            <v>16660</v>
          </cell>
          <cell r="D1283" t="str">
            <v>16660</v>
          </cell>
          <cell r="E1283" t="str">
            <v>T5 - Dispatch Mass Ave</v>
          </cell>
          <cell r="F1283" t="str">
            <v>Electric Operations</v>
          </cell>
          <cell r="G1283" t="str">
            <v>Electric Services Central / West</v>
          </cell>
          <cell r="H1283" t="str">
            <v>120</v>
          </cell>
          <cell r="I1283" t="str">
            <v>CT</v>
          </cell>
          <cell r="K1283">
            <v>95508.1</v>
          </cell>
        </row>
        <row r="1284">
          <cell r="A1284" t="str">
            <v>O&amp;M</v>
          </cell>
          <cell r="B1284" t="str">
            <v>Boudreau, Donald M</v>
          </cell>
          <cell r="C1284">
            <v>16660</v>
          </cell>
          <cell r="D1284" t="str">
            <v>16660</v>
          </cell>
          <cell r="E1284" t="str">
            <v>Electric Services Central / West</v>
          </cell>
          <cell r="F1284" t="str">
            <v>Electric Operations</v>
          </cell>
          <cell r="G1284" t="str">
            <v>Electric Services Central / West</v>
          </cell>
          <cell r="H1284" t="str">
            <v>120</v>
          </cell>
          <cell r="I1284" t="str">
            <v>IT</v>
          </cell>
          <cell r="L1284">
            <v>1215802.71</v>
          </cell>
        </row>
        <row r="1285">
          <cell r="A1285" t="str">
            <v>O&amp;M</v>
          </cell>
          <cell r="B1285" t="str">
            <v>Boudreau, Donald M</v>
          </cell>
          <cell r="C1285">
            <v>16660</v>
          </cell>
          <cell r="D1285" t="str">
            <v>16660</v>
          </cell>
          <cell r="E1285" t="str">
            <v>T5 - Dispatch Mass Ave</v>
          </cell>
          <cell r="F1285" t="str">
            <v>Electric Operations</v>
          </cell>
          <cell r="G1285" t="str">
            <v>Electric Services Central / West</v>
          </cell>
          <cell r="H1285" t="str">
            <v>120</v>
          </cell>
          <cell r="I1285" t="str">
            <v>IT</v>
          </cell>
          <cell r="J1285">
            <v>208874.6</v>
          </cell>
          <cell r="K1285">
            <v>197729.84</v>
          </cell>
        </row>
        <row r="1286">
          <cell r="A1286" t="str">
            <v>O&amp;M</v>
          </cell>
          <cell r="B1286" t="str">
            <v>Boudreau, Donald M</v>
          </cell>
          <cell r="C1286">
            <v>16660</v>
          </cell>
          <cell r="D1286" t="str">
            <v>16660</v>
          </cell>
          <cell r="E1286" t="str">
            <v>Electric Services Central / West</v>
          </cell>
          <cell r="F1286" t="str">
            <v>Electric Operations</v>
          </cell>
          <cell r="G1286" t="str">
            <v>Electric Services Central / West</v>
          </cell>
          <cell r="H1286" t="str">
            <v>120</v>
          </cell>
          <cell r="I1286" t="str">
            <v>LT</v>
          </cell>
          <cell r="L1286">
            <v>6413597.7800000003</v>
          </cell>
        </row>
        <row r="1287">
          <cell r="A1287" t="str">
            <v>O&amp;M</v>
          </cell>
          <cell r="B1287" t="str">
            <v>Boudreau, Donald M</v>
          </cell>
          <cell r="C1287">
            <v>16660</v>
          </cell>
          <cell r="D1287" t="str">
            <v>16660</v>
          </cell>
          <cell r="E1287" t="str">
            <v>T5 - Dispatch Mass Ave</v>
          </cell>
          <cell r="F1287" t="str">
            <v>Electric Operations</v>
          </cell>
          <cell r="G1287" t="str">
            <v>Electric Services Central / West</v>
          </cell>
          <cell r="H1287" t="str">
            <v>120</v>
          </cell>
          <cell r="I1287" t="str">
            <v>LT</v>
          </cell>
          <cell r="J1287">
            <v>2781055.3</v>
          </cell>
          <cell r="K1287">
            <v>3206037.34</v>
          </cell>
        </row>
        <row r="1288">
          <cell r="A1288" t="str">
            <v>O&amp;M</v>
          </cell>
          <cell r="B1288" t="str">
            <v>Boudreau, Donald M</v>
          </cell>
          <cell r="C1288">
            <v>16660</v>
          </cell>
          <cell r="D1288" t="str">
            <v>16660</v>
          </cell>
          <cell r="E1288" t="str">
            <v>Electric Services Central / West</v>
          </cell>
          <cell r="F1288" t="str">
            <v>Electric Operations</v>
          </cell>
          <cell r="G1288" t="str">
            <v>Electric Services Central / West</v>
          </cell>
          <cell r="H1288" t="str">
            <v>120</v>
          </cell>
          <cell r="I1288" t="str">
            <v>MT</v>
          </cell>
          <cell r="L1288">
            <v>65624.33</v>
          </cell>
        </row>
        <row r="1289">
          <cell r="A1289" t="str">
            <v>O&amp;M</v>
          </cell>
          <cell r="B1289" t="str">
            <v>Boudreau, Donald M</v>
          </cell>
          <cell r="C1289">
            <v>16660</v>
          </cell>
          <cell r="D1289" t="str">
            <v>16660</v>
          </cell>
          <cell r="E1289" t="str">
            <v>T5 - Dispatch Mass Ave</v>
          </cell>
          <cell r="F1289" t="str">
            <v>Electric Operations</v>
          </cell>
          <cell r="G1289" t="str">
            <v>Electric Services Central / West</v>
          </cell>
          <cell r="H1289" t="str">
            <v>120</v>
          </cell>
          <cell r="I1289" t="str">
            <v>MT</v>
          </cell>
          <cell r="J1289">
            <v>10987.04</v>
          </cell>
          <cell r="K1289">
            <v>21389.65</v>
          </cell>
        </row>
        <row r="1290">
          <cell r="A1290" t="str">
            <v>O&amp;M</v>
          </cell>
          <cell r="B1290" t="str">
            <v>Boudreau, Donald M</v>
          </cell>
          <cell r="C1290">
            <v>16660</v>
          </cell>
          <cell r="D1290" t="str">
            <v>16660</v>
          </cell>
          <cell r="E1290" t="str">
            <v>Electric Services Central / West</v>
          </cell>
          <cell r="F1290" t="str">
            <v>Electric Operations</v>
          </cell>
          <cell r="G1290" t="str">
            <v>Electric Services Central / West</v>
          </cell>
          <cell r="H1290" t="str">
            <v>120</v>
          </cell>
          <cell r="I1290" t="str">
            <v>OT</v>
          </cell>
          <cell r="L1290">
            <v>55863.51</v>
          </cell>
        </row>
        <row r="1291">
          <cell r="A1291" t="str">
            <v>O&amp;M</v>
          </cell>
          <cell r="B1291" t="str">
            <v>Boudreau, Donald M</v>
          </cell>
          <cell r="C1291">
            <v>16660</v>
          </cell>
          <cell r="D1291" t="str">
            <v>16660</v>
          </cell>
          <cell r="E1291" t="str">
            <v>T5 - Dispatch Mass Ave</v>
          </cell>
          <cell r="F1291" t="str">
            <v>Electric Operations</v>
          </cell>
          <cell r="G1291" t="str">
            <v>Electric Services Central / West</v>
          </cell>
          <cell r="H1291" t="str">
            <v>120</v>
          </cell>
          <cell r="I1291" t="str">
            <v>OT</v>
          </cell>
          <cell r="J1291">
            <v>252073.34</v>
          </cell>
          <cell r="K1291">
            <v>23661</v>
          </cell>
        </row>
        <row r="1292">
          <cell r="A1292" t="str">
            <v>O&amp;M</v>
          </cell>
          <cell r="B1292" t="str">
            <v>Boudreau, Donald M</v>
          </cell>
          <cell r="C1292">
            <v>16660</v>
          </cell>
          <cell r="D1292" t="str">
            <v>16660</v>
          </cell>
          <cell r="E1292" t="str">
            <v>Electric Services Central / West</v>
          </cell>
          <cell r="F1292" t="str">
            <v>Electric Operations</v>
          </cell>
          <cell r="G1292" t="str">
            <v>Electric Services Central / West</v>
          </cell>
          <cell r="H1292" t="str">
            <v>120</v>
          </cell>
          <cell r="I1292" t="str">
            <v>TT</v>
          </cell>
          <cell r="L1292">
            <v>3564991.84</v>
          </cell>
        </row>
        <row r="1293">
          <cell r="A1293" t="str">
            <v>O&amp;M</v>
          </cell>
          <cell r="B1293" t="str">
            <v>Boudreau, Donald M</v>
          </cell>
          <cell r="C1293">
            <v>16660</v>
          </cell>
          <cell r="D1293" t="str">
            <v>16660</v>
          </cell>
          <cell r="E1293" t="str">
            <v>T5 - Dispatch Mass Ave</v>
          </cell>
          <cell r="F1293" t="str">
            <v>Electric Operations</v>
          </cell>
          <cell r="G1293" t="str">
            <v>Electric Services Central / West</v>
          </cell>
          <cell r="H1293" t="str">
            <v>120</v>
          </cell>
          <cell r="I1293" t="str">
            <v>TT</v>
          </cell>
          <cell r="J1293">
            <v>633406.78</v>
          </cell>
          <cell r="K1293">
            <v>1098189.27</v>
          </cell>
        </row>
        <row r="1294">
          <cell r="A1294" t="str">
            <v>O&amp;M</v>
          </cell>
          <cell r="C1294">
            <v>16700</v>
          </cell>
          <cell r="D1294" t="str">
            <v>16700</v>
          </cell>
          <cell r="E1294" t="str">
            <v>Customer Operations</v>
          </cell>
          <cell r="H1294" t="str">
            <v>120</v>
          </cell>
          <cell r="I1294" t="str">
            <v>BT</v>
          </cell>
          <cell r="J1294">
            <v>2772.54</v>
          </cell>
        </row>
        <row r="1295">
          <cell r="A1295" t="str">
            <v>CAP</v>
          </cell>
          <cell r="C1295">
            <v>16700</v>
          </cell>
          <cell r="D1295" t="str">
            <v>16700</v>
          </cell>
          <cell r="E1295" t="str">
            <v>Customer Operations</v>
          </cell>
          <cell r="H1295" t="str">
            <v>120</v>
          </cell>
          <cell r="I1295" t="str">
            <v>CB</v>
          </cell>
          <cell r="J1295">
            <v>10184.209999999999</v>
          </cell>
          <cell r="K1295">
            <v>1256.02</v>
          </cell>
          <cell r="M1295">
            <v>223346.36</v>
          </cell>
        </row>
        <row r="1296">
          <cell r="A1296" t="str">
            <v>CAP</v>
          </cell>
          <cell r="C1296">
            <v>16700</v>
          </cell>
          <cell r="D1296" t="str">
            <v>16700</v>
          </cell>
          <cell r="E1296" t="str">
            <v>OLD Customer Operations</v>
          </cell>
          <cell r="H1296" t="str">
            <v>120</v>
          </cell>
          <cell r="I1296" t="str">
            <v>CB</v>
          </cell>
          <cell r="L1296">
            <v>1541.91</v>
          </cell>
          <cell r="M1296">
            <v>852185.42</v>
          </cell>
        </row>
        <row r="1297">
          <cell r="A1297" t="str">
            <v>CAP</v>
          </cell>
          <cell r="C1297">
            <v>16700</v>
          </cell>
          <cell r="D1297" t="str">
            <v>16700</v>
          </cell>
          <cell r="E1297" t="str">
            <v>Customer Operations</v>
          </cell>
          <cell r="H1297" t="str">
            <v>120</v>
          </cell>
          <cell r="I1297" t="str">
            <v>CI</v>
          </cell>
          <cell r="J1297">
            <v>23861.88</v>
          </cell>
          <cell r="K1297">
            <v>20.7</v>
          </cell>
        </row>
        <row r="1298">
          <cell r="A1298" t="str">
            <v>CAP</v>
          </cell>
          <cell r="C1298">
            <v>16700</v>
          </cell>
          <cell r="D1298" t="str">
            <v>16700</v>
          </cell>
          <cell r="E1298" t="str">
            <v>OLD Customer Operations</v>
          </cell>
          <cell r="H1298" t="str">
            <v>120</v>
          </cell>
          <cell r="I1298" t="str">
            <v>CI</v>
          </cell>
          <cell r="L1298">
            <v>755</v>
          </cell>
        </row>
        <row r="1299">
          <cell r="A1299" t="str">
            <v>CAP</v>
          </cell>
          <cell r="C1299">
            <v>16700</v>
          </cell>
          <cell r="D1299" t="str">
            <v>16700</v>
          </cell>
          <cell r="E1299" t="str">
            <v>Customer Operations</v>
          </cell>
          <cell r="H1299" t="str">
            <v>120</v>
          </cell>
          <cell r="I1299" t="str">
            <v>CL</v>
          </cell>
          <cell r="J1299">
            <v>23574.58</v>
          </cell>
          <cell r="K1299">
            <v>2852.55</v>
          </cell>
        </row>
        <row r="1300">
          <cell r="A1300" t="str">
            <v>CAP</v>
          </cell>
          <cell r="C1300">
            <v>16700</v>
          </cell>
          <cell r="D1300" t="str">
            <v>16700</v>
          </cell>
          <cell r="E1300" t="str">
            <v>OLD Customer Operations</v>
          </cell>
          <cell r="H1300" t="str">
            <v>120</v>
          </cell>
          <cell r="I1300" t="str">
            <v>CL</v>
          </cell>
          <cell r="L1300">
            <v>3541.47</v>
          </cell>
        </row>
        <row r="1301">
          <cell r="A1301" t="str">
            <v>CAP</v>
          </cell>
          <cell r="C1301">
            <v>16700</v>
          </cell>
          <cell r="D1301" t="str">
            <v>16700</v>
          </cell>
          <cell r="E1301" t="str">
            <v>Customer Operations</v>
          </cell>
          <cell r="H1301" t="str">
            <v>120</v>
          </cell>
          <cell r="I1301" t="str">
            <v>CM</v>
          </cell>
          <cell r="J1301">
            <v>456860.21</v>
          </cell>
          <cell r="K1301">
            <v>7147.06</v>
          </cell>
        </row>
        <row r="1302">
          <cell r="A1302" t="str">
            <v>CAP</v>
          </cell>
          <cell r="C1302">
            <v>16700</v>
          </cell>
          <cell r="D1302" t="str">
            <v>16700</v>
          </cell>
          <cell r="E1302" t="str">
            <v>OLD Customer Operations</v>
          </cell>
          <cell r="H1302" t="str">
            <v>120</v>
          </cell>
          <cell r="I1302" t="str">
            <v>CM</v>
          </cell>
          <cell r="L1302">
            <v>8023.22</v>
          </cell>
        </row>
        <row r="1303">
          <cell r="A1303" t="str">
            <v>CAP</v>
          </cell>
          <cell r="C1303">
            <v>16700</v>
          </cell>
          <cell r="D1303" t="str">
            <v>16700</v>
          </cell>
          <cell r="E1303" t="str">
            <v>Customer Operations</v>
          </cell>
          <cell r="H1303" t="str">
            <v>120</v>
          </cell>
          <cell r="I1303" t="str">
            <v>CO</v>
          </cell>
          <cell r="J1303">
            <v>-2631</v>
          </cell>
          <cell r="K1303">
            <v>-800</v>
          </cell>
        </row>
        <row r="1304">
          <cell r="A1304" t="str">
            <v>CAP</v>
          </cell>
          <cell r="C1304">
            <v>16700</v>
          </cell>
          <cell r="D1304" t="str">
            <v>16700</v>
          </cell>
          <cell r="E1304" t="str">
            <v>Customer Operations</v>
          </cell>
          <cell r="H1304" t="str">
            <v>120</v>
          </cell>
          <cell r="I1304" t="str">
            <v>CT</v>
          </cell>
          <cell r="J1304">
            <v>9433.01</v>
          </cell>
          <cell r="K1304">
            <v>414.21</v>
          </cell>
        </row>
        <row r="1305">
          <cell r="A1305" t="str">
            <v>CAP</v>
          </cell>
          <cell r="C1305">
            <v>16700</v>
          </cell>
          <cell r="D1305" t="str">
            <v>16700</v>
          </cell>
          <cell r="E1305" t="str">
            <v>OLD Customer Operations</v>
          </cell>
          <cell r="H1305" t="str">
            <v>120</v>
          </cell>
          <cell r="I1305" t="str">
            <v>CT</v>
          </cell>
          <cell r="L1305">
            <v>2999.9</v>
          </cell>
          <cell r="M1305">
            <v>274.99</v>
          </cell>
        </row>
        <row r="1306">
          <cell r="A1306" t="str">
            <v>O&amp;M</v>
          </cell>
          <cell r="C1306">
            <v>16700</v>
          </cell>
          <cell r="D1306" t="str">
            <v>16700</v>
          </cell>
          <cell r="E1306" t="str">
            <v>Customer Operations</v>
          </cell>
          <cell r="H1306" t="str">
            <v>120</v>
          </cell>
          <cell r="I1306" t="str">
            <v>IT</v>
          </cell>
          <cell r="J1306">
            <v>10375.780000000001</v>
          </cell>
        </row>
        <row r="1307">
          <cell r="A1307" t="str">
            <v>O&amp;M</v>
          </cell>
          <cell r="C1307">
            <v>16700</v>
          </cell>
          <cell r="D1307" t="str">
            <v>16700</v>
          </cell>
          <cell r="E1307" t="str">
            <v>Customer Operations</v>
          </cell>
          <cell r="H1307" t="str">
            <v>120</v>
          </cell>
          <cell r="I1307" t="str">
            <v>LT</v>
          </cell>
          <cell r="J1307">
            <v>25097.09</v>
          </cell>
        </row>
        <row r="1308">
          <cell r="A1308" t="str">
            <v>O&amp;M</v>
          </cell>
          <cell r="C1308">
            <v>16700</v>
          </cell>
          <cell r="D1308" t="str">
            <v>16700</v>
          </cell>
          <cell r="E1308" t="str">
            <v>Customer Operations</v>
          </cell>
          <cell r="H1308" t="str">
            <v>120</v>
          </cell>
          <cell r="I1308" t="str">
            <v>MT</v>
          </cell>
          <cell r="J1308">
            <v>2480.5700000000002</v>
          </cell>
        </row>
        <row r="1309">
          <cell r="A1309" t="str">
            <v>O&amp;M</v>
          </cell>
          <cell r="C1309">
            <v>16700</v>
          </cell>
          <cell r="D1309" t="str">
            <v>16700</v>
          </cell>
          <cell r="E1309" t="str">
            <v>Customer Operations</v>
          </cell>
          <cell r="H1309" t="str">
            <v>120</v>
          </cell>
          <cell r="I1309" t="str">
            <v>OT</v>
          </cell>
          <cell r="J1309">
            <v>244.81</v>
          </cell>
        </row>
        <row r="1310">
          <cell r="A1310" t="str">
            <v>O&amp;M</v>
          </cell>
          <cell r="C1310">
            <v>16700</v>
          </cell>
          <cell r="D1310" t="str">
            <v>16700</v>
          </cell>
          <cell r="E1310" t="str">
            <v>OLD Customer Operations</v>
          </cell>
          <cell r="H1310" t="str">
            <v>120</v>
          </cell>
          <cell r="I1310" t="str">
            <v>OT</v>
          </cell>
          <cell r="M1310">
            <v>136.88</v>
          </cell>
        </row>
        <row r="1311">
          <cell r="A1311" t="str">
            <v>O&amp;M</v>
          </cell>
          <cell r="C1311">
            <v>16700</v>
          </cell>
          <cell r="D1311" t="str">
            <v>16700</v>
          </cell>
          <cell r="E1311" t="str">
            <v>Customer Operations</v>
          </cell>
          <cell r="H1311" t="str">
            <v>120</v>
          </cell>
          <cell r="I1311" t="str">
            <v>TT</v>
          </cell>
          <cell r="J1311">
            <v>452.86</v>
          </cell>
        </row>
        <row r="1312">
          <cell r="A1312" t="str">
            <v>O&amp;M</v>
          </cell>
          <cell r="C1312">
            <v>16700</v>
          </cell>
          <cell r="D1312" t="str">
            <v>16700</v>
          </cell>
          <cell r="E1312" t="str">
            <v>OLD Customer Operations</v>
          </cell>
          <cell r="H1312" t="str">
            <v>120</v>
          </cell>
          <cell r="I1312" t="str">
            <v>TT</v>
          </cell>
          <cell r="L1312">
            <v>0</v>
          </cell>
          <cell r="M1312">
            <v>193571.46</v>
          </cell>
        </row>
        <row r="1313">
          <cell r="A1313" t="str">
            <v>O&amp;M</v>
          </cell>
          <cell r="C1313">
            <v>16705</v>
          </cell>
          <cell r="D1313" t="str">
            <v>16705</v>
          </cell>
          <cell r="E1313" t="str">
            <v>New Customer Com Lighting Mass Ave</v>
          </cell>
          <cell r="H1313" t="str">
            <v>120</v>
          </cell>
          <cell r="I1313" t="str">
            <v>BT</v>
          </cell>
          <cell r="J1313">
            <v>156.59</v>
          </cell>
        </row>
        <row r="1314">
          <cell r="A1314" t="str">
            <v>CAP</v>
          </cell>
          <cell r="C1314">
            <v>16705</v>
          </cell>
          <cell r="D1314" t="str">
            <v>16705</v>
          </cell>
          <cell r="E1314" t="str">
            <v>New Customer Com Lighting Mass Ave</v>
          </cell>
          <cell r="H1314" t="str">
            <v>120</v>
          </cell>
          <cell r="I1314" t="str">
            <v>CB</v>
          </cell>
          <cell r="J1314">
            <v>441.81</v>
          </cell>
          <cell r="K1314">
            <v>12.06</v>
          </cell>
        </row>
        <row r="1315">
          <cell r="A1315" t="str">
            <v>CAP</v>
          </cell>
          <cell r="C1315">
            <v>16705</v>
          </cell>
          <cell r="D1315" t="str">
            <v>16705</v>
          </cell>
          <cell r="E1315" t="str">
            <v>New Customer Com Lighting Mass Ave</v>
          </cell>
          <cell r="H1315" t="str">
            <v>120</v>
          </cell>
          <cell r="I1315" t="str">
            <v>CL</v>
          </cell>
          <cell r="J1315">
            <v>1016.62</v>
          </cell>
          <cell r="K1315">
            <v>27.4</v>
          </cell>
        </row>
        <row r="1316">
          <cell r="A1316" t="str">
            <v>CAP</v>
          </cell>
          <cell r="C1316">
            <v>16705</v>
          </cell>
          <cell r="D1316" t="str">
            <v>16705</v>
          </cell>
          <cell r="E1316" t="str">
            <v>New Customer Com Lighting Mass Ave</v>
          </cell>
          <cell r="H1316" t="str">
            <v>120</v>
          </cell>
          <cell r="I1316" t="str">
            <v>CO</v>
          </cell>
          <cell r="J1316">
            <v>-1816</v>
          </cell>
        </row>
        <row r="1317">
          <cell r="A1317" t="str">
            <v>CAP</v>
          </cell>
          <cell r="C1317">
            <v>16705</v>
          </cell>
          <cell r="D1317" t="str">
            <v>16705</v>
          </cell>
          <cell r="E1317" t="str">
            <v>New Customer Com Lighting Mass Ave</v>
          </cell>
          <cell r="H1317" t="str">
            <v>120</v>
          </cell>
          <cell r="I1317" t="str">
            <v>CT</v>
          </cell>
          <cell r="J1317">
            <v>39.32</v>
          </cell>
        </row>
        <row r="1318">
          <cell r="A1318" t="str">
            <v>O&amp;M</v>
          </cell>
          <cell r="C1318">
            <v>16705</v>
          </cell>
          <cell r="D1318" t="str">
            <v>16705</v>
          </cell>
          <cell r="E1318" t="str">
            <v>Elec. Maint. &amp; Const-West</v>
          </cell>
          <cell r="H1318" t="str">
            <v>120</v>
          </cell>
          <cell r="I1318" t="str">
            <v>IT</v>
          </cell>
        </row>
        <row r="1319">
          <cell r="A1319" t="str">
            <v>O&amp;M</v>
          </cell>
          <cell r="C1319">
            <v>16705</v>
          </cell>
          <cell r="D1319" t="str">
            <v>16705</v>
          </cell>
          <cell r="E1319" t="str">
            <v>New Customer Com Lighting Mass Ave</v>
          </cell>
          <cell r="H1319" t="str">
            <v>120</v>
          </cell>
          <cell r="I1319" t="str">
            <v>LT</v>
          </cell>
          <cell r="J1319">
            <v>447.44</v>
          </cell>
        </row>
        <row r="1320">
          <cell r="A1320" t="str">
            <v>O&amp;M</v>
          </cell>
          <cell r="C1320">
            <v>16705</v>
          </cell>
          <cell r="D1320" t="str">
            <v>16705</v>
          </cell>
          <cell r="E1320" t="str">
            <v>Elec. Maint. &amp; Const-West</v>
          </cell>
          <cell r="H1320" t="str">
            <v>120</v>
          </cell>
          <cell r="I1320" t="str">
            <v>MT</v>
          </cell>
        </row>
        <row r="1321">
          <cell r="A1321" t="str">
            <v>O&amp;M</v>
          </cell>
          <cell r="C1321">
            <v>16705</v>
          </cell>
          <cell r="D1321" t="str">
            <v>16705</v>
          </cell>
          <cell r="E1321" t="str">
            <v>New Customer Com Lighting Mass Ave</v>
          </cell>
          <cell r="H1321" t="str">
            <v>120</v>
          </cell>
          <cell r="I1321" t="str">
            <v>MT</v>
          </cell>
          <cell r="L1321">
            <v>20003.900000000001</v>
          </cell>
          <cell r="M1321">
            <v>272.95999999999998</v>
          </cell>
        </row>
        <row r="1322">
          <cell r="A1322" t="str">
            <v>O&amp;M</v>
          </cell>
          <cell r="C1322">
            <v>16705</v>
          </cell>
          <cell r="D1322" t="str">
            <v>16705</v>
          </cell>
          <cell r="E1322" t="str">
            <v>New Customer Com Lighting Mass Ave</v>
          </cell>
          <cell r="H1322" t="str">
            <v>120</v>
          </cell>
          <cell r="I1322" t="str">
            <v>OT</v>
          </cell>
          <cell r="K1322">
            <v>-800</v>
          </cell>
        </row>
        <row r="1323">
          <cell r="A1323" t="str">
            <v>O&amp;M</v>
          </cell>
          <cell r="B1323" t="str">
            <v>Hallstrom,Craig A</v>
          </cell>
          <cell r="C1323">
            <v>16710</v>
          </cell>
          <cell r="D1323" t="str">
            <v>16710</v>
          </cell>
          <cell r="E1323" t="str">
            <v>Customer Operations Mass Ave</v>
          </cell>
          <cell r="F1323" t="str">
            <v>Electric Operations</v>
          </cell>
          <cell r="G1323" t="str">
            <v>Customer Operations Mass Ave</v>
          </cell>
          <cell r="H1323" t="str">
            <v>120</v>
          </cell>
          <cell r="I1323" t="str">
            <v>BT</v>
          </cell>
          <cell r="J1323">
            <v>2559795.0299999998</v>
          </cell>
          <cell r="K1323">
            <v>1495841.07</v>
          </cell>
          <cell r="L1323">
            <v>1212729.44</v>
          </cell>
          <cell r="M1323">
            <v>196.93</v>
          </cell>
        </row>
        <row r="1324">
          <cell r="A1324" t="str">
            <v>CAP</v>
          </cell>
          <cell r="B1324" t="str">
            <v>Hallstrom,Craig A</v>
          </cell>
          <cell r="C1324">
            <v>16710</v>
          </cell>
          <cell r="D1324" t="str">
            <v>16710</v>
          </cell>
          <cell r="E1324" t="str">
            <v>Customer Operations Mass Ave</v>
          </cell>
          <cell r="F1324" t="str">
            <v>Electric Operations</v>
          </cell>
          <cell r="G1324" t="str">
            <v>Customer Operations Mass Ave</v>
          </cell>
          <cell r="H1324" t="str">
            <v>120</v>
          </cell>
          <cell r="I1324" t="str">
            <v>CB</v>
          </cell>
          <cell r="J1324">
            <v>1813243.42</v>
          </cell>
          <cell r="K1324">
            <v>203257.93</v>
          </cell>
          <cell r="L1324">
            <v>67655.600000000006</v>
          </cell>
        </row>
        <row r="1325">
          <cell r="A1325" t="str">
            <v>CAP</v>
          </cell>
          <cell r="B1325" t="str">
            <v>Hallstrom,Craig A</v>
          </cell>
          <cell r="C1325">
            <v>16710</v>
          </cell>
          <cell r="D1325" t="str">
            <v>16710</v>
          </cell>
          <cell r="E1325" t="str">
            <v>Customer Operations Mass Ave</v>
          </cell>
          <cell r="F1325" t="str">
            <v>Electric Operations</v>
          </cell>
          <cell r="G1325" t="str">
            <v>Customer Operations Mass Ave</v>
          </cell>
          <cell r="H1325" t="str">
            <v>120</v>
          </cell>
          <cell r="I1325" t="str">
            <v>CI</v>
          </cell>
          <cell r="J1325">
            <v>3703264.49</v>
          </cell>
          <cell r="K1325">
            <v>477460.86</v>
          </cell>
          <cell r="L1325">
            <v>92372.5</v>
          </cell>
        </row>
        <row r="1326">
          <cell r="A1326" t="str">
            <v>CAP</v>
          </cell>
          <cell r="B1326" t="str">
            <v>Hallstrom,Craig A</v>
          </cell>
          <cell r="C1326">
            <v>16710</v>
          </cell>
          <cell r="D1326" t="str">
            <v>16710</v>
          </cell>
          <cell r="E1326" t="str">
            <v>Customer Operations Mass Ave</v>
          </cell>
          <cell r="F1326" t="str">
            <v>Electric Operations</v>
          </cell>
          <cell r="G1326" t="str">
            <v>Customer Operations Mass Ave</v>
          </cell>
          <cell r="H1326" t="str">
            <v>120</v>
          </cell>
          <cell r="I1326" t="str">
            <v>CL</v>
          </cell>
          <cell r="J1326">
            <v>4236346.42</v>
          </cell>
          <cell r="K1326">
            <v>467556.87</v>
          </cell>
          <cell r="L1326">
            <v>152311.10999999999</v>
          </cell>
          <cell r="M1326">
            <v>-35243.25</v>
          </cell>
        </row>
        <row r="1327">
          <cell r="A1327" t="str">
            <v>CAP</v>
          </cell>
          <cell r="B1327" t="str">
            <v>Hallstrom,Craig A</v>
          </cell>
          <cell r="C1327">
            <v>16710</v>
          </cell>
          <cell r="D1327" t="str">
            <v>16710</v>
          </cell>
          <cell r="E1327" t="str">
            <v>Customer Operations Mass Ave</v>
          </cell>
          <cell r="F1327" t="str">
            <v>Electric Operations</v>
          </cell>
          <cell r="G1327" t="str">
            <v>Customer Operations Mass Ave</v>
          </cell>
          <cell r="H1327" t="str">
            <v>120</v>
          </cell>
          <cell r="I1327" t="str">
            <v>CM</v>
          </cell>
          <cell r="J1327">
            <v>5739591.5199999996</v>
          </cell>
          <cell r="K1327">
            <v>1317377.3899999999</v>
          </cell>
          <cell r="L1327">
            <v>592651.14</v>
          </cell>
        </row>
        <row r="1328">
          <cell r="A1328" t="str">
            <v>CAP</v>
          </cell>
          <cell r="B1328" t="str">
            <v>Hallstrom,Craig A</v>
          </cell>
          <cell r="C1328">
            <v>16710</v>
          </cell>
          <cell r="D1328" t="str">
            <v>16710</v>
          </cell>
          <cell r="E1328" t="str">
            <v>Customer Operations Mass Ave</v>
          </cell>
          <cell r="F1328" t="str">
            <v>Electric Operations</v>
          </cell>
          <cell r="G1328" t="str">
            <v>Customer Operations Mass Ave</v>
          </cell>
          <cell r="H1328" t="str">
            <v>120</v>
          </cell>
          <cell r="I1328" t="str">
            <v>CO</v>
          </cell>
          <cell r="J1328">
            <v>-3380134.77</v>
          </cell>
          <cell r="K1328">
            <v>-212815.27</v>
          </cell>
          <cell r="L1328">
            <v>-220813.79</v>
          </cell>
        </row>
        <row r="1329">
          <cell r="A1329" t="str">
            <v>CAP</v>
          </cell>
          <cell r="B1329" t="str">
            <v>Hallstrom,Craig A</v>
          </cell>
          <cell r="C1329">
            <v>16710</v>
          </cell>
          <cell r="D1329" t="str">
            <v>16710</v>
          </cell>
          <cell r="E1329" t="str">
            <v>Customer Operations Mass Ave</v>
          </cell>
          <cell r="F1329" t="str">
            <v>Electric Operations</v>
          </cell>
          <cell r="G1329" t="str">
            <v>Customer Operations Mass Ave</v>
          </cell>
          <cell r="H1329" t="str">
            <v>120</v>
          </cell>
          <cell r="I1329" t="str">
            <v>CT</v>
          </cell>
          <cell r="J1329">
            <v>1377185.78</v>
          </cell>
          <cell r="K1329">
            <v>106232.31</v>
          </cell>
          <cell r="L1329">
            <v>41207.61</v>
          </cell>
        </row>
        <row r="1330">
          <cell r="A1330" t="str">
            <v>O&amp;M</v>
          </cell>
          <cell r="B1330" t="str">
            <v>Hallstrom,Craig A</v>
          </cell>
          <cell r="C1330">
            <v>16710</v>
          </cell>
          <cell r="D1330" t="str">
            <v>16710</v>
          </cell>
          <cell r="E1330" t="str">
            <v>Customer Operations Mass Ave</v>
          </cell>
          <cell r="F1330" t="str">
            <v>Electric Operations</v>
          </cell>
          <cell r="G1330" t="str">
            <v>Customer Operations Mass Ave</v>
          </cell>
          <cell r="H1330" t="str">
            <v>120</v>
          </cell>
          <cell r="I1330" t="str">
            <v>IT</v>
          </cell>
          <cell r="J1330">
            <v>1059643.92</v>
          </cell>
          <cell r="K1330">
            <v>322762.90000000002</v>
          </cell>
          <cell r="L1330">
            <v>215232.13</v>
          </cell>
        </row>
        <row r="1331">
          <cell r="A1331" t="str">
            <v>O&amp;M</v>
          </cell>
          <cell r="B1331" t="str">
            <v>Hallstrom,Craig A</v>
          </cell>
          <cell r="C1331">
            <v>16710</v>
          </cell>
          <cell r="D1331" t="str">
            <v>16710</v>
          </cell>
          <cell r="E1331" t="str">
            <v>Customer Operations Mass Ave</v>
          </cell>
          <cell r="F1331" t="str">
            <v>Electric Operations</v>
          </cell>
          <cell r="G1331" t="str">
            <v>Customer Operations Mass Ave</v>
          </cell>
          <cell r="H1331" t="str">
            <v>120</v>
          </cell>
          <cell r="I1331" t="str">
            <v>LT</v>
          </cell>
          <cell r="J1331">
            <v>6929728.0899999999</v>
          </cell>
          <cell r="K1331">
            <v>4193651.14</v>
          </cell>
          <cell r="L1331">
            <v>3403303.69</v>
          </cell>
        </row>
        <row r="1332">
          <cell r="A1332" t="str">
            <v>O&amp;M</v>
          </cell>
          <cell r="B1332" t="str">
            <v>Hallstrom,Craig A</v>
          </cell>
          <cell r="C1332">
            <v>16710</v>
          </cell>
          <cell r="D1332" t="str">
            <v>16710</v>
          </cell>
          <cell r="E1332" t="str">
            <v>Customer Operations Mass Ave</v>
          </cell>
          <cell r="F1332" t="str">
            <v>Electric Operations</v>
          </cell>
          <cell r="G1332" t="str">
            <v>Customer Operations Mass Ave</v>
          </cell>
          <cell r="H1332" t="str">
            <v>120</v>
          </cell>
          <cell r="I1332" t="str">
            <v>MT</v>
          </cell>
          <cell r="J1332">
            <v>639092.57999999996</v>
          </cell>
          <cell r="K1332">
            <v>649397.47</v>
          </cell>
          <cell r="L1332">
            <v>579164.02</v>
          </cell>
        </row>
        <row r="1333">
          <cell r="A1333" t="str">
            <v>O&amp;M</v>
          </cell>
          <cell r="B1333" t="str">
            <v>Hallstrom,Craig A</v>
          </cell>
          <cell r="C1333">
            <v>16710</v>
          </cell>
          <cell r="D1333" t="str">
            <v>16710</v>
          </cell>
          <cell r="E1333" t="str">
            <v>Customer Operations Mass Ave</v>
          </cell>
          <cell r="F1333" t="str">
            <v>Electric Operations</v>
          </cell>
          <cell r="G1333" t="str">
            <v>Customer Operations Mass Ave</v>
          </cell>
          <cell r="H1333" t="str">
            <v>120</v>
          </cell>
          <cell r="I1333" t="str">
            <v>OT</v>
          </cell>
          <cell r="J1333">
            <v>4054464.33</v>
          </cell>
          <cell r="K1333">
            <v>2933022.78</v>
          </cell>
          <cell r="L1333">
            <v>2636366.0499999998</v>
          </cell>
        </row>
        <row r="1334">
          <cell r="A1334" t="str">
            <v>O&amp;M</v>
          </cell>
          <cell r="B1334" t="str">
            <v>Hallstrom,Craig A</v>
          </cell>
          <cell r="C1334">
            <v>16710</v>
          </cell>
          <cell r="D1334" t="str">
            <v>16710</v>
          </cell>
          <cell r="E1334" t="str">
            <v>Customer Operations Mass Ave</v>
          </cell>
          <cell r="F1334" t="str">
            <v>Electric Operations</v>
          </cell>
          <cell r="G1334" t="str">
            <v>Customer Operations Mass Ave</v>
          </cell>
          <cell r="H1334" t="str">
            <v>120</v>
          </cell>
          <cell r="I1334" t="str">
            <v>TT</v>
          </cell>
          <cell r="J1334">
            <v>285121.76</v>
          </cell>
          <cell r="K1334">
            <v>154972.24</v>
          </cell>
          <cell r="L1334">
            <v>57223.15</v>
          </cell>
          <cell r="M1334">
            <v>-60430.51</v>
          </cell>
        </row>
        <row r="1335">
          <cell r="A1335" t="str">
            <v>O&amp;M</v>
          </cell>
          <cell r="B1335" t="str">
            <v>Hallstrom,Craig A</v>
          </cell>
          <cell r="C1335">
            <v>16715</v>
          </cell>
          <cell r="D1335" t="str">
            <v>16715</v>
          </cell>
          <cell r="E1335" t="str">
            <v>Walpole Customer Operations Admin</v>
          </cell>
          <cell r="F1335" t="str">
            <v>Electric Operations</v>
          </cell>
          <cell r="G1335" t="str">
            <v>Elect Maint &amp; Const-Hyde Park</v>
          </cell>
          <cell r="H1335" t="str">
            <v>120</v>
          </cell>
          <cell r="I1335" t="str">
            <v>BT</v>
          </cell>
          <cell r="J1335">
            <v>156.59</v>
          </cell>
          <cell r="K1335">
            <v>34.96</v>
          </cell>
          <cell r="L1335">
            <v>522.91999999999996</v>
          </cell>
        </row>
        <row r="1336">
          <cell r="A1336" t="str">
            <v>CAP</v>
          </cell>
          <cell r="B1336" t="str">
            <v>Hallstrom,Craig A</v>
          </cell>
          <cell r="C1336">
            <v>16715</v>
          </cell>
          <cell r="D1336" t="str">
            <v>16715</v>
          </cell>
          <cell r="E1336" t="str">
            <v>Elec. Maint. &amp; Const.- Hyde Park</v>
          </cell>
          <cell r="F1336" t="str">
            <v>Electric Operations</v>
          </cell>
          <cell r="G1336" t="str">
            <v>Elect Maint &amp; Const-Hyde Park</v>
          </cell>
          <cell r="H1336" t="str">
            <v>120</v>
          </cell>
          <cell r="I1336" t="str">
            <v>CB</v>
          </cell>
        </row>
        <row r="1337">
          <cell r="A1337" t="str">
            <v>CAP</v>
          </cell>
          <cell r="B1337" t="str">
            <v>Hallstrom,Craig A</v>
          </cell>
          <cell r="C1337">
            <v>16715</v>
          </cell>
          <cell r="D1337" t="str">
            <v>16715</v>
          </cell>
          <cell r="E1337" t="str">
            <v>Walpole Customer Operations Admin</v>
          </cell>
          <cell r="F1337" t="str">
            <v>Electric Operations</v>
          </cell>
          <cell r="G1337" t="str">
            <v>Elect Maint &amp; Const-Hyde Park</v>
          </cell>
          <cell r="H1337" t="str">
            <v>120</v>
          </cell>
          <cell r="I1337" t="str">
            <v>CB</v>
          </cell>
          <cell r="J1337">
            <v>63.56</v>
          </cell>
        </row>
        <row r="1338">
          <cell r="A1338" t="str">
            <v>CAP</v>
          </cell>
          <cell r="B1338" t="str">
            <v>Hallstrom,Craig A</v>
          </cell>
          <cell r="C1338">
            <v>16715</v>
          </cell>
          <cell r="D1338" t="str">
            <v>16715</v>
          </cell>
          <cell r="E1338" t="str">
            <v>Elec. Maint. &amp; Const.- Hyde Park</v>
          </cell>
          <cell r="F1338" t="str">
            <v>Electric Operations</v>
          </cell>
          <cell r="G1338" t="str">
            <v>Elect Maint &amp; Const-Hyde Park</v>
          </cell>
          <cell r="H1338" t="str">
            <v>120</v>
          </cell>
          <cell r="I1338" t="str">
            <v>CI</v>
          </cell>
          <cell r="M1338">
            <v>65685.73</v>
          </cell>
        </row>
        <row r="1339">
          <cell r="A1339" t="str">
            <v>CAP</v>
          </cell>
          <cell r="B1339" t="str">
            <v>Hallstrom,Craig A</v>
          </cell>
          <cell r="C1339">
            <v>16715</v>
          </cell>
          <cell r="D1339" t="str">
            <v>16715</v>
          </cell>
          <cell r="E1339" t="str">
            <v>Elec. Maint. &amp; Const.- Hyde Park</v>
          </cell>
          <cell r="F1339" t="str">
            <v>Electric Operations</v>
          </cell>
          <cell r="G1339" t="str">
            <v>Elect Maint &amp; Const-Hyde Park</v>
          </cell>
          <cell r="H1339" t="str">
            <v>120</v>
          </cell>
          <cell r="I1339" t="str">
            <v>CL</v>
          </cell>
        </row>
        <row r="1340">
          <cell r="A1340" t="str">
            <v>CAP</v>
          </cell>
          <cell r="B1340" t="str">
            <v>Hallstrom,Craig A</v>
          </cell>
          <cell r="C1340">
            <v>16715</v>
          </cell>
          <cell r="D1340" t="str">
            <v>16715</v>
          </cell>
          <cell r="E1340" t="str">
            <v>Walpole Customer Operations Admin</v>
          </cell>
          <cell r="F1340" t="str">
            <v>Electric Operations</v>
          </cell>
          <cell r="G1340" t="str">
            <v>Elect Maint &amp; Const-Hyde Park</v>
          </cell>
          <cell r="H1340" t="str">
            <v>120</v>
          </cell>
          <cell r="I1340" t="str">
            <v>CL</v>
          </cell>
          <cell r="J1340">
            <v>144.47999999999999</v>
          </cell>
        </row>
        <row r="1341">
          <cell r="A1341" t="str">
            <v>CAP</v>
          </cell>
          <cell r="B1341" t="str">
            <v>Hallstrom,Craig A</v>
          </cell>
          <cell r="C1341">
            <v>16715</v>
          </cell>
          <cell r="D1341" t="str">
            <v>16715</v>
          </cell>
          <cell r="E1341" t="str">
            <v>Elec. Maint. &amp; Const.- Hyde Park</v>
          </cell>
          <cell r="F1341" t="str">
            <v>Electric Operations</v>
          </cell>
          <cell r="G1341" t="str">
            <v>Elect Maint &amp; Const-Hyde Park</v>
          </cell>
          <cell r="H1341" t="str">
            <v>120</v>
          </cell>
          <cell r="I1341" t="str">
            <v>CT</v>
          </cell>
        </row>
        <row r="1342">
          <cell r="A1342" t="str">
            <v>O&amp;M</v>
          </cell>
          <cell r="B1342" t="str">
            <v>Hallstrom,Craig A</v>
          </cell>
          <cell r="C1342">
            <v>16715</v>
          </cell>
          <cell r="D1342" t="str">
            <v>16715</v>
          </cell>
          <cell r="E1342" t="str">
            <v>Walpole Customer Operations Admin</v>
          </cell>
          <cell r="F1342" t="str">
            <v>Electric Operations</v>
          </cell>
          <cell r="G1342" t="str">
            <v>Elect Maint &amp; Const-Hyde Park</v>
          </cell>
          <cell r="H1342" t="str">
            <v>120</v>
          </cell>
          <cell r="I1342" t="str">
            <v>LT</v>
          </cell>
          <cell r="J1342">
            <v>447.44</v>
          </cell>
          <cell r="K1342">
            <v>99.88</v>
          </cell>
          <cell r="L1342">
            <v>1568.38</v>
          </cell>
        </row>
        <row r="1343">
          <cell r="A1343" t="str">
            <v>O&amp;M</v>
          </cell>
          <cell r="B1343" t="str">
            <v>Hallstrom,Craig A</v>
          </cell>
          <cell r="C1343">
            <v>16715</v>
          </cell>
          <cell r="D1343" t="str">
            <v>16715</v>
          </cell>
          <cell r="E1343" t="str">
            <v>Elec. Maint. &amp; Const.- Hyde Park</v>
          </cell>
          <cell r="F1343" t="str">
            <v>Electric Operations</v>
          </cell>
          <cell r="G1343" t="str">
            <v>Elect Maint &amp; Const-Hyde Park</v>
          </cell>
          <cell r="H1343" t="str">
            <v>120</v>
          </cell>
          <cell r="I1343" t="str">
            <v>MT</v>
          </cell>
          <cell r="M1343">
            <v>1662.57</v>
          </cell>
        </row>
        <row r="1344">
          <cell r="A1344" t="str">
            <v>O&amp;M</v>
          </cell>
          <cell r="C1344">
            <v>16720</v>
          </cell>
          <cell r="D1344" t="str">
            <v>16720</v>
          </cell>
          <cell r="E1344" t="str">
            <v>T8 - NEW CUSTOMER CONNECTIONS - 2 PR XXX</v>
          </cell>
          <cell r="H1344" t="str">
            <v>120</v>
          </cell>
          <cell r="I1344" t="str">
            <v>BT</v>
          </cell>
          <cell r="J1344">
            <v>-4668.5</v>
          </cell>
          <cell r="K1344">
            <v>103.56</v>
          </cell>
          <cell r="M1344">
            <v>240.16</v>
          </cell>
        </row>
        <row r="1345">
          <cell r="A1345" t="str">
            <v>CAP</v>
          </cell>
          <cell r="C1345">
            <v>16720</v>
          </cell>
          <cell r="D1345" t="str">
            <v>16720</v>
          </cell>
          <cell r="E1345" t="str">
            <v>T8 - NEW CUSTOMER CONNECTIONS - 2 PR XXX</v>
          </cell>
          <cell r="H1345" t="str">
            <v>120</v>
          </cell>
          <cell r="I1345" t="str">
            <v>CB</v>
          </cell>
          <cell r="J1345">
            <v>88842.82</v>
          </cell>
          <cell r="K1345">
            <v>336.49</v>
          </cell>
          <cell r="L1345">
            <v>-991.68</v>
          </cell>
        </row>
        <row r="1346">
          <cell r="A1346" t="str">
            <v>CAP</v>
          </cell>
          <cell r="C1346">
            <v>16720</v>
          </cell>
          <cell r="D1346" t="str">
            <v>16720</v>
          </cell>
          <cell r="E1346" t="str">
            <v>T8 - NEW CUSTOMER CONNECTIONS - 2 PR XXX</v>
          </cell>
          <cell r="H1346" t="str">
            <v>120</v>
          </cell>
          <cell r="I1346" t="str">
            <v>CI</v>
          </cell>
          <cell r="J1346">
            <v>7954.45</v>
          </cell>
          <cell r="K1346">
            <v>1732.45</v>
          </cell>
          <cell r="L1346">
            <v>-3131.09</v>
          </cell>
        </row>
        <row r="1347">
          <cell r="A1347" t="str">
            <v>CAP</v>
          </cell>
          <cell r="C1347">
            <v>16720</v>
          </cell>
          <cell r="D1347" t="str">
            <v>16720</v>
          </cell>
          <cell r="E1347" t="str">
            <v>T8 - NEW CUSTOMER CONNECTIONS - 2 PR XXX</v>
          </cell>
          <cell r="H1347" t="str">
            <v>120</v>
          </cell>
          <cell r="I1347" t="str">
            <v>CL</v>
          </cell>
          <cell r="J1347">
            <v>205787.64</v>
          </cell>
          <cell r="K1347">
            <v>827.18</v>
          </cell>
          <cell r="L1347">
            <v>-4015.2</v>
          </cell>
        </row>
        <row r="1348">
          <cell r="A1348" t="str">
            <v>CAP</v>
          </cell>
          <cell r="C1348">
            <v>16720</v>
          </cell>
          <cell r="D1348" t="str">
            <v>16720</v>
          </cell>
          <cell r="E1348" t="str">
            <v>T8 - NEW CUSTOMER CONNECTIONS - 2 PR XXX</v>
          </cell>
          <cell r="H1348" t="str">
            <v>120</v>
          </cell>
          <cell r="I1348" t="str">
            <v>CM</v>
          </cell>
          <cell r="J1348">
            <v>631913.97</v>
          </cell>
          <cell r="K1348">
            <v>672.92</v>
          </cell>
          <cell r="L1348">
            <v>-5275.84</v>
          </cell>
        </row>
        <row r="1349">
          <cell r="A1349" t="str">
            <v>CAP</v>
          </cell>
          <cell r="C1349">
            <v>16720</v>
          </cell>
          <cell r="D1349" t="str">
            <v>16720</v>
          </cell>
          <cell r="E1349" t="str">
            <v>T8 - NEW CUSTOMER CONNECTIONS - 2 PR XXX</v>
          </cell>
          <cell r="H1349" t="str">
            <v>120</v>
          </cell>
          <cell r="I1349" t="str">
            <v>CO</v>
          </cell>
          <cell r="J1349">
            <v>-40407</v>
          </cell>
        </row>
        <row r="1350">
          <cell r="A1350" t="str">
            <v>CAP</v>
          </cell>
          <cell r="C1350">
            <v>16720</v>
          </cell>
          <cell r="D1350" t="str">
            <v>16720</v>
          </cell>
          <cell r="E1350" t="str">
            <v>T8 - NEW CUSTOMER CONNECTIONS - 2 PR XXX</v>
          </cell>
          <cell r="H1350" t="str">
            <v>120</v>
          </cell>
          <cell r="I1350" t="str">
            <v>CT</v>
          </cell>
          <cell r="J1350">
            <v>71971.11</v>
          </cell>
          <cell r="K1350">
            <v>83.75</v>
          </cell>
          <cell r="L1350">
            <v>-2094.06</v>
          </cell>
        </row>
        <row r="1351">
          <cell r="A1351" t="str">
            <v>O&amp;M</v>
          </cell>
          <cell r="C1351">
            <v>16720</v>
          </cell>
          <cell r="D1351" t="str">
            <v>16720</v>
          </cell>
          <cell r="E1351" t="str">
            <v>T8 - NEW CUSTOMER CONNECTIONS - 2 PR XXX</v>
          </cell>
          <cell r="H1351" t="str">
            <v>120</v>
          </cell>
          <cell r="I1351" t="str">
            <v>IT</v>
          </cell>
          <cell r="J1351">
            <v>6560.74</v>
          </cell>
          <cell r="K1351">
            <v>0</v>
          </cell>
        </row>
        <row r="1352">
          <cell r="A1352" t="str">
            <v>O&amp;M</v>
          </cell>
          <cell r="C1352">
            <v>16720</v>
          </cell>
          <cell r="D1352" t="str">
            <v>16720</v>
          </cell>
          <cell r="E1352" t="str">
            <v>T8 - NEW CUSTOMER CONNECTIONS - 2 PR XXX</v>
          </cell>
          <cell r="H1352" t="str">
            <v>120</v>
          </cell>
          <cell r="I1352" t="str">
            <v>LT</v>
          </cell>
          <cell r="J1352">
            <v>-11089.02</v>
          </cell>
          <cell r="K1352">
            <v>300.98</v>
          </cell>
          <cell r="M1352">
            <v>19836.060000000001</v>
          </cell>
        </row>
        <row r="1353">
          <cell r="A1353" t="str">
            <v>O&amp;M</v>
          </cell>
          <cell r="C1353">
            <v>16720</v>
          </cell>
          <cell r="D1353" t="str">
            <v>16720</v>
          </cell>
          <cell r="E1353" t="str">
            <v>T8 - NEW CUSTOMER CONNECTIONS - 2 PR XXX</v>
          </cell>
          <cell r="H1353" t="str">
            <v>120</v>
          </cell>
          <cell r="I1353" t="str">
            <v>MT</v>
          </cell>
          <cell r="J1353">
            <v>-2529.9499999999998</v>
          </cell>
          <cell r="K1353">
            <v>337.37</v>
          </cell>
          <cell r="L1353">
            <v>2966.31</v>
          </cell>
        </row>
        <row r="1354">
          <cell r="A1354" t="str">
            <v>O&amp;M</v>
          </cell>
          <cell r="C1354">
            <v>16720</v>
          </cell>
          <cell r="D1354" t="str">
            <v>16720</v>
          </cell>
          <cell r="E1354" t="str">
            <v>T8 - NEW CUSTOMER CONNECTIONS - 2 PR XXX</v>
          </cell>
          <cell r="H1354" t="str">
            <v>120</v>
          </cell>
          <cell r="I1354" t="str">
            <v>OT</v>
          </cell>
          <cell r="J1354">
            <v>-490.48</v>
          </cell>
          <cell r="K1354">
            <v>-700</v>
          </cell>
        </row>
        <row r="1355">
          <cell r="A1355" t="str">
            <v>O&amp;M</v>
          </cell>
          <cell r="C1355">
            <v>16720</v>
          </cell>
          <cell r="D1355" t="str">
            <v>16720</v>
          </cell>
          <cell r="E1355" t="str">
            <v>T8 - NEW CUSTOMER CONNECTIONS - 2 PR XXX</v>
          </cell>
          <cell r="H1355" t="str">
            <v>120</v>
          </cell>
          <cell r="I1355" t="str">
            <v>TT</v>
          </cell>
          <cell r="J1355">
            <v>494.58</v>
          </cell>
          <cell r="M1355">
            <v>259580.42</v>
          </cell>
        </row>
        <row r="1356">
          <cell r="A1356" t="str">
            <v>O&amp;M</v>
          </cell>
          <cell r="B1356" t="str">
            <v>Driscoll,Daniel C</v>
          </cell>
          <cell r="C1356">
            <v>16725</v>
          </cell>
          <cell r="D1356" t="str">
            <v>16725</v>
          </cell>
          <cell r="E1356" t="str">
            <v>Customer Operations Framingham</v>
          </cell>
          <cell r="F1356" t="str">
            <v>Electric Operations</v>
          </cell>
          <cell r="G1356" t="str">
            <v>Elect Maint &amp; Constr Framingham</v>
          </cell>
          <cell r="H1356" t="str">
            <v>120</v>
          </cell>
          <cell r="I1356" t="str">
            <v>BT</v>
          </cell>
          <cell r="J1356">
            <v>478949.64</v>
          </cell>
          <cell r="K1356">
            <v>790492.57</v>
          </cell>
        </row>
        <row r="1357">
          <cell r="A1357" t="str">
            <v>O&amp;M</v>
          </cell>
          <cell r="B1357" t="str">
            <v>Driscoll,Daniel C</v>
          </cell>
          <cell r="C1357">
            <v>16725</v>
          </cell>
          <cell r="D1357" t="str">
            <v>16725</v>
          </cell>
          <cell r="E1357" t="str">
            <v>Elect Maint &amp; Constr Framingham</v>
          </cell>
          <cell r="F1357" t="str">
            <v>Electric Operations</v>
          </cell>
          <cell r="G1357" t="str">
            <v>Elect Maint &amp; Constr Framingham</v>
          </cell>
          <cell r="H1357" t="str">
            <v>120</v>
          </cell>
          <cell r="I1357" t="str">
            <v>BT</v>
          </cell>
          <cell r="L1357">
            <v>694757.69</v>
          </cell>
        </row>
        <row r="1358">
          <cell r="A1358" t="str">
            <v>CAP</v>
          </cell>
          <cell r="B1358" t="str">
            <v>Driscoll,Daniel C</v>
          </cell>
          <cell r="C1358">
            <v>16725</v>
          </cell>
          <cell r="D1358" t="str">
            <v>16725</v>
          </cell>
          <cell r="E1358" t="str">
            <v>Customer Operations Framingham</v>
          </cell>
          <cell r="F1358" t="str">
            <v>Electric Operations</v>
          </cell>
          <cell r="G1358" t="str">
            <v>Elect Maint &amp; Constr Framingham</v>
          </cell>
          <cell r="H1358" t="str">
            <v>120</v>
          </cell>
          <cell r="I1358" t="str">
            <v>CB</v>
          </cell>
          <cell r="J1358">
            <v>409779.91</v>
          </cell>
        </row>
        <row r="1359">
          <cell r="A1359" t="str">
            <v>CAP</v>
          </cell>
          <cell r="B1359" t="str">
            <v>Driscoll,Daniel C</v>
          </cell>
          <cell r="C1359">
            <v>16725</v>
          </cell>
          <cell r="D1359" t="str">
            <v>16725</v>
          </cell>
          <cell r="E1359" t="str">
            <v>Distribution Operations Framingham</v>
          </cell>
          <cell r="F1359" t="str">
            <v>Electric Operations</v>
          </cell>
          <cell r="G1359" t="str">
            <v>Elect Maint &amp; Constr Framingham</v>
          </cell>
          <cell r="H1359" t="str">
            <v>120</v>
          </cell>
          <cell r="I1359" t="str">
            <v>CB</v>
          </cell>
          <cell r="K1359">
            <v>761744.6</v>
          </cell>
          <cell r="M1359">
            <v>417879.85</v>
          </cell>
        </row>
        <row r="1360">
          <cell r="A1360" t="str">
            <v>CAP</v>
          </cell>
          <cell r="B1360" t="str">
            <v>Driscoll,Daniel C</v>
          </cell>
          <cell r="C1360">
            <v>16725</v>
          </cell>
          <cell r="D1360" t="str">
            <v>16725</v>
          </cell>
          <cell r="E1360" t="str">
            <v>Elect Maint &amp; Constr Framingham</v>
          </cell>
          <cell r="F1360" t="str">
            <v>Electric Operations</v>
          </cell>
          <cell r="G1360" t="str">
            <v>Elect Maint &amp; Constr Framingham</v>
          </cell>
          <cell r="H1360" t="str">
            <v>120</v>
          </cell>
          <cell r="I1360" t="str">
            <v>CB</v>
          </cell>
          <cell r="L1360">
            <v>579484.71</v>
          </cell>
          <cell r="M1360">
            <v>28.47</v>
          </cell>
        </row>
        <row r="1361">
          <cell r="A1361" t="str">
            <v>CAP</v>
          </cell>
          <cell r="B1361" t="str">
            <v>Driscoll,Daniel C</v>
          </cell>
          <cell r="C1361">
            <v>16725</v>
          </cell>
          <cell r="D1361" t="str">
            <v>16725</v>
          </cell>
          <cell r="E1361" t="str">
            <v>Customer Operations Framingham</v>
          </cell>
          <cell r="F1361" t="str">
            <v>Electric Operations</v>
          </cell>
          <cell r="G1361" t="str">
            <v>Elect Maint &amp; Constr Framingham</v>
          </cell>
          <cell r="H1361" t="str">
            <v>120</v>
          </cell>
          <cell r="I1361" t="str">
            <v>CI</v>
          </cell>
          <cell r="J1361">
            <v>58263.87</v>
          </cell>
          <cell r="M1361">
            <v>230.4</v>
          </cell>
        </row>
        <row r="1362">
          <cell r="A1362" t="str">
            <v>CAP</v>
          </cell>
          <cell r="B1362" t="str">
            <v>Driscoll,Daniel C</v>
          </cell>
          <cell r="C1362">
            <v>16725</v>
          </cell>
          <cell r="D1362" t="str">
            <v>16725</v>
          </cell>
          <cell r="E1362" t="str">
            <v>Distribution Operations Framingham</v>
          </cell>
          <cell r="F1362" t="str">
            <v>Electric Operations</v>
          </cell>
          <cell r="G1362" t="str">
            <v>Elect Maint &amp; Constr Framingham</v>
          </cell>
          <cell r="H1362" t="str">
            <v>120</v>
          </cell>
          <cell r="I1362" t="str">
            <v>CI</v>
          </cell>
          <cell r="K1362">
            <v>486170.16</v>
          </cell>
          <cell r="M1362">
            <v>40.590000000000003</v>
          </cell>
        </row>
        <row r="1363">
          <cell r="A1363" t="str">
            <v>CAP</v>
          </cell>
          <cell r="B1363" t="str">
            <v>Driscoll,Daniel C</v>
          </cell>
          <cell r="C1363">
            <v>16725</v>
          </cell>
          <cell r="D1363" t="str">
            <v>16725</v>
          </cell>
          <cell r="E1363" t="str">
            <v>Elect Maint &amp; Constr Framingham</v>
          </cell>
          <cell r="F1363" t="str">
            <v>Electric Operations</v>
          </cell>
          <cell r="G1363" t="str">
            <v>Elect Maint &amp; Constr Framingham</v>
          </cell>
          <cell r="H1363" t="str">
            <v>120</v>
          </cell>
          <cell r="I1363" t="str">
            <v>CI</v>
          </cell>
          <cell r="L1363">
            <v>1517301.21</v>
          </cell>
          <cell r="M1363">
            <v>100335.34</v>
          </cell>
        </row>
        <row r="1364">
          <cell r="A1364" t="str">
            <v>CAP</v>
          </cell>
          <cell r="B1364" t="str">
            <v>Driscoll,Daniel C</v>
          </cell>
          <cell r="C1364">
            <v>16725</v>
          </cell>
          <cell r="D1364" t="str">
            <v>16725</v>
          </cell>
          <cell r="E1364" t="str">
            <v>Customer Operations Framingham</v>
          </cell>
          <cell r="F1364" t="str">
            <v>Electric Operations</v>
          </cell>
          <cell r="G1364" t="str">
            <v>Elect Maint &amp; Constr Framingham</v>
          </cell>
          <cell r="H1364" t="str">
            <v>120</v>
          </cell>
          <cell r="I1364" t="str">
            <v>CL</v>
          </cell>
          <cell r="J1364">
            <v>931672.16</v>
          </cell>
        </row>
        <row r="1365">
          <cell r="A1365" t="str">
            <v>CAP</v>
          </cell>
          <cell r="B1365" t="str">
            <v>Driscoll,Daniel C</v>
          </cell>
          <cell r="C1365">
            <v>16725</v>
          </cell>
          <cell r="D1365" t="str">
            <v>16725</v>
          </cell>
          <cell r="E1365" t="str">
            <v>Distribution Operations Framingham</v>
          </cell>
          <cell r="F1365" t="str">
            <v>Electric Operations</v>
          </cell>
          <cell r="G1365" t="str">
            <v>Elect Maint &amp; Constr Framingham</v>
          </cell>
          <cell r="H1365" t="str">
            <v>120</v>
          </cell>
          <cell r="I1365" t="str">
            <v>CL</v>
          </cell>
          <cell r="K1365">
            <v>1758387.41</v>
          </cell>
        </row>
        <row r="1366">
          <cell r="A1366" t="str">
            <v>CAP</v>
          </cell>
          <cell r="B1366" t="str">
            <v>Driscoll,Daniel C</v>
          </cell>
          <cell r="C1366">
            <v>16725</v>
          </cell>
          <cell r="D1366" t="str">
            <v>16725</v>
          </cell>
          <cell r="E1366" t="str">
            <v>Elect Maint &amp; Constr Framingham</v>
          </cell>
          <cell r="F1366" t="str">
            <v>Electric Operations</v>
          </cell>
          <cell r="G1366" t="str">
            <v>Elect Maint &amp; Constr Framingham</v>
          </cell>
          <cell r="H1366" t="str">
            <v>120</v>
          </cell>
          <cell r="I1366" t="str">
            <v>CL</v>
          </cell>
          <cell r="L1366">
            <v>1326338.54</v>
          </cell>
        </row>
        <row r="1367">
          <cell r="A1367" t="str">
            <v>CAP</v>
          </cell>
          <cell r="B1367" t="str">
            <v>Driscoll,Daniel C</v>
          </cell>
          <cell r="C1367">
            <v>16725</v>
          </cell>
          <cell r="D1367" t="str">
            <v>16725</v>
          </cell>
          <cell r="E1367" t="str">
            <v>Customer Operations Framingham</v>
          </cell>
          <cell r="F1367" t="str">
            <v>Electric Operations</v>
          </cell>
          <cell r="G1367" t="str">
            <v>Elect Maint &amp; Constr Framingham</v>
          </cell>
          <cell r="H1367" t="str">
            <v>120</v>
          </cell>
          <cell r="I1367" t="str">
            <v>CM</v>
          </cell>
          <cell r="J1367">
            <v>1080629.78</v>
          </cell>
        </row>
        <row r="1368">
          <cell r="A1368" t="str">
            <v>CAP</v>
          </cell>
          <cell r="B1368" t="str">
            <v>Driscoll,Daniel C</v>
          </cell>
          <cell r="C1368">
            <v>16725</v>
          </cell>
          <cell r="D1368" t="str">
            <v>16725</v>
          </cell>
          <cell r="E1368" t="str">
            <v>Distribution Operations Framingham</v>
          </cell>
          <cell r="F1368" t="str">
            <v>Electric Operations</v>
          </cell>
          <cell r="G1368" t="str">
            <v>Elect Maint &amp; Constr Framingham</v>
          </cell>
          <cell r="H1368" t="str">
            <v>120</v>
          </cell>
          <cell r="I1368" t="str">
            <v>CM</v>
          </cell>
          <cell r="K1368">
            <v>1975293.84</v>
          </cell>
        </row>
        <row r="1369">
          <cell r="A1369" t="str">
            <v>CAP</v>
          </cell>
          <cell r="B1369" t="str">
            <v>Driscoll,Daniel C</v>
          </cell>
          <cell r="C1369">
            <v>16725</v>
          </cell>
          <cell r="D1369" t="str">
            <v>16725</v>
          </cell>
          <cell r="E1369" t="str">
            <v>Elect Maint &amp; Constr Framingham</v>
          </cell>
          <cell r="F1369" t="str">
            <v>Electric Operations</v>
          </cell>
          <cell r="G1369" t="str">
            <v>Elect Maint &amp; Constr Framingham</v>
          </cell>
          <cell r="H1369" t="str">
            <v>120</v>
          </cell>
          <cell r="I1369" t="str">
            <v>CM</v>
          </cell>
          <cell r="L1369">
            <v>2293984.42</v>
          </cell>
        </row>
        <row r="1370">
          <cell r="A1370" t="str">
            <v>CAP</v>
          </cell>
          <cell r="B1370" t="str">
            <v>Driscoll,Daniel C</v>
          </cell>
          <cell r="C1370">
            <v>16725</v>
          </cell>
          <cell r="D1370" t="str">
            <v>16725</v>
          </cell>
          <cell r="E1370" t="str">
            <v>Customer Operations Framingham</v>
          </cell>
          <cell r="F1370" t="str">
            <v>Electric Operations</v>
          </cell>
          <cell r="G1370" t="str">
            <v>Elect Maint &amp; Constr Framingham</v>
          </cell>
          <cell r="H1370" t="str">
            <v>120</v>
          </cell>
          <cell r="I1370" t="str">
            <v>CO</v>
          </cell>
          <cell r="J1370">
            <v>-123435</v>
          </cell>
        </row>
        <row r="1371">
          <cell r="A1371" t="str">
            <v>CAP</v>
          </cell>
          <cell r="B1371" t="str">
            <v>Driscoll,Daniel C</v>
          </cell>
          <cell r="C1371">
            <v>16725</v>
          </cell>
          <cell r="D1371" t="str">
            <v>16725</v>
          </cell>
          <cell r="E1371" t="str">
            <v>Distribution Operations Framingham</v>
          </cell>
          <cell r="F1371" t="str">
            <v>Electric Operations</v>
          </cell>
          <cell r="G1371" t="str">
            <v>Elect Maint &amp; Constr Framingham</v>
          </cell>
          <cell r="H1371" t="str">
            <v>120</v>
          </cell>
          <cell r="I1371" t="str">
            <v>CO</v>
          </cell>
          <cell r="K1371">
            <v>5500888.7999999998</v>
          </cell>
          <cell r="M1371">
            <v>30.9</v>
          </cell>
        </row>
        <row r="1372">
          <cell r="A1372" t="str">
            <v>CAP</v>
          </cell>
          <cell r="B1372" t="str">
            <v>Driscoll,Daniel C</v>
          </cell>
          <cell r="C1372">
            <v>16725</v>
          </cell>
          <cell r="D1372" t="str">
            <v>16725</v>
          </cell>
          <cell r="E1372" t="str">
            <v>Elect Maint &amp; Constr Framingham</v>
          </cell>
          <cell r="F1372" t="str">
            <v>Electric Operations</v>
          </cell>
          <cell r="G1372" t="str">
            <v>Elect Maint &amp; Constr Framingham</v>
          </cell>
          <cell r="H1372" t="str">
            <v>120</v>
          </cell>
          <cell r="I1372" t="str">
            <v>CO</v>
          </cell>
          <cell r="L1372">
            <v>-403235.86</v>
          </cell>
        </row>
        <row r="1373">
          <cell r="A1373" t="str">
            <v>CAP</v>
          </cell>
          <cell r="B1373" t="str">
            <v>Driscoll,Daniel C</v>
          </cell>
          <cell r="C1373">
            <v>16725</v>
          </cell>
          <cell r="D1373" t="str">
            <v>16725</v>
          </cell>
          <cell r="E1373" t="str">
            <v>Customer Operations Framingham</v>
          </cell>
          <cell r="F1373" t="str">
            <v>Electric Operations</v>
          </cell>
          <cell r="G1373" t="str">
            <v>Elect Maint &amp; Constr Framingham</v>
          </cell>
          <cell r="H1373" t="str">
            <v>120</v>
          </cell>
          <cell r="I1373" t="str">
            <v>CT</v>
          </cell>
          <cell r="J1373">
            <v>440119.12</v>
          </cell>
        </row>
        <row r="1374">
          <cell r="A1374" t="str">
            <v>CAP</v>
          </cell>
          <cell r="B1374" t="str">
            <v>Driscoll,Daniel C</v>
          </cell>
          <cell r="C1374">
            <v>16725</v>
          </cell>
          <cell r="D1374" t="str">
            <v>16725</v>
          </cell>
          <cell r="E1374" t="str">
            <v>Distribution Operations Framingham</v>
          </cell>
          <cell r="F1374" t="str">
            <v>Electric Operations</v>
          </cell>
          <cell r="G1374" t="str">
            <v>Elect Maint &amp; Constr Framingham</v>
          </cell>
          <cell r="H1374" t="str">
            <v>120</v>
          </cell>
          <cell r="I1374" t="str">
            <v>CT</v>
          </cell>
          <cell r="K1374">
            <v>841019.6</v>
          </cell>
        </row>
        <row r="1375">
          <cell r="A1375" t="str">
            <v>CAP</v>
          </cell>
          <cell r="B1375" t="str">
            <v>Driscoll,Daniel C</v>
          </cell>
          <cell r="C1375">
            <v>16725</v>
          </cell>
          <cell r="D1375" t="str">
            <v>16725</v>
          </cell>
          <cell r="E1375" t="str">
            <v>Elect Maint &amp; Constr Framingham</v>
          </cell>
          <cell r="F1375" t="str">
            <v>Electric Operations</v>
          </cell>
          <cell r="G1375" t="str">
            <v>Elect Maint &amp; Constr Framingham</v>
          </cell>
          <cell r="H1375" t="str">
            <v>120</v>
          </cell>
          <cell r="I1375" t="str">
            <v>CT</v>
          </cell>
          <cell r="L1375">
            <v>718342.27</v>
          </cell>
        </row>
        <row r="1376">
          <cell r="A1376" t="str">
            <v>O&amp;M</v>
          </cell>
          <cell r="B1376" t="str">
            <v>Driscoll,Daniel C</v>
          </cell>
          <cell r="C1376">
            <v>16725</v>
          </cell>
          <cell r="D1376" t="str">
            <v>16725</v>
          </cell>
          <cell r="E1376" t="str">
            <v>Customer Operations Framingham</v>
          </cell>
          <cell r="F1376" t="str">
            <v>Electric Operations</v>
          </cell>
          <cell r="G1376" t="str">
            <v>Elect Maint &amp; Constr Framingham</v>
          </cell>
          <cell r="H1376" t="str">
            <v>120</v>
          </cell>
          <cell r="I1376" t="str">
            <v>IT</v>
          </cell>
          <cell r="J1376">
            <v>281538.62</v>
          </cell>
          <cell r="K1376">
            <v>513064.62</v>
          </cell>
          <cell r="M1376">
            <v>0</v>
          </cell>
        </row>
        <row r="1377">
          <cell r="A1377" t="str">
            <v>O&amp;M</v>
          </cell>
          <cell r="B1377" t="str">
            <v>Driscoll,Daniel C</v>
          </cell>
          <cell r="C1377">
            <v>16725</v>
          </cell>
          <cell r="D1377" t="str">
            <v>16725</v>
          </cell>
          <cell r="E1377" t="str">
            <v>Elect Maint &amp; Constr Framingham</v>
          </cell>
          <cell r="F1377" t="str">
            <v>Electric Operations</v>
          </cell>
          <cell r="G1377" t="str">
            <v>Elect Maint &amp; Constr Framingham</v>
          </cell>
          <cell r="H1377" t="str">
            <v>120</v>
          </cell>
          <cell r="I1377" t="str">
            <v>IT</v>
          </cell>
          <cell r="L1377">
            <v>550652.53</v>
          </cell>
          <cell r="M1377">
            <v>0</v>
          </cell>
        </row>
        <row r="1378">
          <cell r="A1378" t="str">
            <v>O&amp;M</v>
          </cell>
          <cell r="B1378" t="str">
            <v>Driscoll,Daniel C</v>
          </cell>
          <cell r="C1378">
            <v>16725</v>
          </cell>
          <cell r="D1378" t="str">
            <v>16725</v>
          </cell>
          <cell r="E1378" t="str">
            <v>Customer Operations Framingham</v>
          </cell>
          <cell r="F1378" t="str">
            <v>Electric Operations</v>
          </cell>
          <cell r="G1378" t="str">
            <v>Elect Maint &amp; Constr Framingham</v>
          </cell>
          <cell r="H1378" t="str">
            <v>120</v>
          </cell>
          <cell r="I1378" t="str">
            <v>LT</v>
          </cell>
          <cell r="J1378">
            <v>1275496.6399999999</v>
          </cell>
          <cell r="K1378">
            <v>2241109.79</v>
          </cell>
          <cell r="M1378">
            <v>2065.15</v>
          </cell>
        </row>
        <row r="1379">
          <cell r="A1379" t="str">
            <v>O&amp;M</v>
          </cell>
          <cell r="B1379" t="str">
            <v>Driscoll,Daniel C</v>
          </cell>
          <cell r="C1379">
            <v>16725</v>
          </cell>
          <cell r="D1379" t="str">
            <v>16725</v>
          </cell>
          <cell r="E1379" t="str">
            <v>Elect Maint &amp; Constr Framingham</v>
          </cell>
          <cell r="F1379" t="str">
            <v>Electric Operations</v>
          </cell>
          <cell r="G1379" t="str">
            <v>Elect Maint &amp; Constr Framingham</v>
          </cell>
          <cell r="H1379" t="str">
            <v>120</v>
          </cell>
          <cell r="I1379" t="str">
            <v>LT</v>
          </cell>
          <cell r="L1379">
            <v>1953421.91</v>
          </cell>
          <cell r="M1379">
            <v>27889.75</v>
          </cell>
        </row>
        <row r="1380">
          <cell r="A1380" t="str">
            <v>O&amp;M</v>
          </cell>
          <cell r="B1380" t="str">
            <v>Driscoll,Daniel C</v>
          </cell>
          <cell r="C1380">
            <v>16725</v>
          </cell>
          <cell r="D1380" t="str">
            <v>16725</v>
          </cell>
          <cell r="E1380" t="str">
            <v>Customer Operations Framingham</v>
          </cell>
          <cell r="F1380" t="str">
            <v>Electric Operations</v>
          </cell>
          <cell r="G1380" t="str">
            <v>Elect Maint &amp; Constr Framingham</v>
          </cell>
          <cell r="H1380" t="str">
            <v>120</v>
          </cell>
          <cell r="I1380" t="str">
            <v>MT</v>
          </cell>
          <cell r="J1380">
            <v>189094.28</v>
          </cell>
          <cell r="K1380">
            <v>332753.09000000003</v>
          </cell>
        </row>
        <row r="1381">
          <cell r="A1381" t="str">
            <v>O&amp;M</v>
          </cell>
          <cell r="B1381" t="str">
            <v>Driscoll,Daniel C</v>
          </cell>
          <cell r="C1381">
            <v>16725</v>
          </cell>
          <cell r="D1381" t="str">
            <v>16725</v>
          </cell>
          <cell r="E1381" t="str">
            <v>Elect Maint &amp; Constr Framingham</v>
          </cell>
          <cell r="F1381" t="str">
            <v>Electric Operations</v>
          </cell>
          <cell r="G1381" t="str">
            <v>Elect Maint &amp; Constr Framingham</v>
          </cell>
          <cell r="H1381" t="str">
            <v>120</v>
          </cell>
          <cell r="I1381" t="str">
            <v>MT</v>
          </cell>
          <cell r="L1381">
            <v>373543.2</v>
          </cell>
          <cell r="M1381">
            <v>-4111.1099999999997</v>
          </cell>
        </row>
        <row r="1382">
          <cell r="A1382" t="str">
            <v>O&amp;M</v>
          </cell>
          <cell r="B1382" t="str">
            <v>Driscoll,Daniel C</v>
          </cell>
          <cell r="C1382">
            <v>16725</v>
          </cell>
          <cell r="D1382" t="str">
            <v>16725</v>
          </cell>
          <cell r="E1382" t="str">
            <v>Customer Operations Framingham</v>
          </cell>
          <cell r="F1382" t="str">
            <v>Electric Operations</v>
          </cell>
          <cell r="G1382" t="str">
            <v>Elect Maint &amp; Constr Framingham</v>
          </cell>
          <cell r="H1382" t="str">
            <v>120</v>
          </cell>
          <cell r="I1382" t="str">
            <v>OT</v>
          </cell>
          <cell r="J1382">
            <v>795581.67</v>
          </cell>
          <cell r="K1382">
            <v>662529.68999999994</v>
          </cell>
        </row>
        <row r="1383">
          <cell r="A1383" t="str">
            <v>O&amp;M</v>
          </cell>
          <cell r="B1383" t="str">
            <v>Driscoll,Daniel C</v>
          </cell>
          <cell r="C1383">
            <v>16725</v>
          </cell>
          <cell r="D1383" t="str">
            <v>16725</v>
          </cell>
          <cell r="E1383" t="str">
            <v>Elect Maint &amp; Constr Framingham</v>
          </cell>
          <cell r="F1383" t="str">
            <v>Electric Operations</v>
          </cell>
          <cell r="G1383" t="str">
            <v>Elect Maint &amp; Constr Framingham</v>
          </cell>
          <cell r="H1383" t="str">
            <v>120</v>
          </cell>
          <cell r="I1383" t="str">
            <v>OT</v>
          </cell>
          <cell r="L1383">
            <v>595796.77</v>
          </cell>
        </row>
        <row r="1384">
          <cell r="A1384" t="str">
            <v>O&amp;M</v>
          </cell>
          <cell r="B1384" t="str">
            <v>Driscoll,Daniel C</v>
          </cell>
          <cell r="C1384">
            <v>16725</v>
          </cell>
          <cell r="D1384" t="str">
            <v>16725</v>
          </cell>
          <cell r="E1384" t="str">
            <v>Customer Operations Framingham</v>
          </cell>
          <cell r="F1384" t="str">
            <v>Electric Operations</v>
          </cell>
          <cell r="G1384" t="str">
            <v>Elect Maint &amp; Constr Framingham</v>
          </cell>
          <cell r="H1384" t="str">
            <v>120</v>
          </cell>
          <cell r="I1384" t="str">
            <v>TT</v>
          </cell>
          <cell r="J1384">
            <v>136922.82999999999</v>
          </cell>
          <cell r="K1384">
            <v>762388.06</v>
          </cell>
          <cell r="M1384">
            <v>-5917.88</v>
          </cell>
        </row>
        <row r="1385">
          <cell r="A1385" t="str">
            <v>O&amp;M</v>
          </cell>
          <cell r="B1385" t="str">
            <v>Driscoll,Daniel C</v>
          </cell>
          <cell r="C1385">
            <v>16725</v>
          </cell>
          <cell r="D1385" t="str">
            <v>16725</v>
          </cell>
          <cell r="E1385" t="str">
            <v>Elect Maint &amp; Constr Framingham</v>
          </cell>
          <cell r="F1385" t="str">
            <v>Electric Operations</v>
          </cell>
          <cell r="G1385" t="str">
            <v>Elect Maint &amp; Constr Framingham</v>
          </cell>
          <cell r="H1385" t="str">
            <v>120</v>
          </cell>
          <cell r="I1385" t="str">
            <v>TT</v>
          </cell>
          <cell r="L1385">
            <v>538322.55000000005</v>
          </cell>
          <cell r="M1385">
            <v>85788.68</v>
          </cell>
        </row>
        <row r="1386">
          <cell r="A1386" t="str">
            <v>O&amp;M</v>
          </cell>
          <cell r="C1386">
            <v>16730</v>
          </cell>
          <cell r="D1386" t="str">
            <v>16730</v>
          </cell>
          <cell r="E1386" t="str">
            <v>T9 - Customer Ops Fram, Walp</v>
          </cell>
          <cell r="H1386" t="str">
            <v>120</v>
          </cell>
          <cell r="I1386" t="str">
            <v>BT</v>
          </cell>
          <cell r="J1386">
            <v>36395.61</v>
          </cell>
        </row>
        <row r="1387">
          <cell r="A1387" t="str">
            <v>CAP</v>
          </cell>
          <cell r="C1387">
            <v>16730</v>
          </cell>
          <cell r="D1387" t="str">
            <v>16730</v>
          </cell>
          <cell r="E1387" t="str">
            <v>T9 - Customer Ops Fram, Walp</v>
          </cell>
          <cell r="H1387" t="str">
            <v>120</v>
          </cell>
          <cell r="I1387" t="str">
            <v>CB</v>
          </cell>
          <cell r="J1387">
            <v>72549.070000000007</v>
          </cell>
          <cell r="M1387">
            <v>533398.12</v>
          </cell>
        </row>
        <row r="1388">
          <cell r="A1388" t="str">
            <v>CAP</v>
          </cell>
          <cell r="C1388">
            <v>16730</v>
          </cell>
          <cell r="D1388" t="str">
            <v>16730</v>
          </cell>
          <cell r="E1388" t="str">
            <v>T9 - Customer Ops Fram, Walp</v>
          </cell>
          <cell r="H1388" t="str">
            <v>120</v>
          </cell>
          <cell r="I1388" t="str">
            <v>CI</v>
          </cell>
          <cell r="J1388">
            <v>56398.3</v>
          </cell>
          <cell r="K1388">
            <v>1866.76</v>
          </cell>
          <cell r="L1388">
            <v>0</v>
          </cell>
        </row>
        <row r="1389">
          <cell r="A1389" t="str">
            <v>CAP</v>
          </cell>
          <cell r="C1389">
            <v>16730</v>
          </cell>
          <cell r="D1389" t="str">
            <v>16730</v>
          </cell>
          <cell r="E1389" t="str">
            <v>T9 - Customer Ops Fram, Walp</v>
          </cell>
          <cell r="H1389" t="str">
            <v>120</v>
          </cell>
          <cell r="I1389" t="str">
            <v>CL</v>
          </cell>
          <cell r="J1389">
            <v>166258.84</v>
          </cell>
        </row>
        <row r="1390">
          <cell r="A1390" t="str">
            <v>CAP</v>
          </cell>
          <cell r="C1390">
            <v>16730</v>
          </cell>
          <cell r="D1390" t="str">
            <v>16730</v>
          </cell>
          <cell r="E1390" t="str">
            <v>T9 - Customer Ops Fram, Walp</v>
          </cell>
          <cell r="H1390" t="str">
            <v>120</v>
          </cell>
          <cell r="I1390" t="str">
            <v>CM</v>
          </cell>
          <cell r="J1390">
            <v>449042.93</v>
          </cell>
          <cell r="K1390">
            <v>768.26</v>
          </cell>
          <cell r="L1390">
            <v>873.67</v>
          </cell>
        </row>
        <row r="1391">
          <cell r="A1391" t="str">
            <v>CAP</v>
          </cell>
          <cell r="C1391">
            <v>16730</v>
          </cell>
          <cell r="D1391" t="str">
            <v>16730</v>
          </cell>
          <cell r="E1391" t="str">
            <v>T9 - Customer Ops Fram, Walp</v>
          </cell>
          <cell r="H1391" t="str">
            <v>120</v>
          </cell>
          <cell r="I1391" t="str">
            <v>CO</v>
          </cell>
          <cell r="J1391">
            <v>-1865</v>
          </cell>
        </row>
        <row r="1392">
          <cell r="A1392" t="str">
            <v>CAP</v>
          </cell>
          <cell r="C1392">
            <v>16730</v>
          </cell>
          <cell r="D1392" t="str">
            <v>16730</v>
          </cell>
          <cell r="E1392" t="str">
            <v>T9 - Customer Ops Fram, Walp</v>
          </cell>
          <cell r="H1392" t="str">
            <v>120</v>
          </cell>
          <cell r="I1392" t="str">
            <v>CT</v>
          </cell>
          <cell r="J1392">
            <v>65036.97</v>
          </cell>
          <cell r="K1392">
            <v>0</v>
          </cell>
        </row>
        <row r="1393">
          <cell r="A1393" t="str">
            <v>O&amp;M</v>
          </cell>
          <cell r="C1393">
            <v>16730</v>
          </cell>
          <cell r="D1393" t="str">
            <v>16730</v>
          </cell>
          <cell r="E1393" t="str">
            <v>T9 - Customer Ops Fram, Walp</v>
          </cell>
          <cell r="H1393" t="str">
            <v>120</v>
          </cell>
          <cell r="I1393" t="str">
            <v>IT</v>
          </cell>
          <cell r="J1393">
            <v>12371.13</v>
          </cell>
          <cell r="K1393">
            <v>-9.48</v>
          </cell>
          <cell r="L1393">
            <v>385.81</v>
          </cell>
          <cell r="M1393">
            <v>0</v>
          </cell>
        </row>
        <row r="1394">
          <cell r="A1394" t="str">
            <v>O&amp;M</v>
          </cell>
          <cell r="C1394">
            <v>16730</v>
          </cell>
          <cell r="D1394" t="str">
            <v>16730</v>
          </cell>
          <cell r="E1394" t="str">
            <v>T9 - Customer Ops Fram, Walp</v>
          </cell>
          <cell r="H1394" t="str">
            <v>120</v>
          </cell>
          <cell r="I1394" t="str">
            <v>LT</v>
          </cell>
          <cell r="J1394">
            <v>106382.7</v>
          </cell>
          <cell r="M1394">
            <v>54777.61</v>
          </cell>
        </row>
        <row r="1395">
          <cell r="A1395" t="str">
            <v>O&amp;M</v>
          </cell>
          <cell r="C1395">
            <v>16730</v>
          </cell>
          <cell r="D1395" t="str">
            <v>16730</v>
          </cell>
          <cell r="E1395" t="str">
            <v>T9 - Customer Ops Fram, Walp</v>
          </cell>
          <cell r="H1395" t="str">
            <v>120</v>
          </cell>
          <cell r="I1395" t="str">
            <v>MT</v>
          </cell>
          <cell r="J1395">
            <v>227412.82</v>
          </cell>
          <cell r="K1395">
            <v>-8394.2900000000009</v>
          </cell>
          <cell r="L1395">
            <v>14124.57</v>
          </cell>
        </row>
        <row r="1396">
          <cell r="A1396" t="str">
            <v>O&amp;M</v>
          </cell>
          <cell r="C1396">
            <v>16730</v>
          </cell>
          <cell r="D1396" t="str">
            <v>16730</v>
          </cell>
          <cell r="E1396" t="str">
            <v>T9 - Customer Ops Fram, Walp</v>
          </cell>
          <cell r="H1396" t="str">
            <v>120</v>
          </cell>
          <cell r="I1396" t="str">
            <v>OT</v>
          </cell>
          <cell r="J1396">
            <v>4582.3</v>
          </cell>
          <cell r="K1396">
            <v>44.82</v>
          </cell>
          <cell r="M1396">
            <v>1226.3900000000001</v>
          </cell>
        </row>
        <row r="1397">
          <cell r="A1397" t="str">
            <v>O&amp;M</v>
          </cell>
          <cell r="C1397">
            <v>16730</v>
          </cell>
          <cell r="D1397" t="str">
            <v>16730</v>
          </cell>
          <cell r="E1397" t="str">
            <v>T9 - Customer Ops Fram, Walp</v>
          </cell>
          <cell r="H1397" t="str">
            <v>120</v>
          </cell>
          <cell r="I1397" t="str">
            <v>TT</v>
          </cell>
          <cell r="J1397">
            <v>3117.45</v>
          </cell>
          <cell r="M1397">
            <v>2783.75</v>
          </cell>
        </row>
        <row r="1398">
          <cell r="A1398" t="str">
            <v>O&amp;M</v>
          </cell>
          <cell r="B1398" t="str">
            <v>Driscoll,Daniel C</v>
          </cell>
          <cell r="C1398">
            <v>16735</v>
          </cell>
          <cell r="D1398" t="str">
            <v>16735</v>
          </cell>
          <cell r="E1398" t="str">
            <v>Customer Operations Walpole</v>
          </cell>
          <cell r="F1398" t="str">
            <v>Electric Operations</v>
          </cell>
          <cell r="G1398" t="str">
            <v>Elect Maint &amp; Constr Walpole</v>
          </cell>
          <cell r="H1398" t="str">
            <v>120</v>
          </cell>
          <cell r="I1398" t="str">
            <v>BT</v>
          </cell>
          <cell r="J1398">
            <v>551029.27</v>
          </cell>
          <cell r="K1398">
            <v>768521.94</v>
          </cell>
          <cell r="M1398">
            <v>150.66</v>
          </cell>
        </row>
        <row r="1399">
          <cell r="A1399" t="str">
            <v>O&amp;M</v>
          </cell>
          <cell r="B1399" t="str">
            <v>Driscoll,Daniel C</v>
          </cell>
          <cell r="C1399">
            <v>16735</v>
          </cell>
          <cell r="D1399" t="str">
            <v>16735</v>
          </cell>
          <cell r="E1399" t="str">
            <v>Elect Maint &amp; Constr Walpole</v>
          </cell>
          <cell r="F1399" t="str">
            <v>Electric Operations</v>
          </cell>
          <cell r="G1399" t="str">
            <v>Elect Maint &amp; Constr Walpole</v>
          </cell>
          <cell r="H1399" t="str">
            <v>120</v>
          </cell>
          <cell r="I1399" t="str">
            <v>BT</v>
          </cell>
          <cell r="L1399">
            <v>617239.66</v>
          </cell>
        </row>
        <row r="1400">
          <cell r="A1400" t="str">
            <v>CAP</v>
          </cell>
          <cell r="B1400" t="str">
            <v>Driscoll,Daniel C</v>
          </cell>
          <cell r="C1400">
            <v>16735</v>
          </cell>
          <cell r="D1400" t="str">
            <v>16735</v>
          </cell>
          <cell r="E1400" t="str">
            <v>Customer Operations Walpole</v>
          </cell>
          <cell r="F1400" t="str">
            <v>Electric Operations</v>
          </cell>
          <cell r="G1400" t="str">
            <v>Elect Maint &amp; Constr Walpole</v>
          </cell>
          <cell r="H1400" t="str">
            <v>120</v>
          </cell>
          <cell r="I1400" t="str">
            <v>CB</v>
          </cell>
          <cell r="J1400">
            <v>236460.45</v>
          </cell>
          <cell r="K1400">
            <v>537308.48</v>
          </cell>
        </row>
        <row r="1401">
          <cell r="A1401" t="str">
            <v>CAP</v>
          </cell>
          <cell r="B1401" t="str">
            <v>Driscoll,Daniel C</v>
          </cell>
          <cell r="C1401">
            <v>16735</v>
          </cell>
          <cell r="D1401" t="str">
            <v>16735</v>
          </cell>
          <cell r="E1401" t="str">
            <v>Elect Maint &amp; Constr Walpole</v>
          </cell>
          <cell r="F1401" t="str">
            <v>Electric Operations</v>
          </cell>
          <cell r="G1401" t="str">
            <v>Elect Maint &amp; Constr Walpole</v>
          </cell>
          <cell r="H1401" t="str">
            <v>120</v>
          </cell>
          <cell r="I1401" t="str">
            <v>CB</v>
          </cell>
          <cell r="L1401">
            <v>486706.48</v>
          </cell>
        </row>
        <row r="1402">
          <cell r="A1402" t="str">
            <v>CAP</v>
          </cell>
          <cell r="B1402" t="str">
            <v>Driscoll,Daniel C</v>
          </cell>
          <cell r="C1402">
            <v>16735</v>
          </cell>
          <cell r="D1402" t="str">
            <v>16735</v>
          </cell>
          <cell r="E1402" t="str">
            <v>Customer Operations Walpole</v>
          </cell>
          <cell r="F1402" t="str">
            <v>Electric Operations</v>
          </cell>
          <cell r="G1402" t="str">
            <v>Elect Maint &amp; Constr Walpole</v>
          </cell>
          <cell r="H1402" t="str">
            <v>120</v>
          </cell>
          <cell r="I1402" t="str">
            <v>CI</v>
          </cell>
          <cell r="J1402">
            <v>211652.64</v>
          </cell>
          <cell r="K1402">
            <v>827382.03</v>
          </cell>
          <cell r="M1402">
            <v>128746.3</v>
          </cell>
        </row>
        <row r="1403">
          <cell r="A1403" t="str">
            <v>CAP</v>
          </cell>
          <cell r="B1403" t="str">
            <v>Driscoll,Daniel C</v>
          </cell>
          <cell r="C1403">
            <v>16735</v>
          </cell>
          <cell r="D1403" t="str">
            <v>16735</v>
          </cell>
          <cell r="E1403" t="str">
            <v>Elect Maint &amp; Constr Walpole</v>
          </cell>
          <cell r="F1403" t="str">
            <v>Electric Operations</v>
          </cell>
          <cell r="G1403" t="str">
            <v>Elect Maint &amp; Constr Walpole</v>
          </cell>
          <cell r="H1403" t="str">
            <v>120</v>
          </cell>
          <cell r="I1403" t="str">
            <v>CI</v>
          </cell>
          <cell r="L1403">
            <v>1117315.46</v>
          </cell>
          <cell r="M1403">
            <v>0</v>
          </cell>
        </row>
        <row r="1404">
          <cell r="A1404" t="str">
            <v>CAP</v>
          </cell>
          <cell r="B1404" t="str">
            <v>Driscoll,Daniel C</v>
          </cell>
          <cell r="C1404">
            <v>16735</v>
          </cell>
          <cell r="D1404" t="str">
            <v>16735</v>
          </cell>
          <cell r="E1404" t="str">
            <v>Customer Operations Walpole</v>
          </cell>
          <cell r="F1404" t="str">
            <v>Electric Operations</v>
          </cell>
          <cell r="G1404" t="str">
            <v>Elect Maint &amp; Constr Walpole</v>
          </cell>
          <cell r="H1404" t="str">
            <v>120</v>
          </cell>
          <cell r="I1404" t="str">
            <v>CL</v>
          </cell>
          <cell r="J1404">
            <v>539901.07999999996</v>
          </cell>
          <cell r="K1404">
            <v>1237158.6399999999</v>
          </cell>
        </row>
        <row r="1405">
          <cell r="A1405" t="str">
            <v>CAP</v>
          </cell>
          <cell r="B1405" t="str">
            <v>Driscoll,Daniel C</v>
          </cell>
          <cell r="C1405">
            <v>16735</v>
          </cell>
          <cell r="D1405" t="str">
            <v>16735</v>
          </cell>
          <cell r="E1405" t="str">
            <v>Elect Maint &amp; Constr Walpole</v>
          </cell>
          <cell r="F1405" t="str">
            <v>Electric Operations</v>
          </cell>
          <cell r="G1405" t="str">
            <v>Elect Maint &amp; Constr Walpole</v>
          </cell>
          <cell r="H1405" t="str">
            <v>120</v>
          </cell>
          <cell r="I1405" t="str">
            <v>CL</v>
          </cell>
          <cell r="L1405">
            <v>1115066.8500000001</v>
          </cell>
        </row>
        <row r="1406">
          <cell r="A1406" t="str">
            <v>CAP</v>
          </cell>
          <cell r="B1406" t="str">
            <v>Driscoll,Daniel C</v>
          </cell>
          <cell r="C1406">
            <v>16735</v>
          </cell>
          <cell r="D1406" t="str">
            <v>16735</v>
          </cell>
          <cell r="E1406" t="str">
            <v>Customer Operations Walpole</v>
          </cell>
          <cell r="F1406" t="str">
            <v>Electric Operations</v>
          </cell>
          <cell r="G1406" t="str">
            <v>Elect Maint &amp; Constr Walpole</v>
          </cell>
          <cell r="H1406" t="str">
            <v>120</v>
          </cell>
          <cell r="I1406" t="str">
            <v>CM</v>
          </cell>
          <cell r="J1406">
            <v>974147.94</v>
          </cell>
          <cell r="K1406">
            <v>1749207.67</v>
          </cell>
        </row>
        <row r="1407">
          <cell r="A1407" t="str">
            <v>CAP</v>
          </cell>
          <cell r="B1407" t="str">
            <v>Driscoll,Daniel C</v>
          </cell>
          <cell r="C1407">
            <v>16735</v>
          </cell>
          <cell r="D1407" t="str">
            <v>16735</v>
          </cell>
          <cell r="E1407" t="str">
            <v>Elect Maint &amp; Constr Walpole</v>
          </cell>
          <cell r="F1407" t="str">
            <v>Electric Operations</v>
          </cell>
          <cell r="G1407" t="str">
            <v>Elect Maint &amp; Constr Walpole</v>
          </cell>
          <cell r="H1407" t="str">
            <v>120</v>
          </cell>
          <cell r="I1407" t="str">
            <v>CM</v>
          </cell>
          <cell r="L1407">
            <v>1774315.83</v>
          </cell>
          <cell r="M1407">
            <v>1968.63</v>
          </cell>
        </row>
        <row r="1408">
          <cell r="A1408" t="str">
            <v>CAP</v>
          </cell>
          <cell r="B1408" t="str">
            <v>Driscoll,Daniel C</v>
          </cell>
          <cell r="C1408">
            <v>16735</v>
          </cell>
          <cell r="D1408" t="str">
            <v>16735</v>
          </cell>
          <cell r="E1408" t="str">
            <v>Customer Operations Walpole</v>
          </cell>
          <cell r="F1408" t="str">
            <v>Electric Operations</v>
          </cell>
          <cell r="G1408" t="str">
            <v>Elect Maint &amp; Constr Walpole</v>
          </cell>
          <cell r="H1408" t="str">
            <v>120</v>
          </cell>
          <cell r="I1408" t="str">
            <v>CO</v>
          </cell>
          <cell r="J1408">
            <v>-100718.77</v>
          </cell>
          <cell r="K1408">
            <v>-357945.58</v>
          </cell>
        </row>
        <row r="1409">
          <cell r="A1409" t="str">
            <v>CAP</v>
          </cell>
          <cell r="B1409" t="str">
            <v>Driscoll,Daniel C</v>
          </cell>
          <cell r="C1409">
            <v>16735</v>
          </cell>
          <cell r="D1409" t="str">
            <v>16735</v>
          </cell>
          <cell r="E1409" t="str">
            <v>Elect Maint &amp; Constr Walpole</v>
          </cell>
          <cell r="F1409" t="str">
            <v>Electric Operations</v>
          </cell>
          <cell r="G1409" t="str">
            <v>Elect Maint &amp; Constr Walpole</v>
          </cell>
          <cell r="H1409" t="str">
            <v>120</v>
          </cell>
          <cell r="I1409" t="str">
            <v>CO</v>
          </cell>
          <cell r="L1409">
            <v>-390929.32</v>
          </cell>
        </row>
        <row r="1410">
          <cell r="A1410" t="str">
            <v>CAP</v>
          </cell>
          <cell r="B1410" t="str">
            <v>Driscoll,Daniel C</v>
          </cell>
          <cell r="C1410">
            <v>16735</v>
          </cell>
          <cell r="D1410" t="str">
            <v>16735</v>
          </cell>
          <cell r="E1410" t="str">
            <v>Customer Operations Walpole</v>
          </cell>
          <cell r="F1410" t="str">
            <v>Electric Operations</v>
          </cell>
          <cell r="G1410" t="str">
            <v>Elect Maint &amp; Constr Walpole</v>
          </cell>
          <cell r="H1410" t="str">
            <v>120</v>
          </cell>
          <cell r="I1410" t="str">
            <v>CT</v>
          </cell>
          <cell r="J1410">
            <v>174464.99</v>
          </cell>
          <cell r="K1410">
            <v>594943.77</v>
          </cell>
        </row>
        <row r="1411">
          <cell r="A1411" t="str">
            <v>CAP</v>
          </cell>
          <cell r="B1411" t="str">
            <v>Driscoll,Daniel C</v>
          </cell>
          <cell r="C1411">
            <v>16735</v>
          </cell>
          <cell r="D1411" t="str">
            <v>16735</v>
          </cell>
          <cell r="E1411" t="str">
            <v>Elect Maint &amp; Constr Walpole</v>
          </cell>
          <cell r="F1411" t="str">
            <v>Electric Operations</v>
          </cell>
          <cell r="G1411" t="str">
            <v>Elect Maint &amp; Constr Walpole</v>
          </cell>
          <cell r="H1411" t="str">
            <v>120</v>
          </cell>
          <cell r="I1411" t="str">
            <v>CT</v>
          </cell>
          <cell r="L1411">
            <v>493910.49</v>
          </cell>
        </row>
        <row r="1412">
          <cell r="A1412" t="str">
            <v>O&amp;M</v>
          </cell>
          <cell r="B1412" t="str">
            <v>Driscoll,Daniel C</v>
          </cell>
          <cell r="C1412">
            <v>16735</v>
          </cell>
          <cell r="D1412" t="str">
            <v>16735</v>
          </cell>
          <cell r="E1412" t="str">
            <v>Customer Operations Walpole</v>
          </cell>
          <cell r="F1412" t="str">
            <v>Electric Operations</v>
          </cell>
          <cell r="G1412" t="str">
            <v>Elect Maint &amp; Constr Walpole</v>
          </cell>
          <cell r="H1412" t="str">
            <v>120</v>
          </cell>
          <cell r="I1412" t="str">
            <v>IT</v>
          </cell>
          <cell r="J1412">
            <v>146170.21</v>
          </cell>
          <cell r="K1412">
            <v>533016.4</v>
          </cell>
        </row>
        <row r="1413">
          <cell r="A1413" t="str">
            <v>O&amp;M</v>
          </cell>
          <cell r="B1413" t="str">
            <v>Driscoll,Daniel C</v>
          </cell>
          <cell r="C1413">
            <v>16735</v>
          </cell>
          <cell r="D1413" t="str">
            <v>16735</v>
          </cell>
          <cell r="E1413" t="str">
            <v>Elect Maint &amp; Constr Walpole</v>
          </cell>
          <cell r="F1413" t="str">
            <v>Electric Operations</v>
          </cell>
          <cell r="G1413" t="str">
            <v>Elect Maint &amp; Constr Walpole</v>
          </cell>
          <cell r="H1413" t="str">
            <v>120</v>
          </cell>
          <cell r="I1413" t="str">
            <v>IT</v>
          </cell>
          <cell r="L1413">
            <v>343356.03</v>
          </cell>
        </row>
        <row r="1414">
          <cell r="A1414" t="str">
            <v>O&amp;M</v>
          </cell>
          <cell r="B1414" t="str">
            <v>Driscoll,Daniel C</v>
          </cell>
          <cell r="C1414">
            <v>16735</v>
          </cell>
          <cell r="D1414" t="str">
            <v>16735</v>
          </cell>
          <cell r="E1414" t="str">
            <v>Customer Operations Walpole</v>
          </cell>
          <cell r="F1414" t="str">
            <v>Electric Operations</v>
          </cell>
          <cell r="G1414" t="str">
            <v>Elect Maint &amp; Constr Walpole</v>
          </cell>
          <cell r="H1414" t="str">
            <v>120</v>
          </cell>
          <cell r="I1414" t="str">
            <v>LT</v>
          </cell>
          <cell r="J1414">
            <v>1521265.67</v>
          </cell>
          <cell r="K1414">
            <v>2195583.7000000002</v>
          </cell>
          <cell r="M1414">
            <v>197739.14</v>
          </cell>
        </row>
        <row r="1415">
          <cell r="A1415" t="str">
            <v>O&amp;M</v>
          </cell>
          <cell r="B1415" t="str">
            <v>Driscoll,Daniel C</v>
          </cell>
          <cell r="C1415">
            <v>16735</v>
          </cell>
          <cell r="D1415" t="str">
            <v>16735</v>
          </cell>
          <cell r="E1415" t="str">
            <v>Elect Maint &amp; Constr Walpole</v>
          </cell>
          <cell r="F1415" t="str">
            <v>Electric Operations</v>
          </cell>
          <cell r="G1415" t="str">
            <v>Elect Maint &amp; Constr Walpole</v>
          </cell>
          <cell r="H1415" t="str">
            <v>120</v>
          </cell>
          <cell r="I1415" t="str">
            <v>LT</v>
          </cell>
          <cell r="L1415">
            <v>1762503.22</v>
          </cell>
          <cell r="M1415">
            <v>4133.8</v>
          </cell>
        </row>
        <row r="1416">
          <cell r="A1416" t="str">
            <v>O&amp;M</v>
          </cell>
          <cell r="B1416" t="str">
            <v>Driscoll,Daniel C</v>
          </cell>
          <cell r="C1416">
            <v>16735</v>
          </cell>
          <cell r="D1416" t="str">
            <v>16735</v>
          </cell>
          <cell r="E1416" t="str">
            <v>Customer Operations Walpole</v>
          </cell>
          <cell r="F1416" t="str">
            <v>Electric Operations</v>
          </cell>
          <cell r="G1416" t="str">
            <v>Elect Maint &amp; Constr Walpole</v>
          </cell>
          <cell r="H1416" t="str">
            <v>120</v>
          </cell>
          <cell r="I1416" t="str">
            <v>MT</v>
          </cell>
          <cell r="J1416">
            <v>160988.66</v>
          </cell>
          <cell r="K1416">
            <v>625219.55000000005</v>
          </cell>
          <cell r="M1416">
            <v>4111.1099999999997</v>
          </cell>
        </row>
        <row r="1417">
          <cell r="A1417" t="str">
            <v>O&amp;M</v>
          </cell>
          <cell r="B1417" t="str">
            <v>Driscoll,Daniel C</v>
          </cell>
          <cell r="C1417">
            <v>16735</v>
          </cell>
          <cell r="D1417" t="str">
            <v>16735</v>
          </cell>
          <cell r="E1417" t="str">
            <v>Elect Maint &amp; Constr Walpole</v>
          </cell>
          <cell r="F1417" t="str">
            <v>Electric Operations</v>
          </cell>
          <cell r="G1417" t="str">
            <v>Elect Maint &amp; Constr Walpole</v>
          </cell>
          <cell r="H1417" t="str">
            <v>120</v>
          </cell>
          <cell r="I1417" t="str">
            <v>MT</v>
          </cell>
          <cell r="L1417">
            <v>553298.92000000004</v>
          </cell>
        </row>
        <row r="1418">
          <cell r="A1418" t="str">
            <v>O&amp;M</v>
          </cell>
          <cell r="B1418" t="str">
            <v>Driscoll,Daniel C</v>
          </cell>
          <cell r="C1418">
            <v>16735</v>
          </cell>
          <cell r="D1418" t="str">
            <v>16735</v>
          </cell>
          <cell r="E1418" t="str">
            <v>Customer Operations Walpole</v>
          </cell>
          <cell r="F1418" t="str">
            <v>Electric Operations</v>
          </cell>
          <cell r="G1418" t="str">
            <v>Elect Maint &amp; Constr Walpole</v>
          </cell>
          <cell r="H1418" t="str">
            <v>120</v>
          </cell>
          <cell r="I1418" t="str">
            <v>OT</v>
          </cell>
          <cell r="J1418">
            <v>721049.42</v>
          </cell>
          <cell r="K1418">
            <v>499243.73</v>
          </cell>
        </row>
        <row r="1419">
          <cell r="A1419" t="str">
            <v>O&amp;M</v>
          </cell>
          <cell r="B1419" t="str">
            <v>Driscoll,Daniel C</v>
          </cell>
          <cell r="C1419">
            <v>16735</v>
          </cell>
          <cell r="D1419" t="str">
            <v>16735</v>
          </cell>
          <cell r="E1419" t="str">
            <v>Elect Maint &amp; Constr Walpole</v>
          </cell>
          <cell r="F1419" t="str">
            <v>Electric Operations</v>
          </cell>
          <cell r="G1419" t="str">
            <v>Elect Maint &amp; Constr Walpole</v>
          </cell>
          <cell r="H1419" t="str">
            <v>120</v>
          </cell>
          <cell r="I1419" t="str">
            <v>OT</v>
          </cell>
          <cell r="L1419">
            <v>443066.53</v>
          </cell>
        </row>
        <row r="1420">
          <cell r="A1420" t="str">
            <v>O&amp;M</v>
          </cell>
          <cell r="B1420" t="str">
            <v>Driscoll,Daniel C</v>
          </cell>
          <cell r="C1420">
            <v>16735</v>
          </cell>
          <cell r="D1420" t="str">
            <v>16735</v>
          </cell>
          <cell r="E1420" t="str">
            <v>Customer Operations Walpole</v>
          </cell>
          <cell r="F1420" t="str">
            <v>Electric Operations</v>
          </cell>
          <cell r="G1420" t="str">
            <v>Elect Maint &amp; Constr Walpole</v>
          </cell>
          <cell r="H1420" t="str">
            <v>120</v>
          </cell>
          <cell r="I1420" t="str">
            <v>TT</v>
          </cell>
          <cell r="J1420">
            <v>97291.68</v>
          </cell>
          <cell r="K1420">
            <v>775080.02</v>
          </cell>
          <cell r="M1420">
            <v>278.66000000000003</v>
          </cell>
        </row>
        <row r="1421">
          <cell r="A1421" t="str">
            <v>O&amp;M</v>
          </cell>
          <cell r="B1421" t="str">
            <v>Driscoll,Daniel C</v>
          </cell>
          <cell r="C1421">
            <v>16735</v>
          </cell>
          <cell r="D1421" t="str">
            <v>16735</v>
          </cell>
          <cell r="E1421" t="str">
            <v>Elect Maint &amp; Constr Walpole</v>
          </cell>
          <cell r="F1421" t="str">
            <v>Electric Operations</v>
          </cell>
          <cell r="G1421" t="str">
            <v>Elect Maint &amp; Constr Walpole</v>
          </cell>
          <cell r="H1421" t="str">
            <v>120</v>
          </cell>
          <cell r="I1421" t="str">
            <v>TT</v>
          </cell>
          <cell r="L1421">
            <v>462514.06</v>
          </cell>
          <cell r="M1421">
            <v>-39410.660000000003</v>
          </cell>
        </row>
        <row r="1422">
          <cell r="A1422" t="str">
            <v>O&amp;M</v>
          </cell>
          <cell r="B1422" t="str">
            <v>Tzimorangas,John G</v>
          </cell>
          <cell r="C1422">
            <v>16740</v>
          </cell>
          <cell r="D1422" t="str">
            <v>16740</v>
          </cell>
          <cell r="E1422" t="str">
            <v>Customer Operations Mgr Yarm, Vineyard</v>
          </cell>
          <cell r="F1422" t="str">
            <v>Electric Operations</v>
          </cell>
          <cell r="G1422" t="str">
            <v>Sub Station Operations</v>
          </cell>
          <cell r="H1422" t="str">
            <v>120</v>
          </cell>
          <cell r="I1422" t="str">
            <v>BT</v>
          </cell>
          <cell r="J1422">
            <v>931.48</v>
          </cell>
          <cell r="M1422">
            <v>183.72</v>
          </cell>
        </row>
        <row r="1423">
          <cell r="A1423" t="str">
            <v>O&amp;M</v>
          </cell>
          <cell r="B1423" t="str">
            <v>Tzimorangas,John G</v>
          </cell>
          <cell r="C1423">
            <v>16740</v>
          </cell>
          <cell r="D1423" t="str">
            <v>16740</v>
          </cell>
          <cell r="E1423" t="str">
            <v>Station Operations/Station Construction Distribution NS</v>
          </cell>
          <cell r="F1423" t="str">
            <v>Electric Operations</v>
          </cell>
          <cell r="G1423" t="str">
            <v>Sub Station Operations</v>
          </cell>
          <cell r="H1423" t="str">
            <v>120</v>
          </cell>
          <cell r="I1423" t="str">
            <v>BT</v>
          </cell>
          <cell r="K1423">
            <v>73903.91</v>
          </cell>
        </row>
        <row r="1424">
          <cell r="A1424" t="str">
            <v>O&amp;M</v>
          </cell>
          <cell r="B1424" t="str">
            <v>Tzimorangas,John G</v>
          </cell>
          <cell r="C1424">
            <v>16740</v>
          </cell>
          <cell r="D1424" t="str">
            <v>16740</v>
          </cell>
          <cell r="E1424" t="str">
            <v>Sub Station Operations</v>
          </cell>
          <cell r="F1424" t="str">
            <v>Electric Operations</v>
          </cell>
          <cell r="G1424" t="str">
            <v>Sub Station Operations</v>
          </cell>
          <cell r="H1424" t="str">
            <v>120</v>
          </cell>
          <cell r="I1424" t="str">
            <v>BT</v>
          </cell>
          <cell r="L1424">
            <v>115476.69</v>
          </cell>
        </row>
        <row r="1425">
          <cell r="A1425" t="str">
            <v>CAP</v>
          </cell>
          <cell r="B1425" t="str">
            <v>Tzimorangas,John G</v>
          </cell>
          <cell r="C1425">
            <v>16740</v>
          </cell>
          <cell r="D1425" t="str">
            <v>16740</v>
          </cell>
          <cell r="E1425" t="str">
            <v>Customer Operations Mgr Yarm, Vineyard</v>
          </cell>
          <cell r="F1425" t="str">
            <v>Electric Operations</v>
          </cell>
          <cell r="G1425" t="str">
            <v>Sub Station Operations</v>
          </cell>
          <cell r="H1425" t="str">
            <v>120</v>
          </cell>
          <cell r="I1425" t="str">
            <v>CB</v>
          </cell>
          <cell r="J1425">
            <v>306.52</v>
          </cell>
        </row>
        <row r="1426">
          <cell r="A1426" t="str">
            <v>CAP</v>
          </cell>
          <cell r="B1426" t="str">
            <v>Tzimorangas,John G</v>
          </cell>
          <cell r="C1426">
            <v>16740</v>
          </cell>
          <cell r="D1426" t="str">
            <v>16740</v>
          </cell>
          <cell r="E1426" t="str">
            <v>Station Operations/Station Construction Distribution NS</v>
          </cell>
          <cell r="F1426" t="str">
            <v>Electric Operations</v>
          </cell>
          <cell r="G1426" t="str">
            <v>Sub Station Operations</v>
          </cell>
          <cell r="H1426" t="str">
            <v>120</v>
          </cell>
          <cell r="I1426" t="str">
            <v>CB</v>
          </cell>
          <cell r="K1426">
            <v>397252.45</v>
          </cell>
        </row>
        <row r="1427">
          <cell r="A1427" t="str">
            <v>CAP</v>
          </cell>
          <cell r="B1427" t="str">
            <v>Tzimorangas,John G</v>
          </cell>
          <cell r="C1427">
            <v>16740</v>
          </cell>
          <cell r="D1427" t="str">
            <v>16740</v>
          </cell>
          <cell r="E1427" t="str">
            <v>Sub Station Operations</v>
          </cell>
          <cell r="F1427" t="str">
            <v>Electric Operations</v>
          </cell>
          <cell r="G1427" t="str">
            <v>Sub Station Operations</v>
          </cell>
          <cell r="H1427" t="str">
            <v>120</v>
          </cell>
          <cell r="I1427" t="str">
            <v>CB</v>
          </cell>
          <cell r="L1427">
            <v>525370</v>
          </cell>
        </row>
        <row r="1428">
          <cell r="A1428" t="str">
            <v>CAP</v>
          </cell>
          <cell r="B1428" t="str">
            <v>Tzimorangas,John G</v>
          </cell>
          <cell r="C1428">
            <v>16740</v>
          </cell>
          <cell r="D1428" t="str">
            <v>16740</v>
          </cell>
          <cell r="E1428" t="str">
            <v>Customer Operations Mgr Yarm, Vineyard</v>
          </cell>
          <cell r="F1428" t="str">
            <v>Electric Operations</v>
          </cell>
          <cell r="G1428" t="str">
            <v>Sub Station Operations</v>
          </cell>
          <cell r="H1428" t="str">
            <v>120</v>
          </cell>
          <cell r="I1428" t="str">
            <v>CI</v>
          </cell>
          <cell r="J1428">
            <v>683.2</v>
          </cell>
        </row>
        <row r="1429">
          <cell r="A1429" t="str">
            <v>CAP</v>
          </cell>
          <cell r="B1429" t="str">
            <v>Tzimorangas,John G</v>
          </cell>
          <cell r="C1429">
            <v>16740</v>
          </cell>
          <cell r="D1429" t="str">
            <v>16740</v>
          </cell>
          <cell r="E1429" t="str">
            <v>Station Operations/Station Construction Distribution NS</v>
          </cell>
          <cell r="F1429" t="str">
            <v>Electric Operations</v>
          </cell>
          <cell r="G1429" t="str">
            <v>Sub Station Operations</v>
          </cell>
          <cell r="H1429" t="str">
            <v>120</v>
          </cell>
          <cell r="I1429" t="str">
            <v>CI</v>
          </cell>
          <cell r="K1429">
            <v>3496834.76</v>
          </cell>
        </row>
        <row r="1430">
          <cell r="A1430" t="str">
            <v>CAP</v>
          </cell>
          <cell r="B1430" t="str">
            <v>Tzimorangas,John G</v>
          </cell>
          <cell r="C1430">
            <v>16740</v>
          </cell>
          <cell r="D1430" t="str">
            <v>16740</v>
          </cell>
          <cell r="E1430" t="str">
            <v>Sub Station Operations</v>
          </cell>
          <cell r="F1430" t="str">
            <v>Electric Operations</v>
          </cell>
          <cell r="G1430" t="str">
            <v>Sub Station Operations</v>
          </cell>
          <cell r="H1430" t="str">
            <v>120</v>
          </cell>
          <cell r="I1430" t="str">
            <v>CI</v>
          </cell>
          <cell r="L1430">
            <v>12425609.73</v>
          </cell>
          <cell r="M1430">
            <v>24504.42</v>
          </cell>
        </row>
        <row r="1431">
          <cell r="A1431" t="str">
            <v>CAP</v>
          </cell>
          <cell r="B1431" t="str">
            <v>Tzimorangas,John G</v>
          </cell>
          <cell r="C1431">
            <v>16740</v>
          </cell>
          <cell r="D1431" t="str">
            <v>16740</v>
          </cell>
          <cell r="E1431" t="str">
            <v>Customer Operations Mgr Yarm, Vineyard</v>
          </cell>
          <cell r="F1431" t="str">
            <v>Electric Operations</v>
          </cell>
          <cell r="G1431" t="str">
            <v>Sub Station Operations</v>
          </cell>
          <cell r="H1431" t="str">
            <v>120</v>
          </cell>
          <cell r="I1431" t="str">
            <v>CL</v>
          </cell>
          <cell r="J1431">
            <v>696.63</v>
          </cell>
        </row>
        <row r="1432">
          <cell r="A1432" t="str">
            <v>CAP</v>
          </cell>
          <cell r="B1432" t="str">
            <v>Tzimorangas,John G</v>
          </cell>
          <cell r="C1432">
            <v>16740</v>
          </cell>
          <cell r="D1432" t="str">
            <v>16740</v>
          </cell>
          <cell r="E1432" t="str">
            <v>Station Operations/Station Construction Distribution NS</v>
          </cell>
          <cell r="F1432" t="str">
            <v>Electric Operations</v>
          </cell>
          <cell r="G1432" t="str">
            <v>Sub Station Operations</v>
          </cell>
          <cell r="H1432" t="str">
            <v>120</v>
          </cell>
          <cell r="I1432" t="str">
            <v>CL</v>
          </cell>
          <cell r="K1432">
            <v>905164.86</v>
          </cell>
        </row>
        <row r="1433">
          <cell r="A1433" t="str">
            <v>CAP</v>
          </cell>
          <cell r="B1433" t="str">
            <v>Tzimorangas,John G</v>
          </cell>
          <cell r="C1433">
            <v>16740</v>
          </cell>
          <cell r="D1433" t="str">
            <v>16740</v>
          </cell>
          <cell r="E1433" t="str">
            <v>Sub Station Operations</v>
          </cell>
          <cell r="F1433" t="str">
            <v>Electric Operations</v>
          </cell>
          <cell r="G1433" t="str">
            <v>Sub Station Operations</v>
          </cell>
          <cell r="H1433" t="str">
            <v>120</v>
          </cell>
          <cell r="I1433" t="str">
            <v>CL</v>
          </cell>
          <cell r="L1433">
            <v>1197916.75</v>
          </cell>
          <cell r="M1433">
            <v>-32.01</v>
          </cell>
        </row>
        <row r="1434">
          <cell r="A1434" t="str">
            <v>CAP</v>
          </cell>
          <cell r="B1434" t="str">
            <v>Tzimorangas,John G</v>
          </cell>
          <cell r="C1434">
            <v>16740</v>
          </cell>
          <cell r="D1434" t="str">
            <v>16740</v>
          </cell>
          <cell r="E1434" t="str">
            <v>Station Operations/Station Construction Distribution NS</v>
          </cell>
          <cell r="F1434" t="str">
            <v>Electric Operations</v>
          </cell>
          <cell r="G1434" t="str">
            <v>Sub Station Operations</v>
          </cell>
          <cell r="H1434" t="str">
            <v>120</v>
          </cell>
          <cell r="I1434" t="str">
            <v>CM</v>
          </cell>
          <cell r="K1434">
            <v>248958.21</v>
          </cell>
        </row>
        <row r="1435">
          <cell r="A1435" t="str">
            <v>CAP</v>
          </cell>
          <cell r="B1435" t="str">
            <v>Tzimorangas,John G</v>
          </cell>
          <cell r="C1435">
            <v>16740</v>
          </cell>
          <cell r="D1435" t="str">
            <v>16740</v>
          </cell>
          <cell r="E1435" t="str">
            <v>Sub Station Operations</v>
          </cell>
          <cell r="F1435" t="str">
            <v>Electric Operations</v>
          </cell>
          <cell r="G1435" t="str">
            <v>Sub Station Operations</v>
          </cell>
          <cell r="H1435" t="str">
            <v>120</v>
          </cell>
          <cell r="I1435" t="str">
            <v>CM</v>
          </cell>
          <cell r="L1435">
            <v>551168.23</v>
          </cell>
          <cell r="M1435">
            <v>2752.94</v>
          </cell>
        </row>
        <row r="1436">
          <cell r="A1436" t="str">
            <v>CAP</v>
          </cell>
          <cell r="B1436" t="str">
            <v>Tzimorangas,John G</v>
          </cell>
          <cell r="C1436">
            <v>16740</v>
          </cell>
          <cell r="D1436" t="str">
            <v>16740</v>
          </cell>
          <cell r="E1436" t="str">
            <v>Station Operations/Station Construction Distribution NS</v>
          </cell>
          <cell r="F1436" t="str">
            <v>Electric Operations</v>
          </cell>
          <cell r="G1436" t="str">
            <v>Sub Station Operations</v>
          </cell>
          <cell r="H1436" t="str">
            <v>120</v>
          </cell>
          <cell r="I1436" t="str">
            <v>CO</v>
          </cell>
          <cell r="K1436">
            <v>-538.69000000000005</v>
          </cell>
        </row>
        <row r="1437">
          <cell r="A1437" t="str">
            <v>CAP</v>
          </cell>
          <cell r="B1437" t="str">
            <v>Tzimorangas,John G</v>
          </cell>
          <cell r="C1437">
            <v>16740</v>
          </cell>
          <cell r="D1437" t="str">
            <v>16740</v>
          </cell>
          <cell r="E1437" t="str">
            <v>Sub Station Operations</v>
          </cell>
          <cell r="F1437" t="str">
            <v>Electric Operations</v>
          </cell>
          <cell r="G1437" t="str">
            <v>Sub Station Operations</v>
          </cell>
          <cell r="H1437" t="str">
            <v>120</v>
          </cell>
          <cell r="I1437" t="str">
            <v>CO</v>
          </cell>
          <cell r="L1437">
            <v>196004.59</v>
          </cell>
        </row>
        <row r="1438">
          <cell r="A1438" t="str">
            <v>CAP</v>
          </cell>
          <cell r="B1438" t="str">
            <v>Tzimorangas,John G</v>
          </cell>
          <cell r="C1438">
            <v>16740</v>
          </cell>
          <cell r="D1438" t="str">
            <v>16740</v>
          </cell>
          <cell r="E1438" t="str">
            <v>Customer Operations Mgr Yarm, Vineyard</v>
          </cell>
          <cell r="F1438" t="str">
            <v>Electric Operations</v>
          </cell>
          <cell r="G1438" t="str">
            <v>Sub Station Operations</v>
          </cell>
          <cell r="H1438" t="str">
            <v>120</v>
          </cell>
          <cell r="I1438" t="str">
            <v>CT</v>
          </cell>
          <cell r="J1438">
            <v>425.77</v>
          </cell>
        </row>
        <row r="1439">
          <cell r="A1439" t="str">
            <v>CAP</v>
          </cell>
          <cell r="B1439" t="str">
            <v>Tzimorangas,John G</v>
          </cell>
          <cell r="C1439">
            <v>16740</v>
          </cell>
          <cell r="D1439" t="str">
            <v>16740</v>
          </cell>
          <cell r="E1439" t="str">
            <v>Station Operations/Station Construction Distribution NS</v>
          </cell>
          <cell r="F1439" t="str">
            <v>Electric Operations</v>
          </cell>
          <cell r="G1439" t="str">
            <v>Sub Station Operations</v>
          </cell>
          <cell r="H1439" t="str">
            <v>120</v>
          </cell>
          <cell r="I1439" t="str">
            <v>CT</v>
          </cell>
          <cell r="K1439">
            <v>553120.14</v>
          </cell>
        </row>
        <row r="1440">
          <cell r="A1440" t="str">
            <v>CAP</v>
          </cell>
          <cell r="B1440" t="str">
            <v>Tzimorangas,John G</v>
          </cell>
          <cell r="C1440">
            <v>16740</v>
          </cell>
          <cell r="D1440" t="str">
            <v>16740</v>
          </cell>
          <cell r="E1440" t="str">
            <v>Sub Station Operations</v>
          </cell>
          <cell r="F1440" t="str">
            <v>Electric Operations</v>
          </cell>
          <cell r="G1440" t="str">
            <v>Sub Station Operations</v>
          </cell>
          <cell r="H1440" t="str">
            <v>120</v>
          </cell>
          <cell r="I1440" t="str">
            <v>CT</v>
          </cell>
          <cell r="L1440">
            <v>654918.86</v>
          </cell>
        </row>
        <row r="1441">
          <cell r="A1441" t="str">
            <v>O&amp;M</v>
          </cell>
          <cell r="B1441" t="str">
            <v>Tzimorangas,John G</v>
          </cell>
          <cell r="C1441">
            <v>16740</v>
          </cell>
          <cell r="D1441" t="str">
            <v>16740</v>
          </cell>
          <cell r="E1441" t="str">
            <v>Customer Operations Mgr Yarm, Vineyard</v>
          </cell>
          <cell r="F1441" t="str">
            <v>Electric Operations</v>
          </cell>
          <cell r="G1441" t="str">
            <v>Sub Station Operations</v>
          </cell>
          <cell r="H1441" t="str">
            <v>120</v>
          </cell>
          <cell r="I1441" t="str">
            <v>IT</v>
          </cell>
          <cell r="J1441">
            <v>19.46</v>
          </cell>
        </row>
        <row r="1442">
          <cell r="A1442" t="str">
            <v>O&amp;M</v>
          </cell>
          <cell r="B1442" t="str">
            <v>Tzimorangas,John G</v>
          </cell>
          <cell r="C1442">
            <v>16740</v>
          </cell>
          <cell r="D1442" t="str">
            <v>16740</v>
          </cell>
          <cell r="E1442" t="str">
            <v>Station Operations/Station Construction Distribution NS</v>
          </cell>
          <cell r="F1442" t="str">
            <v>Electric Operations</v>
          </cell>
          <cell r="G1442" t="str">
            <v>Sub Station Operations</v>
          </cell>
          <cell r="H1442" t="str">
            <v>120</v>
          </cell>
          <cell r="I1442" t="str">
            <v>IT</v>
          </cell>
          <cell r="K1442">
            <v>25881.119999999999</v>
          </cell>
        </row>
        <row r="1443">
          <cell r="A1443" t="str">
            <v>O&amp;M</v>
          </cell>
          <cell r="B1443" t="str">
            <v>Tzimorangas,John G</v>
          </cell>
          <cell r="C1443">
            <v>16740</v>
          </cell>
          <cell r="D1443" t="str">
            <v>16740</v>
          </cell>
          <cell r="E1443" t="str">
            <v>Sub Station Operations</v>
          </cell>
          <cell r="F1443" t="str">
            <v>Electric Operations</v>
          </cell>
          <cell r="G1443" t="str">
            <v>Sub Station Operations</v>
          </cell>
          <cell r="H1443" t="str">
            <v>120</v>
          </cell>
          <cell r="I1443" t="str">
            <v>IT</v>
          </cell>
          <cell r="L1443">
            <v>164617.62</v>
          </cell>
        </row>
        <row r="1444">
          <cell r="A1444" t="str">
            <v>O&amp;M</v>
          </cell>
          <cell r="B1444" t="str">
            <v>Tzimorangas,John G</v>
          </cell>
          <cell r="C1444">
            <v>16740</v>
          </cell>
          <cell r="D1444" t="str">
            <v>16740</v>
          </cell>
          <cell r="E1444" t="str">
            <v>Customer Operations Mgr Yarm, Vineyard</v>
          </cell>
          <cell r="F1444" t="str">
            <v>Electric Operations</v>
          </cell>
          <cell r="G1444" t="str">
            <v>Sub Station Operations</v>
          </cell>
          <cell r="H1444" t="str">
            <v>120</v>
          </cell>
          <cell r="I1444" t="str">
            <v>LT</v>
          </cell>
          <cell r="J1444">
            <v>2371.63</v>
          </cell>
        </row>
        <row r="1445">
          <cell r="A1445" t="str">
            <v>O&amp;M</v>
          </cell>
          <cell r="B1445" t="str">
            <v>Tzimorangas,John G</v>
          </cell>
          <cell r="C1445">
            <v>16740</v>
          </cell>
          <cell r="D1445" t="str">
            <v>16740</v>
          </cell>
          <cell r="E1445" t="str">
            <v>Station Operations/Station Construction Distribution NS</v>
          </cell>
          <cell r="F1445" t="str">
            <v>Electric Operations</v>
          </cell>
          <cell r="G1445" t="str">
            <v>Sub Station Operations</v>
          </cell>
          <cell r="H1445" t="str">
            <v>120</v>
          </cell>
          <cell r="I1445" t="str">
            <v>LT</v>
          </cell>
          <cell r="K1445">
            <v>215238.73</v>
          </cell>
        </row>
        <row r="1446">
          <cell r="A1446" t="str">
            <v>O&amp;M</v>
          </cell>
          <cell r="B1446" t="str">
            <v>Tzimorangas,John G</v>
          </cell>
          <cell r="C1446">
            <v>16740</v>
          </cell>
          <cell r="D1446" t="str">
            <v>16740</v>
          </cell>
          <cell r="E1446" t="str">
            <v>Sub Station Operations</v>
          </cell>
          <cell r="F1446" t="str">
            <v>Electric Operations</v>
          </cell>
          <cell r="G1446" t="str">
            <v>Sub Station Operations</v>
          </cell>
          <cell r="H1446" t="str">
            <v>120</v>
          </cell>
          <cell r="I1446" t="str">
            <v>LT</v>
          </cell>
          <cell r="L1446">
            <v>265083.18</v>
          </cell>
        </row>
        <row r="1447">
          <cell r="A1447" t="str">
            <v>O&amp;M</v>
          </cell>
          <cell r="B1447" t="str">
            <v>Tzimorangas,John G</v>
          </cell>
          <cell r="C1447">
            <v>16740</v>
          </cell>
          <cell r="D1447" t="str">
            <v>16740</v>
          </cell>
          <cell r="E1447" t="str">
            <v>Sub Station Operations</v>
          </cell>
          <cell r="F1447" t="str">
            <v>Electric Operations</v>
          </cell>
          <cell r="G1447" t="str">
            <v>Sub Station Operations</v>
          </cell>
          <cell r="H1447" t="str">
            <v>120</v>
          </cell>
          <cell r="I1447" t="str">
            <v>MT</v>
          </cell>
          <cell r="L1447">
            <v>1762.95</v>
          </cell>
        </row>
        <row r="1448">
          <cell r="A1448" t="str">
            <v>O&amp;M</v>
          </cell>
          <cell r="B1448" t="str">
            <v>Tzimorangas,John G</v>
          </cell>
          <cell r="C1448">
            <v>16740</v>
          </cell>
          <cell r="D1448" t="str">
            <v>16740</v>
          </cell>
          <cell r="E1448" t="str">
            <v>Station Operations/Station Construction Distribution NS</v>
          </cell>
          <cell r="F1448" t="str">
            <v>Electric Operations</v>
          </cell>
          <cell r="G1448" t="str">
            <v>Sub Station Operations</v>
          </cell>
          <cell r="H1448" t="str">
            <v>120</v>
          </cell>
          <cell r="I1448" t="str">
            <v>OT</v>
          </cell>
          <cell r="K1448">
            <v>156071.78</v>
          </cell>
        </row>
        <row r="1449">
          <cell r="A1449" t="str">
            <v>O&amp;M</v>
          </cell>
          <cell r="B1449" t="str">
            <v>Tzimorangas,John G</v>
          </cell>
          <cell r="C1449">
            <v>16740</v>
          </cell>
          <cell r="D1449" t="str">
            <v>16740</v>
          </cell>
          <cell r="E1449" t="str">
            <v>Sub Station Operations</v>
          </cell>
          <cell r="F1449" t="str">
            <v>Electric Operations</v>
          </cell>
          <cell r="G1449" t="str">
            <v>Sub Station Operations</v>
          </cell>
          <cell r="H1449" t="str">
            <v>120</v>
          </cell>
          <cell r="I1449" t="str">
            <v>OT</v>
          </cell>
          <cell r="L1449">
            <v>63040.09</v>
          </cell>
        </row>
        <row r="1450">
          <cell r="A1450" t="str">
            <v>O&amp;M</v>
          </cell>
          <cell r="B1450" t="str">
            <v>Tzimorangas,John G</v>
          </cell>
          <cell r="C1450">
            <v>16740</v>
          </cell>
          <cell r="D1450" t="str">
            <v>16740</v>
          </cell>
          <cell r="E1450" t="str">
            <v>Customer Operations Mgr Yarm, Vineyard</v>
          </cell>
          <cell r="F1450" t="str">
            <v>Electric Operations</v>
          </cell>
          <cell r="G1450" t="str">
            <v>Sub Station Operations</v>
          </cell>
          <cell r="H1450" t="str">
            <v>120</v>
          </cell>
          <cell r="I1450" t="str">
            <v>TT</v>
          </cell>
          <cell r="J1450">
            <v>426.56</v>
          </cell>
          <cell r="M1450">
            <v>381.7</v>
          </cell>
        </row>
        <row r="1451">
          <cell r="A1451" t="str">
            <v>O&amp;M</v>
          </cell>
          <cell r="B1451" t="str">
            <v>Tzimorangas,John G</v>
          </cell>
          <cell r="C1451">
            <v>16740</v>
          </cell>
          <cell r="D1451" t="str">
            <v>16740</v>
          </cell>
          <cell r="E1451" t="str">
            <v>Station Operations/Station Construction Distribution NS</v>
          </cell>
          <cell r="F1451" t="str">
            <v>Electric Operations</v>
          </cell>
          <cell r="G1451" t="str">
            <v>Sub Station Operations</v>
          </cell>
          <cell r="H1451" t="str">
            <v>120</v>
          </cell>
          <cell r="I1451" t="str">
            <v>TT</v>
          </cell>
          <cell r="K1451">
            <v>6678.35</v>
          </cell>
        </row>
        <row r="1452">
          <cell r="A1452" t="str">
            <v>O&amp;M</v>
          </cell>
          <cell r="B1452" t="str">
            <v>Tzimorangas,John G</v>
          </cell>
          <cell r="C1452">
            <v>16740</v>
          </cell>
          <cell r="D1452" t="str">
            <v>16740</v>
          </cell>
          <cell r="E1452" t="str">
            <v>Sub Station Operations</v>
          </cell>
          <cell r="F1452" t="str">
            <v>Electric Operations</v>
          </cell>
          <cell r="G1452" t="str">
            <v>Sub Station Operations</v>
          </cell>
          <cell r="H1452" t="str">
            <v>120</v>
          </cell>
          <cell r="I1452" t="str">
            <v>TT</v>
          </cell>
          <cell r="L1452">
            <v>5132.66</v>
          </cell>
        </row>
        <row r="1453">
          <cell r="A1453" t="str">
            <v>O&amp;M</v>
          </cell>
          <cell r="B1453" t="str">
            <v>Sullivan,Stephen T</v>
          </cell>
          <cell r="C1453">
            <v>16745</v>
          </cell>
          <cell r="D1453" t="str">
            <v>16745</v>
          </cell>
          <cell r="E1453" t="str">
            <v>Customer Operations Vineyard/VH</v>
          </cell>
          <cell r="F1453" t="str">
            <v>Electric Operations</v>
          </cell>
          <cell r="G1453" t="str">
            <v>Elect Maint &amp; Constr Southern Div</v>
          </cell>
          <cell r="H1453" t="str">
            <v>120</v>
          </cell>
          <cell r="I1453" t="str">
            <v>BT</v>
          </cell>
          <cell r="J1453">
            <v>138355.57</v>
          </cell>
          <cell r="K1453">
            <v>39053.980000000003</v>
          </cell>
        </row>
        <row r="1454">
          <cell r="A1454" t="str">
            <v>O&amp;M</v>
          </cell>
          <cell r="B1454" t="str">
            <v>Sullivan,Stephen T</v>
          </cell>
          <cell r="C1454">
            <v>16745</v>
          </cell>
          <cell r="D1454" t="str">
            <v>16745</v>
          </cell>
          <cell r="E1454" t="str">
            <v>Elect Maint &amp; Constr Southern Div</v>
          </cell>
          <cell r="F1454" t="str">
            <v>Electric Operations</v>
          </cell>
          <cell r="G1454" t="str">
            <v>Elect Maint &amp; Constr Southern Div</v>
          </cell>
          <cell r="H1454" t="str">
            <v>120</v>
          </cell>
          <cell r="I1454" t="str">
            <v>BT</v>
          </cell>
          <cell r="L1454">
            <v>579.12</v>
          </cell>
        </row>
        <row r="1455">
          <cell r="A1455" t="str">
            <v>CAP</v>
          </cell>
          <cell r="B1455" t="str">
            <v>Sullivan,Stephen T</v>
          </cell>
          <cell r="C1455">
            <v>16745</v>
          </cell>
          <cell r="D1455" t="str">
            <v>16745</v>
          </cell>
          <cell r="E1455" t="str">
            <v>Customer Operations Vineyard/VH</v>
          </cell>
          <cell r="F1455" t="str">
            <v>Electric Operations</v>
          </cell>
          <cell r="G1455" t="str">
            <v>Elect Maint &amp; Constr Southern Div</v>
          </cell>
          <cell r="H1455" t="str">
            <v>120</v>
          </cell>
          <cell r="I1455" t="str">
            <v>CB</v>
          </cell>
          <cell r="J1455">
            <v>-852.61</v>
          </cell>
          <cell r="M1455">
            <v>514836.62</v>
          </cell>
        </row>
        <row r="1456">
          <cell r="A1456" t="str">
            <v>CAP</v>
          </cell>
          <cell r="B1456" t="str">
            <v>Sullivan,Stephen T</v>
          </cell>
          <cell r="C1456">
            <v>16745</v>
          </cell>
          <cell r="D1456" t="str">
            <v>16745</v>
          </cell>
          <cell r="E1456" t="str">
            <v>Distribution Operations Vineyard/VH</v>
          </cell>
          <cell r="F1456" t="str">
            <v>Electric Operations</v>
          </cell>
          <cell r="G1456" t="str">
            <v>Elect Maint &amp; Constr Southern Div</v>
          </cell>
          <cell r="H1456" t="str">
            <v>120</v>
          </cell>
          <cell r="I1456" t="str">
            <v>CB</v>
          </cell>
          <cell r="K1456">
            <v>26957.67</v>
          </cell>
          <cell r="M1456">
            <v>918.46</v>
          </cell>
        </row>
        <row r="1457">
          <cell r="A1457" t="str">
            <v>CAP</v>
          </cell>
          <cell r="B1457" t="str">
            <v>Sullivan,Stephen T</v>
          </cell>
          <cell r="C1457">
            <v>16745</v>
          </cell>
          <cell r="D1457" t="str">
            <v>16745</v>
          </cell>
          <cell r="E1457" t="str">
            <v>Elect Maint &amp; Constr Southern Div</v>
          </cell>
          <cell r="F1457" t="str">
            <v>Electric Operations</v>
          </cell>
          <cell r="G1457" t="str">
            <v>Elect Maint &amp; Constr Southern Div</v>
          </cell>
          <cell r="H1457" t="str">
            <v>120</v>
          </cell>
          <cell r="I1457" t="str">
            <v>CB</v>
          </cell>
          <cell r="L1457">
            <v>1006.21</v>
          </cell>
          <cell r="M1457">
            <v>665122.61</v>
          </cell>
        </row>
        <row r="1458">
          <cell r="A1458" t="str">
            <v>CAP</v>
          </cell>
          <cell r="B1458" t="str">
            <v>Sullivan,Stephen T</v>
          </cell>
          <cell r="C1458">
            <v>16745</v>
          </cell>
          <cell r="D1458" t="str">
            <v>16745</v>
          </cell>
          <cell r="E1458" t="str">
            <v>Customer Operations Vineyard/VH</v>
          </cell>
          <cell r="F1458" t="str">
            <v>Electric Operations</v>
          </cell>
          <cell r="G1458" t="str">
            <v>Elect Maint &amp; Constr Southern Div</v>
          </cell>
          <cell r="H1458" t="str">
            <v>120</v>
          </cell>
          <cell r="I1458" t="str">
            <v>CI</v>
          </cell>
          <cell r="J1458">
            <v>618.12</v>
          </cell>
        </row>
        <row r="1459">
          <cell r="A1459" t="str">
            <v>CAP</v>
          </cell>
          <cell r="B1459" t="str">
            <v>Sullivan,Stephen T</v>
          </cell>
          <cell r="C1459">
            <v>16745</v>
          </cell>
          <cell r="D1459" t="str">
            <v>16745</v>
          </cell>
          <cell r="E1459" t="str">
            <v>Distribution Operations Vineyard/VH</v>
          </cell>
          <cell r="F1459" t="str">
            <v>Electric Operations</v>
          </cell>
          <cell r="G1459" t="str">
            <v>Elect Maint &amp; Constr Southern Div</v>
          </cell>
          <cell r="H1459" t="str">
            <v>120</v>
          </cell>
          <cell r="I1459" t="str">
            <v>CI</v>
          </cell>
          <cell r="K1459">
            <v>56607.72</v>
          </cell>
          <cell r="M1459">
            <v>1660.04</v>
          </cell>
        </row>
        <row r="1460">
          <cell r="A1460" t="str">
            <v>CAP</v>
          </cell>
          <cell r="B1460" t="str">
            <v>Sullivan,Stephen T</v>
          </cell>
          <cell r="C1460">
            <v>16745</v>
          </cell>
          <cell r="D1460" t="str">
            <v>16745</v>
          </cell>
          <cell r="E1460" t="str">
            <v>Elect Maint &amp; Constr Southern Div</v>
          </cell>
          <cell r="F1460" t="str">
            <v>Electric Operations</v>
          </cell>
          <cell r="G1460" t="str">
            <v>Elect Maint &amp; Constr Southern Div</v>
          </cell>
          <cell r="H1460" t="str">
            <v>120</v>
          </cell>
          <cell r="I1460" t="str">
            <v>CI</v>
          </cell>
          <cell r="L1460">
            <v>32236.48</v>
          </cell>
        </row>
        <row r="1461">
          <cell r="A1461" t="str">
            <v>CAP</v>
          </cell>
          <cell r="B1461" t="str">
            <v>Sullivan,Stephen T</v>
          </cell>
          <cell r="C1461">
            <v>16745</v>
          </cell>
          <cell r="D1461" t="str">
            <v>16745</v>
          </cell>
          <cell r="E1461" t="str">
            <v>Customer Operations Vineyard/VH</v>
          </cell>
          <cell r="F1461" t="str">
            <v>Electric Operations</v>
          </cell>
          <cell r="G1461" t="str">
            <v>Elect Maint &amp; Constr Southern Div</v>
          </cell>
          <cell r="H1461" t="str">
            <v>120</v>
          </cell>
          <cell r="I1461" t="str">
            <v>CL</v>
          </cell>
          <cell r="J1461">
            <v>-1938.69</v>
          </cell>
        </row>
        <row r="1462">
          <cell r="A1462" t="str">
            <v>CAP</v>
          </cell>
          <cell r="B1462" t="str">
            <v>Sullivan,Stephen T</v>
          </cell>
          <cell r="C1462">
            <v>16745</v>
          </cell>
          <cell r="D1462" t="str">
            <v>16745</v>
          </cell>
          <cell r="E1462" t="str">
            <v>Distribution Operations Vineyard/VH</v>
          </cell>
          <cell r="F1462" t="str">
            <v>Electric Operations</v>
          </cell>
          <cell r="G1462" t="str">
            <v>Elect Maint &amp; Constr Southern Div</v>
          </cell>
          <cell r="H1462" t="str">
            <v>120</v>
          </cell>
          <cell r="I1462" t="str">
            <v>CL</v>
          </cell>
          <cell r="K1462">
            <v>60698.43</v>
          </cell>
        </row>
        <row r="1463">
          <cell r="A1463" t="str">
            <v>CAP</v>
          </cell>
          <cell r="B1463" t="str">
            <v>Sullivan,Stephen T</v>
          </cell>
          <cell r="C1463">
            <v>16745</v>
          </cell>
          <cell r="D1463" t="str">
            <v>16745</v>
          </cell>
          <cell r="E1463" t="str">
            <v>Elect Maint &amp; Constr Southern Div</v>
          </cell>
          <cell r="F1463" t="str">
            <v>Electric Operations</v>
          </cell>
          <cell r="G1463" t="str">
            <v>Elect Maint &amp; Constr Southern Div</v>
          </cell>
          <cell r="H1463" t="str">
            <v>120</v>
          </cell>
          <cell r="I1463" t="str">
            <v>CL</v>
          </cell>
          <cell r="L1463">
            <v>2286.9499999999998</v>
          </cell>
        </row>
        <row r="1464">
          <cell r="A1464" t="str">
            <v>CAP</v>
          </cell>
          <cell r="B1464" t="str">
            <v>Sullivan,Stephen T</v>
          </cell>
          <cell r="C1464">
            <v>16745</v>
          </cell>
          <cell r="D1464" t="str">
            <v>16745</v>
          </cell>
          <cell r="E1464" t="str">
            <v>Elect Maint &amp; Constr Southern Div</v>
          </cell>
          <cell r="F1464" t="str">
            <v>Electric Operations</v>
          </cell>
          <cell r="G1464" t="str">
            <v>Elect Maint &amp; Constr Southern Div</v>
          </cell>
          <cell r="H1464" t="str">
            <v>120</v>
          </cell>
          <cell r="I1464" t="str">
            <v>CM</v>
          </cell>
        </row>
        <row r="1465">
          <cell r="A1465" t="str">
            <v>CAP</v>
          </cell>
          <cell r="B1465" t="str">
            <v>Sullivan,Stephen T</v>
          </cell>
          <cell r="C1465">
            <v>16745</v>
          </cell>
          <cell r="D1465" t="str">
            <v>16745</v>
          </cell>
          <cell r="E1465" t="str">
            <v>Distribution Operations Vineyard/VH</v>
          </cell>
          <cell r="F1465" t="str">
            <v>Electric Operations</v>
          </cell>
          <cell r="G1465" t="str">
            <v>Elect Maint &amp; Constr Southern Div</v>
          </cell>
          <cell r="H1465" t="str">
            <v>120</v>
          </cell>
          <cell r="I1465" t="str">
            <v>CO</v>
          </cell>
          <cell r="K1465">
            <v>-200</v>
          </cell>
        </row>
        <row r="1466">
          <cell r="A1466" t="str">
            <v>CAP</v>
          </cell>
          <cell r="B1466" t="str">
            <v>Sullivan,Stephen T</v>
          </cell>
          <cell r="C1466">
            <v>16745</v>
          </cell>
          <cell r="D1466" t="str">
            <v>16745</v>
          </cell>
          <cell r="E1466" t="str">
            <v>Elect Maint &amp; Constr Southern Div</v>
          </cell>
          <cell r="F1466" t="str">
            <v>Electric Operations</v>
          </cell>
          <cell r="G1466" t="str">
            <v>Elect Maint &amp; Constr Southern Div</v>
          </cell>
          <cell r="H1466" t="str">
            <v>120</v>
          </cell>
          <cell r="I1466" t="str">
            <v>CO</v>
          </cell>
          <cell r="L1466">
            <v>-93651.63</v>
          </cell>
        </row>
        <row r="1467">
          <cell r="A1467" t="str">
            <v>CAP</v>
          </cell>
          <cell r="B1467" t="str">
            <v>Sullivan,Stephen T</v>
          </cell>
          <cell r="C1467">
            <v>16745</v>
          </cell>
          <cell r="D1467" t="str">
            <v>16745</v>
          </cell>
          <cell r="E1467" t="str">
            <v>Customer Operations Vineyard/VH</v>
          </cell>
          <cell r="F1467" t="str">
            <v>Electric Operations</v>
          </cell>
          <cell r="G1467" t="str">
            <v>Elect Maint &amp; Constr Southern Div</v>
          </cell>
          <cell r="H1467" t="str">
            <v>120</v>
          </cell>
          <cell r="I1467" t="str">
            <v>CT</v>
          </cell>
          <cell r="J1467">
            <v>-106.2</v>
          </cell>
        </row>
        <row r="1468">
          <cell r="A1468" t="str">
            <v>CAP</v>
          </cell>
          <cell r="B1468" t="str">
            <v>Sullivan,Stephen T</v>
          </cell>
          <cell r="C1468">
            <v>16745</v>
          </cell>
          <cell r="D1468" t="str">
            <v>16745</v>
          </cell>
          <cell r="E1468" t="str">
            <v>Distribution Operations Vineyard/VH</v>
          </cell>
          <cell r="F1468" t="str">
            <v>Electric Operations</v>
          </cell>
          <cell r="G1468" t="str">
            <v>Elect Maint &amp; Constr Southern Div</v>
          </cell>
          <cell r="H1468" t="str">
            <v>120</v>
          </cell>
          <cell r="I1468" t="str">
            <v>CT</v>
          </cell>
          <cell r="K1468">
            <v>6065.94</v>
          </cell>
        </row>
        <row r="1469">
          <cell r="A1469" t="str">
            <v>CAP</v>
          </cell>
          <cell r="B1469" t="str">
            <v>Sullivan,Stephen T</v>
          </cell>
          <cell r="C1469">
            <v>16745</v>
          </cell>
          <cell r="D1469" t="str">
            <v>16745</v>
          </cell>
          <cell r="E1469" t="str">
            <v>Elect Maint &amp; Constr Southern Div</v>
          </cell>
          <cell r="F1469" t="str">
            <v>Electric Operations</v>
          </cell>
          <cell r="G1469" t="str">
            <v>Elect Maint &amp; Constr Southern Div</v>
          </cell>
          <cell r="H1469" t="str">
            <v>120</v>
          </cell>
          <cell r="I1469" t="str">
            <v>CT</v>
          </cell>
          <cell r="L1469">
            <v>766.94</v>
          </cell>
          <cell r="M1469">
            <v>-1107453.75</v>
          </cell>
        </row>
        <row r="1470">
          <cell r="A1470" t="str">
            <v>O&amp;M</v>
          </cell>
          <cell r="B1470" t="str">
            <v>Sullivan,Stephen T</v>
          </cell>
          <cell r="C1470">
            <v>16745</v>
          </cell>
          <cell r="D1470" t="str">
            <v>16745</v>
          </cell>
          <cell r="E1470" t="str">
            <v>Customer Operations Vineyard/VH</v>
          </cell>
          <cell r="F1470" t="str">
            <v>Electric Operations</v>
          </cell>
          <cell r="G1470" t="str">
            <v>Elect Maint &amp; Constr Southern Div</v>
          </cell>
          <cell r="H1470" t="str">
            <v>120</v>
          </cell>
          <cell r="I1470" t="str">
            <v>IT</v>
          </cell>
          <cell r="J1470">
            <v>22939.98</v>
          </cell>
          <cell r="K1470">
            <v>29597.82</v>
          </cell>
        </row>
        <row r="1471">
          <cell r="A1471" t="str">
            <v>O&amp;M</v>
          </cell>
          <cell r="B1471" t="str">
            <v>Sullivan,Stephen T</v>
          </cell>
          <cell r="C1471">
            <v>16745</v>
          </cell>
          <cell r="D1471" t="str">
            <v>16745</v>
          </cell>
          <cell r="E1471" t="str">
            <v>Elect Maint &amp; Constr Southern Div</v>
          </cell>
          <cell r="F1471" t="str">
            <v>Electric Operations</v>
          </cell>
          <cell r="G1471" t="str">
            <v>Elect Maint &amp; Constr Southern Div</v>
          </cell>
          <cell r="H1471" t="str">
            <v>120</v>
          </cell>
          <cell r="I1471" t="str">
            <v>IT</v>
          </cell>
          <cell r="L1471">
            <v>17545.349999999999</v>
          </cell>
        </row>
        <row r="1472">
          <cell r="A1472" t="str">
            <v>O&amp;M</v>
          </cell>
          <cell r="B1472" t="str">
            <v>Sullivan,Stephen T</v>
          </cell>
          <cell r="C1472">
            <v>16745</v>
          </cell>
          <cell r="D1472" t="str">
            <v>16745</v>
          </cell>
          <cell r="E1472" t="str">
            <v>Customer Operations Vineyard/VH</v>
          </cell>
          <cell r="F1472" t="str">
            <v>Electric Operations</v>
          </cell>
          <cell r="G1472" t="str">
            <v>Elect Maint &amp; Constr Southern Div</v>
          </cell>
          <cell r="H1472" t="str">
            <v>120</v>
          </cell>
          <cell r="I1472" t="str">
            <v>LT</v>
          </cell>
          <cell r="J1472">
            <v>405450.42</v>
          </cell>
          <cell r="K1472">
            <v>112498.92</v>
          </cell>
        </row>
        <row r="1473">
          <cell r="A1473" t="str">
            <v>O&amp;M</v>
          </cell>
          <cell r="B1473" t="str">
            <v>Sullivan,Stephen T</v>
          </cell>
          <cell r="C1473">
            <v>16745</v>
          </cell>
          <cell r="D1473" t="str">
            <v>16745</v>
          </cell>
          <cell r="E1473" t="str">
            <v>Elect Maint &amp; Constr Southern Div</v>
          </cell>
          <cell r="F1473" t="str">
            <v>Electric Operations</v>
          </cell>
          <cell r="G1473" t="str">
            <v>Elect Maint &amp; Constr Southern Div</v>
          </cell>
          <cell r="H1473" t="str">
            <v>120</v>
          </cell>
          <cell r="I1473" t="str">
            <v>LT</v>
          </cell>
          <cell r="L1473">
            <v>1381.32</v>
          </cell>
        </row>
        <row r="1474">
          <cell r="A1474" t="str">
            <v>O&amp;M</v>
          </cell>
          <cell r="B1474" t="str">
            <v>Sullivan,Stephen T</v>
          </cell>
          <cell r="C1474">
            <v>16745</v>
          </cell>
          <cell r="D1474" t="str">
            <v>16745</v>
          </cell>
          <cell r="E1474" t="str">
            <v>Customer Operations Vineyard/VH</v>
          </cell>
          <cell r="F1474" t="str">
            <v>Electric Operations</v>
          </cell>
          <cell r="G1474" t="str">
            <v>Elect Maint &amp; Constr Southern Div</v>
          </cell>
          <cell r="H1474" t="str">
            <v>120</v>
          </cell>
          <cell r="I1474" t="str">
            <v>MT</v>
          </cell>
          <cell r="K1474">
            <v>186.13</v>
          </cell>
        </row>
        <row r="1475">
          <cell r="A1475" t="str">
            <v>O&amp;M</v>
          </cell>
          <cell r="B1475" t="str">
            <v>Sullivan,Stephen T</v>
          </cell>
          <cell r="C1475">
            <v>16745</v>
          </cell>
          <cell r="D1475" t="str">
            <v>16745</v>
          </cell>
          <cell r="E1475" t="str">
            <v>Elect Maint &amp; Constr Southern Div</v>
          </cell>
          <cell r="F1475" t="str">
            <v>Electric Operations</v>
          </cell>
          <cell r="G1475" t="str">
            <v>Elect Maint &amp; Constr Southern Div</v>
          </cell>
          <cell r="H1475" t="str">
            <v>120</v>
          </cell>
          <cell r="I1475" t="str">
            <v>MT</v>
          </cell>
          <cell r="L1475">
            <v>39.36</v>
          </cell>
        </row>
        <row r="1476">
          <cell r="A1476" t="str">
            <v>O&amp;M</v>
          </cell>
          <cell r="B1476" t="str">
            <v>Sullivan,Stephen T</v>
          </cell>
          <cell r="C1476">
            <v>16745</v>
          </cell>
          <cell r="D1476" t="str">
            <v>16745</v>
          </cell>
          <cell r="E1476" t="str">
            <v>Customer Operations Vineyard/VH</v>
          </cell>
          <cell r="F1476" t="str">
            <v>Electric Operations</v>
          </cell>
          <cell r="G1476" t="str">
            <v>Elect Maint &amp; Constr Southern Div</v>
          </cell>
          <cell r="H1476" t="str">
            <v>120</v>
          </cell>
          <cell r="I1476" t="str">
            <v>OT</v>
          </cell>
          <cell r="J1476">
            <v>23877.79</v>
          </cell>
          <cell r="K1476">
            <v>-47452.959999999999</v>
          </cell>
        </row>
        <row r="1477">
          <cell r="A1477" t="str">
            <v>O&amp;M</v>
          </cell>
          <cell r="B1477" t="str">
            <v>Sullivan,Stephen T</v>
          </cell>
          <cell r="C1477">
            <v>16745</v>
          </cell>
          <cell r="D1477" t="str">
            <v>16745</v>
          </cell>
          <cell r="E1477" t="str">
            <v>Elect Maint &amp; Constr Southern Div</v>
          </cell>
          <cell r="F1477" t="str">
            <v>Electric Operations</v>
          </cell>
          <cell r="G1477" t="str">
            <v>Elect Maint &amp; Constr Southern Div</v>
          </cell>
          <cell r="H1477" t="str">
            <v>120</v>
          </cell>
          <cell r="I1477" t="str">
            <v>OT</v>
          </cell>
          <cell r="L1477">
            <v>-120150.33</v>
          </cell>
        </row>
        <row r="1478">
          <cell r="A1478" t="str">
            <v>O&amp;M</v>
          </cell>
          <cell r="B1478" t="str">
            <v>Sullivan,Stephen T</v>
          </cell>
          <cell r="C1478">
            <v>16745</v>
          </cell>
          <cell r="D1478" t="str">
            <v>16745</v>
          </cell>
          <cell r="E1478" t="str">
            <v>Customer Operations Vineyard/VH</v>
          </cell>
          <cell r="F1478" t="str">
            <v>Electric Operations</v>
          </cell>
          <cell r="G1478" t="str">
            <v>Elect Maint &amp; Constr Southern Div</v>
          </cell>
          <cell r="H1478" t="str">
            <v>120</v>
          </cell>
          <cell r="I1478" t="str">
            <v>TT</v>
          </cell>
          <cell r="J1478">
            <v>39402.720000000001</v>
          </cell>
          <cell r="K1478">
            <v>23479.42</v>
          </cell>
        </row>
        <row r="1479">
          <cell r="A1479" t="str">
            <v>O&amp;M</v>
          </cell>
          <cell r="B1479" t="str">
            <v>Sullivan,Stephen T</v>
          </cell>
          <cell r="C1479">
            <v>16745</v>
          </cell>
          <cell r="D1479" t="str">
            <v>16745</v>
          </cell>
          <cell r="E1479" t="str">
            <v>Elect Maint &amp; Constr Southern Div</v>
          </cell>
          <cell r="F1479" t="str">
            <v>Electric Operations</v>
          </cell>
          <cell r="G1479" t="str">
            <v>Elect Maint &amp; Constr Southern Div</v>
          </cell>
          <cell r="H1479" t="str">
            <v>120</v>
          </cell>
          <cell r="I1479" t="str">
            <v>TT</v>
          </cell>
          <cell r="L1479">
            <v>551.09</v>
          </cell>
        </row>
        <row r="1480">
          <cell r="A1480" t="str">
            <v>O&amp;M</v>
          </cell>
          <cell r="C1480">
            <v>16750</v>
          </cell>
          <cell r="D1480" t="str">
            <v>16750</v>
          </cell>
          <cell r="E1480" t="str">
            <v>Customer Ops Mgr Plymouth</v>
          </cell>
          <cell r="H1480" t="str">
            <v>120</v>
          </cell>
          <cell r="I1480" t="str">
            <v>BT</v>
          </cell>
          <cell r="K1480">
            <v>41.4</v>
          </cell>
        </row>
        <row r="1481">
          <cell r="A1481" t="str">
            <v>CAP</v>
          </cell>
          <cell r="C1481">
            <v>16750</v>
          </cell>
          <cell r="D1481" t="str">
            <v>16750</v>
          </cell>
          <cell r="E1481" t="str">
            <v>Customer Ops Mgr Plymouth</v>
          </cell>
          <cell r="H1481" t="str">
            <v>120</v>
          </cell>
          <cell r="I1481" t="str">
            <v>CB</v>
          </cell>
          <cell r="J1481">
            <v>75.92</v>
          </cell>
          <cell r="K1481">
            <v>204.22</v>
          </cell>
        </row>
        <row r="1482">
          <cell r="A1482" t="str">
            <v>CAP</v>
          </cell>
          <cell r="C1482">
            <v>16750</v>
          </cell>
          <cell r="D1482" t="str">
            <v>16750</v>
          </cell>
          <cell r="E1482" t="str">
            <v>Customer Ops Mgr Plymouth</v>
          </cell>
          <cell r="H1482" t="str">
            <v>120</v>
          </cell>
          <cell r="I1482" t="str">
            <v>CI</v>
          </cell>
          <cell r="J1482">
            <v>524.86</v>
          </cell>
          <cell r="M1482">
            <v>866210</v>
          </cell>
        </row>
        <row r="1483">
          <cell r="A1483" t="str">
            <v>CAP</v>
          </cell>
          <cell r="C1483">
            <v>16750</v>
          </cell>
          <cell r="D1483" t="str">
            <v>16750</v>
          </cell>
          <cell r="E1483" t="str">
            <v>Customer Ops Mgr Plymouth</v>
          </cell>
          <cell r="H1483" t="str">
            <v>120</v>
          </cell>
          <cell r="I1483" t="str">
            <v>CL</v>
          </cell>
          <cell r="J1483">
            <v>172.57</v>
          </cell>
          <cell r="K1483">
            <v>464.16</v>
          </cell>
          <cell r="M1483">
            <v>87.6</v>
          </cell>
        </row>
        <row r="1484">
          <cell r="A1484" t="str">
            <v>CAP</v>
          </cell>
          <cell r="C1484">
            <v>16750</v>
          </cell>
          <cell r="D1484" t="str">
            <v>16750</v>
          </cell>
          <cell r="E1484" t="str">
            <v>Customer Ops Mgr Plymouth</v>
          </cell>
          <cell r="H1484" t="str">
            <v>120</v>
          </cell>
          <cell r="I1484" t="str">
            <v>CM</v>
          </cell>
          <cell r="K1484">
            <v>994.65</v>
          </cell>
        </row>
        <row r="1485">
          <cell r="A1485" t="str">
            <v>CAP</v>
          </cell>
          <cell r="C1485">
            <v>16750</v>
          </cell>
          <cell r="D1485" t="str">
            <v>16750</v>
          </cell>
          <cell r="E1485" t="str">
            <v>Customer Ops Mgr Plymouth</v>
          </cell>
          <cell r="H1485" t="str">
            <v>120</v>
          </cell>
          <cell r="I1485" t="str">
            <v>CO</v>
          </cell>
          <cell r="K1485">
            <v>-146100</v>
          </cell>
        </row>
        <row r="1486">
          <cell r="A1486" t="str">
            <v>CAP</v>
          </cell>
          <cell r="C1486">
            <v>16750</v>
          </cell>
          <cell r="D1486" t="str">
            <v>16750</v>
          </cell>
          <cell r="E1486" t="str">
            <v>Customer Ops Mgr Plymouth</v>
          </cell>
          <cell r="H1486" t="str">
            <v>120</v>
          </cell>
          <cell r="I1486" t="str">
            <v>CT</v>
          </cell>
          <cell r="K1486">
            <v>989.99</v>
          </cell>
        </row>
        <row r="1487">
          <cell r="A1487" t="str">
            <v>O&amp;M</v>
          </cell>
          <cell r="C1487">
            <v>16750</v>
          </cell>
          <cell r="D1487" t="str">
            <v>16750</v>
          </cell>
          <cell r="E1487" t="str">
            <v>Customer Ops Mgr Plymouth</v>
          </cell>
          <cell r="H1487" t="str">
            <v>120</v>
          </cell>
          <cell r="I1487" t="str">
            <v>LT</v>
          </cell>
          <cell r="K1487">
            <v>118.29</v>
          </cell>
        </row>
        <row r="1488">
          <cell r="A1488" t="str">
            <v>O&amp;M</v>
          </cell>
          <cell r="C1488">
            <v>16750</v>
          </cell>
          <cell r="D1488" t="str">
            <v>16750</v>
          </cell>
          <cell r="E1488" t="str">
            <v>Customer Ops Mgr Plymouth</v>
          </cell>
          <cell r="H1488" t="str">
            <v>120</v>
          </cell>
          <cell r="I1488" t="str">
            <v>MT</v>
          </cell>
          <cell r="J1488">
            <v>0</v>
          </cell>
        </row>
        <row r="1489">
          <cell r="A1489" t="str">
            <v>O&amp;M</v>
          </cell>
          <cell r="C1489">
            <v>16750</v>
          </cell>
          <cell r="D1489" t="str">
            <v>16750</v>
          </cell>
          <cell r="E1489" t="str">
            <v>Customer Ops Mgr Plymouth</v>
          </cell>
          <cell r="H1489" t="str">
            <v>120</v>
          </cell>
          <cell r="I1489" t="str">
            <v>TT</v>
          </cell>
          <cell r="J1489">
            <v>315.11</v>
          </cell>
        </row>
        <row r="1490">
          <cell r="A1490" t="str">
            <v>O&amp;M</v>
          </cell>
          <cell r="B1490" t="str">
            <v>Sullivan,Stephen T</v>
          </cell>
          <cell r="C1490">
            <v>16755</v>
          </cell>
          <cell r="D1490" t="str">
            <v>16755</v>
          </cell>
          <cell r="E1490" t="str">
            <v>Customer Operations Plymouth</v>
          </cell>
          <cell r="F1490" t="str">
            <v>Electric Operations</v>
          </cell>
          <cell r="G1490" t="str">
            <v>Elect Maint &amp; Constr Plymouth</v>
          </cell>
          <cell r="H1490" t="str">
            <v>120</v>
          </cell>
          <cell r="I1490" t="str">
            <v>BT</v>
          </cell>
          <cell r="J1490">
            <v>205963.41</v>
          </cell>
          <cell r="K1490">
            <v>51747.519999999997</v>
          </cell>
        </row>
        <row r="1491">
          <cell r="A1491" t="str">
            <v>O&amp;M</v>
          </cell>
          <cell r="B1491" t="str">
            <v>Sullivan,Stephen T</v>
          </cell>
          <cell r="C1491">
            <v>16755</v>
          </cell>
          <cell r="D1491" t="str">
            <v>16755</v>
          </cell>
          <cell r="E1491" t="str">
            <v>Elect Maint &amp; Constr Plymouth</v>
          </cell>
          <cell r="F1491" t="str">
            <v>Electric Operations</v>
          </cell>
          <cell r="G1491" t="str">
            <v>Elect Maint &amp; Constr Plymouth</v>
          </cell>
          <cell r="H1491" t="str">
            <v>120</v>
          </cell>
          <cell r="I1491" t="str">
            <v>BT</v>
          </cell>
          <cell r="L1491">
            <v>21880.3</v>
          </cell>
        </row>
        <row r="1492">
          <cell r="A1492" t="str">
            <v>CAP</v>
          </cell>
          <cell r="B1492" t="str">
            <v>Sullivan,Stephen T</v>
          </cell>
          <cell r="C1492">
            <v>16755</v>
          </cell>
          <cell r="D1492" t="str">
            <v>16755</v>
          </cell>
          <cell r="E1492" t="str">
            <v>Distribution Operations Plymouth</v>
          </cell>
          <cell r="F1492" t="str">
            <v>Electric Operations</v>
          </cell>
          <cell r="G1492" t="str">
            <v>Elect Maint &amp; Constr Plymouth</v>
          </cell>
          <cell r="H1492" t="str">
            <v>120</v>
          </cell>
          <cell r="I1492" t="str">
            <v>CB</v>
          </cell>
          <cell r="K1492">
            <v>2451.52</v>
          </cell>
          <cell r="M1492">
            <v>6263.03</v>
          </cell>
        </row>
        <row r="1493">
          <cell r="A1493" t="str">
            <v>CAP</v>
          </cell>
          <cell r="B1493" t="str">
            <v>Sullivan,Stephen T</v>
          </cell>
          <cell r="C1493">
            <v>16755</v>
          </cell>
          <cell r="D1493" t="str">
            <v>16755</v>
          </cell>
          <cell r="E1493" t="str">
            <v>Elect Maint &amp; Constr Plymouth</v>
          </cell>
          <cell r="F1493" t="str">
            <v>Electric Operations</v>
          </cell>
          <cell r="G1493" t="str">
            <v>Elect Maint &amp; Constr Plymouth</v>
          </cell>
          <cell r="H1493" t="str">
            <v>120</v>
          </cell>
          <cell r="I1493" t="str">
            <v>CB</v>
          </cell>
          <cell r="L1493">
            <v>1228.0899999999999</v>
          </cell>
          <cell r="M1493">
            <v>48666</v>
          </cell>
        </row>
        <row r="1494">
          <cell r="A1494" t="str">
            <v>CAP</v>
          </cell>
          <cell r="B1494" t="str">
            <v>Sullivan,Stephen T</v>
          </cell>
          <cell r="C1494">
            <v>16755</v>
          </cell>
          <cell r="D1494" t="str">
            <v>16755</v>
          </cell>
          <cell r="E1494" t="str">
            <v>Distribution Operations Plymouth</v>
          </cell>
          <cell r="F1494" t="str">
            <v>Electric Operations</v>
          </cell>
          <cell r="G1494" t="str">
            <v>Elect Maint &amp; Constr Plymouth</v>
          </cell>
          <cell r="H1494" t="str">
            <v>120</v>
          </cell>
          <cell r="I1494" t="str">
            <v>CI</v>
          </cell>
          <cell r="K1494">
            <v>135889.74</v>
          </cell>
        </row>
        <row r="1495">
          <cell r="A1495" t="str">
            <v>CAP</v>
          </cell>
          <cell r="B1495" t="str">
            <v>Sullivan,Stephen T</v>
          </cell>
          <cell r="C1495">
            <v>16755</v>
          </cell>
          <cell r="D1495" t="str">
            <v>16755</v>
          </cell>
          <cell r="E1495" t="str">
            <v>Elect Maint &amp; Constr Plymouth</v>
          </cell>
          <cell r="F1495" t="str">
            <v>Electric Operations</v>
          </cell>
          <cell r="G1495" t="str">
            <v>Elect Maint &amp; Constr Plymouth</v>
          </cell>
          <cell r="H1495" t="str">
            <v>120</v>
          </cell>
          <cell r="I1495" t="str">
            <v>CI</v>
          </cell>
          <cell r="L1495">
            <v>61362.86</v>
          </cell>
        </row>
        <row r="1496">
          <cell r="A1496" t="str">
            <v>CAP</v>
          </cell>
          <cell r="B1496" t="str">
            <v>Sullivan,Stephen T</v>
          </cell>
          <cell r="C1496">
            <v>16755</v>
          </cell>
          <cell r="D1496" t="str">
            <v>16755</v>
          </cell>
          <cell r="E1496" t="str">
            <v>Distribution Operations Plymouth</v>
          </cell>
          <cell r="F1496" t="str">
            <v>Electric Operations</v>
          </cell>
          <cell r="G1496" t="str">
            <v>Elect Maint &amp; Constr Plymouth</v>
          </cell>
          <cell r="H1496" t="str">
            <v>120</v>
          </cell>
          <cell r="I1496" t="str">
            <v>CL</v>
          </cell>
          <cell r="K1496">
            <v>5550.61</v>
          </cell>
          <cell r="M1496">
            <v>120</v>
          </cell>
        </row>
        <row r="1497">
          <cell r="A1497" t="str">
            <v>CAP</v>
          </cell>
          <cell r="B1497" t="str">
            <v>Sullivan,Stephen T</v>
          </cell>
          <cell r="C1497">
            <v>16755</v>
          </cell>
          <cell r="D1497" t="str">
            <v>16755</v>
          </cell>
          <cell r="E1497" t="str">
            <v>Elect Maint &amp; Constr Plymouth</v>
          </cell>
          <cell r="F1497" t="str">
            <v>Electric Operations</v>
          </cell>
          <cell r="G1497" t="str">
            <v>Elect Maint &amp; Constr Plymouth</v>
          </cell>
          <cell r="H1497" t="str">
            <v>120</v>
          </cell>
          <cell r="I1497" t="str">
            <v>CL</v>
          </cell>
          <cell r="L1497">
            <v>2894.28</v>
          </cell>
        </row>
        <row r="1498">
          <cell r="A1498" t="str">
            <v>CAP</v>
          </cell>
          <cell r="B1498" t="str">
            <v>Sullivan,Stephen T</v>
          </cell>
          <cell r="C1498">
            <v>16755</v>
          </cell>
          <cell r="D1498" t="str">
            <v>16755</v>
          </cell>
          <cell r="E1498" t="str">
            <v>Distribution Operations Plymouth</v>
          </cell>
          <cell r="F1498" t="str">
            <v>Electric Operations</v>
          </cell>
          <cell r="G1498" t="str">
            <v>Elect Maint &amp; Constr Plymouth</v>
          </cell>
          <cell r="H1498" t="str">
            <v>120</v>
          </cell>
          <cell r="I1498" t="str">
            <v>CM</v>
          </cell>
          <cell r="K1498">
            <v>1569.45</v>
          </cell>
          <cell r="M1498">
            <v>533.12</v>
          </cell>
        </row>
        <row r="1499">
          <cell r="A1499" t="str">
            <v>CAP</v>
          </cell>
          <cell r="B1499" t="str">
            <v>Sullivan,Stephen T</v>
          </cell>
          <cell r="C1499">
            <v>16755</v>
          </cell>
          <cell r="D1499" t="str">
            <v>16755</v>
          </cell>
          <cell r="E1499" t="str">
            <v>Elect Maint &amp; Constr Plymouth</v>
          </cell>
          <cell r="F1499" t="str">
            <v>Electric Operations</v>
          </cell>
          <cell r="G1499" t="str">
            <v>Elect Maint &amp; Constr Plymouth</v>
          </cell>
          <cell r="H1499" t="str">
            <v>120</v>
          </cell>
          <cell r="I1499" t="str">
            <v>CM</v>
          </cell>
          <cell r="L1499">
            <v>7501.21</v>
          </cell>
        </row>
        <row r="1500">
          <cell r="A1500" t="str">
            <v>CAP</v>
          </cell>
          <cell r="B1500" t="str">
            <v>Sullivan,Stephen T</v>
          </cell>
          <cell r="C1500">
            <v>16755</v>
          </cell>
          <cell r="D1500" t="str">
            <v>16755</v>
          </cell>
          <cell r="E1500" t="str">
            <v>Distribution Operations Plymouth</v>
          </cell>
          <cell r="F1500" t="str">
            <v>Electric Operations</v>
          </cell>
          <cell r="G1500" t="str">
            <v>Elect Maint &amp; Constr Plymouth</v>
          </cell>
          <cell r="H1500" t="str">
            <v>120</v>
          </cell>
          <cell r="I1500" t="str">
            <v>CO</v>
          </cell>
          <cell r="K1500">
            <v>-3391</v>
          </cell>
        </row>
        <row r="1501">
          <cell r="A1501" t="str">
            <v>CAP</v>
          </cell>
          <cell r="B1501" t="str">
            <v>Sullivan,Stephen T</v>
          </cell>
          <cell r="C1501">
            <v>16755</v>
          </cell>
          <cell r="D1501" t="str">
            <v>16755</v>
          </cell>
          <cell r="E1501" t="str">
            <v>Elect Maint &amp; Constr Plymouth</v>
          </cell>
          <cell r="F1501" t="str">
            <v>Electric Operations</v>
          </cell>
          <cell r="G1501" t="str">
            <v>Elect Maint &amp; Constr Plymouth</v>
          </cell>
          <cell r="H1501" t="str">
            <v>120</v>
          </cell>
          <cell r="I1501" t="str">
            <v>CO</v>
          </cell>
          <cell r="L1501">
            <v>-83315.86</v>
          </cell>
          <cell r="M1501">
            <v>-2820</v>
          </cell>
        </row>
        <row r="1502">
          <cell r="A1502" t="str">
            <v>CAP</v>
          </cell>
          <cell r="B1502" t="str">
            <v>Sullivan,Stephen T</v>
          </cell>
          <cell r="C1502">
            <v>16755</v>
          </cell>
          <cell r="D1502" t="str">
            <v>16755</v>
          </cell>
          <cell r="E1502" t="str">
            <v>Distribution Operations Plymouth</v>
          </cell>
          <cell r="F1502" t="str">
            <v>Electric Operations</v>
          </cell>
          <cell r="G1502" t="str">
            <v>Elect Maint &amp; Constr Plymouth</v>
          </cell>
          <cell r="H1502" t="str">
            <v>120</v>
          </cell>
          <cell r="I1502" t="str">
            <v>CT</v>
          </cell>
          <cell r="K1502">
            <v>556.02</v>
          </cell>
        </row>
        <row r="1503">
          <cell r="A1503" t="str">
            <v>CAP</v>
          </cell>
          <cell r="B1503" t="str">
            <v>Sullivan,Stephen T</v>
          </cell>
          <cell r="C1503">
            <v>16755</v>
          </cell>
          <cell r="D1503" t="str">
            <v>16755</v>
          </cell>
          <cell r="E1503" t="str">
            <v>Elect Maint &amp; Constr Plymouth</v>
          </cell>
          <cell r="F1503" t="str">
            <v>Electric Operations</v>
          </cell>
          <cell r="G1503" t="str">
            <v>Elect Maint &amp; Constr Plymouth</v>
          </cell>
          <cell r="H1503" t="str">
            <v>120</v>
          </cell>
          <cell r="I1503" t="str">
            <v>CT</v>
          </cell>
          <cell r="L1503">
            <v>1552.5</v>
          </cell>
        </row>
        <row r="1504">
          <cell r="A1504" t="str">
            <v>O&amp;M</v>
          </cell>
          <cell r="B1504" t="str">
            <v>Sullivan,Stephen T</v>
          </cell>
          <cell r="C1504">
            <v>16755</v>
          </cell>
          <cell r="D1504" t="str">
            <v>16755</v>
          </cell>
          <cell r="E1504" t="str">
            <v>Customer Operations Plymouth</v>
          </cell>
          <cell r="F1504" t="str">
            <v>Electric Operations</v>
          </cell>
          <cell r="G1504" t="str">
            <v>Elect Maint &amp; Constr Plymouth</v>
          </cell>
          <cell r="H1504" t="str">
            <v>120</v>
          </cell>
          <cell r="I1504" t="str">
            <v>IT</v>
          </cell>
          <cell r="J1504">
            <v>15300.37</v>
          </cell>
          <cell r="K1504">
            <v>45752.18</v>
          </cell>
        </row>
        <row r="1505">
          <cell r="A1505" t="str">
            <v>O&amp;M</v>
          </cell>
          <cell r="B1505" t="str">
            <v>Sullivan,Stephen T</v>
          </cell>
          <cell r="C1505">
            <v>16755</v>
          </cell>
          <cell r="D1505" t="str">
            <v>16755</v>
          </cell>
          <cell r="E1505" t="str">
            <v>Elect Maint &amp; Constr Plymouth</v>
          </cell>
          <cell r="F1505" t="str">
            <v>Electric Operations</v>
          </cell>
          <cell r="G1505" t="str">
            <v>Elect Maint &amp; Constr Plymouth</v>
          </cell>
          <cell r="H1505" t="str">
            <v>120</v>
          </cell>
          <cell r="I1505" t="str">
            <v>IT</v>
          </cell>
          <cell r="L1505">
            <v>45928.18</v>
          </cell>
        </row>
        <row r="1506">
          <cell r="A1506" t="str">
            <v>O&amp;M</v>
          </cell>
          <cell r="B1506" t="str">
            <v>Sullivan,Stephen T</v>
          </cell>
          <cell r="C1506">
            <v>16755</v>
          </cell>
          <cell r="D1506" t="str">
            <v>16755</v>
          </cell>
          <cell r="E1506" t="str">
            <v>Customer Operations Plymouth</v>
          </cell>
          <cell r="F1506" t="str">
            <v>Electric Operations</v>
          </cell>
          <cell r="G1506" t="str">
            <v>Elect Maint &amp; Constr Plymouth</v>
          </cell>
          <cell r="H1506" t="str">
            <v>120</v>
          </cell>
          <cell r="I1506" t="str">
            <v>LT</v>
          </cell>
          <cell r="J1506">
            <v>620322.03</v>
          </cell>
          <cell r="K1506">
            <v>147367.39000000001</v>
          </cell>
          <cell r="M1506">
            <v>1114.95</v>
          </cell>
        </row>
        <row r="1507">
          <cell r="A1507" t="str">
            <v>O&amp;M</v>
          </cell>
          <cell r="B1507" t="str">
            <v>Sullivan,Stephen T</v>
          </cell>
          <cell r="C1507">
            <v>16755</v>
          </cell>
          <cell r="D1507" t="str">
            <v>16755</v>
          </cell>
          <cell r="E1507" t="str">
            <v>Elect Maint &amp; Constr Plymouth</v>
          </cell>
          <cell r="F1507" t="str">
            <v>Electric Operations</v>
          </cell>
          <cell r="G1507" t="str">
            <v>Elect Maint &amp; Constr Plymouth</v>
          </cell>
          <cell r="H1507" t="str">
            <v>120</v>
          </cell>
          <cell r="I1507" t="str">
            <v>LT</v>
          </cell>
          <cell r="L1507">
            <v>61440.57</v>
          </cell>
          <cell r="M1507">
            <v>9.9</v>
          </cell>
        </row>
        <row r="1508">
          <cell r="A1508" t="str">
            <v>O&amp;M</v>
          </cell>
          <cell r="B1508" t="str">
            <v>Sullivan,Stephen T</v>
          </cell>
          <cell r="C1508">
            <v>16755</v>
          </cell>
          <cell r="D1508" t="str">
            <v>16755</v>
          </cell>
          <cell r="E1508" t="str">
            <v>Customer Operations Plymouth</v>
          </cell>
          <cell r="F1508" t="str">
            <v>Electric Operations</v>
          </cell>
          <cell r="G1508" t="str">
            <v>Elect Maint &amp; Constr Plymouth</v>
          </cell>
          <cell r="H1508" t="str">
            <v>120</v>
          </cell>
          <cell r="I1508" t="str">
            <v>MT</v>
          </cell>
          <cell r="K1508">
            <v>6675.62</v>
          </cell>
        </row>
        <row r="1509">
          <cell r="A1509" t="str">
            <v>O&amp;M</v>
          </cell>
          <cell r="B1509" t="str">
            <v>Sullivan,Stephen T</v>
          </cell>
          <cell r="C1509">
            <v>16755</v>
          </cell>
          <cell r="D1509" t="str">
            <v>16755</v>
          </cell>
          <cell r="E1509" t="str">
            <v>Elect Maint &amp; Constr Plymouth</v>
          </cell>
          <cell r="F1509" t="str">
            <v>Electric Operations</v>
          </cell>
          <cell r="G1509" t="str">
            <v>Elect Maint &amp; Constr Plymouth</v>
          </cell>
          <cell r="H1509" t="str">
            <v>120</v>
          </cell>
          <cell r="I1509" t="str">
            <v>MT</v>
          </cell>
          <cell r="L1509">
            <v>2098.19</v>
          </cell>
        </row>
        <row r="1510">
          <cell r="A1510" t="str">
            <v>O&amp;M</v>
          </cell>
          <cell r="B1510" t="str">
            <v>Sullivan,Stephen T</v>
          </cell>
          <cell r="C1510">
            <v>16755</v>
          </cell>
          <cell r="D1510" t="str">
            <v>16755</v>
          </cell>
          <cell r="E1510" t="str">
            <v>Customer Operations Plymouth</v>
          </cell>
          <cell r="F1510" t="str">
            <v>Electric Operations</v>
          </cell>
          <cell r="G1510" t="str">
            <v>Elect Maint &amp; Constr Plymouth</v>
          </cell>
          <cell r="H1510" t="str">
            <v>120</v>
          </cell>
          <cell r="I1510" t="str">
            <v>OT</v>
          </cell>
          <cell r="J1510">
            <v>22860.22</v>
          </cell>
          <cell r="K1510">
            <v>-20049.05</v>
          </cell>
        </row>
        <row r="1511">
          <cell r="A1511" t="str">
            <v>O&amp;M</v>
          </cell>
          <cell r="B1511" t="str">
            <v>Sullivan,Stephen T</v>
          </cell>
          <cell r="C1511">
            <v>16755</v>
          </cell>
          <cell r="D1511" t="str">
            <v>16755</v>
          </cell>
          <cell r="E1511" t="str">
            <v>Elect Maint &amp; Constr Plymouth</v>
          </cell>
          <cell r="F1511" t="str">
            <v>Electric Operations</v>
          </cell>
          <cell r="G1511" t="str">
            <v>Elect Maint &amp; Constr Plymouth</v>
          </cell>
          <cell r="H1511" t="str">
            <v>120</v>
          </cell>
          <cell r="I1511" t="str">
            <v>OT</v>
          </cell>
          <cell r="L1511">
            <v>-58992.5</v>
          </cell>
        </row>
        <row r="1512">
          <cell r="A1512" t="str">
            <v>O&amp;M</v>
          </cell>
          <cell r="B1512" t="str">
            <v>Sullivan,Stephen T</v>
          </cell>
          <cell r="C1512">
            <v>16755</v>
          </cell>
          <cell r="D1512" t="str">
            <v>16755</v>
          </cell>
          <cell r="E1512" t="str">
            <v>Customer Operations Plymouth</v>
          </cell>
          <cell r="F1512" t="str">
            <v>Electric Operations</v>
          </cell>
          <cell r="G1512" t="str">
            <v>Elect Maint &amp; Constr Plymouth</v>
          </cell>
          <cell r="H1512" t="str">
            <v>120</v>
          </cell>
          <cell r="I1512" t="str">
            <v>TT</v>
          </cell>
          <cell r="J1512">
            <v>7925.46</v>
          </cell>
          <cell r="K1512">
            <v>5201.75</v>
          </cell>
        </row>
        <row r="1513">
          <cell r="A1513" t="str">
            <v>O&amp;M</v>
          </cell>
          <cell r="B1513" t="str">
            <v>Sullivan,Stephen T</v>
          </cell>
          <cell r="C1513">
            <v>16755</v>
          </cell>
          <cell r="D1513" t="str">
            <v>16755</v>
          </cell>
          <cell r="E1513" t="str">
            <v>Elect Maint &amp; Constr Plymouth</v>
          </cell>
          <cell r="F1513" t="str">
            <v>Electric Operations</v>
          </cell>
          <cell r="G1513" t="str">
            <v>Elect Maint &amp; Constr Plymouth</v>
          </cell>
          <cell r="H1513" t="str">
            <v>120</v>
          </cell>
          <cell r="I1513" t="str">
            <v>TT</v>
          </cell>
          <cell r="L1513">
            <v>3655.29</v>
          </cell>
        </row>
        <row r="1514">
          <cell r="A1514" t="str">
            <v>O&amp;M</v>
          </cell>
          <cell r="B1514" t="str">
            <v>Tzimorangas,John G</v>
          </cell>
          <cell r="C1514">
            <v>16760</v>
          </cell>
          <cell r="D1514" t="str">
            <v>16760</v>
          </cell>
          <cell r="E1514" t="str">
            <v>Station Construction Transmission NSTAR</v>
          </cell>
          <cell r="F1514" t="str">
            <v>Electric Operations</v>
          </cell>
          <cell r="G1514" t="str">
            <v>Station Construction Transmission NSTAR</v>
          </cell>
          <cell r="H1514" t="str">
            <v>120</v>
          </cell>
          <cell r="I1514" t="str">
            <v>BT</v>
          </cell>
          <cell r="K1514">
            <v>3497.28</v>
          </cell>
          <cell r="L1514">
            <v>139.35</v>
          </cell>
        </row>
        <row r="1515">
          <cell r="A1515" t="str">
            <v>CAP</v>
          </cell>
          <cell r="B1515" t="str">
            <v>Tzimorangas,John G</v>
          </cell>
          <cell r="C1515">
            <v>16760</v>
          </cell>
          <cell r="D1515" t="str">
            <v>16760</v>
          </cell>
          <cell r="E1515" t="str">
            <v>Station Construction Transmission NSTAR</v>
          </cell>
          <cell r="F1515" t="str">
            <v>Electric Operations</v>
          </cell>
          <cell r="G1515" t="str">
            <v>Station Construction Transmission NSTAR</v>
          </cell>
          <cell r="H1515" t="str">
            <v>120</v>
          </cell>
          <cell r="I1515" t="str">
            <v>CB</v>
          </cell>
          <cell r="K1515">
            <v>111395.93</v>
          </cell>
          <cell r="L1515">
            <v>105002.25</v>
          </cell>
          <cell r="M1515">
            <v>2952.6</v>
          </cell>
        </row>
        <row r="1516">
          <cell r="A1516" t="str">
            <v>CAP</v>
          </cell>
          <cell r="B1516" t="str">
            <v>Tzimorangas,John G</v>
          </cell>
          <cell r="C1516">
            <v>16760</v>
          </cell>
          <cell r="D1516" t="str">
            <v>16760</v>
          </cell>
          <cell r="E1516" t="str">
            <v>Station Construction Transmission NSTAR</v>
          </cell>
          <cell r="F1516" t="str">
            <v>Electric Operations</v>
          </cell>
          <cell r="G1516" t="str">
            <v>Station Construction Transmission NSTAR</v>
          </cell>
          <cell r="H1516" t="str">
            <v>120</v>
          </cell>
          <cell r="I1516" t="str">
            <v>CI</v>
          </cell>
          <cell r="K1516">
            <v>1313459.27</v>
          </cell>
          <cell r="L1516">
            <v>2464860.7799999998</v>
          </cell>
        </row>
        <row r="1517">
          <cell r="A1517" t="str">
            <v>CAP</v>
          </cell>
          <cell r="B1517" t="str">
            <v>Tzimorangas,John G</v>
          </cell>
          <cell r="C1517">
            <v>16760</v>
          </cell>
          <cell r="D1517" t="str">
            <v>16760</v>
          </cell>
          <cell r="E1517" t="str">
            <v>Station Construction Transmission NSTAR</v>
          </cell>
          <cell r="F1517" t="str">
            <v>Electric Operations</v>
          </cell>
          <cell r="G1517" t="str">
            <v>Station Construction Transmission NSTAR</v>
          </cell>
          <cell r="H1517" t="str">
            <v>120</v>
          </cell>
          <cell r="I1517" t="str">
            <v>CL</v>
          </cell>
          <cell r="K1517">
            <v>254018.51</v>
          </cell>
          <cell r="L1517">
            <v>239151.28</v>
          </cell>
        </row>
        <row r="1518">
          <cell r="A1518" t="str">
            <v>CAP</v>
          </cell>
          <cell r="B1518" t="str">
            <v>Tzimorangas,John G</v>
          </cell>
          <cell r="C1518">
            <v>16760</v>
          </cell>
          <cell r="D1518" t="str">
            <v>16760</v>
          </cell>
          <cell r="E1518" t="str">
            <v>Station Construction Transmission NSTAR</v>
          </cell>
          <cell r="F1518" t="str">
            <v>Electric Operations</v>
          </cell>
          <cell r="G1518" t="str">
            <v>Station Construction Transmission NSTAR</v>
          </cell>
          <cell r="H1518" t="str">
            <v>120</v>
          </cell>
          <cell r="I1518" t="str">
            <v>CM</v>
          </cell>
          <cell r="K1518">
            <v>8832.82</v>
          </cell>
          <cell r="L1518">
            <v>10197.27</v>
          </cell>
        </row>
        <row r="1519">
          <cell r="A1519" t="str">
            <v>CAP</v>
          </cell>
          <cell r="B1519" t="str">
            <v>Tzimorangas,John G</v>
          </cell>
          <cell r="C1519">
            <v>16760</v>
          </cell>
          <cell r="D1519" t="str">
            <v>16760</v>
          </cell>
          <cell r="E1519" t="str">
            <v>Station Construction Transmission NSTAR</v>
          </cell>
          <cell r="F1519" t="str">
            <v>Electric Operations</v>
          </cell>
          <cell r="G1519" t="str">
            <v>Station Construction Transmission NSTAR</v>
          </cell>
          <cell r="H1519" t="str">
            <v>120</v>
          </cell>
          <cell r="I1519" t="str">
            <v>CO</v>
          </cell>
          <cell r="K1519">
            <v>13991.99</v>
          </cell>
          <cell r="L1519">
            <v>890.98</v>
          </cell>
        </row>
        <row r="1520">
          <cell r="A1520" t="str">
            <v>CAP</v>
          </cell>
          <cell r="B1520" t="str">
            <v>Tzimorangas,John G</v>
          </cell>
          <cell r="C1520">
            <v>16760</v>
          </cell>
          <cell r="D1520" t="str">
            <v>16760</v>
          </cell>
          <cell r="E1520" t="str">
            <v>Asst District Mgr Camb</v>
          </cell>
          <cell r="F1520" t="str">
            <v>Electric Operations</v>
          </cell>
          <cell r="G1520" t="str">
            <v>Station Construction Transmission NSTAR</v>
          </cell>
          <cell r="H1520" t="str">
            <v>120</v>
          </cell>
          <cell r="I1520" t="str">
            <v>CT</v>
          </cell>
          <cell r="J1520">
            <v>1668.47</v>
          </cell>
        </row>
        <row r="1521">
          <cell r="A1521" t="str">
            <v>CAP</v>
          </cell>
          <cell r="B1521" t="str">
            <v>Tzimorangas,John G</v>
          </cell>
          <cell r="C1521">
            <v>16760</v>
          </cell>
          <cell r="D1521" t="str">
            <v>16760</v>
          </cell>
          <cell r="E1521" t="str">
            <v>Station Construction Transmission NSTAR</v>
          </cell>
          <cell r="F1521" t="str">
            <v>Electric Operations</v>
          </cell>
          <cell r="G1521" t="str">
            <v>Station Construction Transmission NSTAR</v>
          </cell>
          <cell r="H1521" t="str">
            <v>120</v>
          </cell>
          <cell r="I1521" t="str">
            <v>CT</v>
          </cell>
          <cell r="K1521">
            <v>129219.62</v>
          </cell>
          <cell r="L1521">
            <v>162931.85999999999</v>
          </cell>
        </row>
        <row r="1522">
          <cell r="A1522" t="str">
            <v>O&amp;M</v>
          </cell>
          <cell r="B1522" t="str">
            <v>Tzimorangas,John G</v>
          </cell>
          <cell r="C1522">
            <v>16760</v>
          </cell>
          <cell r="D1522" t="str">
            <v>16760</v>
          </cell>
          <cell r="E1522" t="str">
            <v>Station Construction Transmission NSTAR</v>
          </cell>
          <cell r="F1522" t="str">
            <v>Electric Operations</v>
          </cell>
          <cell r="G1522" t="str">
            <v>Station Construction Transmission NSTAR</v>
          </cell>
          <cell r="H1522" t="str">
            <v>120</v>
          </cell>
          <cell r="I1522" t="str">
            <v>IT</v>
          </cell>
          <cell r="K1522">
            <v>88312.13</v>
          </cell>
          <cell r="L1522">
            <v>-21973.98</v>
          </cell>
        </row>
        <row r="1523">
          <cell r="A1523" t="str">
            <v>O&amp;M</v>
          </cell>
          <cell r="B1523" t="str">
            <v>Tzimorangas,John G</v>
          </cell>
          <cell r="C1523">
            <v>16760</v>
          </cell>
          <cell r="D1523" t="str">
            <v>16760</v>
          </cell>
          <cell r="E1523" t="str">
            <v>Station Construction Transmission NSTAR</v>
          </cell>
          <cell r="F1523" t="str">
            <v>Electric Operations</v>
          </cell>
          <cell r="G1523" t="str">
            <v>Station Construction Transmission NSTAR</v>
          </cell>
          <cell r="H1523" t="str">
            <v>120</v>
          </cell>
          <cell r="I1523" t="str">
            <v>LT</v>
          </cell>
          <cell r="K1523">
            <v>9992.2199999999993</v>
          </cell>
          <cell r="L1523">
            <v>398.15</v>
          </cell>
          <cell r="M1523">
            <v>1516.72</v>
          </cell>
        </row>
        <row r="1524">
          <cell r="A1524" t="str">
            <v>O&amp;M</v>
          </cell>
          <cell r="B1524" t="str">
            <v>Tzimorangas,John G</v>
          </cell>
          <cell r="C1524">
            <v>16760</v>
          </cell>
          <cell r="D1524" t="str">
            <v>16760</v>
          </cell>
          <cell r="E1524" t="str">
            <v>Station Construction Transmission NSTAR</v>
          </cell>
          <cell r="F1524" t="str">
            <v>Electric Operations</v>
          </cell>
          <cell r="G1524" t="str">
            <v>Station Construction Transmission NSTAR</v>
          </cell>
          <cell r="H1524" t="str">
            <v>120</v>
          </cell>
          <cell r="I1524" t="str">
            <v>OT</v>
          </cell>
          <cell r="L1524">
            <v>-69.17</v>
          </cell>
          <cell r="M1524">
            <v>40230.39</v>
          </cell>
        </row>
        <row r="1525">
          <cell r="A1525" t="str">
            <v>O&amp;M</v>
          </cell>
          <cell r="B1525" t="str">
            <v>Tzimorangas,John G</v>
          </cell>
          <cell r="C1525">
            <v>16760</v>
          </cell>
          <cell r="D1525" t="str">
            <v>16760</v>
          </cell>
          <cell r="E1525" t="str">
            <v>Station Construction Transmission NSTAR</v>
          </cell>
          <cell r="F1525" t="str">
            <v>Electric Operations</v>
          </cell>
          <cell r="G1525" t="str">
            <v>Station Construction Transmission NSTAR</v>
          </cell>
          <cell r="H1525" t="str">
            <v>120</v>
          </cell>
          <cell r="I1525" t="str">
            <v>TT</v>
          </cell>
          <cell r="K1525">
            <v>764.04</v>
          </cell>
        </row>
        <row r="1526">
          <cell r="A1526" t="str">
            <v>O&amp;M</v>
          </cell>
          <cell r="B1526" t="str">
            <v>Andreas,Philip B</v>
          </cell>
          <cell r="C1526">
            <v>16765</v>
          </cell>
          <cell r="D1526" t="str">
            <v>16765</v>
          </cell>
          <cell r="E1526" t="str">
            <v>Customer Operations Cambridge</v>
          </cell>
          <cell r="F1526" t="str">
            <v>Electric Operations</v>
          </cell>
          <cell r="G1526" t="str">
            <v>Customer Operations Cambridge</v>
          </cell>
          <cell r="H1526" t="str">
            <v>120</v>
          </cell>
          <cell r="I1526" t="str">
            <v>BT</v>
          </cell>
          <cell r="J1526">
            <v>2584.84</v>
          </cell>
          <cell r="K1526">
            <v>19.79</v>
          </cell>
        </row>
        <row r="1527">
          <cell r="A1527" t="str">
            <v>CAP</v>
          </cell>
          <cell r="B1527" t="str">
            <v>Andreas,Philip B</v>
          </cell>
          <cell r="C1527">
            <v>16765</v>
          </cell>
          <cell r="D1527" t="str">
            <v>16765</v>
          </cell>
          <cell r="E1527" t="str">
            <v>Customer Operations Cambridge</v>
          </cell>
          <cell r="F1527" t="str">
            <v>Electric Operations</v>
          </cell>
          <cell r="G1527" t="str">
            <v>Customer Operations Cambridge</v>
          </cell>
          <cell r="H1527" t="str">
            <v>120</v>
          </cell>
          <cell r="I1527" t="str">
            <v>CB</v>
          </cell>
          <cell r="J1527">
            <v>7523.74</v>
          </cell>
          <cell r="K1527">
            <v>8120.31</v>
          </cell>
          <cell r="L1527">
            <v>-5866.45</v>
          </cell>
        </row>
        <row r="1528">
          <cell r="A1528" t="str">
            <v>CAP</v>
          </cell>
          <cell r="B1528" t="str">
            <v>Andreas,Philip B</v>
          </cell>
          <cell r="C1528">
            <v>16765</v>
          </cell>
          <cell r="D1528" t="str">
            <v>16765</v>
          </cell>
          <cell r="E1528" t="str">
            <v>Customer Operations Cambridge</v>
          </cell>
          <cell r="F1528" t="str">
            <v>Electric Operations</v>
          </cell>
          <cell r="G1528" t="str">
            <v>Customer Operations Cambridge</v>
          </cell>
          <cell r="H1528" t="str">
            <v>120</v>
          </cell>
          <cell r="I1528" t="str">
            <v>CI</v>
          </cell>
          <cell r="J1528">
            <v>-35548.47</v>
          </cell>
          <cell r="K1528">
            <v>90413.82</v>
          </cell>
        </row>
        <row r="1529">
          <cell r="A1529" t="str">
            <v>CAP</v>
          </cell>
          <cell r="B1529" t="str">
            <v>Andreas,Philip B</v>
          </cell>
          <cell r="C1529">
            <v>16765</v>
          </cell>
          <cell r="D1529" t="str">
            <v>16765</v>
          </cell>
          <cell r="E1529" t="str">
            <v>Customer Operations Cambridge</v>
          </cell>
          <cell r="F1529" t="str">
            <v>Electric Operations</v>
          </cell>
          <cell r="G1529" t="str">
            <v>Customer Operations Cambridge</v>
          </cell>
          <cell r="H1529" t="str">
            <v>120</v>
          </cell>
          <cell r="I1529" t="str">
            <v>CL</v>
          </cell>
          <cell r="J1529">
            <v>17760.97</v>
          </cell>
          <cell r="K1529">
            <v>17765.990000000002</v>
          </cell>
          <cell r="L1529">
            <v>-13332.82</v>
          </cell>
        </row>
        <row r="1530">
          <cell r="A1530" t="str">
            <v>CAP</v>
          </cell>
          <cell r="B1530" t="str">
            <v>Andreas,Philip B</v>
          </cell>
          <cell r="C1530">
            <v>16765</v>
          </cell>
          <cell r="D1530" t="str">
            <v>16765</v>
          </cell>
          <cell r="E1530" t="str">
            <v>Customer Operations Cambridge</v>
          </cell>
          <cell r="F1530" t="str">
            <v>Electric Operations</v>
          </cell>
          <cell r="G1530" t="str">
            <v>Customer Operations Cambridge</v>
          </cell>
          <cell r="H1530" t="str">
            <v>120</v>
          </cell>
          <cell r="I1530" t="str">
            <v>CM</v>
          </cell>
          <cell r="J1530">
            <v>13152.98</v>
          </cell>
          <cell r="M1530">
            <v>309.08999999999997</v>
          </cell>
        </row>
        <row r="1531">
          <cell r="A1531" t="str">
            <v>CAP</v>
          </cell>
          <cell r="B1531" t="str">
            <v>Andreas,Philip B</v>
          </cell>
          <cell r="C1531">
            <v>16765</v>
          </cell>
          <cell r="D1531" t="str">
            <v>16765</v>
          </cell>
          <cell r="E1531" t="str">
            <v>Customer Operations Cambridge</v>
          </cell>
          <cell r="F1531" t="str">
            <v>Electric Operations</v>
          </cell>
          <cell r="G1531" t="str">
            <v>Customer Operations Cambridge</v>
          </cell>
          <cell r="H1531" t="str">
            <v>120</v>
          </cell>
          <cell r="I1531" t="str">
            <v>CT</v>
          </cell>
          <cell r="J1531">
            <v>2286.91</v>
          </cell>
          <cell r="K1531">
            <v>3006.21</v>
          </cell>
          <cell r="L1531">
            <v>-525.45000000000005</v>
          </cell>
        </row>
        <row r="1532">
          <cell r="A1532" t="str">
            <v>O&amp;M</v>
          </cell>
          <cell r="B1532" t="str">
            <v>Andreas,Philip B</v>
          </cell>
          <cell r="C1532">
            <v>16765</v>
          </cell>
          <cell r="D1532" t="str">
            <v>16765</v>
          </cell>
          <cell r="E1532" t="str">
            <v>Customer Operations Cambridge</v>
          </cell>
          <cell r="F1532" t="str">
            <v>Electric Operations</v>
          </cell>
          <cell r="G1532" t="str">
            <v>Customer Operations Cambridge</v>
          </cell>
          <cell r="H1532" t="str">
            <v>120</v>
          </cell>
          <cell r="I1532" t="str">
            <v>IT</v>
          </cell>
          <cell r="J1532">
            <v>530.79</v>
          </cell>
          <cell r="K1532">
            <v>1056.01</v>
          </cell>
        </row>
        <row r="1533">
          <cell r="A1533" t="str">
            <v>O&amp;M</v>
          </cell>
          <cell r="B1533" t="str">
            <v>Andreas,Philip B</v>
          </cell>
          <cell r="C1533">
            <v>16765</v>
          </cell>
          <cell r="D1533" t="str">
            <v>16765</v>
          </cell>
          <cell r="E1533" t="str">
            <v>Customer Operations Cambridge</v>
          </cell>
          <cell r="F1533" t="str">
            <v>Electric Operations</v>
          </cell>
          <cell r="G1533" t="str">
            <v>Customer Operations Cambridge</v>
          </cell>
          <cell r="H1533" t="str">
            <v>120</v>
          </cell>
          <cell r="I1533" t="str">
            <v>LT</v>
          </cell>
          <cell r="J1533">
            <v>7021.89</v>
          </cell>
          <cell r="K1533">
            <v>320.45</v>
          </cell>
          <cell r="M1533">
            <v>11716.58</v>
          </cell>
        </row>
        <row r="1534">
          <cell r="A1534" t="str">
            <v>O&amp;M</v>
          </cell>
          <cell r="B1534" t="str">
            <v>Andreas,Philip B</v>
          </cell>
          <cell r="C1534">
            <v>16765</v>
          </cell>
          <cell r="D1534" t="str">
            <v>16765</v>
          </cell>
          <cell r="E1534" t="str">
            <v>Customer Operations Cambridge</v>
          </cell>
          <cell r="F1534" t="str">
            <v>Electric Operations</v>
          </cell>
          <cell r="G1534" t="str">
            <v>Customer Operations Cambridge</v>
          </cell>
          <cell r="H1534" t="str">
            <v>120</v>
          </cell>
          <cell r="I1534" t="str">
            <v>MT</v>
          </cell>
          <cell r="K1534">
            <v>216.66</v>
          </cell>
        </row>
        <row r="1535">
          <cell r="A1535" t="str">
            <v>O&amp;M</v>
          </cell>
          <cell r="B1535" t="str">
            <v>Andreas,Philip B</v>
          </cell>
          <cell r="C1535">
            <v>16765</v>
          </cell>
          <cell r="D1535" t="str">
            <v>16765</v>
          </cell>
          <cell r="E1535" t="str">
            <v>Customer Operations Cambridge</v>
          </cell>
          <cell r="F1535" t="str">
            <v>Electric Operations</v>
          </cell>
          <cell r="G1535" t="str">
            <v>Customer Operations Cambridge</v>
          </cell>
          <cell r="H1535" t="str">
            <v>120</v>
          </cell>
          <cell r="I1535" t="str">
            <v>OT</v>
          </cell>
          <cell r="J1535">
            <v>85.27</v>
          </cell>
        </row>
        <row r="1536">
          <cell r="A1536" t="str">
            <v>O&amp;M</v>
          </cell>
          <cell r="B1536" t="str">
            <v>Andreas,Philip B</v>
          </cell>
          <cell r="C1536">
            <v>16765</v>
          </cell>
          <cell r="D1536" t="str">
            <v>16765</v>
          </cell>
          <cell r="E1536" t="str">
            <v>Customer Operations Cambridge</v>
          </cell>
          <cell r="F1536" t="str">
            <v>Electric Operations</v>
          </cell>
          <cell r="G1536" t="str">
            <v>Customer Operations Cambridge</v>
          </cell>
          <cell r="H1536" t="str">
            <v>120</v>
          </cell>
          <cell r="I1536" t="str">
            <v>TT</v>
          </cell>
          <cell r="J1536">
            <v>3115.57</v>
          </cell>
          <cell r="K1536">
            <v>1675</v>
          </cell>
        </row>
        <row r="1537">
          <cell r="A1537" t="str">
            <v>O&amp;M</v>
          </cell>
          <cell r="B1537" t="str">
            <v>Tzimorangas,John G</v>
          </cell>
          <cell r="C1537">
            <v>16770</v>
          </cell>
          <cell r="D1537" t="str">
            <v>16770</v>
          </cell>
          <cell r="E1537" t="str">
            <v>Asst District Mgr Som.</v>
          </cell>
          <cell r="F1537" t="str">
            <v>Electric Operations</v>
          </cell>
          <cell r="G1537" t="str">
            <v>Sub Station Operations Western Div</v>
          </cell>
          <cell r="H1537" t="str">
            <v>120</v>
          </cell>
          <cell r="I1537" t="str">
            <v>BT</v>
          </cell>
          <cell r="J1537">
            <v>58.82</v>
          </cell>
          <cell r="M1537">
            <v>160.78</v>
          </cell>
        </row>
        <row r="1538">
          <cell r="A1538" t="str">
            <v>O&amp;M</v>
          </cell>
          <cell r="B1538" t="str">
            <v>Tzimorangas,John G</v>
          </cell>
          <cell r="C1538">
            <v>16770</v>
          </cell>
          <cell r="D1538" t="str">
            <v>16770</v>
          </cell>
          <cell r="E1538" t="str">
            <v>Station Operations Distribution North</v>
          </cell>
          <cell r="F1538" t="str">
            <v>Electric Operations</v>
          </cell>
          <cell r="G1538" t="str">
            <v>Sub Station Operations Western Div</v>
          </cell>
          <cell r="H1538" t="str">
            <v>120</v>
          </cell>
          <cell r="I1538" t="str">
            <v>BT</v>
          </cell>
          <cell r="K1538">
            <v>1811498.07</v>
          </cell>
        </row>
        <row r="1539">
          <cell r="A1539" t="str">
            <v>O&amp;M</v>
          </cell>
          <cell r="B1539" t="str">
            <v>Tzimorangas,John G</v>
          </cell>
          <cell r="C1539">
            <v>16770</v>
          </cell>
          <cell r="D1539" t="str">
            <v>16770</v>
          </cell>
          <cell r="E1539" t="str">
            <v>Sub Station Operations Western Div</v>
          </cell>
          <cell r="F1539" t="str">
            <v>Electric Operations</v>
          </cell>
          <cell r="G1539" t="str">
            <v>Sub Station Operations Western Div</v>
          </cell>
          <cell r="H1539" t="str">
            <v>120</v>
          </cell>
          <cell r="I1539" t="str">
            <v>BT</v>
          </cell>
          <cell r="L1539">
            <v>931586.79</v>
          </cell>
          <cell r="M1539">
            <v>389.28</v>
          </cell>
        </row>
        <row r="1540">
          <cell r="A1540" t="str">
            <v>CAP</v>
          </cell>
          <cell r="B1540" t="str">
            <v>Tzimorangas,John G</v>
          </cell>
          <cell r="C1540">
            <v>16770</v>
          </cell>
          <cell r="D1540" t="str">
            <v>16770</v>
          </cell>
          <cell r="E1540" t="str">
            <v>Sta Ops Dist North Suburban</v>
          </cell>
          <cell r="F1540" t="str">
            <v>Electric Operations</v>
          </cell>
          <cell r="G1540" t="str">
            <v>Sub Station Operations Western Div</v>
          </cell>
          <cell r="H1540" t="str">
            <v>120</v>
          </cell>
          <cell r="I1540" t="str">
            <v>CB</v>
          </cell>
          <cell r="K1540">
            <v>282322.15000000002</v>
          </cell>
          <cell r="M1540">
            <v>2610.38</v>
          </cell>
        </row>
        <row r="1541">
          <cell r="A1541" t="str">
            <v>CAP</v>
          </cell>
          <cell r="B1541" t="str">
            <v>Tzimorangas,John G</v>
          </cell>
          <cell r="C1541">
            <v>16770</v>
          </cell>
          <cell r="D1541" t="str">
            <v>16770</v>
          </cell>
          <cell r="E1541" t="str">
            <v>Sub Station Operations Western Div</v>
          </cell>
          <cell r="F1541" t="str">
            <v>Electric Operations</v>
          </cell>
          <cell r="G1541" t="str">
            <v>Sub Station Operations Western Div</v>
          </cell>
          <cell r="H1541" t="str">
            <v>120</v>
          </cell>
          <cell r="I1541" t="str">
            <v>CB</v>
          </cell>
          <cell r="L1541">
            <v>326589.12</v>
          </cell>
          <cell r="M1541">
            <v>101.4</v>
          </cell>
        </row>
        <row r="1542">
          <cell r="A1542" t="str">
            <v>CAP</v>
          </cell>
          <cell r="B1542" t="str">
            <v>Tzimorangas,John G</v>
          </cell>
          <cell r="C1542">
            <v>16770</v>
          </cell>
          <cell r="D1542" t="str">
            <v>16770</v>
          </cell>
          <cell r="E1542" t="str">
            <v>Sta Ops Dist North Suburban</v>
          </cell>
          <cell r="F1542" t="str">
            <v>Electric Operations</v>
          </cell>
          <cell r="G1542" t="str">
            <v>Sub Station Operations Western Div</v>
          </cell>
          <cell r="H1542" t="str">
            <v>120</v>
          </cell>
          <cell r="I1542" t="str">
            <v>CI</v>
          </cell>
          <cell r="K1542">
            <v>398247.15</v>
          </cell>
        </row>
        <row r="1543">
          <cell r="A1543" t="str">
            <v>CAP</v>
          </cell>
          <cell r="B1543" t="str">
            <v>Tzimorangas,John G</v>
          </cell>
          <cell r="C1543">
            <v>16770</v>
          </cell>
          <cell r="D1543" t="str">
            <v>16770</v>
          </cell>
          <cell r="E1543" t="str">
            <v>Sub Station Operations Western Div</v>
          </cell>
          <cell r="F1543" t="str">
            <v>Electric Operations</v>
          </cell>
          <cell r="G1543" t="str">
            <v>Sub Station Operations Western Div</v>
          </cell>
          <cell r="H1543" t="str">
            <v>120</v>
          </cell>
          <cell r="I1543" t="str">
            <v>CI</v>
          </cell>
          <cell r="L1543">
            <v>904606.85</v>
          </cell>
        </row>
        <row r="1544">
          <cell r="A1544" t="str">
            <v>CAP</v>
          </cell>
          <cell r="B1544" t="str">
            <v>Tzimorangas,John G</v>
          </cell>
          <cell r="C1544">
            <v>16770</v>
          </cell>
          <cell r="D1544" t="str">
            <v>16770</v>
          </cell>
          <cell r="E1544" t="str">
            <v>Sta Ops Dist North Suburban</v>
          </cell>
          <cell r="F1544" t="str">
            <v>Electric Operations</v>
          </cell>
          <cell r="G1544" t="str">
            <v>Sub Station Operations Western Div</v>
          </cell>
          <cell r="H1544" t="str">
            <v>120</v>
          </cell>
          <cell r="I1544" t="str">
            <v>CL</v>
          </cell>
          <cell r="K1544">
            <v>650937.77</v>
          </cell>
        </row>
        <row r="1545">
          <cell r="A1545" t="str">
            <v>CAP</v>
          </cell>
          <cell r="B1545" t="str">
            <v>Tzimorangas,John G</v>
          </cell>
          <cell r="C1545">
            <v>16770</v>
          </cell>
          <cell r="D1545" t="str">
            <v>16770</v>
          </cell>
          <cell r="E1545" t="str">
            <v>Sub Station Operations Western Div</v>
          </cell>
          <cell r="F1545" t="str">
            <v>Electric Operations</v>
          </cell>
          <cell r="G1545" t="str">
            <v>Sub Station Operations Western Div</v>
          </cell>
          <cell r="H1545" t="str">
            <v>120</v>
          </cell>
          <cell r="I1545" t="str">
            <v>CL</v>
          </cell>
          <cell r="L1545">
            <v>758120.1</v>
          </cell>
        </row>
        <row r="1546">
          <cell r="A1546" t="str">
            <v>CAP</v>
          </cell>
          <cell r="B1546" t="str">
            <v>Tzimorangas,John G</v>
          </cell>
          <cell r="C1546">
            <v>16770</v>
          </cell>
          <cell r="D1546" t="str">
            <v>16770</v>
          </cell>
          <cell r="E1546" t="str">
            <v>Sta Ops Dist North Suburban</v>
          </cell>
          <cell r="F1546" t="str">
            <v>Electric Operations</v>
          </cell>
          <cell r="G1546" t="str">
            <v>Sub Station Operations Western Div</v>
          </cell>
          <cell r="H1546" t="str">
            <v>120</v>
          </cell>
          <cell r="I1546" t="str">
            <v>CM</v>
          </cell>
          <cell r="K1546">
            <v>848604.21</v>
          </cell>
        </row>
        <row r="1547">
          <cell r="A1547" t="str">
            <v>CAP</v>
          </cell>
          <cell r="B1547" t="str">
            <v>Tzimorangas,John G</v>
          </cell>
          <cell r="C1547">
            <v>16770</v>
          </cell>
          <cell r="D1547" t="str">
            <v>16770</v>
          </cell>
          <cell r="E1547" t="str">
            <v>Sub Station Operations Western Div</v>
          </cell>
          <cell r="F1547" t="str">
            <v>Electric Operations</v>
          </cell>
          <cell r="G1547" t="str">
            <v>Sub Station Operations Western Div</v>
          </cell>
          <cell r="H1547" t="str">
            <v>120</v>
          </cell>
          <cell r="I1547" t="str">
            <v>CM</v>
          </cell>
          <cell r="L1547">
            <v>608751.44999999995</v>
          </cell>
        </row>
        <row r="1548">
          <cell r="A1548" t="str">
            <v>CAP</v>
          </cell>
          <cell r="B1548" t="str">
            <v>Tzimorangas,John G</v>
          </cell>
          <cell r="C1548">
            <v>16770</v>
          </cell>
          <cell r="D1548" t="str">
            <v>16770</v>
          </cell>
          <cell r="E1548" t="str">
            <v>Sub Station Operations Western Div</v>
          </cell>
          <cell r="F1548" t="str">
            <v>Electric Operations</v>
          </cell>
          <cell r="G1548" t="str">
            <v>Sub Station Operations Western Div</v>
          </cell>
          <cell r="H1548" t="str">
            <v>120</v>
          </cell>
          <cell r="I1548" t="str">
            <v>CO</v>
          </cell>
          <cell r="L1548">
            <v>-981137.82</v>
          </cell>
          <cell r="M1548">
            <v>46.33</v>
          </cell>
        </row>
        <row r="1549">
          <cell r="A1549" t="str">
            <v>CAP</v>
          </cell>
          <cell r="B1549" t="str">
            <v>Tzimorangas,John G</v>
          </cell>
          <cell r="C1549">
            <v>16770</v>
          </cell>
          <cell r="D1549" t="str">
            <v>16770</v>
          </cell>
          <cell r="E1549" t="str">
            <v>Asst District Mgr Som.</v>
          </cell>
          <cell r="F1549" t="str">
            <v>Electric Operations</v>
          </cell>
          <cell r="G1549" t="str">
            <v>Sub Station Operations Western Div</v>
          </cell>
          <cell r="H1549" t="str">
            <v>120</v>
          </cell>
          <cell r="I1549" t="str">
            <v>CT</v>
          </cell>
          <cell r="J1549">
            <v>472.85</v>
          </cell>
        </row>
        <row r="1550">
          <cell r="A1550" t="str">
            <v>CAP</v>
          </cell>
          <cell r="B1550" t="str">
            <v>Tzimorangas,John G</v>
          </cell>
          <cell r="C1550">
            <v>16770</v>
          </cell>
          <cell r="D1550" t="str">
            <v>16770</v>
          </cell>
          <cell r="E1550" t="str">
            <v>Sta Ops Dist North Suburban</v>
          </cell>
          <cell r="F1550" t="str">
            <v>Electric Operations</v>
          </cell>
          <cell r="G1550" t="str">
            <v>Sub Station Operations Western Div</v>
          </cell>
          <cell r="H1550" t="str">
            <v>120</v>
          </cell>
          <cell r="I1550" t="str">
            <v>CT</v>
          </cell>
          <cell r="K1550">
            <v>234378.62</v>
          </cell>
        </row>
        <row r="1551">
          <cell r="A1551" t="str">
            <v>CAP</v>
          </cell>
          <cell r="B1551" t="str">
            <v>Tzimorangas,John G</v>
          </cell>
          <cell r="C1551">
            <v>16770</v>
          </cell>
          <cell r="D1551" t="str">
            <v>16770</v>
          </cell>
          <cell r="E1551" t="str">
            <v>Sub Station Operations Western Div</v>
          </cell>
          <cell r="F1551" t="str">
            <v>Electric Operations</v>
          </cell>
          <cell r="G1551" t="str">
            <v>Sub Station Operations Western Div</v>
          </cell>
          <cell r="H1551" t="str">
            <v>120</v>
          </cell>
          <cell r="I1551" t="str">
            <v>CT</v>
          </cell>
          <cell r="L1551">
            <v>366999.21</v>
          </cell>
        </row>
        <row r="1552">
          <cell r="A1552" t="str">
            <v>O&amp;M</v>
          </cell>
          <cell r="B1552" t="str">
            <v>Tzimorangas,John G</v>
          </cell>
          <cell r="C1552">
            <v>16770</v>
          </cell>
          <cell r="D1552" t="str">
            <v>16770</v>
          </cell>
          <cell r="E1552" t="str">
            <v>Station Operations Distribution North</v>
          </cell>
          <cell r="F1552" t="str">
            <v>Electric Operations</v>
          </cell>
          <cell r="G1552" t="str">
            <v>Sub Station Operations Western Div</v>
          </cell>
          <cell r="H1552" t="str">
            <v>120</v>
          </cell>
          <cell r="I1552" t="str">
            <v>IT</v>
          </cell>
          <cell r="K1552">
            <v>2144315.48</v>
          </cell>
          <cell r="M1552">
            <v>212.5</v>
          </cell>
        </row>
        <row r="1553">
          <cell r="A1553" t="str">
            <v>O&amp;M</v>
          </cell>
          <cell r="B1553" t="str">
            <v>Tzimorangas,John G</v>
          </cell>
          <cell r="C1553">
            <v>16770</v>
          </cell>
          <cell r="D1553" t="str">
            <v>16770</v>
          </cell>
          <cell r="E1553" t="str">
            <v>Sub Station Operations Western Div</v>
          </cell>
          <cell r="F1553" t="str">
            <v>Electric Operations</v>
          </cell>
          <cell r="G1553" t="str">
            <v>Sub Station Operations Western Div</v>
          </cell>
          <cell r="H1553" t="str">
            <v>120</v>
          </cell>
          <cell r="I1553" t="str">
            <v>IT</v>
          </cell>
          <cell r="L1553">
            <v>1243334.32</v>
          </cell>
        </row>
        <row r="1554">
          <cell r="A1554" t="str">
            <v>O&amp;M</v>
          </cell>
          <cell r="B1554" t="str">
            <v>Tzimorangas,John G</v>
          </cell>
          <cell r="C1554">
            <v>16770</v>
          </cell>
          <cell r="D1554" t="str">
            <v>16770</v>
          </cell>
          <cell r="E1554" t="str">
            <v>Asst District Mgr Som.</v>
          </cell>
          <cell r="F1554" t="str">
            <v>Electric Operations</v>
          </cell>
          <cell r="G1554" t="str">
            <v>Sub Station Operations Western Div</v>
          </cell>
          <cell r="H1554" t="str">
            <v>120</v>
          </cell>
          <cell r="I1554" t="str">
            <v>LT</v>
          </cell>
          <cell r="J1554">
            <v>168.06</v>
          </cell>
          <cell r="M1554">
            <v>75848.759999999995</v>
          </cell>
        </row>
        <row r="1555">
          <cell r="A1555" t="str">
            <v>O&amp;M</v>
          </cell>
          <cell r="B1555" t="str">
            <v>Tzimorangas,John G</v>
          </cell>
          <cell r="C1555">
            <v>16770</v>
          </cell>
          <cell r="D1555" t="str">
            <v>16770</v>
          </cell>
          <cell r="E1555" t="str">
            <v>Station Operations Distribution North</v>
          </cell>
          <cell r="F1555" t="str">
            <v>Electric Operations</v>
          </cell>
          <cell r="G1555" t="str">
            <v>Sub Station Operations Western Div</v>
          </cell>
          <cell r="H1555" t="str">
            <v>120</v>
          </cell>
          <cell r="I1555" t="str">
            <v>LT</v>
          </cell>
          <cell r="K1555">
            <v>5236999.29</v>
          </cell>
          <cell r="M1555">
            <v>132.9</v>
          </cell>
        </row>
        <row r="1556">
          <cell r="A1556" t="str">
            <v>O&amp;M</v>
          </cell>
          <cell r="B1556" t="str">
            <v>Tzimorangas,John G</v>
          </cell>
          <cell r="C1556">
            <v>16770</v>
          </cell>
          <cell r="D1556" t="str">
            <v>16770</v>
          </cell>
          <cell r="E1556" t="str">
            <v>Sub Station Operations Western Div</v>
          </cell>
          <cell r="F1556" t="str">
            <v>Electric Operations</v>
          </cell>
          <cell r="G1556" t="str">
            <v>Sub Station Operations Western Div</v>
          </cell>
          <cell r="H1556" t="str">
            <v>120</v>
          </cell>
          <cell r="I1556" t="str">
            <v>LT</v>
          </cell>
          <cell r="L1556">
            <v>2704753.62</v>
          </cell>
        </row>
        <row r="1557">
          <cell r="A1557" t="str">
            <v>O&amp;M</v>
          </cell>
          <cell r="B1557" t="str">
            <v>Tzimorangas,John G</v>
          </cell>
          <cell r="C1557">
            <v>16770</v>
          </cell>
          <cell r="D1557" t="str">
            <v>16770</v>
          </cell>
          <cell r="E1557" t="str">
            <v>Station Operations Distribution North</v>
          </cell>
          <cell r="F1557" t="str">
            <v>Electric Operations</v>
          </cell>
          <cell r="G1557" t="str">
            <v>Sub Station Operations Western Div</v>
          </cell>
          <cell r="H1557" t="str">
            <v>120</v>
          </cell>
          <cell r="I1557" t="str">
            <v>MT</v>
          </cell>
          <cell r="K1557">
            <v>278597.51</v>
          </cell>
        </row>
        <row r="1558">
          <cell r="A1558" t="str">
            <v>O&amp;M</v>
          </cell>
          <cell r="B1558" t="str">
            <v>Tzimorangas,John G</v>
          </cell>
          <cell r="C1558">
            <v>16770</v>
          </cell>
          <cell r="D1558" t="str">
            <v>16770</v>
          </cell>
          <cell r="E1558" t="str">
            <v>Sub Station Operations Western Div</v>
          </cell>
          <cell r="F1558" t="str">
            <v>Electric Operations</v>
          </cell>
          <cell r="G1558" t="str">
            <v>Sub Station Operations Western Div</v>
          </cell>
          <cell r="H1558" t="str">
            <v>120</v>
          </cell>
          <cell r="I1558" t="str">
            <v>MT</v>
          </cell>
          <cell r="L1558">
            <v>156675.42000000001</v>
          </cell>
        </row>
        <row r="1559">
          <cell r="A1559" t="str">
            <v>O&amp;M</v>
          </cell>
          <cell r="B1559" t="str">
            <v>Tzimorangas,John G</v>
          </cell>
          <cell r="C1559">
            <v>16770</v>
          </cell>
          <cell r="D1559" t="str">
            <v>16770</v>
          </cell>
          <cell r="E1559" t="str">
            <v>Station Operations Distribution North</v>
          </cell>
          <cell r="F1559" t="str">
            <v>Electric Operations</v>
          </cell>
          <cell r="G1559" t="str">
            <v>Sub Station Operations Western Div</v>
          </cell>
          <cell r="H1559" t="str">
            <v>120</v>
          </cell>
          <cell r="I1559" t="str">
            <v>OT</v>
          </cell>
          <cell r="K1559">
            <v>1120681.9099999999</v>
          </cell>
        </row>
        <row r="1560">
          <cell r="A1560" t="str">
            <v>O&amp;M</v>
          </cell>
          <cell r="B1560" t="str">
            <v>Tzimorangas,John G</v>
          </cell>
          <cell r="C1560">
            <v>16770</v>
          </cell>
          <cell r="D1560" t="str">
            <v>16770</v>
          </cell>
          <cell r="E1560" t="str">
            <v>Sub Station Operations Western Div</v>
          </cell>
          <cell r="F1560" t="str">
            <v>Electric Operations</v>
          </cell>
          <cell r="G1560" t="str">
            <v>Sub Station Operations Western Div</v>
          </cell>
          <cell r="H1560" t="str">
            <v>120</v>
          </cell>
          <cell r="I1560" t="str">
            <v>OT</v>
          </cell>
          <cell r="L1560">
            <v>500594.95</v>
          </cell>
        </row>
        <row r="1561">
          <cell r="A1561" t="str">
            <v>O&amp;M</v>
          </cell>
          <cell r="B1561" t="str">
            <v>Tzimorangas,John G</v>
          </cell>
          <cell r="C1561">
            <v>16770</v>
          </cell>
          <cell r="D1561" t="str">
            <v>16770</v>
          </cell>
          <cell r="E1561" t="str">
            <v>Station Operations Distribution North</v>
          </cell>
          <cell r="F1561" t="str">
            <v>Electric Operations</v>
          </cell>
          <cell r="G1561" t="str">
            <v>Sub Station Operations Western Div</v>
          </cell>
          <cell r="H1561" t="str">
            <v>120</v>
          </cell>
          <cell r="I1561" t="str">
            <v>TT</v>
          </cell>
          <cell r="K1561">
            <v>1853756.39</v>
          </cell>
        </row>
        <row r="1562">
          <cell r="A1562" t="str">
            <v>O&amp;M</v>
          </cell>
          <cell r="B1562" t="str">
            <v>Tzimorangas,John G</v>
          </cell>
          <cell r="C1562">
            <v>16770</v>
          </cell>
          <cell r="D1562" t="str">
            <v>16770</v>
          </cell>
          <cell r="E1562" t="str">
            <v>Sub Station Operations Western Div</v>
          </cell>
          <cell r="F1562" t="str">
            <v>Electric Operations</v>
          </cell>
          <cell r="G1562" t="str">
            <v>Sub Station Operations Western Div</v>
          </cell>
          <cell r="H1562" t="str">
            <v>120</v>
          </cell>
          <cell r="I1562" t="str">
            <v>TT</v>
          </cell>
          <cell r="L1562">
            <v>859858.58</v>
          </cell>
          <cell r="M1562">
            <v>2270448.58</v>
          </cell>
        </row>
        <row r="1563">
          <cell r="A1563" t="str">
            <v>O&amp;M</v>
          </cell>
          <cell r="B1563" t="str">
            <v>Driscoll,Daniel C</v>
          </cell>
          <cell r="C1563">
            <v>16775</v>
          </cell>
          <cell r="D1563" t="str">
            <v>16775</v>
          </cell>
          <cell r="E1563" t="str">
            <v>Customer Operations Somerville</v>
          </cell>
          <cell r="F1563" t="str">
            <v>Electric Operations</v>
          </cell>
          <cell r="G1563" t="str">
            <v>Elect Maint &amp; Constr Somerville</v>
          </cell>
          <cell r="H1563" t="str">
            <v>120</v>
          </cell>
          <cell r="I1563" t="str">
            <v>BT</v>
          </cell>
          <cell r="J1563">
            <v>859874.45</v>
          </cell>
          <cell r="K1563">
            <v>1112899.1200000001</v>
          </cell>
          <cell r="M1563">
            <v>12867.57</v>
          </cell>
        </row>
        <row r="1564">
          <cell r="A1564" t="str">
            <v>O&amp;M</v>
          </cell>
          <cell r="B1564" t="str">
            <v>Driscoll,Daniel C</v>
          </cell>
          <cell r="C1564">
            <v>16775</v>
          </cell>
          <cell r="D1564" t="str">
            <v>16775</v>
          </cell>
          <cell r="E1564" t="str">
            <v>Elect Maint &amp; Constr Somerville</v>
          </cell>
          <cell r="F1564" t="str">
            <v>Electric Operations</v>
          </cell>
          <cell r="G1564" t="str">
            <v>Elect Maint &amp; Constr Somerville</v>
          </cell>
          <cell r="H1564" t="str">
            <v>120</v>
          </cell>
          <cell r="I1564" t="str">
            <v>BT</v>
          </cell>
          <cell r="L1564">
            <v>900582.07</v>
          </cell>
        </row>
        <row r="1565">
          <cell r="A1565" t="str">
            <v>CAP</v>
          </cell>
          <cell r="B1565" t="str">
            <v>Driscoll,Daniel C</v>
          </cell>
          <cell r="C1565">
            <v>16775</v>
          </cell>
          <cell r="D1565" t="str">
            <v>16775</v>
          </cell>
          <cell r="E1565" t="str">
            <v>Customer Operations Somerville</v>
          </cell>
          <cell r="F1565" t="str">
            <v>Electric Operations</v>
          </cell>
          <cell r="G1565" t="str">
            <v>Elect Maint &amp; Constr Somerville</v>
          </cell>
          <cell r="H1565" t="str">
            <v>120</v>
          </cell>
          <cell r="I1565" t="str">
            <v>CB</v>
          </cell>
          <cell r="J1565">
            <v>566822.93999999994</v>
          </cell>
          <cell r="K1565">
            <v>833485.04</v>
          </cell>
        </row>
        <row r="1566">
          <cell r="A1566" t="str">
            <v>CAP</v>
          </cell>
          <cell r="B1566" t="str">
            <v>Driscoll,Daniel C</v>
          </cell>
          <cell r="C1566">
            <v>16775</v>
          </cell>
          <cell r="D1566" t="str">
            <v>16775</v>
          </cell>
          <cell r="E1566" t="str">
            <v>Elect Maint &amp; Constr Somerville</v>
          </cell>
          <cell r="F1566" t="str">
            <v>Electric Operations</v>
          </cell>
          <cell r="G1566" t="str">
            <v>Elect Maint &amp; Constr Somerville</v>
          </cell>
          <cell r="H1566" t="str">
            <v>120</v>
          </cell>
          <cell r="I1566" t="str">
            <v>CB</v>
          </cell>
          <cell r="L1566">
            <v>774492.02</v>
          </cell>
        </row>
        <row r="1567">
          <cell r="A1567" t="str">
            <v>CAP</v>
          </cell>
          <cell r="B1567" t="str">
            <v>Driscoll,Daniel C</v>
          </cell>
          <cell r="C1567">
            <v>16775</v>
          </cell>
          <cell r="D1567" t="str">
            <v>16775</v>
          </cell>
          <cell r="E1567" t="str">
            <v>Customer Operations Somerville</v>
          </cell>
          <cell r="F1567" t="str">
            <v>Electric Operations</v>
          </cell>
          <cell r="G1567" t="str">
            <v>Elect Maint &amp; Constr Somerville</v>
          </cell>
          <cell r="H1567" t="str">
            <v>120</v>
          </cell>
          <cell r="I1567" t="str">
            <v>CI</v>
          </cell>
          <cell r="J1567">
            <v>1513331.04</v>
          </cell>
          <cell r="K1567">
            <v>2582800.0099999998</v>
          </cell>
        </row>
        <row r="1568">
          <cell r="A1568" t="str">
            <v>CAP</v>
          </cell>
          <cell r="B1568" t="str">
            <v>Driscoll,Daniel C</v>
          </cell>
          <cell r="C1568">
            <v>16775</v>
          </cell>
          <cell r="D1568" t="str">
            <v>16775</v>
          </cell>
          <cell r="E1568" t="str">
            <v>Elect Maint &amp; Constr Somerville</v>
          </cell>
          <cell r="F1568" t="str">
            <v>Electric Operations</v>
          </cell>
          <cell r="G1568" t="str">
            <v>Elect Maint &amp; Constr Somerville</v>
          </cell>
          <cell r="H1568" t="str">
            <v>120</v>
          </cell>
          <cell r="I1568" t="str">
            <v>CI</v>
          </cell>
          <cell r="L1568">
            <v>2710326.6</v>
          </cell>
        </row>
        <row r="1569">
          <cell r="A1569" t="str">
            <v>CAP</v>
          </cell>
          <cell r="B1569" t="str">
            <v>Driscoll,Daniel C</v>
          </cell>
          <cell r="C1569">
            <v>16775</v>
          </cell>
          <cell r="D1569" t="str">
            <v>16775</v>
          </cell>
          <cell r="E1569" t="str">
            <v>Customer Operations Somerville</v>
          </cell>
          <cell r="F1569" t="str">
            <v>Electric Operations</v>
          </cell>
          <cell r="G1569" t="str">
            <v>Elect Maint &amp; Constr Somerville</v>
          </cell>
          <cell r="H1569" t="str">
            <v>120</v>
          </cell>
          <cell r="I1569" t="str">
            <v>CL</v>
          </cell>
          <cell r="J1569">
            <v>1293419.03</v>
          </cell>
          <cell r="K1569">
            <v>1906214.07</v>
          </cell>
        </row>
        <row r="1570">
          <cell r="A1570" t="str">
            <v>CAP</v>
          </cell>
          <cell r="B1570" t="str">
            <v>Driscoll,Daniel C</v>
          </cell>
          <cell r="C1570">
            <v>16775</v>
          </cell>
          <cell r="D1570" t="str">
            <v>16775</v>
          </cell>
          <cell r="E1570" t="str">
            <v>Elect Maint &amp; Constr Somerville</v>
          </cell>
          <cell r="F1570" t="str">
            <v>Electric Operations</v>
          </cell>
          <cell r="G1570" t="str">
            <v>Elect Maint &amp; Constr Somerville</v>
          </cell>
          <cell r="H1570" t="str">
            <v>120</v>
          </cell>
          <cell r="I1570" t="str">
            <v>CL</v>
          </cell>
          <cell r="L1570">
            <v>1772213.79</v>
          </cell>
        </row>
        <row r="1571">
          <cell r="A1571" t="str">
            <v>CAP</v>
          </cell>
          <cell r="B1571" t="str">
            <v>Driscoll,Daniel C</v>
          </cell>
          <cell r="C1571">
            <v>16775</v>
          </cell>
          <cell r="D1571" t="str">
            <v>16775</v>
          </cell>
          <cell r="E1571" t="str">
            <v>Customer Operations Somerville</v>
          </cell>
          <cell r="F1571" t="str">
            <v>Electric Operations</v>
          </cell>
          <cell r="G1571" t="str">
            <v>Elect Maint &amp; Constr Somerville</v>
          </cell>
          <cell r="H1571" t="str">
            <v>120</v>
          </cell>
          <cell r="I1571" t="str">
            <v>CM</v>
          </cell>
          <cell r="J1571">
            <v>1248506.46</v>
          </cell>
          <cell r="K1571">
            <v>2982921.78</v>
          </cell>
        </row>
        <row r="1572">
          <cell r="A1572" t="str">
            <v>CAP</v>
          </cell>
          <cell r="B1572" t="str">
            <v>Driscoll,Daniel C</v>
          </cell>
          <cell r="C1572">
            <v>16775</v>
          </cell>
          <cell r="D1572" t="str">
            <v>16775</v>
          </cell>
          <cell r="E1572" t="str">
            <v>Elect Maint &amp; Constr Somerville</v>
          </cell>
          <cell r="F1572" t="str">
            <v>Electric Operations</v>
          </cell>
          <cell r="G1572" t="str">
            <v>Elect Maint &amp; Constr Somerville</v>
          </cell>
          <cell r="H1572" t="str">
            <v>120</v>
          </cell>
          <cell r="I1572" t="str">
            <v>CM</v>
          </cell>
          <cell r="L1572">
            <v>2732040.82</v>
          </cell>
        </row>
        <row r="1573">
          <cell r="A1573" t="str">
            <v>CAP</v>
          </cell>
          <cell r="B1573" t="str">
            <v>Driscoll,Daniel C</v>
          </cell>
          <cell r="C1573">
            <v>16775</v>
          </cell>
          <cell r="D1573" t="str">
            <v>16775</v>
          </cell>
          <cell r="E1573" t="str">
            <v>Customer Operations Somerville</v>
          </cell>
          <cell r="F1573" t="str">
            <v>Electric Operations</v>
          </cell>
          <cell r="G1573" t="str">
            <v>Elect Maint &amp; Constr Somerville</v>
          </cell>
          <cell r="H1573" t="str">
            <v>120</v>
          </cell>
          <cell r="I1573" t="str">
            <v>CO</v>
          </cell>
          <cell r="J1573">
            <v>-602268.12</v>
          </cell>
          <cell r="K1573">
            <v>-1625449.45</v>
          </cell>
          <cell r="M1573">
            <v>1540</v>
          </cell>
        </row>
        <row r="1574">
          <cell r="A1574" t="str">
            <v>CAP</v>
          </cell>
          <cell r="B1574" t="str">
            <v>Driscoll,Daniel C</v>
          </cell>
          <cell r="C1574">
            <v>16775</v>
          </cell>
          <cell r="D1574" t="str">
            <v>16775</v>
          </cell>
          <cell r="E1574" t="str">
            <v>Elect Maint &amp; Constr Somerville</v>
          </cell>
          <cell r="F1574" t="str">
            <v>Electric Operations</v>
          </cell>
          <cell r="G1574" t="str">
            <v>Elect Maint &amp; Constr Somerville</v>
          </cell>
          <cell r="H1574" t="str">
            <v>120</v>
          </cell>
          <cell r="I1574" t="str">
            <v>CO</v>
          </cell>
          <cell r="L1574">
            <v>-1099122.1399999999</v>
          </cell>
        </row>
        <row r="1575">
          <cell r="A1575" t="str">
            <v>CAP</v>
          </cell>
          <cell r="B1575" t="str">
            <v>Driscoll,Daniel C</v>
          </cell>
          <cell r="C1575">
            <v>16775</v>
          </cell>
          <cell r="D1575" t="str">
            <v>16775</v>
          </cell>
          <cell r="E1575" t="str">
            <v>Customer Operations Somerville</v>
          </cell>
          <cell r="F1575" t="str">
            <v>Electric Operations</v>
          </cell>
          <cell r="G1575" t="str">
            <v>Elect Maint &amp; Constr Somerville</v>
          </cell>
          <cell r="H1575" t="str">
            <v>120</v>
          </cell>
          <cell r="I1575" t="str">
            <v>CT</v>
          </cell>
          <cell r="J1575">
            <v>481638.54</v>
          </cell>
          <cell r="K1575">
            <v>1113205.6000000001</v>
          </cell>
        </row>
        <row r="1576">
          <cell r="A1576" t="str">
            <v>CAP</v>
          </cell>
          <cell r="B1576" t="str">
            <v>Driscoll,Daniel C</v>
          </cell>
          <cell r="C1576">
            <v>16775</v>
          </cell>
          <cell r="D1576" t="str">
            <v>16775</v>
          </cell>
          <cell r="E1576" t="str">
            <v>Elect Maint &amp; Constr Somerville</v>
          </cell>
          <cell r="F1576" t="str">
            <v>Electric Operations</v>
          </cell>
          <cell r="G1576" t="str">
            <v>Elect Maint &amp; Constr Somerville</v>
          </cell>
          <cell r="H1576" t="str">
            <v>120</v>
          </cell>
          <cell r="I1576" t="str">
            <v>CT</v>
          </cell>
          <cell r="L1576">
            <v>1177116.07</v>
          </cell>
        </row>
        <row r="1577">
          <cell r="A1577" t="str">
            <v>O&amp;M</v>
          </cell>
          <cell r="B1577" t="str">
            <v>Driscoll,Daniel C</v>
          </cell>
          <cell r="C1577">
            <v>16775</v>
          </cell>
          <cell r="D1577" t="str">
            <v>16775</v>
          </cell>
          <cell r="E1577" t="str">
            <v>Customer Operations Somerville</v>
          </cell>
          <cell r="F1577" t="str">
            <v>Electric Operations</v>
          </cell>
          <cell r="G1577" t="str">
            <v>Elect Maint &amp; Constr Somerville</v>
          </cell>
          <cell r="H1577" t="str">
            <v>120</v>
          </cell>
          <cell r="I1577" t="str">
            <v>IT</v>
          </cell>
          <cell r="J1577">
            <v>232759.71</v>
          </cell>
          <cell r="K1577">
            <v>569567.93999999994</v>
          </cell>
        </row>
        <row r="1578">
          <cell r="A1578" t="str">
            <v>O&amp;M</v>
          </cell>
          <cell r="B1578" t="str">
            <v>Driscoll,Daniel C</v>
          </cell>
          <cell r="C1578">
            <v>16775</v>
          </cell>
          <cell r="D1578" t="str">
            <v>16775</v>
          </cell>
          <cell r="E1578" t="str">
            <v>Elect Maint &amp; Constr Somerville</v>
          </cell>
          <cell r="F1578" t="str">
            <v>Electric Operations</v>
          </cell>
          <cell r="G1578" t="str">
            <v>Elect Maint &amp; Constr Somerville</v>
          </cell>
          <cell r="H1578" t="str">
            <v>120</v>
          </cell>
          <cell r="I1578" t="str">
            <v>IT</v>
          </cell>
          <cell r="L1578">
            <v>468593.44</v>
          </cell>
        </row>
        <row r="1579">
          <cell r="A1579" t="str">
            <v>O&amp;M</v>
          </cell>
          <cell r="B1579" t="str">
            <v>Driscoll,Daniel C</v>
          </cell>
          <cell r="C1579">
            <v>16775</v>
          </cell>
          <cell r="D1579" t="str">
            <v>16775</v>
          </cell>
          <cell r="E1579" t="str">
            <v>Customer Operations Somerville</v>
          </cell>
          <cell r="F1579" t="str">
            <v>Electric Operations</v>
          </cell>
          <cell r="G1579" t="str">
            <v>Elect Maint &amp; Constr Somerville</v>
          </cell>
          <cell r="H1579" t="str">
            <v>120</v>
          </cell>
          <cell r="I1579" t="str">
            <v>LT</v>
          </cell>
          <cell r="J1579">
            <v>2362130.2599999998</v>
          </cell>
          <cell r="K1579">
            <v>3211166.9</v>
          </cell>
        </row>
        <row r="1580">
          <cell r="A1580" t="str">
            <v>O&amp;M</v>
          </cell>
          <cell r="B1580" t="str">
            <v>Driscoll,Daniel C</v>
          </cell>
          <cell r="C1580">
            <v>16775</v>
          </cell>
          <cell r="D1580" t="str">
            <v>16775</v>
          </cell>
          <cell r="E1580" t="str">
            <v>Elect Maint &amp; Constr Somerville</v>
          </cell>
          <cell r="F1580" t="str">
            <v>Electric Operations</v>
          </cell>
          <cell r="G1580" t="str">
            <v>Elect Maint &amp; Constr Somerville</v>
          </cell>
          <cell r="H1580" t="str">
            <v>120</v>
          </cell>
          <cell r="I1580" t="str">
            <v>LT</v>
          </cell>
          <cell r="L1580">
            <v>2550431.35</v>
          </cell>
        </row>
        <row r="1581">
          <cell r="A1581" t="str">
            <v>O&amp;M</v>
          </cell>
          <cell r="B1581" t="str">
            <v>Driscoll,Daniel C</v>
          </cell>
          <cell r="C1581">
            <v>16775</v>
          </cell>
          <cell r="D1581" t="str">
            <v>16775</v>
          </cell>
          <cell r="E1581" t="str">
            <v>Customer Operations Somerville</v>
          </cell>
          <cell r="F1581" t="str">
            <v>Electric Operations</v>
          </cell>
          <cell r="G1581" t="str">
            <v>Elect Maint &amp; Constr Somerville</v>
          </cell>
          <cell r="H1581" t="str">
            <v>120</v>
          </cell>
          <cell r="I1581" t="str">
            <v>MT</v>
          </cell>
          <cell r="J1581">
            <v>-54499.39</v>
          </cell>
          <cell r="K1581">
            <v>460999.77</v>
          </cell>
        </row>
        <row r="1582">
          <cell r="A1582" t="str">
            <v>O&amp;M</v>
          </cell>
          <cell r="B1582" t="str">
            <v>Driscoll,Daniel C</v>
          </cell>
          <cell r="C1582">
            <v>16775</v>
          </cell>
          <cell r="D1582" t="str">
            <v>16775</v>
          </cell>
          <cell r="E1582" t="str">
            <v>Elect Maint &amp; Constr Somerville</v>
          </cell>
          <cell r="F1582" t="str">
            <v>Electric Operations</v>
          </cell>
          <cell r="G1582" t="str">
            <v>Elect Maint &amp; Constr Somerville</v>
          </cell>
          <cell r="H1582" t="str">
            <v>120</v>
          </cell>
          <cell r="I1582" t="str">
            <v>MT</v>
          </cell>
          <cell r="L1582">
            <v>452461.95</v>
          </cell>
        </row>
        <row r="1583">
          <cell r="A1583" t="str">
            <v>O&amp;M</v>
          </cell>
          <cell r="B1583" t="str">
            <v>Driscoll,Daniel C</v>
          </cell>
          <cell r="C1583">
            <v>16775</v>
          </cell>
          <cell r="D1583" t="str">
            <v>16775</v>
          </cell>
          <cell r="E1583" t="str">
            <v>Customer Operations Somerville</v>
          </cell>
          <cell r="F1583" t="str">
            <v>Electric Operations</v>
          </cell>
          <cell r="G1583" t="str">
            <v>Elect Maint &amp; Constr Somerville</v>
          </cell>
          <cell r="H1583" t="str">
            <v>120</v>
          </cell>
          <cell r="I1583" t="str">
            <v>OT</v>
          </cell>
          <cell r="J1583">
            <v>1342000.72</v>
          </cell>
          <cell r="K1583">
            <v>983030.78</v>
          </cell>
        </row>
        <row r="1584">
          <cell r="A1584" t="str">
            <v>O&amp;M</v>
          </cell>
          <cell r="B1584" t="str">
            <v>Driscoll,Daniel C</v>
          </cell>
          <cell r="C1584">
            <v>16775</v>
          </cell>
          <cell r="D1584" t="str">
            <v>16775</v>
          </cell>
          <cell r="E1584" t="str">
            <v>Elect Maint &amp; Constr Somerville</v>
          </cell>
          <cell r="F1584" t="str">
            <v>Electric Operations</v>
          </cell>
          <cell r="G1584" t="str">
            <v>Elect Maint &amp; Constr Somerville</v>
          </cell>
          <cell r="H1584" t="str">
            <v>120</v>
          </cell>
          <cell r="I1584" t="str">
            <v>OT</v>
          </cell>
          <cell r="L1584">
            <v>775080.14</v>
          </cell>
        </row>
        <row r="1585">
          <cell r="A1585" t="str">
            <v>O&amp;M</v>
          </cell>
          <cell r="B1585" t="str">
            <v>Driscoll,Daniel C</v>
          </cell>
          <cell r="C1585">
            <v>16775</v>
          </cell>
          <cell r="D1585" t="str">
            <v>16775</v>
          </cell>
          <cell r="E1585" t="str">
            <v>Customer Operations Somerville</v>
          </cell>
          <cell r="F1585" t="str">
            <v>Electric Operations</v>
          </cell>
          <cell r="G1585" t="str">
            <v>Elect Maint &amp; Constr Somerville</v>
          </cell>
          <cell r="H1585" t="str">
            <v>120</v>
          </cell>
          <cell r="I1585" t="str">
            <v>TT</v>
          </cell>
          <cell r="J1585">
            <v>173231.15</v>
          </cell>
          <cell r="K1585">
            <v>1274590.44</v>
          </cell>
          <cell r="M1585">
            <v>1014513.39</v>
          </cell>
        </row>
        <row r="1586">
          <cell r="A1586" t="str">
            <v>O&amp;M</v>
          </cell>
          <cell r="B1586" t="str">
            <v>Driscoll,Daniel C</v>
          </cell>
          <cell r="C1586">
            <v>16775</v>
          </cell>
          <cell r="D1586" t="str">
            <v>16775</v>
          </cell>
          <cell r="E1586" t="str">
            <v>Elect Maint &amp; Constr Somerville</v>
          </cell>
          <cell r="F1586" t="str">
            <v>Electric Operations</v>
          </cell>
          <cell r="G1586" t="str">
            <v>Elect Maint &amp; Constr Somerville</v>
          </cell>
          <cell r="H1586" t="str">
            <v>120</v>
          </cell>
          <cell r="I1586" t="str">
            <v>TT</v>
          </cell>
          <cell r="L1586">
            <v>615404.68999999994</v>
          </cell>
          <cell r="M1586">
            <v>3210285.81</v>
          </cell>
        </row>
        <row r="1587">
          <cell r="A1587" t="str">
            <v>O&amp;M</v>
          </cell>
          <cell r="B1587" t="str">
            <v>Tzimorangas,John G</v>
          </cell>
          <cell r="C1587">
            <v>16780</v>
          </cell>
          <cell r="D1587" t="str">
            <v>16780</v>
          </cell>
          <cell r="E1587" t="str">
            <v>New Customer Community Lighting Somer</v>
          </cell>
          <cell r="F1587" t="str">
            <v>Electric Operations</v>
          </cell>
          <cell r="G1587" t="str">
            <v>Sub Station Operations Central Div</v>
          </cell>
          <cell r="H1587" t="str">
            <v>120</v>
          </cell>
          <cell r="I1587" t="str">
            <v>BT</v>
          </cell>
          <cell r="K1587">
            <v>2803.23</v>
          </cell>
        </row>
        <row r="1588">
          <cell r="A1588" t="str">
            <v>O&amp;M</v>
          </cell>
          <cell r="B1588" t="str">
            <v>Tzimorangas,John G</v>
          </cell>
          <cell r="C1588">
            <v>16780</v>
          </cell>
          <cell r="D1588" t="str">
            <v>16780</v>
          </cell>
          <cell r="E1588" t="str">
            <v>Sub Station Operations Central Div</v>
          </cell>
          <cell r="F1588" t="str">
            <v>Electric Operations</v>
          </cell>
          <cell r="G1588" t="str">
            <v>Sub Station Operations Central Div</v>
          </cell>
          <cell r="H1588" t="str">
            <v>120</v>
          </cell>
          <cell r="I1588" t="str">
            <v>BT</v>
          </cell>
          <cell r="L1588">
            <v>954078.58</v>
          </cell>
        </row>
        <row r="1589">
          <cell r="A1589" t="str">
            <v>CAP</v>
          </cell>
          <cell r="B1589" t="str">
            <v>Tzimorangas,John G</v>
          </cell>
          <cell r="C1589">
            <v>16780</v>
          </cell>
          <cell r="D1589" t="str">
            <v>16780</v>
          </cell>
          <cell r="E1589" t="str">
            <v>Sub Station Operations Central Div</v>
          </cell>
          <cell r="F1589" t="str">
            <v>Electric Operations</v>
          </cell>
          <cell r="G1589" t="str">
            <v>Sub Station Operations Central Div</v>
          </cell>
          <cell r="H1589" t="str">
            <v>120</v>
          </cell>
          <cell r="I1589" t="str">
            <v>CB</v>
          </cell>
          <cell r="L1589">
            <v>303769.03000000003</v>
          </cell>
        </row>
        <row r="1590">
          <cell r="A1590" t="str">
            <v>CAP</v>
          </cell>
          <cell r="B1590" t="str">
            <v>Tzimorangas,John G</v>
          </cell>
          <cell r="C1590">
            <v>16780</v>
          </cell>
          <cell r="D1590" t="str">
            <v>16780</v>
          </cell>
          <cell r="E1590" t="str">
            <v>Sub Station Operations Central Div</v>
          </cell>
          <cell r="F1590" t="str">
            <v>Electric Operations</v>
          </cell>
          <cell r="G1590" t="str">
            <v>Sub Station Operations Central Div</v>
          </cell>
          <cell r="H1590" t="str">
            <v>120</v>
          </cell>
          <cell r="I1590" t="str">
            <v>CI</v>
          </cell>
          <cell r="L1590">
            <v>1106998.1599999999</v>
          </cell>
          <cell r="M1590">
            <v>18444.13</v>
          </cell>
        </row>
        <row r="1591">
          <cell r="A1591" t="str">
            <v>CAP</v>
          </cell>
          <cell r="B1591" t="str">
            <v>Tzimorangas,John G</v>
          </cell>
          <cell r="C1591">
            <v>16780</v>
          </cell>
          <cell r="D1591" t="str">
            <v>16780</v>
          </cell>
          <cell r="E1591" t="str">
            <v>Sub Station Operations Central Div</v>
          </cell>
          <cell r="F1591" t="str">
            <v>Electric Operations</v>
          </cell>
          <cell r="G1591" t="str">
            <v>Sub Station Operations Central Div</v>
          </cell>
          <cell r="H1591" t="str">
            <v>120</v>
          </cell>
          <cell r="I1591" t="str">
            <v>CL</v>
          </cell>
          <cell r="L1591">
            <v>698760.24</v>
          </cell>
        </row>
        <row r="1592">
          <cell r="A1592" t="str">
            <v>CAP</v>
          </cell>
          <cell r="B1592" t="str">
            <v>Tzimorangas,John G</v>
          </cell>
          <cell r="C1592">
            <v>16780</v>
          </cell>
          <cell r="D1592" t="str">
            <v>16780</v>
          </cell>
          <cell r="E1592" t="str">
            <v>Sub Station Operations Central Div</v>
          </cell>
          <cell r="F1592" t="str">
            <v>Electric Operations</v>
          </cell>
          <cell r="G1592" t="str">
            <v>Sub Station Operations Central Div</v>
          </cell>
          <cell r="H1592" t="str">
            <v>120</v>
          </cell>
          <cell r="I1592" t="str">
            <v>CM</v>
          </cell>
          <cell r="L1592">
            <v>824983.15</v>
          </cell>
        </row>
        <row r="1593">
          <cell r="A1593" t="str">
            <v>CAP</v>
          </cell>
          <cell r="B1593" t="str">
            <v>Tzimorangas,John G</v>
          </cell>
          <cell r="C1593">
            <v>16780</v>
          </cell>
          <cell r="D1593" t="str">
            <v>16780</v>
          </cell>
          <cell r="E1593" t="str">
            <v>Sub Station Operations Central Div</v>
          </cell>
          <cell r="F1593" t="str">
            <v>Electric Operations</v>
          </cell>
          <cell r="G1593" t="str">
            <v>Sub Station Operations Central Div</v>
          </cell>
          <cell r="H1593" t="str">
            <v>120</v>
          </cell>
          <cell r="I1593" t="str">
            <v>CO</v>
          </cell>
        </row>
        <row r="1594">
          <cell r="A1594" t="str">
            <v>CAP</v>
          </cell>
          <cell r="B1594" t="str">
            <v>Tzimorangas,John G</v>
          </cell>
          <cell r="C1594">
            <v>16780</v>
          </cell>
          <cell r="D1594" t="str">
            <v>16780</v>
          </cell>
          <cell r="E1594" t="str">
            <v>Sub Station Operations Central Div</v>
          </cell>
          <cell r="F1594" t="str">
            <v>Electric Operations</v>
          </cell>
          <cell r="G1594" t="str">
            <v>Sub Station Operations Central Div</v>
          </cell>
          <cell r="H1594" t="str">
            <v>120</v>
          </cell>
          <cell r="I1594" t="str">
            <v>CT</v>
          </cell>
          <cell r="L1594">
            <v>291812.94</v>
          </cell>
        </row>
        <row r="1595">
          <cell r="A1595" t="str">
            <v>O&amp;M</v>
          </cell>
          <cell r="B1595" t="str">
            <v>Tzimorangas,John G</v>
          </cell>
          <cell r="C1595">
            <v>16780</v>
          </cell>
          <cell r="D1595" t="str">
            <v>16780</v>
          </cell>
          <cell r="E1595" t="str">
            <v>Sub Station Operations Central Div</v>
          </cell>
          <cell r="F1595" t="str">
            <v>Electric Operations</v>
          </cell>
          <cell r="G1595" t="str">
            <v>Sub Station Operations Central Div</v>
          </cell>
          <cell r="H1595" t="str">
            <v>120</v>
          </cell>
          <cell r="I1595" t="str">
            <v>IT</v>
          </cell>
          <cell r="L1595">
            <v>1058951.93</v>
          </cell>
          <cell r="M1595">
            <v>259725.61</v>
          </cell>
        </row>
        <row r="1596">
          <cell r="A1596" t="str">
            <v>O&amp;M</v>
          </cell>
          <cell r="B1596" t="str">
            <v>Tzimorangas,John G</v>
          </cell>
          <cell r="C1596">
            <v>16780</v>
          </cell>
          <cell r="D1596" t="str">
            <v>16780</v>
          </cell>
          <cell r="E1596" t="str">
            <v>New Customer Community Lighting Somer</v>
          </cell>
          <cell r="F1596" t="str">
            <v>Electric Operations</v>
          </cell>
          <cell r="G1596" t="str">
            <v>Sub Station Operations Central Div</v>
          </cell>
          <cell r="H1596" t="str">
            <v>120</v>
          </cell>
          <cell r="I1596" t="str">
            <v>LT</v>
          </cell>
          <cell r="K1596">
            <v>8041.48</v>
          </cell>
        </row>
        <row r="1597">
          <cell r="A1597" t="str">
            <v>O&amp;M</v>
          </cell>
          <cell r="B1597" t="str">
            <v>Tzimorangas,John G</v>
          </cell>
          <cell r="C1597">
            <v>16780</v>
          </cell>
          <cell r="D1597" t="str">
            <v>16780</v>
          </cell>
          <cell r="E1597" t="str">
            <v>Sub Station Operations Central Div</v>
          </cell>
          <cell r="F1597" t="str">
            <v>Electric Operations</v>
          </cell>
          <cell r="G1597" t="str">
            <v>Sub Station Operations Central Div</v>
          </cell>
          <cell r="H1597" t="str">
            <v>120</v>
          </cell>
          <cell r="I1597" t="str">
            <v>LT</v>
          </cell>
          <cell r="L1597">
            <v>2771479.16</v>
          </cell>
        </row>
        <row r="1598">
          <cell r="A1598" t="str">
            <v>O&amp;M</v>
          </cell>
          <cell r="B1598" t="str">
            <v>Tzimorangas,John G</v>
          </cell>
          <cell r="C1598">
            <v>16780</v>
          </cell>
          <cell r="D1598" t="str">
            <v>16780</v>
          </cell>
          <cell r="E1598" t="str">
            <v>Sub Station Operations Central Div</v>
          </cell>
          <cell r="F1598" t="str">
            <v>Electric Operations</v>
          </cell>
          <cell r="G1598" t="str">
            <v>Sub Station Operations Central Div</v>
          </cell>
          <cell r="H1598" t="str">
            <v>120</v>
          </cell>
          <cell r="I1598" t="str">
            <v>MT</v>
          </cell>
          <cell r="L1598">
            <v>184629.43</v>
          </cell>
        </row>
        <row r="1599">
          <cell r="A1599" t="str">
            <v>O&amp;M</v>
          </cell>
          <cell r="B1599" t="str">
            <v>Tzimorangas,John G</v>
          </cell>
          <cell r="C1599">
            <v>16780</v>
          </cell>
          <cell r="D1599" t="str">
            <v>16780</v>
          </cell>
          <cell r="E1599" t="str">
            <v>Sub Station Operations Central Div</v>
          </cell>
          <cell r="F1599" t="str">
            <v>Electric Operations</v>
          </cell>
          <cell r="G1599" t="str">
            <v>Sub Station Operations Central Div</v>
          </cell>
          <cell r="H1599" t="str">
            <v>120</v>
          </cell>
          <cell r="I1599" t="str">
            <v>OT</v>
          </cell>
          <cell r="L1599">
            <v>368269.95</v>
          </cell>
        </row>
        <row r="1600">
          <cell r="A1600" t="str">
            <v>O&amp;M</v>
          </cell>
          <cell r="B1600" t="str">
            <v>Tzimorangas,John G</v>
          </cell>
          <cell r="C1600">
            <v>16780</v>
          </cell>
          <cell r="D1600" t="str">
            <v>16780</v>
          </cell>
          <cell r="E1600" t="str">
            <v>Sub Station Operations Central Div</v>
          </cell>
          <cell r="F1600" t="str">
            <v>Electric Operations</v>
          </cell>
          <cell r="G1600" t="str">
            <v>Sub Station Operations Central Div</v>
          </cell>
          <cell r="H1600" t="str">
            <v>120</v>
          </cell>
          <cell r="I1600" t="str">
            <v>TT</v>
          </cell>
          <cell r="L1600">
            <v>824873.61</v>
          </cell>
          <cell r="M1600">
            <v>180385.3</v>
          </cell>
        </row>
        <row r="1601">
          <cell r="A1601" t="str">
            <v>O&amp;M</v>
          </cell>
          <cell r="B1601" t="str">
            <v>Sullivan,Stephen T</v>
          </cell>
          <cell r="C1601">
            <v>16785</v>
          </cell>
          <cell r="D1601" t="str">
            <v>16785</v>
          </cell>
          <cell r="E1601" t="str">
            <v>Customer Operations New Bedford</v>
          </cell>
          <cell r="F1601" t="str">
            <v>Electric Operations</v>
          </cell>
          <cell r="G1601" t="str">
            <v>Elect Maint &amp; Constr New Bedford</v>
          </cell>
          <cell r="H1601" t="str">
            <v>120</v>
          </cell>
          <cell r="I1601" t="str">
            <v>BT</v>
          </cell>
          <cell r="J1601">
            <v>97364.34</v>
          </cell>
          <cell r="K1601">
            <v>42087.43</v>
          </cell>
        </row>
        <row r="1602">
          <cell r="A1602" t="str">
            <v>O&amp;M</v>
          </cell>
          <cell r="B1602" t="str">
            <v>Sullivan,Stephen T</v>
          </cell>
          <cell r="C1602">
            <v>16785</v>
          </cell>
          <cell r="D1602" t="str">
            <v>16785</v>
          </cell>
          <cell r="E1602" t="str">
            <v>Elect Maint &amp; Constr New Bedford</v>
          </cell>
          <cell r="F1602" t="str">
            <v>Electric Operations</v>
          </cell>
          <cell r="G1602" t="str">
            <v>Elect Maint &amp; Constr New Bedford</v>
          </cell>
          <cell r="H1602" t="str">
            <v>120</v>
          </cell>
          <cell r="I1602" t="str">
            <v>BT</v>
          </cell>
          <cell r="L1602">
            <v>351.07</v>
          </cell>
        </row>
        <row r="1603">
          <cell r="A1603" t="str">
            <v>CAP</v>
          </cell>
          <cell r="B1603" t="str">
            <v>Sullivan,Stephen T</v>
          </cell>
          <cell r="C1603">
            <v>16785</v>
          </cell>
          <cell r="D1603" t="str">
            <v>16785</v>
          </cell>
          <cell r="E1603" t="str">
            <v>Customer Operations New Bedford</v>
          </cell>
          <cell r="F1603" t="str">
            <v>Electric Operations</v>
          </cell>
          <cell r="G1603" t="str">
            <v>Elect Maint &amp; Constr New Bedford</v>
          </cell>
          <cell r="H1603" t="str">
            <v>120</v>
          </cell>
          <cell r="I1603" t="str">
            <v>CB</v>
          </cell>
          <cell r="J1603">
            <v>1993.67</v>
          </cell>
        </row>
        <row r="1604">
          <cell r="A1604" t="str">
            <v>CAP</v>
          </cell>
          <cell r="B1604" t="str">
            <v>Sullivan,Stephen T</v>
          </cell>
          <cell r="C1604">
            <v>16785</v>
          </cell>
          <cell r="D1604" t="str">
            <v>16785</v>
          </cell>
          <cell r="E1604" t="str">
            <v>Distribution Operations New Bedford</v>
          </cell>
          <cell r="F1604" t="str">
            <v>Electric Operations</v>
          </cell>
          <cell r="G1604" t="str">
            <v>Elect Maint &amp; Constr New Bedford</v>
          </cell>
          <cell r="H1604" t="str">
            <v>120</v>
          </cell>
          <cell r="I1604" t="str">
            <v>CB</v>
          </cell>
          <cell r="K1604">
            <v>3615.28</v>
          </cell>
          <cell r="M1604">
            <v>-211.08</v>
          </cell>
        </row>
        <row r="1605">
          <cell r="A1605" t="str">
            <v>CAP</v>
          </cell>
          <cell r="B1605" t="str">
            <v>Sullivan,Stephen T</v>
          </cell>
          <cell r="C1605">
            <v>16785</v>
          </cell>
          <cell r="D1605" t="str">
            <v>16785</v>
          </cell>
          <cell r="E1605" t="str">
            <v>Elect Maint &amp; Constr New Bedford</v>
          </cell>
          <cell r="F1605" t="str">
            <v>Electric Operations</v>
          </cell>
          <cell r="G1605" t="str">
            <v>Elect Maint &amp; Constr New Bedford</v>
          </cell>
          <cell r="H1605" t="str">
            <v>120</v>
          </cell>
          <cell r="I1605" t="str">
            <v>CB</v>
          </cell>
          <cell r="L1605">
            <v>4173.83</v>
          </cell>
        </row>
        <row r="1606">
          <cell r="A1606" t="str">
            <v>CAP</v>
          </cell>
          <cell r="B1606" t="str">
            <v>Sullivan,Stephen T</v>
          </cell>
          <cell r="C1606">
            <v>16785</v>
          </cell>
          <cell r="D1606" t="str">
            <v>16785</v>
          </cell>
          <cell r="E1606" t="str">
            <v>Distribution Operations New Bedford</v>
          </cell>
          <cell r="F1606" t="str">
            <v>Electric Operations</v>
          </cell>
          <cell r="G1606" t="str">
            <v>Elect Maint &amp; Constr New Bedford</v>
          </cell>
          <cell r="H1606" t="str">
            <v>120</v>
          </cell>
          <cell r="I1606" t="str">
            <v>CI</v>
          </cell>
          <cell r="K1606">
            <v>50508.62</v>
          </cell>
          <cell r="M1606">
            <v>13189.46</v>
          </cell>
        </row>
        <row r="1607">
          <cell r="A1607" t="str">
            <v>CAP</v>
          </cell>
          <cell r="B1607" t="str">
            <v>Sullivan,Stephen T</v>
          </cell>
          <cell r="C1607">
            <v>16785</v>
          </cell>
          <cell r="D1607" t="str">
            <v>16785</v>
          </cell>
          <cell r="E1607" t="str">
            <v>Elect Maint &amp; Constr New Bedford</v>
          </cell>
          <cell r="F1607" t="str">
            <v>Electric Operations</v>
          </cell>
          <cell r="G1607" t="str">
            <v>Elect Maint &amp; Constr New Bedford</v>
          </cell>
          <cell r="H1607" t="str">
            <v>120</v>
          </cell>
          <cell r="I1607" t="str">
            <v>CI</v>
          </cell>
          <cell r="L1607">
            <v>39463.96</v>
          </cell>
          <cell r="M1607">
            <v>661.5</v>
          </cell>
        </row>
        <row r="1608">
          <cell r="A1608" t="str">
            <v>CAP</v>
          </cell>
          <cell r="B1608" t="str">
            <v>Sullivan,Stephen T</v>
          </cell>
          <cell r="C1608">
            <v>16785</v>
          </cell>
          <cell r="D1608" t="str">
            <v>16785</v>
          </cell>
          <cell r="E1608" t="str">
            <v>Customer Operations New Bedford</v>
          </cell>
          <cell r="F1608" t="str">
            <v>Electric Operations</v>
          </cell>
          <cell r="G1608" t="str">
            <v>Elect Maint &amp; Constr New Bedford</v>
          </cell>
          <cell r="H1608" t="str">
            <v>120</v>
          </cell>
          <cell r="I1608" t="str">
            <v>CL</v>
          </cell>
          <cell r="J1608">
            <v>4531.12</v>
          </cell>
        </row>
        <row r="1609">
          <cell r="A1609" t="str">
            <v>CAP</v>
          </cell>
          <cell r="B1609" t="str">
            <v>Sullivan,Stephen T</v>
          </cell>
          <cell r="C1609">
            <v>16785</v>
          </cell>
          <cell r="D1609" t="str">
            <v>16785</v>
          </cell>
          <cell r="E1609" t="str">
            <v>Distribution Operations New Bedford</v>
          </cell>
          <cell r="F1609" t="str">
            <v>Electric Operations</v>
          </cell>
          <cell r="G1609" t="str">
            <v>Elect Maint &amp; Constr New Bedford</v>
          </cell>
          <cell r="H1609" t="str">
            <v>120</v>
          </cell>
          <cell r="I1609" t="str">
            <v>CL</v>
          </cell>
          <cell r="K1609">
            <v>8216.06</v>
          </cell>
        </row>
        <row r="1610">
          <cell r="A1610" t="str">
            <v>CAP</v>
          </cell>
          <cell r="B1610" t="str">
            <v>Sullivan,Stephen T</v>
          </cell>
          <cell r="C1610">
            <v>16785</v>
          </cell>
          <cell r="D1610" t="str">
            <v>16785</v>
          </cell>
          <cell r="E1610" t="str">
            <v>Elect Maint &amp; Constr New Bedford</v>
          </cell>
          <cell r="F1610" t="str">
            <v>Electric Operations</v>
          </cell>
          <cell r="G1610" t="str">
            <v>Elect Maint &amp; Constr New Bedford</v>
          </cell>
          <cell r="H1610" t="str">
            <v>120</v>
          </cell>
          <cell r="I1610" t="str">
            <v>CL</v>
          </cell>
          <cell r="L1610">
            <v>9853.4599999999991</v>
          </cell>
        </row>
        <row r="1611">
          <cell r="A1611" t="str">
            <v>CAP</v>
          </cell>
          <cell r="B1611" t="str">
            <v>Sullivan,Stephen T</v>
          </cell>
          <cell r="C1611">
            <v>16785</v>
          </cell>
          <cell r="D1611" t="str">
            <v>16785</v>
          </cell>
          <cell r="E1611" t="str">
            <v>Elect Maint &amp; Constr New Bedford</v>
          </cell>
          <cell r="F1611" t="str">
            <v>Electric Operations</v>
          </cell>
          <cell r="G1611" t="str">
            <v>Elect Maint &amp; Constr New Bedford</v>
          </cell>
          <cell r="H1611" t="str">
            <v>120</v>
          </cell>
          <cell r="I1611" t="str">
            <v>CM</v>
          </cell>
          <cell r="L1611">
            <v>13168.37</v>
          </cell>
        </row>
        <row r="1612">
          <cell r="A1612" t="str">
            <v>CAP</v>
          </cell>
          <cell r="B1612" t="str">
            <v>Sullivan,Stephen T</v>
          </cell>
          <cell r="C1612">
            <v>16785</v>
          </cell>
          <cell r="D1612" t="str">
            <v>16785</v>
          </cell>
          <cell r="E1612" t="str">
            <v>Elect Maint &amp; Constr New Bedford</v>
          </cell>
          <cell r="F1612" t="str">
            <v>Electric Operations</v>
          </cell>
          <cell r="G1612" t="str">
            <v>Elect Maint &amp; Constr New Bedford</v>
          </cell>
          <cell r="H1612" t="str">
            <v>120</v>
          </cell>
          <cell r="I1612" t="str">
            <v>CO</v>
          </cell>
          <cell r="L1612">
            <v>-7222.78</v>
          </cell>
        </row>
        <row r="1613">
          <cell r="A1613" t="str">
            <v>CAP</v>
          </cell>
          <cell r="B1613" t="str">
            <v>Sullivan,Stephen T</v>
          </cell>
          <cell r="C1613">
            <v>16785</v>
          </cell>
          <cell r="D1613" t="str">
            <v>16785</v>
          </cell>
          <cell r="E1613" t="str">
            <v>Distribution Operations New Bedford</v>
          </cell>
          <cell r="F1613" t="str">
            <v>Electric Operations</v>
          </cell>
          <cell r="G1613" t="str">
            <v>Elect Maint &amp; Constr New Bedford</v>
          </cell>
          <cell r="H1613" t="str">
            <v>120</v>
          </cell>
          <cell r="I1613" t="str">
            <v>CT</v>
          </cell>
          <cell r="K1613">
            <v>5110.0600000000004</v>
          </cell>
        </row>
        <row r="1614">
          <cell r="A1614" t="str">
            <v>CAP</v>
          </cell>
          <cell r="B1614" t="str">
            <v>Sullivan,Stephen T</v>
          </cell>
          <cell r="C1614">
            <v>16785</v>
          </cell>
          <cell r="D1614" t="str">
            <v>16785</v>
          </cell>
          <cell r="E1614" t="str">
            <v>Elect Maint &amp; Constr New Bedford</v>
          </cell>
          <cell r="F1614" t="str">
            <v>Electric Operations</v>
          </cell>
          <cell r="G1614" t="str">
            <v>Elect Maint &amp; Constr New Bedford</v>
          </cell>
          <cell r="H1614" t="str">
            <v>120</v>
          </cell>
          <cell r="I1614" t="str">
            <v>CT</v>
          </cell>
          <cell r="L1614">
            <v>4036.61</v>
          </cell>
        </row>
        <row r="1615">
          <cell r="A1615" t="str">
            <v>O&amp;M</v>
          </cell>
          <cell r="B1615" t="str">
            <v>Sullivan,Stephen T</v>
          </cell>
          <cell r="C1615">
            <v>16785</v>
          </cell>
          <cell r="D1615" t="str">
            <v>16785</v>
          </cell>
          <cell r="E1615" t="str">
            <v>Customer Operations New Bedford</v>
          </cell>
          <cell r="F1615" t="str">
            <v>Electric Operations</v>
          </cell>
          <cell r="G1615" t="str">
            <v>Elect Maint &amp; Constr New Bedford</v>
          </cell>
          <cell r="H1615" t="str">
            <v>120</v>
          </cell>
          <cell r="I1615" t="str">
            <v>IT</v>
          </cell>
          <cell r="J1615">
            <v>6726.74</v>
          </cell>
          <cell r="K1615">
            <v>14040.5</v>
          </cell>
          <cell r="M1615">
            <v>2267846.96</v>
          </cell>
        </row>
        <row r="1616">
          <cell r="A1616" t="str">
            <v>O&amp;M</v>
          </cell>
          <cell r="B1616" t="str">
            <v>Sullivan,Stephen T</v>
          </cell>
          <cell r="C1616">
            <v>16785</v>
          </cell>
          <cell r="D1616" t="str">
            <v>16785</v>
          </cell>
          <cell r="E1616" t="str">
            <v>Elect Maint &amp; Constr New Bedford</v>
          </cell>
          <cell r="F1616" t="str">
            <v>Electric Operations</v>
          </cell>
          <cell r="G1616" t="str">
            <v>Elect Maint &amp; Constr New Bedford</v>
          </cell>
          <cell r="H1616" t="str">
            <v>120</v>
          </cell>
          <cell r="I1616" t="str">
            <v>IT</v>
          </cell>
          <cell r="L1616">
            <v>-27043.75</v>
          </cell>
          <cell r="M1616">
            <v>72.47</v>
          </cell>
        </row>
        <row r="1617">
          <cell r="A1617" t="str">
            <v>O&amp;M</v>
          </cell>
          <cell r="B1617" t="str">
            <v>Sullivan,Stephen T</v>
          </cell>
          <cell r="C1617">
            <v>16785</v>
          </cell>
          <cell r="D1617" t="str">
            <v>16785</v>
          </cell>
          <cell r="E1617" t="str">
            <v>Customer Operations New Bedford</v>
          </cell>
          <cell r="F1617" t="str">
            <v>Electric Operations</v>
          </cell>
          <cell r="G1617" t="str">
            <v>Elect Maint &amp; Constr New Bedford</v>
          </cell>
          <cell r="H1617" t="str">
            <v>120</v>
          </cell>
          <cell r="I1617" t="str">
            <v>LT</v>
          </cell>
          <cell r="J1617">
            <v>277153.2</v>
          </cell>
          <cell r="K1617">
            <v>120033.5</v>
          </cell>
        </row>
        <row r="1618">
          <cell r="A1618" t="str">
            <v>O&amp;M</v>
          </cell>
          <cell r="B1618" t="str">
            <v>Sullivan,Stephen T</v>
          </cell>
          <cell r="C1618">
            <v>16785</v>
          </cell>
          <cell r="D1618" t="str">
            <v>16785</v>
          </cell>
          <cell r="E1618" t="str">
            <v>Elect Maint &amp; Constr New Bedford</v>
          </cell>
          <cell r="F1618" t="str">
            <v>Electric Operations</v>
          </cell>
          <cell r="G1618" t="str">
            <v>Elect Maint &amp; Constr New Bedford</v>
          </cell>
          <cell r="H1618" t="str">
            <v>120</v>
          </cell>
          <cell r="I1618" t="str">
            <v>LT</v>
          </cell>
          <cell r="L1618">
            <v>1004.36</v>
          </cell>
        </row>
        <row r="1619">
          <cell r="A1619" t="str">
            <v>O&amp;M</v>
          </cell>
          <cell r="B1619" t="str">
            <v>Sullivan,Stephen T</v>
          </cell>
          <cell r="C1619">
            <v>16785</v>
          </cell>
          <cell r="D1619" t="str">
            <v>16785</v>
          </cell>
          <cell r="E1619" t="str">
            <v>Customer Operations New Bedford</v>
          </cell>
          <cell r="F1619" t="str">
            <v>Electric Operations</v>
          </cell>
          <cell r="G1619" t="str">
            <v>Elect Maint &amp; Constr New Bedford</v>
          </cell>
          <cell r="H1619" t="str">
            <v>120</v>
          </cell>
          <cell r="I1619" t="str">
            <v>MT</v>
          </cell>
          <cell r="J1619">
            <v>160</v>
          </cell>
          <cell r="K1619">
            <v>1952.16</v>
          </cell>
        </row>
        <row r="1620">
          <cell r="A1620" t="str">
            <v>O&amp;M</v>
          </cell>
          <cell r="B1620" t="str">
            <v>Sullivan,Stephen T</v>
          </cell>
          <cell r="C1620">
            <v>16785</v>
          </cell>
          <cell r="D1620" t="str">
            <v>16785</v>
          </cell>
          <cell r="E1620" t="str">
            <v>Elect Maint &amp; Constr New Bedford</v>
          </cell>
          <cell r="F1620" t="str">
            <v>Electric Operations</v>
          </cell>
          <cell r="G1620" t="str">
            <v>Elect Maint &amp; Constr New Bedford</v>
          </cell>
          <cell r="H1620" t="str">
            <v>120</v>
          </cell>
          <cell r="I1620" t="str">
            <v>MT</v>
          </cell>
          <cell r="L1620">
            <v>402.25</v>
          </cell>
          <cell r="M1620">
            <v>1374.31</v>
          </cell>
        </row>
        <row r="1621">
          <cell r="A1621" t="str">
            <v>O&amp;M</v>
          </cell>
          <cell r="B1621" t="str">
            <v>Sullivan,Stephen T</v>
          </cell>
          <cell r="C1621">
            <v>16785</v>
          </cell>
          <cell r="D1621" t="str">
            <v>16785</v>
          </cell>
          <cell r="E1621" t="str">
            <v>Customer Operations New Bedford</v>
          </cell>
          <cell r="F1621" t="str">
            <v>Electric Operations</v>
          </cell>
          <cell r="G1621" t="str">
            <v>Elect Maint &amp; Constr New Bedford</v>
          </cell>
          <cell r="H1621" t="str">
            <v>120</v>
          </cell>
          <cell r="I1621" t="str">
            <v>OT</v>
          </cell>
          <cell r="J1621">
            <v>13051.45</v>
          </cell>
          <cell r="K1621">
            <v>4502.6000000000004</v>
          </cell>
        </row>
        <row r="1622">
          <cell r="A1622" t="str">
            <v>O&amp;M</v>
          </cell>
          <cell r="B1622" t="str">
            <v>Sullivan,Stephen T</v>
          </cell>
          <cell r="C1622">
            <v>16785</v>
          </cell>
          <cell r="D1622" t="str">
            <v>16785</v>
          </cell>
          <cell r="E1622" t="str">
            <v>Elect Maint &amp; Constr New Bedford</v>
          </cell>
          <cell r="F1622" t="str">
            <v>Electric Operations</v>
          </cell>
          <cell r="G1622" t="str">
            <v>Elect Maint &amp; Constr New Bedford</v>
          </cell>
          <cell r="H1622" t="str">
            <v>120</v>
          </cell>
          <cell r="I1622" t="str">
            <v>OT</v>
          </cell>
          <cell r="L1622">
            <v>-22615.59</v>
          </cell>
        </row>
        <row r="1623">
          <cell r="A1623" t="str">
            <v>O&amp;M</v>
          </cell>
          <cell r="B1623" t="str">
            <v>Sullivan,Stephen T</v>
          </cell>
          <cell r="C1623">
            <v>16785</v>
          </cell>
          <cell r="D1623" t="str">
            <v>16785</v>
          </cell>
          <cell r="E1623" t="str">
            <v>Customer Operations New Bedford</v>
          </cell>
          <cell r="F1623" t="str">
            <v>Electric Operations</v>
          </cell>
          <cell r="G1623" t="str">
            <v>Elect Maint &amp; Constr New Bedford</v>
          </cell>
          <cell r="H1623" t="str">
            <v>120</v>
          </cell>
          <cell r="I1623" t="str">
            <v>TT</v>
          </cell>
          <cell r="J1623">
            <v>19762.34</v>
          </cell>
          <cell r="K1623">
            <v>8618.91</v>
          </cell>
          <cell r="M1623">
            <v>345914.37</v>
          </cell>
        </row>
        <row r="1624">
          <cell r="A1624" t="str">
            <v>O&amp;M</v>
          </cell>
          <cell r="B1624" t="str">
            <v>Sullivan,Stephen T</v>
          </cell>
          <cell r="C1624">
            <v>16785</v>
          </cell>
          <cell r="D1624" t="str">
            <v>16785</v>
          </cell>
          <cell r="E1624" t="str">
            <v>Elect Maint &amp; Constr New Bedford</v>
          </cell>
          <cell r="F1624" t="str">
            <v>Electric Operations</v>
          </cell>
          <cell r="G1624" t="str">
            <v>Elect Maint &amp; Constr New Bedford</v>
          </cell>
          <cell r="H1624" t="str">
            <v>120</v>
          </cell>
          <cell r="I1624" t="str">
            <v>TT</v>
          </cell>
          <cell r="L1624">
            <v>92.68</v>
          </cell>
          <cell r="M1624">
            <v>287875.12</v>
          </cell>
        </row>
        <row r="1625">
          <cell r="A1625" t="str">
            <v>O&amp;M</v>
          </cell>
          <cell r="B1625" t="str">
            <v>Tzimorangas,John G</v>
          </cell>
          <cell r="C1625">
            <v>16790</v>
          </cell>
          <cell r="D1625" t="str">
            <v>16790</v>
          </cell>
          <cell r="E1625" t="str">
            <v>New Customer Community Lighting, New Bedford</v>
          </cell>
          <cell r="F1625" t="str">
            <v>Electric Operations</v>
          </cell>
          <cell r="G1625" t="str">
            <v>Sub Station Operations Southern Div</v>
          </cell>
          <cell r="H1625" t="str">
            <v>120</v>
          </cell>
          <cell r="I1625" t="str">
            <v>BT</v>
          </cell>
          <cell r="J1625">
            <v>156.91999999999999</v>
          </cell>
          <cell r="M1625">
            <v>122.81</v>
          </cell>
        </row>
        <row r="1626">
          <cell r="A1626" t="str">
            <v>O&amp;M</v>
          </cell>
          <cell r="B1626" t="str">
            <v>Tzimorangas,John G</v>
          </cell>
          <cell r="C1626">
            <v>16790</v>
          </cell>
          <cell r="D1626" t="str">
            <v>16790</v>
          </cell>
          <cell r="E1626" t="str">
            <v>Station Operations Distribution South</v>
          </cell>
          <cell r="F1626" t="str">
            <v>Electric Operations</v>
          </cell>
          <cell r="G1626" t="str">
            <v>Sub Station Operations Southern Div</v>
          </cell>
          <cell r="H1626" t="str">
            <v>120</v>
          </cell>
          <cell r="I1626" t="str">
            <v>BT</v>
          </cell>
          <cell r="K1626">
            <v>6049.91</v>
          </cell>
          <cell r="M1626">
            <v>-1732.45</v>
          </cell>
        </row>
        <row r="1627">
          <cell r="A1627" t="str">
            <v>O&amp;M</v>
          </cell>
          <cell r="B1627" t="str">
            <v>Tzimorangas,John G</v>
          </cell>
          <cell r="C1627">
            <v>16790</v>
          </cell>
          <cell r="D1627" t="str">
            <v>16790</v>
          </cell>
          <cell r="E1627" t="str">
            <v>Sub Station Operations Southern Div</v>
          </cell>
          <cell r="F1627" t="str">
            <v>Electric Operations</v>
          </cell>
          <cell r="G1627" t="str">
            <v>Sub Station Operations Southern Div</v>
          </cell>
          <cell r="H1627" t="str">
            <v>120</v>
          </cell>
          <cell r="I1627" t="str">
            <v>BT</v>
          </cell>
          <cell r="L1627">
            <v>844.89</v>
          </cell>
          <cell r="M1627">
            <v>279.10000000000002</v>
          </cell>
        </row>
        <row r="1628">
          <cell r="A1628" t="str">
            <v>CAP</v>
          </cell>
          <cell r="B1628" t="str">
            <v>Tzimorangas,John G</v>
          </cell>
          <cell r="C1628">
            <v>16790</v>
          </cell>
          <cell r="D1628" t="str">
            <v>16790</v>
          </cell>
          <cell r="E1628" t="str">
            <v>Sub Station Operations Southern Div</v>
          </cell>
          <cell r="F1628" t="str">
            <v>Electric Operations</v>
          </cell>
          <cell r="G1628" t="str">
            <v>Sub Station Operations Southern Div</v>
          </cell>
          <cell r="H1628" t="str">
            <v>120</v>
          </cell>
          <cell r="I1628" t="str">
            <v>CB</v>
          </cell>
          <cell r="L1628">
            <v>116.49</v>
          </cell>
          <cell r="M1628">
            <v>-546.84</v>
          </cell>
        </row>
        <row r="1629">
          <cell r="A1629" t="str">
            <v>CAP</v>
          </cell>
          <cell r="B1629" t="str">
            <v>Tzimorangas,John G</v>
          </cell>
          <cell r="C1629">
            <v>16790</v>
          </cell>
          <cell r="D1629" t="str">
            <v>16790</v>
          </cell>
          <cell r="E1629" t="str">
            <v>Station Operations Distribution South</v>
          </cell>
          <cell r="F1629" t="str">
            <v>Electric Operations</v>
          </cell>
          <cell r="G1629" t="str">
            <v>Sub Station Operations Southern Div</v>
          </cell>
          <cell r="H1629" t="str">
            <v>120</v>
          </cell>
          <cell r="I1629" t="str">
            <v>CI</v>
          </cell>
          <cell r="K1629">
            <v>3526.17</v>
          </cell>
          <cell r="M1629">
            <v>157677.96</v>
          </cell>
        </row>
        <row r="1630">
          <cell r="A1630" t="str">
            <v>CAP</v>
          </cell>
          <cell r="B1630" t="str">
            <v>Tzimorangas,John G</v>
          </cell>
          <cell r="C1630">
            <v>16790</v>
          </cell>
          <cell r="D1630" t="str">
            <v>16790</v>
          </cell>
          <cell r="E1630" t="str">
            <v>Sub Station Operations Southern Div</v>
          </cell>
          <cell r="F1630" t="str">
            <v>Electric Operations</v>
          </cell>
          <cell r="G1630" t="str">
            <v>Sub Station Operations Southern Div</v>
          </cell>
          <cell r="H1630" t="str">
            <v>120</v>
          </cell>
          <cell r="I1630" t="str">
            <v>CI</v>
          </cell>
          <cell r="L1630">
            <v>243085</v>
          </cell>
          <cell r="M1630">
            <v>1320493.01</v>
          </cell>
        </row>
        <row r="1631">
          <cell r="A1631" t="str">
            <v>CAP</v>
          </cell>
          <cell r="B1631" t="str">
            <v>Tzimorangas,John G</v>
          </cell>
          <cell r="C1631">
            <v>16790</v>
          </cell>
          <cell r="D1631" t="str">
            <v>16790</v>
          </cell>
          <cell r="E1631" t="str">
            <v>Sub Station Operations Southern Div</v>
          </cell>
          <cell r="F1631" t="str">
            <v>Electric Operations</v>
          </cell>
          <cell r="G1631" t="str">
            <v>Sub Station Operations Southern Div</v>
          </cell>
          <cell r="H1631" t="str">
            <v>120</v>
          </cell>
          <cell r="I1631" t="str">
            <v>CL</v>
          </cell>
          <cell r="L1631">
            <v>264.76</v>
          </cell>
        </row>
        <row r="1632">
          <cell r="A1632" t="str">
            <v>CAP</v>
          </cell>
          <cell r="B1632" t="str">
            <v>Tzimorangas,John G</v>
          </cell>
          <cell r="C1632">
            <v>16790</v>
          </cell>
          <cell r="D1632" t="str">
            <v>16790</v>
          </cell>
          <cell r="E1632" t="str">
            <v>Station Operations Distribution South</v>
          </cell>
          <cell r="F1632" t="str">
            <v>Electric Operations</v>
          </cell>
          <cell r="G1632" t="str">
            <v>Sub Station Operations Southern Div</v>
          </cell>
          <cell r="H1632" t="str">
            <v>120</v>
          </cell>
          <cell r="I1632" t="str">
            <v>CT</v>
          </cell>
          <cell r="K1632">
            <v>290.04000000000002</v>
          </cell>
        </row>
        <row r="1633">
          <cell r="A1633" t="str">
            <v>CAP</v>
          </cell>
          <cell r="B1633" t="str">
            <v>Tzimorangas,John G</v>
          </cell>
          <cell r="C1633">
            <v>16790</v>
          </cell>
          <cell r="D1633" t="str">
            <v>16790</v>
          </cell>
          <cell r="E1633" t="str">
            <v>Sub Station Operations Southern Div</v>
          </cell>
          <cell r="F1633" t="str">
            <v>Electric Operations</v>
          </cell>
          <cell r="G1633" t="str">
            <v>Sub Station Operations Southern Div</v>
          </cell>
          <cell r="H1633" t="str">
            <v>120</v>
          </cell>
          <cell r="I1633" t="str">
            <v>CT</v>
          </cell>
        </row>
        <row r="1634">
          <cell r="A1634" t="str">
            <v>O&amp;M</v>
          </cell>
          <cell r="B1634" t="str">
            <v>Tzimorangas,John G</v>
          </cell>
          <cell r="C1634">
            <v>16790</v>
          </cell>
          <cell r="D1634" t="str">
            <v>16790</v>
          </cell>
          <cell r="E1634" t="str">
            <v>Station Operations Distribution South</v>
          </cell>
          <cell r="F1634" t="str">
            <v>Electric Operations</v>
          </cell>
          <cell r="G1634" t="str">
            <v>Sub Station Operations Southern Div</v>
          </cell>
          <cell r="H1634" t="str">
            <v>120</v>
          </cell>
          <cell r="I1634" t="str">
            <v>IT</v>
          </cell>
          <cell r="K1634">
            <v>16118.6</v>
          </cell>
        </row>
        <row r="1635">
          <cell r="A1635" t="str">
            <v>O&amp;M</v>
          </cell>
          <cell r="B1635" t="str">
            <v>Tzimorangas,John G</v>
          </cell>
          <cell r="C1635">
            <v>16790</v>
          </cell>
          <cell r="D1635" t="str">
            <v>16790</v>
          </cell>
          <cell r="E1635" t="str">
            <v>Sub Station Operations Southern Div</v>
          </cell>
          <cell r="F1635" t="str">
            <v>Electric Operations</v>
          </cell>
          <cell r="G1635" t="str">
            <v>Sub Station Operations Southern Div</v>
          </cell>
          <cell r="H1635" t="str">
            <v>120</v>
          </cell>
          <cell r="I1635" t="str">
            <v>IT</v>
          </cell>
          <cell r="L1635">
            <v>10547.08</v>
          </cell>
        </row>
        <row r="1636">
          <cell r="A1636" t="str">
            <v>O&amp;M</v>
          </cell>
          <cell r="B1636" t="str">
            <v>Tzimorangas,John G</v>
          </cell>
          <cell r="C1636">
            <v>16790</v>
          </cell>
          <cell r="D1636" t="str">
            <v>16790</v>
          </cell>
          <cell r="E1636" t="str">
            <v>New Customer Community Lighting, New Bedford</v>
          </cell>
          <cell r="F1636" t="str">
            <v>Electric Operations</v>
          </cell>
          <cell r="G1636" t="str">
            <v>Sub Station Operations Southern Div</v>
          </cell>
          <cell r="H1636" t="str">
            <v>120</v>
          </cell>
          <cell r="I1636" t="str">
            <v>LT</v>
          </cell>
          <cell r="J1636">
            <v>448.32</v>
          </cell>
          <cell r="M1636">
            <v>4.96</v>
          </cell>
        </row>
        <row r="1637">
          <cell r="A1637" t="str">
            <v>O&amp;M</v>
          </cell>
          <cell r="B1637" t="str">
            <v>Tzimorangas,John G</v>
          </cell>
          <cell r="C1637">
            <v>16790</v>
          </cell>
          <cell r="D1637" t="str">
            <v>16790</v>
          </cell>
          <cell r="E1637" t="str">
            <v>Station Operations Distribution South</v>
          </cell>
          <cell r="F1637" t="str">
            <v>Electric Operations</v>
          </cell>
          <cell r="G1637" t="str">
            <v>Sub Station Operations Southern Div</v>
          </cell>
          <cell r="H1637" t="str">
            <v>120</v>
          </cell>
          <cell r="I1637" t="str">
            <v>LT</v>
          </cell>
          <cell r="K1637">
            <v>17791.599999999999</v>
          </cell>
        </row>
        <row r="1638">
          <cell r="A1638" t="str">
            <v>O&amp;M</v>
          </cell>
          <cell r="B1638" t="str">
            <v>Tzimorangas,John G</v>
          </cell>
          <cell r="C1638">
            <v>16790</v>
          </cell>
          <cell r="D1638" t="str">
            <v>16790</v>
          </cell>
          <cell r="E1638" t="str">
            <v>Sub Station Operations Southern Div</v>
          </cell>
          <cell r="F1638" t="str">
            <v>Electric Operations</v>
          </cell>
          <cell r="G1638" t="str">
            <v>Sub Station Operations Southern Div</v>
          </cell>
          <cell r="H1638" t="str">
            <v>120</v>
          </cell>
          <cell r="I1638" t="str">
            <v>LT</v>
          </cell>
          <cell r="L1638">
            <v>1944.02</v>
          </cell>
          <cell r="M1638">
            <v>4400.68</v>
          </cell>
        </row>
        <row r="1639">
          <cell r="A1639" t="str">
            <v>O&amp;M</v>
          </cell>
          <cell r="B1639" t="str">
            <v>Tzimorangas,John G</v>
          </cell>
          <cell r="C1639">
            <v>16790</v>
          </cell>
          <cell r="D1639" t="str">
            <v>16790</v>
          </cell>
          <cell r="E1639" t="str">
            <v>Station Operations Distribution South</v>
          </cell>
          <cell r="F1639" t="str">
            <v>Electric Operations</v>
          </cell>
          <cell r="G1639" t="str">
            <v>Sub Station Operations Southern Div</v>
          </cell>
          <cell r="H1639" t="str">
            <v>120</v>
          </cell>
          <cell r="I1639" t="str">
            <v>MT</v>
          </cell>
          <cell r="K1639">
            <v>10170</v>
          </cell>
          <cell r="M1639">
            <v>41693.300000000003</v>
          </cell>
        </row>
        <row r="1640">
          <cell r="A1640" t="str">
            <v>O&amp;M</v>
          </cell>
          <cell r="B1640" t="str">
            <v>Tzimorangas,John G</v>
          </cell>
          <cell r="C1640">
            <v>16790</v>
          </cell>
          <cell r="D1640" t="str">
            <v>16790</v>
          </cell>
          <cell r="E1640" t="str">
            <v>Sub Station Operations Southern Div</v>
          </cell>
          <cell r="F1640" t="str">
            <v>Electric Operations</v>
          </cell>
          <cell r="G1640" t="str">
            <v>Sub Station Operations Southern Div</v>
          </cell>
          <cell r="H1640" t="str">
            <v>120</v>
          </cell>
          <cell r="I1640" t="str">
            <v>MT</v>
          </cell>
          <cell r="L1640">
            <v>37.200000000000003</v>
          </cell>
          <cell r="M1640">
            <v>3723802.62</v>
          </cell>
        </row>
        <row r="1641">
          <cell r="A1641" t="str">
            <v>O&amp;M</v>
          </cell>
          <cell r="B1641" t="str">
            <v>Tzimorangas,John G</v>
          </cell>
          <cell r="C1641">
            <v>16790</v>
          </cell>
          <cell r="D1641" t="str">
            <v>16790</v>
          </cell>
          <cell r="E1641" t="str">
            <v>Station Operations Distribution South</v>
          </cell>
          <cell r="F1641" t="str">
            <v>Electric Operations</v>
          </cell>
          <cell r="G1641" t="str">
            <v>Sub Station Operations Southern Div</v>
          </cell>
          <cell r="H1641" t="str">
            <v>120</v>
          </cell>
          <cell r="I1641" t="str">
            <v>OT</v>
          </cell>
          <cell r="K1641">
            <v>0</v>
          </cell>
        </row>
        <row r="1642">
          <cell r="A1642" t="str">
            <v>O&amp;M</v>
          </cell>
          <cell r="B1642" t="str">
            <v>Tzimorangas,John G</v>
          </cell>
          <cell r="C1642">
            <v>16790</v>
          </cell>
          <cell r="D1642" t="str">
            <v>16790</v>
          </cell>
          <cell r="E1642" t="str">
            <v>Sub Station Operations Southern Div</v>
          </cell>
          <cell r="F1642" t="str">
            <v>Electric Operations</v>
          </cell>
          <cell r="G1642" t="str">
            <v>Sub Station Operations Southern Div</v>
          </cell>
          <cell r="H1642" t="str">
            <v>120</v>
          </cell>
          <cell r="I1642" t="str">
            <v>OT</v>
          </cell>
          <cell r="L1642">
            <v>-17823.7</v>
          </cell>
        </row>
        <row r="1643">
          <cell r="A1643" t="str">
            <v>O&amp;M</v>
          </cell>
          <cell r="B1643" t="str">
            <v>Tzimorangas,John G</v>
          </cell>
          <cell r="C1643">
            <v>16790</v>
          </cell>
          <cell r="D1643" t="str">
            <v>16790</v>
          </cell>
          <cell r="E1643" t="str">
            <v>Station Operations Distribution South</v>
          </cell>
          <cell r="F1643" t="str">
            <v>Electric Operations</v>
          </cell>
          <cell r="G1643" t="str">
            <v>Sub Station Operations Southern Div</v>
          </cell>
          <cell r="H1643" t="str">
            <v>120</v>
          </cell>
          <cell r="I1643" t="str">
            <v>TT</v>
          </cell>
          <cell r="K1643">
            <v>102.75</v>
          </cell>
        </row>
        <row r="1644">
          <cell r="A1644" t="str">
            <v>O&amp;M</v>
          </cell>
          <cell r="B1644" t="str">
            <v>Tzimorangas,John G</v>
          </cell>
          <cell r="C1644">
            <v>16790</v>
          </cell>
          <cell r="D1644" t="str">
            <v>16790</v>
          </cell>
          <cell r="E1644" t="str">
            <v>Sub Station Operations Southern Div</v>
          </cell>
          <cell r="F1644" t="str">
            <v>Electric Operations</v>
          </cell>
          <cell r="G1644" t="str">
            <v>Sub Station Operations Southern Div</v>
          </cell>
          <cell r="H1644" t="str">
            <v>120</v>
          </cell>
          <cell r="I1644" t="str">
            <v>TT</v>
          </cell>
          <cell r="L1644">
            <v>6166.4</v>
          </cell>
        </row>
        <row r="1645">
          <cell r="A1645" t="str">
            <v>O&amp;M</v>
          </cell>
          <cell r="B1645" t="str">
            <v>Driscoll,Daniel C</v>
          </cell>
          <cell r="C1645">
            <v>16795</v>
          </cell>
          <cell r="D1645" t="str">
            <v>16795</v>
          </cell>
          <cell r="E1645" t="str">
            <v>Customer Operations Waltham</v>
          </cell>
          <cell r="F1645" t="str">
            <v>Electric Operations</v>
          </cell>
          <cell r="G1645" t="str">
            <v>Elect Maint &amp; Constr Waltham</v>
          </cell>
          <cell r="H1645" t="str">
            <v>120</v>
          </cell>
          <cell r="I1645" t="str">
            <v>BT</v>
          </cell>
          <cell r="J1645">
            <v>604047.67000000004</v>
          </cell>
          <cell r="K1645">
            <v>921047.17</v>
          </cell>
          <cell r="M1645">
            <v>2637.92</v>
          </cell>
        </row>
        <row r="1646">
          <cell r="A1646" t="str">
            <v>O&amp;M</v>
          </cell>
          <cell r="B1646" t="str">
            <v>Driscoll,Daniel C</v>
          </cell>
          <cell r="C1646">
            <v>16795</v>
          </cell>
          <cell r="D1646" t="str">
            <v>16795</v>
          </cell>
          <cell r="E1646" t="str">
            <v>Elect Maint &amp; Constr Waltham</v>
          </cell>
          <cell r="F1646" t="str">
            <v>Electric Operations</v>
          </cell>
          <cell r="G1646" t="str">
            <v>Elect Maint &amp; Constr Waltham</v>
          </cell>
          <cell r="H1646" t="str">
            <v>120</v>
          </cell>
          <cell r="I1646" t="str">
            <v>BT</v>
          </cell>
          <cell r="L1646">
            <v>919132.27</v>
          </cell>
        </row>
        <row r="1647">
          <cell r="A1647" t="str">
            <v>CAP</v>
          </cell>
          <cell r="B1647" t="str">
            <v>Driscoll,Daniel C</v>
          </cell>
          <cell r="C1647">
            <v>16795</v>
          </cell>
          <cell r="D1647" t="str">
            <v>16795</v>
          </cell>
          <cell r="E1647" t="str">
            <v>Customer Operations Waltham</v>
          </cell>
          <cell r="F1647" t="str">
            <v>Electric Operations</v>
          </cell>
          <cell r="G1647" t="str">
            <v>Elect Maint &amp; Constr Waltham</v>
          </cell>
          <cell r="H1647" t="str">
            <v>120</v>
          </cell>
          <cell r="I1647" t="str">
            <v>CB</v>
          </cell>
          <cell r="J1647">
            <v>456283.35</v>
          </cell>
          <cell r="M1647">
            <v>-481.12</v>
          </cell>
        </row>
        <row r="1648">
          <cell r="A1648" t="str">
            <v>CAP</v>
          </cell>
          <cell r="B1648" t="str">
            <v>Driscoll,Daniel C</v>
          </cell>
          <cell r="C1648">
            <v>16795</v>
          </cell>
          <cell r="D1648" t="str">
            <v>16795</v>
          </cell>
          <cell r="E1648" t="str">
            <v>Dist Operations Waltham</v>
          </cell>
          <cell r="F1648" t="str">
            <v>Electric Operations</v>
          </cell>
          <cell r="G1648" t="str">
            <v>Elect Maint &amp; Constr Waltham</v>
          </cell>
          <cell r="H1648" t="str">
            <v>120</v>
          </cell>
          <cell r="I1648" t="str">
            <v>CB</v>
          </cell>
          <cell r="K1648">
            <v>873006.05</v>
          </cell>
          <cell r="M1648">
            <v>247.9</v>
          </cell>
        </row>
        <row r="1649">
          <cell r="A1649" t="str">
            <v>CAP</v>
          </cell>
          <cell r="B1649" t="str">
            <v>Driscoll,Daniel C</v>
          </cell>
          <cell r="C1649">
            <v>16795</v>
          </cell>
          <cell r="D1649" t="str">
            <v>16795</v>
          </cell>
          <cell r="E1649" t="str">
            <v>Elect Maint &amp; Constr Waltham</v>
          </cell>
          <cell r="F1649" t="str">
            <v>Electric Operations</v>
          </cell>
          <cell r="G1649" t="str">
            <v>Elect Maint &amp; Constr Waltham</v>
          </cell>
          <cell r="H1649" t="str">
            <v>120</v>
          </cell>
          <cell r="I1649" t="str">
            <v>CB</v>
          </cell>
          <cell r="L1649">
            <v>802232.21</v>
          </cell>
          <cell r="M1649">
            <v>767003.79</v>
          </cell>
        </row>
        <row r="1650">
          <cell r="A1650" t="str">
            <v>CAP</v>
          </cell>
          <cell r="B1650" t="str">
            <v>Driscoll,Daniel C</v>
          </cell>
          <cell r="C1650">
            <v>16795</v>
          </cell>
          <cell r="D1650" t="str">
            <v>16795</v>
          </cell>
          <cell r="E1650" t="str">
            <v>Customer Operations Waltham</v>
          </cell>
          <cell r="F1650" t="str">
            <v>Electric Operations</v>
          </cell>
          <cell r="G1650" t="str">
            <v>Elect Maint &amp; Constr Waltham</v>
          </cell>
          <cell r="H1650" t="str">
            <v>120</v>
          </cell>
          <cell r="I1650" t="str">
            <v>CI</v>
          </cell>
          <cell r="J1650">
            <v>512732.75</v>
          </cell>
          <cell r="M1650">
            <v>202886.52</v>
          </cell>
        </row>
        <row r="1651">
          <cell r="A1651" t="str">
            <v>CAP</v>
          </cell>
          <cell r="B1651" t="str">
            <v>Driscoll,Daniel C</v>
          </cell>
          <cell r="C1651">
            <v>16795</v>
          </cell>
          <cell r="D1651" t="str">
            <v>16795</v>
          </cell>
          <cell r="E1651" t="str">
            <v>Dist Operations Waltham</v>
          </cell>
          <cell r="F1651" t="str">
            <v>Electric Operations</v>
          </cell>
          <cell r="G1651" t="str">
            <v>Elect Maint &amp; Constr Waltham</v>
          </cell>
          <cell r="H1651" t="str">
            <v>120</v>
          </cell>
          <cell r="I1651" t="str">
            <v>CI</v>
          </cell>
          <cell r="K1651">
            <v>2496961.75</v>
          </cell>
          <cell r="M1651">
            <v>500841.77</v>
          </cell>
        </row>
        <row r="1652">
          <cell r="A1652" t="str">
            <v>CAP</v>
          </cell>
          <cell r="B1652" t="str">
            <v>Driscoll,Daniel C</v>
          </cell>
          <cell r="C1652">
            <v>16795</v>
          </cell>
          <cell r="D1652" t="str">
            <v>16795</v>
          </cell>
          <cell r="E1652" t="str">
            <v>Elect Maint &amp; Constr Waltham</v>
          </cell>
          <cell r="F1652" t="str">
            <v>Electric Operations</v>
          </cell>
          <cell r="G1652" t="str">
            <v>Elect Maint &amp; Constr Waltham</v>
          </cell>
          <cell r="H1652" t="str">
            <v>120</v>
          </cell>
          <cell r="I1652" t="str">
            <v>CI</v>
          </cell>
          <cell r="L1652">
            <v>2186664.73</v>
          </cell>
          <cell r="M1652">
            <v>-221325.88</v>
          </cell>
        </row>
        <row r="1653">
          <cell r="A1653" t="str">
            <v>CAP</v>
          </cell>
          <cell r="B1653" t="str">
            <v>Driscoll,Daniel C</v>
          </cell>
          <cell r="C1653">
            <v>16795</v>
          </cell>
          <cell r="D1653" t="str">
            <v>16795</v>
          </cell>
          <cell r="E1653" t="str">
            <v>Customer Operations Waltham</v>
          </cell>
          <cell r="F1653" t="str">
            <v>Electric Operations</v>
          </cell>
          <cell r="G1653" t="str">
            <v>Elect Maint &amp; Constr Waltham</v>
          </cell>
          <cell r="H1653" t="str">
            <v>120</v>
          </cell>
          <cell r="I1653" t="str">
            <v>CL</v>
          </cell>
          <cell r="J1653">
            <v>1044251.44</v>
          </cell>
        </row>
        <row r="1654">
          <cell r="A1654" t="str">
            <v>CAP</v>
          </cell>
          <cell r="B1654" t="str">
            <v>Driscoll,Daniel C</v>
          </cell>
          <cell r="C1654">
            <v>16795</v>
          </cell>
          <cell r="D1654" t="str">
            <v>16795</v>
          </cell>
          <cell r="E1654" t="str">
            <v>Dist Operations Waltham</v>
          </cell>
          <cell r="F1654" t="str">
            <v>Electric Operations</v>
          </cell>
          <cell r="G1654" t="str">
            <v>Elect Maint &amp; Constr Waltham</v>
          </cell>
          <cell r="H1654" t="str">
            <v>120</v>
          </cell>
          <cell r="I1654" t="str">
            <v>CL</v>
          </cell>
          <cell r="K1654">
            <v>2016870.05</v>
          </cell>
        </row>
        <row r="1655">
          <cell r="A1655" t="str">
            <v>CAP</v>
          </cell>
          <cell r="B1655" t="str">
            <v>Driscoll,Daniel C</v>
          </cell>
          <cell r="C1655">
            <v>16795</v>
          </cell>
          <cell r="D1655" t="str">
            <v>16795</v>
          </cell>
          <cell r="E1655" t="str">
            <v>Elect Maint &amp; Constr Waltham</v>
          </cell>
          <cell r="F1655" t="str">
            <v>Electric Operations</v>
          </cell>
          <cell r="G1655" t="str">
            <v>Elect Maint &amp; Constr Waltham</v>
          </cell>
          <cell r="H1655" t="str">
            <v>120</v>
          </cell>
          <cell r="I1655" t="str">
            <v>CL</v>
          </cell>
          <cell r="L1655">
            <v>1827950.09</v>
          </cell>
          <cell r="M1655">
            <v>-167.93</v>
          </cell>
        </row>
        <row r="1656">
          <cell r="A1656" t="str">
            <v>CAP</v>
          </cell>
          <cell r="B1656" t="str">
            <v>Driscoll,Daniel C</v>
          </cell>
          <cell r="C1656">
            <v>16795</v>
          </cell>
          <cell r="D1656" t="str">
            <v>16795</v>
          </cell>
          <cell r="E1656" t="str">
            <v>Customer Operations Waltham</v>
          </cell>
          <cell r="F1656" t="str">
            <v>Electric Operations</v>
          </cell>
          <cell r="G1656" t="str">
            <v>Elect Maint &amp; Constr Waltham</v>
          </cell>
          <cell r="H1656" t="str">
            <v>120</v>
          </cell>
          <cell r="I1656" t="str">
            <v>CM</v>
          </cell>
          <cell r="J1656">
            <v>1593184.97</v>
          </cell>
        </row>
        <row r="1657">
          <cell r="A1657" t="str">
            <v>CAP</v>
          </cell>
          <cell r="B1657" t="str">
            <v>Driscoll,Daniel C</v>
          </cell>
          <cell r="C1657">
            <v>16795</v>
          </cell>
          <cell r="D1657" t="str">
            <v>16795</v>
          </cell>
          <cell r="E1657" t="str">
            <v>Dist Operations Waltham</v>
          </cell>
          <cell r="F1657" t="str">
            <v>Electric Operations</v>
          </cell>
          <cell r="G1657" t="str">
            <v>Elect Maint &amp; Constr Waltham</v>
          </cell>
          <cell r="H1657" t="str">
            <v>120</v>
          </cell>
          <cell r="I1657" t="str">
            <v>CM</v>
          </cell>
          <cell r="K1657">
            <v>3081229.59</v>
          </cell>
        </row>
        <row r="1658">
          <cell r="A1658" t="str">
            <v>CAP</v>
          </cell>
          <cell r="B1658" t="str">
            <v>Driscoll,Daniel C</v>
          </cell>
          <cell r="C1658">
            <v>16795</v>
          </cell>
          <cell r="D1658" t="str">
            <v>16795</v>
          </cell>
          <cell r="E1658" t="str">
            <v>Elect Maint &amp; Constr Waltham</v>
          </cell>
          <cell r="F1658" t="str">
            <v>Electric Operations</v>
          </cell>
          <cell r="G1658" t="str">
            <v>Elect Maint &amp; Constr Waltham</v>
          </cell>
          <cell r="H1658" t="str">
            <v>120</v>
          </cell>
          <cell r="I1658" t="str">
            <v>CM</v>
          </cell>
          <cell r="L1658">
            <v>3689329.5</v>
          </cell>
        </row>
        <row r="1659">
          <cell r="A1659" t="str">
            <v>CAP</v>
          </cell>
          <cell r="B1659" t="str">
            <v>Driscoll,Daniel C</v>
          </cell>
          <cell r="C1659">
            <v>16795</v>
          </cell>
          <cell r="D1659" t="str">
            <v>16795</v>
          </cell>
          <cell r="E1659" t="str">
            <v>Customer Operations Waltham</v>
          </cell>
          <cell r="F1659" t="str">
            <v>Electric Operations</v>
          </cell>
          <cell r="G1659" t="str">
            <v>Elect Maint &amp; Constr Waltham</v>
          </cell>
          <cell r="H1659" t="str">
            <v>120</v>
          </cell>
          <cell r="I1659" t="str">
            <v>CO</v>
          </cell>
          <cell r="J1659">
            <v>-1490503.33</v>
          </cell>
        </row>
        <row r="1660">
          <cell r="A1660" t="str">
            <v>CAP</v>
          </cell>
          <cell r="B1660" t="str">
            <v>Driscoll,Daniel C</v>
          </cell>
          <cell r="C1660">
            <v>16795</v>
          </cell>
          <cell r="D1660" t="str">
            <v>16795</v>
          </cell>
          <cell r="E1660" t="str">
            <v>Dist Operations Waltham</v>
          </cell>
          <cell r="F1660" t="str">
            <v>Electric Operations</v>
          </cell>
          <cell r="G1660" t="str">
            <v>Elect Maint &amp; Constr Waltham</v>
          </cell>
          <cell r="H1660" t="str">
            <v>120</v>
          </cell>
          <cell r="I1660" t="str">
            <v>CO</v>
          </cell>
          <cell r="K1660">
            <v>-1188257.81</v>
          </cell>
        </row>
        <row r="1661">
          <cell r="A1661" t="str">
            <v>CAP</v>
          </cell>
          <cell r="B1661" t="str">
            <v>Driscoll,Daniel C</v>
          </cell>
          <cell r="C1661">
            <v>16795</v>
          </cell>
          <cell r="D1661" t="str">
            <v>16795</v>
          </cell>
          <cell r="E1661" t="str">
            <v>Elect Maint &amp; Constr Waltham</v>
          </cell>
          <cell r="F1661" t="str">
            <v>Electric Operations</v>
          </cell>
          <cell r="G1661" t="str">
            <v>Elect Maint &amp; Constr Waltham</v>
          </cell>
          <cell r="H1661" t="str">
            <v>120</v>
          </cell>
          <cell r="I1661" t="str">
            <v>CO</v>
          </cell>
          <cell r="L1661">
            <v>-758375.52</v>
          </cell>
          <cell r="M1661">
            <v>1925.42</v>
          </cell>
        </row>
        <row r="1662">
          <cell r="A1662" t="str">
            <v>CAP</v>
          </cell>
          <cell r="B1662" t="str">
            <v>Driscoll,Daniel C</v>
          </cell>
          <cell r="C1662">
            <v>16795</v>
          </cell>
          <cell r="D1662" t="str">
            <v>16795</v>
          </cell>
          <cell r="E1662" t="str">
            <v>Customer Operations Waltham</v>
          </cell>
          <cell r="F1662" t="str">
            <v>Electric Operations</v>
          </cell>
          <cell r="G1662" t="str">
            <v>Elect Maint &amp; Constr Waltham</v>
          </cell>
          <cell r="H1662" t="str">
            <v>120</v>
          </cell>
          <cell r="I1662" t="str">
            <v>CT</v>
          </cell>
          <cell r="J1662">
            <v>440941.51</v>
          </cell>
        </row>
        <row r="1663">
          <cell r="A1663" t="str">
            <v>CAP</v>
          </cell>
          <cell r="B1663" t="str">
            <v>Driscoll,Daniel C</v>
          </cell>
          <cell r="C1663">
            <v>16795</v>
          </cell>
          <cell r="D1663" t="str">
            <v>16795</v>
          </cell>
          <cell r="E1663" t="str">
            <v>Dist Operations Waltham</v>
          </cell>
          <cell r="F1663" t="str">
            <v>Electric Operations</v>
          </cell>
          <cell r="G1663" t="str">
            <v>Elect Maint &amp; Constr Waltham</v>
          </cell>
          <cell r="H1663" t="str">
            <v>120</v>
          </cell>
          <cell r="I1663" t="str">
            <v>CT</v>
          </cell>
          <cell r="K1663">
            <v>1003429.9</v>
          </cell>
        </row>
        <row r="1664">
          <cell r="A1664" t="str">
            <v>CAP</v>
          </cell>
          <cell r="B1664" t="str">
            <v>Driscoll,Daniel C</v>
          </cell>
          <cell r="C1664">
            <v>16795</v>
          </cell>
          <cell r="D1664" t="str">
            <v>16795</v>
          </cell>
          <cell r="E1664" t="str">
            <v>Elect Maint &amp; Constr Waltham</v>
          </cell>
          <cell r="F1664" t="str">
            <v>Electric Operations</v>
          </cell>
          <cell r="G1664" t="str">
            <v>Elect Maint &amp; Constr Waltham</v>
          </cell>
          <cell r="H1664" t="str">
            <v>120</v>
          </cell>
          <cell r="I1664" t="str">
            <v>CT</v>
          </cell>
          <cell r="L1664">
            <v>1376350.27</v>
          </cell>
        </row>
        <row r="1665">
          <cell r="A1665" t="str">
            <v>O&amp;M</v>
          </cell>
          <cell r="B1665" t="str">
            <v>Driscoll,Daniel C</v>
          </cell>
          <cell r="C1665">
            <v>16795</v>
          </cell>
          <cell r="D1665" t="str">
            <v>16795</v>
          </cell>
          <cell r="E1665" t="str">
            <v>Customer Operations Waltham</v>
          </cell>
          <cell r="F1665" t="str">
            <v>Electric Operations</v>
          </cell>
          <cell r="G1665" t="str">
            <v>Elect Maint &amp; Constr Waltham</v>
          </cell>
          <cell r="H1665" t="str">
            <v>120</v>
          </cell>
          <cell r="I1665" t="str">
            <v>IT</v>
          </cell>
          <cell r="J1665">
            <v>157739.01999999999</v>
          </cell>
          <cell r="K1665">
            <v>633989.43000000005</v>
          </cell>
          <cell r="M1665">
            <v>2340.34</v>
          </cell>
        </row>
        <row r="1666">
          <cell r="A1666" t="str">
            <v>O&amp;M</v>
          </cell>
          <cell r="B1666" t="str">
            <v>Driscoll,Daniel C</v>
          </cell>
          <cell r="C1666">
            <v>16795</v>
          </cell>
          <cell r="D1666" t="str">
            <v>16795</v>
          </cell>
          <cell r="E1666" t="str">
            <v>Elect Maint &amp; Constr Waltham</v>
          </cell>
          <cell r="F1666" t="str">
            <v>Electric Operations</v>
          </cell>
          <cell r="G1666" t="str">
            <v>Elect Maint &amp; Constr Waltham</v>
          </cell>
          <cell r="H1666" t="str">
            <v>120</v>
          </cell>
          <cell r="I1666" t="str">
            <v>IT</v>
          </cell>
          <cell r="L1666">
            <v>658885.34</v>
          </cell>
        </row>
        <row r="1667">
          <cell r="A1667" t="str">
            <v>O&amp;M</v>
          </cell>
          <cell r="B1667" t="str">
            <v>Driscoll,Daniel C</v>
          </cell>
          <cell r="C1667">
            <v>16795</v>
          </cell>
          <cell r="D1667" t="str">
            <v>16795</v>
          </cell>
          <cell r="E1667" t="str">
            <v>Customer Operations Waltham</v>
          </cell>
          <cell r="F1667" t="str">
            <v>Electric Operations</v>
          </cell>
          <cell r="G1667" t="str">
            <v>Elect Maint &amp; Constr Waltham</v>
          </cell>
          <cell r="H1667" t="str">
            <v>120</v>
          </cell>
          <cell r="I1667" t="str">
            <v>LT</v>
          </cell>
          <cell r="J1667">
            <v>1685399.4</v>
          </cell>
          <cell r="K1667">
            <v>2644222.2999999998</v>
          </cell>
        </row>
        <row r="1668">
          <cell r="A1668" t="str">
            <v>O&amp;M</v>
          </cell>
          <cell r="B1668" t="str">
            <v>Driscoll,Daniel C</v>
          </cell>
          <cell r="C1668">
            <v>16795</v>
          </cell>
          <cell r="D1668" t="str">
            <v>16795</v>
          </cell>
          <cell r="E1668" t="str">
            <v>Elect Maint &amp; Constr Waltham</v>
          </cell>
          <cell r="F1668" t="str">
            <v>Electric Operations</v>
          </cell>
          <cell r="G1668" t="str">
            <v>Elect Maint &amp; Constr Waltham</v>
          </cell>
          <cell r="H1668" t="str">
            <v>120</v>
          </cell>
          <cell r="I1668" t="str">
            <v>LT</v>
          </cell>
          <cell r="L1668">
            <v>2610190.04</v>
          </cell>
        </row>
        <row r="1669">
          <cell r="A1669" t="str">
            <v>O&amp;M</v>
          </cell>
          <cell r="B1669" t="str">
            <v>Driscoll,Daniel C</v>
          </cell>
          <cell r="C1669">
            <v>16795</v>
          </cell>
          <cell r="D1669" t="str">
            <v>16795</v>
          </cell>
          <cell r="E1669" t="str">
            <v>Customer Operations Waltham</v>
          </cell>
          <cell r="F1669" t="str">
            <v>Electric Operations</v>
          </cell>
          <cell r="G1669" t="str">
            <v>Elect Maint &amp; Constr Waltham</v>
          </cell>
          <cell r="H1669" t="str">
            <v>120</v>
          </cell>
          <cell r="I1669" t="str">
            <v>MT</v>
          </cell>
          <cell r="J1669">
            <v>98583.59</v>
          </cell>
          <cell r="K1669">
            <v>440776.63</v>
          </cell>
          <cell r="M1669">
            <v>57122.96</v>
          </cell>
        </row>
        <row r="1670">
          <cell r="A1670" t="str">
            <v>O&amp;M</v>
          </cell>
          <cell r="B1670" t="str">
            <v>Driscoll,Daniel C</v>
          </cell>
          <cell r="C1670">
            <v>16795</v>
          </cell>
          <cell r="D1670" t="str">
            <v>16795</v>
          </cell>
          <cell r="E1670" t="str">
            <v>Elect Maint &amp; Constr Waltham</v>
          </cell>
          <cell r="F1670" t="str">
            <v>Electric Operations</v>
          </cell>
          <cell r="G1670" t="str">
            <v>Elect Maint &amp; Constr Waltham</v>
          </cell>
          <cell r="H1670" t="str">
            <v>120</v>
          </cell>
          <cell r="I1670" t="str">
            <v>MT</v>
          </cell>
          <cell r="L1670">
            <v>661667.93999999994</v>
          </cell>
          <cell r="M1670">
            <v>146.36000000000001</v>
          </cell>
        </row>
        <row r="1671">
          <cell r="A1671" t="str">
            <v>O&amp;M</v>
          </cell>
          <cell r="B1671" t="str">
            <v>Driscoll,Daniel C</v>
          </cell>
          <cell r="C1671">
            <v>16795</v>
          </cell>
          <cell r="D1671" t="str">
            <v>16795</v>
          </cell>
          <cell r="E1671" t="str">
            <v>Customer Operations Waltham</v>
          </cell>
          <cell r="F1671" t="str">
            <v>Electric Operations</v>
          </cell>
          <cell r="G1671" t="str">
            <v>Elect Maint &amp; Constr Waltham</v>
          </cell>
          <cell r="H1671" t="str">
            <v>120</v>
          </cell>
          <cell r="I1671" t="str">
            <v>OT</v>
          </cell>
          <cell r="J1671">
            <v>859120.56</v>
          </cell>
          <cell r="K1671">
            <v>676871.22</v>
          </cell>
        </row>
        <row r="1672">
          <cell r="A1672" t="str">
            <v>O&amp;M</v>
          </cell>
          <cell r="B1672" t="str">
            <v>Driscoll,Daniel C</v>
          </cell>
          <cell r="C1672">
            <v>16795</v>
          </cell>
          <cell r="D1672" t="str">
            <v>16795</v>
          </cell>
          <cell r="E1672" t="str">
            <v>Elect Maint &amp; Constr Waltham</v>
          </cell>
          <cell r="F1672" t="str">
            <v>Electric Operations</v>
          </cell>
          <cell r="G1672" t="str">
            <v>Elect Maint &amp; Constr Waltham</v>
          </cell>
          <cell r="H1672" t="str">
            <v>120</v>
          </cell>
          <cell r="I1672" t="str">
            <v>OT</v>
          </cell>
          <cell r="L1672">
            <v>698458.99</v>
          </cell>
        </row>
        <row r="1673">
          <cell r="A1673" t="str">
            <v>O&amp;M</v>
          </cell>
          <cell r="B1673" t="str">
            <v>Driscoll,Daniel C</v>
          </cell>
          <cell r="C1673">
            <v>16795</v>
          </cell>
          <cell r="D1673" t="str">
            <v>16795</v>
          </cell>
          <cell r="E1673" t="str">
            <v>Customer Operations Waltham</v>
          </cell>
          <cell r="F1673" t="str">
            <v>Electric Operations</v>
          </cell>
          <cell r="G1673" t="str">
            <v>Elect Maint &amp; Constr Waltham</v>
          </cell>
          <cell r="H1673" t="str">
            <v>120</v>
          </cell>
          <cell r="I1673" t="str">
            <v>TT</v>
          </cell>
          <cell r="J1673">
            <v>93784.67</v>
          </cell>
          <cell r="K1673">
            <v>857268.25</v>
          </cell>
          <cell r="M1673">
            <v>2101852.37</v>
          </cell>
        </row>
        <row r="1674">
          <cell r="A1674" t="str">
            <v>O&amp;M</v>
          </cell>
          <cell r="B1674" t="str">
            <v>Driscoll,Daniel C</v>
          </cell>
          <cell r="C1674">
            <v>16795</v>
          </cell>
          <cell r="D1674" t="str">
            <v>16795</v>
          </cell>
          <cell r="E1674" t="str">
            <v>Elect Maint &amp; Constr Waltham</v>
          </cell>
          <cell r="F1674" t="str">
            <v>Electric Operations</v>
          </cell>
          <cell r="G1674" t="str">
            <v>Elect Maint &amp; Constr Waltham</v>
          </cell>
          <cell r="H1674" t="str">
            <v>120</v>
          </cell>
          <cell r="I1674" t="str">
            <v>TT</v>
          </cell>
          <cell r="L1674">
            <v>682506</v>
          </cell>
          <cell r="M1674">
            <v>1597614.12</v>
          </cell>
        </row>
        <row r="1675">
          <cell r="A1675" t="str">
            <v>O&amp;M</v>
          </cell>
          <cell r="C1675">
            <v>16800</v>
          </cell>
          <cell r="D1675" t="str">
            <v>16800</v>
          </cell>
          <cell r="E1675" t="str">
            <v>H6 - CONSTRUCTION AND SERVICES MASTER PROCESSXXX</v>
          </cell>
          <cell r="H1675" t="str">
            <v>120</v>
          </cell>
          <cell r="I1675" t="str">
            <v>BT</v>
          </cell>
          <cell r="J1675">
            <v>987.01</v>
          </cell>
          <cell r="M1675">
            <v>848.09</v>
          </cell>
        </row>
        <row r="1676">
          <cell r="A1676" t="str">
            <v>O&amp;M</v>
          </cell>
          <cell r="C1676">
            <v>16800</v>
          </cell>
          <cell r="D1676" t="str">
            <v>16800</v>
          </cell>
          <cell r="E1676" t="str">
            <v>H6 - CONSTRUCTION AND SERVICES MASTER PROCESSXXX</v>
          </cell>
          <cell r="H1676" t="str">
            <v>120</v>
          </cell>
          <cell r="I1676" t="str">
            <v>IT</v>
          </cell>
          <cell r="J1676">
            <v>-466.87</v>
          </cell>
          <cell r="K1676">
            <v>1.37</v>
          </cell>
          <cell r="M1676">
            <v>0</v>
          </cell>
        </row>
        <row r="1677">
          <cell r="A1677" t="str">
            <v>O&amp;M</v>
          </cell>
          <cell r="C1677">
            <v>16800</v>
          </cell>
          <cell r="D1677" t="str">
            <v>16800</v>
          </cell>
          <cell r="E1677" t="str">
            <v>H6 - CONSTRUCTION AND SERVICES MASTER PROCESSXXX</v>
          </cell>
          <cell r="H1677" t="str">
            <v>120</v>
          </cell>
          <cell r="I1677" t="str">
            <v>LT</v>
          </cell>
          <cell r="J1677">
            <v>14830.06</v>
          </cell>
          <cell r="M1677">
            <v>15587.37</v>
          </cell>
        </row>
        <row r="1678">
          <cell r="A1678" t="str">
            <v>O&amp;M</v>
          </cell>
          <cell r="C1678">
            <v>16800</v>
          </cell>
          <cell r="D1678" t="str">
            <v>16800</v>
          </cell>
          <cell r="E1678" t="str">
            <v>H6 - CONSTRUCTION AND SERVICES MASTER PROCESSXXX</v>
          </cell>
          <cell r="H1678" t="str">
            <v>120</v>
          </cell>
          <cell r="I1678" t="str">
            <v>MT</v>
          </cell>
          <cell r="J1678">
            <v>3</v>
          </cell>
          <cell r="M1678">
            <v>4490.6099999999997</v>
          </cell>
        </row>
        <row r="1679">
          <cell r="A1679" t="str">
            <v>O&amp;M</v>
          </cell>
          <cell r="C1679">
            <v>16800</v>
          </cell>
          <cell r="D1679" t="str">
            <v>16800</v>
          </cell>
          <cell r="E1679" t="str">
            <v>H6 - CONSTRUCTION AND SERVICES MASTER PROCESSXXX</v>
          </cell>
          <cell r="H1679" t="str">
            <v>120</v>
          </cell>
          <cell r="I1679" t="str">
            <v>OT</v>
          </cell>
          <cell r="J1679">
            <v>-102480.43</v>
          </cell>
          <cell r="K1679">
            <v>0</v>
          </cell>
        </row>
        <row r="1680">
          <cell r="A1680" t="str">
            <v>O&amp;M</v>
          </cell>
          <cell r="C1680">
            <v>16810</v>
          </cell>
          <cell r="D1680" t="str">
            <v>16810</v>
          </cell>
          <cell r="E1680" t="str">
            <v>W1 - CONSTRUCTION WORKFORCE - ED 1XXX</v>
          </cell>
          <cell r="H1680" t="str">
            <v>120</v>
          </cell>
          <cell r="I1680" t="str">
            <v>BT</v>
          </cell>
          <cell r="J1680">
            <v>47994.559999999998</v>
          </cell>
          <cell r="K1680">
            <v>5581.31</v>
          </cell>
        </row>
        <row r="1681">
          <cell r="A1681" t="str">
            <v>CAP</v>
          </cell>
          <cell r="C1681">
            <v>16810</v>
          </cell>
          <cell r="D1681" t="str">
            <v>16810</v>
          </cell>
          <cell r="E1681" t="str">
            <v>W1 - CONSTRUCTION WORKFORCE - ED 1XXX</v>
          </cell>
          <cell r="H1681" t="str">
            <v>120</v>
          </cell>
          <cell r="I1681" t="str">
            <v>CB</v>
          </cell>
          <cell r="J1681">
            <v>26752.32</v>
          </cell>
          <cell r="K1681">
            <v>476.65</v>
          </cell>
          <cell r="M1681">
            <v>2116496.91</v>
          </cell>
        </row>
        <row r="1682">
          <cell r="A1682" t="str">
            <v>CAP</v>
          </cell>
          <cell r="C1682">
            <v>16810</v>
          </cell>
          <cell r="D1682" t="str">
            <v>16810</v>
          </cell>
          <cell r="E1682" t="str">
            <v>W1 - CONSTRUCTION WORKFORCE - ED 1XXX</v>
          </cell>
          <cell r="H1682" t="str">
            <v>120</v>
          </cell>
          <cell r="I1682" t="str">
            <v>CI</v>
          </cell>
          <cell r="J1682">
            <v>74319.28</v>
          </cell>
          <cell r="K1682">
            <v>-1029.43</v>
          </cell>
          <cell r="M1682">
            <v>26527.52</v>
          </cell>
        </row>
        <row r="1683">
          <cell r="A1683" t="str">
            <v>CAP</v>
          </cell>
          <cell r="C1683">
            <v>16810</v>
          </cell>
          <cell r="D1683" t="str">
            <v>16810</v>
          </cell>
          <cell r="E1683" t="str">
            <v>W1 - CONSTRUCTION WORKFORCE - ED 1XXX</v>
          </cell>
          <cell r="H1683" t="str">
            <v>120</v>
          </cell>
          <cell r="I1683" t="str">
            <v>CL</v>
          </cell>
          <cell r="J1683">
            <v>61564.75</v>
          </cell>
          <cell r="K1683">
            <v>1083.26</v>
          </cell>
        </row>
        <row r="1684">
          <cell r="A1684" t="str">
            <v>CAP</v>
          </cell>
          <cell r="C1684">
            <v>16810</v>
          </cell>
          <cell r="D1684" t="str">
            <v>16810</v>
          </cell>
          <cell r="E1684" t="str">
            <v>W1 - CONSTRUCTION WORKFORCE - ED 1XXX</v>
          </cell>
          <cell r="H1684" t="str">
            <v>120</v>
          </cell>
          <cell r="I1684" t="str">
            <v>CM</v>
          </cell>
          <cell r="J1684">
            <v>56169.599999999999</v>
          </cell>
          <cell r="K1684">
            <v>1589.79</v>
          </cell>
          <cell r="L1684">
            <v>3201.81</v>
          </cell>
        </row>
        <row r="1685">
          <cell r="A1685" t="str">
            <v>CAP</v>
          </cell>
          <cell r="C1685">
            <v>16810</v>
          </cell>
          <cell r="D1685" t="str">
            <v>16810</v>
          </cell>
          <cell r="E1685" t="str">
            <v>W1 - CONSTRUCTION WORKFORCE - ED 1XXX</v>
          </cell>
          <cell r="H1685" t="str">
            <v>120</v>
          </cell>
          <cell r="I1685" t="str">
            <v>CT</v>
          </cell>
          <cell r="J1685">
            <v>5924.25</v>
          </cell>
        </row>
        <row r="1686">
          <cell r="A1686" t="str">
            <v>O&amp;M</v>
          </cell>
          <cell r="C1686">
            <v>16810</v>
          </cell>
          <cell r="D1686" t="str">
            <v>16810</v>
          </cell>
          <cell r="E1686" t="str">
            <v>W1 - CONSTRUCTION WORKFORCE - ED 1XXX</v>
          </cell>
          <cell r="H1686" t="str">
            <v>120</v>
          </cell>
          <cell r="I1686" t="str">
            <v>IT</v>
          </cell>
          <cell r="J1686">
            <v>133776.44</v>
          </cell>
          <cell r="K1686">
            <v>-329422.7</v>
          </cell>
          <cell r="L1686">
            <v>396.62</v>
          </cell>
        </row>
        <row r="1687">
          <cell r="A1687" t="str">
            <v>O&amp;M</v>
          </cell>
          <cell r="C1687">
            <v>16810</v>
          </cell>
          <cell r="D1687" t="str">
            <v>16810</v>
          </cell>
          <cell r="E1687" t="str">
            <v>W1 - CONSTRUCTION WORKFORCE - ED 1XXX</v>
          </cell>
          <cell r="H1687" t="str">
            <v>120</v>
          </cell>
          <cell r="I1687" t="str">
            <v>LT</v>
          </cell>
          <cell r="J1687">
            <v>522922.62</v>
          </cell>
          <cell r="K1687">
            <v>1711.1</v>
          </cell>
          <cell r="M1687">
            <v>1705.71</v>
          </cell>
        </row>
        <row r="1688">
          <cell r="A1688" t="str">
            <v>O&amp;M</v>
          </cell>
          <cell r="C1688">
            <v>16810</v>
          </cell>
          <cell r="D1688" t="str">
            <v>16810</v>
          </cell>
          <cell r="E1688" t="str">
            <v>W1 - CONSTRUCTION WORKFORCE - ED 1XXX</v>
          </cell>
          <cell r="H1688" t="str">
            <v>120</v>
          </cell>
          <cell r="I1688" t="str">
            <v>MT</v>
          </cell>
          <cell r="J1688">
            <v>2820.14</v>
          </cell>
          <cell r="K1688">
            <v>780</v>
          </cell>
          <cell r="L1688">
            <v>194</v>
          </cell>
          <cell r="M1688">
            <v>21772.54</v>
          </cell>
        </row>
        <row r="1689">
          <cell r="A1689" t="str">
            <v>O&amp;M</v>
          </cell>
          <cell r="C1689">
            <v>16810</v>
          </cell>
          <cell r="D1689" t="str">
            <v>16810</v>
          </cell>
          <cell r="E1689" t="str">
            <v>W1 - CONSTRUCTION WORKFORCE - ED 1XXX</v>
          </cell>
          <cell r="H1689" t="str">
            <v>120</v>
          </cell>
          <cell r="I1689" t="str">
            <v>OT</v>
          </cell>
          <cell r="J1689">
            <v>73669.740000000005</v>
          </cell>
          <cell r="K1689">
            <v>-3223.41</v>
          </cell>
        </row>
        <row r="1690">
          <cell r="A1690" t="str">
            <v>O&amp;M</v>
          </cell>
          <cell r="C1690">
            <v>16810</v>
          </cell>
          <cell r="D1690" t="str">
            <v>16810</v>
          </cell>
          <cell r="E1690" t="str">
            <v>W1 - CONSTRUCTION WORKFORCE - ED 1XXX</v>
          </cell>
          <cell r="H1690" t="str">
            <v>120</v>
          </cell>
          <cell r="I1690" t="str">
            <v>TT</v>
          </cell>
          <cell r="J1690">
            <v>193853.7</v>
          </cell>
          <cell r="K1690">
            <v>0</v>
          </cell>
          <cell r="M1690">
            <v>2982788.46</v>
          </cell>
        </row>
        <row r="1691">
          <cell r="A1691" t="str">
            <v>O&amp;M</v>
          </cell>
          <cell r="C1691">
            <v>16820</v>
          </cell>
          <cell r="D1691" t="str">
            <v>16820</v>
          </cell>
          <cell r="E1691" t="str">
            <v>W2 - CONSTRUCTION WORKFORCE - ED 2XXX</v>
          </cell>
          <cell r="H1691" t="str">
            <v>120</v>
          </cell>
          <cell r="I1691" t="str">
            <v>BT</v>
          </cell>
          <cell r="J1691">
            <v>34077.300000000003</v>
          </cell>
          <cell r="K1691">
            <v>2529.71</v>
          </cell>
          <cell r="L1691">
            <v>734.15</v>
          </cell>
          <cell r="M1691">
            <v>-1866.76</v>
          </cell>
        </row>
        <row r="1692">
          <cell r="A1692" t="str">
            <v>CAP</v>
          </cell>
          <cell r="C1692">
            <v>16820</v>
          </cell>
          <cell r="D1692" t="str">
            <v>16820</v>
          </cell>
          <cell r="E1692" t="str">
            <v>W2 - CONSTRUCTION WORKFORCE - ED 2XXX</v>
          </cell>
          <cell r="H1692" t="str">
            <v>120</v>
          </cell>
          <cell r="I1692" t="str">
            <v>CB</v>
          </cell>
          <cell r="J1692">
            <v>148845.29</v>
          </cell>
          <cell r="K1692">
            <v>5686.72</v>
          </cell>
          <cell r="M1692">
            <v>1218381.6299999999</v>
          </cell>
        </row>
        <row r="1693">
          <cell r="A1693" t="str">
            <v>CAP</v>
          </cell>
          <cell r="C1693">
            <v>16820</v>
          </cell>
          <cell r="D1693" t="str">
            <v>16820</v>
          </cell>
          <cell r="E1693" t="str">
            <v>W2 - CONSTRUCTION WORKFORCE - ED 2XXX</v>
          </cell>
          <cell r="H1693" t="str">
            <v>120</v>
          </cell>
          <cell r="I1693" t="str">
            <v>CI</v>
          </cell>
          <cell r="J1693">
            <v>41110.97</v>
          </cell>
          <cell r="K1693">
            <v>183.47</v>
          </cell>
        </row>
        <row r="1694">
          <cell r="A1694" t="str">
            <v>CAP</v>
          </cell>
          <cell r="C1694">
            <v>16820</v>
          </cell>
          <cell r="D1694" t="str">
            <v>16820</v>
          </cell>
          <cell r="E1694" t="str">
            <v>W2 - CONSTRUCTION WORKFORCE - ED 2XXX</v>
          </cell>
          <cell r="H1694" t="str">
            <v>120</v>
          </cell>
          <cell r="I1694" t="str">
            <v>CL</v>
          </cell>
          <cell r="J1694">
            <v>336915.73</v>
          </cell>
          <cell r="K1694">
            <v>13117.41</v>
          </cell>
          <cell r="L1694">
            <v>771605.65</v>
          </cell>
          <cell r="M1694">
            <v>-451.7</v>
          </cell>
        </row>
        <row r="1695">
          <cell r="A1695" t="str">
            <v>CAP</v>
          </cell>
          <cell r="C1695">
            <v>16820</v>
          </cell>
          <cell r="D1695" t="str">
            <v>16820</v>
          </cell>
          <cell r="E1695" t="str">
            <v>W2 - CONSTRUCTION WORKFORCE - ED 2XXX</v>
          </cell>
          <cell r="H1695" t="str">
            <v>120</v>
          </cell>
          <cell r="I1695" t="str">
            <v>CM</v>
          </cell>
          <cell r="J1695">
            <v>61604.36</v>
          </cell>
          <cell r="K1695">
            <v>52620.01</v>
          </cell>
          <cell r="L1695">
            <v>1237.5</v>
          </cell>
        </row>
        <row r="1696">
          <cell r="A1696" t="str">
            <v>CAP</v>
          </cell>
          <cell r="C1696">
            <v>16820</v>
          </cell>
          <cell r="D1696" t="str">
            <v>16820</v>
          </cell>
          <cell r="E1696" t="str">
            <v>W2 - CONSTRUCTION WORKFORCE - ED 2XXX</v>
          </cell>
          <cell r="H1696" t="str">
            <v>120</v>
          </cell>
          <cell r="I1696" t="str">
            <v>CT</v>
          </cell>
          <cell r="J1696">
            <v>55455.54</v>
          </cell>
          <cell r="K1696">
            <v>-3374.96</v>
          </cell>
          <cell r="L1696">
            <v>158.76</v>
          </cell>
        </row>
        <row r="1697">
          <cell r="A1697" t="str">
            <v>O&amp;M</v>
          </cell>
          <cell r="C1697">
            <v>16820</v>
          </cell>
          <cell r="D1697" t="str">
            <v>16820</v>
          </cell>
          <cell r="E1697" t="str">
            <v>W2 - CONSTRUCTION WORKFORCE - ED 2XXX</v>
          </cell>
          <cell r="H1697" t="str">
            <v>120</v>
          </cell>
          <cell r="I1697" t="str">
            <v>IT</v>
          </cell>
          <cell r="J1697">
            <v>107065.62</v>
          </cell>
          <cell r="K1697">
            <v>168.75</v>
          </cell>
          <cell r="L1697">
            <v>337.5</v>
          </cell>
        </row>
        <row r="1698">
          <cell r="A1698" t="str">
            <v>O&amp;M</v>
          </cell>
          <cell r="C1698">
            <v>16820</v>
          </cell>
          <cell r="D1698" t="str">
            <v>16820</v>
          </cell>
          <cell r="E1698" t="str">
            <v>W2 - CONSTRUCTION WORKFORCE - ED 2XXX</v>
          </cell>
          <cell r="H1698" t="str">
            <v>120</v>
          </cell>
          <cell r="I1698" t="str">
            <v>LT</v>
          </cell>
          <cell r="J1698">
            <v>321118.12</v>
          </cell>
          <cell r="K1698">
            <v>6786.77</v>
          </cell>
          <cell r="L1698">
            <v>3611.2</v>
          </cell>
          <cell r="M1698">
            <v>23378.69</v>
          </cell>
        </row>
        <row r="1699">
          <cell r="A1699" t="str">
            <v>O&amp;M</v>
          </cell>
          <cell r="C1699">
            <v>16820</v>
          </cell>
          <cell r="D1699" t="str">
            <v>16820</v>
          </cell>
          <cell r="E1699" t="str">
            <v>W2 - CONSTRUCTION WORKFORCE - ED 2XXX</v>
          </cell>
          <cell r="H1699" t="str">
            <v>120</v>
          </cell>
          <cell r="I1699" t="str">
            <v>MT</v>
          </cell>
          <cell r="J1699">
            <v>301.23</v>
          </cell>
          <cell r="K1699">
            <v>-3669.8</v>
          </cell>
          <cell r="M1699">
            <v>53790.02</v>
          </cell>
        </row>
        <row r="1700">
          <cell r="A1700" t="str">
            <v>O&amp;M</v>
          </cell>
          <cell r="C1700">
            <v>16820</v>
          </cell>
          <cell r="D1700" t="str">
            <v>16820</v>
          </cell>
          <cell r="E1700" t="str">
            <v>W2 - CONSTRUCTION WORKFORCE - ED 2XXX</v>
          </cell>
          <cell r="H1700" t="str">
            <v>120</v>
          </cell>
          <cell r="I1700" t="str">
            <v>OT</v>
          </cell>
          <cell r="J1700">
            <v>322.97000000000003</v>
          </cell>
          <cell r="K1700">
            <v>-6334.1</v>
          </cell>
          <cell r="M1700">
            <v>0</v>
          </cell>
        </row>
        <row r="1701">
          <cell r="A1701" t="str">
            <v>O&amp;M</v>
          </cell>
          <cell r="C1701">
            <v>16820</v>
          </cell>
          <cell r="D1701" t="str">
            <v>16820</v>
          </cell>
          <cell r="E1701" t="str">
            <v>W2 - CONSTRUCTION WORKFORCE - ED 2XXX</v>
          </cell>
          <cell r="H1701" t="str">
            <v>120</v>
          </cell>
          <cell r="I1701" t="str">
            <v>TT</v>
          </cell>
          <cell r="J1701">
            <v>145721.5</v>
          </cell>
          <cell r="K1701">
            <v>0</v>
          </cell>
          <cell r="M1701">
            <v>543382.39</v>
          </cell>
        </row>
        <row r="1702">
          <cell r="A1702" t="str">
            <v>O&amp;M</v>
          </cell>
          <cell r="B1702" t="str">
            <v>Hallstrom,Craig A</v>
          </cell>
          <cell r="C1702">
            <v>16830</v>
          </cell>
          <cell r="D1702" t="str">
            <v>16830</v>
          </cell>
          <cell r="E1702" t="str">
            <v>W3 - CONSTRUCTION WORKFORCE - ED 3XXX</v>
          </cell>
          <cell r="F1702" t="str">
            <v>Electric Operations</v>
          </cell>
          <cell r="G1702" t="str">
            <v>OLD W3 - CONSTRUCTION WORKFORCE - ED 3XXX</v>
          </cell>
          <cell r="H1702" t="str">
            <v>120</v>
          </cell>
          <cell r="I1702" t="str">
            <v>BT</v>
          </cell>
          <cell r="J1702">
            <v>5047.03</v>
          </cell>
        </row>
        <row r="1703">
          <cell r="A1703" t="str">
            <v>CAP</v>
          </cell>
          <cell r="B1703" t="str">
            <v>Hallstrom,Craig A</v>
          </cell>
          <cell r="C1703">
            <v>16830</v>
          </cell>
          <cell r="D1703" t="str">
            <v>16830</v>
          </cell>
          <cell r="E1703" t="str">
            <v>W3 - CONSTRUCTION WORKFORCE - ED 3XXX</v>
          </cell>
          <cell r="F1703" t="str">
            <v>Electric Operations</v>
          </cell>
          <cell r="G1703" t="str">
            <v>OLD W3 - CONSTRUCTION WORKFORCE - ED 3XXX</v>
          </cell>
          <cell r="H1703" t="str">
            <v>120</v>
          </cell>
          <cell r="I1703" t="str">
            <v>CB</v>
          </cell>
          <cell r="J1703">
            <v>71566.97</v>
          </cell>
          <cell r="K1703">
            <v>0</v>
          </cell>
          <cell r="M1703">
            <v>3748534.72</v>
          </cell>
        </row>
        <row r="1704">
          <cell r="A1704" t="str">
            <v>CAP</v>
          </cell>
          <cell r="B1704" t="str">
            <v>Hallstrom,Craig A</v>
          </cell>
          <cell r="C1704">
            <v>16830</v>
          </cell>
          <cell r="D1704" t="str">
            <v>16830</v>
          </cell>
          <cell r="E1704" t="str">
            <v>W3 - CONSTRUCTION WORKFORCE - ED 3XXX</v>
          </cell>
          <cell r="F1704" t="str">
            <v>Electric Operations</v>
          </cell>
          <cell r="G1704" t="str">
            <v>OLD W3 - CONSTRUCTION WORKFORCE - ED 3XXX</v>
          </cell>
          <cell r="H1704" t="str">
            <v>120</v>
          </cell>
          <cell r="I1704" t="str">
            <v>CI</v>
          </cell>
          <cell r="J1704">
            <v>52718.5</v>
          </cell>
          <cell r="K1704">
            <v>3687.2</v>
          </cell>
          <cell r="M1704">
            <v>139310</v>
          </cell>
        </row>
        <row r="1705">
          <cell r="A1705" t="str">
            <v>CAP</v>
          </cell>
          <cell r="B1705" t="str">
            <v>Hallstrom,Craig A</v>
          </cell>
          <cell r="C1705">
            <v>16830</v>
          </cell>
          <cell r="D1705" t="str">
            <v>16830</v>
          </cell>
          <cell r="E1705" t="str">
            <v>W3 - CONSTRUCTION WORKFORCE - ED 3XXX</v>
          </cell>
          <cell r="F1705" t="str">
            <v>Electric Operations</v>
          </cell>
          <cell r="G1705" t="str">
            <v>OLD W3 - CONSTRUCTION WORKFORCE - ED 3XXX</v>
          </cell>
          <cell r="H1705" t="str">
            <v>120</v>
          </cell>
          <cell r="I1705" t="str">
            <v>CL</v>
          </cell>
          <cell r="J1705">
            <v>161886.20000000001</v>
          </cell>
          <cell r="K1705">
            <v>0</v>
          </cell>
          <cell r="M1705">
            <v>-64.989999999999995</v>
          </cell>
        </row>
        <row r="1706">
          <cell r="A1706" t="str">
            <v>CAP</v>
          </cell>
          <cell r="B1706" t="str">
            <v>Hallstrom,Craig A</v>
          </cell>
          <cell r="C1706">
            <v>16830</v>
          </cell>
          <cell r="D1706" t="str">
            <v>16830</v>
          </cell>
          <cell r="E1706" t="str">
            <v>W3 - CONSTRUCTION WORKFORCE - ED 3XXX</v>
          </cell>
          <cell r="F1706" t="str">
            <v>Electric Operations</v>
          </cell>
          <cell r="G1706" t="str">
            <v>OLD W3 - CONSTRUCTION WORKFORCE - ED 3XXX</v>
          </cell>
          <cell r="H1706" t="str">
            <v>120</v>
          </cell>
          <cell r="I1706" t="str">
            <v>CM</v>
          </cell>
          <cell r="J1706">
            <v>108907.06</v>
          </cell>
          <cell r="K1706">
            <v>0</v>
          </cell>
        </row>
        <row r="1707">
          <cell r="A1707" t="str">
            <v>CAP</v>
          </cell>
          <cell r="B1707" t="str">
            <v>Hallstrom,Craig A</v>
          </cell>
          <cell r="C1707">
            <v>16830</v>
          </cell>
          <cell r="D1707" t="str">
            <v>16830</v>
          </cell>
          <cell r="E1707" t="str">
            <v>W3 - CONSTRUCTION WORKFORCE - ED 3XXX</v>
          </cell>
          <cell r="F1707" t="str">
            <v>Electric Operations</v>
          </cell>
          <cell r="G1707" t="str">
            <v>OLD W3 - CONSTRUCTION WORKFORCE - ED 3XXX</v>
          </cell>
          <cell r="H1707" t="str">
            <v>120</v>
          </cell>
          <cell r="I1707" t="str">
            <v>CT</v>
          </cell>
          <cell r="J1707">
            <v>60978.34</v>
          </cell>
          <cell r="K1707">
            <v>0</v>
          </cell>
        </row>
        <row r="1708">
          <cell r="A1708" t="str">
            <v>O&amp;M</v>
          </cell>
          <cell r="B1708" t="str">
            <v>Hallstrom,Craig A</v>
          </cell>
          <cell r="C1708">
            <v>16830</v>
          </cell>
          <cell r="D1708" t="str">
            <v>16830</v>
          </cell>
          <cell r="E1708" t="str">
            <v>OLD W3 - CONSTRUCTION WORKFORCE - ED 3XXX</v>
          </cell>
          <cell r="F1708" t="str">
            <v>Electric Operations</v>
          </cell>
          <cell r="G1708" t="str">
            <v>OLD W3 - CONSTRUCTION WORKFORCE - ED 3XXX</v>
          </cell>
          <cell r="H1708" t="str">
            <v>120</v>
          </cell>
          <cell r="I1708" t="str">
            <v>IT</v>
          </cell>
          <cell r="L1708">
            <v>0</v>
          </cell>
        </row>
        <row r="1709">
          <cell r="A1709" t="str">
            <v>O&amp;M</v>
          </cell>
          <cell r="B1709" t="str">
            <v>Hallstrom,Craig A</v>
          </cell>
          <cell r="C1709">
            <v>16830</v>
          </cell>
          <cell r="D1709" t="str">
            <v>16830</v>
          </cell>
          <cell r="E1709" t="str">
            <v>W3 - CONSTRUCTION WORKFORCE - ED 3XXX</v>
          </cell>
          <cell r="F1709" t="str">
            <v>Electric Operations</v>
          </cell>
          <cell r="G1709" t="str">
            <v>OLD W3 - CONSTRUCTION WORKFORCE - ED 3XXX</v>
          </cell>
          <cell r="H1709" t="str">
            <v>120</v>
          </cell>
          <cell r="I1709" t="str">
            <v>IT</v>
          </cell>
          <cell r="J1709">
            <v>-147481.14000000001</v>
          </cell>
          <cell r="K1709">
            <v>136.72</v>
          </cell>
        </row>
        <row r="1710">
          <cell r="A1710" t="str">
            <v>O&amp;M</v>
          </cell>
          <cell r="B1710" t="str">
            <v>Hallstrom,Craig A</v>
          </cell>
          <cell r="C1710">
            <v>16830</v>
          </cell>
          <cell r="D1710" t="str">
            <v>16830</v>
          </cell>
          <cell r="E1710" t="str">
            <v>W3 - CONSTRUCTION WORKFORCE - ED 3XXX</v>
          </cell>
          <cell r="F1710" t="str">
            <v>Electric Operations</v>
          </cell>
          <cell r="G1710" t="str">
            <v>OLD W3 - CONSTRUCTION WORKFORCE - ED 3XXX</v>
          </cell>
          <cell r="H1710" t="str">
            <v>120</v>
          </cell>
          <cell r="I1710" t="str">
            <v>LT</v>
          </cell>
          <cell r="J1710">
            <v>67812.59</v>
          </cell>
          <cell r="M1710">
            <v>19141.25</v>
          </cell>
        </row>
        <row r="1711">
          <cell r="A1711" t="str">
            <v>O&amp;M</v>
          </cell>
          <cell r="B1711" t="str">
            <v>Hallstrom,Craig A</v>
          </cell>
          <cell r="C1711">
            <v>16830</v>
          </cell>
          <cell r="D1711" t="str">
            <v>16830</v>
          </cell>
          <cell r="E1711" t="str">
            <v>OLD W3 - CONSTRUCTION WORKFORCE - ED 3XXX</v>
          </cell>
          <cell r="F1711" t="str">
            <v>Electric Operations</v>
          </cell>
          <cell r="G1711" t="str">
            <v>OLD W3 - CONSTRUCTION WORKFORCE - ED 3XXX</v>
          </cell>
          <cell r="H1711" t="str">
            <v>120</v>
          </cell>
          <cell r="I1711" t="str">
            <v>MT</v>
          </cell>
          <cell r="L1711">
            <v>1219.1400000000001</v>
          </cell>
          <cell r="M1711">
            <v>3796.53</v>
          </cell>
        </row>
        <row r="1712">
          <cell r="A1712" t="str">
            <v>O&amp;M</v>
          </cell>
          <cell r="B1712" t="str">
            <v>Hallstrom,Craig A</v>
          </cell>
          <cell r="C1712">
            <v>16830</v>
          </cell>
          <cell r="D1712" t="str">
            <v>16830</v>
          </cell>
          <cell r="E1712" t="str">
            <v>W3 - CONSTRUCTION WORKFORCE - ED 3XXX</v>
          </cell>
          <cell r="F1712" t="str">
            <v>Electric Operations</v>
          </cell>
          <cell r="G1712" t="str">
            <v>OLD W3 - CONSTRUCTION WORKFORCE - ED 3XXX</v>
          </cell>
          <cell r="H1712" t="str">
            <v>120</v>
          </cell>
          <cell r="I1712" t="str">
            <v>MT</v>
          </cell>
          <cell r="J1712">
            <v>334157.53000000003</v>
          </cell>
          <cell r="K1712">
            <v>1613.44</v>
          </cell>
          <cell r="M1712">
            <v>73687.72</v>
          </cell>
        </row>
        <row r="1713">
          <cell r="A1713" t="str">
            <v>O&amp;M</v>
          </cell>
          <cell r="B1713" t="str">
            <v>Hallstrom,Craig A</v>
          </cell>
          <cell r="C1713">
            <v>16830</v>
          </cell>
          <cell r="D1713" t="str">
            <v>16830</v>
          </cell>
          <cell r="E1713" t="str">
            <v>W3 - CONSTRUCTION WORKFORCE - ED 3XXX</v>
          </cell>
          <cell r="F1713" t="str">
            <v>Electric Operations</v>
          </cell>
          <cell r="G1713" t="str">
            <v>OLD W3 - CONSTRUCTION WORKFORCE - ED 3XXX</v>
          </cell>
          <cell r="H1713" t="str">
            <v>120</v>
          </cell>
          <cell r="I1713" t="str">
            <v>OT</v>
          </cell>
          <cell r="J1713">
            <v>3338.84</v>
          </cell>
        </row>
        <row r="1714">
          <cell r="A1714" t="str">
            <v>O&amp;M</v>
          </cell>
          <cell r="B1714" t="str">
            <v>Hallstrom,Craig A</v>
          </cell>
          <cell r="C1714">
            <v>16830</v>
          </cell>
          <cell r="D1714" t="str">
            <v>16830</v>
          </cell>
          <cell r="E1714" t="str">
            <v>W3 - CONSTRUCTION WORKFORCE - ED 3XXX</v>
          </cell>
          <cell r="F1714" t="str">
            <v>Electric Operations</v>
          </cell>
          <cell r="G1714" t="str">
            <v>OLD W3 - CONSTRUCTION WORKFORCE - ED 3XXX</v>
          </cell>
          <cell r="H1714" t="str">
            <v>120</v>
          </cell>
          <cell r="I1714" t="str">
            <v>TT</v>
          </cell>
          <cell r="J1714">
            <v>2859.52</v>
          </cell>
          <cell r="M1714">
            <v>443995.46</v>
          </cell>
        </row>
        <row r="1715">
          <cell r="A1715" t="str">
            <v>O&amp;M</v>
          </cell>
          <cell r="C1715">
            <v>16840</v>
          </cell>
          <cell r="D1715" t="str">
            <v>16840</v>
          </cell>
          <cell r="E1715" t="str">
            <v>W4 - 4KV CONSTRUCTION PROCESSXXX</v>
          </cell>
          <cell r="H1715" t="str">
            <v>120</v>
          </cell>
          <cell r="I1715" t="str">
            <v>BT</v>
          </cell>
          <cell r="J1715">
            <v>18738.32</v>
          </cell>
          <cell r="K1715">
            <v>-1140.28</v>
          </cell>
          <cell r="M1715">
            <v>1248.22</v>
          </cell>
        </row>
        <row r="1716">
          <cell r="A1716" t="str">
            <v>CAP</v>
          </cell>
          <cell r="C1716">
            <v>16840</v>
          </cell>
          <cell r="D1716" t="str">
            <v>16840</v>
          </cell>
          <cell r="E1716" t="str">
            <v>W4 - 4KV CONSTRUCTION PROCESSXXX</v>
          </cell>
          <cell r="H1716" t="str">
            <v>120</v>
          </cell>
          <cell r="I1716" t="str">
            <v>CB</v>
          </cell>
          <cell r="J1716">
            <v>97839.53</v>
          </cell>
          <cell r="K1716">
            <v>126.05</v>
          </cell>
          <cell r="L1716">
            <v>-0.78999999999999204</v>
          </cell>
          <cell r="M1716">
            <v>-2308815.58</v>
          </cell>
        </row>
        <row r="1717">
          <cell r="A1717" t="str">
            <v>CAP</v>
          </cell>
          <cell r="C1717">
            <v>16840</v>
          </cell>
          <cell r="D1717" t="str">
            <v>16840</v>
          </cell>
          <cell r="E1717" t="str">
            <v>W4 - 4KV CONSTRUCTION PROCESSXXX</v>
          </cell>
          <cell r="H1717" t="str">
            <v>120</v>
          </cell>
          <cell r="I1717" t="str">
            <v>CI</v>
          </cell>
          <cell r="J1717">
            <v>122100.53</v>
          </cell>
          <cell r="K1717">
            <v>-7356</v>
          </cell>
        </row>
        <row r="1718">
          <cell r="A1718" t="str">
            <v>CAP</v>
          </cell>
          <cell r="C1718">
            <v>16840</v>
          </cell>
          <cell r="D1718" t="str">
            <v>16840</v>
          </cell>
          <cell r="E1718" t="str">
            <v>W4 - 4KV CONSTRUCTION PROCESSXXX</v>
          </cell>
          <cell r="H1718" t="str">
            <v>120</v>
          </cell>
          <cell r="I1718" t="str">
            <v>CL</v>
          </cell>
          <cell r="J1718">
            <v>221134.89</v>
          </cell>
          <cell r="K1718">
            <v>301.41000000000003</v>
          </cell>
          <cell r="L1718">
            <v>120.66</v>
          </cell>
        </row>
        <row r="1719">
          <cell r="A1719" t="str">
            <v>CAP</v>
          </cell>
          <cell r="C1719">
            <v>16840</v>
          </cell>
          <cell r="D1719" t="str">
            <v>16840</v>
          </cell>
          <cell r="E1719" t="str">
            <v>W4 - 4KV CONSTRUCTION PROCESSXXX</v>
          </cell>
          <cell r="H1719" t="str">
            <v>120</v>
          </cell>
          <cell r="I1719" t="str">
            <v>CM</v>
          </cell>
          <cell r="J1719">
            <v>340157.43</v>
          </cell>
          <cell r="K1719">
            <v>709.77</v>
          </cell>
          <cell r="L1719">
            <v>165.3</v>
          </cell>
        </row>
        <row r="1720">
          <cell r="A1720" t="str">
            <v>CAP</v>
          </cell>
          <cell r="C1720">
            <v>16840</v>
          </cell>
          <cell r="D1720" t="str">
            <v>16840</v>
          </cell>
          <cell r="E1720" t="str">
            <v>W4 - 4KV CONSTRUCTION PROCESSXXX</v>
          </cell>
          <cell r="H1720" t="str">
            <v>120</v>
          </cell>
          <cell r="I1720" t="str">
            <v>CT</v>
          </cell>
          <cell r="J1720">
            <v>113239.22</v>
          </cell>
          <cell r="K1720">
            <v>86.97</v>
          </cell>
        </row>
        <row r="1721">
          <cell r="A1721" t="str">
            <v>O&amp;M</v>
          </cell>
          <cell r="C1721">
            <v>16840</v>
          </cell>
          <cell r="D1721" t="str">
            <v>16840</v>
          </cell>
          <cell r="E1721" t="str">
            <v>W4 - 4KV CONSTRUCTION PROCESSXXX</v>
          </cell>
          <cell r="H1721" t="str">
            <v>120</v>
          </cell>
          <cell r="I1721" t="str">
            <v>IT</v>
          </cell>
          <cell r="J1721">
            <v>24684.26</v>
          </cell>
          <cell r="K1721">
            <v>609.52</v>
          </cell>
        </row>
        <row r="1722">
          <cell r="A1722" t="str">
            <v>O&amp;M</v>
          </cell>
          <cell r="C1722">
            <v>16840</v>
          </cell>
          <cell r="D1722" t="str">
            <v>16840</v>
          </cell>
          <cell r="E1722" t="str">
            <v>W4 - 4KV CONSTRUCTION PROCESSXXX</v>
          </cell>
          <cell r="H1722" t="str">
            <v>120</v>
          </cell>
          <cell r="I1722" t="str">
            <v>LT</v>
          </cell>
          <cell r="J1722">
            <v>52840.9</v>
          </cell>
          <cell r="K1722">
            <v>-604.26</v>
          </cell>
          <cell r="M1722">
            <v>62075</v>
          </cell>
        </row>
        <row r="1723">
          <cell r="A1723" t="str">
            <v>O&amp;M</v>
          </cell>
          <cell r="C1723">
            <v>16840</v>
          </cell>
          <cell r="D1723" t="str">
            <v>16840</v>
          </cell>
          <cell r="E1723" t="str">
            <v>W4 - 4KV CONSTRUCTION PROCESSXXX</v>
          </cell>
          <cell r="H1723" t="str">
            <v>120</v>
          </cell>
          <cell r="I1723" t="str">
            <v>MT</v>
          </cell>
          <cell r="J1723">
            <v>-0.48</v>
          </cell>
          <cell r="M1723">
            <v>581.59</v>
          </cell>
        </row>
        <row r="1724">
          <cell r="A1724" t="str">
            <v>O&amp;M</v>
          </cell>
          <cell r="C1724">
            <v>16840</v>
          </cell>
          <cell r="D1724" t="str">
            <v>16840</v>
          </cell>
          <cell r="E1724" t="str">
            <v>W4 - 4KV CONSTRUCTION PROCESSXXX</v>
          </cell>
          <cell r="H1724" t="str">
            <v>120</v>
          </cell>
          <cell r="I1724" t="str">
            <v>OT</v>
          </cell>
          <cell r="J1724">
            <v>108571.75</v>
          </cell>
        </row>
        <row r="1725">
          <cell r="A1725" t="str">
            <v>O&amp;M</v>
          </cell>
          <cell r="C1725">
            <v>16840</v>
          </cell>
          <cell r="D1725" t="str">
            <v>16840</v>
          </cell>
          <cell r="E1725" t="str">
            <v>W4 - 4KV CONSTRUCTION PROCESSXXX</v>
          </cell>
          <cell r="H1725" t="str">
            <v>120</v>
          </cell>
          <cell r="I1725" t="str">
            <v>TT</v>
          </cell>
          <cell r="J1725">
            <v>15618.55</v>
          </cell>
          <cell r="K1725">
            <v>0</v>
          </cell>
          <cell r="M1725">
            <v>314537.15999999997</v>
          </cell>
        </row>
        <row r="1726">
          <cell r="A1726" t="str">
            <v>O&amp;M</v>
          </cell>
          <cell r="C1726">
            <v>16850</v>
          </cell>
          <cell r="D1726" t="str">
            <v>16850</v>
          </cell>
          <cell r="E1726" t="str">
            <v>W5 - CONSTRUCTION BUSINESS MANAGEMENTXXX</v>
          </cell>
          <cell r="H1726" t="str">
            <v>120</v>
          </cell>
          <cell r="I1726" t="str">
            <v>BT</v>
          </cell>
          <cell r="J1726">
            <v>1430.28</v>
          </cell>
          <cell r="K1726">
            <v>-3446.16</v>
          </cell>
        </row>
        <row r="1727">
          <cell r="A1727" t="str">
            <v>CAP</v>
          </cell>
          <cell r="C1727">
            <v>16850</v>
          </cell>
          <cell r="D1727" t="str">
            <v>16850</v>
          </cell>
          <cell r="E1727" t="str">
            <v>OLD W5 - CONSTRUCTION BUSINESS MANAGEMENTXXX</v>
          </cell>
          <cell r="H1727" t="str">
            <v>120</v>
          </cell>
          <cell r="I1727" t="str">
            <v>CB</v>
          </cell>
          <cell r="L1727">
            <v>791.15</v>
          </cell>
          <cell r="M1727">
            <v>524073.73</v>
          </cell>
        </row>
        <row r="1728">
          <cell r="A1728" t="str">
            <v>CAP</v>
          </cell>
          <cell r="C1728">
            <v>16850</v>
          </cell>
          <cell r="D1728" t="str">
            <v>16850</v>
          </cell>
          <cell r="E1728" t="str">
            <v>W5 - CONSTRUCTION BUSINESS MANAGEMENTXXX</v>
          </cell>
          <cell r="H1728" t="str">
            <v>120</v>
          </cell>
          <cell r="I1728" t="str">
            <v>CB</v>
          </cell>
          <cell r="J1728">
            <v>44385.85</v>
          </cell>
          <cell r="K1728">
            <v>4566.17</v>
          </cell>
        </row>
        <row r="1729">
          <cell r="A1729" t="str">
            <v>CAP</v>
          </cell>
          <cell r="C1729">
            <v>16850</v>
          </cell>
          <cell r="D1729" t="str">
            <v>16850</v>
          </cell>
          <cell r="E1729" t="str">
            <v>OLD W5 - CONSTRUCTION BUSINESS MANAGEMENTXXX</v>
          </cell>
          <cell r="H1729" t="str">
            <v>120</v>
          </cell>
          <cell r="I1729" t="str">
            <v>CL</v>
          </cell>
          <cell r="L1729">
            <v>1798.12</v>
          </cell>
        </row>
        <row r="1730">
          <cell r="A1730" t="str">
            <v>CAP</v>
          </cell>
          <cell r="C1730">
            <v>16850</v>
          </cell>
          <cell r="D1730" t="str">
            <v>16850</v>
          </cell>
          <cell r="E1730" t="str">
            <v>W5 - CONSTRUCTION BUSINESS MANAGEMENTXXX</v>
          </cell>
          <cell r="H1730" t="str">
            <v>120</v>
          </cell>
          <cell r="I1730" t="str">
            <v>CL</v>
          </cell>
          <cell r="J1730">
            <v>102287.57</v>
          </cell>
          <cell r="K1730">
            <v>10466.39</v>
          </cell>
          <cell r="M1730">
            <v>4315.7299999999996</v>
          </cell>
        </row>
        <row r="1731">
          <cell r="A1731" t="str">
            <v>CAP</v>
          </cell>
          <cell r="C1731">
            <v>16850</v>
          </cell>
          <cell r="D1731" t="str">
            <v>16850</v>
          </cell>
          <cell r="E1731" t="str">
            <v>W5 - CONSTRUCTION BUSINESS MANAGEMENTXXX</v>
          </cell>
          <cell r="H1731" t="str">
            <v>120</v>
          </cell>
          <cell r="I1731" t="str">
            <v>CM</v>
          </cell>
          <cell r="J1731">
            <v>3018</v>
          </cell>
        </row>
        <row r="1732">
          <cell r="A1732" t="str">
            <v>CAP</v>
          </cell>
          <cell r="C1732">
            <v>16850</v>
          </cell>
          <cell r="D1732" t="str">
            <v>16850</v>
          </cell>
          <cell r="E1732" t="str">
            <v>W5 - CONSTRUCTION BUSINESS MANAGEMENTXXX</v>
          </cell>
          <cell r="H1732" t="str">
            <v>120</v>
          </cell>
          <cell r="I1732" t="str">
            <v>CT</v>
          </cell>
          <cell r="J1732">
            <v>6684.51</v>
          </cell>
          <cell r="K1732">
            <v>752.29</v>
          </cell>
        </row>
        <row r="1733">
          <cell r="A1733" t="str">
            <v>O&amp;M</v>
          </cell>
          <cell r="C1733">
            <v>16850</v>
          </cell>
          <cell r="D1733" t="str">
            <v>16850</v>
          </cell>
          <cell r="E1733" t="str">
            <v>OLD W5 - CONSTRUCTION BUSINESS MANAGEMENTXXX</v>
          </cell>
          <cell r="H1733" t="str">
            <v>120</v>
          </cell>
          <cell r="I1733" t="str">
            <v>IT</v>
          </cell>
          <cell r="L1733">
            <v>1140</v>
          </cell>
        </row>
        <row r="1734">
          <cell r="A1734" t="str">
            <v>O&amp;M</v>
          </cell>
          <cell r="C1734">
            <v>16850</v>
          </cell>
          <cell r="D1734" t="str">
            <v>16850</v>
          </cell>
          <cell r="E1734" t="str">
            <v>W5 - CONSTRUCTION BUSINESS MANAGEMENTXXX</v>
          </cell>
          <cell r="H1734" t="str">
            <v>120</v>
          </cell>
          <cell r="I1734" t="str">
            <v>IT</v>
          </cell>
          <cell r="J1734">
            <v>-473.02</v>
          </cell>
          <cell r="K1734">
            <v>-406.2</v>
          </cell>
        </row>
        <row r="1735">
          <cell r="A1735" t="str">
            <v>O&amp;M</v>
          </cell>
          <cell r="C1735">
            <v>16850</v>
          </cell>
          <cell r="D1735" t="str">
            <v>16850</v>
          </cell>
          <cell r="E1735" t="str">
            <v>W5 - CONSTRUCTION BUSINESS MANAGEMENTXXX</v>
          </cell>
          <cell r="H1735" t="str">
            <v>120</v>
          </cell>
          <cell r="I1735" t="str">
            <v>LT</v>
          </cell>
          <cell r="J1735">
            <v>41747.67</v>
          </cell>
          <cell r="K1735">
            <v>0.62</v>
          </cell>
          <cell r="M1735">
            <v>2989.33</v>
          </cell>
        </row>
        <row r="1736">
          <cell r="A1736" t="str">
            <v>O&amp;M</v>
          </cell>
          <cell r="C1736">
            <v>16850</v>
          </cell>
          <cell r="D1736" t="str">
            <v>16850</v>
          </cell>
          <cell r="E1736" t="str">
            <v>W5 - CONSTRUCTION BUSINESS MANAGEMENTXXX</v>
          </cell>
          <cell r="H1736" t="str">
            <v>120</v>
          </cell>
          <cell r="I1736" t="str">
            <v>MT</v>
          </cell>
          <cell r="J1736">
            <v>244.75</v>
          </cell>
          <cell r="M1736">
            <v>34.950000000000003</v>
          </cell>
        </row>
        <row r="1737">
          <cell r="A1737" t="str">
            <v>O&amp;M</v>
          </cell>
          <cell r="C1737">
            <v>16850</v>
          </cell>
          <cell r="D1737" t="str">
            <v>16850</v>
          </cell>
          <cell r="E1737" t="str">
            <v>W5 - CONSTRUCTION BUSINESS MANAGEMENTXXX</v>
          </cell>
          <cell r="H1737" t="str">
            <v>120</v>
          </cell>
          <cell r="I1737" t="str">
            <v>OT</v>
          </cell>
          <cell r="J1737">
            <v>23310.98</v>
          </cell>
          <cell r="K1737">
            <v>97.75</v>
          </cell>
        </row>
        <row r="1738">
          <cell r="A1738" t="str">
            <v>O&amp;M</v>
          </cell>
          <cell r="C1738">
            <v>16850</v>
          </cell>
          <cell r="D1738" t="str">
            <v>16850</v>
          </cell>
          <cell r="E1738" t="str">
            <v>W5 - CONSTRUCTION BUSINESS MANAGEMENTXXX</v>
          </cell>
          <cell r="H1738" t="str">
            <v>120</v>
          </cell>
          <cell r="I1738" t="str">
            <v>TT</v>
          </cell>
          <cell r="J1738">
            <v>64969.62</v>
          </cell>
          <cell r="K1738">
            <v>0.61</v>
          </cell>
        </row>
        <row r="1739">
          <cell r="A1739" t="str">
            <v>O&amp;M</v>
          </cell>
          <cell r="C1739">
            <v>16860</v>
          </cell>
          <cell r="D1739" t="str">
            <v>16860</v>
          </cell>
          <cell r="E1739" t="str">
            <v>W6 - PROJECT PROCESSXXX</v>
          </cell>
          <cell r="H1739" t="str">
            <v>120</v>
          </cell>
          <cell r="I1739" t="str">
            <v>BT</v>
          </cell>
          <cell r="J1739">
            <v>241.98</v>
          </cell>
        </row>
        <row r="1740">
          <cell r="A1740" t="str">
            <v>O&amp;M</v>
          </cell>
          <cell r="C1740">
            <v>16860</v>
          </cell>
          <cell r="D1740" t="str">
            <v>16860</v>
          </cell>
          <cell r="E1740" t="str">
            <v>W6 - PROJECT PROCESSXXX</v>
          </cell>
          <cell r="H1740" t="str">
            <v>120</v>
          </cell>
          <cell r="I1740" t="str">
            <v>IT</v>
          </cell>
          <cell r="J1740">
            <v>-57.17</v>
          </cell>
        </row>
        <row r="1741">
          <cell r="A1741" t="str">
            <v>O&amp;M</v>
          </cell>
          <cell r="C1741">
            <v>16860</v>
          </cell>
          <cell r="D1741" t="str">
            <v>16860</v>
          </cell>
          <cell r="E1741" t="str">
            <v>W6 - PROJECT PROCESSXXX</v>
          </cell>
          <cell r="H1741" t="str">
            <v>120</v>
          </cell>
          <cell r="I1741" t="str">
            <v>LT</v>
          </cell>
          <cell r="J1741">
            <v>-2404.77</v>
          </cell>
        </row>
        <row r="1742">
          <cell r="A1742" t="str">
            <v>O&amp;M</v>
          </cell>
          <cell r="C1742">
            <v>16860</v>
          </cell>
          <cell r="D1742" t="str">
            <v>16860</v>
          </cell>
          <cell r="E1742" t="str">
            <v>W6 - PROJECT PROCESSXXX</v>
          </cell>
          <cell r="H1742" t="str">
            <v>120</v>
          </cell>
          <cell r="I1742" t="str">
            <v>TT</v>
          </cell>
          <cell r="J1742">
            <v>80.069999999999993</v>
          </cell>
        </row>
        <row r="1743">
          <cell r="A1743" t="str">
            <v>O&amp;M</v>
          </cell>
          <cell r="C1743">
            <v>16870</v>
          </cell>
          <cell r="D1743" t="str">
            <v>16870</v>
          </cell>
          <cell r="E1743" t="str">
            <v>EP - C &amp; S EXTERNAL PROJECTSXXX</v>
          </cell>
          <cell r="H1743" t="str">
            <v>120</v>
          </cell>
          <cell r="I1743" t="str">
            <v>BT</v>
          </cell>
          <cell r="J1743">
            <v>2153.41</v>
          </cell>
          <cell r="M1743">
            <v>460.38</v>
          </cell>
        </row>
        <row r="1744">
          <cell r="A1744" t="str">
            <v>CAP</v>
          </cell>
          <cell r="C1744">
            <v>16870</v>
          </cell>
          <cell r="D1744" t="str">
            <v>16870</v>
          </cell>
          <cell r="E1744" t="str">
            <v>EP - C &amp; S EXTERNAL PROJECTSXXX</v>
          </cell>
          <cell r="H1744" t="str">
            <v>120</v>
          </cell>
          <cell r="I1744" t="str">
            <v>CB</v>
          </cell>
          <cell r="J1744">
            <v>2149.3200000000002</v>
          </cell>
          <cell r="M1744">
            <v>139310</v>
          </cell>
        </row>
        <row r="1745">
          <cell r="A1745" t="str">
            <v>CAP</v>
          </cell>
          <cell r="C1745">
            <v>16870</v>
          </cell>
          <cell r="D1745" t="str">
            <v>16870</v>
          </cell>
          <cell r="E1745" t="str">
            <v>EP - C &amp; S EXTERNAL PROJECTSXXX</v>
          </cell>
          <cell r="H1745" t="str">
            <v>120</v>
          </cell>
          <cell r="I1745" t="str">
            <v>CL</v>
          </cell>
          <cell r="J1745">
            <v>4885.3999999999996</v>
          </cell>
          <cell r="M1745">
            <v>166894.07</v>
          </cell>
        </row>
        <row r="1746">
          <cell r="A1746" t="str">
            <v>CAP</v>
          </cell>
          <cell r="C1746">
            <v>16870</v>
          </cell>
          <cell r="D1746" t="str">
            <v>16870</v>
          </cell>
          <cell r="E1746" t="str">
            <v>EP - C &amp; S EXTERNAL PROJECTSXXX</v>
          </cell>
          <cell r="H1746" t="str">
            <v>120</v>
          </cell>
          <cell r="I1746" t="str">
            <v>CT</v>
          </cell>
          <cell r="J1746">
            <v>96.39</v>
          </cell>
        </row>
        <row r="1747">
          <cell r="A1747" t="str">
            <v>O&amp;M</v>
          </cell>
          <cell r="C1747">
            <v>16870</v>
          </cell>
          <cell r="D1747" t="str">
            <v>16870</v>
          </cell>
          <cell r="E1747" t="str">
            <v>EP - C &amp; S EXTERNAL PROJECTSXXX</v>
          </cell>
          <cell r="H1747" t="str">
            <v>120</v>
          </cell>
          <cell r="I1747" t="str">
            <v>LT</v>
          </cell>
          <cell r="J1747">
            <v>-985.05</v>
          </cell>
        </row>
        <row r="1748">
          <cell r="A1748" t="str">
            <v>O&amp;M</v>
          </cell>
          <cell r="C1748">
            <v>16870</v>
          </cell>
          <cell r="D1748" t="str">
            <v>16870</v>
          </cell>
          <cell r="E1748" t="str">
            <v>EP - C &amp; S EXTERNAL PROJECTSXXX</v>
          </cell>
          <cell r="H1748" t="str">
            <v>120</v>
          </cell>
          <cell r="I1748" t="str">
            <v>TT</v>
          </cell>
          <cell r="J1748">
            <v>669.9</v>
          </cell>
        </row>
        <row r="1749">
          <cell r="A1749" t="str">
            <v>O&amp;M</v>
          </cell>
          <cell r="B1749" t="str">
            <v>Andreas,Philip B</v>
          </cell>
          <cell r="C1749">
            <v>16900</v>
          </cell>
          <cell r="D1749" t="str">
            <v>16900</v>
          </cell>
          <cell r="E1749" t="str">
            <v>AR - Electric Operations and Direct Charges</v>
          </cell>
          <cell r="F1749" t="str">
            <v>Electric Operations</v>
          </cell>
          <cell r="G1749" t="str">
            <v>Direct Costs</v>
          </cell>
          <cell r="H1749" t="str">
            <v>120</v>
          </cell>
          <cell r="I1749" t="str">
            <v>BT</v>
          </cell>
          <cell r="J1749">
            <v>-1399910.39</v>
          </cell>
          <cell r="K1749">
            <v>-1719171.38</v>
          </cell>
          <cell r="L1749">
            <v>-3187139.93</v>
          </cell>
        </row>
        <row r="1750">
          <cell r="A1750" t="str">
            <v>CAP</v>
          </cell>
          <cell r="B1750" t="str">
            <v>Andreas,Philip B</v>
          </cell>
          <cell r="C1750">
            <v>16900</v>
          </cell>
          <cell r="D1750" t="str">
            <v>16900</v>
          </cell>
          <cell r="E1750" t="str">
            <v>AR - Electric Operations and Direct Charges</v>
          </cell>
          <cell r="F1750" t="str">
            <v>Electric Operations</v>
          </cell>
          <cell r="G1750" t="str">
            <v>Direct Costs</v>
          </cell>
          <cell r="H1750" t="str">
            <v>120</v>
          </cell>
          <cell r="I1750" t="str">
            <v>CB</v>
          </cell>
          <cell r="J1750">
            <v>-1441021.84</v>
          </cell>
          <cell r="K1750">
            <v>1912020.27</v>
          </cell>
          <cell r="L1750">
            <v>3757241.01</v>
          </cell>
        </row>
        <row r="1751">
          <cell r="A1751" t="str">
            <v>CAP</v>
          </cell>
          <cell r="B1751" t="str">
            <v>Andreas,Philip B</v>
          </cell>
          <cell r="C1751">
            <v>16900</v>
          </cell>
          <cell r="D1751" t="str">
            <v>16900</v>
          </cell>
          <cell r="E1751" t="str">
            <v>AR - Electric Operations and Direct Charges</v>
          </cell>
          <cell r="F1751" t="str">
            <v>Electric Operations</v>
          </cell>
          <cell r="G1751" t="str">
            <v>Direct Costs</v>
          </cell>
          <cell r="H1751" t="str">
            <v>120</v>
          </cell>
          <cell r="I1751" t="str">
            <v>CI</v>
          </cell>
          <cell r="J1751">
            <v>-159363</v>
          </cell>
          <cell r="K1751">
            <v>-131000</v>
          </cell>
          <cell r="L1751">
            <v>-74671.520000000004</v>
          </cell>
        </row>
        <row r="1752">
          <cell r="A1752" t="str">
            <v>CAP</v>
          </cell>
          <cell r="B1752" t="str">
            <v>Andreas,Philip B</v>
          </cell>
          <cell r="C1752">
            <v>16900</v>
          </cell>
          <cell r="D1752" t="str">
            <v>16900</v>
          </cell>
          <cell r="E1752" t="str">
            <v>AR - Electric Operations and Direct Charges</v>
          </cell>
          <cell r="F1752" t="str">
            <v>Electric Operations</v>
          </cell>
          <cell r="G1752" t="str">
            <v>Direct Costs</v>
          </cell>
          <cell r="H1752" t="str">
            <v>120</v>
          </cell>
          <cell r="I1752" t="str">
            <v>CL</v>
          </cell>
          <cell r="J1752">
            <v>3558824.76</v>
          </cell>
          <cell r="K1752">
            <v>4345500.58</v>
          </cell>
          <cell r="L1752">
            <v>8538373.0399999991</v>
          </cell>
          <cell r="M1752">
            <v>5923.13</v>
          </cell>
        </row>
        <row r="1753">
          <cell r="A1753" t="str">
            <v>CAP</v>
          </cell>
          <cell r="B1753" t="str">
            <v>Andreas,Philip B</v>
          </cell>
          <cell r="C1753">
            <v>16900</v>
          </cell>
          <cell r="D1753" t="str">
            <v>16900</v>
          </cell>
          <cell r="E1753" t="str">
            <v>AR - Electric Operations and Direct Charges</v>
          </cell>
          <cell r="F1753" t="str">
            <v>Electric Operations</v>
          </cell>
          <cell r="G1753" t="str">
            <v>Direct Costs</v>
          </cell>
          <cell r="H1753" t="str">
            <v>120</v>
          </cell>
          <cell r="I1753" t="str">
            <v>CM</v>
          </cell>
          <cell r="J1753">
            <v>70325</v>
          </cell>
          <cell r="K1753">
            <v>12657.2</v>
          </cell>
          <cell r="L1753">
            <v>1532289.15</v>
          </cell>
        </row>
        <row r="1754">
          <cell r="A1754" t="str">
            <v>CAP</v>
          </cell>
          <cell r="B1754" t="str">
            <v>Andreas,Philip B</v>
          </cell>
          <cell r="C1754">
            <v>16900</v>
          </cell>
          <cell r="D1754" t="str">
            <v>16900</v>
          </cell>
          <cell r="E1754" t="str">
            <v>AR - Electric Operations and Direct Charges</v>
          </cell>
          <cell r="F1754" t="str">
            <v>Electric Operations</v>
          </cell>
          <cell r="G1754" t="str">
            <v>Direct Costs</v>
          </cell>
          <cell r="H1754" t="str">
            <v>120</v>
          </cell>
          <cell r="I1754" t="str">
            <v>CO</v>
          </cell>
          <cell r="J1754">
            <v>9034162.9700000007</v>
          </cell>
          <cell r="K1754">
            <v>11944217.359999999</v>
          </cell>
          <cell r="L1754">
            <v>11658741.300000001</v>
          </cell>
        </row>
        <row r="1755">
          <cell r="A1755" t="str">
            <v>CAP</v>
          </cell>
          <cell r="B1755" t="str">
            <v>Andreas,Philip B</v>
          </cell>
          <cell r="C1755">
            <v>16900</v>
          </cell>
          <cell r="D1755" t="str">
            <v>16900</v>
          </cell>
          <cell r="E1755" t="str">
            <v>AR - Electric Operations and Direct Charges</v>
          </cell>
          <cell r="F1755" t="str">
            <v>Electric Operations</v>
          </cell>
          <cell r="G1755" t="str">
            <v>Direct Costs</v>
          </cell>
          <cell r="H1755" t="str">
            <v>120</v>
          </cell>
          <cell r="I1755" t="str">
            <v>CT</v>
          </cell>
          <cell r="J1755">
            <v>267.72000000000003</v>
          </cell>
          <cell r="L1755">
            <v>-15067.59</v>
          </cell>
        </row>
        <row r="1756">
          <cell r="A1756" t="str">
            <v>O&amp;M</v>
          </cell>
          <cell r="B1756" t="str">
            <v>Andreas,Philip B</v>
          </cell>
          <cell r="C1756">
            <v>16900</v>
          </cell>
          <cell r="D1756" t="str">
            <v>16900</v>
          </cell>
          <cell r="E1756" t="str">
            <v>AR - Electric Operations and Direct Charges</v>
          </cell>
          <cell r="F1756" t="str">
            <v>Electric Operations</v>
          </cell>
          <cell r="G1756" t="str">
            <v>Direct Costs</v>
          </cell>
          <cell r="H1756" t="str">
            <v>120</v>
          </cell>
          <cell r="I1756" t="str">
            <v>IT</v>
          </cell>
          <cell r="J1756">
            <v>-2893987.44</v>
          </cell>
          <cell r="K1756">
            <v>-491963.33</v>
          </cell>
          <cell r="L1756">
            <v>-44054.53</v>
          </cell>
          <cell r="M1756">
            <v>232.6</v>
          </cell>
        </row>
        <row r="1757">
          <cell r="A1757" t="str">
            <v>O&amp;M</v>
          </cell>
          <cell r="B1757" t="str">
            <v>Andreas,Philip B</v>
          </cell>
          <cell r="C1757">
            <v>16900</v>
          </cell>
          <cell r="D1757" t="str">
            <v>16900</v>
          </cell>
          <cell r="E1757" t="str">
            <v>AR - Electric Operations and Direct Charges</v>
          </cell>
          <cell r="F1757" t="str">
            <v>Electric Operations</v>
          </cell>
          <cell r="G1757" t="str">
            <v>Direct Costs</v>
          </cell>
          <cell r="H1757" t="str">
            <v>120</v>
          </cell>
          <cell r="I1757" t="str">
            <v>LT</v>
          </cell>
          <cell r="J1757">
            <v>-2493702</v>
          </cell>
          <cell r="K1757">
            <v>-3430971.69</v>
          </cell>
          <cell r="L1757">
            <v>-7326567.2800000003</v>
          </cell>
        </row>
        <row r="1758">
          <cell r="A1758" t="str">
            <v>O&amp;M</v>
          </cell>
          <cell r="B1758" t="str">
            <v>Andreas,Philip B</v>
          </cell>
          <cell r="C1758">
            <v>16900</v>
          </cell>
          <cell r="D1758" t="str">
            <v>16900</v>
          </cell>
          <cell r="E1758" t="str">
            <v>AR - Electric Operations and Direct Charges</v>
          </cell>
          <cell r="F1758" t="str">
            <v>Electric Operations</v>
          </cell>
          <cell r="G1758" t="str">
            <v>Direct Costs</v>
          </cell>
          <cell r="H1758" t="str">
            <v>120</v>
          </cell>
          <cell r="I1758" t="str">
            <v>MT</v>
          </cell>
          <cell r="J1758">
            <v>18004.57</v>
          </cell>
          <cell r="K1758">
            <v>-643539.31999999995</v>
          </cell>
          <cell r="L1758">
            <v>-2556408.94</v>
          </cell>
        </row>
        <row r="1759">
          <cell r="A1759" t="str">
            <v>O&amp;M</v>
          </cell>
          <cell r="B1759" t="str">
            <v>Andreas,Philip B</v>
          </cell>
          <cell r="C1759">
            <v>16900</v>
          </cell>
          <cell r="D1759" t="str">
            <v>16900</v>
          </cell>
          <cell r="E1759" t="str">
            <v>AR - Electric Operations and Direct Charges</v>
          </cell>
          <cell r="F1759" t="str">
            <v>Electric Operations</v>
          </cell>
          <cell r="G1759" t="str">
            <v>Direct Costs</v>
          </cell>
          <cell r="H1759" t="str">
            <v>120</v>
          </cell>
          <cell r="I1759" t="str">
            <v>OT</v>
          </cell>
          <cell r="J1759">
            <v>-1663044.43</v>
          </cell>
          <cell r="K1759">
            <v>-5585269.3399999999</v>
          </cell>
          <cell r="L1759">
            <v>-2277247.75</v>
          </cell>
        </row>
        <row r="1760">
          <cell r="A1760" t="str">
            <v>O&amp;M</v>
          </cell>
          <cell r="B1760" t="str">
            <v>Andreas,Philip B</v>
          </cell>
          <cell r="C1760">
            <v>16900</v>
          </cell>
          <cell r="D1760" t="str">
            <v>16900</v>
          </cell>
          <cell r="E1760" t="str">
            <v>AR - Electric Operations and Direct Charges</v>
          </cell>
          <cell r="F1760" t="str">
            <v>Electric Operations</v>
          </cell>
          <cell r="G1760" t="str">
            <v>Direct Costs</v>
          </cell>
          <cell r="H1760" t="str">
            <v>120</v>
          </cell>
          <cell r="I1760" t="str">
            <v>TT</v>
          </cell>
          <cell r="J1760">
            <v>1053.03</v>
          </cell>
          <cell r="K1760">
            <v>46.34</v>
          </cell>
          <cell r="L1760">
            <v>331839.96999999997</v>
          </cell>
        </row>
        <row r="1761">
          <cell r="A1761" t="str">
            <v>O&amp;M</v>
          </cell>
          <cell r="C1761">
            <v>16905</v>
          </cell>
          <cell r="D1761" t="str">
            <v>16905</v>
          </cell>
          <cell r="E1761" t="str">
            <v>ZR - Electric Operations Allocations</v>
          </cell>
          <cell r="H1761" t="str">
            <v>120</v>
          </cell>
          <cell r="I1761" t="str">
            <v>OT</v>
          </cell>
          <cell r="J1761">
            <v>1741.53</v>
          </cell>
        </row>
        <row r="1762">
          <cell r="A1762" t="str">
            <v>CAP</v>
          </cell>
          <cell r="B1762" t="str">
            <v>Andreas,Philip B</v>
          </cell>
          <cell r="C1762">
            <v>16950</v>
          </cell>
          <cell r="D1762" t="str">
            <v>16950</v>
          </cell>
          <cell r="E1762" t="str">
            <v>CT - CENTRAL ARTERYXXX</v>
          </cell>
          <cell r="F1762" t="str">
            <v>Electric Operations</v>
          </cell>
          <cell r="G1762" t="str">
            <v>Central Artery</v>
          </cell>
          <cell r="H1762" t="str">
            <v>120</v>
          </cell>
          <cell r="I1762" t="str">
            <v>CB</v>
          </cell>
          <cell r="J1762">
            <v>1747.18</v>
          </cell>
          <cell r="K1762">
            <v>12.41</v>
          </cell>
          <cell r="L1762">
            <v>235.09</v>
          </cell>
        </row>
        <row r="1763">
          <cell r="A1763" t="str">
            <v>CAP</v>
          </cell>
          <cell r="B1763" t="str">
            <v>Andreas,Philip B</v>
          </cell>
          <cell r="C1763">
            <v>16950</v>
          </cell>
          <cell r="D1763" t="str">
            <v>16950</v>
          </cell>
          <cell r="E1763" t="str">
            <v>CT - CENTRAL ARTERYXXX</v>
          </cell>
          <cell r="F1763" t="str">
            <v>Electric Operations</v>
          </cell>
          <cell r="G1763" t="str">
            <v>Central Artery</v>
          </cell>
          <cell r="H1763" t="str">
            <v>120</v>
          </cell>
          <cell r="I1763" t="str">
            <v>CI</v>
          </cell>
          <cell r="J1763">
            <v>1109.06</v>
          </cell>
          <cell r="K1763">
            <v>741.6</v>
          </cell>
          <cell r="L1763">
            <v>752.5</v>
          </cell>
        </row>
        <row r="1764">
          <cell r="A1764" t="str">
            <v>CAP</v>
          </cell>
          <cell r="B1764" t="str">
            <v>Andreas,Philip B</v>
          </cell>
          <cell r="C1764">
            <v>16950</v>
          </cell>
          <cell r="D1764" t="str">
            <v>16950</v>
          </cell>
          <cell r="E1764" t="str">
            <v>CT - CENTRAL ARTERYXXX</v>
          </cell>
          <cell r="F1764" t="str">
            <v>Electric Operations</v>
          </cell>
          <cell r="G1764" t="str">
            <v>Central Artery</v>
          </cell>
          <cell r="H1764" t="str">
            <v>120</v>
          </cell>
          <cell r="I1764" t="str">
            <v>CL</v>
          </cell>
          <cell r="J1764">
            <v>4052.38</v>
          </cell>
          <cell r="K1764">
            <v>28.19</v>
          </cell>
          <cell r="L1764">
            <v>534.29999999999995</v>
          </cell>
          <cell r="M1764">
            <v>1875</v>
          </cell>
        </row>
        <row r="1765">
          <cell r="A1765" t="str">
            <v>CAP</v>
          </cell>
          <cell r="B1765" t="str">
            <v>Andreas,Philip B</v>
          </cell>
          <cell r="C1765">
            <v>16950</v>
          </cell>
          <cell r="D1765" t="str">
            <v>16950</v>
          </cell>
          <cell r="E1765" t="str">
            <v>CT - CENTRAL ARTERYXXX</v>
          </cell>
          <cell r="F1765" t="str">
            <v>Electric Operations</v>
          </cell>
          <cell r="G1765" t="str">
            <v>Central Artery</v>
          </cell>
          <cell r="H1765" t="str">
            <v>120</v>
          </cell>
          <cell r="I1765" t="str">
            <v>CM</v>
          </cell>
        </row>
        <row r="1766">
          <cell r="A1766" t="str">
            <v>CAP</v>
          </cell>
          <cell r="B1766" t="str">
            <v>Andreas,Philip B</v>
          </cell>
          <cell r="C1766">
            <v>16950</v>
          </cell>
          <cell r="D1766" t="str">
            <v>16950</v>
          </cell>
          <cell r="E1766" t="str">
            <v>CT - CENTRAL ARTERYXXX</v>
          </cell>
          <cell r="F1766" t="str">
            <v>Electric Operations</v>
          </cell>
          <cell r="G1766" t="str">
            <v>Central Artery</v>
          </cell>
          <cell r="H1766" t="str">
            <v>120</v>
          </cell>
          <cell r="I1766" t="str">
            <v>CO</v>
          </cell>
        </row>
        <row r="1767">
          <cell r="A1767" t="str">
            <v>CAP</v>
          </cell>
          <cell r="B1767" t="str">
            <v>Andreas,Philip B</v>
          </cell>
          <cell r="C1767">
            <v>16950</v>
          </cell>
          <cell r="D1767" t="str">
            <v>16950</v>
          </cell>
          <cell r="E1767" t="str">
            <v>CT - CENTRAL ARTERYXXX</v>
          </cell>
          <cell r="F1767" t="str">
            <v>Electric Operations</v>
          </cell>
          <cell r="G1767" t="str">
            <v>Central Artery</v>
          </cell>
          <cell r="H1767" t="str">
            <v>120</v>
          </cell>
          <cell r="I1767" t="str">
            <v>CT</v>
          </cell>
          <cell r="J1767">
            <v>1443.38</v>
          </cell>
          <cell r="L1767">
            <v>370.71</v>
          </cell>
        </row>
        <row r="1768">
          <cell r="A1768" t="str">
            <v>O&amp;M</v>
          </cell>
          <cell r="C1768">
            <v>16990</v>
          </cell>
          <cell r="D1768" t="str">
            <v>16990</v>
          </cell>
          <cell r="E1768" t="str">
            <v>RR - Reimburseable Projects</v>
          </cell>
          <cell r="H1768" t="str">
            <v>120</v>
          </cell>
          <cell r="I1768" t="str">
            <v>IT</v>
          </cell>
          <cell r="J1768">
            <v>383</v>
          </cell>
          <cell r="K1768">
            <v>494.11</v>
          </cell>
        </row>
        <row r="1769">
          <cell r="A1769" t="str">
            <v>O&amp;M</v>
          </cell>
          <cell r="C1769">
            <v>20905</v>
          </cell>
          <cell r="D1769" t="str">
            <v>20905</v>
          </cell>
          <cell r="E1769" t="str">
            <v>R1 - CRAFT DEPT #1 - CONSTRUCTIONXXX</v>
          </cell>
          <cell r="H1769" t="str">
            <v>120</v>
          </cell>
          <cell r="I1769" t="str">
            <v>IT</v>
          </cell>
          <cell r="J1769">
            <v>427140.65</v>
          </cell>
          <cell r="K1769">
            <v>-480948.17</v>
          </cell>
        </row>
        <row r="1770">
          <cell r="A1770" t="str">
            <v>O&amp;M</v>
          </cell>
          <cell r="C1770">
            <v>20909</v>
          </cell>
          <cell r="D1770" t="str">
            <v>20909</v>
          </cell>
          <cell r="E1770" t="str">
            <v>R5 - WORK COORDINATION #1 DEPTXXX</v>
          </cell>
          <cell r="H1770" t="str">
            <v>120</v>
          </cell>
          <cell r="I1770" t="str">
            <v>BT</v>
          </cell>
          <cell r="J1770">
            <v>0.39</v>
          </cell>
          <cell r="M1770">
            <v>561.44000000000005</v>
          </cell>
        </row>
        <row r="1771">
          <cell r="A1771" t="str">
            <v>CAP</v>
          </cell>
          <cell r="C1771">
            <v>20909</v>
          </cell>
          <cell r="D1771" t="str">
            <v>20909</v>
          </cell>
          <cell r="E1771" t="str">
            <v>R5 - WORK COORDINATION #1 DEPTXXX</v>
          </cell>
          <cell r="H1771" t="str">
            <v>120</v>
          </cell>
          <cell r="I1771" t="str">
            <v>CB</v>
          </cell>
          <cell r="J1771">
            <v>9174.65</v>
          </cell>
        </row>
        <row r="1772">
          <cell r="A1772" t="str">
            <v>CAP</v>
          </cell>
          <cell r="C1772">
            <v>20909</v>
          </cell>
          <cell r="D1772" t="str">
            <v>20909</v>
          </cell>
          <cell r="E1772" t="str">
            <v>R5 - WORK COORDINATION #1 DEPTXXX</v>
          </cell>
          <cell r="H1772" t="str">
            <v>120</v>
          </cell>
          <cell r="I1772" t="str">
            <v>CL</v>
          </cell>
          <cell r="J1772">
            <v>20851.47</v>
          </cell>
        </row>
        <row r="1773">
          <cell r="A1773" t="str">
            <v>O&amp;M</v>
          </cell>
          <cell r="C1773">
            <v>20932</v>
          </cell>
          <cell r="D1773" t="str">
            <v>20932</v>
          </cell>
          <cell r="E1773" t="str">
            <v>S2 - WORK COORDINATION #3 DEPTXXX</v>
          </cell>
          <cell r="H1773" t="str">
            <v>120</v>
          </cell>
          <cell r="I1773" t="str">
            <v>BT</v>
          </cell>
          <cell r="L1773">
            <v>47.2</v>
          </cell>
        </row>
        <row r="1774">
          <cell r="A1774" t="str">
            <v>CAP</v>
          </cell>
          <cell r="C1774">
            <v>20932</v>
          </cell>
          <cell r="D1774" t="str">
            <v>20932</v>
          </cell>
          <cell r="E1774" t="str">
            <v>S2 - WORK COORDINATION #3 DEPTXXX</v>
          </cell>
          <cell r="H1774" t="str">
            <v>120</v>
          </cell>
          <cell r="I1774" t="str">
            <v>CB</v>
          </cell>
          <cell r="L1774">
            <v>533.85</v>
          </cell>
        </row>
        <row r="1775">
          <cell r="A1775" t="str">
            <v>CAP</v>
          </cell>
          <cell r="C1775">
            <v>20932</v>
          </cell>
          <cell r="D1775" t="str">
            <v>20932</v>
          </cell>
          <cell r="E1775" t="str">
            <v>S2 - WORK COORDINATION #3 DEPTXXX</v>
          </cell>
          <cell r="H1775" t="str">
            <v>120</v>
          </cell>
          <cell r="I1775" t="str">
            <v>CL</v>
          </cell>
          <cell r="L1775">
            <v>1213.3599999999999</v>
          </cell>
          <cell r="M1775">
            <v>519</v>
          </cell>
        </row>
        <row r="1776">
          <cell r="A1776" t="str">
            <v>O&amp;M</v>
          </cell>
          <cell r="C1776">
            <v>20932</v>
          </cell>
          <cell r="D1776" t="str">
            <v>20932</v>
          </cell>
          <cell r="E1776" t="str">
            <v>S2 - WORK COORDINATION #3 DEPTXXX</v>
          </cell>
          <cell r="H1776" t="str">
            <v>120</v>
          </cell>
          <cell r="I1776" t="str">
            <v>LT</v>
          </cell>
          <cell r="L1776">
            <v>134.80000000000001</v>
          </cell>
        </row>
        <row r="1777">
          <cell r="A1777" t="str">
            <v>O&amp;M</v>
          </cell>
          <cell r="C1777">
            <v>20940</v>
          </cell>
          <cell r="D1777" t="str">
            <v>20940</v>
          </cell>
          <cell r="E1777" t="str">
            <v>G4 - ELECTRIC DELIVERY BUSINESS GROUP</v>
          </cell>
          <cell r="H1777" t="str">
            <v>120</v>
          </cell>
          <cell r="I1777" t="str">
            <v>LT</v>
          </cell>
          <cell r="J1777">
            <v>19162.990000000002</v>
          </cell>
          <cell r="K1777">
            <v>0.84</v>
          </cell>
        </row>
        <row r="1778">
          <cell r="A1778" t="str">
            <v>O&amp;M</v>
          </cell>
          <cell r="B1778" t="str">
            <v>Conner, Penelope</v>
          </cell>
          <cell r="C1778">
            <v>21000</v>
          </cell>
          <cell r="D1778" t="str">
            <v>21000</v>
          </cell>
          <cell r="E1778" t="str">
            <v>B3 - Customer Care/Shared Services EVP</v>
          </cell>
          <cell r="F1778" t="str">
            <v>Customer Care</v>
          </cell>
          <cell r="G1778" t="str">
            <v>Customer Care VP</v>
          </cell>
          <cell r="H1778" t="str">
            <v>120</v>
          </cell>
          <cell r="I1778" t="str">
            <v>BT</v>
          </cell>
          <cell r="J1778">
            <v>7669.56</v>
          </cell>
          <cell r="K1778">
            <v>1087.6500000000001</v>
          </cell>
        </row>
        <row r="1779">
          <cell r="A1779" t="str">
            <v>O&amp;M</v>
          </cell>
          <cell r="B1779" t="str">
            <v>Conner, Penelope</v>
          </cell>
          <cell r="C1779">
            <v>21000</v>
          </cell>
          <cell r="D1779" t="str">
            <v>21000</v>
          </cell>
          <cell r="E1779" t="str">
            <v>B3 - Customer Care/Shared Services EVP</v>
          </cell>
          <cell r="F1779" t="str">
            <v>Customer Care</v>
          </cell>
          <cell r="G1779" t="str">
            <v>Customer Care VP</v>
          </cell>
          <cell r="H1779" t="str">
            <v>120</v>
          </cell>
          <cell r="I1779" t="str">
            <v>IT</v>
          </cell>
          <cell r="J1779">
            <v>12013.84</v>
          </cell>
          <cell r="K1779">
            <v>10264.700000000001</v>
          </cell>
        </row>
        <row r="1780">
          <cell r="A1780" t="str">
            <v>O&amp;M</v>
          </cell>
          <cell r="B1780" t="str">
            <v>Conner, Penelope</v>
          </cell>
          <cell r="C1780">
            <v>21000</v>
          </cell>
          <cell r="D1780" t="str">
            <v>21000</v>
          </cell>
          <cell r="E1780" t="str">
            <v>Customer Care VP</v>
          </cell>
          <cell r="F1780" t="str">
            <v>Customer Care</v>
          </cell>
          <cell r="G1780" t="str">
            <v>Customer Care VP</v>
          </cell>
          <cell r="H1780" t="str">
            <v>120</v>
          </cell>
          <cell r="I1780" t="str">
            <v>IT</v>
          </cell>
          <cell r="L1780">
            <v>13547.55</v>
          </cell>
        </row>
        <row r="1781">
          <cell r="A1781" t="str">
            <v>O&amp;M</v>
          </cell>
          <cell r="B1781" t="str">
            <v>Conner, Penelope</v>
          </cell>
          <cell r="C1781">
            <v>21000</v>
          </cell>
          <cell r="D1781" t="str">
            <v>21000</v>
          </cell>
          <cell r="E1781" t="str">
            <v>B3 - Customer Care/Shared Services EVP</v>
          </cell>
          <cell r="F1781" t="str">
            <v>Customer Care</v>
          </cell>
          <cell r="G1781" t="str">
            <v>Customer Care VP</v>
          </cell>
          <cell r="H1781" t="str">
            <v>120</v>
          </cell>
          <cell r="I1781" t="str">
            <v>LT</v>
          </cell>
          <cell r="J1781">
            <v>217385.46</v>
          </cell>
          <cell r="K1781">
            <v>3107.57</v>
          </cell>
        </row>
        <row r="1782">
          <cell r="A1782" t="str">
            <v>O&amp;M</v>
          </cell>
          <cell r="B1782" t="str">
            <v>Conner, Penelope</v>
          </cell>
          <cell r="C1782">
            <v>21000</v>
          </cell>
          <cell r="D1782" t="str">
            <v>21000</v>
          </cell>
          <cell r="E1782" t="str">
            <v>B3 - Customer Care/Shared Services EVP</v>
          </cell>
          <cell r="F1782" t="str">
            <v>Customer Care</v>
          </cell>
          <cell r="G1782" t="str">
            <v>Customer Care VP</v>
          </cell>
          <cell r="H1782" t="str">
            <v>120</v>
          </cell>
          <cell r="I1782" t="str">
            <v>OT</v>
          </cell>
          <cell r="J1782">
            <v>1719.97</v>
          </cell>
          <cell r="K1782">
            <v>1620.77</v>
          </cell>
        </row>
        <row r="1783">
          <cell r="A1783" t="str">
            <v>O&amp;M</v>
          </cell>
          <cell r="B1783" t="str">
            <v>Conner, Penelope</v>
          </cell>
          <cell r="C1783">
            <v>21000</v>
          </cell>
          <cell r="D1783" t="str">
            <v>21000</v>
          </cell>
          <cell r="E1783" t="str">
            <v>Customer Care VP</v>
          </cell>
          <cell r="F1783" t="str">
            <v>Customer Care</v>
          </cell>
          <cell r="G1783" t="str">
            <v>Customer Care VP</v>
          </cell>
          <cell r="H1783" t="str">
            <v>120</v>
          </cell>
          <cell r="I1783" t="str">
            <v>OT</v>
          </cell>
          <cell r="L1783">
            <v>3469.5</v>
          </cell>
        </row>
        <row r="1784">
          <cell r="A1784" t="str">
            <v>O&amp;M</v>
          </cell>
          <cell r="C1784">
            <v>21010</v>
          </cell>
          <cell r="D1784" t="str">
            <v>21010</v>
          </cell>
          <cell r="E1784" t="str">
            <v>Transactional Services Director</v>
          </cell>
          <cell r="H1784" t="str">
            <v>120</v>
          </cell>
          <cell r="I1784" t="str">
            <v>IT</v>
          </cell>
          <cell r="J1784">
            <v>728.96</v>
          </cell>
          <cell r="K1784">
            <v>1044.31</v>
          </cell>
        </row>
        <row r="1785">
          <cell r="A1785" t="str">
            <v>O&amp;M</v>
          </cell>
          <cell r="C1785">
            <v>21010</v>
          </cell>
          <cell r="D1785" t="str">
            <v>21010</v>
          </cell>
          <cell r="E1785" t="str">
            <v>Transactional Services Director</v>
          </cell>
          <cell r="H1785" t="str">
            <v>120</v>
          </cell>
          <cell r="I1785" t="str">
            <v>MT</v>
          </cell>
          <cell r="J1785">
            <v>0</v>
          </cell>
        </row>
        <row r="1786">
          <cell r="A1786" t="str">
            <v>O&amp;M</v>
          </cell>
          <cell r="C1786">
            <v>21010</v>
          </cell>
          <cell r="D1786" t="str">
            <v>21010</v>
          </cell>
          <cell r="E1786" t="str">
            <v>Transactional Services Director</v>
          </cell>
          <cell r="H1786" t="str">
            <v>120</v>
          </cell>
          <cell r="I1786" t="str">
            <v>OT</v>
          </cell>
          <cell r="J1786">
            <v>446.8</v>
          </cell>
          <cell r="K1786">
            <v>510.82</v>
          </cell>
          <cell r="L1786">
            <v>0</v>
          </cell>
        </row>
        <row r="1787">
          <cell r="A1787" t="str">
            <v>O&amp;M</v>
          </cell>
          <cell r="B1787" t="str">
            <v>Weafer Jr,Robert J</v>
          </cell>
          <cell r="C1787">
            <v>21015</v>
          </cell>
          <cell r="D1787" t="str">
            <v>21015</v>
          </cell>
          <cell r="E1787" t="str">
            <v>Accounts Payable</v>
          </cell>
          <cell r="F1787" t="str">
            <v>CFO</v>
          </cell>
          <cell r="G1787" t="str">
            <v>Accounts Payable</v>
          </cell>
          <cell r="H1787" t="str">
            <v>120</v>
          </cell>
          <cell r="I1787" t="str">
            <v>BT</v>
          </cell>
          <cell r="J1787">
            <v>158733.87</v>
          </cell>
          <cell r="K1787">
            <v>63898.559999999998</v>
          </cell>
          <cell r="L1787">
            <v>4144.47</v>
          </cell>
          <cell r="M1787">
            <v>89.82</v>
          </cell>
        </row>
        <row r="1788">
          <cell r="A1788" t="str">
            <v>O&amp;M</v>
          </cell>
          <cell r="B1788" t="str">
            <v>Weafer Jr,Robert J</v>
          </cell>
          <cell r="C1788">
            <v>21015</v>
          </cell>
          <cell r="D1788" t="str">
            <v>21015</v>
          </cell>
          <cell r="E1788" t="str">
            <v>Accounts Payable</v>
          </cell>
          <cell r="F1788" t="str">
            <v>CFO</v>
          </cell>
          <cell r="G1788" t="str">
            <v>Accounts Payable</v>
          </cell>
          <cell r="H1788" t="str">
            <v>120</v>
          </cell>
          <cell r="I1788" t="str">
            <v>IT</v>
          </cell>
          <cell r="J1788">
            <v>111017.34</v>
          </cell>
          <cell r="K1788">
            <v>137688.76</v>
          </cell>
          <cell r="L1788">
            <v>29983.18</v>
          </cell>
        </row>
        <row r="1789">
          <cell r="A1789" t="str">
            <v>O&amp;M</v>
          </cell>
          <cell r="B1789" t="str">
            <v>Weafer Jr,Robert J</v>
          </cell>
          <cell r="C1789">
            <v>21015</v>
          </cell>
          <cell r="D1789" t="str">
            <v>21015</v>
          </cell>
          <cell r="E1789" t="str">
            <v>Accounts Payable</v>
          </cell>
          <cell r="F1789" t="str">
            <v>CFO</v>
          </cell>
          <cell r="G1789" t="str">
            <v>Accounts Payable</v>
          </cell>
          <cell r="H1789" t="str">
            <v>120</v>
          </cell>
          <cell r="I1789" t="str">
            <v>LT</v>
          </cell>
          <cell r="J1789">
            <v>465225.52</v>
          </cell>
          <cell r="K1789">
            <v>187279.44</v>
          </cell>
          <cell r="L1789">
            <v>-48.69</v>
          </cell>
          <cell r="M1789">
            <v>502.25</v>
          </cell>
        </row>
        <row r="1790">
          <cell r="A1790" t="str">
            <v>O&amp;M</v>
          </cell>
          <cell r="B1790" t="str">
            <v>Weafer Jr,Robert J</v>
          </cell>
          <cell r="C1790">
            <v>21015</v>
          </cell>
          <cell r="D1790" t="str">
            <v>21015</v>
          </cell>
          <cell r="E1790" t="str">
            <v>Accounts Payable</v>
          </cell>
          <cell r="F1790" t="str">
            <v>CFO</v>
          </cell>
          <cell r="G1790" t="str">
            <v>Accounts Payable</v>
          </cell>
          <cell r="H1790" t="str">
            <v>120</v>
          </cell>
          <cell r="I1790" t="str">
            <v>MT</v>
          </cell>
          <cell r="J1790">
            <v>-17336.63</v>
          </cell>
          <cell r="K1790">
            <v>1083.71</v>
          </cell>
        </row>
        <row r="1791">
          <cell r="A1791" t="str">
            <v>O&amp;M</v>
          </cell>
          <cell r="B1791" t="str">
            <v>Weafer Jr,Robert J</v>
          </cell>
          <cell r="C1791">
            <v>21015</v>
          </cell>
          <cell r="D1791" t="str">
            <v>21015</v>
          </cell>
          <cell r="E1791" t="str">
            <v>Accounts Payable</v>
          </cell>
          <cell r="F1791" t="str">
            <v>CFO</v>
          </cell>
          <cell r="G1791" t="str">
            <v>Accounts Payable</v>
          </cell>
          <cell r="H1791" t="str">
            <v>120</v>
          </cell>
          <cell r="I1791" t="str">
            <v>OT</v>
          </cell>
          <cell r="J1791">
            <v>4123.75</v>
          </cell>
          <cell r="K1791">
            <v>-10805.04</v>
          </cell>
          <cell r="L1791">
            <v>5610.76</v>
          </cell>
        </row>
        <row r="1792">
          <cell r="A1792" t="str">
            <v>O&amp;M</v>
          </cell>
          <cell r="B1792" t="str">
            <v>Weafer Jr,Robert J</v>
          </cell>
          <cell r="C1792">
            <v>21015</v>
          </cell>
          <cell r="D1792" t="str">
            <v>21015</v>
          </cell>
          <cell r="E1792" t="str">
            <v>Accounts Payable</v>
          </cell>
          <cell r="F1792" t="str">
            <v>CFO</v>
          </cell>
          <cell r="G1792" t="str">
            <v>Accounts Payable</v>
          </cell>
          <cell r="H1792" t="str">
            <v>120</v>
          </cell>
          <cell r="I1792" t="str">
            <v>TT</v>
          </cell>
          <cell r="J1792">
            <v>70629.539999999994</v>
          </cell>
          <cell r="K1792">
            <v>54386.11</v>
          </cell>
          <cell r="L1792">
            <v>0</v>
          </cell>
        </row>
        <row r="1793">
          <cell r="A1793" t="str">
            <v>O&amp;M</v>
          </cell>
          <cell r="B1793" t="str">
            <v>Weafer Jr,Robert J</v>
          </cell>
          <cell r="C1793">
            <v>21020</v>
          </cell>
          <cell r="D1793" t="str">
            <v>21020</v>
          </cell>
          <cell r="E1793" t="str">
            <v>Fixed Asset Accounting</v>
          </cell>
          <cell r="F1793" t="str">
            <v>CFO</v>
          </cell>
          <cell r="G1793" t="str">
            <v>Fixed Asset Accounting</v>
          </cell>
          <cell r="H1793" t="str">
            <v>120</v>
          </cell>
          <cell r="I1793" t="str">
            <v>BT</v>
          </cell>
          <cell r="J1793">
            <v>174598.41</v>
          </cell>
          <cell r="K1793">
            <v>81704</v>
          </cell>
        </row>
        <row r="1794">
          <cell r="A1794" t="str">
            <v>CAP</v>
          </cell>
          <cell r="B1794" t="str">
            <v>Weafer Jr,Robert J</v>
          </cell>
          <cell r="C1794">
            <v>21020</v>
          </cell>
          <cell r="D1794" t="str">
            <v>21020</v>
          </cell>
          <cell r="E1794" t="str">
            <v>Fixed Asset Accounting</v>
          </cell>
          <cell r="F1794" t="str">
            <v>CFO</v>
          </cell>
          <cell r="G1794" t="str">
            <v>Fixed Asset Accounting</v>
          </cell>
          <cell r="H1794" t="str">
            <v>120</v>
          </cell>
          <cell r="I1794" t="str">
            <v>CI</v>
          </cell>
          <cell r="L1794">
            <v>-880000</v>
          </cell>
        </row>
        <row r="1795">
          <cell r="A1795" t="str">
            <v>CAP</v>
          </cell>
          <cell r="B1795" t="str">
            <v>Weafer Jr,Robert J</v>
          </cell>
          <cell r="C1795">
            <v>21020</v>
          </cell>
          <cell r="D1795" t="str">
            <v>21020</v>
          </cell>
          <cell r="E1795" t="str">
            <v>Fixed Asset Accounting</v>
          </cell>
          <cell r="F1795" t="str">
            <v>CFO</v>
          </cell>
          <cell r="G1795" t="str">
            <v>Fixed Asset Accounting</v>
          </cell>
          <cell r="H1795" t="str">
            <v>120</v>
          </cell>
          <cell r="I1795" t="str">
            <v>CO</v>
          </cell>
          <cell r="J1795">
            <v>-415288.92</v>
          </cell>
          <cell r="K1795">
            <v>0</v>
          </cell>
          <cell r="L1795">
            <v>-795375</v>
          </cell>
        </row>
        <row r="1796">
          <cell r="A1796" t="str">
            <v>O&amp;M</v>
          </cell>
          <cell r="B1796" t="str">
            <v>Weafer Jr,Robert J</v>
          </cell>
          <cell r="C1796">
            <v>21020</v>
          </cell>
          <cell r="D1796" t="str">
            <v>21020</v>
          </cell>
          <cell r="E1796" t="str">
            <v>Fixed Asset Accounting</v>
          </cell>
          <cell r="F1796" t="str">
            <v>CFO</v>
          </cell>
          <cell r="G1796" t="str">
            <v>Fixed Asset Accounting</v>
          </cell>
          <cell r="H1796" t="str">
            <v>120</v>
          </cell>
          <cell r="I1796" t="str">
            <v>IT</v>
          </cell>
          <cell r="J1796">
            <v>19176.16</v>
          </cell>
          <cell r="K1796">
            <v>29156.89</v>
          </cell>
          <cell r="L1796">
            <v>2096.69</v>
          </cell>
        </row>
        <row r="1797">
          <cell r="A1797" t="str">
            <v>O&amp;M</v>
          </cell>
          <cell r="B1797" t="str">
            <v>Weafer Jr,Robert J</v>
          </cell>
          <cell r="C1797">
            <v>21020</v>
          </cell>
          <cell r="D1797" t="str">
            <v>21020</v>
          </cell>
          <cell r="E1797" t="str">
            <v>Fixed Asset Accounting</v>
          </cell>
          <cell r="F1797" t="str">
            <v>CFO</v>
          </cell>
          <cell r="G1797" t="str">
            <v>Fixed Asset Accounting</v>
          </cell>
          <cell r="H1797" t="str">
            <v>120</v>
          </cell>
          <cell r="I1797" t="str">
            <v>LT</v>
          </cell>
          <cell r="J1797">
            <v>498251.47</v>
          </cell>
          <cell r="K1797">
            <v>233636.97</v>
          </cell>
          <cell r="M1797">
            <v>21127.06</v>
          </cell>
        </row>
        <row r="1798">
          <cell r="A1798" t="str">
            <v>O&amp;M</v>
          </cell>
          <cell r="B1798" t="str">
            <v>Weafer Jr,Robert J</v>
          </cell>
          <cell r="C1798">
            <v>21020</v>
          </cell>
          <cell r="D1798" t="str">
            <v>21020</v>
          </cell>
          <cell r="E1798" t="str">
            <v>Fixed Asset Accounting</v>
          </cell>
          <cell r="F1798" t="str">
            <v>CFO</v>
          </cell>
          <cell r="G1798" t="str">
            <v>Fixed Asset Accounting</v>
          </cell>
          <cell r="H1798" t="str">
            <v>120</v>
          </cell>
          <cell r="I1798" t="str">
            <v>MT</v>
          </cell>
          <cell r="K1798">
            <v>49.01</v>
          </cell>
        </row>
        <row r="1799">
          <cell r="A1799" t="str">
            <v>O&amp;M</v>
          </cell>
          <cell r="B1799" t="str">
            <v>Weafer Jr,Robert J</v>
          </cell>
          <cell r="C1799">
            <v>21020</v>
          </cell>
          <cell r="D1799" t="str">
            <v>21020</v>
          </cell>
          <cell r="E1799" t="str">
            <v>Fixed Asset Accounting</v>
          </cell>
          <cell r="F1799" t="str">
            <v>CFO</v>
          </cell>
          <cell r="G1799" t="str">
            <v>Fixed Asset Accounting</v>
          </cell>
          <cell r="H1799" t="str">
            <v>120</v>
          </cell>
          <cell r="I1799" t="str">
            <v>OT</v>
          </cell>
          <cell r="J1799">
            <v>4223.7700000000004</v>
          </cell>
          <cell r="K1799">
            <v>5722.72</v>
          </cell>
          <cell r="L1799">
            <v>0</v>
          </cell>
          <cell r="M1799">
            <v>7827.24</v>
          </cell>
        </row>
        <row r="1800">
          <cell r="A1800" t="str">
            <v>O&amp;M</v>
          </cell>
          <cell r="B1800" t="str">
            <v>Weafer Jr,Robert J</v>
          </cell>
          <cell r="C1800">
            <v>21020</v>
          </cell>
          <cell r="D1800" t="str">
            <v>21020</v>
          </cell>
          <cell r="E1800" t="str">
            <v>Fixed Asset Accounting</v>
          </cell>
          <cell r="F1800" t="str">
            <v>CFO</v>
          </cell>
          <cell r="G1800" t="str">
            <v>Fixed Asset Accounting</v>
          </cell>
          <cell r="H1800" t="str">
            <v>120</v>
          </cell>
          <cell r="I1800" t="str">
            <v>TT</v>
          </cell>
          <cell r="J1800">
            <v>21147.279999999999</v>
          </cell>
          <cell r="K1800">
            <v>8791.5499999999993</v>
          </cell>
        </row>
        <row r="1801">
          <cell r="A1801" t="str">
            <v>O&amp;M</v>
          </cell>
          <cell r="B1801" t="str">
            <v>Anastasia, Donald</v>
          </cell>
          <cell r="C1801">
            <v>21025</v>
          </cell>
          <cell r="D1801" t="str">
            <v>21025</v>
          </cell>
          <cell r="E1801" t="str">
            <v>Billing, Insertion Mailing</v>
          </cell>
          <cell r="F1801" t="str">
            <v>CFO</v>
          </cell>
          <cell r="G1801" t="str">
            <v>Office Services</v>
          </cell>
          <cell r="H1801" t="str">
            <v>120</v>
          </cell>
          <cell r="I1801" t="str">
            <v>BT</v>
          </cell>
          <cell r="J1801">
            <v>118562.95</v>
          </cell>
          <cell r="K1801">
            <v>38909.86</v>
          </cell>
        </row>
        <row r="1802">
          <cell r="A1802" t="str">
            <v>O&amp;M</v>
          </cell>
          <cell r="B1802" t="str">
            <v>Anastasia, Donald</v>
          </cell>
          <cell r="C1802">
            <v>21025</v>
          </cell>
          <cell r="D1802" t="str">
            <v>21025</v>
          </cell>
          <cell r="E1802" t="str">
            <v>Office Services</v>
          </cell>
          <cell r="F1802" t="str">
            <v>CFO</v>
          </cell>
          <cell r="G1802" t="str">
            <v>Office Services</v>
          </cell>
          <cell r="H1802" t="str">
            <v>120</v>
          </cell>
          <cell r="I1802" t="str">
            <v>BT</v>
          </cell>
          <cell r="L1802">
            <v>203.03</v>
          </cell>
        </row>
        <row r="1803">
          <cell r="A1803" t="str">
            <v>CAP</v>
          </cell>
          <cell r="B1803" t="str">
            <v>Anastasia, Donald</v>
          </cell>
          <cell r="C1803">
            <v>21025</v>
          </cell>
          <cell r="D1803" t="str">
            <v>21025</v>
          </cell>
          <cell r="E1803" t="str">
            <v>Office Services</v>
          </cell>
          <cell r="F1803" t="str">
            <v>CFO</v>
          </cell>
          <cell r="G1803" t="str">
            <v>Office Services</v>
          </cell>
          <cell r="H1803" t="str">
            <v>120</v>
          </cell>
          <cell r="I1803" t="str">
            <v>CI</v>
          </cell>
          <cell r="K1803">
            <v>456938.83</v>
          </cell>
        </row>
        <row r="1804">
          <cell r="A1804" t="str">
            <v>O&amp;M</v>
          </cell>
          <cell r="B1804" t="str">
            <v>Anastasia, Donald</v>
          </cell>
          <cell r="C1804">
            <v>21025</v>
          </cell>
          <cell r="D1804" t="str">
            <v>21025</v>
          </cell>
          <cell r="E1804" t="str">
            <v>Billing, Insertion Mailing</v>
          </cell>
          <cell r="F1804" t="str">
            <v>CFO</v>
          </cell>
          <cell r="G1804" t="str">
            <v>Office Services</v>
          </cell>
          <cell r="H1804" t="str">
            <v>120</v>
          </cell>
          <cell r="I1804" t="str">
            <v>IT</v>
          </cell>
          <cell r="J1804">
            <v>357213.52</v>
          </cell>
          <cell r="K1804">
            <v>381811.79</v>
          </cell>
        </row>
        <row r="1805">
          <cell r="A1805" t="str">
            <v>O&amp;M</v>
          </cell>
          <cell r="B1805" t="str">
            <v>Anastasia, Donald</v>
          </cell>
          <cell r="C1805">
            <v>21025</v>
          </cell>
          <cell r="D1805" t="str">
            <v>21025</v>
          </cell>
          <cell r="E1805" t="str">
            <v>Office Services</v>
          </cell>
          <cell r="F1805" t="str">
            <v>CFO</v>
          </cell>
          <cell r="G1805" t="str">
            <v>Office Services</v>
          </cell>
          <cell r="H1805" t="str">
            <v>120</v>
          </cell>
          <cell r="I1805" t="str">
            <v>IT</v>
          </cell>
          <cell r="L1805">
            <v>51120.45</v>
          </cell>
        </row>
        <row r="1806">
          <cell r="A1806" t="str">
            <v>O&amp;M</v>
          </cell>
          <cell r="B1806" t="str">
            <v>Anastasia, Donald</v>
          </cell>
          <cell r="C1806">
            <v>21025</v>
          </cell>
          <cell r="D1806" t="str">
            <v>21025</v>
          </cell>
          <cell r="E1806" t="str">
            <v>Billing, Insertion Mailing</v>
          </cell>
          <cell r="F1806" t="str">
            <v>CFO</v>
          </cell>
          <cell r="G1806" t="str">
            <v>Office Services</v>
          </cell>
          <cell r="H1806" t="str">
            <v>120</v>
          </cell>
          <cell r="I1806" t="str">
            <v>LT</v>
          </cell>
          <cell r="J1806">
            <v>337901.12</v>
          </cell>
          <cell r="K1806">
            <v>111038.44</v>
          </cell>
          <cell r="M1806">
            <v>688</v>
          </cell>
        </row>
        <row r="1807">
          <cell r="A1807" t="str">
            <v>O&amp;M</v>
          </cell>
          <cell r="B1807" t="str">
            <v>Anastasia, Donald</v>
          </cell>
          <cell r="C1807">
            <v>21025</v>
          </cell>
          <cell r="D1807" t="str">
            <v>21025</v>
          </cell>
          <cell r="E1807" t="str">
            <v>Office Services</v>
          </cell>
          <cell r="F1807" t="str">
            <v>CFO</v>
          </cell>
          <cell r="G1807" t="str">
            <v>Office Services</v>
          </cell>
          <cell r="H1807" t="str">
            <v>120</v>
          </cell>
          <cell r="I1807" t="str">
            <v>LT</v>
          </cell>
          <cell r="L1807">
            <v>584.24</v>
          </cell>
          <cell r="M1807">
            <v>3580</v>
          </cell>
        </row>
        <row r="1808">
          <cell r="A1808" t="str">
            <v>O&amp;M</v>
          </cell>
          <cell r="B1808" t="str">
            <v>Anastasia, Donald</v>
          </cell>
          <cell r="C1808">
            <v>21025</v>
          </cell>
          <cell r="D1808" t="str">
            <v>21025</v>
          </cell>
          <cell r="E1808" t="str">
            <v>Billing, Insertion Mailing</v>
          </cell>
          <cell r="F1808" t="str">
            <v>CFO</v>
          </cell>
          <cell r="G1808" t="str">
            <v>Office Services</v>
          </cell>
          <cell r="H1808" t="str">
            <v>120</v>
          </cell>
          <cell r="I1808" t="str">
            <v>MT</v>
          </cell>
          <cell r="J1808">
            <v>13052.24</v>
          </cell>
          <cell r="K1808">
            <v>1167.95</v>
          </cell>
        </row>
        <row r="1809">
          <cell r="A1809" t="str">
            <v>O&amp;M</v>
          </cell>
          <cell r="B1809" t="str">
            <v>Anastasia, Donald</v>
          </cell>
          <cell r="C1809">
            <v>21025</v>
          </cell>
          <cell r="D1809" t="str">
            <v>21025</v>
          </cell>
          <cell r="E1809" t="str">
            <v>Office Services</v>
          </cell>
          <cell r="F1809" t="str">
            <v>CFO</v>
          </cell>
          <cell r="G1809" t="str">
            <v>Office Services</v>
          </cell>
          <cell r="H1809" t="str">
            <v>120</v>
          </cell>
          <cell r="I1809" t="str">
            <v>MT</v>
          </cell>
        </row>
        <row r="1810">
          <cell r="A1810" t="str">
            <v>O&amp;M</v>
          </cell>
          <cell r="B1810" t="str">
            <v>Anastasia, Donald</v>
          </cell>
          <cell r="C1810">
            <v>21025</v>
          </cell>
          <cell r="D1810" t="str">
            <v>21025</v>
          </cell>
          <cell r="E1810" t="str">
            <v>Billing, Insertion Mailing</v>
          </cell>
          <cell r="F1810" t="str">
            <v>CFO</v>
          </cell>
          <cell r="G1810" t="str">
            <v>Office Services</v>
          </cell>
          <cell r="H1810" t="str">
            <v>120</v>
          </cell>
          <cell r="I1810" t="str">
            <v>OT</v>
          </cell>
          <cell r="J1810">
            <v>-141767.22</v>
          </cell>
          <cell r="K1810">
            <v>33422.68</v>
          </cell>
        </row>
        <row r="1811">
          <cell r="A1811" t="str">
            <v>O&amp;M</v>
          </cell>
          <cell r="B1811" t="str">
            <v>Anastasia, Donald</v>
          </cell>
          <cell r="C1811">
            <v>21025</v>
          </cell>
          <cell r="D1811" t="str">
            <v>21025</v>
          </cell>
          <cell r="E1811" t="str">
            <v>Office Services</v>
          </cell>
          <cell r="F1811" t="str">
            <v>CFO</v>
          </cell>
          <cell r="G1811" t="str">
            <v>Office Services</v>
          </cell>
          <cell r="H1811" t="str">
            <v>120</v>
          </cell>
          <cell r="I1811" t="str">
            <v>OT</v>
          </cell>
          <cell r="L1811">
            <v>90434.21</v>
          </cell>
        </row>
        <row r="1812">
          <cell r="A1812" t="str">
            <v>O&amp;M</v>
          </cell>
          <cell r="B1812" t="str">
            <v>Anastasia, Donald</v>
          </cell>
          <cell r="C1812">
            <v>21025</v>
          </cell>
          <cell r="D1812" t="str">
            <v>21025</v>
          </cell>
          <cell r="E1812" t="str">
            <v>Billing, Insertion Mailing</v>
          </cell>
          <cell r="F1812" t="str">
            <v>CFO</v>
          </cell>
          <cell r="G1812" t="str">
            <v>Office Services</v>
          </cell>
          <cell r="H1812" t="str">
            <v>120</v>
          </cell>
          <cell r="I1812" t="str">
            <v>TT</v>
          </cell>
          <cell r="J1812">
            <v>10240.030000000001</v>
          </cell>
          <cell r="K1812">
            <v>7024.4</v>
          </cell>
        </row>
        <row r="1813">
          <cell r="A1813" t="str">
            <v>O&amp;M</v>
          </cell>
          <cell r="B1813" t="str">
            <v>Anastasia, Donald</v>
          </cell>
          <cell r="C1813">
            <v>21025</v>
          </cell>
          <cell r="D1813" t="str">
            <v>21025</v>
          </cell>
          <cell r="E1813" t="str">
            <v>Office Services</v>
          </cell>
          <cell r="F1813" t="str">
            <v>CFO</v>
          </cell>
          <cell r="G1813" t="str">
            <v>Office Services</v>
          </cell>
          <cell r="H1813" t="str">
            <v>120</v>
          </cell>
          <cell r="I1813" t="str">
            <v>TT</v>
          </cell>
          <cell r="L1813">
            <v>366.56</v>
          </cell>
        </row>
        <row r="1814">
          <cell r="A1814" t="str">
            <v>O&amp;M</v>
          </cell>
          <cell r="C1814">
            <v>21030</v>
          </cell>
          <cell r="D1814" t="str">
            <v>21030</v>
          </cell>
          <cell r="E1814" t="str">
            <v>Data Center Operations</v>
          </cell>
          <cell r="H1814" t="str">
            <v>120</v>
          </cell>
          <cell r="I1814" t="str">
            <v>BT</v>
          </cell>
          <cell r="J1814">
            <v>153283.97</v>
          </cell>
          <cell r="K1814">
            <v>36551.550000000003</v>
          </cell>
        </row>
        <row r="1815">
          <cell r="A1815" t="str">
            <v>O&amp;M</v>
          </cell>
          <cell r="C1815">
            <v>21030</v>
          </cell>
          <cell r="D1815" t="str">
            <v>21030</v>
          </cell>
          <cell r="E1815" t="str">
            <v>Data Center Operations</v>
          </cell>
          <cell r="H1815" t="str">
            <v>120</v>
          </cell>
          <cell r="I1815" t="str">
            <v>IT</v>
          </cell>
          <cell r="J1815">
            <v>172618.85</v>
          </cell>
          <cell r="K1815">
            <v>75554.77</v>
          </cell>
          <cell r="M1815">
            <v>11843.38</v>
          </cell>
        </row>
        <row r="1816">
          <cell r="A1816" t="str">
            <v>O&amp;M</v>
          </cell>
          <cell r="C1816">
            <v>21030</v>
          </cell>
          <cell r="D1816" t="str">
            <v>21030</v>
          </cell>
          <cell r="E1816" t="str">
            <v>OLD Office Services</v>
          </cell>
          <cell r="H1816" t="str">
            <v>120</v>
          </cell>
          <cell r="I1816" t="str">
            <v>IT</v>
          </cell>
          <cell r="L1816">
            <v>0</v>
          </cell>
        </row>
        <row r="1817">
          <cell r="A1817" t="str">
            <v>O&amp;M</v>
          </cell>
          <cell r="C1817">
            <v>21030</v>
          </cell>
          <cell r="D1817" t="str">
            <v>21030</v>
          </cell>
          <cell r="E1817" t="str">
            <v>Data Center Operations</v>
          </cell>
          <cell r="H1817" t="str">
            <v>120</v>
          </cell>
          <cell r="I1817" t="str">
            <v>LT</v>
          </cell>
          <cell r="J1817">
            <v>449236.09</v>
          </cell>
          <cell r="K1817">
            <v>107084.77</v>
          </cell>
          <cell r="M1817">
            <v>19930.66</v>
          </cell>
        </row>
        <row r="1818">
          <cell r="A1818" t="str">
            <v>O&amp;M</v>
          </cell>
          <cell r="C1818">
            <v>21030</v>
          </cell>
          <cell r="D1818" t="str">
            <v>21030</v>
          </cell>
          <cell r="E1818" t="str">
            <v>Data Center Operations</v>
          </cell>
          <cell r="H1818" t="str">
            <v>120</v>
          </cell>
          <cell r="I1818" t="str">
            <v>MT</v>
          </cell>
          <cell r="J1818">
            <v>0</v>
          </cell>
        </row>
        <row r="1819">
          <cell r="A1819" t="str">
            <v>O&amp;M</v>
          </cell>
          <cell r="C1819">
            <v>21030</v>
          </cell>
          <cell r="D1819" t="str">
            <v>21030</v>
          </cell>
          <cell r="E1819" t="str">
            <v>Data Center Operations</v>
          </cell>
          <cell r="H1819" t="str">
            <v>120</v>
          </cell>
          <cell r="I1819" t="str">
            <v>OT</v>
          </cell>
          <cell r="J1819">
            <v>63177.14</v>
          </cell>
          <cell r="K1819">
            <v>24117.200000000001</v>
          </cell>
          <cell r="M1819">
            <v>-5300</v>
          </cell>
        </row>
        <row r="1820">
          <cell r="A1820" t="str">
            <v>O&amp;M</v>
          </cell>
          <cell r="C1820">
            <v>21030</v>
          </cell>
          <cell r="D1820" t="str">
            <v>21030</v>
          </cell>
          <cell r="E1820" t="str">
            <v>Data Center Operations</v>
          </cell>
          <cell r="H1820" t="str">
            <v>120</v>
          </cell>
          <cell r="I1820" t="str">
            <v>TT</v>
          </cell>
          <cell r="J1820">
            <v>38322.36</v>
          </cell>
          <cell r="K1820">
            <v>7663.89</v>
          </cell>
        </row>
        <row r="1821">
          <cell r="A1821" t="str">
            <v>O&amp;M</v>
          </cell>
          <cell r="C1821">
            <v>21050</v>
          </cell>
          <cell r="D1821" t="str">
            <v>21050</v>
          </cell>
          <cell r="E1821" t="str">
            <v>B8 - CUSTOMER CARE SECTION</v>
          </cell>
          <cell r="H1821" t="str">
            <v>120</v>
          </cell>
          <cell r="I1821" t="str">
            <v>BT</v>
          </cell>
          <cell r="J1821">
            <v>34066.18</v>
          </cell>
          <cell r="K1821">
            <v>6281.55</v>
          </cell>
          <cell r="L1821">
            <v>-4078.88</v>
          </cell>
        </row>
        <row r="1822">
          <cell r="A1822" t="str">
            <v>O&amp;M</v>
          </cell>
          <cell r="C1822">
            <v>21050</v>
          </cell>
          <cell r="D1822" t="str">
            <v>21050</v>
          </cell>
          <cell r="E1822" t="str">
            <v>B8 - CUSTOMER CARE SECTION</v>
          </cell>
          <cell r="H1822" t="str">
            <v>120</v>
          </cell>
          <cell r="I1822" t="str">
            <v>IT</v>
          </cell>
          <cell r="J1822">
            <v>11789.18</v>
          </cell>
          <cell r="K1822">
            <v>4557.62</v>
          </cell>
          <cell r="L1822">
            <v>-2111.04</v>
          </cell>
          <cell r="M1822">
            <v>96.52</v>
          </cell>
        </row>
        <row r="1823">
          <cell r="A1823" t="str">
            <v>O&amp;M</v>
          </cell>
          <cell r="C1823">
            <v>21050</v>
          </cell>
          <cell r="D1823" t="str">
            <v>21050</v>
          </cell>
          <cell r="E1823" t="str">
            <v>B8 - CUSTOMER CARE SECTION</v>
          </cell>
          <cell r="H1823" t="str">
            <v>120</v>
          </cell>
          <cell r="I1823" t="str">
            <v>LT</v>
          </cell>
          <cell r="J1823">
            <v>39241.17</v>
          </cell>
          <cell r="K1823">
            <v>17948.5</v>
          </cell>
          <cell r="L1823">
            <v>-11488.25</v>
          </cell>
          <cell r="M1823">
            <v>7871.02</v>
          </cell>
        </row>
        <row r="1824">
          <cell r="A1824" t="str">
            <v>O&amp;M</v>
          </cell>
          <cell r="C1824">
            <v>21050</v>
          </cell>
          <cell r="D1824" t="str">
            <v>21050</v>
          </cell>
          <cell r="E1824" t="str">
            <v>B8 - CUSTOMER CARE SECTION</v>
          </cell>
          <cell r="H1824" t="str">
            <v>120</v>
          </cell>
          <cell r="I1824" t="str">
            <v>OT</v>
          </cell>
          <cell r="J1824">
            <v>5785.03</v>
          </cell>
          <cell r="K1824">
            <v>4925.41</v>
          </cell>
          <cell r="L1824">
            <v>122.43</v>
          </cell>
        </row>
        <row r="1825">
          <cell r="A1825" t="str">
            <v>O&amp;M</v>
          </cell>
          <cell r="C1825">
            <v>21050</v>
          </cell>
          <cell r="D1825" t="str">
            <v>21050</v>
          </cell>
          <cell r="E1825" t="str">
            <v>B8 - CUSTOMER CARE SECTION</v>
          </cell>
          <cell r="H1825" t="str">
            <v>120</v>
          </cell>
          <cell r="I1825" t="str">
            <v>TT</v>
          </cell>
          <cell r="J1825">
            <v>236.9</v>
          </cell>
          <cell r="M1825">
            <v>2033.17</v>
          </cell>
        </row>
        <row r="1826">
          <cell r="A1826" t="str">
            <v>O&amp;M</v>
          </cell>
          <cell r="C1826">
            <v>21055</v>
          </cell>
          <cell r="D1826" t="str">
            <v>21055</v>
          </cell>
          <cell r="E1826" t="str">
            <v>Q3 - BUSINESS CONSULTING</v>
          </cell>
          <cell r="H1826" t="str">
            <v>120</v>
          </cell>
          <cell r="I1826" t="str">
            <v>BT</v>
          </cell>
          <cell r="J1826">
            <v>61.12</v>
          </cell>
          <cell r="K1826">
            <v>2546.87</v>
          </cell>
          <cell r="M1826">
            <v>1935.75</v>
          </cell>
        </row>
        <row r="1827">
          <cell r="A1827" t="str">
            <v>O&amp;M</v>
          </cell>
          <cell r="C1827">
            <v>21055</v>
          </cell>
          <cell r="D1827" t="str">
            <v>21055</v>
          </cell>
          <cell r="E1827" t="str">
            <v>Q3 - BUSINESS CONSULTING</v>
          </cell>
          <cell r="H1827" t="str">
            <v>120</v>
          </cell>
          <cell r="I1827" t="str">
            <v>IT</v>
          </cell>
          <cell r="J1827">
            <v>31033.7</v>
          </cell>
          <cell r="K1827">
            <v>2128.06</v>
          </cell>
          <cell r="M1827">
            <v>56976.65</v>
          </cell>
        </row>
        <row r="1828">
          <cell r="A1828" t="str">
            <v>O&amp;M</v>
          </cell>
          <cell r="C1828">
            <v>21055</v>
          </cell>
          <cell r="D1828" t="str">
            <v>21055</v>
          </cell>
          <cell r="E1828" t="str">
            <v>Q3 - BUSINESS CONSULTING</v>
          </cell>
          <cell r="H1828" t="str">
            <v>120</v>
          </cell>
          <cell r="I1828" t="str">
            <v>LT</v>
          </cell>
          <cell r="J1828">
            <v>10348.01</v>
          </cell>
          <cell r="K1828">
            <v>7591.24</v>
          </cell>
        </row>
        <row r="1829">
          <cell r="A1829" t="str">
            <v>O&amp;M</v>
          </cell>
          <cell r="C1829">
            <v>21055</v>
          </cell>
          <cell r="D1829" t="str">
            <v>21055</v>
          </cell>
          <cell r="E1829" t="str">
            <v>Q3 - BUSINESS CONSULTING</v>
          </cell>
          <cell r="H1829" t="str">
            <v>120</v>
          </cell>
          <cell r="I1829" t="str">
            <v>OT</v>
          </cell>
          <cell r="J1829">
            <v>-28748.23</v>
          </cell>
        </row>
        <row r="1830">
          <cell r="A1830" t="str">
            <v>O&amp;M</v>
          </cell>
          <cell r="C1830">
            <v>21055</v>
          </cell>
          <cell r="D1830" t="str">
            <v>21055</v>
          </cell>
          <cell r="E1830" t="str">
            <v>Q3 - BUSINESS CONSULTING</v>
          </cell>
          <cell r="H1830" t="str">
            <v>120</v>
          </cell>
          <cell r="I1830" t="str">
            <v>TT</v>
          </cell>
          <cell r="J1830">
            <v>40.229999999999997</v>
          </cell>
        </row>
        <row r="1831">
          <cell r="A1831" t="str">
            <v>O&amp;M</v>
          </cell>
          <cell r="C1831">
            <v>21060</v>
          </cell>
          <cell r="D1831" t="str">
            <v>21060</v>
          </cell>
          <cell r="E1831" t="str">
            <v>Q4 - Business Management Dept</v>
          </cell>
          <cell r="H1831" t="str">
            <v>120</v>
          </cell>
          <cell r="I1831" t="str">
            <v>BT</v>
          </cell>
          <cell r="J1831">
            <v>0.21</v>
          </cell>
        </row>
        <row r="1832">
          <cell r="A1832" t="str">
            <v>O&amp;M</v>
          </cell>
          <cell r="C1832">
            <v>21060</v>
          </cell>
          <cell r="D1832" t="str">
            <v>21060</v>
          </cell>
          <cell r="E1832" t="str">
            <v>Q4 - Business Management Dept</v>
          </cell>
          <cell r="H1832" t="str">
            <v>120</v>
          </cell>
          <cell r="I1832" t="str">
            <v>IT</v>
          </cell>
          <cell r="J1832">
            <v>116.16</v>
          </cell>
          <cell r="K1832">
            <v>0</v>
          </cell>
        </row>
        <row r="1833">
          <cell r="A1833" t="str">
            <v>O&amp;M</v>
          </cell>
          <cell r="C1833">
            <v>21060</v>
          </cell>
          <cell r="D1833" t="str">
            <v>21060</v>
          </cell>
          <cell r="E1833" t="str">
            <v>Q4 - Business Management Dept</v>
          </cell>
          <cell r="H1833" t="str">
            <v>120</v>
          </cell>
          <cell r="I1833" t="str">
            <v>LT</v>
          </cell>
          <cell r="J1833">
            <v>0.96</v>
          </cell>
        </row>
        <row r="1834">
          <cell r="A1834" t="str">
            <v>O&amp;M</v>
          </cell>
          <cell r="C1834">
            <v>21060</v>
          </cell>
          <cell r="D1834" t="str">
            <v>21060</v>
          </cell>
          <cell r="E1834" t="str">
            <v>Q4 - Business Management Dept</v>
          </cell>
          <cell r="H1834" t="str">
            <v>120</v>
          </cell>
          <cell r="I1834" t="str">
            <v>OT</v>
          </cell>
          <cell r="J1834">
            <v>0.16</v>
          </cell>
        </row>
        <row r="1835">
          <cell r="A1835" t="str">
            <v>O&amp;M</v>
          </cell>
          <cell r="B1835" t="str">
            <v>Gianturco, Nicholas D</v>
          </cell>
          <cell r="C1835">
            <v>21065</v>
          </cell>
          <cell r="D1835" t="str">
            <v>21065</v>
          </cell>
          <cell r="E1835" t="str">
            <v>Corp Security, Rev Protection, Claims Director</v>
          </cell>
          <cell r="F1835" t="str">
            <v>Human Resources</v>
          </cell>
          <cell r="G1835" t="str">
            <v>Corporate Security &amp; Revenue Protection</v>
          </cell>
          <cell r="H1835" t="str">
            <v>120</v>
          </cell>
          <cell r="I1835" t="str">
            <v>BT</v>
          </cell>
          <cell r="J1835">
            <v>5915.94</v>
          </cell>
          <cell r="M1835">
            <v>2420.8000000000002</v>
          </cell>
        </row>
        <row r="1836">
          <cell r="A1836" t="str">
            <v>O&amp;M</v>
          </cell>
          <cell r="B1836" t="str">
            <v>Gianturco, Nicholas D</v>
          </cell>
          <cell r="C1836">
            <v>21065</v>
          </cell>
          <cell r="D1836" t="str">
            <v>21065</v>
          </cell>
          <cell r="E1836" t="str">
            <v>Corp Security, Rev Protection, Claims Director</v>
          </cell>
          <cell r="F1836" t="str">
            <v>Human Resources</v>
          </cell>
          <cell r="G1836" t="str">
            <v>Corporate Security &amp; Revenue Protection</v>
          </cell>
          <cell r="H1836" t="str">
            <v>120</v>
          </cell>
          <cell r="I1836" t="str">
            <v>IT</v>
          </cell>
          <cell r="J1836">
            <v>-2270.62</v>
          </cell>
          <cell r="K1836">
            <v>5360.22</v>
          </cell>
          <cell r="M1836">
            <v>16240</v>
          </cell>
        </row>
        <row r="1837">
          <cell r="A1837" t="str">
            <v>O&amp;M</v>
          </cell>
          <cell r="B1837" t="str">
            <v>Gianturco, Nicholas D</v>
          </cell>
          <cell r="C1837">
            <v>21065</v>
          </cell>
          <cell r="D1837" t="str">
            <v>21065</v>
          </cell>
          <cell r="E1837" t="str">
            <v>Corp Security, Rev Protection, Claims Director</v>
          </cell>
          <cell r="F1837" t="str">
            <v>Human Resources</v>
          </cell>
          <cell r="G1837" t="str">
            <v>Corporate Security &amp; Revenue Protection</v>
          </cell>
          <cell r="H1837" t="str">
            <v>120</v>
          </cell>
          <cell r="I1837" t="str">
            <v>LT</v>
          </cell>
          <cell r="J1837">
            <v>29277.16</v>
          </cell>
        </row>
        <row r="1838">
          <cell r="A1838" t="str">
            <v>O&amp;M</v>
          </cell>
          <cell r="B1838" t="str">
            <v>Gianturco, Nicholas D</v>
          </cell>
          <cell r="C1838">
            <v>21065</v>
          </cell>
          <cell r="D1838" t="str">
            <v>21065</v>
          </cell>
          <cell r="E1838" t="str">
            <v>Corp Security, Rev Protection, Claims Director</v>
          </cell>
          <cell r="F1838" t="str">
            <v>Human Resources</v>
          </cell>
          <cell r="G1838" t="str">
            <v>Corporate Security &amp; Revenue Protection</v>
          </cell>
          <cell r="H1838" t="str">
            <v>120</v>
          </cell>
          <cell r="I1838" t="str">
            <v>MT</v>
          </cell>
          <cell r="J1838">
            <v>0</v>
          </cell>
        </row>
        <row r="1839">
          <cell r="A1839" t="str">
            <v>O&amp;M</v>
          </cell>
          <cell r="B1839" t="str">
            <v>Gianturco, Nicholas D</v>
          </cell>
          <cell r="C1839">
            <v>21065</v>
          </cell>
          <cell r="D1839" t="str">
            <v>21065</v>
          </cell>
          <cell r="E1839" t="str">
            <v>Corp Security, Rev Protection, Claims Director</v>
          </cell>
          <cell r="F1839" t="str">
            <v>Human Resources</v>
          </cell>
          <cell r="G1839" t="str">
            <v>Corporate Security &amp; Revenue Protection</v>
          </cell>
          <cell r="H1839" t="str">
            <v>120</v>
          </cell>
          <cell r="I1839" t="str">
            <v>OT</v>
          </cell>
          <cell r="J1839">
            <v>25517.72</v>
          </cell>
          <cell r="K1839">
            <v>35746.959999999999</v>
          </cell>
          <cell r="L1839">
            <v>-1085.83</v>
          </cell>
          <cell r="M1839">
            <v>2976</v>
          </cell>
        </row>
        <row r="1840">
          <cell r="A1840" t="str">
            <v>O&amp;M</v>
          </cell>
          <cell r="B1840" t="str">
            <v>Anastasia, Donald</v>
          </cell>
          <cell r="C1840">
            <v>21070</v>
          </cell>
          <cell r="D1840" t="str">
            <v>21070</v>
          </cell>
          <cell r="E1840" t="str">
            <v>Risk Administration</v>
          </cell>
          <cell r="F1840" t="str">
            <v>CFO</v>
          </cell>
          <cell r="G1840" t="str">
            <v>Claims</v>
          </cell>
          <cell r="H1840" t="str">
            <v>120</v>
          </cell>
          <cell r="I1840" t="str">
            <v>BT</v>
          </cell>
          <cell r="J1840">
            <v>24817.86</v>
          </cell>
          <cell r="K1840">
            <v>1403.58</v>
          </cell>
        </row>
        <row r="1841">
          <cell r="A1841" t="str">
            <v>O&amp;M</v>
          </cell>
          <cell r="B1841" t="str">
            <v>Anastasia, Donald</v>
          </cell>
          <cell r="C1841">
            <v>21070</v>
          </cell>
          <cell r="D1841" t="str">
            <v>21070</v>
          </cell>
          <cell r="E1841" t="str">
            <v>Claims</v>
          </cell>
          <cell r="F1841" t="str">
            <v>CFO</v>
          </cell>
          <cell r="G1841" t="str">
            <v>Claims</v>
          </cell>
          <cell r="H1841" t="str">
            <v>120</v>
          </cell>
          <cell r="I1841" t="str">
            <v>IT</v>
          </cell>
          <cell r="L1841">
            <v>29082.89</v>
          </cell>
          <cell r="M1841">
            <v>34.340000000000003</v>
          </cell>
        </row>
        <row r="1842">
          <cell r="A1842" t="str">
            <v>O&amp;M</v>
          </cell>
          <cell r="B1842" t="str">
            <v>Anastasia, Donald</v>
          </cell>
          <cell r="C1842">
            <v>21070</v>
          </cell>
          <cell r="D1842" t="str">
            <v>21070</v>
          </cell>
          <cell r="E1842" t="str">
            <v>Risk Administration</v>
          </cell>
          <cell r="F1842" t="str">
            <v>CFO</v>
          </cell>
          <cell r="G1842" t="str">
            <v>Claims</v>
          </cell>
          <cell r="H1842" t="str">
            <v>120</v>
          </cell>
          <cell r="I1842" t="str">
            <v>IT</v>
          </cell>
          <cell r="J1842">
            <v>2609362.9700000002</v>
          </cell>
          <cell r="K1842">
            <v>2728521.24</v>
          </cell>
          <cell r="M1842">
            <v>29584.55</v>
          </cell>
        </row>
        <row r="1843">
          <cell r="A1843" t="str">
            <v>O&amp;M</v>
          </cell>
          <cell r="B1843" t="str">
            <v>Anastasia, Donald</v>
          </cell>
          <cell r="C1843">
            <v>21070</v>
          </cell>
          <cell r="D1843" t="str">
            <v>21070</v>
          </cell>
          <cell r="E1843" t="str">
            <v>Risk Administration</v>
          </cell>
          <cell r="F1843" t="str">
            <v>CFO</v>
          </cell>
          <cell r="G1843" t="str">
            <v>Claims</v>
          </cell>
          <cell r="H1843" t="str">
            <v>120</v>
          </cell>
          <cell r="I1843" t="str">
            <v>LT</v>
          </cell>
          <cell r="J1843">
            <v>76645.89</v>
          </cell>
          <cell r="K1843">
            <v>4010.21</v>
          </cell>
        </row>
        <row r="1844">
          <cell r="A1844" t="str">
            <v>O&amp;M</v>
          </cell>
          <cell r="B1844" t="str">
            <v>Anastasia, Donald</v>
          </cell>
          <cell r="C1844">
            <v>21070</v>
          </cell>
          <cell r="D1844" t="str">
            <v>21070</v>
          </cell>
          <cell r="E1844" t="str">
            <v>Claims</v>
          </cell>
          <cell r="F1844" t="str">
            <v>CFO</v>
          </cell>
          <cell r="G1844" t="str">
            <v>Claims</v>
          </cell>
          <cell r="H1844" t="str">
            <v>120</v>
          </cell>
          <cell r="I1844" t="str">
            <v>MT</v>
          </cell>
        </row>
        <row r="1845">
          <cell r="A1845" t="str">
            <v>O&amp;M</v>
          </cell>
          <cell r="B1845" t="str">
            <v>Anastasia, Donald</v>
          </cell>
          <cell r="C1845">
            <v>21070</v>
          </cell>
          <cell r="D1845" t="str">
            <v>21070</v>
          </cell>
          <cell r="E1845" t="str">
            <v>Risk Administration</v>
          </cell>
          <cell r="F1845" t="str">
            <v>CFO</v>
          </cell>
          <cell r="G1845" t="str">
            <v>Claims</v>
          </cell>
          <cell r="H1845" t="str">
            <v>120</v>
          </cell>
          <cell r="I1845" t="str">
            <v>MT</v>
          </cell>
          <cell r="J1845">
            <v>0</v>
          </cell>
          <cell r="K1845">
            <v>12.25</v>
          </cell>
        </row>
        <row r="1846">
          <cell r="A1846" t="str">
            <v>O&amp;M</v>
          </cell>
          <cell r="B1846" t="str">
            <v>Anastasia, Donald</v>
          </cell>
          <cell r="C1846">
            <v>21070</v>
          </cell>
          <cell r="D1846" t="str">
            <v>21070</v>
          </cell>
          <cell r="E1846" t="str">
            <v>Claims</v>
          </cell>
          <cell r="F1846" t="str">
            <v>CFO</v>
          </cell>
          <cell r="G1846" t="str">
            <v>Claims</v>
          </cell>
          <cell r="H1846" t="str">
            <v>120</v>
          </cell>
          <cell r="I1846" t="str">
            <v>OT</v>
          </cell>
          <cell r="L1846">
            <v>402354.54</v>
          </cell>
          <cell r="M1846">
            <v>599.76</v>
          </cell>
        </row>
        <row r="1847">
          <cell r="A1847" t="str">
            <v>O&amp;M</v>
          </cell>
          <cell r="B1847" t="str">
            <v>Anastasia, Donald</v>
          </cell>
          <cell r="C1847">
            <v>21070</v>
          </cell>
          <cell r="D1847" t="str">
            <v>21070</v>
          </cell>
          <cell r="E1847" t="str">
            <v>Risk Administration</v>
          </cell>
          <cell r="F1847" t="str">
            <v>CFO</v>
          </cell>
          <cell r="G1847" t="str">
            <v>Claims</v>
          </cell>
          <cell r="H1847" t="str">
            <v>120</v>
          </cell>
          <cell r="I1847" t="str">
            <v>OT</v>
          </cell>
          <cell r="J1847">
            <v>0</v>
          </cell>
          <cell r="K1847">
            <v>212221.19</v>
          </cell>
        </row>
        <row r="1848">
          <cell r="A1848" t="str">
            <v>O&amp;M</v>
          </cell>
          <cell r="B1848" t="str">
            <v>Anastasia, Donald</v>
          </cell>
          <cell r="C1848">
            <v>21070</v>
          </cell>
          <cell r="D1848" t="str">
            <v>21070</v>
          </cell>
          <cell r="E1848" t="str">
            <v>Risk Administration</v>
          </cell>
          <cell r="F1848" t="str">
            <v>CFO</v>
          </cell>
          <cell r="G1848" t="str">
            <v>Claims</v>
          </cell>
          <cell r="H1848" t="str">
            <v>120</v>
          </cell>
          <cell r="I1848" t="str">
            <v>TT</v>
          </cell>
          <cell r="J1848">
            <v>39</v>
          </cell>
          <cell r="M1848">
            <v>14480.75</v>
          </cell>
        </row>
        <row r="1849">
          <cell r="A1849" t="str">
            <v>O&amp;M</v>
          </cell>
          <cell r="B1849" t="str">
            <v>Gianturco, Nicholas D</v>
          </cell>
          <cell r="C1849">
            <v>21075</v>
          </cell>
          <cell r="D1849" t="str">
            <v>21075</v>
          </cell>
          <cell r="E1849" t="str">
            <v>Corporate Security</v>
          </cell>
          <cell r="F1849" t="str">
            <v>Human Resources</v>
          </cell>
          <cell r="G1849" t="str">
            <v>Corporate Security</v>
          </cell>
          <cell r="H1849" t="str">
            <v>120</v>
          </cell>
          <cell r="I1849" t="str">
            <v>BT</v>
          </cell>
          <cell r="J1849">
            <v>60469.89</v>
          </cell>
          <cell r="K1849">
            <v>3317.01</v>
          </cell>
          <cell r="M1849">
            <v>0</v>
          </cell>
        </row>
        <row r="1850">
          <cell r="A1850" t="str">
            <v>CAP</v>
          </cell>
          <cell r="B1850" t="str">
            <v>Gianturco, Nicholas D</v>
          </cell>
          <cell r="C1850">
            <v>21075</v>
          </cell>
          <cell r="D1850" t="str">
            <v>21075</v>
          </cell>
          <cell r="E1850" t="str">
            <v>Corporate Security</v>
          </cell>
          <cell r="F1850" t="str">
            <v>Human Resources</v>
          </cell>
          <cell r="G1850" t="str">
            <v>Corporate Security</v>
          </cell>
          <cell r="H1850" t="str">
            <v>120</v>
          </cell>
          <cell r="I1850" t="str">
            <v>CI</v>
          </cell>
          <cell r="K1850">
            <v>20059.150000000001</v>
          </cell>
          <cell r="L1850">
            <v>81170.83</v>
          </cell>
        </row>
        <row r="1851">
          <cell r="A1851" t="str">
            <v>O&amp;M</v>
          </cell>
          <cell r="B1851" t="str">
            <v>Gianturco, Nicholas D</v>
          </cell>
          <cell r="C1851">
            <v>21075</v>
          </cell>
          <cell r="D1851" t="str">
            <v>21075</v>
          </cell>
          <cell r="E1851" t="str">
            <v>Corporate Security</v>
          </cell>
          <cell r="F1851" t="str">
            <v>Human Resources</v>
          </cell>
          <cell r="G1851" t="str">
            <v>Corporate Security</v>
          </cell>
          <cell r="H1851" t="str">
            <v>120</v>
          </cell>
          <cell r="I1851" t="str">
            <v>IT</v>
          </cell>
          <cell r="J1851">
            <v>27439.23</v>
          </cell>
          <cell r="K1851">
            <v>3692.7</v>
          </cell>
          <cell r="L1851">
            <v>4707.41</v>
          </cell>
        </row>
        <row r="1852">
          <cell r="A1852" t="str">
            <v>O&amp;M</v>
          </cell>
          <cell r="B1852" t="str">
            <v>Gianturco, Nicholas D</v>
          </cell>
          <cell r="C1852">
            <v>21075</v>
          </cell>
          <cell r="D1852" t="str">
            <v>21075</v>
          </cell>
          <cell r="E1852" t="str">
            <v>Corporate Security</v>
          </cell>
          <cell r="F1852" t="str">
            <v>Human Resources</v>
          </cell>
          <cell r="G1852" t="str">
            <v>Corporate Security</v>
          </cell>
          <cell r="H1852" t="str">
            <v>120</v>
          </cell>
          <cell r="I1852" t="str">
            <v>LT</v>
          </cell>
          <cell r="J1852">
            <v>207879.3</v>
          </cell>
          <cell r="K1852">
            <v>9477.51</v>
          </cell>
        </row>
        <row r="1853">
          <cell r="A1853" t="str">
            <v>O&amp;M</v>
          </cell>
          <cell r="B1853" t="str">
            <v>Gianturco, Nicholas D</v>
          </cell>
          <cell r="C1853">
            <v>21075</v>
          </cell>
          <cell r="D1853" t="str">
            <v>21075</v>
          </cell>
          <cell r="E1853" t="str">
            <v>Corporate Security</v>
          </cell>
          <cell r="F1853" t="str">
            <v>Human Resources</v>
          </cell>
          <cell r="G1853" t="str">
            <v>Corporate Security</v>
          </cell>
          <cell r="H1853" t="str">
            <v>120</v>
          </cell>
          <cell r="I1853" t="str">
            <v>MT</v>
          </cell>
          <cell r="J1853">
            <v>0</v>
          </cell>
          <cell r="L1853">
            <v>6.82</v>
          </cell>
        </row>
        <row r="1854">
          <cell r="A1854" t="str">
            <v>O&amp;M</v>
          </cell>
          <cell r="B1854" t="str">
            <v>Gianturco, Nicholas D</v>
          </cell>
          <cell r="C1854">
            <v>21075</v>
          </cell>
          <cell r="D1854" t="str">
            <v>21075</v>
          </cell>
          <cell r="E1854" t="str">
            <v>Corporate Security</v>
          </cell>
          <cell r="F1854" t="str">
            <v>Human Resources</v>
          </cell>
          <cell r="G1854" t="str">
            <v>Corporate Security</v>
          </cell>
          <cell r="H1854" t="str">
            <v>120</v>
          </cell>
          <cell r="I1854" t="str">
            <v>OT</v>
          </cell>
          <cell r="J1854">
            <v>24645.39</v>
          </cell>
          <cell r="K1854">
            <v>13002.4</v>
          </cell>
          <cell r="L1854">
            <v>18415.509999999998</v>
          </cell>
          <cell r="M1854">
            <v>9154.98</v>
          </cell>
        </row>
        <row r="1855">
          <cell r="A1855" t="str">
            <v>O&amp;M</v>
          </cell>
          <cell r="B1855" t="str">
            <v>Simas, Antonio A</v>
          </cell>
          <cell r="C1855">
            <v>21080</v>
          </cell>
          <cell r="D1855" t="str">
            <v>21080</v>
          </cell>
          <cell r="E1855" t="str">
            <v>Revenue Protection</v>
          </cell>
          <cell r="F1855" t="str">
            <v>Customer Care</v>
          </cell>
          <cell r="G1855" t="str">
            <v>Revenue Protection</v>
          </cell>
          <cell r="H1855" t="str">
            <v>120</v>
          </cell>
          <cell r="I1855" t="str">
            <v>BT</v>
          </cell>
          <cell r="J1855">
            <v>85945.73</v>
          </cell>
          <cell r="K1855">
            <v>3222.2</v>
          </cell>
        </row>
        <row r="1856">
          <cell r="A1856" t="str">
            <v>O&amp;M</v>
          </cell>
          <cell r="B1856" t="str">
            <v>Simas, Antonio A</v>
          </cell>
          <cell r="C1856">
            <v>21080</v>
          </cell>
          <cell r="D1856" t="str">
            <v>21080</v>
          </cell>
          <cell r="E1856" t="str">
            <v>Revenue Protection</v>
          </cell>
          <cell r="F1856" t="str">
            <v>Customer Care</v>
          </cell>
          <cell r="G1856" t="str">
            <v>Revenue Protection</v>
          </cell>
          <cell r="H1856" t="str">
            <v>120</v>
          </cell>
          <cell r="I1856" t="str">
            <v>IT</v>
          </cell>
          <cell r="J1856">
            <v>14834.23</v>
          </cell>
          <cell r="K1856">
            <v>1551.9</v>
          </cell>
          <cell r="L1856">
            <v>6239.33</v>
          </cell>
        </row>
        <row r="1857">
          <cell r="A1857" t="str">
            <v>O&amp;M</v>
          </cell>
          <cell r="B1857" t="str">
            <v>Simas, Antonio A</v>
          </cell>
          <cell r="C1857">
            <v>21080</v>
          </cell>
          <cell r="D1857" t="str">
            <v>21080</v>
          </cell>
          <cell r="E1857" t="str">
            <v>Revenue Protection</v>
          </cell>
          <cell r="F1857" t="str">
            <v>Customer Care</v>
          </cell>
          <cell r="G1857" t="str">
            <v>Revenue Protection</v>
          </cell>
          <cell r="H1857" t="str">
            <v>120</v>
          </cell>
          <cell r="I1857" t="str">
            <v>LT</v>
          </cell>
          <cell r="J1857">
            <v>343092.41</v>
          </cell>
          <cell r="K1857">
            <v>9206.32</v>
          </cell>
        </row>
        <row r="1858">
          <cell r="A1858" t="str">
            <v>O&amp;M</v>
          </cell>
          <cell r="B1858" t="str">
            <v>Simas, Antonio A</v>
          </cell>
          <cell r="C1858">
            <v>21080</v>
          </cell>
          <cell r="D1858" t="str">
            <v>21080</v>
          </cell>
          <cell r="E1858" t="str">
            <v>Revenue Protection</v>
          </cell>
          <cell r="F1858" t="str">
            <v>Customer Care</v>
          </cell>
          <cell r="G1858" t="str">
            <v>Revenue Protection</v>
          </cell>
          <cell r="H1858" t="str">
            <v>120</v>
          </cell>
          <cell r="I1858" t="str">
            <v>MT</v>
          </cell>
          <cell r="J1858">
            <v>136.55000000000001</v>
          </cell>
          <cell r="K1858">
            <v>3595.3</v>
          </cell>
        </row>
        <row r="1859">
          <cell r="A1859" t="str">
            <v>O&amp;M</v>
          </cell>
          <cell r="B1859" t="str">
            <v>Simas, Antonio A</v>
          </cell>
          <cell r="C1859">
            <v>21080</v>
          </cell>
          <cell r="D1859" t="str">
            <v>21080</v>
          </cell>
          <cell r="E1859" t="str">
            <v>Revenue Protection</v>
          </cell>
          <cell r="F1859" t="str">
            <v>Customer Care</v>
          </cell>
          <cell r="G1859" t="str">
            <v>Revenue Protection</v>
          </cell>
          <cell r="H1859" t="str">
            <v>120</v>
          </cell>
          <cell r="I1859" t="str">
            <v>OT</v>
          </cell>
          <cell r="J1859">
            <v>1819.97</v>
          </cell>
          <cell r="K1859">
            <v>7798.09</v>
          </cell>
          <cell r="L1859">
            <v>9954.11</v>
          </cell>
        </row>
        <row r="1860">
          <cell r="A1860" t="str">
            <v>O&amp;M</v>
          </cell>
          <cell r="C1860">
            <v>21100</v>
          </cell>
          <cell r="D1860" t="str">
            <v>21100</v>
          </cell>
          <cell r="E1860" t="str">
            <v>6A - CONSUMER AFFAIRS</v>
          </cell>
          <cell r="H1860" t="str">
            <v>120</v>
          </cell>
          <cell r="I1860" t="str">
            <v>BT</v>
          </cell>
          <cell r="J1860">
            <v>84</v>
          </cell>
        </row>
        <row r="1861">
          <cell r="A1861" t="str">
            <v>O&amp;M</v>
          </cell>
          <cell r="C1861">
            <v>21100</v>
          </cell>
          <cell r="D1861" t="str">
            <v>21100</v>
          </cell>
          <cell r="E1861" t="str">
            <v>6A - CONSUMER AFFAIRS</v>
          </cell>
          <cell r="H1861" t="str">
            <v>120</v>
          </cell>
          <cell r="I1861" t="str">
            <v>LT</v>
          </cell>
          <cell r="J1861">
            <v>119.02</v>
          </cell>
        </row>
        <row r="1862">
          <cell r="A1862" t="str">
            <v>O&amp;M</v>
          </cell>
          <cell r="B1862" t="str">
            <v>OLD Meter Cost Areas</v>
          </cell>
          <cell r="C1862">
            <v>21105</v>
          </cell>
          <cell r="D1862" t="str">
            <v>21105</v>
          </cell>
          <cell r="E1862" t="str">
            <v>P1 - METER READING DEPT</v>
          </cell>
          <cell r="F1862" t="str">
            <v>Strategy &amp; Law</v>
          </cell>
          <cell r="G1862" t="str">
            <v>Corporate Litigation</v>
          </cell>
          <cell r="H1862" t="str">
            <v>120</v>
          </cell>
          <cell r="I1862" t="str">
            <v>BT</v>
          </cell>
          <cell r="J1862">
            <v>721738.34</v>
          </cell>
          <cell r="K1862">
            <v>24309.360000000001</v>
          </cell>
        </row>
        <row r="1863">
          <cell r="A1863" t="str">
            <v>CAP</v>
          </cell>
          <cell r="B1863" t="str">
            <v>OLD Meter Cost Areas</v>
          </cell>
          <cell r="C1863">
            <v>21105</v>
          </cell>
          <cell r="D1863" t="str">
            <v>21105</v>
          </cell>
          <cell r="E1863" t="str">
            <v>P1 - METER READING DEPT</v>
          </cell>
          <cell r="F1863" t="str">
            <v>Strategy &amp; Law</v>
          </cell>
          <cell r="G1863" t="str">
            <v>Corporate Litigation</v>
          </cell>
          <cell r="H1863" t="str">
            <v>120</v>
          </cell>
          <cell r="I1863" t="str">
            <v>CB</v>
          </cell>
          <cell r="J1863">
            <v>10425.9</v>
          </cell>
        </row>
        <row r="1864">
          <cell r="A1864" t="str">
            <v>CAP</v>
          </cell>
          <cell r="B1864" t="str">
            <v>OLD Meter Cost Areas</v>
          </cell>
          <cell r="C1864">
            <v>21105</v>
          </cell>
          <cell r="D1864" t="str">
            <v>21105</v>
          </cell>
          <cell r="E1864" t="str">
            <v>P1 - METER READING DEPT</v>
          </cell>
          <cell r="F1864" t="str">
            <v>Strategy &amp; Law</v>
          </cell>
          <cell r="G1864" t="str">
            <v>Corporate Litigation</v>
          </cell>
          <cell r="H1864" t="str">
            <v>120</v>
          </cell>
          <cell r="I1864" t="str">
            <v>CI</v>
          </cell>
          <cell r="J1864">
            <v>1548.56</v>
          </cell>
          <cell r="K1864">
            <v>-1548.76</v>
          </cell>
        </row>
        <row r="1865">
          <cell r="A1865" t="str">
            <v>CAP</v>
          </cell>
          <cell r="B1865" t="str">
            <v>OLD Meter Cost Areas</v>
          </cell>
          <cell r="C1865">
            <v>21105</v>
          </cell>
          <cell r="D1865" t="str">
            <v>21105</v>
          </cell>
          <cell r="E1865" t="str">
            <v>P1 - METER READING DEPT</v>
          </cell>
          <cell r="F1865" t="str">
            <v>Strategy &amp; Law</v>
          </cell>
          <cell r="G1865" t="str">
            <v>Corporate Litigation</v>
          </cell>
          <cell r="H1865" t="str">
            <v>120</v>
          </cell>
          <cell r="I1865" t="str">
            <v>CL</v>
          </cell>
          <cell r="J1865">
            <v>23750.76</v>
          </cell>
        </row>
        <row r="1866">
          <cell r="A1866" t="str">
            <v>CAP</v>
          </cell>
          <cell r="B1866" t="str">
            <v>OLD Meter Cost Areas</v>
          </cell>
          <cell r="C1866">
            <v>21105</v>
          </cell>
          <cell r="D1866" t="str">
            <v>21105</v>
          </cell>
          <cell r="E1866" t="str">
            <v>P1 - METER READING DEPT</v>
          </cell>
          <cell r="F1866" t="str">
            <v>Strategy &amp; Law</v>
          </cell>
          <cell r="G1866" t="str">
            <v>Corporate Litigation</v>
          </cell>
          <cell r="H1866" t="str">
            <v>120</v>
          </cell>
          <cell r="I1866" t="str">
            <v>CT</v>
          </cell>
          <cell r="J1866">
            <v>6900.37</v>
          </cell>
        </row>
        <row r="1867">
          <cell r="A1867" t="str">
            <v>O&amp;M</v>
          </cell>
          <cell r="B1867" t="str">
            <v>OLD Meter Cost Areas</v>
          </cell>
          <cell r="C1867">
            <v>21105</v>
          </cell>
          <cell r="D1867" t="str">
            <v>21105</v>
          </cell>
          <cell r="E1867" t="str">
            <v>Meter Ops Plymouth</v>
          </cell>
          <cell r="F1867" t="str">
            <v>Strategy &amp; Law</v>
          </cell>
          <cell r="G1867" t="str">
            <v>Corporate Litigation</v>
          </cell>
          <cell r="H1867" t="str">
            <v>120</v>
          </cell>
          <cell r="I1867" t="str">
            <v>IT</v>
          </cell>
          <cell r="L1867">
            <v>8692.91</v>
          </cell>
        </row>
        <row r="1868">
          <cell r="A1868" t="str">
            <v>O&amp;M</v>
          </cell>
          <cell r="B1868" t="str">
            <v>OLD Meter Cost Areas</v>
          </cell>
          <cell r="C1868">
            <v>21105</v>
          </cell>
          <cell r="D1868" t="str">
            <v>21105</v>
          </cell>
          <cell r="E1868" t="str">
            <v>P1 - METER READING DEPT</v>
          </cell>
          <cell r="F1868" t="str">
            <v>Strategy &amp; Law</v>
          </cell>
          <cell r="G1868" t="str">
            <v>Corporate Litigation</v>
          </cell>
          <cell r="H1868" t="str">
            <v>120</v>
          </cell>
          <cell r="I1868" t="str">
            <v>IT</v>
          </cell>
          <cell r="J1868">
            <v>286115.39</v>
          </cell>
          <cell r="K1868">
            <v>126098.43</v>
          </cell>
        </row>
        <row r="1869">
          <cell r="A1869" t="str">
            <v>O&amp;M</v>
          </cell>
          <cell r="B1869" t="str">
            <v>OLD Meter Cost Areas</v>
          </cell>
          <cell r="C1869">
            <v>21105</v>
          </cell>
          <cell r="D1869" t="str">
            <v>21105</v>
          </cell>
          <cell r="E1869" t="str">
            <v>P1 - METER READING DEPT</v>
          </cell>
          <cell r="F1869" t="str">
            <v>Strategy &amp; Law</v>
          </cell>
          <cell r="G1869" t="str">
            <v>Corporate Litigation</v>
          </cell>
          <cell r="H1869" t="str">
            <v>120</v>
          </cell>
          <cell r="I1869" t="str">
            <v>LT</v>
          </cell>
          <cell r="J1869">
            <v>2005373.95</v>
          </cell>
          <cell r="K1869">
            <v>68803.429999999993</v>
          </cell>
        </row>
        <row r="1870">
          <cell r="A1870" t="str">
            <v>O&amp;M</v>
          </cell>
          <cell r="B1870" t="str">
            <v>OLD Meter Cost Areas</v>
          </cell>
          <cell r="C1870">
            <v>21105</v>
          </cell>
          <cell r="D1870" t="str">
            <v>21105</v>
          </cell>
          <cell r="E1870" t="str">
            <v>P1 - METER READING DEPT</v>
          </cell>
          <cell r="F1870" t="str">
            <v>Strategy &amp; Law</v>
          </cell>
          <cell r="G1870" t="str">
            <v>Corporate Litigation</v>
          </cell>
          <cell r="H1870" t="str">
            <v>120</v>
          </cell>
          <cell r="I1870" t="str">
            <v>MT</v>
          </cell>
          <cell r="J1870">
            <v>14857.33</v>
          </cell>
          <cell r="K1870">
            <v>-76316.929999999993</v>
          </cell>
        </row>
        <row r="1871">
          <cell r="A1871" t="str">
            <v>O&amp;M</v>
          </cell>
          <cell r="B1871" t="str">
            <v>OLD Meter Cost Areas</v>
          </cell>
          <cell r="C1871">
            <v>21105</v>
          </cell>
          <cell r="D1871" t="str">
            <v>21105</v>
          </cell>
          <cell r="E1871" t="str">
            <v>P1 - METER READING DEPT</v>
          </cell>
          <cell r="F1871" t="str">
            <v>Strategy &amp; Law</v>
          </cell>
          <cell r="G1871" t="str">
            <v>Corporate Litigation</v>
          </cell>
          <cell r="H1871" t="str">
            <v>120</v>
          </cell>
          <cell r="I1871" t="str">
            <v>OT</v>
          </cell>
          <cell r="J1871">
            <v>3414.86</v>
          </cell>
        </row>
        <row r="1872">
          <cell r="A1872" t="str">
            <v>O&amp;M</v>
          </cell>
          <cell r="B1872" t="str">
            <v>OLD Meter Cost Areas</v>
          </cell>
          <cell r="C1872">
            <v>21105</v>
          </cell>
          <cell r="D1872" t="str">
            <v>21105</v>
          </cell>
          <cell r="E1872" t="str">
            <v>P1 - METER READING DEPT</v>
          </cell>
          <cell r="F1872" t="str">
            <v>Strategy &amp; Law</v>
          </cell>
          <cell r="G1872" t="str">
            <v>Corporate Litigation</v>
          </cell>
          <cell r="H1872" t="str">
            <v>120</v>
          </cell>
          <cell r="I1872" t="str">
            <v>TT</v>
          </cell>
          <cell r="J1872">
            <v>348240.73</v>
          </cell>
          <cell r="K1872">
            <v>6124.64</v>
          </cell>
        </row>
        <row r="1873">
          <cell r="A1873" t="str">
            <v>O&amp;M</v>
          </cell>
          <cell r="B1873" t="str">
            <v>OLD Meter Cost Areas</v>
          </cell>
          <cell r="C1873">
            <v>21110</v>
          </cell>
          <cell r="D1873" t="str">
            <v>21110</v>
          </cell>
          <cell r="E1873" t="str">
            <v>Meter Ops Cape &amp; Vineyard</v>
          </cell>
          <cell r="F1873" t="str">
            <v>Customer Care</v>
          </cell>
          <cell r="G1873" t="str">
            <v>OLD Meter Cost Areas</v>
          </cell>
          <cell r="H1873" t="str">
            <v>120</v>
          </cell>
          <cell r="I1873" t="str">
            <v>BT</v>
          </cell>
          <cell r="L1873">
            <v>7851.89</v>
          </cell>
        </row>
        <row r="1874">
          <cell r="A1874" t="str">
            <v>O&amp;M</v>
          </cell>
          <cell r="B1874" t="str">
            <v>OLD Meter Cost Areas</v>
          </cell>
          <cell r="C1874">
            <v>21110</v>
          </cell>
          <cell r="D1874" t="str">
            <v>21110</v>
          </cell>
          <cell r="E1874" t="str">
            <v>P2 - CUSTOMER ACCOUNT SERVICES DEPT</v>
          </cell>
          <cell r="F1874" t="str">
            <v>Customer Care</v>
          </cell>
          <cell r="G1874" t="str">
            <v>OLD Meter Cost Areas</v>
          </cell>
          <cell r="H1874" t="str">
            <v>120</v>
          </cell>
          <cell r="I1874" t="str">
            <v>BT</v>
          </cell>
          <cell r="J1874">
            <v>901.15</v>
          </cell>
          <cell r="K1874">
            <v>66167.539999999994</v>
          </cell>
        </row>
        <row r="1875">
          <cell r="A1875" t="str">
            <v>O&amp;M</v>
          </cell>
          <cell r="B1875" t="str">
            <v>OLD Meter Cost Areas</v>
          </cell>
          <cell r="C1875">
            <v>21110</v>
          </cell>
          <cell r="D1875" t="str">
            <v>21110</v>
          </cell>
          <cell r="E1875" t="str">
            <v>Meter Ops Cape &amp; Vineyard</v>
          </cell>
          <cell r="F1875" t="str">
            <v>Customer Care</v>
          </cell>
          <cell r="G1875" t="str">
            <v>OLD Meter Cost Areas</v>
          </cell>
          <cell r="H1875" t="str">
            <v>120</v>
          </cell>
          <cell r="I1875" t="str">
            <v>IT</v>
          </cell>
          <cell r="L1875">
            <v>492.37</v>
          </cell>
        </row>
        <row r="1876">
          <cell r="A1876" t="str">
            <v>O&amp;M</v>
          </cell>
          <cell r="B1876" t="str">
            <v>OLD Meter Cost Areas</v>
          </cell>
          <cell r="C1876">
            <v>21110</v>
          </cell>
          <cell r="D1876" t="str">
            <v>21110</v>
          </cell>
          <cell r="E1876" t="str">
            <v>P2 - CUSTOMER ACCOUNT SERVICES DEPT</v>
          </cell>
          <cell r="F1876" t="str">
            <v>Customer Care</v>
          </cell>
          <cell r="G1876" t="str">
            <v>OLD Meter Cost Areas</v>
          </cell>
          <cell r="H1876" t="str">
            <v>120</v>
          </cell>
          <cell r="I1876" t="str">
            <v>IT</v>
          </cell>
          <cell r="J1876">
            <v>-1614.29</v>
          </cell>
          <cell r="K1876">
            <v>8123.48</v>
          </cell>
        </row>
        <row r="1877">
          <cell r="A1877" t="str">
            <v>O&amp;M</v>
          </cell>
          <cell r="B1877" t="str">
            <v>OLD Meter Cost Areas</v>
          </cell>
          <cell r="C1877">
            <v>21110</v>
          </cell>
          <cell r="D1877" t="str">
            <v>21110</v>
          </cell>
          <cell r="E1877" t="str">
            <v>Meter Ops Cape &amp; Vineyard</v>
          </cell>
          <cell r="F1877" t="str">
            <v>Customer Care</v>
          </cell>
          <cell r="G1877" t="str">
            <v>OLD Meter Cost Areas</v>
          </cell>
          <cell r="H1877" t="str">
            <v>120</v>
          </cell>
          <cell r="I1877" t="str">
            <v>LT</v>
          </cell>
          <cell r="L1877">
            <v>19460.95</v>
          </cell>
        </row>
        <row r="1878">
          <cell r="A1878" t="str">
            <v>O&amp;M</v>
          </cell>
          <cell r="B1878" t="str">
            <v>OLD Meter Cost Areas</v>
          </cell>
          <cell r="C1878">
            <v>21110</v>
          </cell>
          <cell r="D1878" t="str">
            <v>21110</v>
          </cell>
          <cell r="E1878" t="str">
            <v>P2 - CUSTOMER ACCOUNT SERVICES DEPT</v>
          </cell>
          <cell r="F1878" t="str">
            <v>Customer Care</v>
          </cell>
          <cell r="G1878" t="str">
            <v>OLD Meter Cost Areas</v>
          </cell>
          <cell r="H1878" t="str">
            <v>120</v>
          </cell>
          <cell r="I1878" t="str">
            <v>LT</v>
          </cell>
          <cell r="J1878">
            <v>-0.7</v>
          </cell>
          <cell r="K1878">
            <v>241915.61</v>
          </cell>
        </row>
        <row r="1879">
          <cell r="A1879" t="str">
            <v>O&amp;M</v>
          </cell>
          <cell r="B1879" t="str">
            <v>OLD Meter Cost Areas</v>
          </cell>
          <cell r="C1879">
            <v>21110</v>
          </cell>
          <cell r="D1879" t="str">
            <v>21110</v>
          </cell>
          <cell r="E1879" t="str">
            <v>P2 - CUSTOMER ACCOUNT SERVICES DEPT</v>
          </cell>
          <cell r="F1879" t="str">
            <v>Customer Care</v>
          </cell>
          <cell r="G1879" t="str">
            <v>OLD Meter Cost Areas</v>
          </cell>
          <cell r="H1879" t="str">
            <v>120</v>
          </cell>
          <cell r="I1879" t="str">
            <v>MT</v>
          </cell>
          <cell r="J1879">
            <v>0.64</v>
          </cell>
        </row>
        <row r="1880">
          <cell r="A1880" t="str">
            <v>O&amp;M</v>
          </cell>
          <cell r="B1880" t="str">
            <v>OLD Meter Cost Areas</v>
          </cell>
          <cell r="C1880">
            <v>21110</v>
          </cell>
          <cell r="D1880" t="str">
            <v>21110</v>
          </cell>
          <cell r="E1880" t="str">
            <v>P2 - CUSTOMER ACCOUNT SERVICES DEPT</v>
          </cell>
          <cell r="F1880" t="str">
            <v>Customer Care</v>
          </cell>
          <cell r="G1880" t="str">
            <v>OLD Meter Cost Areas</v>
          </cell>
          <cell r="H1880" t="str">
            <v>120</v>
          </cell>
          <cell r="I1880" t="str">
            <v>OT</v>
          </cell>
          <cell r="J1880">
            <v>0.18</v>
          </cell>
          <cell r="M1880">
            <v>137.86000000000001</v>
          </cell>
        </row>
        <row r="1881">
          <cell r="A1881" t="str">
            <v>O&amp;M</v>
          </cell>
          <cell r="B1881" t="str">
            <v>OLD Meter Cost Areas</v>
          </cell>
          <cell r="C1881">
            <v>21110</v>
          </cell>
          <cell r="D1881" t="str">
            <v>21110</v>
          </cell>
          <cell r="E1881" t="str">
            <v>Meter Ops Cape &amp; Vineyard</v>
          </cell>
          <cell r="F1881" t="str">
            <v>Customer Care</v>
          </cell>
          <cell r="G1881" t="str">
            <v>OLD Meter Cost Areas</v>
          </cell>
          <cell r="H1881" t="str">
            <v>120</v>
          </cell>
          <cell r="I1881" t="str">
            <v>TT</v>
          </cell>
          <cell r="L1881">
            <v>4081.74</v>
          </cell>
        </row>
        <row r="1882">
          <cell r="A1882" t="str">
            <v>O&amp;M</v>
          </cell>
          <cell r="B1882" t="str">
            <v>OLD Meter Cost Areas</v>
          </cell>
          <cell r="C1882">
            <v>21110</v>
          </cell>
          <cell r="D1882" t="str">
            <v>21110</v>
          </cell>
          <cell r="E1882" t="str">
            <v>P2 - CUSTOMER ACCOUNT SERVICES DEPT</v>
          </cell>
          <cell r="F1882" t="str">
            <v>Customer Care</v>
          </cell>
          <cell r="G1882" t="str">
            <v>OLD Meter Cost Areas</v>
          </cell>
          <cell r="H1882" t="str">
            <v>120</v>
          </cell>
          <cell r="I1882" t="str">
            <v>TT</v>
          </cell>
          <cell r="J1882">
            <v>1.05</v>
          </cell>
          <cell r="K1882">
            <v>87914.82</v>
          </cell>
        </row>
        <row r="1883">
          <cell r="A1883" t="str">
            <v>O&amp;M</v>
          </cell>
          <cell r="B1883" t="str">
            <v>OLD Meter Cost Areas</v>
          </cell>
          <cell r="C1883">
            <v>21115</v>
          </cell>
          <cell r="D1883" t="str">
            <v>21115</v>
          </cell>
          <cell r="E1883" t="str">
            <v>P3 - REVENUE RECOVERY DEPT</v>
          </cell>
          <cell r="F1883" t="str">
            <v>Customer Care</v>
          </cell>
          <cell r="G1883" t="str">
            <v>OLD Meter Cost Areas</v>
          </cell>
          <cell r="H1883" t="str">
            <v>120</v>
          </cell>
          <cell r="I1883" t="str">
            <v>BT</v>
          </cell>
          <cell r="J1883">
            <v>195534.76</v>
          </cell>
          <cell r="K1883">
            <v>615.13</v>
          </cell>
        </row>
        <row r="1884">
          <cell r="A1884" t="str">
            <v>CAP</v>
          </cell>
          <cell r="B1884" t="str">
            <v>OLD Meter Cost Areas</v>
          </cell>
          <cell r="C1884">
            <v>21115</v>
          </cell>
          <cell r="D1884" t="str">
            <v>21115</v>
          </cell>
          <cell r="E1884" t="str">
            <v>P3 - REVENUE RECOVERY DEPT</v>
          </cell>
          <cell r="F1884" t="str">
            <v>Customer Care</v>
          </cell>
          <cell r="G1884" t="str">
            <v>OLD Meter Cost Areas</v>
          </cell>
          <cell r="H1884" t="str">
            <v>120</v>
          </cell>
          <cell r="I1884" t="str">
            <v>CI</v>
          </cell>
          <cell r="J1884">
            <v>40287.57</v>
          </cell>
          <cell r="K1884">
            <v>0</v>
          </cell>
        </row>
        <row r="1885">
          <cell r="A1885" t="str">
            <v>O&amp;M</v>
          </cell>
          <cell r="B1885" t="str">
            <v>OLD Meter Cost Areas</v>
          </cell>
          <cell r="C1885">
            <v>21115</v>
          </cell>
          <cell r="D1885" t="str">
            <v>21115</v>
          </cell>
          <cell r="E1885" t="str">
            <v>Meter Ops New Bedford</v>
          </cell>
          <cell r="F1885" t="str">
            <v>Customer Care</v>
          </cell>
          <cell r="G1885" t="str">
            <v>OLD Meter Cost Areas</v>
          </cell>
          <cell r="H1885" t="str">
            <v>120</v>
          </cell>
          <cell r="I1885" t="str">
            <v>IT</v>
          </cell>
          <cell r="L1885">
            <v>31479.4</v>
          </cell>
        </row>
        <row r="1886">
          <cell r="A1886" t="str">
            <v>O&amp;M</v>
          </cell>
          <cell r="B1886" t="str">
            <v>OLD Meter Cost Areas</v>
          </cell>
          <cell r="C1886">
            <v>21115</v>
          </cell>
          <cell r="D1886" t="str">
            <v>21115</v>
          </cell>
          <cell r="E1886" t="str">
            <v>P3 - REVENUE RECOVERY DEPT</v>
          </cell>
          <cell r="F1886" t="str">
            <v>Customer Care</v>
          </cell>
          <cell r="G1886" t="str">
            <v>OLD Meter Cost Areas</v>
          </cell>
          <cell r="H1886" t="str">
            <v>120</v>
          </cell>
          <cell r="I1886" t="str">
            <v>IT</v>
          </cell>
          <cell r="J1886">
            <v>1319959.77</v>
          </cell>
          <cell r="K1886">
            <v>44512.92</v>
          </cell>
        </row>
        <row r="1887">
          <cell r="A1887" t="str">
            <v>O&amp;M</v>
          </cell>
          <cell r="B1887" t="str">
            <v>OLD Meter Cost Areas</v>
          </cell>
          <cell r="C1887">
            <v>21115</v>
          </cell>
          <cell r="D1887" t="str">
            <v>21115</v>
          </cell>
          <cell r="E1887" t="str">
            <v>P3 - REVENUE RECOVERY DEPT</v>
          </cell>
          <cell r="F1887" t="str">
            <v>Customer Care</v>
          </cell>
          <cell r="G1887" t="str">
            <v>OLD Meter Cost Areas</v>
          </cell>
          <cell r="H1887" t="str">
            <v>120</v>
          </cell>
          <cell r="I1887" t="str">
            <v>LT</v>
          </cell>
          <cell r="J1887">
            <v>538448.81000000006</v>
          </cell>
          <cell r="K1887">
            <v>617.76</v>
          </cell>
        </row>
        <row r="1888">
          <cell r="A1888" t="str">
            <v>O&amp;M</v>
          </cell>
          <cell r="B1888" t="str">
            <v>OLD Meter Cost Areas</v>
          </cell>
          <cell r="C1888">
            <v>21115</v>
          </cell>
          <cell r="D1888" t="str">
            <v>21115</v>
          </cell>
          <cell r="E1888" t="str">
            <v>Meter Ops New Bedford</v>
          </cell>
          <cell r="F1888" t="str">
            <v>Customer Care</v>
          </cell>
          <cell r="G1888" t="str">
            <v>OLD Meter Cost Areas</v>
          </cell>
          <cell r="H1888" t="str">
            <v>120</v>
          </cell>
          <cell r="I1888" t="str">
            <v>MT</v>
          </cell>
          <cell r="L1888">
            <v>9734.31</v>
          </cell>
        </row>
        <row r="1889">
          <cell r="A1889" t="str">
            <v>O&amp;M</v>
          </cell>
          <cell r="B1889" t="str">
            <v>OLD Meter Cost Areas</v>
          </cell>
          <cell r="C1889">
            <v>21115</v>
          </cell>
          <cell r="D1889" t="str">
            <v>21115</v>
          </cell>
          <cell r="E1889" t="str">
            <v>P3 - REVENUE RECOVERY DEPT</v>
          </cell>
          <cell r="F1889" t="str">
            <v>Customer Care</v>
          </cell>
          <cell r="G1889" t="str">
            <v>OLD Meter Cost Areas</v>
          </cell>
          <cell r="H1889" t="str">
            <v>120</v>
          </cell>
          <cell r="I1889" t="str">
            <v>MT</v>
          </cell>
          <cell r="J1889">
            <v>8057.54</v>
          </cell>
          <cell r="K1889">
            <v>31890.67</v>
          </cell>
          <cell r="M1889">
            <v>2027.09</v>
          </cell>
        </row>
        <row r="1890">
          <cell r="A1890" t="str">
            <v>O&amp;M</v>
          </cell>
          <cell r="B1890" t="str">
            <v>OLD Meter Cost Areas</v>
          </cell>
          <cell r="C1890">
            <v>21115</v>
          </cell>
          <cell r="D1890" t="str">
            <v>21115</v>
          </cell>
          <cell r="E1890" t="str">
            <v>Meter Ops New Bedford</v>
          </cell>
          <cell r="F1890" t="str">
            <v>Customer Care</v>
          </cell>
          <cell r="G1890" t="str">
            <v>OLD Meter Cost Areas</v>
          </cell>
          <cell r="H1890" t="str">
            <v>120</v>
          </cell>
          <cell r="I1890" t="str">
            <v>OT</v>
          </cell>
          <cell r="L1890">
            <v>-26485.37</v>
          </cell>
        </row>
        <row r="1891">
          <cell r="A1891" t="str">
            <v>O&amp;M</v>
          </cell>
          <cell r="B1891" t="str">
            <v>OLD Meter Cost Areas</v>
          </cell>
          <cell r="C1891">
            <v>21115</v>
          </cell>
          <cell r="D1891" t="str">
            <v>21115</v>
          </cell>
          <cell r="E1891" t="str">
            <v>P3 - REVENUE RECOVERY DEPT</v>
          </cell>
          <cell r="F1891" t="str">
            <v>Customer Care</v>
          </cell>
          <cell r="G1891" t="str">
            <v>OLD Meter Cost Areas</v>
          </cell>
          <cell r="H1891" t="str">
            <v>120</v>
          </cell>
          <cell r="I1891" t="str">
            <v>OT</v>
          </cell>
          <cell r="J1891">
            <v>1655229.21</v>
          </cell>
          <cell r="K1891">
            <v>-4170.29</v>
          </cell>
        </row>
        <row r="1892">
          <cell r="A1892" t="str">
            <v>O&amp;M</v>
          </cell>
          <cell r="B1892" t="str">
            <v>OLD Meter Cost Areas</v>
          </cell>
          <cell r="C1892">
            <v>21115</v>
          </cell>
          <cell r="D1892" t="str">
            <v>21115</v>
          </cell>
          <cell r="E1892" t="str">
            <v>P3 - REVENUE RECOVERY DEPT</v>
          </cell>
          <cell r="F1892" t="str">
            <v>Customer Care</v>
          </cell>
          <cell r="G1892" t="str">
            <v>OLD Meter Cost Areas</v>
          </cell>
          <cell r="H1892" t="str">
            <v>120</v>
          </cell>
          <cell r="I1892" t="str">
            <v>TT</v>
          </cell>
          <cell r="J1892">
            <v>6371.72</v>
          </cell>
          <cell r="K1892">
            <v>178.15</v>
          </cell>
          <cell r="M1892">
            <v>-9600</v>
          </cell>
        </row>
        <row r="1893">
          <cell r="A1893" t="str">
            <v>O&amp;M</v>
          </cell>
          <cell r="B1893" t="str">
            <v>OLD Meter Cost Areas</v>
          </cell>
          <cell r="C1893">
            <v>21120</v>
          </cell>
          <cell r="D1893" t="str">
            <v>21120</v>
          </cell>
          <cell r="E1893" t="str">
            <v>P4 - CUSTOMER SUPPORT SERVICES DEPT</v>
          </cell>
          <cell r="F1893" t="str">
            <v>Customer Care</v>
          </cell>
          <cell r="G1893" t="str">
            <v>OLD Meter Cost Areas</v>
          </cell>
          <cell r="H1893" t="str">
            <v>120</v>
          </cell>
          <cell r="I1893" t="str">
            <v>BT</v>
          </cell>
          <cell r="J1893">
            <v>292311.02</v>
          </cell>
          <cell r="K1893">
            <v>14214.61</v>
          </cell>
        </row>
        <row r="1894">
          <cell r="A1894" t="str">
            <v>O&amp;M</v>
          </cell>
          <cell r="B1894" t="str">
            <v>OLD Meter Cost Areas</v>
          </cell>
          <cell r="C1894">
            <v>21120</v>
          </cell>
          <cell r="D1894" t="str">
            <v>21120</v>
          </cell>
          <cell r="E1894" t="str">
            <v>Collections Plymouth</v>
          </cell>
          <cell r="F1894" t="str">
            <v>Customer Care</v>
          </cell>
          <cell r="G1894" t="str">
            <v>OLD Meter Cost Areas</v>
          </cell>
          <cell r="H1894" t="str">
            <v>120</v>
          </cell>
          <cell r="I1894" t="str">
            <v>IT</v>
          </cell>
          <cell r="L1894">
            <v>0</v>
          </cell>
        </row>
        <row r="1895">
          <cell r="A1895" t="str">
            <v>O&amp;M</v>
          </cell>
          <cell r="B1895" t="str">
            <v>OLD Meter Cost Areas</v>
          </cell>
          <cell r="C1895">
            <v>21120</v>
          </cell>
          <cell r="D1895" t="str">
            <v>21120</v>
          </cell>
          <cell r="E1895" t="str">
            <v>P4 - CUSTOMER SUPPORT SERVICES DEPT</v>
          </cell>
          <cell r="F1895" t="str">
            <v>Customer Care</v>
          </cell>
          <cell r="G1895" t="str">
            <v>OLD Meter Cost Areas</v>
          </cell>
          <cell r="H1895" t="str">
            <v>120</v>
          </cell>
          <cell r="I1895" t="str">
            <v>IT</v>
          </cell>
          <cell r="J1895">
            <v>685138.22</v>
          </cell>
          <cell r="K1895">
            <v>1030109.98</v>
          </cell>
          <cell r="M1895">
            <v>105.72</v>
          </cell>
        </row>
        <row r="1896">
          <cell r="A1896" t="str">
            <v>O&amp;M</v>
          </cell>
          <cell r="B1896" t="str">
            <v>OLD Meter Cost Areas</v>
          </cell>
          <cell r="C1896">
            <v>21120</v>
          </cell>
          <cell r="D1896" t="str">
            <v>21120</v>
          </cell>
          <cell r="E1896" t="str">
            <v>Collections Plymouth</v>
          </cell>
          <cell r="F1896" t="str">
            <v>Customer Care</v>
          </cell>
          <cell r="G1896" t="str">
            <v>OLD Meter Cost Areas</v>
          </cell>
          <cell r="H1896" t="str">
            <v>120</v>
          </cell>
          <cell r="I1896" t="str">
            <v>LT</v>
          </cell>
          <cell r="L1896">
            <v>503.5</v>
          </cell>
          <cell r="M1896">
            <v>86026.68</v>
          </cell>
        </row>
        <row r="1897">
          <cell r="A1897" t="str">
            <v>O&amp;M</v>
          </cell>
          <cell r="B1897" t="str">
            <v>OLD Meter Cost Areas</v>
          </cell>
          <cell r="C1897">
            <v>21120</v>
          </cell>
          <cell r="D1897" t="str">
            <v>21120</v>
          </cell>
          <cell r="E1897" t="str">
            <v>P4 - CUSTOMER SUPPORT SERVICES DEPT</v>
          </cell>
          <cell r="F1897" t="str">
            <v>Customer Care</v>
          </cell>
          <cell r="G1897" t="str">
            <v>OLD Meter Cost Areas</v>
          </cell>
          <cell r="H1897" t="str">
            <v>120</v>
          </cell>
          <cell r="I1897" t="str">
            <v>LT</v>
          </cell>
          <cell r="J1897">
            <v>865978.51</v>
          </cell>
          <cell r="K1897">
            <v>37319.35</v>
          </cell>
          <cell r="M1897">
            <v>11664.88</v>
          </cell>
        </row>
        <row r="1898">
          <cell r="A1898" t="str">
            <v>O&amp;M</v>
          </cell>
          <cell r="B1898" t="str">
            <v>OLD Meter Cost Areas</v>
          </cell>
          <cell r="C1898">
            <v>21120</v>
          </cell>
          <cell r="D1898" t="str">
            <v>21120</v>
          </cell>
          <cell r="E1898" t="str">
            <v>P4 - CUSTOMER SUPPORT SERVICES DEPT</v>
          </cell>
          <cell r="F1898" t="str">
            <v>Customer Care</v>
          </cell>
          <cell r="G1898" t="str">
            <v>OLD Meter Cost Areas</v>
          </cell>
          <cell r="H1898" t="str">
            <v>120</v>
          </cell>
          <cell r="I1898" t="str">
            <v>MT</v>
          </cell>
          <cell r="J1898">
            <v>468.86</v>
          </cell>
          <cell r="M1898">
            <v>-9885.7199999999993</v>
          </cell>
        </row>
        <row r="1899">
          <cell r="A1899" t="str">
            <v>O&amp;M</v>
          </cell>
          <cell r="B1899" t="str">
            <v>OLD Meter Cost Areas</v>
          </cell>
          <cell r="C1899">
            <v>21120</v>
          </cell>
          <cell r="D1899" t="str">
            <v>21120</v>
          </cell>
          <cell r="E1899" t="str">
            <v>P4 - CUSTOMER SUPPORT SERVICES DEPT</v>
          </cell>
          <cell r="F1899" t="str">
            <v>Customer Care</v>
          </cell>
          <cell r="G1899" t="str">
            <v>OLD Meter Cost Areas</v>
          </cell>
          <cell r="H1899" t="str">
            <v>120</v>
          </cell>
          <cell r="I1899" t="str">
            <v>OT</v>
          </cell>
          <cell r="J1899">
            <v>8036.36</v>
          </cell>
          <cell r="K1899">
            <v>-3509.96</v>
          </cell>
        </row>
        <row r="1900">
          <cell r="A1900" t="str">
            <v>O&amp;M</v>
          </cell>
          <cell r="B1900" t="str">
            <v>OLD Meter Cost Areas</v>
          </cell>
          <cell r="C1900">
            <v>21120</v>
          </cell>
          <cell r="D1900" t="str">
            <v>21120</v>
          </cell>
          <cell r="E1900" t="str">
            <v>P4 - CUSTOMER SUPPORT SERVICES DEPT</v>
          </cell>
          <cell r="F1900" t="str">
            <v>Customer Care</v>
          </cell>
          <cell r="G1900" t="str">
            <v>OLD Meter Cost Areas</v>
          </cell>
          <cell r="H1900" t="str">
            <v>120</v>
          </cell>
          <cell r="I1900" t="str">
            <v>TT</v>
          </cell>
          <cell r="J1900">
            <v>102420.62</v>
          </cell>
          <cell r="K1900">
            <v>6927.08</v>
          </cell>
        </row>
        <row r="1901">
          <cell r="A1901" t="str">
            <v>O&amp;M</v>
          </cell>
          <cell r="B1901" t="str">
            <v>Simas, Antonio A</v>
          </cell>
          <cell r="C1901">
            <v>21130</v>
          </cell>
          <cell r="D1901" t="str">
            <v>21130</v>
          </cell>
          <cell r="E1901" t="str">
            <v>Collections New Bedford</v>
          </cell>
          <cell r="F1901" t="str">
            <v>Customer Care</v>
          </cell>
          <cell r="G1901" t="str">
            <v>Collections NB/Plymouth</v>
          </cell>
          <cell r="H1901" t="str">
            <v>120</v>
          </cell>
          <cell r="I1901" t="str">
            <v>BT</v>
          </cell>
          <cell r="L1901">
            <v>77278.63</v>
          </cell>
        </row>
        <row r="1902">
          <cell r="A1902" t="str">
            <v>O&amp;M</v>
          </cell>
          <cell r="B1902" t="str">
            <v>Simas, Antonio A</v>
          </cell>
          <cell r="C1902">
            <v>21130</v>
          </cell>
          <cell r="D1902" t="str">
            <v>21130</v>
          </cell>
          <cell r="E1902" t="str">
            <v>F1 - CUSTOMER SERVICES GROUP</v>
          </cell>
          <cell r="F1902" t="str">
            <v>Customer Care</v>
          </cell>
          <cell r="G1902" t="str">
            <v>Collections NB/Plymouth</v>
          </cell>
          <cell r="H1902" t="str">
            <v>120</v>
          </cell>
          <cell r="I1902" t="str">
            <v>BT</v>
          </cell>
          <cell r="J1902">
            <v>11746.49</v>
          </cell>
          <cell r="K1902">
            <v>59517.120000000003</v>
          </cell>
        </row>
        <row r="1903">
          <cell r="A1903" t="str">
            <v>O&amp;M</v>
          </cell>
          <cell r="B1903" t="str">
            <v>Simas, Antonio A</v>
          </cell>
          <cell r="C1903">
            <v>21130</v>
          </cell>
          <cell r="D1903" t="str">
            <v>21130</v>
          </cell>
          <cell r="E1903" t="str">
            <v>F1 - CUSTOMER SERVICES GROUP</v>
          </cell>
          <cell r="F1903" t="str">
            <v>Customer Care</v>
          </cell>
          <cell r="G1903" t="str">
            <v>Collections NB/Plymouth</v>
          </cell>
          <cell r="H1903" t="str">
            <v>120</v>
          </cell>
          <cell r="I1903" t="str">
            <v>IT</v>
          </cell>
          <cell r="J1903">
            <v>626.75</v>
          </cell>
          <cell r="K1903">
            <v>2221.62</v>
          </cell>
        </row>
        <row r="1904">
          <cell r="A1904" t="str">
            <v>O&amp;M</v>
          </cell>
          <cell r="B1904" t="str">
            <v>Simas, Antonio A</v>
          </cell>
          <cell r="C1904">
            <v>21130</v>
          </cell>
          <cell r="D1904" t="str">
            <v>21130</v>
          </cell>
          <cell r="E1904" t="str">
            <v>Collections New Bedford</v>
          </cell>
          <cell r="F1904" t="str">
            <v>Customer Care</v>
          </cell>
          <cell r="G1904" t="str">
            <v>Collections NB/Plymouth</v>
          </cell>
          <cell r="H1904" t="str">
            <v>120</v>
          </cell>
          <cell r="I1904" t="str">
            <v>LT</v>
          </cell>
          <cell r="L1904">
            <v>223934.81</v>
          </cell>
          <cell r="M1904">
            <v>117860.15</v>
          </cell>
        </row>
        <row r="1905">
          <cell r="A1905" t="str">
            <v>O&amp;M</v>
          </cell>
          <cell r="B1905" t="str">
            <v>Simas, Antonio A</v>
          </cell>
          <cell r="C1905">
            <v>21130</v>
          </cell>
          <cell r="D1905" t="str">
            <v>21130</v>
          </cell>
          <cell r="E1905" t="str">
            <v>F1 - CUSTOMER SERVICES GROUP</v>
          </cell>
          <cell r="F1905" t="str">
            <v>Customer Care</v>
          </cell>
          <cell r="G1905" t="str">
            <v>Collections NB/Plymouth</v>
          </cell>
          <cell r="H1905" t="str">
            <v>120</v>
          </cell>
          <cell r="I1905" t="str">
            <v>LT</v>
          </cell>
          <cell r="J1905">
            <v>20702.189999999999</v>
          </cell>
          <cell r="K1905">
            <v>171495.13</v>
          </cell>
          <cell r="M1905">
            <v>29671.41</v>
          </cell>
        </row>
        <row r="1906">
          <cell r="A1906" t="str">
            <v>O&amp;M</v>
          </cell>
          <cell r="B1906" t="str">
            <v>Simas, Antonio A</v>
          </cell>
          <cell r="C1906">
            <v>21130</v>
          </cell>
          <cell r="D1906" t="str">
            <v>21130</v>
          </cell>
          <cell r="E1906" t="str">
            <v>F1 - CUSTOMER SERVICES GROUP</v>
          </cell>
          <cell r="F1906" t="str">
            <v>Customer Care</v>
          </cell>
          <cell r="G1906" t="str">
            <v>Collections NB/Plymouth</v>
          </cell>
          <cell r="H1906" t="str">
            <v>120</v>
          </cell>
          <cell r="I1906" t="str">
            <v>OT</v>
          </cell>
          <cell r="J1906">
            <v>23.2</v>
          </cell>
        </row>
        <row r="1907">
          <cell r="A1907" t="str">
            <v>O&amp;M</v>
          </cell>
          <cell r="B1907" t="str">
            <v>Simas, Antonio A</v>
          </cell>
          <cell r="C1907">
            <v>21130</v>
          </cell>
          <cell r="D1907" t="str">
            <v>21130</v>
          </cell>
          <cell r="E1907" t="str">
            <v>Collections New Bedford</v>
          </cell>
          <cell r="F1907" t="str">
            <v>Customer Care</v>
          </cell>
          <cell r="G1907" t="str">
            <v>Collections NB/Plymouth</v>
          </cell>
          <cell r="H1907" t="str">
            <v>120</v>
          </cell>
          <cell r="I1907" t="str">
            <v>TT</v>
          </cell>
          <cell r="L1907">
            <v>40434.9</v>
          </cell>
        </row>
        <row r="1908">
          <cell r="A1908" t="str">
            <v>O&amp;M</v>
          </cell>
          <cell r="B1908" t="str">
            <v>Simas, Antonio A</v>
          </cell>
          <cell r="C1908">
            <v>21130</v>
          </cell>
          <cell r="D1908" t="str">
            <v>21130</v>
          </cell>
          <cell r="E1908" t="str">
            <v>F1 - CUSTOMER SERVICES GROUP</v>
          </cell>
          <cell r="F1908" t="str">
            <v>Customer Care</v>
          </cell>
          <cell r="G1908" t="str">
            <v>Collections NB/Plymouth</v>
          </cell>
          <cell r="H1908" t="str">
            <v>120</v>
          </cell>
          <cell r="I1908" t="str">
            <v>TT</v>
          </cell>
          <cell r="J1908">
            <v>3326.68</v>
          </cell>
          <cell r="K1908">
            <v>61476.5</v>
          </cell>
        </row>
        <row r="1909">
          <cell r="A1909" t="str">
            <v>CAP</v>
          </cell>
          <cell r="B1909" t="str">
            <v>Simas, Antonio A</v>
          </cell>
          <cell r="C1909">
            <v>21135</v>
          </cell>
          <cell r="D1909" t="str">
            <v>21135</v>
          </cell>
          <cell r="E1909" t="str">
            <v>CIC Credit</v>
          </cell>
          <cell r="F1909" t="str">
            <v>Customer Care</v>
          </cell>
          <cell r="G1909" t="str">
            <v>CIC Credit</v>
          </cell>
          <cell r="H1909" t="str">
            <v>120</v>
          </cell>
          <cell r="I1909" t="str">
            <v>CB</v>
          </cell>
          <cell r="L1909">
            <v>1751.13</v>
          </cell>
        </row>
        <row r="1910">
          <cell r="A1910" t="str">
            <v>CAP</v>
          </cell>
          <cell r="B1910" t="str">
            <v>Simas, Antonio A</v>
          </cell>
          <cell r="C1910">
            <v>21135</v>
          </cell>
          <cell r="D1910" t="str">
            <v>21135</v>
          </cell>
          <cell r="E1910" t="str">
            <v>Q5 -  Open Access Dept</v>
          </cell>
          <cell r="F1910" t="str">
            <v>Customer Care</v>
          </cell>
          <cell r="G1910" t="str">
            <v>CIC Credit</v>
          </cell>
          <cell r="H1910" t="str">
            <v>120</v>
          </cell>
          <cell r="I1910" t="str">
            <v>CB</v>
          </cell>
          <cell r="J1910">
            <v>9421.76</v>
          </cell>
          <cell r="K1910">
            <v>5649.62</v>
          </cell>
          <cell r="M1910">
            <v>546056.99</v>
          </cell>
        </row>
        <row r="1911">
          <cell r="A1911" t="str">
            <v>CAP</v>
          </cell>
          <cell r="B1911" t="str">
            <v>Simas, Antonio A</v>
          </cell>
          <cell r="C1911">
            <v>21135</v>
          </cell>
          <cell r="D1911" t="str">
            <v>21135</v>
          </cell>
          <cell r="E1911" t="str">
            <v>CIC Credit</v>
          </cell>
          <cell r="F1911" t="str">
            <v>Customer Care</v>
          </cell>
          <cell r="G1911" t="str">
            <v>CIC Credit</v>
          </cell>
          <cell r="H1911" t="str">
            <v>120</v>
          </cell>
          <cell r="I1911" t="str">
            <v>CI</v>
          </cell>
        </row>
        <row r="1912">
          <cell r="A1912" t="str">
            <v>CAP</v>
          </cell>
          <cell r="B1912" t="str">
            <v>Simas, Antonio A</v>
          </cell>
          <cell r="C1912">
            <v>21135</v>
          </cell>
          <cell r="D1912" t="str">
            <v>21135</v>
          </cell>
          <cell r="E1912" t="str">
            <v>Q5 -  Open Access Dept</v>
          </cell>
          <cell r="F1912" t="str">
            <v>Customer Care</v>
          </cell>
          <cell r="G1912" t="str">
            <v>CIC Credit</v>
          </cell>
          <cell r="H1912" t="str">
            <v>120</v>
          </cell>
          <cell r="I1912" t="str">
            <v>CI</v>
          </cell>
          <cell r="J1912">
            <v>-82603.81</v>
          </cell>
          <cell r="K1912">
            <v>1099.2</v>
          </cell>
        </row>
        <row r="1913">
          <cell r="A1913" t="str">
            <v>CAP</v>
          </cell>
          <cell r="B1913" t="str">
            <v>Simas, Antonio A</v>
          </cell>
          <cell r="C1913">
            <v>21135</v>
          </cell>
          <cell r="D1913" t="str">
            <v>21135</v>
          </cell>
          <cell r="E1913" t="str">
            <v>CIC Credit</v>
          </cell>
          <cell r="F1913" t="str">
            <v>Customer Care</v>
          </cell>
          <cell r="G1913" t="str">
            <v>CIC Credit</v>
          </cell>
          <cell r="H1913" t="str">
            <v>120</v>
          </cell>
          <cell r="I1913" t="str">
            <v>CL</v>
          </cell>
          <cell r="L1913">
            <v>4179.03</v>
          </cell>
          <cell r="M1913">
            <v>123960</v>
          </cell>
        </row>
        <row r="1914">
          <cell r="A1914" t="str">
            <v>CAP</v>
          </cell>
          <cell r="B1914" t="str">
            <v>Simas, Antonio A</v>
          </cell>
          <cell r="C1914">
            <v>21135</v>
          </cell>
          <cell r="D1914" t="str">
            <v>21135</v>
          </cell>
          <cell r="E1914" t="str">
            <v>Q5 -  Open Access Dept</v>
          </cell>
          <cell r="F1914" t="str">
            <v>Customer Care</v>
          </cell>
          <cell r="G1914" t="str">
            <v>CIC Credit</v>
          </cell>
          <cell r="H1914" t="str">
            <v>120</v>
          </cell>
          <cell r="I1914" t="str">
            <v>CL</v>
          </cell>
          <cell r="J1914">
            <v>21209.91</v>
          </cell>
          <cell r="K1914">
            <v>12698.89</v>
          </cell>
        </row>
        <row r="1915">
          <cell r="A1915" t="str">
            <v>CAP</v>
          </cell>
          <cell r="B1915" t="str">
            <v>Simas, Antonio A</v>
          </cell>
          <cell r="C1915">
            <v>21135</v>
          </cell>
          <cell r="D1915" t="str">
            <v>21135</v>
          </cell>
          <cell r="E1915" t="str">
            <v>CIC Credit</v>
          </cell>
          <cell r="F1915" t="str">
            <v>Customer Care</v>
          </cell>
          <cell r="G1915" t="str">
            <v>CIC Credit</v>
          </cell>
          <cell r="H1915" t="str">
            <v>120</v>
          </cell>
          <cell r="I1915" t="str">
            <v>CM</v>
          </cell>
          <cell r="L1915">
            <v>0</v>
          </cell>
        </row>
        <row r="1916">
          <cell r="A1916" t="str">
            <v>CAP</v>
          </cell>
          <cell r="B1916" t="str">
            <v>Simas, Antonio A</v>
          </cell>
          <cell r="C1916">
            <v>21135</v>
          </cell>
          <cell r="D1916" t="str">
            <v>21135</v>
          </cell>
          <cell r="E1916" t="str">
            <v>Q5 -  Open Access Dept</v>
          </cell>
          <cell r="F1916" t="str">
            <v>Customer Care</v>
          </cell>
          <cell r="G1916" t="str">
            <v>CIC Credit</v>
          </cell>
          <cell r="H1916" t="str">
            <v>120</v>
          </cell>
          <cell r="I1916" t="str">
            <v>CM</v>
          </cell>
          <cell r="J1916">
            <v>27276.5</v>
          </cell>
          <cell r="K1916">
            <v>86935</v>
          </cell>
        </row>
        <row r="1917">
          <cell r="A1917" t="str">
            <v>O&amp;M</v>
          </cell>
          <cell r="B1917" t="str">
            <v>Simas, Antonio A</v>
          </cell>
          <cell r="C1917">
            <v>21135</v>
          </cell>
          <cell r="D1917" t="str">
            <v>21135</v>
          </cell>
          <cell r="E1917" t="str">
            <v>CIC Credit</v>
          </cell>
          <cell r="F1917" t="str">
            <v>Customer Care</v>
          </cell>
          <cell r="G1917" t="str">
            <v>CIC Credit</v>
          </cell>
          <cell r="H1917" t="str">
            <v>120</v>
          </cell>
          <cell r="I1917" t="str">
            <v>IT</v>
          </cell>
          <cell r="L1917">
            <v>485349.13</v>
          </cell>
          <cell r="M1917">
            <v>786.95</v>
          </cell>
        </row>
        <row r="1918">
          <cell r="A1918" t="str">
            <v>O&amp;M</v>
          </cell>
          <cell r="B1918" t="str">
            <v>Simas, Antonio A</v>
          </cell>
          <cell r="C1918">
            <v>21135</v>
          </cell>
          <cell r="D1918" t="str">
            <v>21135</v>
          </cell>
          <cell r="E1918" t="str">
            <v>Q5 -  Open Access Dept</v>
          </cell>
          <cell r="F1918" t="str">
            <v>Customer Care</v>
          </cell>
          <cell r="G1918" t="str">
            <v>CIC Credit</v>
          </cell>
          <cell r="H1918" t="str">
            <v>120</v>
          </cell>
          <cell r="I1918" t="str">
            <v>IT</v>
          </cell>
          <cell r="J1918">
            <v>-35981.870000000003</v>
          </cell>
        </row>
        <row r="1919">
          <cell r="A1919" t="str">
            <v>O&amp;M</v>
          </cell>
          <cell r="B1919" t="str">
            <v>Simas, Antonio A</v>
          </cell>
          <cell r="C1919">
            <v>21135</v>
          </cell>
          <cell r="D1919" t="str">
            <v>21135</v>
          </cell>
          <cell r="E1919" t="str">
            <v>CIC Credit</v>
          </cell>
          <cell r="F1919" t="str">
            <v>Customer Care</v>
          </cell>
          <cell r="G1919" t="str">
            <v>CIC Credit</v>
          </cell>
          <cell r="H1919" t="str">
            <v>120</v>
          </cell>
          <cell r="I1919" t="str">
            <v>OT</v>
          </cell>
          <cell r="L1919">
            <v>9688807.5299999993</v>
          </cell>
          <cell r="M1919">
            <v>550.01</v>
          </cell>
        </row>
        <row r="1920">
          <cell r="A1920" t="str">
            <v>O&amp;M</v>
          </cell>
          <cell r="B1920" t="str">
            <v>Whitaker, Sheila M</v>
          </cell>
          <cell r="C1920">
            <v>21140</v>
          </cell>
          <cell r="D1920" t="str">
            <v>21140</v>
          </cell>
          <cell r="E1920" t="str">
            <v>Call Center</v>
          </cell>
          <cell r="F1920" t="str">
            <v>Customer Care</v>
          </cell>
          <cell r="G1920" t="str">
            <v>CIC Director</v>
          </cell>
          <cell r="H1920" t="str">
            <v>120</v>
          </cell>
          <cell r="I1920" t="str">
            <v>BT</v>
          </cell>
          <cell r="J1920">
            <v>943391.85</v>
          </cell>
        </row>
        <row r="1921">
          <cell r="A1921" t="str">
            <v>O&amp;M</v>
          </cell>
          <cell r="B1921" t="str">
            <v>Whitaker, Sheila M</v>
          </cell>
          <cell r="C1921">
            <v>21140</v>
          </cell>
          <cell r="D1921" t="str">
            <v>21140</v>
          </cell>
          <cell r="E1921" t="str">
            <v>Call Center Pru</v>
          </cell>
          <cell r="F1921" t="str">
            <v>Customer Care</v>
          </cell>
          <cell r="G1921" t="str">
            <v>CIC Director</v>
          </cell>
          <cell r="H1921" t="str">
            <v>120</v>
          </cell>
          <cell r="I1921" t="str">
            <v>BT</v>
          </cell>
          <cell r="K1921">
            <v>77967.22</v>
          </cell>
        </row>
        <row r="1922">
          <cell r="A1922" t="str">
            <v>O&amp;M</v>
          </cell>
          <cell r="B1922" t="str">
            <v>Whitaker, Sheila M</v>
          </cell>
          <cell r="C1922">
            <v>21140</v>
          </cell>
          <cell r="D1922" t="str">
            <v>21140</v>
          </cell>
          <cell r="E1922" t="str">
            <v>CIC Director</v>
          </cell>
          <cell r="F1922" t="str">
            <v>Customer Care</v>
          </cell>
          <cell r="G1922" t="str">
            <v>CIC Director</v>
          </cell>
          <cell r="H1922" t="str">
            <v>120</v>
          </cell>
          <cell r="I1922" t="str">
            <v>BT</v>
          </cell>
          <cell r="L1922">
            <v>903.04</v>
          </cell>
        </row>
        <row r="1923">
          <cell r="A1923" t="str">
            <v>O&amp;M</v>
          </cell>
          <cell r="B1923" t="str">
            <v>Whitaker, Sheila M</v>
          </cell>
          <cell r="C1923">
            <v>21140</v>
          </cell>
          <cell r="D1923" t="str">
            <v>21140</v>
          </cell>
          <cell r="E1923" t="str">
            <v>Call Center</v>
          </cell>
          <cell r="F1923" t="str">
            <v>Customer Care</v>
          </cell>
          <cell r="G1923" t="str">
            <v>CIC Director</v>
          </cell>
          <cell r="H1923" t="str">
            <v>120</v>
          </cell>
          <cell r="I1923" t="str">
            <v>IT</v>
          </cell>
          <cell r="J1923">
            <v>472448.89</v>
          </cell>
          <cell r="M1923">
            <v>160.97999999999999</v>
          </cell>
        </row>
        <row r="1924">
          <cell r="A1924" t="str">
            <v>O&amp;M</v>
          </cell>
          <cell r="B1924" t="str">
            <v>Whitaker, Sheila M</v>
          </cell>
          <cell r="C1924">
            <v>21140</v>
          </cell>
          <cell r="D1924" t="str">
            <v>21140</v>
          </cell>
          <cell r="E1924" t="str">
            <v>Call Center Pru</v>
          </cell>
          <cell r="F1924" t="str">
            <v>Customer Care</v>
          </cell>
          <cell r="G1924" t="str">
            <v>CIC Director</v>
          </cell>
          <cell r="H1924" t="str">
            <v>120</v>
          </cell>
          <cell r="I1924" t="str">
            <v>IT</v>
          </cell>
          <cell r="K1924">
            <v>744862.51</v>
          </cell>
        </row>
        <row r="1925">
          <cell r="A1925" t="str">
            <v>O&amp;M</v>
          </cell>
          <cell r="B1925" t="str">
            <v>Whitaker, Sheila M</v>
          </cell>
          <cell r="C1925">
            <v>21140</v>
          </cell>
          <cell r="D1925" t="str">
            <v>21140</v>
          </cell>
          <cell r="E1925" t="str">
            <v>CIC Director</v>
          </cell>
          <cell r="F1925" t="str">
            <v>Customer Care</v>
          </cell>
          <cell r="G1925" t="str">
            <v>CIC Director</v>
          </cell>
          <cell r="H1925" t="str">
            <v>120</v>
          </cell>
          <cell r="I1925" t="str">
            <v>IT</v>
          </cell>
          <cell r="L1925">
            <v>52888.05</v>
          </cell>
          <cell r="M1925">
            <v>5959.21</v>
          </cell>
        </row>
        <row r="1926">
          <cell r="A1926" t="str">
            <v>O&amp;M</v>
          </cell>
          <cell r="B1926" t="str">
            <v>Whitaker, Sheila M</v>
          </cell>
          <cell r="C1926">
            <v>21140</v>
          </cell>
          <cell r="D1926" t="str">
            <v>21140</v>
          </cell>
          <cell r="E1926" t="str">
            <v>Call Center</v>
          </cell>
          <cell r="F1926" t="str">
            <v>Customer Care</v>
          </cell>
          <cell r="G1926" t="str">
            <v>CIC Director</v>
          </cell>
          <cell r="H1926" t="str">
            <v>120</v>
          </cell>
          <cell r="I1926" t="str">
            <v>LT</v>
          </cell>
          <cell r="J1926">
            <v>2837803.82</v>
          </cell>
          <cell r="M1926">
            <v>2693.8</v>
          </cell>
        </row>
        <row r="1927">
          <cell r="A1927" t="str">
            <v>O&amp;M</v>
          </cell>
          <cell r="B1927" t="str">
            <v>Whitaker, Sheila M</v>
          </cell>
          <cell r="C1927">
            <v>21140</v>
          </cell>
          <cell r="D1927" t="str">
            <v>21140</v>
          </cell>
          <cell r="E1927" t="str">
            <v>Call Center Pru</v>
          </cell>
          <cell r="F1927" t="str">
            <v>Customer Care</v>
          </cell>
          <cell r="G1927" t="str">
            <v>CIC Director</v>
          </cell>
          <cell r="H1927" t="str">
            <v>120</v>
          </cell>
          <cell r="I1927" t="str">
            <v>LT</v>
          </cell>
          <cell r="K1927">
            <v>240470.38</v>
          </cell>
          <cell r="M1927">
            <v>1658.02</v>
          </cell>
        </row>
        <row r="1928">
          <cell r="A1928" t="str">
            <v>O&amp;M</v>
          </cell>
          <cell r="B1928" t="str">
            <v>Whitaker, Sheila M</v>
          </cell>
          <cell r="C1928">
            <v>21140</v>
          </cell>
          <cell r="D1928" t="str">
            <v>21140</v>
          </cell>
          <cell r="E1928" t="str">
            <v>CIC Director</v>
          </cell>
          <cell r="F1928" t="str">
            <v>Customer Care</v>
          </cell>
          <cell r="G1928" t="str">
            <v>CIC Director</v>
          </cell>
          <cell r="H1928" t="str">
            <v>120</v>
          </cell>
          <cell r="I1928" t="str">
            <v>LT</v>
          </cell>
          <cell r="L1928">
            <v>2628.26</v>
          </cell>
          <cell r="M1928">
            <v>41570.76</v>
          </cell>
        </row>
        <row r="1929">
          <cell r="A1929" t="str">
            <v>O&amp;M</v>
          </cell>
          <cell r="B1929" t="str">
            <v>Whitaker, Sheila M</v>
          </cell>
          <cell r="C1929">
            <v>21140</v>
          </cell>
          <cell r="D1929" t="str">
            <v>21140</v>
          </cell>
          <cell r="E1929" t="str">
            <v>Call Center</v>
          </cell>
          <cell r="F1929" t="str">
            <v>Customer Care</v>
          </cell>
          <cell r="G1929" t="str">
            <v>CIC Director</v>
          </cell>
          <cell r="H1929" t="str">
            <v>120</v>
          </cell>
          <cell r="I1929" t="str">
            <v>MT</v>
          </cell>
          <cell r="J1929">
            <v>634.67999999999995</v>
          </cell>
        </row>
        <row r="1930">
          <cell r="A1930" t="str">
            <v>O&amp;M</v>
          </cell>
          <cell r="B1930" t="str">
            <v>Whitaker, Sheila M</v>
          </cell>
          <cell r="C1930">
            <v>21140</v>
          </cell>
          <cell r="D1930" t="str">
            <v>21140</v>
          </cell>
          <cell r="E1930" t="str">
            <v>Call Center Pru</v>
          </cell>
          <cell r="F1930" t="str">
            <v>Customer Care</v>
          </cell>
          <cell r="G1930" t="str">
            <v>CIC Director</v>
          </cell>
          <cell r="H1930" t="str">
            <v>120</v>
          </cell>
          <cell r="I1930" t="str">
            <v>MT</v>
          </cell>
          <cell r="K1930">
            <v>1885.56</v>
          </cell>
        </row>
        <row r="1931">
          <cell r="A1931" t="str">
            <v>O&amp;M</v>
          </cell>
          <cell r="B1931" t="str">
            <v>Whitaker, Sheila M</v>
          </cell>
          <cell r="C1931">
            <v>21140</v>
          </cell>
          <cell r="D1931" t="str">
            <v>21140</v>
          </cell>
          <cell r="E1931" t="str">
            <v>CIC Director</v>
          </cell>
          <cell r="F1931" t="str">
            <v>Customer Care</v>
          </cell>
          <cell r="G1931" t="str">
            <v>CIC Director</v>
          </cell>
          <cell r="H1931" t="str">
            <v>120</v>
          </cell>
          <cell r="I1931" t="str">
            <v>MT</v>
          </cell>
          <cell r="L1931">
            <v>3980</v>
          </cell>
        </row>
        <row r="1932">
          <cell r="A1932" t="str">
            <v>O&amp;M</v>
          </cell>
          <cell r="B1932" t="str">
            <v>Whitaker, Sheila M</v>
          </cell>
          <cell r="C1932">
            <v>21140</v>
          </cell>
          <cell r="D1932" t="str">
            <v>21140</v>
          </cell>
          <cell r="E1932" t="str">
            <v>Call Center</v>
          </cell>
          <cell r="F1932" t="str">
            <v>Customer Care</v>
          </cell>
          <cell r="G1932" t="str">
            <v>CIC Director</v>
          </cell>
          <cell r="H1932" t="str">
            <v>120</v>
          </cell>
          <cell r="I1932" t="str">
            <v>OT</v>
          </cell>
          <cell r="J1932">
            <v>12972770.9</v>
          </cell>
        </row>
        <row r="1933">
          <cell r="A1933" t="str">
            <v>O&amp;M</v>
          </cell>
          <cell r="B1933" t="str">
            <v>Whitaker, Sheila M</v>
          </cell>
          <cell r="C1933">
            <v>21140</v>
          </cell>
          <cell r="D1933" t="str">
            <v>21140</v>
          </cell>
          <cell r="E1933" t="str">
            <v>Call Center Pru</v>
          </cell>
          <cell r="F1933" t="str">
            <v>Customer Care</v>
          </cell>
          <cell r="G1933" t="str">
            <v>CIC Director</v>
          </cell>
          <cell r="H1933" t="str">
            <v>120</v>
          </cell>
          <cell r="I1933" t="str">
            <v>OT</v>
          </cell>
          <cell r="K1933">
            <v>2187700.5699999998</v>
          </cell>
        </row>
        <row r="1934">
          <cell r="A1934" t="str">
            <v>O&amp;M</v>
          </cell>
          <cell r="B1934" t="str">
            <v>Whitaker, Sheila M</v>
          </cell>
          <cell r="C1934">
            <v>21140</v>
          </cell>
          <cell r="D1934" t="str">
            <v>21140</v>
          </cell>
          <cell r="E1934" t="str">
            <v>CIC Director</v>
          </cell>
          <cell r="F1934" t="str">
            <v>Customer Care</v>
          </cell>
          <cell r="G1934" t="str">
            <v>CIC Director</v>
          </cell>
          <cell r="H1934" t="str">
            <v>120</v>
          </cell>
          <cell r="I1934" t="str">
            <v>OT</v>
          </cell>
          <cell r="L1934">
            <v>945410.86</v>
          </cell>
        </row>
        <row r="1935">
          <cell r="A1935" t="str">
            <v>O&amp;M</v>
          </cell>
          <cell r="B1935" t="str">
            <v>Whitaker, Sheila M</v>
          </cell>
          <cell r="C1935">
            <v>21140</v>
          </cell>
          <cell r="D1935" t="str">
            <v>21140</v>
          </cell>
          <cell r="E1935" t="str">
            <v>Call Center</v>
          </cell>
          <cell r="F1935" t="str">
            <v>Customer Care</v>
          </cell>
          <cell r="G1935" t="str">
            <v>CIC Director</v>
          </cell>
          <cell r="H1935" t="str">
            <v>120</v>
          </cell>
          <cell r="I1935" t="str">
            <v>TT</v>
          </cell>
          <cell r="J1935">
            <v>239711.35</v>
          </cell>
        </row>
        <row r="1936">
          <cell r="A1936" t="str">
            <v>O&amp;M</v>
          </cell>
          <cell r="B1936" t="str">
            <v>Whitaker, Sheila M</v>
          </cell>
          <cell r="C1936">
            <v>21140</v>
          </cell>
          <cell r="D1936" t="str">
            <v>21140</v>
          </cell>
          <cell r="E1936" t="str">
            <v>Call Center Pru</v>
          </cell>
          <cell r="F1936" t="str">
            <v>Customer Care</v>
          </cell>
          <cell r="G1936" t="str">
            <v>CIC Director</v>
          </cell>
          <cell r="H1936" t="str">
            <v>120</v>
          </cell>
          <cell r="I1936" t="str">
            <v>TT</v>
          </cell>
          <cell r="K1936">
            <v>11507.42</v>
          </cell>
          <cell r="M1936">
            <v>244.09</v>
          </cell>
        </row>
        <row r="1937">
          <cell r="A1937" t="str">
            <v>O&amp;M</v>
          </cell>
          <cell r="B1937" t="str">
            <v>Whitaker, Sheila M</v>
          </cell>
          <cell r="C1937">
            <v>21140</v>
          </cell>
          <cell r="D1937" t="str">
            <v>21140</v>
          </cell>
          <cell r="E1937" t="str">
            <v>CIC Director</v>
          </cell>
          <cell r="F1937" t="str">
            <v>Customer Care</v>
          </cell>
          <cell r="G1937" t="str">
            <v>CIC Director</v>
          </cell>
          <cell r="H1937" t="str">
            <v>120</v>
          </cell>
          <cell r="I1937" t="str">
            <v>TT</v>
          </cell>
          <cell r="L1937">
            <v>2486.61</v>
          </cell>
          <cell r="M1937">
            <v>191532.04</v>
          </cell>
        </row>
        <row r="1938">
          <cell r="A1938" t="str">
            <v>O&amp;M</v>
          </cell>
          <cell r="B1938" t="str">
            <v>Simas, Antonio A</v>
          </cell>
          <cell r="C1938">
            <v>21145</v>
          </cell>
          <cell r="D1938" t="str">
            <v>21145</v>
          </cell>
          <cell r="E1938" t="str">
            <v>Call Center Legal Collections</v>
          </cell>
          <cell r="F1938" t="str">
            <v>Customer Care</v>
          </cell>
          <cell r="G1938" t="str">
            <v>CIC Legal Collections</v>
          </cell>
          <cell r="H1938" t="str">
            <v>120</v>
          </cell>
          <cell r="I1938" t="str">
            <v>BT</v>
          </cell>
          <cell r="J1938">
            <v>72982.58</v>
          </cell>
          <cell r="K1938">
            <v>22506.91</v>
          </cell>
        </row>
        <row r="1939">
          <cell r="A1939" t="str">
            <v>O&amp;M</v>
          </cell>
          <cell r="B1939" t="str">
            <v>Simas, Antonio A</v>
          </cell>
          <cell r="C1939">
            <v>21145</v>
          </cell>
          <cell r="D1939" t="str">
            <v>21145</v>
          </cell>
          <cell r="E1939" t="str">
            <v>Call Center Legal Collections</v>
          </cell>
          <cell r="F1939" t="str">
            <v>Customer Care</v>
          </cell>
          <cell r="G1939" t="str">
            <v>CIC Legal Collections</v>
          </cell>
          <cell r="H1939" t="str">
            <v>120</v>
          </cell>
          <cell r="I1939" t="str">
            <v>IT</v>
          </cell>
          <cell r="J1939">
            <v>261326.73</v>
          </cell>
          <cell r="K1939">
            <v>35062.25</v>
          </cell>
        </row>
        <row r="1940">
          <cell r="A1940" t="str">
            <v>O&amp;M</v>
          </cell>
          <cell r="B1940" t="str">
            <v>Simas, Antonio A</v>
          </cell>
          <cell r="C1940">
            <v>21145</v>
          </cell>
          <cell r="D1940" t="str">
            <v>21145</v>
          </cell>
          <cell r="E1940" t="str">
            <v>CIC Legal Collections</v>
          </cell>
          <cell r="F1940" t="str">
            <v>Customer Care</v>
          </cell>
          <cell r="G1940" t="str">
            <v>CIC Legal Collections</v>
          </cell>
          <cell r="H1940" t="str">
            <v>120</v>
          </cell>
          <cell r="I1940" t="str">
            <v>IT</v>
          </cell>
          <cell r="L1940">
            <v>87457.99</v>
          </cell>
        </row>
        <row r="1941">
          <cell r="A1941" t="str">
            <v>O&amp;M</v>
          </cell>
          <cell r="B1941" t="str">
            <v>Simas, Antonio A</v>
          </cell>
          <cell r="C1941">
            <v>21145</v>
          </cell>
          <cell r="D1941" t="str">
            <v>21145</v>
          </cell>
          <cell r="E1941" t="str">
            <v>Call Center Legal Collections</v>
          </cell>
          <cell r="F1941" t="str">
            <v>Customer Care</v>
          </cell>
          <cell r="G1941" t="str">
            <v>CIC Legal Collections</v>
          </cell>
          <cell r="H1941" t="str">
            <v>120</v>
          </cell>
          <cell r="I1941" t="str">
            <v>LT</v>
          </cell>
          <cell r="J1941">
            <v>207972.39</v>
          </cell>
          <cell r="K1941">
            <v>68933.53</v>
          </cell>
          <cell r="M1941">
            <v>8726.4</v>
          </cell>
        </row>
        <row r="1942">
          <cell r="A1942" t="str">
            <v>O&amp;M</v>
          </cell>
          <cell r="B1942" t="str">
            <v>Simas, Antonio A</v>
          </cell>
          <cell r="C1942">
            <v>21145</v>
          </cell>
          <cell r="D1942" t="str">
            <v>21145</v>
          </cell>
          <cell r="E1942" t="str">
            <v>CIC Legal Collections</v>
          </cell>
          <cell r="F1942" t="str">
            <v>Customer Care</v>
          </cell>
          <cell r="G1942" t="str">
            <v>CIC Legal Collections</v>
          </cell>
          <cell r="H1942" t="str">
            <v>120</v>
          </cell>
          <cell r="I1942" t="str">
            <v>LT</v>
          </cell>
          <cell r="L1942">
            <v>-325.13</v>
          </cell>
          <cell r="M1942">
            <v>10492.12</v>
          </cell>
        </row>
        <row r="1943">
          <cell r="A1943" t="str">
            <v>O&amp;M</v>
          </cell>
          <cell r="B1943" t="str">
            <v>Simas, Antonio A</v>
          </cell>
          <cell r="C1943">
            <v>21145</v>
          </cell>
          <cell r="D1943" t="str">
            <v>21145</v>
          </cell>
          <cell r="E1943" t="str">
            <v>Call Center Legal Collections</v>
          </cell>
          <cell r="F1943" t="str">
            <v>Customer Care</v>
          </cell>
          <cell r="G1943" t="str">
            <v>CIC Legal Collections</v>
          </cell>
          <cell r="H1943" t="str">
            <v>120</v>
          </cell>
          <cell r="I1943" t="str">
            <v>OT</v>
          </cell>
          <cell r="J1943">
            <v>32429.17</v>
          </cell>
          <cell r="K1943">
            <v>1515</v>
          </cell>
        </row>
        <row r="1944">
          <cell r="A1944" t="str">
            <v>O&amp;M</v>
          </cell>
          <cell r="B1944" t="str">
            <v>Simas, Antonio A</v>
          </cell>
          <cell r="C1944">
            <v>21145</v>
          </cell>
          <cell r="D1944" t="str">
            <v>21145</v>
          </cell>
          <cell r="E1944" t="str">
            <v>CIC Legal Collections</v>
          </cell>
          <cell r="F1944" t="str">
            <v>Customer Care</v>
          </cell>
          <cell r="G1944" t="str">
            <v>CIC Legal Collections</v>
          </cell>
          <cell r="H1944" t="str">
            <v>120</v>
          </cell>
          <cell r="I1944" t="str">
            <v>OT</v>
          </cell>
          <cell r="L1944">
            <v>-650.70000000000005</v>
          </cell>
          <cell r="M1944">
            <v>83336.69</v>
          </cell>
        </row>
        <row r="1945">
          <cell r="A1945" t="str">
            <v>O&amp;M</v>
          </cell>
          <cell r="B1945" t="str">
            <v>Simas, Antonio A</v>
          </cell>
          <cell r="C1945">
            <v>21145</v>
          </cell>
          <cell r="D1945" t="str">
            <v>21145</v>
          </cell>
          <cell r="E1945" t="str">
            <v>Call Center Legal Collections</v>
          </cell>
          <cell r="F1945" t="str">
            <v>Customer Care</v>
          </cell>
          <cell r="G1945" t="str">
            <v>CIC Legal Collections</v>
          </cell>
          <cell r="H1945" t="str">
            <v>120</v>
          </cell>
          <cell r="I1945" t="str">
            <v>TT</v>
          </cell>
          <cell r="J1945">
            <v>2095.42</v>
          </cell>
          <cell r="K1945">
            <v>24720.06</v>
          </cell>
          <cell r="M1945">
            <v>355.14</v>
          </cell>
        </row>
        <row r="1946">
          <cell r="A1946" t="str">
            <v>O&amp;M</v>
          </cell>
          <cell r="B1946" t="str">
            <v>Simas, Antonio A</v>
          </cell>
          <cell r="C1946">
            <v>21145</v>
          </cell>
          <cell r="D1946" t="str">
            <v>21145</v>
          </cell>
          <cell r="E1946" t="str">
            <v>CIC Legal Collections</v>
          </cell>
          <cell r="F1946" t="str">
            <v>Customer Care</v>
          </cell>
          <cell r="G1946" t="str">
            <v>CIC Legal Collections</v>
          </cell>
          <cell r="H1946" t="str">
            <v>120</v>
          </cell>
          <cell r="I1946" t="str">
            <v>TT</v>
          </cell>
          <cell r="L1946">
            <v>1026.3599999999999</v>
          </cell>
          <cell r="M1946">
            <v>15158</v>
          </cell>
        </row>
        <row r="1947">
          <cell r="A1947" t="str">
            <v>O&amp;M</v>
          </cell>
          <cell r="B1947" t="str">
            <v>Whitaker, Sheila M</v>
          </cell>
          <cell r="C1947">
            <v>21147</v>
          </cell>
          <cell r="D1947" t="str">
            <v>21147</v>
          </cell>
          <cell r="E1947" t="str">
            <v>CIC Ops Support</v>
          </cell>
          <cell r="F1947" t="str">
            <v>Customer Care</v>
          </cell>
          <cell r="G1947" t="str">
            <v>CIC Ops Support</v>
          </cell>
          <cell r="H1947" t="str">
            <v>120</v>
          </cell>
          <cell r="I1947" t="str">
            <v>OT</v>
          </cell>
          <cell r="L1947">
            <v>2631.18</v>
          </cell>
        </row>
        <row r="1948">
          <cell r="A1948" t="str">
            <v>O&amp;M</v>
          </cell>
          <cell r="B1948" t="str">
            <v>Segreve,Mary Louise</v>
          </cell>
          <cell r="C1948">
            <v>21150</v>
          </cell>
          <cell r="D1948" t="str">
            <v>21150</v>
          </cell>
          <cell r="E1948" t="str">
            <v>Billing</v>
          </cell>
          <cell r="F1948" t="str">
            <v>Customer Care</v>
          </cell>
          <cell r="G1948" t="str">
            <v>Billing</v>
          </cell>
          <cell r="H1948" t="str">
            <v>120</v>
          </cell>
          <cell r="I1948" t="str">
            <v>BT</v>
          </cell>
          <cell r="J1948">
            <v>1017732.11</v>
          </cell>
          <cell r="K1948">
            <v>254406.32</v>
          </cell>
          <cell r="L1948">
            <v>9552.93</v>
          </cell>
        </row>
        <row r="1949">
          <cell r="A1949" t="str">
            <v>O&amp;M</v>
          </cell>
          <cell r="B1949" t="str">
            <v>Segreve,Mary Louise</v>
          </cell>
          <cell r="C1949">
            <v>21150</v>
          </cell>
          <cell r="D1949" t="str">
            <v>21150</v>
          </cell>
          <cell r="E1949" t="str">
            <v>Billing</v>
          </cell>
          <cell r="F1949" t="str">
            <v>Customer Care</v>
          </cell>
          <cell r="G1949" t="str">
            <v>Billing</v>
          </cell>
          <cell r="H1949" t="str">
            <v>120</v>
          </cell>
          <cell r="I1949" t="str">
            <v>IT</v>
          </cell>
          <cell r="J1949">
            <v>2916162.56</v>
          </cell>
          <cell r="K1949">
            <v>3800988.18</v>
          </cell>
          <cell r="L1949">
            <v>2640410.14</v>
          </cell>
          <cell r="M1949">
            <v>3363.03</v>
          </cell>
        </row>
        <row r="1950">
          <cell r="A1950" t="str">
            <v>O&amp;M</v>
          </cell>
          <cell r="B1950" t="str">
            <v>Segreve,Mary Louise</v>
          </cell>
          <cell r="C1950">
            <v>21150</v>
          </cell>
          <cell r="D1950" t="str">
            <v>21150</v>
          </cell>
          <cell r="E1950" t="str">
            <v>Billing</v>
          </cell>
          <cell r="F1950" t="str">
            <v>Customer Care</v>
          </cell>
          <cell r="G1950" t="str">
            <v>Billing</v>
          </cell>
          <cell r="H1950" t="str">
            <v>120</v>
          </cell>
          <cell r="I1950" t="str">
            <v>LT</v>
          </cell>
          <cell r="J1950">
            <v>2917105.3</v>
          </cell>
          <cell r="K1950">
            <v>708448.72</v>
          </cell>
          <cell r="L1950">
            <v>22055.94</v>
          </cell>
          <cell r="M1950">
            <v>1248.79</v>
          </cell>
        </row>
        <row r="1951">
          <cell r="A1951" t="str">
            <v>O&amp;M</v>
          </cell>
          <cell r="B1951" t="str">
            <v>Segreve,Mary Louise</v>
          </cell>
          <cell r="C1951">
            <v>21150</v>
          </cell>
          <cell r="D1951" t="str">
            <v>21150</v>
          </cell>
          <cell r="E1951" t="str">
            <v>Billing</v>
          </cell>
          <cell r="F1951" t="str">
            <v>Customer Care</v>
          </cell>
          <cell r="G1951" t="str">
            <v>Billing</v>
          </cell>
          <cell r="H1951" t="str">
            <v>120</v>
          </cell>
          <cell r="I1951" t="str">
            <v>MT</v>
          </cell>
          <cell r="J1951">
            <v>2568.11</v>
          </cell>
          <cell r="K1951">
            <v>3911.51</v>
          </cell>
          <cell r="L1951">
            <v>53.48</v>
          </cell>
        </row>
        <row r="1952">
          <cell r="A1952" t="str">
            <v>O&amp;M</v>
          </cell>
          <cell r="B1952" t="str">
            <v>Segreve,Mary Louise</v>
          </cell>
          <cell r="C1952">
            <v>21150</v>
          </cell>
          <cell r="D1952" t="str">
            <v>21150</v>
          </cell>
          <cell r="E1952" t="str">
            <v>Billing</v>
          </cell>
          <cell r="F1952" t="str">
            <v>Customer Care</v>
          </cell>
          <cell r="G1952" t="str">
            <v>Billing</v>
          </cell>
          <cell r="H1952" t="str">
            <v>120</v>
          </cell>
          <cell r="I1952" t="str">
            <v>OT</v>
          </cell>
          <cell r="J1952">
            <v>502671.28</v>
          </cell>
          <cell r="K1952">
            <v>86005.87</v>
          </cell>
          <cell r="L1952">
            <v>117972.69</v>
          </cell>
          <cell r="M1952">
            <v>3500.4</v>
          </cell>
        </row>
        <row r="1953">
          <cell r="A1953" t="str">
            <v>O&amp;M</v>
          </cell>
          <cell r="B1953" t="str">
            <v>Segreve,Mary Louise</v>
          </cell>
          <cell r="C1953">
            <v>21150</v>
          </cell>
          <cell r="D1953" t="str">
            <v>21150</v>
          </cell>
          <cell r="E1953" t="str">
            <v>Billing</v>
          </cell>
          <cell r="F1953" t="str">
            <v>Customer Care</v>
          </cell>
          <cell r="G1953" t="str">
            <v>Billing</v>
          </cell>
          <cell r="H1953" t="str">
            <v>120</v>
          </cell>
          <cell r="I1953" t="str">
            <v>TT</v>
          </cell>
          <cell r="J1953">
            <v>228160.33</v>
          </cell>
          <cell r="K1953">
            <v>55411.81</v>
          </cell>
          <cell r="L1953">
            <v>26545.21</v>
          </cell>
          <cell r="M1953">
            <v>4202.03</v>
          </cell>
        </row>
        <row r="1954">
          <cell r="A1954" t="str">
            <v>O&amp;M</v>
          </cell>
          <cell r="B1954" t="str">
            <v>Whitaker, Sheila M</v>
          </cell>
          <cell r="C1954">
            <v>21155</v>
          </cell>
          <cell r="D1954" t="str">
            <v>21155</v>
          </cell>
          <cell r="E1954" t="str">
            <v>Call Center-Boston</v>
          </cell>
          <cell r="F1954" t="str">
            <v>Customer Care</v>
          </cell>
          <cell r="G1954" t="str">
            <v>CIC Electric &amp; Gas</v>
          </cell>
          <cell r="H1954" t="str">
            <v>120</v>
          </cell>
          <cell r="I1954" t="str">
            <v>BT</v>
          </cell>
          <cell r="K1954">
            <v>556586.14</v>
          </cell>
        </row>
        <row r="1955">
          <cell r="A1955" t="str">
            <v>O&amp;M</v>
          </cell>
          <cell r="B1955" t="str">
            <v>Whitaker, Sheila M</v>
          </cell>
          <cell r="C1955">
            <v>21155</v>
          </cell>
          <cell r="D1955" t="str">
            <v>21155</v>
          </cell>
          <cell r="E1955" t="str">
            <v>CIC Electric &amp; Gas</v>
          </cell>
          <cell r="F1955" t="str">
            <v>Customer Care</v>
          </cell>
          <cell r="G1955" t="str">
            <v>CIC Electric &amp; Gas</v>
          </cell>
          <cell r="H1955" t="str">
            <v>120</v>
          </cell>
          <cell r="I1955" t="str">
            <v>BT</v>
          </cell>
          <cell r="L1955">
            <v>204395.92</v>
          </cell>
        </row>
        <row r="1956">
          <cell r="A1956" t="str">
            <v>O&amp;M</v>
          </cell>
          <cell r="B1956" t="str">
            <v>Whitaker, Sheila M</v>
          </cell>
          <cell r="C1956">
            <v>21155</v>
          </cell>
          <cell r="D1956" t="str">
            <v>21155</v>
          </cell>
          <cell r="E1956" t="str">
            <v>Call Center-Boston</v>
          </cell>
          <cell r="F1956" t="str">
            <v>Customer Care</v>
          </cell>
          <cell r="G1956" t="str">
            <v>CIC Electric &amp; Gas</v>
          </cell>
          <cell r="H1956" t="str">
            <v>120</v>
          </cell>
          <cell r="I1956" t="str">
            <v>IT</v>
          </cell>
          <cell r="J1956">
            <v>20385.02</v>
          </cell>
          <cell r="K1956">
            <v>840692.08</v>
          </cell>
        </row>
        <row r="1957">
          <cell r="A1957" t="str">
            <v>O&amp;M</v>
          </cell>
          <cell r="B1957" t="str">
            <v>Whitaker, Sheila M</v>
          </cell>
          <cell r="C1957">
            <v>21155</v>
          </cell>
          <cell r="D1957" t="str">
            <v>21155</v>
          </cell>
          <cell r="E1957" t="str">
            <v>CIC Electric &amp; Gas</v>
          </cell>
          <cell r="F1957" t="str">
            <v>Customer Care</v>
          </cell>
          <cell r="G1957" t="str">
            <v>CIC Electric &amp; Gas</v>
          </cell>
          <cell r="H1957" t="str">
            <v>120</v>
          </cell>
          <cell r="I1957" t="str">
            <v>IT</v>
          </cell>
          <cell r="L1957">
            <v>1295631.32</v>
          </cell>
        </row>
        <row r="1958">
          <cell r="A1958" t="str">
            <v>O&amp;M</v>
          </cell>
          <cell r="B1958" t="str">
            <v>Whitaker, Sheila M</v>
          </cell>
          <cell r="C1958">
            <v>21155</v>
          </cell>
          <cell r="D1958" t="str">
            <v>21155</v>
          </cell>
          <cell r="E1958" t="str">
            <v>Call Center-Boston</v>
          </cell>
          <cell r="F1958" t="str">
            <v>Customer Care</v>
          </cell>
          <cell r="G1958" t="str">
            <v>CIC Electric &amp; Gas</v>
          </cell>
          <cell r="H1958" t="str">
            <v>120</v>
          </cell>
          <cell r="I1958" t="str">
            <v>LT</v>
          </cell>
          <cell r="K1958">
            <v>1714001.9</v>
          </cell>
        </row>
        <row r="1959">
          <cell r="A1959" t="str">
            <v>O&amp;M</v>
          </cell>
          <cell r="B1959" t="str">
            <v>Whitaker, Sheila M</v>
          </cell>
          <cell r="C1959">
            <v>21155</v>
          </cell>
          <cell r="D1959" t="str">
            <v>21155</v>
          </cell>
          <cell r="E1959" t="str">
            <v>CIC Electric &amp; Gas</v>
          </cell>
          <cell r="F1959" t="str">
            <v>Customer Care</v>
          </cell>
          <cell r="G1959" t="str">
            <v>CIC Electric &amp; Gas</v>
          </cell>
          <cell r="H1959" t="str">
            <v>120</v>
          </cell>
          <cell r="I1959" t="str">
            <v>LT</v>
          </cell>
          <cell r="L1959">
            <v>606499.55000000005</v>
          </cell>
        </row>
        <row r="1960">
          <cell r="A1960" t="str">
            <v>O&amp;M</v>
          </cell>
          <cell r="B1960" t="str">
            <v>Whitaker, Sheila M</v>
          </cell>
          <cell r="C1960">
            <v>21155</v>
          </cell>
          <cell r="D1960" t="str">
            <v>21155</v>
          </cell>
          <cell r="E1960" t="str">
            <v>Call Center-Boston</v>
          </cell>
          <cell r="F1960" t="str">
            <v>Customer Care</v>
          </cell>
          <cell r="G1960" t="str">
            <v>CIC Electric &amp; Gas</v>
          </cell>
          <cell r="H1960" t="str">
            <v>120</v>
          </cell>
          <cell r="I1960" t="str">
            <v>OT</v>
          </cell>
          <cell r="K1960">
            <v>11830704.73</v>
          </cell>
          <cell r="M1960">
            <v>108939.69</v>
          </cell>
        </row>
        <row r="1961">
          <cell r="A1961" t="str">
            <v>O&amp;M</v>
          </cell>
          <cell r="B1961" t="str">
            <v>Whitaker, Sheila M</v>
          </cell>
          <cell r="C1961">
            <v>21155</v>
          </cell>
          <cell r="D1961" t="str">
            <v>21155</v>
          </cell>
          <cell r="E1961" t="str">
            <v>CIC Electric &amp; Gas</v>
          </cell>
          <cell r="F1961" t="str">
            <v>Customer Care</v>
          </cell>
          <cell r="G1961" t="str">
            <v>CIC Electric &amp; Gas</v>
          </cell>
          <cell r="H1961" t="str">
            <v>120</v>
          </cell>
          <cell r="I1961" t="str">
            <v>OT</v>
          </cell>
          <cell r="L1961">
            <v>238230.65</v>
          </cell>
        </row>
        <row r="1962">
          <cell r="A1962" t="str">
            <v>O&amp;M</v>
          </cell>
          <cell r="B1962" t="str">
            <v>Whitaker, Sheila M</v>
          </cell>
          <cell r="C1962">
            <v>21155</v>
          </cell>
          <cell r="D1962" t="str">
            <v>21155</v>
          </cell>
          <cell r="E1962" t="str">
            <v>Call Center-Boston</v>
          </cell>
          <cell r="F1962" t="str">
            <v>Customer Care</v>
          </cell>
          <cell r="G1962" t="str">
            <v>CIC Electric &amp; Gas</v>
          </cell>
          <cell r="H1962" t="str">
            <v>120</v>
          </cell>
          <cell r="I1962" t="str">
            <v>TT</v>
          </cell>
          <cell r="K1962">
            <v>170163.89</v>
          </cell>
          <cell r="M1962">
            <v>5295</v>
          </cell>
        </row>
        <row r="1963">
          <cell r="A1963" t="str">
            <v>O&amp;M</v>
          </cell>
          <cell r="B1963" t="str">
            <v>Whitaker, Sheila M</v>
          </cell>
          <cell r="C1963">
            <v>21155</v>
          </cell>
          <cell r="D1963" t="str">
            <v>21155</v>
          </cell>
          <cell r="E1963" t="str">
            <v>CIC Electric &amp; Gas</v>
          </cell>
          <cell r="F1963" t="str">
            <v>Customer Care</v>
          </cell>
          <cell r="G1963" t="str">
            <v>CIC Electric &amp; Gas</v>
          </cell>
          <cell r="H1963" t="str">
            <v>120</v>
          </cell>
          <cell r="I1963" t="str">
            <v>TT</v>
          </cell>
          <cell r="L1963">
            <v>60913.91</v>
          </cell>
        </row>
        <row r="1964">
          <cell r="A1964" t="str">
            <v>O&amp;M</v>
          </cell>
          <cell r="C1964">
            <v>21165</v>
          </cell>
          <cell r="D1964" t="str">
            <v>21165</v>
          </cell>
          <cell r="E1964" t="str">
            <v>Call Center- Wareham</v>
          </cell>
          <cell r="H1964" t="str">
            <v>120</v>
          </cell>
          <cell r="I1964" t="str">
            <v>BT</v>
          </cell>
          <cell r="L1964">
            <v>-58788.35</v>
          </cell>
        </row>
        <row r="1965">
          <cell r="A1965" t="str">
            <v>O&amp;M</v>
          </cell>
          <cell r="C1965">
            <v>21165</v>
          </cell>
          <cell r="D1965" t="str">
            <v>21165</v>
          </cell>
          <cell r="E1965" t="str">
            <v>Call Center- Wareham</v>
          </cell>
          <cell r="H1965" t="str">
            <v>120</v>
          </cell>
          <cell r="I1965" t="str">
            <v>IT</v>
          </cell>
          <cell r="K1965">
            <v>5763.7</v>
          </cell>
          <cell r="L1965">
            <v>-35140.06</v>
          </cell>
        </row>
        <row r="1966">
          <cell r="A1966" t="str">
            <v>O&amp;M</v>
          </cell>
          <cell r="C1966">
            <v>21165</v>
          </cell>
          <cell r="D1966" t="str">
            <v>21165</v>
          </cell>
          <cell r="E1966" t="str">
            <v>Call Center- Wareham</v>
          </cell>
          <cell r="H1966" t="str">
            <v>120</v>
          </cell>
          <cell r="I1966" t="str">
            <v>LT</v>
          </cell>
          <cell r="L1966">
            <v>-187550.81</v>
          </cell>
        </row>
        <row r="1967">
          <cell r="A1967" t="str">
            <v>O&amp;M</v>
          </cell>
          <cell r="C1967">
            <v>21165</v>
          </cell>
          <cell r="D1967" t="str">
            <v>21165</v>
          </cell>
          <cell r="E1967" t="str">
            <v>Call Center- Wareham</v>
          </cell>
          <cell r="H1967" t="str">
            <v>120</v>
          </cell>
          <cell r="I1967" t="str">
            <v>OT</v>
          </cell>
          <cell r="K1967">
            <v>500</v>
          </cell>
        </row>
        <row r="1968">
          <cell r="A1968" t="str">
            <v>O&amp;M</v>
          </cell>
          <cell r="B1968" t="str">
            <v>Carloni, Elizabeth M</v>
          </cell>
          <cell r="C1968">
            <v>21180</v>
          </cell>
          <cell r="D1968" t="str">
            <v>21180</v>
          </cell>
          <cell r="E1968" t="str">
            <v>Business Planning</v>
          </cell>
          <cell r="F1968" t="str">
            <v>Customer Care</v>
          </cell>
          <cell r="G1968" t="str">
            <v>Business Planning</v>
          </cell>
          <cell r="H1968" t="str">
            <v>120</v>
          </cell>
          <cell r="I1968" t="str">
            <v>BT</v>
          </cell>
          <cell r="J1968">
            <v>183357.57</v>
          </cell>
          <cell r="K1968">
            <v>57397.7</v>
          </cell>
        </row>
        <row r="1969">
          <cell r="A1969" t="str">
            <v>O&amp;M</v>
          </cell>
          <cell r="B1969" t="str">
            <v>Carloni, Elizabeth M</v>
          </cell>
          <cell r="C1969">
            <v>21180</v>
          </cell>
          <cell r="D1969" t="str">
            <v>21180</v>
          </cell>
          <cell r="E1969" t="str">
            <v>Business Planning</v>
          </cell>
          <cell r="F1969" t="str">
            <v>Customer Care</v>
          </cell>
          <cell r="G1969" t="str">
            <v>Business Planning</v>
          </cell>
          <cell r="H1969" t="str">
            <v>120</v>
          </cell>
          <cell r="I1969" t="str">
            <v>IT</v>
          </cell>
          <cell r="J1969">
            <v>594033.93999999994</v>
          </cell>
          <cell r="K1969">
            <v>148032.95000000001</v>
          </cell>
          <cell r="L1969">
            <v>1706.32</v>
          </cell>
        </row>
        <row r="1970">
          <cell r="A1970" t="str">
            <v>O&amp;M</v>
          </cell>
          <cell r="B1970" t="str">
            <v>Carloni, Elizabeth M</v>
          </cell>
          <cell r="C1970">
            <v>21180</v>
          </cell>
          <cell r="D1970" t="str">
            <v>21180</v>
          </cell>
          <cell r="E1970" t="str">
            <v>Business Planning</v>
          </cell>
          <cell r="F1970" t="str">
            <v>Customer Care</v>
          </cell>
          <cell r="G1970" t="str">
            <v>Business Planning</v>
          </cell>
          <cell r="H1970" t="str">
            <v>120</v>
          </cell>
          <cell r="I1970" t="str">
            <v>LT</v>
          </cell>
          <cell r="J1970">
            <v>570123.44999999995</v>
          </cell>
          <cell r="K1970">
            <v>176047.21</v>
          </cell>
        </row>
        <row r="1971">
          <cell r="A1971" t="str">
            <v>O&amp;M</v>
          </cell>
          <cell r="B1971" t="str">
            <v>Carloni, Elizabeth M</v>
          </cell>
          <cell r="C1971">
            <v>21180</v>
          </cell>
          <cell r="D1971" t="str">
            <v>21180</v>
          </cell>
          <cell r="E1971" t="str">
            <v>Business Planning</v>
          </cell>
          <cell r="F1971" t="str">
            <v>Customer Care</v>
          </cell>
          <cell r="G1971" t="str">
            <v>Business Planning</v>
          </cell>
          <cell r="H1971" t="str">
            <v>120</v>
          </cell>
          <cell r="I1971" t="str">
            <v>MT</v>
          </cell>
          <cell r="J1971">
            <v>48.26</v>
          </cell>
          <cell r="K1971">
            <v>135</v>
          </cell>
        </row>
        <row r="1972">
          <cell r="A1972" t="str">
            <v>O&amp;M</v>
          </cell>
          <cell r="B1972" t="str">
            <v>Carloni, Elizabeth M</v>
          </cell>
          <cell r="C1972">
            <v>21180</v>
          </cell>
          <cell r="D1972" t="str">
            <v>21180</v>
          </cell>
          <cell r="E1972" t="str">
            <v>Business Planning</v>
          </cell>
          <cell r="F1972" t="str">
            <v>Customer Care</v>
          </cell>
          <cell r="G1972" t="str">
            <v>Business Planning</v>
          </cell>
          <cell r="H1972" t="str">
            <v>120</v>
          </cell>
          <cell r="I1972" t="str">
            <v>OT</v>
          </cell>
          <cell r="J1972">
            <v>-19518.63</v>
          </cell>
          <cell r="K1972">
            <v>26654.66</v>
          </cell>
          <cell r="L1972">
            <v>13370.44</v>
          </cell>
          <cell r="M1972">
            <v>5192</v>
          </cell>
        </row>
        <row r="1973">
          <cell r="A1973" t="str">
            <v>O&amp;M</v>
          </cell>
          <cell r="B1973" t="str">
            <v>Carloni, Elizabeth M</v>
          </cell>
          <cell r="C1973">
            <v>21180</v>
          </cell>
          <cell r="D1973" t="str">
            <v>21180</v>
          </cell>
          <cell r="E1973" t="str">
            <v>Business Planning</v>
          </cell>
          <cell r="F1973" t="str">
            <v>Customer Care</v>
          </cell>
          <cell r="G1973" t="str">
            <v>Business Planning</v>
          </cell>
          <cell r="H1973" t="str">
            <v>120</v>
          </cell>
          <cell r="I1973" t="str">
            <v>TT</v>
          </cell>
          <cell r="J1973">
            <v>304.01</v>
          </cell>
          <cell r="K1973">
            <v>1127.17</v>
          </cell>
          <cell r="L1973">
            <v>2635.89</v>
          </cell>
        </row>
        <row r="1974">
          <cell r="A1974" t="str">
            <v>O&amp;M</v>
          </cell>
          <cell r="C1974">
            <v>21185</v>
          </cell>
          <cell r="D1974" t="str">
            <v>21185</v>
          </cell>
          <cell r="E1974" t="str">
            <v>Account Management</v>
          </cell>
          <cell r="H1974" t="str">
            <v>120</v>
          </cell>
          <cell r="I1974" t="str">
            <v>BT</v>
          </cell>
          <cell r="J1974">
            <v>49704.54</v>
          </cell>
          <cell r="K1974">
            <v>18109.830000000002</v>
          </cell>
          <cell r="M1974">
            <v>-989.91</v>
          </cell>
        </row>
        <row r="1975">
          <cell r="A1975" t="str">
            <v>O&amp;M</v>
          </cell>
          <cell r="C1975">
            <v>21185</v>
          </cell>
          <cell r="D1975" t="str">
            <v>21185</v>
          </cell>
          <cell r="E1975" t="str">
            <v>Account Management</v>
          </cell>
          <cell r="H1975" t="str">
            <v>120</v>
          </cell>
          <cell r="I1975" t="str">
            <v>IT</v>
          </cell>
          <cell r="J1975">
            <v>63521.65</v>
          </cell>
          <cell r="K1975">
            <v>35148.46</v>
          </cell>
          <cell r="L1975">
            <v>42.18</v>
          </cell>
        </row>
        <row r="1976">
          <cell r="A1976" t="str">
            <v>O&amp;M</v>
          </cell>
          <cell r="C1976">
            <v>21185</v>
          </cell>
          <cell r="D1976" t="str">
            <v>21185</v>
          </cell>
          <cell r="E1976" t="str">
            <v>Account Management</v>
          </cell>
          <cell r="H1976" t="str">
            <v>120</v>
          </cell>
          <cell r="I1976" t="str">
            <v>LT</v>
          </cell>
          <cell r="J1976">
            <v>142537.44</v>
          </cell>
          <cell r="K1976">
            <v>51877.37</v>
          </cell>
        </row>
        <row r="1977">
          <cell r="A1977" t="str">
            <v>O&amp;M</v>
          </cell>
          <cell r="C1977">
            <v>21185</v>
          </cell>
          <cell r="D1977" t="str">
            <v>21185</v>
          </cell>
          <cell r="E1977" t="str">
            <v>Account Management</v>
          </cell>
          <cell r="H1977" t="str">
            <v>120</v>
          </cell>
          <cell r="I1977" t="str">
            <v>OT</v>
          </cell>
          <cell r="J1977">
            <v>6998.35</v>
          </cell>
          <cell r="K1977">
            <v>7668.42</v>
          </cell>
          <cell r="L1977">
            <v>4422.1400000000003</v>
          </cell>
        </row>
        <row r="1978">
          <cell r="A1978" t="str">
            <v>O&amp;M</v>
          </cell>
          <cell r="C1978">
            <v>21185</v>
          </cell>
          <cell r="D1978" t="str">
            <v>21185</v>
          </cell>
          <cell r="E1978" t="str">
            <v>Account Management</v>
          </cell>
          <cell r="H1978" t="str">
            <v>120</v>
          </cell>
          <cell r="I1978" t="str">
            <v>TT</v>
          </cell>
          <cell r="J1978">
            <v>246.4</v>
          </cell>
          <cell r="K1978">
            <v>407.25</v>
          </cell>
        </row>
        <row r="1979">
          <cell r="A1979" t="str">
            <v>O&amp;M</v>
          </cell>
          <cell r="C1979">
            <v>21190</v>
          </cell>
          <cell r="D1979" t="str">
            <v>21190</v>
          </cell>
          <cell r="E1979" t="str">
            <v>Billing Services &amp; Meter Reading</v>
          </cell>
          <cell r="H1979" t="str">
            <v>120</v>
          </cell>
          <cell r="I1979" t="str">
            <v>BT</v>
          </cell>
        </row>
        <row r="1980">
          <cell r="A1980" t="str">
            <v>O&amp;M</v>
          </cell>
          <cell r="C1980">
            <v>21190</v>
          </cell>
          <cell r="D1980" t="str">
            <v>21190</v>
          </cell>
          <cell r="E1980" t="str">
            <v>Volume South</v>
          </cell>
          <cell r="H1980" t="str">
            <v>120</v>
          </cell>
          <cell r="I1980" t="str">
            <v>BT</v>
          </cell>
          <cell r="J1980">
            <v>58516.76</v>
          </cell>
          <cell r="K1980">
            <v>77920.11</v>
          </cell>
          <cell r="L1980">
            <v>-7338</v>
          </cell>
        </row>
        <row r="1981">
          <cell r="A1981" t="str">
            <v>O&amp;M</v>
          </cell>
          <cell r="C1981">
            <v>21190</v>
          </cell>
          <cell r="D1981" t="str">
            <v>21190</v>
          </cell>
          <cell r="E1981" t="str">
            <v>Volume South</v>
          </cell>
          <cell r="H1981" t="str">
            <v>120</v>
          </cell>
          <cell r="I1981" t="str">
            <v>IT</v>
          </cell>
          <cell r="J1981">
            <v>18900.169999999998</v>
          </cell>
          <cell r="K1981">
            <v>4575.8</v>
          </cell>
          <cell r="L1981">
            <v>-6741.82</v>
          </cell>
        </row>
        <row r="1982">
          <cell r="A1982" t="str">
            <v>O&amp;M</v>
          </cell>
          <cell r="C1982">
            <v>21190</v>
          </cell>
          <cell r="D1982" t="str">
            <v>21190</v>
          </cell>
          <cell r="E1982" t="str">
            <v>Billing Services &amp; Meter Reading</v>
          </cell>
          <cell r="H1982" t="str">
            <v>120</v>
          </cell>
          <cell r="I1982" t="str">
            <v>LT</v>
          </cell>
        </row>
        <row r="1983">
          <cell r="A1983" t="str">
            <v>O&amp;M</v>
          </cell>
          <cell r="C1983">
            <v>21190</v>
          </cell>
          <cell r="D1983" t="str">
            <v>21190</v>
          </cell>
          <cell r="E1983" t="str">
            <v>Volume South</v>
          </cell>
          <cell r="H1983" t="str">
            <v>120</v>
          </cell>
          <cell r="I1983" t="str">
            <v>LT</v>
          </cell>
          <cell r="J1983">
            <v>172329.1</v>
          </cell>
          <cell r="K1983">
            <v>212141.64</v>
          </cell>
          <cell r="L1983">
            <v>-67934.740000000005</v>
          </cell>
          <cell r="M1983">
            <v>512.46</v>
          </cell>
        </row>
        <row r="1984">
          <cell r="A1984" t="str">
            <v>O&amp;M</v>
          </cell>
          <cell r="C1984">
            <v>21190</v>
          </cell>
          <cell r="D1984" t="str">
            <v>21190</v>
          </cell>
          <cell r="E1984" t="str">
            <v>Volume South</v>
          </cell>
          <cell r="H1984" t="str">
            <v>120</v>
          </cell>
          <cell r="I1984" t="str">
            <v>OT</v>
          </cell>
          <cell r="J1984">
            <v>1715.82</v>
          </cell>
          <cell r="K1984">
            <v>2243.9699999999998</v>
          </cell>
        </row>
        <row r="1985">
          <cell r="A1985" t="str">
            <v>O&amp;M</v>
          </cell>
          <cell r="C1985">
            <v>21190</v>
          </cell>
          <cell r="D1985" t="str">
            <v>21190</v>
          </cell>
          <cell r="E1985" t="str">
            <v>Volume South</v>
          </cell>
          <cell r="H1985" t="str">
            <v>120</v>
          </cell>
          <cell r="I1985" t="str">
            <v>TT</v>
          </cell>
          <cell r="J1985">
            <v>5614.5</v>
          </cell>
          <cell r="K1985">
            <v>5573.75</v>
          </cell>
        </row>
        <row r="1986">
          <cell r="A1986" t="str">
            <v>O&amp;M</v>
          </cell>
          <cell r="C1986">
            <v>21195</v>
          </cell>
          <cell r="D1986" t="str">
            <v>21195</v>
          </cell>
          <cell r="E1986" t="str">
            <v>South Strategic</v>
          </cell>
          <cell r="H1986" t="str">
            <v>120</v>
          </cell>
          <cell r="I1986" t="str">
            <v>BT</v>
          </cell>
          <cell r="J1986">
            <v>0</v>
          </cell>
          <cell r="L1986">
            <v>-22765.4</v>
          </cell>
        </row>
        <row r="1987">
          <cell r="A1987" t="str">
            <v>O&amp;M</v>
          </cell>
          <cell r="C1987">
            <v>21195</v>
          </cell>
          <cell r="D1987" t="str">
            <v>21195</v>
          </cell>
          <cell r="E1987" t="str">
            <v>South Strategic</v>
          </cell>
          <cell r="H1987" t="str">
            <v>120</v>
          </cell>
          <cell r="I1987" t="str">
            <v>IT</v>
          </cell>
          <cell r="J1987">
            <v>17723</v>
          </cell>
        </row>
        <row r="1988">
          <cell r="A1988" t="str">
            <v>O&amp;M</v>
          </cell>
          <cell r="C1988">
            <v>21195</v>
          </cell>
          <cell r="D1988" t="str">
            <v>21195</v>
          </cell>
          <cell r="E1988" t="str">
            <v>South Strategic</v>
          </cell>
          <cell r="H1988" t="str">
            <v>120</v>
          </cell>
          <cell r="I1988" t="str">
            <v>LT</v>
          </cell>
          <cell r="J1988">
            <v>0</v>
          </cell>
        </row>
        <row r="1989">
          <cell r="A1989" t="str">
            <v>O&amp;M</v>
          </cell>
          <cell r="B1989" t="str">
            <v>Barsamian, Peter A</v>
          </cell>
          <cell r="C1989">
            <v>21200</v>
          </cell>
          <cell r="D1989" t="str">
            <v>21200</v>
          </cell>
          <cell r="E1989" t="str">
            <v>Strategic Metrowest</v>
          </cell>
          <cell r="F1989" t="str">
            <v>Customer Care</v>
          </cell>
          <cell r="G1989" t="str">
            <v>Strategic Metrowest</v>
          </cell>
          <cell r="H1989" t="str">
            <v>120</v>
          </cell>
          <cell r="I1989" t="str">
            <v>BT</v>
          </cell>
          <cell r="J1989">
            <v>80221.69</v>
          </cell>
          <cell r="K1989">
            <v>90774.56</v>
          </cell>
          <cell r="L1989">
            <v>-15417.31</v>
          </cell>
          <cell r="M1989">
            <v>11280</v>
          </cell>
        </row>
        <row r="1990">
          <cell r="A1990" t="str">
            <v>O&amp;M</v>
          </cell>
          <cell r="B1990" t="str">
            <v>Barsamian, Peter A</v>
          </cell>
          <cell r="C1990">
            <v>21200</v>
          </cell>
          <cell r="D1990" t="str">
            <v>21200</v>
          </cell>
          <cell r="E1990" t="str">
            <v>Tech Center</v>
          </cell>
          <cell r="F1990" t="str">
            <v>Customer Care</v>
          </cell>
          <cell r="G1990" t="str">
            <v>Strategic Metrowest</v>
          </cell>
          <cell r="H1990" t="str">
            <v>120</v>
          </cell>
          <cell r="I1990" t="str">
            <v>BT</v>
          </cell>
        </row>
        <row r="1991">
          <cell r="A1991" t="str">
            <v>O&amp;M</v>
          </cell>
          <cell r="B1991" t="str">
            <v>Barsamian, Peter A</v>
          </cell>
          <cell r="C1991">
            <v>21200</v>
          </cell>
          <cell r="D1991" t="str">
            <v>21200</v>
          </cell>
          <cell r="E1991" t="str">
            <v>Strategic Metrowest</v>
          </cell>
          <cell r="F1991" t="str">
            <v>Customer Care</v>
          </cell>
          <cell r="G1991" t="str">
            <v>Strategic Metrowest</v>
          </cell>
          <cell r="H1991" t="str">
            <v>120</v>
          </cell>
          <cell r="I1991" t="str">
            <v>IT</v>
          </cell>
          <cell r="J1991">
            <v>23487.16</v>
          </cell>
          <cell r="K1991">
            <v>9529.2199999999993</v>
          </cell>
          <cell r="L1991">
            <v>1493.86</v>
          </cell>
        </row>
        <row r="1992">
          <cell r="A1992" t="str">
            <v>O&amp;M</v>
          </cell>
          <cell r="B1992" t="str">
            <v>Barsamian, Peter A</v>
          </cell>
          <cell r="C1992">
            <v>21200</v>
          </cell>
          <cell r="D1992" t="str">
            <v>21200</v>
          </cell>
          <cell r="E1992" t="str">
            <v>Tech Center</v>
          </cell>
          <cell r="F1992" t="str">
            <v>Customer Care</v>
          </cell>
          <cell r="G1992" t="str">
            <v>Strategic Metrowest</v>
          </cell>
          <cell r="H1992" t="str">
            <v>120</v>
          </cell>
          <cell r="I1992" t="str">
            <v>IT</v>
          </cell>
        </row>
        <row r="1993">
          <cell r="A1993" t="str">
            <v>O&amp;M</v>
          </cell>
          <cell r="B1993" t="str">
            <v>Barsamian, Peter A</v>
          </cell>
          <cell r="C1993">
            <v>21200</v>
          </cell>
          <cell r="D1993" t="str">
            <v>21200</v>
          </cell>
          <cell r="E1993" t="str">
            <v>Strategic Metrowest</v>
          </cell>
          <cell r="F1993" t="str">
            <v>Customer Care</v>
          </cell>
          <cell r="G1993" t="str">
            <v>Strategic Metrowest</v>
          </cell>
          <cell r="H1993" t="str">
            <v>120</v>
          </cell>
          <cell r="I1993" t="str">
            <v>LT</v>
          </cell>
          <cell r="J1993">
            <v>228696.9</v>
          </cell>
          <cell r="K1993">
            <v>238246.39999999999</v>
          </cell>
          <cell r="L1993">
            <v>-39336.660000000003</v>
          </cell>
          <cell r="M1993">
            <v>-3017.04</v>
          </cell>
        </row>
        <row r="1994">
          <cell r="A1994" t="str">
            <v>O&amp;M</v>
          </cell>
          <cell r="B1994" t="str">
            <v>Barsamian, Peter A</v>
          </cell>
          <cell r="C1994">
            <v>21200</v>
          </cell>
          <cell r="D1994" t="str">
            <v>21200</v>
          </cell>
          <cell r="E1994" t="str">
            <v>Tech Center</v>
          </cell>
          <cell r="F1994" t="str">
            <v>Customer Care</v>
          </cell>
          <cell r="G1994" t="str">
            <v>Strategic Metrowest</v>
          </cell>
          <cell r="H1994" t="str">
            <v>120</v>
          </cell>
          <cell r="I1994" t="str">
            <v>LT</v>
          </cell>
          <cell r="M1994">
            <v>-147.87</v>
          </cell>
        </row>
        <row r="1995">
          <cell r="A1995" t="str">
            <v>O&amp;M</v>
          </cell>
          <cell r="B1995" t="str">
            <v>Barsamian, Peter A</v>
          </cell>
          <cell r="C1995">
            <v>21200</v>
          </cell>
          <cell r="D1995" t="str">
            <v>21200</v>
          </cell>
          <cell r="E1995" t="str">
            <v>Strategic Metrowest</v>
          </cell>
          <cell r="F1995" t="str">
            <v>Customer Care</v>
          </cell>
          <cell r="G1995" t="str">
            <v>Strategic Metrowest</v>
          </cell>
          <cell r="H1995" t="str">
            <v>120</v>
          </cell>
          <cell r="I1995" t="str">
            <v>OT</v>
          </cell>
          <cell r="J1995">
            <v>13315.83</v>
          </cell>
          <cell r="K1995">
            <v>15891.34</v>
          </cell>
          <cell r="L1995">
            <v>5915.52</v>
          </cell>
        </row>
        <row r="1996">
          <cell r="A1996" t="str">
            <v>O&amp;M</v>
          </cell>
          <cell r="B1996" t="str">
            <v>Allain,David G</v>
          </cell>
          <cell r="C1996">
            <v>21205</v>
          </cell>
          <cell r="D1996" t="str">
            <v>21205</v>
          </cell>
          <cell r="E1996" t="str">
            <v>C &amp; I Sales</v>
          </cell>
          <cell r="F1996" t="str">
            <v>Gas Operations</v>
          </cell>
          <cell r="G1996" t="str">
            <v>C &amp; I Sales</v>
          </cell>
          <cell r="H1996" t="str">
            <v>120</v>
          </cell>
          <cell r="I1996" t="str">
            <v>BT</v>
          </cell>
          <cell r="L1996">
            <v>23830.35</v>
          </cell>
        </row>
        <row r="1997">
          <cell r="A1997" t="str">
            <v>O&amp;M</v>
          </cell>
          <cell r="B1997" t="str">
            <v>Allain,David G</v>
          </cell>
          <cell r="C1997">
            <v>21205</v>
          </cell>
          <cell r="D1997" t="str">
            <v>21205</v>
          </cell>
          <cell r="E1997" t="str">
            <v>Volume Metrowest</v>
          </cell>
          <cell r="F1997" t="str">
            <v>Gas Operations</v>
          </cell>
          <cell r="G1997" t="str">
            <v>C &amp; I Sales</v>
          </cell>
          <cell r="H1997" t="str">
            <v>120</v>
          </cell>
          <cell r="I1997" t="str">
            <v>BT</v>
          </cell>
          <cell r="J1997">
            <v>8848.91</v>
          </cell>
          <cell r="K1997">
            <v>12509.81</v>
          </cell>
        </row>
        <row r="1998">
          <cell r="A1998" t="str">
            <v>O&amp;M</v>
          </cell>
          <cell r="B1998" t="str">
            <v>Allain,David G</v>
          </cell>
          <cell r="C1998">
            <v>21205</v>
          </cell>
          <cell r="D1998" t="str">
            <v>21205</v>
          </cell>
          <cell r="E1998" t="str">
            <v>C &amp; I Sales</v>
          </cell>
          <cell r="F1998" t="str">
            <v>Gas Operations</v>
          </cell>
          <cell r="G1998" t="str">
            <v>C &amp; I Sales</v>
          </cell>
          <cell r="H1998" t="str">
            <v>120</v>
          </cell>
          <cell r="I1998" t="str">
            <v>IT</v>
          </cell>
          <cell r="L1998">
            <v>23722.67</v>
          </cell>
        </row>
        <row r="1999">
          <cell r="A1999" t="str">
            <v>O&amp;M</v>
          </cell>
          <cell r="B1999" t="str">
            <v>Allain,David G</v>
          </cell>
          <cell r="C1999">
            <v>21205</v>
          </cell>
          <cell r="D1999" t="str">
            <v>21205</v>
          </cell>
          <cell r="E1999" t="str">
            <v>Volume Metrowest</v>
          </cell>
          <cell r="F1999" t="str">
            <v>Gas Operations</v>
          </cell>
          <cell r="G1999" t="str">
            <v>C &amp; I Sales</v>
          </cell>
          <cell r="H1999" t="str">
            <v>120</v>
          </cell>
          <cell r="I1999" t="str">
            <v>IT</v>
          </cell>
          <cell r="J1999">
            <v>3914.04</v>
          </cell>
          <cell r="K1999">
            <v>523</v>
          </cell>
        </row>
        <row r="2000">
          <cell r="A2000" t="str">
            <v>O&amp;M</v>
          </cell>
          <cell r="B2000" t="str">
            <v>Allain,David G</v>
          </cell>
          <cell r="C2000">
            <v>21205</v>
          </cell>
          <cell r="D2000" t="str">
            <v>21205</v>
          </cell>
          <cell r="E2000" t="str">
            <v>C &amp; I Sales</v>
          </cell>
          <cell r="F2000" t="str">
            <v>Gas Operations</v>
          </cell>
          <cell r="G2000" t="str">
            <v>C &amp; I Sales</v>
          </cell>
          <cell r="H2000" t="str">
            <v>120</v>
          </cell>
          <cell r="I2000" t="str">
            <v>LT</v>
          </cell>
          <cell r="L2000">
            <v>67103.53</v>
          </cell>
        </row>
        <row r="2001">
          <cell r="A2001" t="str">
            <v>O&amp;M</v>
          </cell>
          <cell r="B2001" t="str">
            <v>Allain,David G</v>
          </cell>
          <cell r="C2001">
            <v>21205</v>
          </cell>
          <cell r="D2001" t="str">
            <v>21205</v>
          </cell>
          <cell r="E2001" t="str">
            <v>Volume Metrowest</v>
          </cell>
          <cell r="F2001" t="str">
            <v>Gas Operations</v>
          </cell>
          <cell r="G2001" t="str">
            <v>C &amp; I Sales</v>
          </cell>
          <cell r="H2001" t="str">
            <v>120</v>
          </cell>
          <cell r="I2001" t="str">
            <v>LT</v>
          </cell>
          <cell r="J2001">
            <v>26649.48</v>
          </cell>
          <cell r="K2001">
            <v>24152.32</v>
          </cell>
          <cell r="M2001">
            <v>-3658.55</v>
          </cell>
        </row>
        <row r="2002">
          <cell r="A2002" t="str">
            <v>O&amp;M</v>
          </cell>
          <cell r="B2002" t="str">
            <v>Allain,David G</v>
          </cell>
          <cell r="C2002">
            <v>21205</v>
          </cell>
          <cell r="D2002" t="str">
            <v>21205</v>
          </cell>
          <cell r="E2002" t="str">
            <v>C &amp; I Sales</v>
          </cell>
          <cell r="F2002" t="str">
            <v>Gas Operations</v>
          </cell>
          <cell r="G2002" t="str">
            <v>C &amp; I Sales</v>
          </cell>
          <cell r="H2002" t="str">
            <v>120</v>
          </cell>
          <cell r="I2002" t="str">
            <v>MT</v>
          </cell>
          <cell r="L2002">
            <v>785</v>
          </cell>
        </row>
        <row r="2003">
          <cell r="A2003" t="str">
            <v>O&amp;M</v>
          </cell>
          <cell r="B2003" t="str">
            <v>Allain,David G</v>
          </cell>
          <cell r="C2003">
            <v>21205</v>
          </cell>
          <cell r="D2003" t="str">
            <v>21205</v>
          </cell>
          <cell r="E2003" t="str">
            <v>C &amp; I Sales</v>
          </cell>
          <cell r="F2003" t="str">
            <v>Gas Operations</v>
          </cell>
          <cell r="G2003" t="str">
            <v>C &amp; I Sales</v>
          </cell>
          <cell r="H2003" t="str">
            <v>120</v>
          </cell>
          <cell r="I2003" t="str">
            <v>OT</v>
          </cell>
          <cell r="L2003">
            <v>-1763.38</v>
          </cell>
        </row>
        <row r="2004">
          <cell r="A2004" t="str">
            <v>O&amp;M</v>
          </cell>
          <cell r="B2004" t="str">
            <v>Allain,David G</v>
          </cell>
          <cell r="C2004">
            <v>21205</v>
          </cell>
          <cell r="D2004" t="str">
            <v>21205</v>
          </cell>
          <cell r="E2004" t="str">
            <v>Volume Metrowest</v>
          </cell>
          <cell r="F2004" t="str">
            <v>Gas Operations</v>
          </cell>
          <cell r="G2004" t="str">
            <v>C &amp; I Sales</v>
          </cell>
          <cell r="H2004" t="str">
            <v>120</v>
          </cell>
          <cell r="I2004" t="str">
            <v>OT</v>
          </cell>
          <cell r="J2004">
            <v>763.73</v>
          </cell>
          <cell r="K2004">
            <v>450</v>
          </cell>
        </row>
        <row r="2005">
          <cell r="A2005" t="str">
            <v>O&amp;M</v>
          </cell>
          <cell r="B2005" t="str">
            <v>Allain,David G</v>
          </cell>
          <cell r="C2005">
            <v>21205</v>
          </cell>
          <cell r="D2005" t="str">
            <v>21205</v>
          </cell>
          <cell r="E2005" t="str">
            <v>Volume Metrowest</v>
          </cell>
          <cell r="F2005" t="str">
            <v>Gas Operations</v>
          </cell>
          <cell r="G2005" t="str">
            <v>C &amp; I Sales</v>
          </cell>
          <cell r="H2005" t="str">
            <v>120</v>
          </cell>
          <cell r="I2005" t="str">
            <v>TT</v>
          </cell>
          <cell r="K2005">
            <v>2730.67</v>
          </cell>
        </row>
        <row r="2006">
          <cell r="A2006" t="str">
            <v>O&amp;M</v>
          </cell>
          <cell r="B2006" t="str">
            <v>Barsamian, Peter A</v>
          </cell>
          <cell r="C2006">
            <v>21210</v>
          </cell>
          <cell r="D2006" t="str">
            <v>21210</v>
          </cell>
          <cell r="E2006" t="str">
            <v>Electric Accounts</v>
          </cell>
          <cell r="F2006" t="str">
            <v>Customer Care</v>
          </cell>
          <cell r="G2006" t="str">
            <v>Electric Accounts</v>
          </cell>
          <cell r="H2006" t="str">
            <v>120</v>
          </cell>
          <cell r="I2006" t="str">
            <v>BT</v>
          </cell>
          <cell r="L2006">
            <v>120761.88</v>
          </cell>
        </row>
        <row r="2007">
          <cell r="A2007" t="str">
            <v>O&amp;M</v>
          </cell>
          <cell r="B2007" t="str">
            <v>Barsamian, Peter A</v>
          </cell>
          <cell r="C2007">
            <v>21210</v>
          </cell>
          <cell r="D2007" t="str">
            <v>21210</v>
          </cell>
          <cell r="E2007" t="str">
            <v>Metroeast Strategic</v>
          </cell>
          <cell r="F2007" t="str">
            <v>Customer Care</v>
          </cell>
          <cell r="G2007" t="str">
            <v>Electric Accounts</v>
          </cell>
          <cell r="H2007" t="str">
            <v>120</v>
          </cell>
          <cell r="I2007" t="str">
            <v>BT</v>
          </cell>
          <cell r="J2007">
            <v>212443.59</v>
          </cell>
          <cell r="K2007">
            <v>75474.97</v>
          </cell>
        </row>
        <row r="2008">
          <cell r="A2008" t="str">
            <v>CAP</v>
          </cell>
          <cell r="B2008" t="str">
            <v>Barsamian, Peter A</v>
          </cell>
          <cell r="C2008">
            <v>21210</v>
          </cell>
          <cell r="D2008" t="str">
            <v>21210</v>
          </cell>
          <cell r="E2008" t="str">
            <v>Electric Accounts</v>
          </cell>
          <cell r="F2008" t="str">
            <v>Customer Care</v>
          </cell>
          <cell r="G2008" t="str">
            <v>Electric Accounts</v>
          </cell>
          <cell r="H2008" t="str">
            <v>120</v>
          </cell>
          <cell r="I2008" t="str">
            <v>CI</v>
          </cell>
          <cell r="L2008">
            <v>0</v>
          </cell>
        </row>
        <row r="2009">
          <cell r="A2009" t="str">
            <v>O&amp;M</v>
          </cell>
          <cell r="B2009" t="str">
            <v>Barsamian, Peter A</v>
          </cell>
          <cell r="C2009">
            <v>21210</v>
          </cell>
          <cell r="D2009" t="str">
            <v>21210</v>
          </cell>
          <cell r="E2009" t="str">
            <v>Electric Accounts</v>
          </cell>
          <cell r="F2009" t="str">
            <v>Customer Care</v>
          </cell>
          <cell r="G2009" t="str">
            <v>Electric Accounts</v>
          </cell>
          <cell r="H2009" t="str">
            <v>120</v>
          </cell>
          <cell r="I2009" t="str">
            <v>IT</v>
          </cell>
          <cell r="L2009">
            <v>27842.83</v>
          </cell>
        </row>
        <row r="2010">
          <cell r="A2010" t="str">
            <v>O&amp;M</v>
          </cell>
          <cell r="B2010" t="str">
            <v>Barsamian, Peter A</v>
          </cell>
          <cell r="C2010">
            <v>21210</v>
          </cell>
          <cell r="D2010" t="str">
            <v>21210</v>
          </cell>
          <cell r="E2010" t="str">
            <v>Metroeast Strategic</v>
          </cell>
          <cell r="F2010" t="str">
            <v>Customer Care</v>
          </cell>
          <cell r="G2010" t="str">
            <v>Electric Accounts</v>
          </cell>
          <cell r="H2010" t="str">
            <v>120</v>
          </cell>
          <cell r="I2010" t="str">
            <v>IT</v>
          </cell>
          <cell r="J2010">
            <v>61118.52</v>
          </cell>
          <cell r="K2010">
            <v>30680.68</v>
          </cell>
          <cell r="M2010">
            <v>2830.64</v>
          </cell>
        </row>
        <row r="2011">
          <cell r="A2011" t="str">
            <v>O&amp;M</v>
          </cell>
          <cell r="B2011" t="str">
            <v>Barsamian, Peter A</v>
          </cell>
          <cell r="C2011">
            <v>21210</v>
          </cell>
          <cell r="D2011" t="str">
            <v>21210</v>
          </cell>
          <cell r="E2011" t="str">
            <v>Electric Accounts</v>
          </cell>
          <cell r="F2011" t="str">
            <v>Customer Care</v>
          </cell>
          <cell r="G2011" t="str">
            <v>Electric Accounts</v>
          </cell>
          <cell r="H2011" t="str">
            <v>120</v>
          </cell>
          <cell r="I2011" t="str">
            <v>LT</v>
          </cell>
          <cell r="L2011">
            <v>344625.15</v>
          </cell>
        </row>
        <row r="2012">
          <cell r="A2012" t="str">
            <v>O&amp;M</v>
          </cell>
          <cell r="B2012" t="str">
            <v>Barsamian, Peter A</v>
          </cell>
          <cell r="C2012">
            <v>21210</v>
          </cell>
          <cell r="D2012" t="str">
            <v>21210</v>
          </cell>
          <cell r="E2012" t="str">
            <v>Metroeast Strategic</v>
          </cell>
          <cell r="F2012" t="str">
            <v>Customer Care</v>
          </cell>
          <cell r="G2012" t="str">
            <v>Electric Accounts</v>
          </cell>
          <cell r="H2012" t="str">
            <v>120</v>
          </cell>
          <cell r="I2012" t="str">
            <v>LT</v>
          </cell>
          <cell r="J2012">
            <v>611572.17000000004</v>
          </cell>
          <cell r="K2012">
            <v>200199.76</v>
          </cell>
        </row>
        <row r="2013">
          <cell r="A2013" t="str">
            <v>O&amp;M</v>
          </cell>
          <cell r="B2013" t="str">
            <v>Barsamian, Peter A</v>
          </cell>
          <cell r="C2013">
            <v>21210</v>
          </cell>
          <cell r="D2013" t="str">
            <v>21210</v>
          </cell>
          <cell r="E2013" t="str">
            <v>Electric Accounts</v>
          </cell>
          <cell r="F2013" t="str">
            <v>Customer Care</v>
          </cell>
          <cell r="G2013" t="str">
            <v>Electric Accounts</v>
          </cell>
          <cell r="H2013" t="str">
            <v>120</v>
          </cell>
          <cell r="I2013" t="str">
            <v>OT</v>
          </cell>
          <cell r="L2013">
            <v>40720.379999999997</v>
          </cell>
          <cell r="M2013">
            <v>114.5</v>
          </cell>
        </row>
        <row r="2014">
          <cell r="A2014" t="str">
            <v>O&amp;M</v>
          </cell>
          <cell r="B2014" t="str">
            <v>Barsamian, Peter A</v>
          </cell>
          <cell r="C2014">
            <v>21210</v>
          </cell>
          <cell r="D2014" t="str">
            <v>21210</v>
          </cell>
          <cell r="E2014" t="str">
            <v>Metroeast Strategic</v>
          </cell>
          <cell r="F2014" t="str">
            <v>Customer Care</v>
          </cell>
          <cell r="G2014" t="str">
            <v>Electric Accounts</v>
          </cell>
          <cell r="H2014" t="str">
            <v>120</v>
          </cell>
          <cell r="I2014" t="str">
            <v>OT</v>
          </cell>
          <cell r="J2014">
            <v>46993.84</v>
          </cell>
          <cell r="K2014">
            <v>54651.57</v>
          </cell>
        </row>
        <row r="2015">
          <cell r="A2015" t="str">
            <v>O&amp;M</v>
          </cell>
          <cell r="B2015" t="str">
            <v>Barsamian, Peter A</v>
          </cell>
          <cell r="C2015">
            <v>21210</v>
          </cell>
          <cell r="D2015" t="str">
            <v>21210</v>
          </cell>
          <cell r="E2015" t="str">
            <v>Electric Accounts</v>
          </cell>
          <cell r="F2015" t="str">
            <v>Customer Care</v>
          </cell>
          <cell r="G2015" t="str">
            <v>Electric Accounts</v>
          </cell>
          <cell r="H2015" t="str">
            <v>120</v>
          </cell>
          <cell r="I2015" t="str">
            <v>TT</v>
          </cell>
        </row>
        <row r="2016">
          <cell r="A2016" t="str">
            <v>O&amp;M</v>
          </cell>
          <cell r="B2016" t="str">
            <v>Barsamian, Peter A</v>
          </cell>
          <cell r="C2016">
            <v>21210</v>
          </cell>
          <cell r="D2016" t="str">
            <v>21210</v>
          </cell>
          <cell r="E2016" t="str">
            <v>Metroeast Strategic</v>
          </cell>
          <cell r="F2016" t="str">
            <v>Customer Care</v>
          </cell>
          <cell r="G2016" t="str">
            <v>Electric Accounts</v>
          </cell>
          <cell r="H2016" t="str">
            <v>120</v>
          </cell>
          <cell r="I2016" t="str">
            <v>TT</v>
          </cell>
          <cell r="J2016">
            <v>-125.81</v>
          </cell>
          <cell r="K2016">
            <v>218.89</v>
          </cell>
        </row>
        <row r="2017">
          <cell r="A2017" t="str">
            <v>O&amp;M</v>
          </cell>
          <cell r="C2017">
            <v>21215</v>
          </cell>
          <cell r="D2017" t="str">
            <v>21215</v>
          </cell>
          <cell r="E2017" t="str">
            <v>Supplier Services</v>
          </cell>
          <cell r="H2017" t="str">
            <v>120</v>
          </cell>
          <cell r="I2017" t="str">
            <v>BT</v>
          </cell>
        </row>
        <row r="2018">
          <cell r="A2018" t="str">
            <v>O&amp;M</v>
          </cell>
          <cell r="C2018">
            <v>21215</v>
          </cell>
          <cell r="D2018" t="str">
            <v>21215</v>
          </cell>
          <cell r="E2018" t="str">
            <v>Volume Metroeast 1</v>
          </cell>
          <cell r="H2018" t="str">
            <v>120</v>
          </cell>
          <cell r="I2018" t="str">
            <v>BT</v>
          </cell>
          <cell r="J2018">
            <v>209165.55</v>
          </cell>
          <cell r="K2018">
            <v>99475.75</v>
          </cell>
        </row>
        <row r="2019">
          <cell r="A2019" t="str">
            <v>O&amp;M</v>
          </cell>
          <cell r="C2019">
            <v>21215</v>
          </cell>
          <cell r="D2019" t="str">
            <v>21215</v>
          </cell>
          <cell r="E2019" t="str">
            <v>Volume Metroeast 1</v>
          </cell>
          <cell r="H2019" t="str">
            <v>120</v>
          </cell>
          <cell r="I2019" t="str">
            <v>IT</v>
          </cell>
          <cell r="J2019">
            <v>37616.07</v>
          </cell>
          <cell r="K2019">
            <v>13897.68</v>
          </cell>
          <cell r="L2019">
            <v>0</v>
          </cell>
        </row>
        <row r="2020">
          <cell r="A2020" t="str">
            <v>O&amp;M</v>
          </cell>
          <cell r="C2020">
            <v>21215</v>
          </cell>
          <cell r="D2020" t="str">
            <v>21215</v>
          </cell>
          <cell r="E2020" t="str">
            <v>Supplier Services</v>
          </cell>
          <cell r="H2020" t="str">
            <v>120</v>
          </cell>
          <cell r="I2020" t="str">
            <v>LT</v>
          </cell>
        </row>
        <row r="2021">
          <cell r="A2021" t="str">
            <v>O&amp;M</v>
          </cell>
          <cell r="C2021">
            <v>21215</v>
          </cell>
          <cell r="D2021" t="str">
            <v>21215</v>
          </cell>
          <cell r="E2021" t="str">
            <v>Volume Metroeast 1</v>
          </cell>
          <cell r="H2021" t="str">
            <v>120</v>
          </cell>
          <cell r="I2021" t="str">
            <v>LT</v>
          </cell>
          <cell r="J2021">
            <v>593960.4</v>
          </cell>
          <cell r="K2021">
            <v>287748.83</v>
          </cell>
        </row>
        <row r="2022">
          <cell r="A2022" t="str">
            <v>O&amp;M</v>
          </cell>
          <cell r="C2022">
            <v>21215</v>
          </cell>
          <cell r="D2022" t="str">
            <v>21215</v>
          </cell>
          <cell r="E2022" t="str">
            <v>Volume Metroeast 1</v>
          </cell>
          <cell r="H2022" t="str">
            <v>120</v>
          </cell>
          <cell r="I2022" t="str">
            <v>MT</v>
          </cell>
          <cell r="J2022">
            <v>124.75</v>
          </cell>
        </row>
        <row r="2023">
          <cell r="A2023" t="str">
            <v>O&amp;M</v>
          </cell>
          <cell r="C2023">
            <v>21215</v>
          </cell>
          <cell r="D2023" t="str">
            <v>21215</v>
          </cell>
          <cell r="E2023" t="str">
            <v>Volume Metroeast 1</v>
          </cell>
          <cell r="H2023" t="str">
            <v>120</v>
          </cell>
          <cell r="I2023" t="str">
            <v>OT</v>
          </cell>
          <cell r="J2023">
            <v>52940.86</v>
          </cell>
          <cell r="K2023">
            <v>34525.78</v>
          </cell>
          <cell r="L2023">
            <v>0</v>
          </cell>
        </row>
        <row r="2024">
          <cell r="A2024" t="str">
            <v>O&amp;M</v>
          </cell>
          <cell r="C2024">
            <v>21215</v>
          </cell>
          <cell r="D2024" t="str">
            <v>21215</v>
          </cell>
          <cell r="E2024" t="str">
            <v>Volume Metroeast 1</v>
          </cell>
          <cell r="H2024" t="str">
            <v>120</v>
          </cell>
          <cell r="I2024" t="str">
            <v>TT</v>
          </cell>
          <cell r="J2024">
            <v>31124.99</v>
          </cell>
          <cell r="K2024">
            <v>6219.68</v>
          </cell>
        </row>
        <row r="2025">
          <cell r="A2025" t="str">
            <v>O&amp;M</v>
          </cell>
          <cell r="C2025">
            <v>21220</v>
          </cell>
          <cell r="D2025" t="str">
            <v>21220</v>
          </cell>
          <cell r="E2025" t="str">
            <v>Volume Metroeast 2</v>
          </cell>
          <cell r="H2025" t="str">
            <v>120</v>
          </cell>
          <cell r="I2025" t="str">
            <v>BT</v>
          </cell>
          <cell r="J2025">
            <v>173664.93</v>
          </cell>
          <cell r="K2025">
            <v>96741.04</v>
          </cell>
          <cell r="M2025">
            <v>3125.87</v>
          </cell>
        </row>
        <row r="2026">
          <cell r="A2026" t="str">
            <v>O&amp;M</v>
          </cell>
          <cell r="C2026">
            <v>21220</v>
          </cell>
          <cell r="D2026" t="str">
            <v>21220</v>
          </cell>
          <cell r="E2026" t="str">
            <v>Volume Metroeast 2</v>
          </cell>
          <cell r="H2026" t="str">
            <v>120</v>
          </cell>
          <cell r="I2026" t="str">
            <v>IT</v>
          </cell>
          <cell r="J2026">
            <v>31823.64</v>
          </cell>
          <cell r="K2026">
            <v>9150.68</v>
          </cell>
          <cell r="L2026">
            <v>-7.75</v>
          </cell>
          <cell r="M2026">
            <v>7300.3</v>
          </cell>
        </row>
        <row r="2027">
          <cell r="A2027" t="str">
            <v>O&amp;M</v>
          </cell>
          <cell r="C2027">
            <v>21220</v>
          </cell>
          <cell r="D2027" t="str">
            <v>21220</v>
          </cell>
          <cell r="E2027" t="str">
            <v>Volume Metroeast 2</v>
          </cell>
          <cell r="H2027" t="str">
            <v>120</v>
          </cell>
          <cell r="I2027" t="str">
            <v>LT</v>
          </cell>
          <cell r="J2027">
            <v>494659.97</v>
          </cell>
          <cell r="K2027">
            <v>287835.46999999997</v>
          </cell>
          <cell r="L2027">
            <v>0</v>
          </cell>
        </row>
        <row r="2028">
          <cell r="A2028" t="str">
            <v>O&amp;M</v>
          </cell>
          <cell r="C2028">
            <v>21220</v>
          </cell>
          <cell r="D2028" t="str">
            <v>21220</v>
          </cell>
          <cell r="E2028" t="str">
            <v>Volume Metroeast 2</v>
          </cell>
          <cell r="H2028" t="str">
            <v>120</v>
          </cell>
          <cell r="I2028" t="str">
            <v>MT</v>
          </cell>
          <cell r="J2028">
            <v>63</v>
          </cell>
        </row>
        <row r="2029">
          <cell r="A2029" t="str">
            <v>O&amp;M</v>
          </cell>
          <cell r="C2029">
            <v>21220</v>
          </cell>
          <cell r="D2029" t="str">
            <v>21220</v>
          </cell>
          <cell r="E2029" t="str">
            <v>Volume Metroeast 2</v>
          </cell>
          <cell r="H2029" t="str">
            <v>120</v>
          </cell>
          <cell r="I2029" t="str">
            <v>OT</v>
          </cell>
          <cell r="J2029">
            <v>40106.410000000003</v>
          </cell>
          <cell r="K2029">
            <v>27786.21</v>
          </cell>
          <cell r="L2029">
            <v>0</v>
          </cell>
        </row>
        <row r="2030">
          <cell r="A2030" t="str">
            <v>O&amp;M</v>
          </cell>
          <cell r="C2030">
            <v>21220</v>
          </cell>
          <cell r="D2030" t="str">
            <v>21220</v>
          </cell>
          <cell r="E2030" t="str">
            <v>Volume Metroeast 2</v>
          </cell>
          <cell r="H2030" t="str">
            <v>120</v>
          </cell>
          <cell r="I2030" t="str">
            <v>TT</v>
          </cell>
          <cell r="J2030">
            <v>10307.48</v>
          </cell>
          <cell r="K2030">
            <v>5752.92</v>
          </cell>
        </row>
        <row r="2031">
          <cell r="A2031" t="str">
            <v>O&amp;M</v>
          </cell>
          <cell r="B2031" t="str">
            <v>Allain,David G</v>
          </cell>
          <cell r="C2031">
            <v>21225</v>
          </cell>
          <cell r="D2031" t="str">
            <v>21225</v>
          </cell>
          <cell r="E2031" t="str">
            <v>M and J Southboro Commonwealth Gas</v>
          </cell>
          <cell r="F2031" t="str">
            <v>Gas Operations</v>
          </cell>
          <cell r="G2031" t="str">
            <v>Residential Sales</v>
          </cell>
          <cell r="H2031" t="str">
            <v>120</v>
          </cell>
          <cell r="I2031" t="str">
            <v>IT</v>
          </cell>
          <cell r="J2031">
            <v>8145.24</v>
          </cell>
          <cell r="K2031">
            <v>9467.14</v>
          </cell>
        </row>
        <row r="2032">
          <cell r="A2032" t="str">
            <v>O&amp;M</v>
          </cell>
          <cell r="B2032" t="str">
            <v>Allain,David G</v>
          </cell>
          <cell r="C2032">
            <v>21225</v>
          </cell>
          <cell r="D2032" t="str">
            <v>21225</v>
          </cell>
          <cell r="E2032" t="str">
            <v>Residential Sales</v>
          </cell>
          <cell r="F2032" t="str">
            <v>Gas Operations</v>
          </cell>
          <cell r="G2032" t="str">
            <v>Residential Sales</v>
          </cell>
          <cell r="H2032" t="str">
            <v>120</v>
          </cell>
          <cell r="I2032" t="str">
            <v>IT</v>
          </cell>
          <cell r="L2032">
            <v>23242.45</v>
          </cell>
        </row>
        <row r="2033">
          <cell r="A2033" t="str">
            <v>O&amp;M</v>
          </cell>
          <cell r="B2033" t="str">
            <v>Allain,David G</v>
          </cell>
          <cell r="C2033">
            <v>21225</v>
          </cell>
          <cell r="D2033" t="str">
            <v>21225</v>
          </cell>
          <cell r="E2033" t="str">
            <v>Residential Sales</v>
          </cell>
          <cell r="F2033" t="str">
            <v>Gas Operations</v>
          </cell>
          <cell r="G2033" t="str">
            <v>Residential Sales</v>
          </cell>
          <cell r="H2033" t="str">
            <v>120</v>
          </cell>
          <cell r="I2033" t="str">
            <v>MT</v>
          </cell>
          <cell r="L2033">
            <v>34.65</v>
          </cell>
        </row>
        <row r="2034">
          <cell r="A2034" t="str">
            <v>O&amp;M</v>
          </cell>
          <cell r="B2034" t="str">
            <v>Allain,David G</v>
          </cell>
          <cell r="C2034">
            <v>21225</v>
          </cell>
          <cell r="D2034" t="str">
            <v>21225</v>
          </cell>
          <cell r="E2034" t="str">
            <v>M and J Southboro Commonwealth Gas</v>
          </cell>
          <cell r="F2034" t="str">
            <v>Gas Operations</v>
          </cell>
          <cell r="G2034" t="str">
            <v>Residential Sales</v>
          </cell>
          <cell r="H2034" t="str">
            <v>120</v>
          </cell>
          <cell r="I2034" t="str">
            <v>OT</v>
          </cell>
          <cell r="J2034">
            <v>1986.64</v>
          </cell>
          <cell r="K2034">
            <v>603</v>
          </cell>
        </row>
        <row r="2035">
          <cell r="A2035" t="str">
            <v>O&amp;M</v>
          </cell>
          <cell r="B2035" t="str">
            <v>Allain,David G</v>
          </cell>
          <cell r="C2035">
            <v>21225</v>
          </cell>
          <cell r="D2035" t="str">
            <v>21225</v>
          </cell>
          <cell r="E2035" t="str">
            <v>Residential Sales</v>
          </cell>
          <cell r="F2035" t="str">
            <v>Gas Operations</v>
          </cell>
          <cell r="G2035" t="str">
            <v>Residential Sales</v>
          </cell>
          <cell r="H2035" t="str">
            <v>120</v>
          </cell>
          <cell r="I2035" t="str">
            <v>OT</v>
          </cell>
          <cell r="L2035">
            <v>0</v>
          </cell>
        </row>
        <row r="2036">
          <cell r="A2036" t="str">
            <v>O&amp;M</v>
          </cell>
          <cell r="C2036">
            <v>21230</v>
          </cell>
          <cell r="D2036" t="str">
            <v>21230</v>
          </cell>
          <cell r="E2036" t="str">
            <v>M and J New Bedford Commonwealth Gas</v>
          </cell>
          <cell r="H2036" t="str">
            <v>120</v>
          </cell>
          <cell r="I2036" t="str">
            <v>BT</v>
          </cell>
          <cell r="J2036">
            <v>18.02</v>
          </cell>
          <cell r="K2036">
            <v>37.299999999999997</v>
          </cell>
          <cell r="M2036">
            <v>780700.8</v>
          </cell>
        </row>
        <row r="2037">
          <cell r="A2037" t="str">
            <v>O&amp;M</v>
          </cell>
          <cell r="C2037">
            <v>21230</v>
          </cell>
          <cell r="D2037" t="str">
            <v>21230</v>
          </cell>
          <cell r="E2037" t="str">
            <v>M and J New Bedford Commonwealth Gas</v>
          </cell>
          <cell r="H2037" t="str">
            <v>120</v>
          </cell>
          <cell r="I2037" t="str">
            <v>IT</v>
          </cell>
          <cell r="J2037">
            <v>0</v>
          </cell>
          <cell r="M2037">
            <v>178.82</v>
          </cell>
        </row>
        <row r="2038">
          <cell r="A2038" t="str">
            <v>O&amp;M</v>
          </cell>
          <cell r="C2038">
            <v>21230</v>
          </cell>
          <cell r="D2038" t="str">
            <v>21230</v>
          </cell>
          <cell r="E2038" t="str">
            <v>M and J New Bedford Commonwealth Gas</v>
          </cell>
          <cell r="H2038" t="str">
            <v>120</v>
          </cell>
          <cell r="I2038" t="str">
            <v>LT</v>
          </cell>
          <cell r="J2038">
            <v>51.48</v>
          </cell>
          <cell r="K2038">
            <v>106.56</v>
          </cell>
        </row>
        <row r="2039">
          <cell r="A2039" t="str">
            <v>O&amp;M</v>
          </cell>
          <cell r="C2039">
            <v>21235</v>
          </cell>
          <cell r="D2039" t="str">
            <v>21235</v>
          </cell>
          <cell r="E2039" t="str">
            <v>Account Support</v>
          </cell>
          <cell r="H2039" t="str">
            <v>120</v>
          </cell>
          <cell r="I2039" t="str">
            <v>BT</v>
          </cell>
          <cell r="J2039">
            <v>110951.03999999999</v>
          </cell>
          <cell r="K2039">
            <v>57790.21</v>
          </cell>
          <cell r="L2039">
            <v>457.51</v>
          </cell>
          <cell r="M2039">
            <v>3965.14</v>
          </cell>
        </row>
        <row r="2040">
          <cell r="A2040" t="str">
            <v>O&amp;M</v>
          </cell>
          <cell r="C2040">
            <v>21235</v>
          </cell>
          <cell r="D2040" t="str">
            <v>21235</v>
          </cell>
          <cell r="E2040" t="str">
            <v>Account Support</v>
          </cell>
          <cell r="H2040" t="str">
            <v>120</v>
          </cell>
          <cell r="I2040" t="str">
            <v>IT</v>
          </cell>
          <cell r="J2040">
            <v>64052.58</v>
          </cell>
          <cell r="K2040">
            <v>39939.879999999997</v>
          </cell>
          <cell r="L2040">
            <v>4890.7299999999996</v>
          </cell>
        </row>
        <row r="2041">
          <cell r="A2041" t="str">
            <v>O&amp;M</v>
          </cell>
          <cell r="C2041">
            <v>21235</v>
          </cell>
          <cell r="D2041" t="str">
            <v>21235</v>
          </cell>
          <cell r="E2041" t="str">
            <v>Account Support</v>
          </cell>
          <cell r="H2041" t="str">
            <v>120</v>
          </cell>
          <cell r="I2041" t="str">
            <v>LT</v>
          </cell>
          <cell r="J2041">
            <v>304585.45</v>
          </cell>
          <cell r="K2041">
            <v>152942.35</v>
          </cell>
          <cell r="L2041">
            <v>8418.8799999999992</v>
          </cell>
          <cell r="M2041">
            <v>-1125.1099999999999</v>
          </cell>
        </row>
        <row r="2042">
          <cell r="A2042" t="str">
            <v>O&amp;M</v>
          </cell>
          <cell r="C2042">
            <v>21235</v>
          </cell>
          <cell r="D2042" t="str">
            <v>21235</v>
          </cell>
          <cell r="E2042" t="str">
            <v>Account Support</v>
          </cell>
          <cell r="H2042" t="str">
            <v>120</v>
          </cell>
          <cell r="I2042" t="str">
            <v>OT</v>
          </cell>
          <cell r="J2042">
            <v>17106.14</v>
          </cell>
          <cell r="K2042">
            <v>17166.13</v>
          </cell>
          <cell r="L2042">
            <v>40931.32</v>
          </cell>
          <cell r="M2042">
            <v>5315.47</v>
          </cell>
        </row>
        <row r="2043">
          <cell r="A2043" t="str">
            <v>O&amp;M</v>
          </cell>
          <cell r="C2043">
            <v>21235</v>
          </cell>
          <cell r="D2043" t="str">
            <v>21235</v>
          </cell>
          <cell r="E2043" t="str">
            <v>Account Support</v>
          </cell>
          <cell r="H2043" t="str">
            <v>120</v>
          </cell>
          <cell r="I2043" t="str">
            <v>TT</v>
          </cell>
          <cell r="J2043">
            <v>570.66999999999996</v>
          </cell>
          <cell r="K2043">
            <v>40.58</v>
          </cell>
          <cell r="M2043">
            <v>-453139.72</v>
          </cell>
        </row>
        <row r="2044">
          <cell r="A2044" t="str">
            <v>O&amp;M</v>
          </cell>
          <cell r="B2044" t="str">
            <v>Barsamian, Peter A</v>
          </cell>
          <cell r="C2044">
            <v>21240</v>
          </cell>
          <cell r="D2044" t="str">
            <v>21240</v>
          </cell>
          <cell r="E2044" t="str">
            <v>Account Support-PSS</v>
          </cell>
          <cell r="F2044" t="str">
            <v>Customer Care</v>
          </cell>
          <cell r="G2044" t="str">
            <v>Account Support-PSS</v>
          </cell>
          <cell r="H2044" t="str">
            <v>120</v>
          </cell>
          <cell r="I2044" t="str">
            <v>BT</v>
          </cell>
          <cell r="J2044">
            <v>94107.41</v>
          </cell>
          <cell r="M2044">
            <v>1907.03</v>
          </cell>
        </row>
        <row r="2045">
          <cell r="A2045" t="str">
            <v>CAP</v>
          </cell>
          <cell r="B2045" t="str">
            <v>Barsamian, Peter A</v>
          </cell>
          <cell r="C2045">
            <v>21240</v>
          </cell>
          <cell r="D2045" t="str">
            <v>21240</v>
          </cell>
          <cell r="E2045" t="str">
            <v>Account Support-PSS</v>
          </cell>
          <cell r="F2045" t="str">
            <v>Customer Care</v>
          </cell>
          <cell r="G2045" t="str">
            <v>Account Support-PSS</v>
          </cell>
          <cell r="H2045" t="str">
            <v>120</v>
          </cell>
          <cell r="I2045" t="str">
            <v>CO</v>
          </cell>
          <cell r="J2045">
            <v>134888.51999999999</v>
          </cell>
        </row>
        <row r="2046">
          <cell r="A2046" t="str">
            <v>O&amp;M</v>
          </cell>
          <cell r="B2046" t="str">
            <v>Barsamian, Peter A</v>
          </cell>
          <cell r="C2046">
            <v>21240</v>
          </cell>
          <cell r="D2046" t="str">
            <v>21240</v>
          </cell>
          <cell r="E2046" t="str">
            <v>Account Support-PSS</v>
          </cell>
          <cell r="F2046" t="str">
            <v>Customer Care</v>
          </cell>
          <cell r="G2046" t="str">
            <v>Account Support-PSS</v>
          </cell>
          <cell r="H2046" t="str">
            <v>120</v>
          </cell>
          <cell r="I2046" t="str">
            <v>IT</v>
          </cell>
          <cell r="J2046">
            <v>245.35</v>
          </cell>
          <cell r="M2046">
            <v>244.96</v>
          </cell>
        </row>
        <row r="2047">
          <cell r="A2047" t="str">
            <v>O&amp;M</v>
          </cell>
          <cell r="B2047" t="str">
            <v>Barsamian, Peter A</v>
          </cell>
          <cell r="C2047">
            <v>21240</v>
          </cell>
          <cell r="D2047" t="str">
            <v>21240</v>
          </cell>
          <cell r="E2047" t="str">
            <v>Account Support-PSS</v>
          </cell>
          <cell r="F2047" t="str">
            <v>Customer Care</v>
          </cell>
          <cell r="G2047" t="str">
            <v>Account Support-PSS</v>
          </cell>
          <cell r="H2047" t="str">
            <v>120</v>
          </cell>
          <cell r="I2047" t="str">
            <v>LT</v>
          </cell>
          <cell r="J2047">
            <v>0</v>
          </cell>
          <cell r="M2047">
            <v>-976</v>
          </cell>
        </row>
        <row r="2048">
          <cell r="A2048" t="str">
            <v>O&amp;M</v>
          </cell>
          <cell r="B2048" t="str">
            <v>Barsamian, Peter A</v>
          </cell>
          <cell r="C2048">
            <v>21240</v>
          </cell>
          <cell r="D2048" t="str">
            <v>21240</v>
          </cell>
          <cell r="E2048" t="str">
            <v>Account Support-PSS</v>
          </cell>
          <cell r="F2048" t="str">
            <v>Customer Care</v>
          </cell>
          <cell r="G2048" t="str">
            <v>Account Support-PSS</v>
          </cell>
          <cell r="H2048" t="str">
            <v>120</v>
          </cell>
          <cell r="I2048" t="str">
            <v>OT</v>
          </cell>
          <cell r="J2048">
            <v>27720</v>
          </cell>
        </row>
        <row r="2049">
          <cell r="A2049" t="str">
            <v>O&amp;M</v>
          </cell>
          <cell r="C2049">
            <v>21310</v>
          </cell>
          <cell r="D2049" t="str">
            <v>21310</v>
          </cell>
          <cell r="E2049" t="str">
            <v>6D - VOLUME SERVICE</v>
          </cell>
          <cell r="H2049" t="str">
            <v>120</v>
          </cell>
          <cell r="I2049" t="str">
            <v>BT</v>
          </cell>
          <cell r="J2049">
            <v>85263.12</v>
          </cell>
        </row>
        <row r="2050">
          <cell r="A2050" t="str">
            <v>O&amp;M</v>
          </cell>
          <cell r="C2050">
            <v>21310</v>
          </cell>
          <cell r="D2050" t="str">
            <v>21310</v>
          </cell>
          <cell r="E2050" t="str">
            <v>6D - VOLUME SERVICE</v>
          </cell>
          <cell r="H2050" t="str">
            <v>120</v>
          </cell>
          <cell r="I2050" t="str">
            <v>IT</v>
          </cell>
          <cell r="J2050">
            <v>12187.83</v>
          </cell>
          <cell r="K2050">
            <v>3882.48</v>
          </cell>
          <cell r="M2050">
            <v>2122.4</v>
          </cell>
        </row>
        <row r="2051">
          <cell r="A2051" t="str">
            <v>O&amp;M</v>
          </cell>
          <cell r="C2051">
            <v>21310</v>
          </cell>
          <cell r="D2051" t="str">
            <v>21310</v>
          </cell>
          <cell r="E2051" t="str">
            <v>6D - VOLUME SERVICE</v>
          </cell>
          <cell r="H2051" t="str">
            <v>120</v>
          </cell>
          <cell r="I2051" t="str">
            <v>LT</v>
          </cell>
          <cell r="J2051">
            <v>227605.55</v>
          </cell>
          <cell r="K2051">
            <v>0</v>
          </cell>
          <cell r="M2051">
            <v>-3214.58</v>
          </cell>
        </row>
        <row r="2052">
          <cell r="A2052" t="str">
            <v>O&amp;M</v>
          </cell>
          <cell r="C2052">
            <v>21310</v>
          </cell>
          <cell r="D2052" t="str">
            <v>21310</v>
          </cell>
          <cell r="E2052" t="str">
            <v>6D - VOLUME SERVICE</v>
          </cell>
          <cell r="H2052" t="str">
            <v>120</v>
          </cell>
          <cell r="I2052" t="str">
            <v>OT</v>
          </cell>
          <cell r="J2052">
            <v>124.8</v>
          </cell>
        </row>
        <row r="2053">
          <cell r="A2053" t="str">
            <v>O&amp;M</v>
          </cell>
          <cell r="C2053">
            <v>21310</v>
          </cell>
          <cell r="D2053" t="str">
            <v>21310</v>
          </cell>
          <cell r="E2053" t="str">
            <v>6D - VOLUME SERVICE</v>
          </cell>
          <cell r="H2053" t="str">
            <v>120</v>
          </cell>
          <cell r="I2053" t="str">
            <v>TT</v>
          </cell>
          <cell r="J2053">
            <v>26336.2</v>
          </cell>
          <cell r="K2053">
            <v>1734.35</v>
          </cell>
        </row>
        <row r="2054">
          <cell r="A2054" t="str">
            <v>O&amp;M</v>
          </cell>
          <cell r="B2054" t="str">
            <v>OLD Meter Cost Areas</v>
          </cell>
          <cell r="C2054">
            <v>21320</v>
          </cell>
          <cell r="D2054" t="str">
            <v>21320</v>
          </cell>
          <cell r="E2054" t="str">
            <v>P6 - STRATEGIC ACCOUNTS - INDUSTRIAL</v>
          </cell>
          <cell r="F2054" t="str">
            <v>Customer Care</v>
          </cell>
          <cell r="G2054" t="str">
            <v>OLD Meter Cost Areas</v>
          </cell>
          <cell r="H2054" t="str">
            <v>120</v>
          </cell>
          <cell r="I2054" t="str">
            <v>BT</v>
          </cell>
          <cell r="J2054">
            <v>6010.89</v>
          </cell>
          <cell r="M2054">
            <v>200.87</v>
          </cell>
        </row>
        <row r="2055">
          <cell r="A2055" t="str">
            <v>O&amp;M</v>
          </cell>
          <cell r="B2055" t="str">
            <v>OLD Meter Cost Areas</v>
          </cell>
          <cell r="C2055">
            <v>21320</v>
          </cell>
          <cell r="D2055" t="str">
            <v>21320</v>
          </cell>
          <cell r="E2055" t="str">
            <v>Meter Operations Support</v>
          </cell>
          <cell r="F2055" t="str">
            <v>Customer Care</v>
          </cell>
          <cell r="G2055" t="str">
            <v>OLD Meter Cost Areas</v>
          </cell>
          <cell r="H2055" t="str">
            <v>120</v>
          </cell>
          <cell r="I2055" t="str">
            <v>IT</v>
          </cell>
          <cell r="L2055">
            <v>394.21</v>
          </cell>
          <cell r="M2055">
            <v>3522.03</v>
          </cell>
        </row>
        <row r="2056">
          <cell r="A2056" t="str">
            <v>O&amp;M</v>
          </cell>
          <cell r="B2056" t="str">
            <v>OLD Meter Cost Areas</v>
          </cell>
          <cell r="C2056">
            <v>21320</v>
          </cell>
          <cell r="D2056" t="str">
            <v>21320</v>
          </cell>
          <cell r="E2056" t="str">
            <v>P6 - STRATEGIC ACCOUNTS - INDUSTRIAL</v>
          </cell>
          <cell r="F2056" t="str">
            <v>Customer Care</v>
          </cell>
          <cell r="G2056" t="str">
            <v>OLD Meter Cost Areas</v>
          </cell>
          <cell r="H2056" t="str">
            <v>120</v>
          </cell>
          <cell r="I2056" t="str">
            <v>IT</v>
          </cell>
          <cell r="J2056">
            <v>33459.86</v>
          </cell>
          <cell r="K2056">
            <v>6511.63</v>
          </cell>
        </row>
        <row r="2057">
          <cell r="A2057" t="str">
            <v>O&amp;M</v>
          </cell>
          <cell r="B2057" t="str">
            <v>OLD Meter Cost Areas</v>
          </cell>
          <cell r="C2057">
            <v>21320</v>
          </cell>
          <cell r="D2057" t="str">
            <v>21320</v>
          </cell>
          <cell r="E2057" t="str">
            <v>P6 - STRATEGIC ACCOUNTS - INDUSTRIAL</v>
          </cell>
          <cell r="F2057" t="str">
            <v>Customer Care</v>
          </cell>
          <cell r="G2057" t="str">
            <v>OLD Meter Cost Areas</v>
          </cell>
          <cell r="H2057" t="str">
            <v>120</v>
          </cell>
          <cell r="I2057" t="str">
            <v>LT</v>
          </cell>
          <cell r="J2057">
            <v>17474.650000000001</v>
          </cell>
          <cell r="K2057">
            <v>5912.08</v>
          </cell>
          <cell r="M2057">
            <v>13659.14</v>
          </cell>
        </row>
        <row r="2058">
          <cell r="A2058" t="str">
            <v>O&amp;M</v>
          </cell>
          <cell r="B2058" t="str">
            <v>OLD Meter Cost Areas</v>
          </cell>
          <cell r="C2058">
            <v>21320</v>
          </cell>
          <cell r="D2058" t="str">
            <v>21320</v>
          </cell>
          <cell r="E2058" t="str">
            <v>P6 - STRATEGIC ACCOUNTS - INDUSTRIAL</v>
          </cell>
          <cell r="F2058" t="str">
            <v>Customer Care</v>
          </cell>
          <cell r="G2058" t="str">
            <v>OLD Meter Cost Areas</v>
          </cell>
          <cell r="H2058" t="str">
            <v>120</v>
          </cell>
          <cell r="I2058" t="str">
            <v>OT</v>
          </cell>
          <cell r="J2058">
            <v>15271.1</v>
          </cell>
        </row>
        <row r="2059">
          <cell r="A2059" t="str">
            <v>O&amp;M</v>
          </cell>
          <cell r="B2059" t="str">
            <v>OLD Meter Cost Areas</v>
          </cell>
          <cell r="C2059">
            <v>21320</v>
          </cell>
          <cell r="D2059" t="str">
            <v>21320</v>
          </cell>
          <cell r="E2059" t="str">
            <v>P6 - STRATEGIC ACCOUNTS - INDUSTRIAL</v>
          </cell>
          <cell r="F2059" t="str">
            <v>Customer Care</v>
          </cell>
          <cell r="G2059" t="str">
            <v>OLD Meter Cost Areas</v>
          </cell>
          <cell r="H2059" t="str">
            <v>120</v>
          </cell>
          <cell r="I2059" t="str">
            <v>TT</v>
          </cell>
          <cell r="K2059">
            <v>40.58</v>
          </cell>
          <cell r="M2059">
            <v>-680962.52</v>
          </cell>
        </row>
        <row r="2060">
          <cell r="A2060" t="str">
            <v>O&amp;M</v>
          </cell>
          <cell r="B2060" t="str">
            <v>Simas, Antonio A</v>
          </cell>
          <cell r="C2060">
            <v>21325</v>
          </cell>
          <cell r="D2060" t="str">
            <v>21325</v>
          </cell>
          <cell r="E2060" t="str">
            <v>Meter Operations West</v>
          </cell>
          <cell r="F2060" t="str">
            <v>Customer Care</v>
          </cell>
          <cell r="G2060" t="str">
            <v>Field Collections Support</v>
          </cell>
          <cell r="H2060" t="str">
            <v>120</v>
          </cell>
          <cell r="I2060" t="str">
            <v>IT</v>
          </cell>
          <cell r="L2060">
            <v>1034.3</v>
          </cell>
          <cell r="M2060">
            <v>778.96</v>
          </cell>
        </row>
        <row r="2061">
          <cell r="A2061" t="str">
            <v>O&amp;M</v>
          </cell>
          <cell r="B2061" t="str">
            <v>OLD Meter Cost Areas</v>
          </cell>
          <cell r="C2061">
            <v>21330</v>
          </cell>
          <cell r="D2061" t="str">
            <v>21330</v>
          </cell>
          <cell r="E2061" t="str">
            <v>P8 - STRATEGIC ACCOUNTS - PUBLIC SECTOR</v>
          </cell>
          <cell r="F2061" t="str">
            <v>Customer Care</v>
          </cell>
          <cell r="G2061" t="str">
            <v>OLD Meter Cost Areas</v>
          </cell>
          <cell r="H2061" t="str">
            <v>120</v>
          </cell>
          <cell r="I2061" t="str">
            <v>BT</v>
          </cell>
          <cell r="J2061">
            <v>4284.34</v>
          </cell>
          <cell r="K2061">
            <v>425.74</v>
          </cell>
        </row>
        <row r="2062">
          <cell r="A2062" t="str">
            <v>CAP</v>
          </cell>
          <cell r="B2062" t="str">
            <v>OLD Meter Cost Areas</v>
          </cell>
          <cell r="C2062">
            <v>21330</v>
          </cell>
          <cell r="D2062" t="str">
            <v>21330</v>
          </cell>
          <cell r="E2062" t="str">
            <v>Meter Operations Central</v>
          </cell>
          <cell r="F2062" t="str">
            <v>Customer Care</v>
          </cell>
          <cell r="G2062" t="str">
            <v>OLD Meter Cost Areas</v>
          </cell>
          <cell r="H2062" t="str">
            <v>120</v>
          </cell>
          <cell r="I2062" t="str">
            <v>CI</v>
          </cell>
        </row>
        <row r="2063">
          <cell r="A2063" t="str">
            <v>O&amp;M</v>
          </cell>
          <cell r="B2063" t="str">
            <v>OLD Meter Cost Areas</v>
          </cell>
          <cell r="C2063">
            <v>21330</v>
          </cell>
          <cell r="D2063" t="str">
            <v>21330</v>
          </cell>
          <cell r="E2063" t="str">
            <v>Meter Operations Central</v>
          </cell>
          <cell r="F2063" t="str">
            <v>Customer Care</v>
          </cell>
          <cell r="G2063" t="str">
            <v>OLD Meter Cost Areas</v>
          </cell>
          <cell r="H2063" t="str">
            <v>120</v>
          </cell>
          <cell r="I2063" t="str">
            <v>IT</v>
          </cell>
          <cell r="L2063">
            <v>203.71</v>
          </cell>
        </row>
        <row r="2064">
          <cell r="A2064" t="str">
            <v>O&amp;M</v>
          </cell>
          <cell r="B2064" t="str">
            <v>OLD Meter Cost Areas</v>
          </cell>
          <cell r="C2064">
            <v>21330</v>
          </cell>
          <cell r="D2064" t="str">
            <v>21330</v>
          </cell>
          <cell r="E2064" t="str">
            <v>P8 - STRATEGIC ACCOUNTS - PUBLIC SECTOR</v>
          </cell>
          <cell r="F2064" t="str">
            <v>Customer Care</v>
          </cell>
          <cell r="G2064" t="str">
            <v>OLD Meter Cost Areas</v>
          </cell>
          <cell r="H2064" t="str">
            <v>120</v>
          </cell>
          <cell r="I2064" t="str">
            <v>IT</v>
          </cell>
          <cell r="J2064">
            <v>10492.81</v>
          </cell>
          <cell r="K2064">
            <v>639.85</v>
          </cell>
          <cell r="M2064">
            <v>9172.67</v>
          </cell>
        </row>
        <row r="2065">
          <cell r="A2065" t="str">
            <v>O&amp;M</v>
          </cell>
          <cell r="B2065" t="str">
            <v>OLD Meter Cost Areas</v>
          </cell>
          <cell r="C2065">
            <v>21330</v>
          </cell>
          <cell r="D2065" t="str">
            <v>21330</v>
          </cell>
          <cell r="E2065" t="str">
            <v>P8 - STRATEGIC ACCOUNTS - PUBLIC SECTOR</v>
          </cell>
          <cell r="F2065" t="str">
            <v>Customer Care</v>
          </cell>
          <cell r="G2065" t="str">
            <v>OLD Meter Cost Areas</v>
          </cell>
          <cell r="H2065" t="str">
            <v>120</v>
          </cell>
          <cell r="I2065" t="str">
            <v>LT</v>
          </cell>
          <cell r="J2065">
            <v>4664.22</v>
          </cell>
          <cell r="K2065">
            <v>1216.32</v>
          </cell>
          <cell r="M2065">
            <v>-459.36</v>
          </cell>
        </row>
        <row r="2066">
          <cell r="A2066" t="str">
            <v>O&amp;M</v>
          </cell>
          <cell r="B2066" t="str">
            <v>OLD Meter Cost Areas</v>
          </cell>
          <cell r="C2066">
            <v>21330</v>
          </cell>
          <cell r="D2066" t="str">
            <v>21330</v>
          </cell>
          <cell r="E2066" t="str">
            <v>P8 - STRATEGIC ACCOUNTS - PUBLIC SECTOR</v>
          </cell>
          <cell r="F2066" t="str">
            <v>Customer Care</v>
          </cell>
          <cell r="G2066" t="str">
            <v>OLD Meter Cost Areas</v>
          </cell>
          <cell r="H2066" t="str">
            <v>120</v>
          </cell>
          <cell r="I2066" t="str">
            <v>OT</v>
          </cell>
          <cell r="J2066">
            <v>9638.09</v>
          </cell>
          <cell r="M2066">
            <v>43.5</v>
          </cell>
        </row>
        <row r="2067">
          <cell r="A2067" t="str">
            <v>O&amp;M</v>
          </cell>
          <cell r="B2067" t="str">
            <v>OLD Meter Cost Areas</v>
          </cell>
          <cell r="C2067">
            <v>21330</v>
          </cell>
          <cell r="D2067" t="str">
            <v>21330</v>
          </cell>
          <cell r="E2067" t="str">
            <v>P8 - STRATEGIC ACCOUNTS - PUBLIC SECTOR</v>
          </cell>
          <cell r="F2067" t="str">
            <v>Customer Care</v>
          </cell>
          <cell r="G2067" t="str">
            <v>OLD Meter Cost Areas</v>
          </cell>
          <cell r="H2067" t="str">
            <v>120</v>
          </cell>
          <cell r="I2067" t="str">
            <v>TT</v>
          </cell>
          <cell r="J2067">
            <v>31.46</v>
          </cell>
          <cell r="K2067">
            <v>347.52</v>
          </cell>
          <cell r="M2067">
            <v>-107894.5</v>
          </cell>
        </row>
        <row r="2068">
          <cell r="A2068" t="str">
            <v>O&amp;M</v>
          </cell>
          <cell r="B2068" t="str">
            <v>OLD Meter Cost Areas</v>
          </cell>
          <cell r="C2068">
            <v>21335</v>
          </cell>
          <cell r="D2068" t="str">
            <v>21335</v>
          </cell>
          <cell r="E2068" t="str">
            <v>P9 - SALES SUPPORT DEPT</v>
          </cell>
          <cell r="F2068" t="str">
            <v>Customer Care</v>
          </cell>
          <cell r="G2068" t="str">
            <v>OLD Meter Cost Areas</v>
          </cell>
          <cell r="H2068" t="str">
            <v>120</v>
          </cell>
          <cell r="I2068" t="str">
            <v>BT</v>
          </cell>
          <cell r="J2068">
            <v>2346.48</v>
          </cell>
          <cell r="M2068">
            <v>244.96</v>
          </cell>
        </row>
        <row r="2069">
          <cell r="A2069" t="str">
            <v>O&amp;M</v>
          </cell>
          <cell r="B2069" t="str">
            <v>OLD Meter Cost Areas</v>
          </cell>
          <cell r="C2069">
            <v>21335</v>
          </cell>
          <cell r="D2069" t="str">
            <v>21335</v>
          </cell>
          <cell r="E2069" t="str">
            <v>Meter Operations South</v>
          </cell>
          <cell r="F2069" t="str">
            <v>Customer Care</v>
          </cell>
          <cell r="G2069" t="str">
            <v>OLD Meter Cost Areas</v>
          </cell>
          <cell r="H2069" t="str">
            <v>120</v>
          </cell>
          <cell r="I2069" t="str">
            <v>IT</v>
          </cell>
          <cell r="L2069">
            <v>2338.61</v>
          </cell>
        </row>
        <row r="2070">
          <cell r="A2070" t="str">
            <v>O&amp;M</v>
          </cell>
          <cell r="B2070" t="str">
            <v>OLD Meter Cost Areas</v>
          </cell>
          <cell r="C2070">
            <v>21335</v>
          </cell>
          <cell r="D2070" t="str">
            <v>21335</v>
          </cell>
          <cell r="E2070" t="str">
            <v>P9 - SALES SUPPORT DEPT</v>
          </cell>
          <cell r="F2070" t="str">
            <v>Customer Care</v>
          </cell>
          <cell r="G2070" t="str">
            <v>OLD Meter Cost Areas</v>
          </cell>
          <cell r="H2070" t="str">
            <v>120</v>
          </cell>
          <cell r="I2070" t="str">
            <v>IT</v>
          </cell>
          <cell r="J2070">
            <v>1224.28</v>
          </cell>
          <cell r="K2070">
            <v>446.02</v>
          </cell>
          <cell r="M2070">
            <v>43766.12</v>
          </cell>
        </row>
        <row r="2071">
          <cell r="A2071" t="str">
            <v>O&amp;M</v>
          </cell>
          <cell r="B2071" t="str">
            <v>OLD Meter Cost Areas</v>
          </cell>
          <cell r="C2071">
            <v>21335</v>
          </cell>
          <cell r="D2071" t="str">
            <v>21335</v>
          </cell>
          <cell r="E2071" t="str">
            <v>P9 - SALES SUPPORT DEPT</v>
          </cell>
          <cell r="F2071" t="str">
            <v>Customer Care</v>
          </cell>
          <cell r="G2071" t="str">
            <v>OLD Meter Cost Areas</v>
          </cell>
          <cell r="H2071" t="str">
            <v>120</v>
          </cell>
          <cell r="I2071" t="str">
            <v>LT</v>
          </cell>
          <cell r="J2071">
            <v>1185.6400000000001</v>
          </cell>
          <cell r="K2071">
            <v>0</v>
          </cell>
        </row>
        <row r="2072">
          <cell r="A2072" t="str">
            <v>O&amp;M</v>
          </cell>
          <cell r="B2072" t="str">
            <v>OLD Meter Cost Areas</v>
          </cell>
          <cell r="C2072">
            <v>21335</v>
          </cell>
          <cell r="D2072" t="str">
            <v>21335</v>
          </cell>
          <cell r="E2072" t="str">
            <v>P9 - SALES SUPPORT DEPT</v>
          </cell>
          <cell r="F2072" t="str">
            <v>Customer Care</v>
          </cell>
          <cell r="G2072" t="str">
            <v>OLD Meter Cost Areas</v>
          </cell>
          <cell r="H2072" t="str">
            <v>120</v>
          </cell>
          <cell r="I2072" t="str">
            <v>OT</v>
          </cell>
          <cell r="J2072">
            <v>-1360.39</v>
          </cell>
        </row>
        <row r="2073">
          <cell r="A2073" t="str">
            <v>O&amp;M</v>
          </cell>
          <cell r="B2073" t="str">
            <v>OLD Meter Cost Areas</v>
          </cell>
          <cell r="C2073">
            <v>21335</v>
          </cell>
          <cell r="D2073" t="str">
            <v>21335</v>
          </cell>
          <cell r="E2073" t="str">
            <v>P9 - SALES SUPPORT DEPT</v>
          </cell>
          <cell r="F2073" t="str">
            <v>Customer Care</v>
          </cell>
          <cell r="G2073" t="str">
            <v>OLD Meter Cost Areas</v>
          </cell>
          <cell r="H2073" t="str">
            <v>120</v>
          </cell>
          <cell r="I2073" t="str">
            <v>TT</v>
          </cell>
          <cell r="J2073">
            <v>1109.01</v>
          </cell>
          <cell r="K2073">
            <v>105.32</v>
          </cell>
          <cell r="M2073">
            <v>-101581.94</v>
          </cell>
        </row>
        <row r="2074">
          <cell r="A2074" t="str">
            <v>O&amp;M</v>
          </cell>
          <cell r="C2074">
            <v>21340</v>
          </cell>
          <cell r="D2074" t="str">
            <v>21340</v>
          </cell>
          <cell r="E2074" t="str">
            <v>Q1 - PRODUCT MGMT AND FIELD MARKET DEPT</v>
          </cell>
          <cell r="H2074" t="str">
            <v>120</v>
          </cell>
          <cell r="I2074" t="str">
            <v>BT</v>
          </cell>
          <cell r="J2074">
            <v>0.6</v>
          </cell>
          <cell r="M2074">
            <v>-11866.58</v>
          </cell>
        </row>
        <row r="2075">
          <cell r="A2075" t="str">
            <v>O&amp;M</v>
          </cell>
          <cell r="C2075">
            <v>21340</v>
          </cell>
          <cell r="D2075" t="str">
            <v>21340</v>
          </cell>
          <cell r="E2075" t="str">
            <v>Q1 - PRODUCT MGMT AND FIELD MARKET DEPT</v>
          </cell>
          <cell r="H2075" t="str">
            <v>120</v>
          </cell>
          <cell r="I2075" t="str">
            <v>IT</v>
          </cell>
          <cell r="J2075">
            <v>4284.9399999999996</v>
          </cell>
          <cell r="K2075">
            <v>2084.52</v>
          </cell>
          <cell r="M2075">
            <v>33550.44</v>
          </cell>
        </row>
        <row r="2076">
          <cell r="A2076" t="str">
            <v>O&amp;M</v>
          </cell>
          <cell r="C2076">
            <v>21340</v>
          </cell>
          <cell r="D2076" t="str">
            <v>21340</v>
          </cell>
          <cell r="E2076" t="str">
            <v>Q1 - PRODUCT MGMT AND FIELD MARKET DEPT</v>
          </cell>
          <cell r="H2076" t="str">
            <v>120</v>
          </cell>
          <cell r="I2076" t="str">
            <v>LT</v>
          </cell>
          <cell r="J2076">
            <v>-0.47</v>
          </cell>
        </row>
        <row r="2077">
          <cell r="A2077" t="str">
            <v>O&amp;M</v>
          </cell>
          <cell r="C2077">
            <v>21340</v>
          </cell>
          <cell r="D2077" t="str">
            <v>21340</v>
          </cell>
          <cell r="E2077" t="str">
            <v>Q1 - PRODUCT MGMT AND FIELD MARKET DEPT</v>
          </cell>
          <cell r="H2077" t="str">
            <v>120</v>
          </cell>
          <cell r="I2077" t="str">
            <v>OT</v>
          </cell>
          <cell r="J2077">
            <v>130.58000000000001</v>
          </cell>
        </row>
        <row r="2078">
          <cell r="A2078" t="str">
            <v>O&amp;M</v>
          </cell>
          <cell r="C2078">
            <v>21345</v>
          </cell>
          <cell r="D2078" t="str">
            <v>21345</v>
          </cell>
          <cell r="E2078" t="str">
            <v>F2 - SALES AND MARKETING GROUP</v>
          </cell>
          <cell r="H2078" t="str">
            <v>120</v>
          </cell>
          <cell r="I2078" t="str">
            <v>LT</v>
          </cell>
          <cell r="J2078">
            <v>18032</v>
          </cell>
        </row>
        <row r="2079">
          <cell r="A2079" t="str">
            <v>O&amp;M</v>
          </cell>
          <cell r="B2079" t="str">
            <v>Driscoll,Stephen J</v>
          </cell>
          <cell r="C2079">
            <v>21350</v>
          </cell>
          <cell r="D2079" t="str">
            <v>21350</v>
          </cell>
          <cell r="E2079" t="str">
            <v>Business Services Vice President</v>
          </cell>
          <cell r="F2079" t="str">
            <v>Mat Mgmt-Trans</v>
          </cell>
          <cell r="G2079" t="str">
            <v>Materials Management-Transportation</v>
          </cell>
          <cell r="H2079" t="str">
            <v>120</v>
          </cell>
          <cell r="I2079" t="str">
            <v>BT</v>
          </cell>
          <cell r="J2079">
            <v>51319.24</v>
          </cell>
          <cell r="K2079">
            <v>-2255.67</v>
          </cell>
        </row>
        <row r="2080">
          <cell r="A2080" t="str">
            <v>O&amp;M</v>
          </cell>
          <cell r="B2080" t="str">
            <v>Driscoll,Stephen J</v>
          </cell>
          <cell r="C2080">
            <v>21350</v>
          </cell>
          <cell r="D2080" t="str">
            <v>21350</v>
          </cell>
          <cell r="E2080" t="str">
            <v>Business Services Vice President</v>
          </cell>
          <cell r="F2080" t="str">
            <v>Mat Mgmt-Trans</v>
          </cell>
          <cell r="G2080" t="str">
            <v>Materials Management-Transportation</v>
          </cell>
          <cell r="H2080" t="str">
            <v>120</v>
          </cell>
          <cell r="I2080" t="str">
            <v>IT</v>
          </cell>
          <cell r="J2080">
            <v>155765.18</v>
          </cell>
          <cell r="K2080">
            <v>-90252.95</v>
          </cell>
          <cell r="M2080">
            <v>181.51</v>
          </cell>
        </row>
        <row r="2081">
          <cell r="A2081" t="str">
            <v>O&amp;M</v>
          </cell>
          <cell r="B2081" t="str">
            <v>Driscoll,Stephen J</v>
          </cell>
          <cell r="C2081">
            <v>21350</v>
          </cell>
          <cell r="D2081" t="str">
            <v>21350</v>
          </cell>
          <cell r="E2081" t="str">
            <v>Business Services Vice President</v>
          </cell>
          <cell r="F2081" t="str">
            <v>Mat Mgmt-Trans</v>
          </cell>
          <cell r="G2081" t="str">
            <v>Materials Management-Transportation</v>
          </cell>
          <cell r="H2081" t="str">
            <v>120</v>
          </cell>
          <cell r="I2081" t="str">
            <v>LT</v>
          </cell>
          <cell r="J2081">
            <v>204301.48</v>
          </cell>
          <cell r="K2081">
            <v>0</v>
          </cell>
        </row>
        <row r="2082">
          <cell r="A2082" t="str">
            <v>O&amp;M</v>
          </cell>
          <cell r="B2082" t="str">
            <v>Driscoll,Stephen J</v>
          </cell>
          <cell r="C2082">
            <v>21350</v>
          </cell>
          <cell r="D2082" t="str">
            <v>21350</v>
          </cell>
          <cell r="E2082" t="str">
            <v>Business Services Vice President</v>
          </cell>
          <cell r="F2082" t="str">
            <v>Mat Mgmt-Trans</v>
          </cell>
          <cell r="G2082" t="str">
            <v>Materials Management-Transportation</v>
          </cell>
          <cell r="H2082" t="str">
            <v>120</v>
          </cell>
          <cell r="I2082" t="str">
            <v>MT</v>
          </cell>
          <cell r="J2082">
            <v>0</v>
          </cell>
          <cell r="M2082">
            <v>-200</v>
          </cell>
        </row>
        <row r="2083">
          <cell r="A2083" t="str">
            <v>O&amp;M</v>
          </cell>
          <cell r="B2083" t="str">
            <v>Driscoll,Stephen J</v>
          </cell>
          <cell r="C2083">
            <v>21350</v>
          </cell>
          <cell r="D2083" t="str">
            <v>21350</v>
          </cell>
          <cell r="E2083" t="str">
            <v>Business Services Vice President</v>
          </cell>
          <cell r="F2083" t="str">
            <v>Mat Mgmt-Trans</v>
          </cell>
          <cell r="G2083" t="str">
            <v>Materials Management-Transportation</v>
          </cell>
          <cell r="H2083" t="str">
            <v>120</v>
          </cell>
          <cell r="I2083" t="str">
            <v>OT</v>
          </cell>
          <cell r="J2083">
            <v>5764.41</v>
          </cell>
          <cell r="K2083">
            <v>929.05</v>
          </cell>
        </row>
        <row r="2084">
          <cell r="A2084" t="str">
            <v>O&amp;M</v>
          </cell>
          <cell r="B2084" t="str">
            <v>Driscoll,Stephen J</v>
          </cell>
          <cell r="C2084">
            <v>21350</v>
          </cell>
          <cell r="D2084" t="str">
            <v>21350</v>
          </cell>
          <cell r="E2084" t="str">
            <v>Materials Management-Transportation</v>
          </cell>
          <cell r="F2084" t="str">
            <v>Mat Mgmt-Trans</v>
          </cell>
          <cell r="G2084" t="str">
            <v>Materials Management-Transportation</v>
          </cell>
          <cell r="H2084" t="str">
            <v>120</v>
          </cell>
          <cell r="I2084" t="str">
            <v>OT</v>
          </cell>
          <cell r="L2084">
            <v>0</v>
          </cell>
        </row>
        <row r="2085">
          <cell r="A2085" t="str">
            <v>O&amp;M</v>
          </cell>
          <cell r="B2085" t="str">
            <v>Driscoll,Stephen J</v>
          </cell>
          <cell r="C2085">
            <v>21350</v>
          </cell>
          <cell r="D2085" t="str">
            <v>21350</v>
          </cell>
          <cell r="E2085" t="str">
            <v>Business Services Vice President</v>
          </cell>
          <cell r="F2085" t="str">
            <v>Mat Mgmt-Trans</v>
          </cell>
          <cell r="G2085" t="str">
            <v>Materials Management-Transportation</v>
          </cell>
          <cell r="H2085" t="str">
            <v>120</v>
          </cell>
          <cell r="I2085" t="str">
            <v>TT</v>
          </cell>
          <cell r="J2085">
            <v>224.16</v>
          </cell>
        </row>
        <row r="2086">
          <cell r="A2086" t="str">
            <v>O&amp;M</v>
          </cell>
          <cell r="B2086" t="str">
            <v>Rotty, Paul L</v>
          </cell>
          <cell r="C2086">
            <v>21355</v>
          </cell>
          <cell r="D2086" t="str">
            <v>21355</v>
          </cell>
          <cell r="E2086" t="str">
            <v>Distribution and Warehousing Admin</v>
          </cell>
          <cell r="F2086" t="str">
            <v>Mat Mgmt-Trans</v>
          </cell>
          <cell r="G2086" t="str">
            <v>Distribution and Warehousing Admin</v>
          </cell>
          <cell r="H2086" t="str">
            <v>120</v>
          </cell>
          <cell r="I2086" t="str">
            <v>BT</v>
          </cell>
          <cell r="J2086">
            <v>50982.84</v>
          </cell>
          <cell r="K2086">
            <v>928.9</v>
          </cell>
        </row>
        <row r="2087">
          <cell r="A2087" t="str">
            <v>O&amp;M</v>
          </cell>
          <cell r="B2087" t="str">
            <v>Rotty, Paul L</v>
          </cell>
          <cell r="C2087">
            <v>21355</v>
          </cell>
          <cell r="D2087" t="str">
            <v>21355</v>
          </cell>
          <cell r="E2087" t="str">
            <v>Distribution and Warehousing Admin</v>
          </cell>
          <cell r="F2087" t="str">
            <v>Mat Mgmt-Trans</v>
          </cell>
          <cell r="G2087" t="str">
            <v>Distribution and Warehousing Admin</v>
          </cell>
          <cell r="H2087" t="str">
            <v>120</v>
          </cell>
          <cell r="I2087" t="str">
            <v>IT</v>
          </cell>
          <cell r="J2087">
            <v>897.7</v>
          </cell>
          <cell r="K2087">
            <v>34628.379999999997</v>
          </cell>
          <cell r="L2087">
            <v>79451.48</v>
          </cell>
        </row>
        <row r="2088">
          <cell r="A2088" t="str">
            <v>O&amp;M</v>
          </cell>
          <cell r="B2088" t="str">
            <v>Rotty, Paul L</v>
          </cell>
          <cell r="C2088">
            <v>21355</v>
          </cell>
          <cell r="D2088" t="str">
            <v>21355</v>
          </cell>
          <cell r="E2088" t="str">
            <v>Distribution and Warehousing Admin</v>
          </cell>
          <cell r="F2088" t="str">
            <v>Mat Mgmt-Trans</v>
          </cell>
          <cell r="G2088" t="str">
            <v>Distribution and Warehousing Admin</v>
          </cell>
          <cell r="H2088" t="str">
            <v>120</v>
          </cell>
          <cell r="I2088" t="str">
            <v>LT</v>
          </cell>
          <cell r="J2088">
            <v>153040.72</v>
          </cell>
          <cell r="K2088">
            <v>2654</v>
          </cell>
        </row>
        <row r="2089">
          <cell r="A2089" t="str">
            <v>O&amp;M</v>
          </cell>
          <cell r="B2089" t="str">
            <v>Rotty, Paul L</v>
          </cell>
          <cell r="C2089">
            <v>21355</v>
          </cell>
          <cell r="D2089" t="str">
            <v>21355</v>
          </cell>
          <cell r="E2089" t="str">
            <v>Distribution and Warehousing Admin</v>
          </cell>
          <cell r="F2089" t="str">
            <v>Mat Mgmt-Trans</v>
          </cell>
          <cell r="G2089" t="str">
            <v>Distribution and Warehousing Admin</v>
          </cell>
          <cell r="H2089" t="str">
            <v>120</v>
          </cell>
          <cell r="I2089" t="str">
            <v>MT</v>
          </cell>
          <cell r="K2089">
            <v>-860.25</v>
          </cell>
          <cell r="L2089">
            <v>-931.95</v>
          </cell>
        </row>
        <row r="2090">
          <cell r="A2090" t="str">
            <v>O&amp;M</v>
          </cell>
          <cell r="B2090" t="str">
            <v>Rotty, Paul L</v>
          </cell>
          <cell r="C2090">
            <v>21355</v>
          </cell>
          <cell r="D2090" t="str">
            <v>21355</v>
          </cell>
          <cell r="E2090" t="str">
            <v>Distribution and Warehousing Admin</v>
          </cell>
          <cell r="F2090" t="str">
            <v>Mat Mgmt-Trans</v>
          </cell>
          <cell r="G2090" t="str">
            <v>Distribution and Warehousing Admin</v>
          </cell>
          <cell r="H2090" t="str">
            <v>120</v>
          </cell>
          <cell r="I2090" t="str">
            <v>OT</v>
          </cell>
          <cell r="J2090">
            <v>33146.400000000001</v>
          </cell>
          <cell r="K2090">
            <v>114848.43</v>
          </cell>
          <cell r="L2090">
            <v>210354.78</v>
          </cell>
        </row>
        <row r="2091">
          <cell r="A2091" t="str">
            <v>O&amp;M</v>
          </cell>
          <cell r="B2091" t="str">
            <v>Rotty, Paul L</v>
          </cell>
          <cell r="C2091">
            <v>21355</v>
          </cell>
          <cell r="D2091" t="str">
            <v>21355</v>
          </cell>
          <cell r="E2091" t="str">
            <v>Distribution and Warehousing Admin</v>
          </cell>
          <cell r="F2091" t="str">
            <v>Mat Mgmt-Trans</v>
          </cell>
          <cell r="G2091" t="str">
            <v>Distribution and Warehousing Admin</v>
          </cell>
          <cell r="H2091" t="str">
            <v>120</v>
          </cell>
          <cell r="I2091" t="str">
            <v>TT</v>
          </cell>
          <cell r="J2091">
            <v>10185.5</v>
          </cell>
          <cell r="K2091">
            <v>106.52</v>
          </cell>
          <cell r="M2091">
            <v>1253.3</v>
          </cell>
        </row>
        <row r="2092">
          <cell r="A2092" t="str">
            <v>CAP</v>
          </cell>
          <cell r="B2092" t="str">
            <v>Anastasia, Donald</v>
          </cell>
          <cell r="C2092">
            <v>21357</v>
          </cell>
          <cell r="D2092" t="str">
            <v>21357</v>
          </cell>
          <cell r="E2092" t="str">
            <v>Dedham Facilities</v>
          </cell>
          <cell r="F2092" t="str">
            <v>CFO</v>
          </cell>
          <cell r="G2092" t="str">
            <v>Dedham Facilities</v>
          </cell>
          <cell r="H2092" t="str">
            <v>120</v>
          </cell>
          <cell r="I2092" t="str">
            <v>CI</v>
          </cell>
          <cell r="K2092">
            <v>0</v>
          </cell>
        </row>
        <row r="2093">
          <cell r="A2093" t="str">
            <v>O&amp;M</v>
          </cell>
          <cell r="B2093" t="str">
            <v>Anastasia, Donald</v>
          </cell>
          <cell r="C2093">
            <v>21357</v>
          </cell>
          <cell r="D2093" t="str">
            <v>21357</v>
          </cell>
          <cell r="E2093" t="str">
            <v>Dedham Facilities</v>
          </cell>
          <cell r="F2093" t="str">
            <v>CFO</v>
          </cell>
          <cell r="G2093" t="str">
            <v>Dedham Facilities</v>
          </cell>
          <cell r="H2093" t="str">
            <v>120</v>
          </cell>
          <cell r="I2093" t="str">
            <v>IT</v>
          </cell>
          <cell r="K2093">
            <v>0</v>
          </cell>
        </row>
        <row r="2094">
          <cell r="A2094" t="str">
            <v>O&amp;M</v>
          </cell>
          <cell r="B2094" t="str">
            <v>Elliott Jr, James F</v>
          </cell>
          <cell r="C2094">
            <v>21360</v>
          </cell>
          <cell r="D2094" t="str">
            <v>21360</v>
          </cell>
          <cell r="E2094" t="str">
            <v>Southboro Fleet</v>
          </cell>
          <cell r="F2094" t="str">
            <v>Mat Mgmt-Trans</v>
          </cell>
          <cell r="G2094" t="str">
            <v>Southboro Fleet</v>
          </cell>
          <cell r="H2094" t="str">
            <v>120</v>
          </cell>
          <cell r="I2094" t="str">
            <v>IT</v>
          </cell>
          <cell r="J2094">
            <v>1660.11</v>
          </cell>
        </row>
        <row r="2095">
          <cell r="A2095" t="str">
            <v>O&amp;M</v>
          </cell>
          <cell r="B2095" t="str">
            <v>Anastasia, Donald</v>
          </cell>
          <cell r="C2095">
            <v>21365</v>
          </cell>
          <cell r="D2095" t="str">
            <v>21365</v>
          </cell>
          <cell r="E2095" t="str">
            <v>Southboro Facilities</v>
          </cell>
          <cell r="F2095" t="str">
            <v>CFO</v>
          </cell>
          <cell r="G2095" t="str">
            <v>Southboro Facilities</v>
          </cell>
          <cell r="H2095" t="str">
            <v>120</v>
          </cell>
          <cell r="I2095" t="str">
            <v>IT</v>
          </cell>
          <cell r="J2095">
            <v>24312.46</v>
          </cell>
          <cell r="K2095">
            <v>10</v>
          </cell>
        </row>
        <row r="2096">
          <cell r="A2096" t="str">
            <v>O&amp;M</v>
          </cell>
          <cell r="B2096" t="str">
            <v>Rotty, Paul L</v>
          </cell>
          <cell r="C2096">
            <v>21370</v>
          </cell>
          <cell r="D2096" t="str">
            <v>21370</v>
          </cell>
          <cell r="E2096" t="str">
            <v>Southboro Warehouse and Distribution</v>
          </cell>
          <cell r="F2096" t="str">
            <v>Mat Mgmt-Trans</v>
          </cell>
          <cell r="G2096" t="str">
            <v>Southboro Warehouse and Distribution</v>
          </cell>
          <cell r="H2096" t="str">
            <v>120</v>
          </cell>
          <cell r="I2096" t="str">
            <v>BT</v>
          </cell>
          <cell r="J2096">
            <v>21099.99</v>
          </cell>
          <cell r="K2096">
            <v>410</v>
          </cell>
        </row>
        <row r="2097">
          <cell r="A2097" t="str">
            <v>O&amp;M</v>
          </cell>
          <cell r="B2097" t="str">
            <v>Rotty, Paul L</v>
          </cell>
          <cell r="C2097">
            <v>21370</v>
          </cell>
          <cell r="D2097" t="str">
            <v>21370</v>
          </cell>
          <cell r="E2097" t="str">
            <v>Southboro Warehouse and Distribution</v>
          </cell>
          <cell r="F2097" t="str">
            <v>Mat Mgmt-Trans</v>
          </cell>
          <cell r="G2097" t="str">
            <v>Southboro Warehouse and Distribution</v>
          </cell>
          <cell r="H2097" t="str">
            <v>120</v>
          </cell>
          <cell r="I2097" t="str">
            <v>IT</v>
          </cell>
          <cell r="J2097">
            <v>424.7</v>
          </cell>
          <cell r="K2097">
            <v>938.54</v>
          </cell>
          <cell r="L2097">
            <v>33.08</v>
          </cell>
        </row>
        <row r="2098">
          <cell r="A2098" t="str">
            <v>O&amp;M</v>
          </cell>
          <cell r="B2098" t="str">
            <v>Rotty, Paul L</v>
          </cell>
          <cell r="C2098">
            <v>21370</v>
          </cell>
          <cell r="D2098" t="str">
            <v>21370</v>
          </cell>
          <cell r="E2098" t="str">
            <v>Southboro Warehouse and Distribution</v>
          </cell>
          <cell r="F2098" t="str">
            <v>Mat Mgmt-Trans</v>
          </cell>
          <cell r="G2098" t="str">
            <v>Southboro Warehouse and Distribution</v>
          </cell>
          <cell r="H2098" t="str">
            <v>120</v>
          </cell>
          <cell r="I2098" t="str">
            <v>LT</v>
          </cell>
          <cell r="J2098">
            <v>60050.559999999998</v>
          </cell>
          <cell r="K2098">
            <v>1171.45</v>
          </cell>
        </row>
        <row r="2099">
          <cell r="A2099" t="str">
            <v>O&amp;M</v>
          </cell>
          <cell r="B2099" t="str">
            <v>Rotty, Paul L</v>
          </cell>
          <cell r="C2099">
            <v>21370</v>
          </cell>
          <cell r="D2099" t="str">
            <v>21370</v>
          </cell>
          <cell r="E2099" t="str">
            <v>Southboro Warehouse and Distribution</v>
          </cell>
          <cell r="F2099" t="str">
            <v>Mat Mgmt-Trans</v>
          </cell>
          <cell r="G2099" t="str">
            <v>Southboro Warehouse and Distribution</v>
          </cell>
          <cell r="H2099" t="str">
            <v>120</v>
          </cell>
          <cell r="I2099" t="str">
            <v>MT</v>
          </cell>
          <cell r="J2099">
            <v>0</v>
          </cell>
          <cell r="M2099">
            <v>0</v>
          </cell>
        </row>
        <row r="2100">
          <cell r="A2100" t="str">
            <v>O&amp;M</v>
          </cell>
          <cell r="B2100" t="str">
            <v>Rotty, Paul L</v>
          </cell>
          <cell r="C2100">
            <v>21370</v>
          </cell>
          <cell r="D2100" t="str">
            <v>21370</v>
          </cell>
          <cell r="E2100" t="str">
            <v>Southboro Warehouse and Distribution</v>
          </cell>
          <cell r="F2100" t="str">
            <v>Mat Mgmt-Trans</v>
          </cell>
          <cell r="G2100" t="str">
            <v>Southboro Warehouse and Distribution</v>
          </cell>
          <cell r="H2100" t="str">
            <v>120</v>
          </cell>
          <cell r="I2100" t="str">
            <v>OT</v>
          </cell>
          <cell r="J2100">
            <v>828.84</v>
          </cell>
        </row>
        <row r="2101">
          <cell r="A2101" t="str">
            <v>O&amp;M</v>
          </cell>
          <cell r="B2101" t="str">
            <v>Rotty, Paul L</v>
          </cell>
          <cell r="C2101">
            <v>21370</v>
          </cell>
          <cell r="D2101" t="str">
            <v>21370</v>
          </cell>
          <cell r="E2101" t="str">
            <v>Southboro Warehouse and Distribution</v>
          </cell>
          <cell r="F2101" t="str">
            <v>Mat Mgmt-Trans</v>
          </cell>
          <cell r="G2101" t="str">
            <v>Southboro Warehouse and Distribution</v>
          </cell>
          <cell r="H2101" t="str">
            <v>120</v>
          </cell>
          <cell r="I2101" t="str">
            <v>TT</v>
          </cell>
          <cell r="J2101">
            <v>1149.49</v>
          </cell>
          <cell r="K2101">
            <v>0</v>
          </cell>
        </row>
        <row r="2102">
          <cell r="A2102" t="str">
            <v>CAP</v>
          </cell>
          <cell r="B2102" t="str">
            <v>Anastasia, Donald</v>
          </cell>
          <cell r="C2102">
            <v>21371</v>
          </cell>
          <cell r="D2102" t="str">
            <v>21371</v>
          </cell>
          <cell r="E2102" t="str">
            <v>Take Stations</v>
          </cell>
          <cell r="F2102" t="str">
            <v>CFO</v>
          </cell>
          <cell r="G2102" t="str">
            <v>Take Stations</v>
          </cell>
          <cell r="H2102" t="str">
            <v>120</v>
          </cell>
          <cell r="I2102" t="str">
            <v>CI</v>
          </cell>
          <cell r="L2102">
            <v>16200</v>
          </cell>
        </row>
        <row r="2103">
          <cell r="A2103" t="str">
            <v>CAP</v>
          </cell>
          <cell r="B2103" t="str">
            <v>Anastasia, Donald</v>
          </cell>
          <cell r="C2103">
            <v>21371</v>
          </cell>
          <cell r="D2103" t="str">
            <v>21371</v>
          </cell>
          <cell r="E2103" t="str">
            <v>Take Stations</v>
          </cell>
          <cell r="F2103" t="str">
            <v>CFO</v>
          </cell>
          <cell r="G2103" t="str">
            <v>Take Stations</v>
          </cell>
          <cell r="H2103" t="str">
            <v>120</v>
          </cell>
          <cell r="I2103" t="str">
            <v>CM</v>
          </cell>
        </row>
        <row r="2104">
          <cell r="A2104" t="str">
            <v>O&amp;M</v>
          </cell>
          <cell r="B2104" t="str">
            <v>Elliott Jr, James F</v>
          </cell>
          <cell r="C2104">
            <v>21375</v>
          </cell>
          <cell r="D2104" t="str">
            <v>21375</v>
          </cell>
          <cell r="E2104" t="str">
            <v>Framingham Fleet</v>
          </cell>
          <cell r="F2104" t="str">
            <v>Mat Mgmt-Trans</v>
          </cell>
          <cell r="G2104" t="str">
            <v>Framingham Fleet</v>
          </cell>
          <cell r="H2104" t="str">
            <v>120</v>
          </cell>
          <cell r="I2104" t="str">
            <v>BT</v>
          </cell>
          <cell r="J2104">
            <v>54873.16</v>
          </cell>
          <cell r="M2104">
            <v>-511073.36</v>
          </cell>
        </row>
        <row r="2105">
          <cell r="A2105" t="str">
            <v>CAP</v>
          </cell>
          <cell r="B2105" t="str">
            <v>Elliott Jr, James F</v>
          </cell>
          <cell r="C2105">
            <v>21375</v>
          </cell>
          <cell r="D2105" t="str">
            <v>21375</v>
          </cell>
          <cell r="E2105" t="str">
            <v>Framingham Fleet</v>
          </cell>
          <cell r="F2105" t="str">
            <v>Mat Mgmt-Trans</v>
          </cell>
          <cell r="G2105" t="str">
            <v>Framingham Fleet</v>
          </cell>
          <cell r="H2105" t="str">
            <v>120</v>
          </cell>
          <cell r="I2105" t="str">
            <v>CI</v>
          </cell>
          <cell r="L2105">
            <v>22641.119999999999</v>
          </cell>
        </row>
        <row r="2106">
          <cell r="A2106" t="str">
            <v>O&amp;M</v>
          </cell>
          <cell r="B2106" t="str">
            <v>Elliott Jr, James F</v>
          </cell>
          <cell r="C2106">
            <v>21375</v>
          </cell>
          <cell r="D2106" t="str">
            <v>21375</v>
          </cell>
          <cell r="E2106" t="str">
            <v>Framingham Fleet</v>
          </cell>
          <cell r="F2106" t="str">
            <v>Mat Mgmt-Trans</v>
          </cell>
          <cell r="G2106" t="str">
            <v>Framingham Fleet</v>
          </cell>
          <cell r="H2106" t="str">
            <v>120</v>
          </cell>
          <cell r="I2106" t="str">
            <v>IT</v>
          </cell>
          <cell r="J2106">
            <v>18946.98</v>
          </cell>
          <cell r="K2106">
            <v>3643.94</v>
          </cell>
          <cell r="L2106">
            <v>313.16000000000003</v>
          </cell>
        </row>
        <row r="2107">
          <cell r="A2107" t="str">
            <v>O&amp;M</v>
          </cell>
          <cell r="B2107" t="str">
            <v>Elliott Jr, James F</v>
          </cell>
          <cell r="C2107">
            <v>21375</v>
          </cell>
          <cell r="D2107" t="str">
            <v>21375</v>
          </cell>
          <cell r="E2107" t="str">
            <v>Framingham Fleet</v>
          </cell>
          <cell r="F2107" t="str">
            <v>Mat Mgmt-Trans</v>
          </cell>
          <cell r="G2107" t="str">
            <v>Framingham Fleet</v>
          </cell>
          <cell r="H2107" t="str">
            <v>120</v>
          </cell>
          <cell r="I2107" t="str">
            <v>LT</v>
          </cell>
          <cell r="J2107">
            <v>160122.23999999999</v>
          </cell>
          <cell r="M2107">
            <v>-336.01</v>
          </cell>
        </row>
        <row r="2108">
          <cell r="A2108" t="str">
            <v>O&amp;M</v>
          </cell>
          <cell r="B2108" t="str">
            <v>Elliott Jr, James F</v>
          </cell>
          <cell r="C2108">
            <v>21375</v>
          </cell>
          <cell r="D2108" t="str">
            <v>21375</v>
          </cell>
          <cell r="E2108" t="str">
            <v>Framingham Fleet</v>
          </cell>
          <cell r="F2108" t="str">
            <v>Mat Mgmt-Trans</v>
          </cell>
          <cell r="G2108" t="str">
            <v>Framingham Fleet</v>
          </cell>
          <cell r="H2108" t="str">
            <v>120</v>
          </cell>
          <cell r="I2108" t="str">
            <v>MT</v>
          </cell>
          <cell r="K2108">
            <v>49</v>
          </cell>
          <cell r="M2108">
            <v>200</v>
          </cell>
        </row>
        <row r="2109">
          <cell r="A2109" t="str">
            <v>O&amp;M</v>
          </cell>
          <cell r="B2109" t="str">
            <v>Elliott Jr, James F</v>
          </cell>
          <cell r="C2109">
            <v>21375</v>
          </cell>
          <cell r="D2109" t="str">
            <v>21375</v>
          </cell>
          <cell r="E2109" t="str">
            <v>Framingham Fleet</v>
          </cell>
          <cell r="F2109" t="str">
            <v>Mat Mgmt-Trans</v>
          </cell>
          <cell r="G2109" t="str">
            <v>Framingham Fleet</v>
          </cell>
          <cell r="H2109" t="str">
            <v>120</v>
          </cell>
          <cell r="I2109" t="str">
            <v>OT</v>
          </cell>
          <cell r="J2109">
            <v>818.79</v>
          </cell>
        </row>
        <row r="2110">
          <cell r="A2110" t="str">
            <v>O&amp;M</v>
          </cell>
          <cell r="B2110" t="str">
            <v>Elliott Jr, James F</v>
          </cell>
          <cell r="C2110">
            <v>21375</v>
          </cell>
          <cell r="D2110" t="str">
            <v>21375</v>
          </cell>
          <cell r="E2110" t="str">
            <v>Framingham Fleet</v>
          </cell>
          <cell r="F2110" t="str">
            <v>Mat Mgmt-Trans</v>
          </cell>
          <cell r="G2110" t="str">
            <v>Framingham Fleet</v>
          </cell>
          <cell r="H2110" t="str">
            <v>120</v>
          </cell>
          <cell r="I2110" t="str">
            <v>TT</v>
          </cell>
          <cell r="J2110">
            <v>33980.9</v>
          </cell>
          <cell r="K2110">
            <v>0</v>
          </cell>
          <cell r="M2110">
            <v>-953.57</v>
          </cell>
        </row>
        <row r="2111">
          <cell r="A2111" t="str">
            <v>O&amp;M</v>
          </cell>
          <cell r="B2111" t="str">
            <v>Anastasia, Donald</v>
          </cell>
          <cell r="C2111">
            <v>21380</v>
          </cell>
          <cell r="D2111" t="str">
            <v>21380</v>
          </cell>
          <cell r="E2111" t="str">
            <v>Framingham Facilities</v>
          </cell>
          <cell r="F2111" t="str">
            <v>CFO</v>
          </cell>
          <cell r="G2111" t="str">
            <v>Framingham Facilities</v>
          </cell>
          <cell r="H2111" t="str">
            <v>120</v>
          </cell>
          <cell r="I2111" t="str">
            <v>BT</v>
          </cell>
          <cell r="J2111">
            <v>17417.77</v>
          </cell>
          <cell r="K2111">
            <v>1682.24</v>
          </cell>
          <cell r="L2111">
            <v>219.57</v>
          </cell>
        </row>
        <row r="2112">
          <cell r="A2112" t="str">
            <v>CAP</v>
          </cell>
          <cell r="B2112" t="str">
            <v>Anastasia, Donald</v>
          </cell>
          <cell r="C2112">
            <v>21380</v>
          </cell>
          <cell r="D2112" t="str">
            <v>21380</v>
          </cell>
          <cell r="E2112" t="str">
            <v>Framingham Facilities</v>
          </cell>
          <cell r="F2112" t="str">
            <v>CFO</v>
          </cell>
          <cell r="G2112" t="str">
            <v>Framingham Facilities</v>
          </cell>
          <cell r="H2112" t="str">
            <v>120</v>
          </cell>
          <cell r="I2112" t="str">
            <v>CB</v>
          </cell>
          <cell r="K2112">
            <v>102.08</v>
          </cell>
          <cell r="M2112">
            <v>1461915.61</v>
          </cell>
        </row>
        <row r="2113">
          <cell r="A2113" t="str">
            <v>CAP</v>
          </cell>
          <cell r="B2113" t="str">
            <v>Anastasia, Donald</v>
          </cell>
          <cell r="C2113">
            <v>21380</v>
          </cell>
          <cell r="D2113" t="str">
            <v>21380</v>
          </cell>
          <cell r="E2113" t="str">
            <v>Framingham Facilities</v>
          </cell>
          <cell r="F2113" t="str">
            <v>CFO</v>
          </cell>
          <cell r="G2113" t="str">
            <v>Framingham Facilities</v>
          </cell>
          <cell r="H2113" t="str">
            <v>120</v>
          </cell>
          <cell r="I2113" t="str">
            <v>CI</v>
          </cell>
          <cell r="J2113">
            <v>230204.5</v>
          </cell>
          <cell r="K2113">
            <v>0</v>
          </cell>
          <cell r="L2113">
            <v>84941.63</v>
          </cell>
          <cell r="M2113">
            <v>414.03</v>
          </cell>
        </row>
        <row r="2114">
          <cell r="A2114" t="str">
            <v>CAP</v>
          </cell>
          <cell r="B2114" t="str">
            <v>Anastasia, Donald</v>
          </cell>
          <cell r="C2114">
            <v>21380</v>
          </cell>
          <cell r="D2114" t="str">
            <v>21380</v>
          </cell>
          <cell r="E2114" t="str">
            <v>Framingham Facilities</v>
          </cell>
          <cell r="F2114" t="str">
            <v>CFO</v>
          </cell>
          <cell r="G2114" t="str">
            <v>Framingham Facilities</v>
          </cell>
          <cell r="H2114" t="str">
            <v>120</v>
          </cell>
          <cell r="I2114" t="str">
            <v>CL</v>
          </cell>
          <cell r="K2114">
            <v>232</v>
          </cell>
        </row>
        <row r="2115">
          <cell r="A2115" t="str">
            <v>CAP</v>
          </cell>
          <cell r="B2115" t="str">
            <v>Anastasia, Donald</v>
          </cell>
          <cell r="C2115">
            <v>21380</v>
          </cell>
          <cell r="D2115" t="str">
            <v>21380</v>
          </cell>
          <cell r="E2115" t="str">
            <v>Framingham Facilities</v>
          </cell>
          <cell r="F2115" t="str">
            <v>CFO</v>
          </cell>
          <cell r="G2115" t="str">
            <v>Framingham Facilities</v>
          </cell>
          <cell r="H2115" t="str">
            <v>120</v>
          </cell>
          <cell r="I2115" t="str">
            <v>CT</v>
          </cell>
          <cell r="L2115">
            <v>3054.56</v>
          </cell>
        </row>
        <row r="2116">
          <cell r="A2116" t="str">
            <v>O&amp;M</v>
          </cell>
          <cell r="B2116" t="str">
            <v>Anastasia, Donald</v>
          </cell>
          <cell r="C2116">
            <v>21380</v>
          </cell>
          <cell r="D2116" t="str">
            <v>21380</v>
          </cell>
          <cell r="E2116" t="str">
            <v>Framingham Facilities</v>
          </cell>
          <cell r="F2116" t="str">
            <v>CFO</v>
          </cell>
          <cell r="G2116" t="str">
            <v>Framingham Facilities</v>
          </cell>
          <cell r="H2116" t="str">
            <v>120</v>
          </cell>
          <cell r="I2116" t="str">
            <v>IT</v>
          </cell>
          <cell r="J2116">
            <v>56893.89</v>
          </cell>
          <cell r="K2116">
            <v>-2167.98</v>
          </cell>
          <cell r="L2116">
            <v>3720.75</v>
          </cell>
          <cell r="M2116">
            <v>150</v>
          </cell>
        </row>
        <row r="2117">
          <cell r="A2117" t="str">
            <v>O&amp;M</v>
          </cell>
          <cell r="B2117" t="str">
            <v>Anastasia, Donald</v>
          </cell>
          <cell r="C2117">
            <v>21380</v>
          </cell>
          <cell r="D2117" t="str">
            <v>21380</v>
          </cell>
          <cell r="E2117" t="str">
            <v>Framingham Facilities</v>
          </cell>
          <cell r="F2117" t="str">
            <v>CFO</v>
          </cell>
          <cell r="G2117" t="str">
            <v>Framingham Facilities</v>
          </cell>
          <cell r="H2117" t="str">
            <v>120</v>
          </cell>
          <cell r="I2117" t="str">
            <v>LT</v>
          </cell>
          <cell r="J2117">
            <v>49763.64</v>
          </cell>
          <cell r="K2117">
            <v>4975.92</v>
          </cell>
          <cell r="L2117">
            <v>627.36</v>
          </cell>
        </row>
        <row r="2118">
          <cell r="A2118" t="str">
            <v>O&amp;M</v>
          </cell>
          <cell r="B2118" t="str">
            <v>Anastasia, Donald</v>
          </cell>
          <cell r="C2118">
            <v>21380</v>
          </cell>
          <cell r="D2118" t="str">
            <v>21380</v>
          </cell>
          <cell r="E2118" t="str">
            <v>Framingham Facilities</v>
          </cell>
          <cell r="F2118" t="str">
            <v>CFO</v>
          </cell>
          <cell r="G2118" t="str">
            <v>Framingham Facilities</v>
          </cell>
          <cell r="H2118" t="str">
            <v>120</v>
          </cell>
          <cell r="I2118" t="str">
            <v>MT</v>
          </cell>
          <cell r="J2118">
            <v>548.30999999999995</v>
          </cell>
          <cell r="K2118">
            <v>1435</v>
          </cell>
          <cell r="L2118">
            <v>1476.19</v>
          </cell>
          <cell r="M2118">
            <v>132870.34</v>
          </cell>
        </row>
        <row r="2119">
          <cell r="A2119" t="str">
            <v>O&amp;M</v>
          </cell>
          <cell r="B2119" t="str">
            <v>Anastasia, Donald</v>
          </cell>
          <cell r="C2119">
            <v>21380</v>
          </cell>
          <cell r="D2119" t="str">
            <v>21380</v>
          </cell>
          <cell r="E2119" t="str">
            <v>Framingham Facilities</v>
          </cell>
          <cell r="F2119" t="str">
            <v>CFO</v>
          </cell>
          <cell r="G2119" t="str">
            <v>Framingham Facilities</v>
          </cell>
          <cell r="H2119" t="str">
            <v>120</v>
          </cell>
          <cell r="I2119" t="str">
            <v>OT</v>
          </cell>
          <cell r="J2119">
            <v>36086</v>
          </cell>
          <cell r="K2119">
            <v>9573.6299999999992</v>
          </cell>
        </row>
        <row r="2120">
          <cell r="A2120" t="str">
            <v>O&amp;M</v>
          </cell>
          <cell r="B2120" t="str">
            <v>Anastasia, Donald</v>
          </cell>
          <cell r="C2120">
            <v>21380</v>
          </cell>
          <cell r="D2120" t="str">
            <v>21380</v>
          </cell>
          <cell r="E2120" t="str">
            <v>Framingham Facilities</v>
          </cell>
          <cell r="F2120" t="str">
            <v>CFO</v>
          </cell>
          <cell r="G2120" t="str">
            <v>Framingham Facilities</v>
          </cell>
          <cell r="H2120" t="str">
            <v>120</v>
          </cell>
          <cell r="I2120" t="str">
            <v>TT</v>
          </cell>
          <cell r="J2120">
            <v>16957.98</v>
          </cell>
          <cell r="K2120">
            <v>947.76</v>
          </cell>
          <cell r="L2120">
            <v>162.30000000000001</v>
          </cell>
          <cell r="M2120">
            <v>-20775.09</v>
          </cell>
        </row>
        <row r="2121">
          <cell r="A2121" t="str">
            <v>O&amp;M</v>
          </cell>
          <cell r="B2121" t="str">
            <v>Rotty, Paul L</v>
          </cell>
          <cell r="C2121">
            <v>21385</v>
          </cell>
          <cell r="D2121" t="str">
            <v>21385</v>
          </cell>
          <cell r="E2121" t="str">
            <v>Framingham Warehouse and Distribution</v>
          </cell>
          <cell r="F2121" t="str">
            <v>Mat Mgmt-Trans</v>
          </cell>
          <cell r="G2121" t="str">
            <v>Framingham Warehouse and Distribution</v>
          </cell>
          <cell r="H2121" t="str">
            <v>120</v>
          </cell>
          <cell r="I2121" t="str">
            <v>BT</v>
          </cell>
          <cell r="J2121">
            <v>18476.34</v>
          </cell>
          <cell r="K2121">
            <v>343.7</v>
          </cell>
        </row>
        <row r="2122">
          <cell r="A2122" t="str">
            <v>O&amp;M</v>
          </cell>
          <cell r="B2122" t="str">
            <v>Rotty, Paul L</v>
          </cell>
          <cell r="C2122">
            <v>21385</v>
          </cell>
          <cell r="D2122" t="str">
            <v>21385</v>
          </cell>
          <cell r="E2122" t="str">
            <v>Framingham Warehouse and Distribution</v>
          </cell>
          <cell r="F2122" t="str">
            <v>Mat Mgmt-Trans</v>
          </cell>
          <cell r="G2122" t="str">
            <v>Framingham Warehouse and Distribution</v>
          </cell>
          <cell r="H2122" t="str">
            <v>120</v>
          </cell>
          <cell r="I2122" t="str">
            <v>IT</v>
          </cell>
          <cell r="J2122">
            <v>2983.78</v>
          </cell>
          <cell r="K2122">
            <v>5215.2</v>
          </cell>
          <cell r="L2122">
            <v>2147.4</v>
          </cell>
          <cell r="M2122">
            <v>21.44</v>
          </cell>
        </row>
        <row r="2123">
          <cell r="A2123" t="str">
            <v>O&amp;M</v>
          </cell>
          <cell r="B2123" t="str">
            <v>Rotty, Paul L</v>
          </cell>
          <cell r="C2123">
            <v>21385</v>
          </cell>
          <cell r="D2123" t="str">
            <v>21385</v>
          </cell>
          <cell r="E2123" t="str">
            <v>Framingham Warehouse and Distribution</v>
          </cell>
          <cell r="F2123" t="str">
            <v>Mat Mgmt-Trans</v>
          </cell>
          <cell r="G2123" t="str">
            <v>Framingham Warehouse and Distribution</v>
          </cell>
          <cell r="H2123" t="str">
            <v>120</v>
          </cell>
          <cell r="I2123" t="str">
            <v>LT</v>
          </cell>
          <cell r="J2123">
            <v>52593.98</v>
          </cell>
          <cell r="K2123">
            <v>982</v>
          </cell>
          <cell r="M2123">
            <v>-106.68</v>
          </cell>
        </row>
        <row r="2124">
          <cell r="A2124" t="str">
            <v>O&amp;M</v>
          </cell>
          <cell r="B2124" t="str">
            <v>Rotty, Paul L</v>
          </cell>
          <cell r="C2124">
            <v>21385</v>
          </cell>
          <cell r="D2124" t="str">
            <v>21385</v>
          </cell>
          <cell r="E2124" t="str">
            <v>Framingham Warehouse and Distribution</v>
          </cell>
          <cell r="F2124" t="str">
            <v>Mat Mgmt-Trans</v>
          </cell>
          <cell r="G2124" t="str">
            <v>Framingham Warehouse and Distribution</v>
          </cell>
          <cell r="H2124" t="str">
            <v>120</v>
          </cell>
          <cell r="I2124" t="str">
            <v>MT</v>
          </cell>
          <cell r="J2124">
            <v>0</v>
          </cell>
          <cell r="K2124">
            <v>7221.75</v>
          </cell>
          <cell r="L2124">
            <v>0</v>
          </cell>
          <cell r="M2124">
            <v>-1328.6</v>
          </cell>
        </row>
        <row r="2125">
          <cell r="A2125" t="str">
            <v>O&amp;M</v>
          </cell>
          <cell r="B2125" t="str">
            <v>Rotty, Paul L</v>
          </cell>
          <cell r="C2125">
            <v>21385</v>
          </cell>
          <cell r="D2125" t="str">
            <v>21385</v>
          </cell>
          <cell r="E2125" t="str">
            <v>Framingham Warehouse and Distribution</v>
          </cell>
          <cell r="F2125" t="str">
            <v>Mat Mgmt-Trans</v>
          </cell>
          <cell r="G2125" t="str">
            <v>Framingham Warehouse and Distribution</v>
          </cell>
          <cell r="H2125" t="str">
            <v>120</v>
          </cell>
          <cell r="I2125" t="str">
            <v>OT</v>
          </cell>
          <cell r="L2125">
            <v>-13.39</v>
          </cell>
        </row>
        <row r="2126">
          <cell r="A2126" t="str">
            <v>O&amp;M</v>
          </cell>
          <cell r="B2126" t="str">
            <v>Rotty, Paul L</v>
          </cell>
          <cell r="C2126">
            <v>21385</v>
          </cell>
          <cell r="D2126" t="str">
            <v>21385</v>
          </cell>
          <cell r="E2126" t="str">
            <v>Framingham Warehouse and Distribution</v>
          </cell>
          <cell r="F2126" t="str">
            <v>Mat Mgmt-Trans</v>
          </cell>
          <cell r="G2126" t="str">
            <v>Framingham Warehouse and Distribution</v>
          </cell>
          <cell r="H2126" t="str">
            <v>120</v>
          </cell>
          <cell r="I2126" t="str">
            <v>TT</v>
          </cell>
          <cell r="J2126">
            <v>18030.12</v>
          </cell>
          <cell r="K2126">
            <v>405.08</v>
          </cell>
          <cell r="L2126">
            <v>152.46</v>
          </cell>
        </row>
        <row r="2127">
          <cell r="A2127" t="str">
            <v>O&amp;M</v>
          </cell>
          <cell r="B2127" t="str">
            <v>Anastasia, Donald</v>
          </cell>
          <cell r="C2127">
            <v>21390</v>
          </cell>
          <cell r="D2127" t="str">
            <v>21390</v>
          </cell>
          <cell r="E2127" t="str">
            <v>Waltham Facilities</v>
          </cell>
          <cell r="F2127" t="str">
            <v>CFO</v>
          </cell>
          <cell r="G2127" t="str">
            <v>Waltham Facilities</v>
          </cell>
          <cell r="H2127" t="str">
            <v>120</v>
          </cell>
          <cell r="I2127" t="str">
            <v>BT</v>
          </cell>
          <cell r="J2127">
            <v>24006</v>
          </cell>
          <cell r="K2127">
            <v>3911.44</v>
          </cell>
          <cell r="L2127">
            <v>2115.69</v>
          </cell>
          <cell r="M2127">
            <v>-3000</v>
          </cell>
        </row>
        <row r="2128">
          <cell r="A2128" t="str">
            <v>CAP</v>
          </cell>
          <cell r="B2128" t="str">
            <v>Anastasia, Donald</v>
          </cell>
          <cell r="C2128">
            <v>21390</v>
          </cell>
          <cell r="D2128" t="str">
            <v>21390</v>
          </cell>
          <cell r="E2128" t="str">
            <v>Waltham Facilities</v>
          </cell>
          <cell r="F2128" t="str">
            <v>CFO</v>
          </cell>
          <cell r="G2128" t="str">
            <v>Waltham Facilities</v>
          </cell>
          <cell r="H2128" t="str">
            <v>120</v>
          </cell>
          <cell r="I2128" t="str">
            <v>CI</v>
          </cell>
          <cell r="J2128">
            <v>135927.23000000001</v>
          </cell>
          <cell r="K2128">
            <v>486935.24</v>
          </cell>
          <cell r="L2128">
            <v>426696.84</v>
          </cell>
          <cell r="M2128">
            <v>520.66</v>
          </cell>
        </row>
        <row r="2129">
          <cell r="A2129" t="str">
            <v>CAP</v>
          </cell>
          <cell r="B2129" t="str">
            <v>Anastasia, Donald</v>
          </cell>
          <cell r="C2129">
            <v>21390</v>
          </cell>
          <cell r="D2129" t="str">
            <v>21390</v>
          </cell>
          <cell r="E2129" t="str">
            <v>Waltham Facilities</v>
          </cell>
          <cell r="F2129" t="str">
            <v>CFO</v>
          </cell>
          <cell r="G2129" t="str">
            <v>Waltham Facilities</v>
          </cell>
          <cell r="H2129" t="str">
            <v>120</v>
          </cell>
          <cell r="I2129" t="str">
            <v>CT</v>
          </cell>
          <cell r="K2129">
            <v>261</v>
          </cell>
        </row>
        <row r="2130">
          <cell r="A2130" t="str">
            <v>O&amp;M</v>
          </cell>
          <cell r="B2130" t="str">
            <v>Anastasia, Donald</v>
          </cell>
          <cell r="C2130">
            <v>21390</v>
          </cell>
          <cell r="D2130" t="str">
            <v>21390</v>
          </cell>
          <cell r="E2130" t="str">
            <v>Waltham Facilities</v>
          </cell>
          <cell r="F2130" t="str">
            <v>CFO</v>
          </cell>
          <cell r="G2130" t="str">
            <v>Waltham Facilities</v>
          </cell>
          <cell r="H2130" t="str">
            <v>120</v>
          </cell>
          <cell r="I2130" t="str">
            <v>IT</v>
          </cell>
          <cell r="J2130">
            <v>56489.36</v>
          </cell>
          <cell r="K2130">
            <v>37125.89</v>
          </cell>
          <cell r="L2130">
            <v>27096.69</v>
          </cell>
        </row>
        <row r="2131">
          <cell r="A2131" t="str">
            <v>O&amp;M</v>
          </cell>
          <cell r="B2131" t="str">
            <v>Anastasia, Donald</v>
          </cell>
          <cell r="C2131">
            <v>21390</v>
          </cell>
          <cell r="D2131" t="str">
            <v>21390</v>
          </cell>
          <cell r="E2131" t="str">
            <v>Waltham Facilities</v>
          </cell>
          <cell r="F2131" t="str">
            <v>CFO</v>
          </cell>
          <cell r="G2131" t="str">
            <v>Waltham Facilities</v>
          </cell>
          <cell r="H2131" t="str">
            <v>120</v>
          </cell>
          <cell r="I2131" t="str">
            <v>LT</v>
          </cell>
          <cell r="J2131">
            <v>68974.539999999994</v>
          </cell>
          <cell r="K2131">
            <v>11123.04</v>
          </cell>
          <cell r="L2131">
            <v>6044.96</v>
          </cell>
          <cell r="M2131">
            <v>-129.09</v>
          </cell>
        </row>
        <row r="2132">
          <cell r="A2132" t="str">
            <v>O&amp;M</v>
          </cell>
          <cell r="B2132" t="str">
            <v>Anastasia, Donald</v>
          </cell>
          <cell r="C2132">
            <v>21390</v>
          </cell>
          <cell r="D2132" t="str">
            <v>21390</v>
          </cell>
          <cell r="E2132" t="str">
            <v>Waltham Facilities</v>
          </cell>
          <cell r="F2132" t="str">
            <v>CFO</v>
          </cell>
          <cell r="G2132" t="str">
            <v>Waltham Facilities</v>
          </cell>
          <cell r="H2132" t="str">
            <v>120</v>
          </cell>
          <cell r="I2132" t="str">
            <v>MT</v>
          </cell>
          <cell r="J2132">
            <v>10010.879999999999</v>
          </cell>
          <cell r="K2132">
            <v>13964.89</v>
          </cell>
          <cell r="L2132">
            <v>1347.98</v>
          </cell>
          <cell r="M2132">
            <v>183070.44</v>
          </cell>
        </row>
        <row r="2133">
          <cell r="A2133" t="str">
            <v>O&amp;M</v>
          </cell>
          <cell r="B2133" t="str">
            <v>Anastasia, Donald</v>
          </cell>
          <cell r="C2133">
            <v>21390</v>
          </cell>
          <cell r="D2133" t="str">
            <v>21390</v>
          </cell>
          <cell r="E2133" t="str">
            <v>Waltham Facilities</v>
          </cell>
          <cell r="F2133" t="str">
            <v>CFO</v>
          </cell>
          <cell r="G2133" t="str">
            <v>Waltham Facilities</v>
          </cell>
          <cell r="H2133" t="str">
            <v>120</v>
          </cell>
          <cell r="I2133" t="str">
            <v>OT</v>
          </cell>
          <cell r="J2133">
            <v>53546.15</v>
          </cell>
          <cell r="K2133">
            <v>25511.58</v>
          </cell>
          <cell r="L2133">
            <v>15514.34</v>
          </cell>
          <cell r="M2133">
            <v>201.57</v>
          </cell>
        </row>
        <row r="2134">
          <cell r="A2134" t="str">
            <v>O&amp;M</v>
          </cell>
          <cell r="B2134" t="str">
            <v>Anastasia, Donald</v>
          </cell>
          <cell r="C2134">
            <v>21390</v>
          </cell>
          <cell r="D2134" t="str">
            <v>21390</v>
          </cell>
          <cell r="E2134" t="str">
            <v>Waltham Facilities</v>
          </cell>
          <cell r="F2134" t="str">
            <v>CFO</v>
          </cell>
          <cell r="G2134" t="str">
            <v>Waltham Facilities</v>
          </cell>
          <cell r="H2134" t="str">
            <v>120</v>
          </cell>
          <cell r="I2134" t="str">
            <v>TT</v>
          </cell>
          <cell r="J2134">
            <v>24753.96</v>
          </cell>
          <cell r="K2134">
            <v>5813.61</v>
          </cell>
          <cell r="L2134">
            <v>834.91</v>
          </cell>
        </row>
        <row r="2135">
          <cell r="A2135" t="str">
            <v>O&amp;M</v>
          </cell>
          <cell r="B2135" t="str">
            <v>Rotty, Paul L</v>
          </cell>
          <cell r="C2135">
            <v>21395</v>
          </cell>
          <cell r="D2135" t="str">
            <v>21395</v>
          </cell>
          <cell r="E2135" t="str">
            <v>Waltham Warehouse and Distribution</v>
          </cell>
          <cell r="F2135" t="str">
            <v>Mat Mgmt-Trans</v>
          </cell>
          <cell r="G2135" t="str">
            <v>Waltham Warehouse and Distribution</v>
          </cell>
          <cell r="H2135" t="str">
            <v>120</v>
          </cell>
          <cell r="I2135" t="str">
            <v>BT</v>
          </cell>
          <cell r="J2135">
            <v>33662.19</v>
          </cell>
          <cell r="K2135">
            <v>1507.11</v>
          </cell>
          <cell r="M2135">
            <v>5573</v>
          </cell>
        </row>
        <row r="2136">
          <cell r="A2136" t="str">
            <v>O&amp;M</v>
          </cell>
          <cell r="B2136" t="str">
            <v>Rotty, Paul L</v>
          </cell>
          <cell r="C2136">
            <v>21395</v>
          </cell>
          <cell r="D2136" t="str">
            <v>21395</v>
          </cell>
          <cell r="E2136" t="str">
            <v>Waltham Warehouse and Distribution</v>
          </cell>
          <cell r="F2136" t="str">
            <v>Mat Mgmt-Trans</v>
          </cell>
          <cell r="G2136" t="str">
            <v>Waltham Warehouse and Distribution</v>
          </cell>
          <cell r="H2136" t="str">
            <v>120</v>
          </cell>
          <cell r="I2136" t="str">
            <v>IT</v>
          </cell>
          <cell r="J2136">
            <v>828.75</v>
          </cell>
          <cell r="L2136">
            <v>460</v>
          </cell>
        </row>
        <row r="2137">
          <cell r="A2137" t="str">
            <v>O&amp;M</v>
          </cell>
          <cell r="B2137" t="str">
            <v>Rotty, Paul L</v>
          </cell>
          <cell r="C2137">
            <v>21395</v>
          </cell>
          <cell r="D2137" t="str">
            <v>21395</v>
          </cell>
          <cell r="E2137" t="str">
            <v>Waltham Warehouse and Distribution</v>
          </cell>
          <cell r="F2137" t="str">
            <v>Mat Mgmt-Trans</v>
          </cell>
          <cell r="G2137" t="str">
            <v>Waltham Warehouse and Distribution</v>
          </cell>
          <cell r="H2137" t="str">
            <v>120</v>
          </cell>
          <cell r="I2137" t="str">
            <v>LT</v>
          </cell>
          <cell r="J2137">
            <v>95197.84</v>
          </cell>
          <cell r="K2137">
            <v>4232.9399999999996</v>
          </cell>
          <cell r="M2137">
            <v>-767.43</v>
          </cell>
        </row>
        <row r="2138">
          <cell r="A2138" t="str">
            <v>O&amp;M</v>
          </cell>
          <cell r="B2138" t="str">
            <v>Rotty, Paul L</v>
          </cell>
          <cell r="C2138">
            <v>21395</v>
          </cell>
          <cell r="D2138" t="str">
            <v>21395</v>
          </cell>
          <cell r="E2138" t="str">
            <v>Waltham Warehouse and Distribution</v>
          </cell>
          <cell r="F2138" t="str">
            <v>Mat Mgmt-Trans</v>
          </cell>
          <cell r="G2138" t="str">
            <v>Waltham Warehouse and Distribution</v>
          </cell>
          <cell r="H2138" t="str">
            <v>120</v>
          </cell>
          <cell r="I2138" t="str">
            <v>MT</v>
          </cell>
          <cell r="J2138">
            <v>0</v>
          </cell>
          <cell r="K2138">
            <v>-110.04</v>
          </cell>
          <cell r="L2138">
            <v>628.72</v>
          </cell>
        </row>
        <row r="2139">
          <cell r="A2139" t="str">
            <v>O&amp;M</v>
          </cell>
          <cell r="B2139" t="str">
            <v>Rotty, Paul L</v>
          </cell>
          <cell r="C2139">
            <v>21395</v>
          </cell>
          <cell r="D2139" t="str">
            <v>21395</v>
          </cell>
          <cell r="E2139" t="str">
            <v>Waltham Warehouse and Distribution</v>
          </cell>
          <cell r="F2139" t="str">
            <v>Mat Mgmt-Trans</v>
          </cell>
          <cell r="G2139" t="str">
            <v>Waltham Warehouse and Distribution</v>
          </cell>
          <cell r="H2139" t="str">
            <v>120</v>
          </cell>
          <cell r="I2139" t="str">
            <v>OT</v>
          </cell>
          <cell r="J2139">
            <v>55215.14</v>
          </cell>
          <cell r="K2139">
            <v>5618.79</v>
          </cell>
        </row>
        <row r="2140">
          <cell r="A2140" t="str">
            <v>O&amp;M</v>
          </cell>
          <cell r="B2140" t="str">
            <v>Rotty, Paul L</v>
          </cell>
          <cell r="C2140">
            <v>21395</v>
          </cell>
          <cell r="D2140" t="str">
            <v>21395</v>
          </cell>
          <cell r="E2140" t="str">
            <v>Waltham Warehouse and Distribution</v>
          </cell>
          <cell r="F2140" t="str">
            <v>Mat Mgmt-Trans</v>
          </cell>
          <cell r="G2140" t="str">
            <v>Waltham Warehouse and Distribution</v>
          </cell>
          <cell r="H2140" t="str">
            <v>120</v>
          </cell>
          <cell r="I2140" t="str">
            <v>TT</v>
          </cell>
          <cell r="J2140">
            <v>12453.84</v>
          </cell>
          <cell r="K2140">
            <v>1367.01</v>
          </cell>
          <cell r="M2140">
            <v>31267.7</v>
          </cell>
        </row>
        <row r="2141">
          <cell r="A2141" t="str">
            <v>O&amp;M</v>
          </cell>
          <cell r="B2141" t="str">
            <v>Anastasia, Donald</v>
          </cell>
          <cell r="C2141">
            <v>21400</v>
          </cell>
          <cell r="D2141" t="str">
            <v>21400</v>
          </cell>
          <cell r="E2141" t="str">
            <v>Watertown Facilities</v>
          </cell>
          <cell r="F2141" t="str">
            <v>CFO</v>
          </cell>
          <cell r="G2141" t="str">
            <v>Watertown Facilities</v>
          </cell>
          <cell r="H2141" t="str">
            <v>120</v>
          </cell>
          <cell r="I2141" t="str">
            <v>BT</v>
          </cell>
          <cell r="J2141">
            <v>34420.400000000001</v>
          </cell>
          <cell r="K2141">
            <v>941.75</v>
          </cell>
        </row>
        <row r="2142">
          <cell r="A2142" t="str">
            <v>CAP</v>
          </cell>
          <cell r="B2142" t="str">
            <v>Anastasia, Donald</v>
          </cell>
          <cell r="C2142">
            <v>21400</v>
          </cell>
          <cell r="D2142" t="str">
            <v>21400</v>
          </cell>
          <cell r="E2142" t="str">
            <v>Watertown Facilities</v>
          </cell>
          <cell r="F2142" t="str">
            <v>CFO</v>
          </cell>
          <cell r="G2142" t="str">
            <v>Watertown Facilities</v>
          </cell>
          <cell r="H2142" t="str">
            <v>120</v>
          </cell>
          <cell r="I2142" t="str">
            <v>CI</v>
          </cell>
          <cell r="J2142">
            <v>2000</v>
          </cell>
          <cell r="M2142">
            <v>534.32000000000005</v>
          </cell>
        </row>
        <row r="2143">
          <cell r="A2143" t="str">
            <v>O&amp;M</v>
          </cell>
          <cell r="B2143" t="str">
            <v>Anastasia, Donald</v>
          </cell>
          <cell r="C2143">
            <v>21400</v>
          </cell>
          <cell r="D2143" t="str">
            <v>21400</v>
          </cell>
          <cell r="E2143" t="str">
            <v>Watertown Facilities</v>
          </cell>
          <cell r="F2143" t="str">
            <v>CFO</v>
          </cell>
          <cell r="G2143" t="str">
            <v>Watertown Facilities</v>
          </cell>
          <cell r="H2143" t="str">
            <v>120</v>
          </cell>
          <cell r="I2143" t="str">
            <v>IT</v>
          </cell>
          <cell r="J2143">
            <v>59063.38</v>
          </cell>
          <cell r="K2143">
            <v>9797.9</v>
          </cell>
          <cell r="L2143">
            <v>0</v>
          </cell>
        </row>
        <row r="2144">
          <cell r="A2144" t="str">
            <v>O&amp;M</v>
          </cell>
          <cell r="B2144" t="str">
            <v>Anastasia, Donald</v>
          </cell>
          <cell r="C2144">
            <v>21400</v>
          </cell>
          <cell r="D2144" t="str">
            <v>21400</v>
          </cell>
          <cell r="E2144" t="str">
            <v>Watertown Facilities</v>
          </cell>
          <cell r="F2144" t="str">
            <v>CFO</v>
          </cell>
          <cell r="G2144" t="str">
            <v>Watertown Facilities</v>
          </cell>
          <cell r="H2144" t="str">
            <v>120</v>
          </cell>
          <cell r="I2144" t="str">
            <v>LT</v>
          </cell>
          <cell r="J2144">
            <v>97564.69</v>
          </cell>
          <cell r="K2144">
            <v>2690.8</v>
          </cell>
          <cell r="M2144">
            <v>1117.9100000000001</v>
          </cell>
        </row>
        <row r="2145">
          <cell r="A2145" t="str">
            <v>O&amp;M</v>
          </cell>
          <cell r="B2145" t="str">
            <v>Anastasia, Donald</v>
          </cell>
          <cell r="C2145">
            <v>21400</v>
          </cell>
          <cell r="D2145" t="str">
            <v>21400</v>
          </cell>
          <cell r="E2145" t="str">
            <v>Watertown Facilities</v>
          </cell>
          <cell r="F2145" t="str">
            <v>CFO</v>
          </cell>
          <cell r="G2145" t="str">
            <v>Watertown Facilities</v>
          </cell>
          <cell r="H2145" t="str">
            <v>120</v>
          </cell>
          <cell r="I2145" t="str">
            <v>OT</v>
          </cell>
          <cell r="J2145">
            <v>29895.55</v>
          </cell>
          <cell r="K2145">
            <v>16400.3</v>
          </cell>
          <cell r="L2145">
            <v>0</v>
          </cell>
        </row>
        <row r="2146">
          <cell r="A2146" t="str">
            <v>O&amp;M</v>
          </cell>
          <cell r="B2146" t="str">
            <v>Anastasia, Donald</v>
          </cell>
          <cell r="C2146">
            <v>21400</v>
          </cell>
          <cell r="D2146" t="str">
            <v>21400</v>
          </cell>
          <cell r="E2146" t="str">
            <v>Watertown Facilities</v>
          </cell>
          <cell r="F2146" t="str">
            <v>CFO</v>
          </cell>
          <cell r="G2146" t="str">
            <v>Watertown Facilities</v>
          </cell>
          <cell r="H2146" t="str">
            <v>120</v>
          </cell>
          <cell r="I2146" t="str">
            <v>TT</v>
          </cell>
          <cell r="J2146">
            <v>35213.19</v>
          </cell>
          <cell r="K2146">
            <v>732.57</v>
          </cell>
        </row>
        <row r="2147">
          <cell r="A2147" t="str">
            <v>O&amp;M</v>
          </cell>
          <cell r="B2147" t="str">
            <v>Rotty, Paul L</v>
          </cell>
          <cell r="C2147">
            <v>21405</v>
          </cell>
          <cell r="D2147" t="str">
            <v>21405</v>
          </cell>
          <cell r="E2147" t="str">
            <v>Watertown Warehouse and Distribution</v>
          </cell>
          <cell r="F2147" t="str">
            <v>Mat Mgmt-Trans</v>
          </cell>
          <cell r="G2147" t="str">
            <v>Watertown Warehouse and Distribution</v>
          </cell>
          <cell r="H2147" t="str">
            <v>120</v>
          </cell>
          <cell r="I2147" t="str">
            <v>BT</v>
          </cell>
          <cell r="J2147">
            <v>98538.93</v>
          </cell>
          <cell r="K2147">
            <v>25208.21</v>
          </cell>
          <cell r="M2147">
            <v>53435.08</v>
          </cell>
        </row>
        <row r="2148">
          <cell r="A2148" t="str">
            <v>O&amp;M</v>
          </cell>
          <cell r="B2148" t="str">
            <v>Rotty, Paul L</v>
          </cell>
          <cell r="C2148">
            <v>21405</v>
          </cell>
          <cell r="D2148" t="str">
            <v>21405</v>
          </cell>
          <cell r="E2148" t="str">
            <v>Watertown Warehouse and Distribution</v>
          </cell>
          <cell r="F2148" t="str">
            <v>Mat Mgmt-Trans</v>
          </cell>
          <cell r="G2148" t="str">
            <v>Watertown Warehouse and Distribution</v>
          </cell>
          <cell r="H2148" t="str">
            <v>120</v>
          </cell>
          <cell r="I2148" t="str">
            <v>IT</v>
          </cell>
          <cell r="J2148">
            <v>531.75</v>
          </cell>
          <cell r="K2148">
            <v>105.62</v>
          </cell>
        </row>
        <row r="2149">
          <cell r="A2149" t="str">
            <v>O&amp;M</v>
          </cell>
          <cell r="B2149" t="str">
            <v>Rotty, Paul L</v>
          </cell>
          <cell r="C2149">
            <v>21405</v>
          </cell>
          <cell r="D2149" t="str">
            <v>21405</v>
          </cell>
          <cell r="E2149" t="str">
            <v>Watertown Warehouse and Distribution</v>
          </cell>
          <cell r="F2149" t="str">
            <v>Mat Mgmt-Trans</v>
          </cell>
          <cell r="G2149" t="str">
            <v>Watertown Warehouse and Distribution</v>
          </cell>
          <cell r="H2149" t="str">
            <v>120</v>
          </cell>
          <cell r="I2149" t="str">
            <v>LT</v>
          </cell>
          <cell r="J2149">
            <v>282810.78999999998</v>
          </cell>
          <cell r="K2149">
            <v>73620.240000000005</v>
          </cell>
          <cell r="M2149">
            <v>2433</v>
          </cell>
        </row>
        <row r="2150">
          <cell r="A2150" t="str">
            <v>O&amp;M</v>
          </cell>
          <cell r="B2150" t="str">
            <v>Rotty, Paul L</v>
          </cell>
          <cell r="C2150">
            <v>21405</v>
          </cell>
          <cell r="D2150" t="str">
            <v>21405</v>
          </cell>
          <cell r="E2150" t="str">
            <v>Watertown Warehouse and Distribution</v>
          </cell>
          <cell r="F2150" t="str">
            <v>Mat Mgmt-Trans</v>
          </cell>
          <cell r="G2150" t="str">
            <v>Watertown Warehouse and Distribution</v>
          </cell>
          <cell r="H2150" t="str">
            <v>120</v>
          </cell>
          <cell r="I2150" t="str">
            <v>MT</v>
          </cell>
          <cell r="J2150">
            <v>14.5</v>
          </cell>
          <cell r="K2150">
            <v>37645.86</v>
          </cell>
          <cell r="L2150">
            <v>0</v>
          </cell>
          <cell r="M2150">
            <v>36178.43</v>
          </cell>
        </row>
        <row r="2151">
          <cell r="A2151" t="str">
            <v>O&amp;M</v>
          </cell>
          <cell r="B2151" t="str">
            <v>Rotty, Paul L</v>
          </cell>
          <cell r="C2151">
            <v>21405</v>
          </cell>
          <cell r="D2151" t="str">
            <v>21405</v>
          </cell>
          <cell r="E2151" t="str">
            <v>Watertown Warehouse and Distribution</v>
          </cell>
          <cell r="F2151" t="str">
            <v>Mat Mgmt-Trans</v>
          </cell>
          <cell r="G2151" t="str">
            <v>Watertown Warehouse and Distribution</v>
          </cell>
          <cell r="H2151" t="str">
            <v>120</v>
          </cell>
          <cell r="I2151" t="str">
            <v>OT</v>
          </cell>
          <cell r="J2151">
            <v>510.48</v>
          </cell>
          <cell r="K2151">
            <v>-128</v>
          </cell>
        </row>
        <row r="2152">
          <cell r="A2152" t="str">
            <v>O&amp;M</v>
          </cell>
          <cell r="B2152" t="str">
            <v>Rotty, Paul L</v>
          </cell>
          <cell r="C2152">
            <v>21405</v>
          </cell>
          <cell r="D2152" t="str">
            <v>21405</v>
          </cell>
          <cell r="E2152" t="str">
            <v>Watertown Warehouse and Distribution</v>
          </cell>
          <cell r="F2152" t="str">
            <v>Mat Mgmt-Trans</v>
          </cell>
          <cell r="G2152" t="str">
            <v>Watertown Warehouse and Distribution</v>
          </cell>
          <cell r="H2152" t="str">
            <v>120</v>
          </cell>
          <cell r="I2152" t="str">
            <v>TT</v>
          </cell>
          <cell r="J2152">
            <v>13099.26</v>
          </cell>
          <cell r="K2152">
            <v>7770.17</v>
          </cell>
          <cell r="M2152">
            <v>85.56</v>
          </cell>
        </row>
        <row r="2153">
          <cell r="A2153" t="str">
            <v>O&amp;M</v>
          </cell>
          <cell r="B2153" t="str">
            <v>McAnneny, William</v>
          </cell>
          <cell r="C2153">
            <v>21410</v>
          </cell>
          <cell r="D2153" t="str">
            <v>21410</v>
          </cell>
          <cell r="E2153" t="str">
            <v>Central Shop</v>
          </cell>
          <cell r="F2153" t="str">
            <v>Mat Mgmt-Trans</v>
          </cell>
          <cell r="G2153" t="str">
            <v>Central Shop</v>
          </cell>
          <cell r="H2153" t="str">
            <v>120</v>
          </cell>
          <cell r="I2153" t="str">
            <v>BT</v>
          </cell>
          <cell r="L2153">
            <v>3875.4</v>
          </cell>
        </row>
        <row r="2154">
          <cell r="A2154" t="str">
            <v>O&amp;M</v>
          </cell>
          <cell r="B2154" t="str">
            <v>McAnneny, William</v>
          </cell>
          <cell r="C2154">
            <v>21410</v>
          </cell>
          <cell r="D2154" t="str">
            <v>21410</v>
          </cell>
          <cell r="E2154" t="str">
            <v>Watertown Support Services</v>
          </cell>
          <cell r="F2154" t="str">
            <v>Mat Mgmt-Trans</v>
          </cell>
          <cell r="G2154" t="str">
            <v>Central Shop</v>
          </cell>
          <cell r="H2154" t="str">
            <v>120</v>
          </cell>
          <cell r="I2154" t="str">
            <v>BT</v>
          </cell>
          <cell r="J2154">
            <v>272179.53999999998</v>
          </cell>
          <cell r="K2154">
            <v>108232.8</v>
          </cell>
        </row>
        <row r="2155">
          <cell r="A2155" t="str">
            <v>CAP</v>
          </cell>
          <cell r="B2155" t="str">
            <v>McAnneny, William</v>
          </cell>
          <cell r="C2155">
            <v>21410</v>
          </cell>
          <cell r="D2155" t="str">
            <v>21410</v>
          </cell>
          <cell r="E2155" t="str">
            <v>Central Shop</v>
          </cell>
          <cell r="F2155" t="str">
            <v>Mat Mgmt-Trans</v>
          </cell>
          <cell r="G2155" t="str">
            <v>Central Shop</v>
          </cell>
          <cell r="H2155" t="str">
            <v>120</v>
          </cell>
          <cell r="I2155" t="str">
            <v>CB</v>
          </cell>
          <cell r="L2155">
            <v>59515.63</v>
          </cell>
          <cell r="M2155">
            <v>770083.86</v>
          </cell>
        </row>
        <row r="2156">
          <cell r="A2156" t="str">
            <v>CAP</v>
          </cell>
          <cell r="B2156" t="str">
            <v>McAnneny, William</v>
          </cell>
          <cell r="C2156">
            <v>21410</v>
          </cell>
          <cell r="D2156" t="str">
            <v>21410</v>
          </cell>
          <cell r="E2156" t="str">
            <v>Watertown Support Services</v>
          </cell>
          <cell r="F2156" t="str">
            <v>Mat Mgmt-Trans</v>
          </cell>
          <cell r="G2156" t="str">
            <v>Central Shop</v>
          </cell>
          <cell r="H2156" t="str">
            <v>120</v>
          </cell>
          <cell r="I2156" t="str">
            <v>CB</v>
          </cell>
          <cell r="J2156">
            <v>34519.86</v>
          </cell>
          <cell r="K2156">
            <v>21110.07</v>
          </cell>
          <cell r="M2156">
            <v>2618862.37</v>
          </cell>
        </row>
        <row r="2157">
          <cell r="A2157" t="str">
            <v>CAP</v>
          </cell>
          <cell r="B2157" t="str">
            <v>McAnneny, William</v>
          </cell>
          <cell r="C2157">
            <v>21410</v>
          </cell>
          <cell r="D2157" t="str">
            <v>21410</v>
          </cell>
          <cell r="E2157" t="str">
            <v>Central Shop</v>
          </cell>
          <cell r="F2157" t="str">
            <v>Mat Mgmt-Trans</v>
          </cell>
          <cell r="G2157" t="str">
            <v>Central Shop</v>
          </cell>
          <cell r="H2157" t="str">
            <v>120</v>
          </cell>
          <cell r="I2157" t="str">
            <v>CI</v>
          </cell>
          <cell r="L2157">
            <v>29714.9</v>
          </cell>
          <cell r="M2157">
            <v>242.09</v>
          </cell>
        </row>
        <row r="2158">
          <cell r="A2158" t="str">
            <v>CAP</v>
          </cell>
          <cell r="B2158" t="str">
            <v>McAnneny, William</v>
          </cell>
          <cell r="C2158">
            <v>21410</v>
          </cell>
          <cell r="D2158" t="str">
            <v>21410</v>
          </cell>
          <cell r="E2158" t="str">
            <v>Central Shop</v>
          </cell>
          <cell r="F2158" t="str">
            <v>Mat Mgmt-Trans</v>
          </cell>
          <cell r="G2158" t="str">
            <v>Central Shop</v>
          </cell>
          <cell r="H2158" t="str">
            <v>120</v>
          </cell>
          <cell r="I2158" t="str">
            <v>CL</v>
          </cell>
          <cell r="L2158">
            <v>135253.26999999999</v>
          </cell>
        </row>
        <row r="2159">
          <cell r="A2159" t="str">
            <v>CAP</v>
          </cell>
          <cell r="B2159" t="str">
            <v>McAnneny, William</v>
          </cell>
          <cell r="C2159">
            <v>21410</v>
          </cell>
          <cell r="D2159" t="str">
            <v>21410</v>
          </cell>
          <cell r="E2159" t="str">
            <v>Watertown Support Services</v>
          </cell>
          <cell r="F2159" t="str">
            <v>Mat Mgmt-Trans</v>
          </cell>
          <cell r="G2159" t="str">
            <v>Central Shop</v>
          </cell>
          <cell r="H2159" t="str">
            <v>120</v>
          </cell>
          <cell r="I2159" t="str">
            <v>CL</v>
          </cell>
          <cell r="J2159">
            <v>77460.77</v>
          </cell>
          <cell r="K2159">
            <v>47788.45</v>
          </cell>
        </row>
        <row r="2160">
          <cell r="A2160" t="str">
            <v>CAP</v>
          </cell>
          <cell r="B2160" t="str">
            <v>McAnneny, William</v>
          </cell>
          <cell r="C2160">
            <v>21410</v>
          </cell>
          <cell r="D2160" t="str">
            <v>21410</v>
          </cell>
          <cell r="E2160" t="str">
            <v>Central Shop</v>
          </cell>
          <cell r="F2160" t="str">
            <v>Mat Mgmt-Trans</v>
          </cell>
          <cell r="G2160" t="str">
            <v>Central Shop</v>
          </cell>
          <cell r="H2160" t="str">
            <v>120</v>
          </cell>
          <cell r="I2160" t="str">
            <v>CT</v>
          </cell>
          <cell r="L2160">
            <v>53356.480000000003</v>
          </cell>
        </row>
        <row r="2161">
          <cell r="A2161" t="str">
            <v>CAP</v>
          </cell>
          <cell r="B2161" t="str">
            <v>McAnneny, William</v>
          </cell>
          <cell r="C2161">
            <v>21410</v>
          </cell>
          <cell r="D2161" t="str">
            <v>21410</v>
          </cell>
          <cell r="E2161" t="str">
            <v>Watertown Support Services</v>
          </cell>
          <cell r="F2161" t="str">
            <v>Mat Mgmt-Trans</v>
          </cell>
          <cell r="G2161" t="str">
            <v>Central Shop</v>
          </cell>
          <cell r="H2161" t="str">
            <v>120</v>
          </cell>
          <cell r="I2161" t="str">
            <v>CT</v>
          </cell>
          <cell r="J2161">
            <v>25403.54</v>
          </cell>
          <cell r="K2161">
            <v>18701.43</v>
          </cell>
          <cell r="M2161">
            <v>1302</v>
          </cell>
        </row>
        <row r="2162">
          <cell r="A2162" t="str">
            <v>O&amp;M</v>
          </cell>
          <cell r="B2162" t="str">
            <v>McAnneny, William</v>
          </cell>
          <cell r="C2162">
            <v>21410</v>
          </cell>
          <cell r="D2162" t="str">
            <v>21410</v>
          </cell>
          <cell r="E2162" t="str">
            <v>Central Shop</v>
          </cell>
          <cell r="F2162" t="str">
            <v>Mat Mgmt-Trans</v>
          </cell>
          <cell r="G2162" t="str">
            <v>Central Shop</v>
          </cell>
          <cell r="H2162" t="str">
            <v>120</v>
          </cell>
          <cell r="I2162" t="str">
            <v>IT</v>
          </cell>
          <cell r="L2162">
            <v>438648.05</v>
          </cell>
        </row>
        <row r="2163">
          <cell r="A2163" t="str">
            <v>O&amp;M</v>
          </cell>
          <cell r="B2163" t="str">
            <v>McAnneny, William</v>
          </cell>
          <cell r="C2163">
            <v>21410</v>
          </cell>
          <cell r="D2163" t="str">
            <v>21410</v>
          </cell>
          <cell r="E2163" t="str">
            <v>Watertown Support Services</v>
          </cell>
          <cell r="F2163" t="str">
            <v>Mat Mgmt-Trans</v>
          </cell>
          <cell r="G2163" t="str">
            <v>Central Shop</v>
          </cell>
          <cell r="H2163" t="str">
            <v>120</v>
          </cell>
          <cell r="I2163" t="str">
            <v>IT</v>
          </cell>
          <cell r="J2163">
            <v>77313.69</v>
          </cell>
          <cell r="K2163">
            <v>262858.82</v>
          </cell>
          <cell r="M2163">
            <v>20448.93</v>
          </cell>
        </row>
        <row r="2164">
          <cell r="A2164" t="str">
            <v>O&amp;M</v>
          </cell>
          <cell r="B2164" t="str">
            <v>McAnneny, William</v>
          </cell>
          <cell r="C2164">
            <v>21410</v>
          </cell>
          <cell r="D2164" t="str">
            <v>21410</v>
          </cell>
          <cell r="E2164" t="str">
            <v>Central Shop</v>
          </cell>
          <cell r="F2164" t="str">
            <v>Mat Mgmt-Trans</v>
          </cell>
          <cell r="G2164" t="str">
            <v>Central Shop</v>
          </cell>
          <cell r="H2164" t="str">
            <v>120</v>
          </cell>
          <cell r="I2164" t="str">
            <v>LT</v>
          </cell>
          <cell r="L2164">
            <v>11839.88</v>
          </cell>
          <cell r="M2164">
            <v>1536.6</v>
          </cell>
        </row>
        <row r="2165">
          <cell r="A2165" t="str">
            <v>O&amp;M</v>
          </cell>
          <cell r="B2165" t="str">
            <v>McAnneny, William</v>
          </cell>
          <cell r="C2165">
            <v>21410</v>
          </cell>
          <cell r="D2165" t="str">
            <v>21410</v>
          </cell>
          <cell r="E2165" t="str">
            <v>Watertown Support Services</v>
          </cell>
          <cell r="F2165" t="str">
            <v>Mat Mgmt-Trans</v>
          </cell>
          <cell r="G2165" t="str">
            <v>Central Shop</v>
          </cell>
          <cell r="H2165" t="str">
            <v>120</v>
          </cell>
          <cell r="I2165" t="str">
            <v>LT</v>
          </cell>
          <cell r="J2165">
            <v>748926.37</v>
          </cell>
          <cell r="K2165">
            <v>309840.36</v>
          </cell>
        </row>
        <row r="2166">
          <cell r="A2166" t="str">
            <v>O&amp;M</v>
          </cell>
          <cell r="B2166" t="str">
            <v>McAnneny, William</v>
          </cell>
          <cell r="C2166">
            <v>21410</v>
          </cell>
          <cell r="D2166" t="str">
            <v>21410</v>
          </cell>
          <cell r="E2166" t="str">
            <v>Central Shop</v>
          </cell>
          <cell r="F2166" t="str">
            <v>Mat Mgmt-Trans</v>
          </cell>
          <cell r="G2166" t="str">
            <v>Central Shop</v>
          </cell>
          <cell r="H2166" t="str">
            <v>120</v>
          </cell>
          <cell r="I2166" t="str">
            <v>MT</v>
          </cell>
          <cell r="L2166">
            <v>-388704.25</v>
          </cell>
        </row>
        <row r="2167">
          <cell r="A2167" t="str">
            <v>O&amp;M</v>
          </cell>
          <cell r="B2167" t="str">
            <v>McAnneny, William</v>
          </cell>
          <cell r="C2167">
            <v>21410</v>
          </cell>
          <cell r="D2167" t="str">
            <v>21410</v>
          </cell>
          <cell r="E2167" t="str">
            <v>Watertown Support Services</v>
          </cell>
          <cell r="F2167" t="str">
            <v>Mat Mgmt-Trans</v>
          </cell>
          <cell r="G2167" t="str">
            <v>Central Shop</v>
          </cell>
          <cell r="H2167" t="str">
            <v>120</v>
          </cell>
          <cell r="I2167" t="str">
            <v>MT</v>
          </cell>
          <cell r="J2167">
            <v>-613096.43999999994</v>
          </cell>
          <cell r="K2167">
            <v>-279493.8</v>
          </cell>
        </row>
        <row r="2168">
          <cell r="A2168" t="str">
            <v>O&amp;M</v>
          </cell>
          <cell r="B2168" t="str">
            <v>McAnneny, William</v>
          </cell>
          <cell r="C2168">
            <v>21410</v>
          </cell>
          <cell r="D2168" t="str">
            <v>21410</v>
          </cell>
          <cell r="E2168" t="str">
            <v>Central Shop</v>
          </cell>
          <cell r="F2168" t="str">
            <v>Mat Mgmt-Trans</v>
          </cell>
          <cell r="G2168" t="str">
            <v>Central Shop</v>
          </cell>
          <cell r="H2168" t="str">
            <v>120</v>
          </cell>
          <cell r="I2168" t="str">
            <v>OT</v>
          </cell>
          <cell r="L2168">
            <v>45253</v>
          </cell>
        </row>
        <row r="2169">
          <cell r="A2169" t="str">
            <v>O&amp;M</v>
          </cell>
          <cell r="B2169" t="str">
            <v>McAnneny, William</v>
          </cell>
          <cell r="C2169">
            <v>21410</v>
          </cell>
          <cell r="D2169" t="str">
            <v>21410</v>
          </cell>
          <cell r="E2169" t="str">
            <v>Watertown Support Services</v>
          </cell>
          <cell r="F2169" t="str">
            <v>Mat Mgmt-Trans</v>
          </cell>
          <cell r="G2169" t="str">
            <v>Central Shop</v>
          </cell>
          <cell r="H2169" t="str">
            <v>120</v>
          </cell>
          <cell r="I2169" t="str">
            <v>OT</v>
          </cell>
          <cell r="J2169">
            <v>73807.77</v>
          </cell>
          <cell r="K2169">
            <v>18922.169999999998</v>
          </cell>
          <cell r="M2169">
            <v>137.4</v>
          </cell>
        </row>
        <row r="2170">
          <cell r="A2170" t="str">
            <v>O&amp;M</v>
          </cell>
          <cell r="B2170" t="str">
            <v>McAnneny, William</v>
          </cell>
          <cell r="C2170">
            <v>21410</v>
          </cell>
          <cell r="D2170" t="str">
            <v>21410</v>
          </cell>
          <cell r="E2170" t="str">
            <v>Central Shop</v>
          </cell>
          <cell r="F2170" t="str">
            <v>Mat Mgmt-Trans</v>
          </cell>
          <cell r="G2170" t="str">
            <v>Central Shop</v>
          </cell>
          <cell r="H2170" t="str">
            <v>120</v>
          </cell>
          <cell r="I2170" t="str">
            <v>TT</v>
          </cell>
          <cell r="L2170">
            <v>3002.7</v>
          </cell>
        </row>
        <row r="2171">
          <cell r="A2171" t="str">
            <v>O&amp;M</v>
          </cell>
          <cell r="B2171" t="str">
            <v>McAnneny, William</v>
          </cell>
          <cell r="C2171">
            <v>21410</v>
          </cell>
          <cell r="D2171" t="str">
            <v>21410</v>
          </cell>
          <cell r="E2171" t="str">
            <v>Watertown Support Services</v>
          </cell>
          <cell r="F2171" t="str">
            <v>Mat Mgmt-Trans</v>
          </cell>
          <cell r="G2171" t="str">
            <v>Central Shop</v>
          </cell>
          <cell r="H2171" t="str">
            <v>120</v>
          </cell>
          <cell r="I2171" t="str">
            <v>TT</v>
          </cell>
          <cell r="J2171">
            <v>104890.9</v>
          </cell>
          <cell r="K2171">
            <v>79845.5</v>
          </cell>
        </row>
        <row r="2172">
          <cell r="A2172" t="str">
            <v>O&amp;M</v>
          </cell>
          <cell r="C2172">
            <v>21415</v>
          </cell>
          <cell r="D2172" t="str">
            <v>21415</v>
          </cell>
          <cell r="E2172" t="str">
            <v>Cambridge Fleet</v>
          </cell>
          <cell r="H2172" t="str">
            <v>120</v>
          </cell>
          <cell r="I2172" t="str">
            <v>IT</v>
          </cell>
          <cell r="J2172">
            <v>0</v>
          </cell>
          <cell r="K2172">
            <v>0.39</v>
          </cell>
          <cell r="M2172">
            <v>14.7</v>
          </cell>
        </row>
        <row r="2173">
          <cell r="A2173" t="str">
            <v>O&amp;M</v>
          </cell>
          <cell r="C2173">
            <v>21415</v>
          </cell>
          <cell r="D2173" t="str">
            <v>21415</v>
          </cell>
          <cell r="E2173" t="str">
            <v>Cambridge Fleet</v>
          </cell>
          <cell r="H2173" t="str">
            <v>120</v>
          </cell>
          <cell r="I2173" t="str">
            <v>MT</v>
          </cell>
          <cell r="K2173">
            <v>32.67</v>
          </cell>
        </row>
        <row r="2174">
          <cell r="A2174" t="str">
            <v>O&amp;M</v>
          </cell>
          <cell r="B2174" t="str">
            <v>Anastasia, Donald</v>
          </cell>
          <cell r="C2174">
            <v>21420</v>
          </cell>
          <cell r="D2174" t="str">
            <v>21420</v>
          </cell>
          <cell r="E2174" t="str">
            <v>Cambridge Facilities</v>
          </cell>
          <cell r="F2174" t="str">
            <v>CFO</v>
          </cell>
          <cell r="G2174" t="str">
            <v>Cambridge Facilities</v>
          </cell>
          <cell r="H2174" t="str">
            <v>120</v>
          </cell>
          <cell r="I2174" t="str">
            <v>BT</v>
          </cell>
          <cell r="J2174">
            <v>17.329999999999998</v>
          </cell>
          <cell r="M2174">
            <v>241531.75</v>
          </cell>
        </row>
        <row r="2175">
          <cell r="A2175" t="str">
            <v>O&amp;M</v>
          </cell>
          <cell r="B2175" t="str">
            <v>Anastasia, Donald</v>
          </cell>
          <cell r="C2175">
            <v>21420</v>
          </cell>
          <cell r="D2175" t="str">
            <v>21420</v>
          </cell>
          <cell r="E2175" t="str">
            <v>Cambridge Facilities</v>
          </cell>
          <cell r="F2175" t="str">
            <v>CFO</v>
          </cell>
          <cell r="G2175" t="str">
            <v>Cambridge Facilities</v>
          </cell>
          <cell r="H2175" t="str">
            <v>120</v>
          </cell>
          <cell r="I2175" t="str">
            <v>IT</v>
          </cell>
          <cell r="J2175">
            <v>-40394.22</v>
          </cell>
          <cell r="K2175">
            <v>0</v>
          </cell>
        </row>
        <row r="2176">
          <cell r="A2176" t="str">
            <v>O&amp;M</v>
          </cell>
          <cell r="B2176" t="str">
            <v>Anastasia, Donald</v>
          </cell>
          <cell r="C2176">
            <v>21420</v>
          </cell>
          <cell r="D2176" t="str">
            <v>21420</v>
          </cell>
          <cell r="E2176" t="str">
            <v>Cambridge Facilities</v>
          </cell>
          <cell r="F2176" t="str">
            <v>CFO</v>
          </cell>
          <cell r="G2176" t="str">
            <v>Cambridge Facilities</v>
          </cell>
          <cell r="H2176" t="str">
            <v>120</v>
          </cell>
          <cell r="I2176" t="str">
            <v>LT</v>
          </cell>
          <cell r="J2176">
            <v>58.52</v>
          </cell>
        </row>
        <row r="2177">
          <cell r="A2177" t="str">
            <v>O&amp;M</v>
          </cell>
          <cell r="B2177" t="str">
            <v>Anastasia, Donald</v>
          </cell>
          <cell r="C2177">
            <v>21420</v>
          </cell>
          <cell r="D2177" t="str">
            <v>21420</v>
          </cell>
          <cell r="E2177" t="str">
            <v>Cambridge Facilities</v>
          </cell>
          <cell r="F2177" t="str">
            <v>CFO</v>
          </cell>
          <cell r="G2177" t="str">
            <v>Cambridge Facilities</v>
          </cell>
          <cell r="H2177" t="str">
            <v>120</v>
          </cell>
          <cell r="I2177" t="str">
            <v>MT</v>
          </cell>
          <cell r="K2177">
            <v>22.84</v>
          </cell>
        </row>
        <row r="2178">
          <cell r="A2178" t="str">
            <v>O&amp;M</v>
          </cell>
          <cell r="B2178" t="str">
            <v>Anastasia, Donald</v>
          </cell>
          <cell r="C2178">
            <v>21420</v>
          </cell>
          <cell r="D2178" t="str">
            <v>21420</v>
          </cell>
          <cell r="E2178" t="str">
            <v>Cambridge Facilities</v>
          </cell>
          <cell r="F2178" t="str">
            <v>CFO</v>
          </cell>
          <cell r="G2178" t="str">
            <v>Cambridge Facilities</v>
          </cell>
          <cell r="H2178" t="str">
            <v>120</v>
          </cell>
          <cell r="I2178" t="str">
            <v>OT</v>
          </cell>
          <cell r="J2178">
            <v>538.9</v>
          </cell>
        </row>
        <row r="2179">
          <cell r="A2179" t="str">
            <v>O&amp;M</v>
          </cell>
          <cell r="B2179" t="str">
            <v>Rotty, Paul L</v>
          </cell>
          <cell r="C2179">
            <v>21425</v>
          </cell>
          <cell r="D2179" t="str">
            <v>21425</v>
          </cell>
          <cell r="E2179" t="str">
            <v>Cambridge Warehouse and Distribution</v>
          </cell>
          <cell r="F2179" t="str">
            <v>Mat Mgmt-Trans</v>
          </cell>
          <cell r="G2179" t="str">
            <v>Cambridge Warehouse and Distribution</v>
          </cell>
          <cell r="H2179" t="str">
            <v>120</v>
          </cell>
          <cell r="I2179" t="str">
            <v>IT</v>
          </cell>
          <cell r="J2179">
            <v>0</v>
          </cell>
          <cell r="K2179">
            <v>845.25</v>
          </cell>
        </row>
        <row r="2180">
          <cell r="A2180" t="str">
            <v>O&amp;M</v>
          </cell>
          <cell r="B2180" t="str">
            <v>Rotty, Paul L</v>
          </cell>
          <cell r="C2180">
            <v>21425</v>
          </cell>
          <cell r="D2180" t="str">
            <v>21425</v>
          </cell>
          <cell r="E2180" t="str">
            <v>Cambridge Warehouse and Distribution</v>
          </cell>
          <cell r="F2180" t="str">
            <v>Mat Mgmt-Trans</v>
          </cell>
          <cell r="G2180" t="str">
            <v>Cambridge Warehouse and Distribution</v>
          </cell>
          <cell r="H2180" t="str">
            <v>120</v>
          </cell>
          <cell r="I2180" t="str">
            <v>MT</v>
          </cell>
          <cell r="J2180">
            <v>0</v>
          </cell>
        </row>
        <row r="2181">
          <cell r="A2181" t="str">
            <v>O&amp;M</v>
          </cell>
          <cell r="B2181" t="str">
            <v>Elliott Jr, James F</v>
          </cell>
          <cell r="C2181">
            <v>21430</v>
          </cell>
          <cell r="D2181" t="str">
            <v>21430</v>
          </cell>
          <cell r="E2181" t="str">
            <v>Somerville Fleet</v>
          </cell>
          <cell r="F2181" t="str">
            <v>Mat Mgmt-Trans</v>
          </cell>
          <cell r="G2181" t="str">
            <v>Somerville Fleet</v>
          </cell>
          <cell r="H2181" t="str">
            <v>120</v>
          </cell>
          <cell r="I2181" t="str">
            <v>BT</v>
          </cell>
          <cell r="J2181">
            <v>67294.23</v>
          </cell>
          <cell r="K2181">
            <v>355.3</v>
          </cell>
        </row>
        <row r="2182">
          <cell r="A2182" t="str">
            <v>CAP</v>
          </cell>
          <cell r="B2182" t="str">
            <v>Elliott Jr, James F</v>
          </cell>
          <cell r="C2182">
            <v>21430</v>
          </cell>
          <cell r="D2182" t="str">
            <v>21430</v>
          </cell>
          <cell r="E2182" t="str">
            <v>Somerville Fleet</v>
          </cell>
          <cell r="F2182" t="str">
            <v>Mat Mgmt-Trans</v>
          </cell>
          <cell r="G2182" t="str">
            <v>Somerville Fleet</v>
          </cell>
          <cell r="H2182" t="str">
            <v>120</v>
          </cell>
          <cell r="I2182" t="str">
            <v>CI</v>
          </cell>
          <cell r="L2182">
            <v>22641.119999999999</v>
          </cell>
          <cell r="M2182">
            <v>-250</v>
          </cell>
        </row>
        <row r="2183">
          <cell r="A2183" t="str">
            <v>O&amp;M</v>
          </cell>
          <cell r="B2183" t="str">
            <v>Elliott Jr, James F</v>
          </cell>
          <cell r="C2183">
            <v>21430</v>
          </cell>
          <cell r="D2183" t="str">
            <v>21430</v>
          </cell>
          <cell r="E2183" t="str">
            <v>Somerville Fleet</v>
          </cell>
          <cell r="F2183" t="str">
            <v>Mat Mgmt-Trans</v>
          </cell>
          <cell r="G2183" t="str">
            <v>Somerville Fleet</v>
          </cell>
          <cell r="H2183" t="str">
            <v>120</v>
          </cell>
          <cell r="I2183" t="str">
            <v>IT</v>
          </cell>
          <cell r="J2183">
            <v>28048.74</v>
          </cell>
        </row>
        <row r="2184">
          <cell r="A2184" t="str">
            <v>O&amp;M</v>
          </cell>
          <cell r="B2184" t="str">
            <v>Elliott Jr, James F</v>
          </cell>
          <cell r="C2184">
            <v>21430</v>
          </cell>
          <cell r="D2184" t="str">
            <v>21430</v>
          </cell>
          <cell r="E2184" t="str">
            <v>Somerville Fleet</v>
          </cell>
          <cell r="F2184" t="str">
            <v>Mat Mgmt-Trans</v>
          </cell>
          <cell r="G2184" t="str">
            <v>Somerville Fleet</v>
          </cell>
          <cell r="H2184" t="str">
            <v>120</v>
          </cell>
          <cell r="I2184" t="str">
            <v>LT</v>
          </cell>
          <cell r="J2184">
            <v>195590.24</v>
          </cell>
          <cell r="K2184">
            <v>1015.2</v>
          </cell>
        </row>
        <row r="2185">
          <cell r="A2185" t="str">
            <v>O&amp;M</v>
          </cell>
          <cell r="B2185" t="str">
            <v>Elliott Jr, James F</v>
          </cell>
          <cell r="C2185">
            <v>21430</v>
          </cell>
          <cell r="D2185" t="str">
            <v>21430</v>
          </cell>
          <cell r="E2185" t="str">
            <v>Somerville Fleet</v>
          </cell>
          <cell r="F2185" t="str">
            <v>Mat Mgmt-Trans</v>
          </cell>
          <cell r="G2185" t="str">
            <v>Somerville Fleet</v>
          </cell>
          <cell r="H2185" t="str">
            <v>120</v>
          </cell>
          <cell r="I2185" t="str">
            <v>OT</v>
          </cell>
          <cell r="J2185">
            <v>1519.67</v>
          </cell>
          <cell r="K2185">
            <v>31.04</v>
          </cell>
        </row>
        <row r="2186">
          <cell r="A2186" t="str">
            <v>O&amp;M</v>
          </cell>
          <cell r="B2186" t="str">
            <v>Elliott Jr, James F</v>
          </cell>
          <cell r="C2186">
            <v>21430</v>
          </cell>
          <cell r="D2186" t="str">
            <v>21430</v>
          </cell>
          <cell r="E2186" t="str">
            <v>Somerville Fleet</v>
          </cell>
          <cell r="F2186" t="str">
            <v>Mat Mgmt-Trans</v>
          </cell>
          <cell r="G2186" t="str">
            <v>Somerville Fleet</v>
          </cell>
          <cell r="H2186" t="str">
            <v>120</v>
          </cell>
          <cell r="I2186" t="str">
            <v>TT</v>
          </cell>
          <cell r="J2186">
            <v>65663.31</v>
          </cell>
          <cell r="K2186">
            <v>0</v>
          </cell>
        </row>
        <row r="2187">
          <cell r="A2187" t="str">
            <v>O&amp;M</v>
          </cell>
          <cell r="B2187" t="str">
            <v>Anastasia, Donald</v>
          </cell>
          <cell r="C2187">
            <v>21435</v>
          </cell>
          <cell r="D2187" t="str">
            <v>21435</v>
          </cell>
          <cell r="E2187" t="str">
            <v>Somerville Facilities</v>
          </cell>
          <cell r="F2187" t="str">
            <v>CFO</v>
          </cell>
          <cell r="G2187" t="str">
            <v>Somerville Facilities</v>
          </cell>
          <cell r="H2187" t="str">
            <v>120</v>
          </cell>
          <cell r="I2187" t="str">
            <v>BT</v>
          </cell>
          <cell r="J2187">
            <v>59972.59</v>
          </cell>
          <cell r="K2187">
            <v>5221.45</v>
          </cell>
        </row>
        <row r="2188">
          <cell r="A2188" t="str">
            <v>CAP</v>
          </cell>
          <cell r="B2188" t="str">
            <v>Anastasia, Donald</v>
          </cell>
          <cell r="C2188">
            <v>21435</v>
          </cell>
          <cell r="D2188" t="str">
            <v>21435</v>
          </cell>
          <cell r="E2188" t="str">
            <v>Somerville Facilities</v>
          </cell>
          <cell r="F2188" t="str">
            <v>CFO</v>
          </cell>
          <cell r="G2188" t="str">
            <v>Somerville Facilities</v>
          </cell>
          <cell r="H2188" t="str">
            <v>120</v>
          </cell>
          <cell r="I2188" t="str">
            <v>CI</v>
          </cell>
          <cell r="J2188">
            <v>28324.29</v>
          </cell>
          <cell r="K2188">
            <v>560613.91</v>
          </cell>
          <cell r="L2188">
            <v>282026.26</v>
          </cell>
          <cell r="M2188">
            <v>2098</v>
          </cell>
        </row>
        <row r="2189">
          <cell r="A2189" t="str">
            <v>CAP</v>
          </cell>
          <cell r="B2189" t="str">
            <v>Anastasia, Donald</v>
          </cell>
          <cell r="C2189">
            <v>21435</v>
          </cell>
          <cell r="D2189" t="str">
            <v>21435</v>
          </cell>
          <cell r="E2189" t="str">
            <v>Somerville Facilities</v>
          </cell>
          <cell r="F2189" t="str">
            <v>CFO</v>
          </cell>
          <cell r="G2189" t="str">
            <v>Somerville Facilities</v>
          </cell>
          <cell r="H2189" t="str">
            <v>120</v>
          </cell>
          <cell r="I2189" t="str">
            <v>CM</v>
          </cell>
          <cell r="L2189">
            <v>13335</v>
          </cell>
        </row>
        <row r="2190">
          <cell r="A2190" t="str">
            <v>CAP</v>
          </cell>
          <cell r="B2190" t="str">
            <v>Anastasia, Donald</v>
          </cell>
          <cell r="C2190">
            <v>21435</v>
          </cell>
          <cell r="D2190" t="str">
            <v>21435</v>
          </cell>
          <cell r="E2190" t="str">
            <v>Somerville Facilities</v>
          </cell>
          <cell r="F2190" t="str">
            <v>CFO</v>
          </cell>
          <cell r="G2190" t="str">
            <v>Somerville Facilities</v>
          </cell>
          <cell r="H2190" t="str">
            <v>120</v>
          </cell>
          <cell r="I2190" t="str">
            <v>CT</v>
          </cell>
          <cell r="L2190">
            <v>3608.16</v>
          </cell>
        </row>
        <row r="2191">
          <cell r="A2191" t="str">
            <v>O&amp;M</v>
          </cell>
          <cell r="B2191" t="str">
            <v>Anastasia, Donald</v>
          </cell>
          <cell r="C2191">
            <v>21435</v>
          </cell>
          <cell r="D2191" t="str">
            <v>21435</v>
          </cell>
          <cell r="E2191" t="str">
            <v>Somerville Facilities</v>
          </cell>
          <cell r="F2191" t="str">
            <v>CFO</v>
          </cell>
          <cell r="G2191" t="str">
            <v>Somerville Facilities</v>
          </cell>
          <cell r="H2191" t="str">
            <v>120</v>
          </cell>
          <cell r="I2191" t="str">
            <v>IT</v>
          </cell>
          <cell r="J2191">
            <v>99289.25</v>
          </cell>
          <cell r="K2191">
            <v>-5099.79</v>
          </cell>
          <cell r="L2191">
            <v>6934.59</v>
          </cell>
          <cell r="M2191">
            <v>27400</v>
          </cell>
        </row>
        <row r="2192">
          <cell r="A2192" t="str">
            <v>O&amp;M</v>
          </cell>
          <cell r="B2192" t="str">
            <v>Anastasia, Donald</v>
          </cell>
          <cell r="C2192">
            <v>21435</v>
          </cell>
          <cell r="D2192" t="str">
            <v>21435</v>
          </cell>
          <cell r="E2192" t="str">
            <v>Somerville Facilities</v>
          </cell>
          <cell r="F2192" t="str">
            <v>CFO</v>
          </cell>
          <cell r="G2192" t="str">
            <v>Somerville Facilities</v>
          </cell>
          <cell r="H2192" t="str">
            <v>120</v>
          </cell>
          <cell r="I2192" t="str">
            <v>LT</v>
          </cell>
          <cell r="J2192">
            <v>174422.14</v>
          </cell>
          <cell r="K2192">
            <v>14888.81</v>
          </cell>
          <cell r="M2192">
            <v>383.91</v>
          </cell>
        </row>
        <row r="2193">
          <cell r="A2193" t="str">
            <v>O&amp;M</v>
          </cell>
          <cell r="B2193" t="str">
            <v>Anastasia, Donald</v>
          </cell>
          <cell r="C2193">
            <v>21435</v>
          </cell>
          <cell r="D2193" t="str">
            <v>21435</v>
          </cell>
          <cell r="E2193" t="str">
            <v>Somerville Facilities</v>
          </cell>
          <cell r="F2193" t="str">
            <v>CFO</v>
          </cell>
          <cell r="G2193" t="str">
            <v>Somerville Facilities</v>
          </cell>
          <cell r="H2193" t="str">
            <v>120</v>
          </cell>
          <cell r="I2193" t="str">
            <v>MT</v>
          </cell>
          <cell r="J2193">
            <v>4688.08</v>
          </cell>
          <cell r="K2193">
            <v>3161.93</v>
          </cell>
          <cell r="L2193">
            <v>7551.27</v>
          </cell>
        </row>
        <row r="2194">
          <cell r="A2194" t="str">
            <v>O&amp;M</v>
          </cell>
          <cell r="B2194" t="str">
            <v>Anastasia, Donald</v>
          </cell>
          <cell r="C2194">
            <v>21435</v>
          </cell>
          <cell r="D2194" t="str">
            <v>21435</v>
          </cell>
          <cell r="E2194" t="str">
            <v>Somerville Facilities</v>
          </cell>
          <cell r="F2194" t="str">
            <v>CFO</v>
          </cell>
          <cell r="G2194" t="str">
            <v>Somerville Facilities</v>
          </cell>
          <cell r="H2194" t="str">
            <v>120</v>
          </cell>
          <cell r="I2194" t="str">
            <v>OT</v>
          </cell>
          <cell r="J2194">
            <v>53616.66</v>
          </cell>
          <cell r="K2194">
            <v>77653.86</v>
          </cell>
          <cell r="L2194">
            <v>6387</v>
          </cell>
        </row>
        <row r="2195">
          <cell r="A2195" t="str">
            <v>O&amp;M</v>
          </cell>
          <cell r="B2195" t="str">
            <v>Anastasia, Donald</v>
          </cell>
          <cell r="C2195">
            <v>21435</v>
          </cell>
          <cell r="D2195" t="str">
            <v>21435</v>
          </cell>
          <cell r="E2195" t="str">
            <v>Somerville Facilities</v>
          </cell>
          <cell r="F2195" t="str">
            <v>CFO</v>
          </cell>
          <cell r="G2195" t="str">
            <v>Somerville Facilities</v>
          </cell>
          <cell r="H2195" t="str">
            <v>120</v>
          </cell>
          <cell r="I2195" t="str">
            <v>TT</v>
          </cell>
          <cell r="J2195">
            <v>48978.47</v>
          </cell>
          <cell r="K2195">
            <v>7230.32</v>
          </cell>
          <cell r="L2195">
            <v>572.76</v>
          </cell>
        </row>
        <row r="2196">
          <cell r="A2196" t="str">
            <v>O&amp;M</v>
          </cell>
          <cell r="B2196" t="str">
            <v>Rotty, Paul L</v>
          </cell>
          <cell r="C2196">
            <v>21440</v>
          </cell>
          <cell r="D2196" t="str">
            <v>21440</v>
          </cell>
          <cell r="E2196" t="str">
            <v>Somerville Warehouse and Distribution</v>
          </cell>
          <cell r="F2196" t="str">
            <v>Mat Mgmt-Trans</v>
          </cell>
          <cell r="G2196" t="str">
            <v>Somerville Warehouse and Distribution</v>
          </cell>
          <cell r="H2196" t="str">
            <v>120</v>
          </cell>
          <cell r="I2196" t="str">
            <v>BT</v>
          </cell>
          <cell r="J2196">
            <v>44626.54</v>
          </cell>
          <cell r="K2196">
            <v>1720</v>
          </cell>
          <cell r="M2196">
            <v>114830.19</v>
          </cell>
        </row>
        <row r="2197">
          <cell r="A2197" t="str">
            <v>O&amp;M</v>
          </cell>
          <cell r="B2197" t="str">
            <v>Rotty, Paul L</v>
          </cell>
          <cell r="C2197">
            <v>21440</v>
          </cell>
          <cell r="D2197" t="str">
            <v>21440</v>
          </cell>
          <cell r="E2197" t="str">
            <v>Somerville Warehouse and Distribution</v>
          </cell>
          <cell r="F2197" t="str">
            <v>Mat Mgmt-Trans</v>
          </cell>
          <cell r="G2197" t="str">
            <v>Somerville Warehouse and Distribution</v>
          </cell>
          <cell r="H2197" t="str">
            <v>120</v>
          </cell>
          <cell r="I2197" t="str">
            <v>IT</v>
          </cell>
          <cell r="J2197">
            <v>1213.75</v>
          </cell>
          <cell r="L2197">
            <v>842.1</v>
          </cell>
        </row>
        <row r="2198">
          <cell r="A2198" t="str">
            <v>O&amp;M</v>
          </cell>
          <cell r="B2198" t="str">
            <v>Rotty, Paul L</v>
          </cell>
          <cell r="C2198">
            <v>21440</v>
          </cell>
          <cell r="D2198" t="str">
            <v>21440</v>
          </cell>
          <cell r="E2198" t="str">
            <v>Somerville Warehouse and Distribution</v>
          </cell>
          <cell r="F2198" t="str">
            <v>Mat Mgmt-Trans</v>
          </cell>
          <cell r="G2198" t="str">
            <v>Somerville Warehouse and Distribution</v>
          </cell>
          <cell r="H2198" t="str">
            <v>120</v>
          </cell>
          <cell r="I2198" t="str">
            <v>LT</v>
          </cell>
          <cell r="J2198">
            <v>128539.72</v>
          </cell>
          <cell r="K2198">
            <v>4914.25</v>
          </cell>
        </row>
        <row r="2199">
          <cell r="A2199" t="str">
            <v>O&amp;M</v>
          </cell>
          <cell r="B2199" t="str">
            <v>Rotty, Paul L</v>
          </cell>
          <cell r="C2199">
            <v>21440</v>
          </cell>
          <cell r="D2199" t="str">
            <v>21440</v>
          </cell>
          <cell r="E2199" t="str">
            <v>Somerville Warehouse and Distribution</v>
          </cell>
          <cell r="F2199" t="str">
            <v>Mat Mgmt-Trans</v>
          </cell>
          <cell r="G2199" t="str">
            <v>Somerville Warehouse and Distribution</v>
          </cell>
          <cell r="H2199" t="str">
            <v>120</v>
          </cell>
          <cell r="I2199" t="str">
            <v>MT</v>
          </cell>
          <cell r="J2199">
            <v>79.59</v>
          </cell>
          <cell r="K2199">
            <v>-21952.76</v>
          </cell>
          <cell r="L2199">
            <v>22452.91</v>
          </cell>
          <cell r="M2199">
            <v>50311.91</v>
          </cell>
        </row>
        <row r="2200">
          <cell r="A2200" t="str">
            <v>O&amp;M</v>
          </cell>
          <cell r="B2200" t="str">
            <v>Rotty, Paul L</v>
          </cell>
          <cell r="C2200">
            <v>21440</v>
          </cell>
          <cell r="D2200" t="str">
            <v>21440</v>
          </cell>
          <cell r="E2200" t="str">
            <v>Somerville Warehouse and Distribution</v>
          </cell>
          <cell r="F2200" t="str">
            <v>Mat Mgmt-Trans</v>
          </cell>
          <cell r="G2200" t="str">
            <v>Somerville Warehouse and Distribution</v>
          </cell>
          <cell r="H2200" t="str">
            <v>120</v>
          </cell>
          <cell r="I2200" t="str">
            <v>TT</v>
          </cell>
          <cell r="J2200">
            <v>21403.38</v>
          </cell>
          <cell r="K2200">
            <v>1970.5</v>
          </cell>
        </row>
        <row r="2201">
          <cell r="A2201" t="str">
            <v>O&amp;M</v>
          </cell>
          <cell r="B2201" t="str">
            <v>Elliott Jr, James F</v>
          </cell>
          <cell r="C2201">
            <v>21445</v>
          </cell>
          <cell r="D2201" t="str">
            <v>21445</v>
          </cell>
          <cell r="E2201" t="str">
            <v>Walpole Fleet</v>
          </cell>
          <cell r="F2201" t="str">
            <v>Mat Mgmt-Trans</v>
          </cell>
          <cell r="G2201" t="str">
            <v>Walpole Fleet</v>
          </cell>
          <cell r="H2201" t="str">
            <v>120</v>
          </cell>
          <cell r="I2201" t="str">
            <v>BT</v>
          </cell>
          <cell r="J2201">
            <v>54438.58</v>
          </cell>
        </row>
        <row r="2202">
          <cell r="A2202" t="str">
            <v>CAP</v>
          </cell>
          <cell r="B2202" t="str">
            <v>Elliott Jr, James F</v>
          </cell>
          <cell r="C2202">
            <v>21445</v>
          </cell>
          <cell r="D2202" t="str">
            <v>21445</v>
          </cell>
          <cell r="E2202" t="str">
            <v>Walpole Fleet</v>
          </cell>
          <cell r="F2202" t="str">
            <v>Mat Mgmt-Trans</v>
          </cell>
          <cell r="G2202" t="str">
            <v>Walpole Fleet</v>
          </cell>
          <cell r="H2202" t="str">
            <v>120</v>
          </cell>
          <cell r="I2202" t="str">
            <v>CI</v>
          </cell>
          <cell r="L2202">
            <v>22641.119999999999</v>
          </cell>
        </row>
        <row r="2203">
          <cell r="A2203" t="str">
            <v>O&amp;M</v>
          </cell>
          <cell r="B2203" t="str">
            <v>Elliott Jr, James F</v>
          </cell>
          <cell r="C2203">
            <v>21445</v>
          </cell>
          <cell r="D2203" t="str">
            <v>21445</v>
          </cell>
          <cell r="E2203" t="str">
            <v>Walpole Fleet</v>
          </cell>
          <cell r="F2203" t="str">
            <v>Mat Mgmt-Trans</v>
          </cell>
          <cell r="G2203" t="str">
            <v>Walpole Fleet</v>
          </cell>
          <cell r="H2203" t="str">
            <v>120</v>
          </cell>
          <cell r="I2203" t="str">
            <v>IT</v>
          </cell>
          <cell r="J2203">
            <v>15788.73</v>
          </cell>
          <cell r="L2203">
            <v>33.770000000000003</v>
          </cell>
        </row>
        <row r="2204">
          <cell r="A2204" t="str">
            <v>O&amp;M</v>
          </cell>
          <cell r="B2204" t="str">
            <v>Elliott Jr, James F</v>
          </cell>
          <cell r="C2204">
            <v>21445</v>
          </cell>
          <cell r="D2204" t="str">
            <v>21445</v>
          </cell>
          <cell r="E2204" t="str">
            <v>Walpole Fleet</v>
          </cell>
          <cell r="F2204" t="str">
            <v>Mat Mgmt-Trans</v>
          </cell>
          <cell r="G2204" t="str">
            <v>Walpole Fleet</v>
          </cell>
          <cell r="H2204" t="str">
            <v>120</v>
          </cell>
          <cell r="I2204" t="str">
            <v>LT</v>
          </cell>
          <cell r="J2204">
            <v>160811.67000000001</v>
          </cell>
          <cell r="M2204">
            <v>275.2</v>
          </cell>
        </row>
        <row r="2205">
          <cell r="A2205" t="str">
            <v>O&amp;M</v>
          </cell>
          <cell r="B2205" t="str">
            <v>Elliott Jr, James F</v>
          </cell>
          <cell r="C2205">
            <v>21445</v>
          </cell>
          <cell r="D2205" t="str">
            <v>21445</v>
          </cell>
          <cell r="E2205" t="str">
            <v>Walpole Fleet</v>
          </cell>
          <cell r="F2205" t="str">
            <v>Mat Mgmt-Trans</v>
          </cell>
          <cell r="G2205" t="str">
            <v>Walpole Fleet</v>
          </cell>
          <cell r="H2205" t="str">
            <v>120</v>
          </cell>
          <cell r="I2205" t="str">
            <v>MT</v>
          </cell>
          <cell r="L2205">
            <v>376.25</v>
          </cell>
          <cell r="M2205">
            <v>799.67</v>
          </cell>
        </row>
        <row r="2206">
          <cell r="A2206" t="str">
            <v>O&amp;M</v>
          </cell>
          <cell r="B2206" t="str">
            <v>Elliott Jr, James F</v>
          </cell>
          <cell r="C2206">
            <v>21445</v>
          </cell>
          <cell r="D2206" t="str">
            <v>21445</v>
          </cell>
          <cell r="E2206" t="str">
            <v>Walpole Fleet</v>
          </cell>
          <cell r="F2206" t="str">
            <v>Mat Mgmt-Trans</v>
          </cell>
          <cell r="G2206" t="str">
            <v>Walpole Fleet</v>
          </cell>
          <cell r="H2206" t="str">
            <v>120</v>
          </cell>
          <cell r="I2206" t="str">
            <v>OT</v>
          </cell>
          <cell r="J2206">
            <v>198.09</v>
          </cell>
        </row>
        <row r="2207">
          <cell r="A2207" t="str">
            <v>O&amp;M</v>
          </cell>
          <cell r="B2207" t="str">
            <v>Elliott Jr, James F</v>
          </cell>
          <cell r="C2207">
            <v>21445</v>
          </cell>
          <cell r="D2207" t="str">
            <v>21445</v>
          </cell>
          <cell r="E2207" t="str">
            <v>Walpole Fleet</v>
          </cell>
          <cell r="F2207" t="str">
            <v>Mat Mgmt-Trans</v>
          </cell>
          <cell r="G2207" t="str">
            <v>Walpole Fleet</v>
          </cell>
          <cell r="H2207" t="str">
            <v>120</v>
          </cell>
          <cell r="I2207" t="str">
            <v>TT</v>
          </cell>
          <cell r="J2207">
            <v>35151.629999999997</v>
          </cell>
          <cell r="K2207">
            <v>128.69</v>
          </cell>
        </row>
        <row r="2208">
          <cell r="A2208" t="str">
            <v>O&amp;M</v>
          </cell>
          <cell r="B2208" t="str">
            <v>Anastasia, Donald</v>
          </cell>
          <cell r="C2208">
            <v>21450</v>
          </cell>
          <cell r="D2208" t="str">
            <v>21450</v>
          </cell>
          <cell r="E2208" t="str">
            <v>Walpole Facilities</v>
          </cell>
          <cell r="F2208" t="str">
            <v>CFO</v>
          </cell>
          <cell r="G2208" t="str">
            <v>Walpole Facilities</v>
          </cell>
          <cell r="H2208" t="str">
            <v>120</v>
          </cell>
          <cell r="I2208" t="str">
            <v>BT</v>
          </cell>
          <cell r="J2208">
            <v>38151.11</v>
          </cell>
          <cell r="K2208">
            <v>2276.8200000000002</v>
          </cell>
          <cell r="L2208">
            <v>1427.21</v>
          </cell>
        </row>
        <row r="2209">
          <cell r="A2209" t="str">
            <v>CAP</v>
          </cell>
          <cell r="B2209" t="str">
            <v>Anastasia, Donald</v>
          </cell>
          <cell r="C2209">
            <v>21450</v>
          </cell>
          <cell r="D2209" t="str">
            <v>21450</v>
          </cell>
          <cell r="E2209" t="str">
            <v>Walpole Facilities</v>
          </cell>
          <cell r="F2209" t="str">
            <v>CFO</v>
          </cell>
          <cell r="G2209" t="str">
            <v>Walpole Facilities</v>
          </cell>
          <cell r="H2209" t="str">
            <v>120</v>
          </cell>
          <cell r="I2209" t="str">
            <v>CI</v>
          </cell>
          <cell r="J2209">
            <v>12375</v>
          </cell>
          <cell r="K2209">
            <v>26790</v>
          </cell>
          <cell r="L2209">
            <v>206063.2</v>
          </cell>
        </row>
        <row r="2210">
          <cell r="A2210" t="str">
            <v>CAP</v>
          </cell>
          <cell r="B2210" t="str">
            <v>Anastasia, Donald</v>
          </cell>
          <cell r="C2210">
            <v>21450</v>
          </cell>
          <cell r="D2210" t="str">
            <v>21450</v>
          </cell>
          <cell r="E2210" t="str">
            <v>Walpole Facilities</v>
          </cell>
          <cell r="F2210" t="str">
            <v>CFO</v>
          </cell>
          <cell r="G2210" t="str">
            <v>Walpole Facilities</v>
          </cell>
          <cell r="H2210" t="str">
            <v>120</v>
          </cell>
          <cell r="I2210" t="str">
            <v>CM</v>
          </cell>
        </row>
        <row r="2211">
          <cell r="A2211" t="str">
            <v>CAP</v>
          </cell>
          <cell r="B2211" t="str">
            <v>Anastasia, Donald</v>
          </cell>
          <cell r="C2211">
            <v>21450</v>
          </cell>
          <cell r="D2211" t="str">
            <v>21450</v>
          </cell>
          <cell r="E2211" t="str">
            <v>Walpole Facilities</v>
          </cell>
          <cell r="F2211" t="str">
            <v>CFO</v>
          </cell>
          <cell r="G2211" t="str">
            <v>Walpole Facilities</v>
          </cell>
          <cell r="H2211" t="str">
            <v>120</v>
          </cell>
          <cell r="I2211" t="str">
            <v>CT</v>
          </cell>
          <cell r="L2211">
            <v>734.2</v>
          </cell>
        </row>
        <row r="2212">
          <cell r="A2212" t="str">
            <v>O&amp;M</v>
          </cell>
          <cell r="B2212" t="str">
            <v>Anastasia, Donald</v>
          </cell>
          <cell r="C2212">
            <v>21450</v>
          </cell>
          <cell r="D2212" t="str">
            <v>21450</v>
          </cell>
          <cell r="E2212" t="str">
            <v>Walpole Facilities</v>
          </cell>
          <cell r="F2212" t="str">
            <v>CFO</v>
          </cell>
          <cell r="G2212" t="str">
            <v>Walpole Facilities</v>
          </cell>
          <cell r="H2212" t="str">
            <v>120</v>
          </cell>
          <cell r="I2212" t="str">
            <v>IT</v>
          </cell>
          <cell r="J2212">
            <v>34047.32</v>
          </cell>
          <cell r="K2212">
            <v>5679.51</v>
          </cell>
          <cell r="L2212">
            <v>2710.94</v>
          </cell>
        </row>
        <row r="2213">
          <cell r="A2213" t="str">
            <v>O&amp;M</v>
          </cell>
          <cell r="B2213" t="str">
            <v>Anastasia, Donald</v>
          </cell>
          <cell r="C2213">
            <v>21450</v>
          </cell>
          <cell r="D2213" t="str">
            <v>21450</v>
          </cell>
          <cell r="E2213" t="str">
            <v>Walpole Facilities</v>
          </cell>
          <cell r="F2213" t="str">
            <v>CFO</v>
          </cell>
          <cell r="G2213" t="str">
            <v>Walpole Facilities</v>
          </cell>
          <cell r="H2213" t="str">
            <v>120</v>
          </cell>
          <cell r="I2213" t="str">
            <v>LT</v>
          </cell>
          <cell r="J2213">
            <v>109750.05</v>
          </cell>
          <cell r="K2213">
            <v>6558.21</v>
          </cell>
          <cell r="L2213">
            <v>4077.84</v>
          </cell>
        </row>
        <row r="2214">
          <cell r="A2214" t="str">
            <v>O&amp;M</v>
          </cell>
          <cell r="B2214" t="str">
            <v>Anastasia, Donald</v>
          </cell>
          <cell r="C2214">
            <v>21450</v>
          </cell>
          <cell r="D2214" t="str">
            <v>21450</v>
          </cell>
          <cell r="E2214" t="str">
            <v>Walpole Facilities</v>
          </cell>
          <cell r="F2214" t="str">
            <v>CFO</v>
          </cell>
          <cell r="G2214" t="str">
            <v>Walpole Facilities</v>
          </cell>
          <cell r="H2214" t="str">
            <v>120</v>
          </cell>
          <cell r="I2214" t="str">
            <v>MT</v>
          </cell>
          <cell r="K2214">
            <v>1377.49</v>
          </cell>
          <cell r="L2214">
            <v>3845.28</v>
          </cell>
          <cell r="M2214">
            <v>68628.479999999996</v>
          </cell>
        </row>
        <row r="2215">
          <cell r="A2215" t="str">
            <v>O&amp;M</v>
          </cell>
          <cell r="B2215" t="str">
            <v>Anastasia, Donald</v>
          </cell>
          <cell r="C2215">
            <v>21450</v>
          </cell>
          <cell r="D2215" t="str">
            <v>21450</v>
          </cell>
          <cell r="E2215" t="str">
            <v>Walpole Facilities</v>
          </cell>
          <cell r="F2215" t="str">
            <v>CFO</v>
          </cell>
          <cell r="G2215" t="str">
            <v>Walpole Facilities</v>
          </cell>
          <cell r="H2215" t="str">
            <v>120</v>
          </cell>
          <cell r="I2215" t="str">
            <v>OT</v>
          </cell>
          <cell r="J2215">
            <v>31506.94</v>
          </cell>
          <cell r="K2215">
            <v>12831.76</v>
          </cell>
          <cell r="L2215">
            <v>11582.97</v>
          </cell>
        </row>
        <row r="2216">
          <cell r="A2216" t="str">
            <v>O&amp;M</v>
          </cell>
          <cell r="B2216" t="str">
            <v>Anastasia, Donald</v>
          </cell>
          <cell r="C2216">
            <v>21450</v>
          </cell>
          <cell r="D2216" t="str">
            <v>21450</v>
          </cell>
          <cell r="E2216" t="str">
            <v>Walpole Facilities</v>
          </cell>
          <cell r="F2216" t="str">
            <v>CFO</v>
          </cell>
          <cell r="G2216" t="str">
            <v>Walpole Facilities</v>
          </cell>
          <cell r="H2216" t="str">
            <v>120</v>
          </cell>
          <cell r="I2216" t="str">
            <v>TT</v>
          </cell>
          <cell r="J2216">
            <v>17310.169999999998</v>
          </cell>
          <cell r="K2216">
            <v>690.33</v>
          </cell>
          <cell r="L2216">
            <v>532.16</v>
          </cell>
          <cell r="M2216">
            <v>599.09</v>
          </cell>
        </row>
        <row r="2217">
          <cell r="A2217" t="str">
            <v>O&amp;M</v>
          </cell>
          <cell r="B2217" t="str">
            <v>Rotty, Paul L</v>
          </cell>
          <cell r="C2217">
            <v>21455</v>
          </cell>
          <cell r="D2217" t="str">
            <v>21455</v>
          </cell>
          <cell r="E2217" t="str">
            <v>Walpole Warehouse and Distribution</v>
          </cell>
          <cell r="F2217" t="str">
            <v>Mat Mgmt-Trans</v>
          </cell>
          <cell r="G2217" t="str">
            <v>Walpole Warehouse and Distribution</v>
          </cell>
          <cell r="H2217" t="str">
            <v>120</v>
          </cell>
          <cell r="I2217" t="str">
            <v>BT</v>
          </cell>
          <cell r="J2217">
            <v>58513.73</v>
          </cell>
          <cell r="K2217">
            <v>1367.66</v>
          </cell>
          <cell r="M2217">
            <v>89972.07</v>
          </cell>
        </row>
        <row r="2218">
          <cell r="A2218" t="str">
            <v>O&amp;M</v>
          </cell>
          <cell r="B2218" t="str">
            <v>Rotty, Paul L</v>
          </cell>
          <cell r="C2218">
            <v>21455</v>
          </cell>
          <cell r="D2218" t="str">
            <v>21455</v>
          </cell>
          <cell r="E2218" t="str">
            <v>Walpole Warehouse and Distribution</v>
          </cell>
          <cell r="F2218" t="str">
            <v>Mat Mgmt-Trans</v>
          </cell>
          <cell r="G2218" t="str">
            <v>Walpole Warehouse and Distribution</v>
          </cell>
          <cell r="H2218" t="str">
            <v>120</v>
          </cell>
          <cell r="I2218" t="str">
            <v>IT</v>
          </cell>
          <cell r="J2218">
            <v>962.59</v>
          </cell>
          <cell r="K2218">
            <v>318.54000000000002</v>
          </cell>
          <cell r="L2218">
            <v>3268.75</v>
          </cell>
        </row>
        <row r="2219">
          <cell r="A2219" t="str">
            <v>O&amp;M</v>
          </cell>
          <cell r="B2219" t="str">
            <v>Rotty, Paul L</v>
          </cell>
          <cell r="C2219">
            <v>21455</v>
          </cell>
          <cell r="D2219" t="str">
            <v>21455</v>
          </cell>
          <cell r="E2219" t="str">
            <v>Walpole Warehouse and Distribution</v>
          </cell>
          <cell r="F2219" t="str">
            <v>Mat Mgmt-Trans</v>
          </cell>
          <cell r="G2219" t="str">
            <v>Walpole Warehouse and Distribution</v>
          </cell>
          <cell r="H2219" t="str">
            <v>120</v>
          </cell>
          <cell r="I2219" t="str">
            <v>LT</v>
          </cell>
          <cell r="J2219">
            <v>167102.39000000001</v>
          </cell>
          <cell r="K2219">
            <v>3900.73</v>
          </cell>
        </row>
        <row r="2220">
          <cell r="A2220" t="str">
            <v>O&amp;M</v>
          </cell>
          <cell r="B2220" t="str">
            <v>Rotty, Paul L</v>
          </cell>
          <cell r="C2220">
            <v>21455</v>
          </cell>
          <cell r="D2220" t="str">
            <v>21455</v>
          </cell>
          <cell r="E2220" t="str">
            <v>Walpole Warehouse and Distribution</v>
          </cell>
          <cell r="F2220" t="str">
            <v>Mat Mgmt-Trans</v>
          </cell>
          <cell r="G2220" t="str">
            <v>Walpole Warehouse and Distribution</v>
          </cell>
          <cell r="H2220" t="str">
            <v>120</v>
          </cell>
          <cell r="I2220" t="str">
            <v>MT</v>
          </cell>
          <cell r="J2220">
            <v>0</v>
          </cell>
          <cell r="K2220">
            <v>-21053.67</v>
          </cell>
          <cell r="L2220">
            <v>0</v>
          </cell>
        </row>
        <row r="2221">
          <cell r="A2221" t="str">
            <v>O&amp;M</v>
          </cell>
          <cell r="B2221" t="str">
            <v>Rotty, Paul L</v>
          </cell>
          <cell r="C2221">
            <v>21455</v>
          </cell>
          <cell r="D2221" t="str">
            <v>21455</v>
          </cell>
          <cell r="E2221" t="str">
            <v>Walpole Warehouse and Distribution</v>
          </cell>
          <cell r="F2221" t="str">
            <v>Mat Mgmt-Trans</v>
          </cell>
          <cell r="G2221" t="str">
            <v>Walpole Warehouse and Distribution</v>
          </cell>
          <cell r="H2221" t="str">
            <v>120</v>
          </cell>
          <cell r="I2221" t="str">
            <v>OT</v>
          </cell>
          <cell r="J2221">
            <v>11577.93</v>
          </cell>
          <cell r="K2221">
            <v>143.69</v>
          </cell>
          <cell r="M2221">
            <v>0</v>
          </cell>
        </row>
        <row r="2222">
          <cell r="A2222" t="str">
            <v>O&amp;M</v>
          </cell>
          <cell r="B2222" t="str">
            <v>Rotty, Paul L</v>
          </cell>
          <cell r="C2222">
            <v>21455</v>
          </cell>
          <cell r="D2222" t="str">
            <v>21455</v>
          </cell>
          <cell r="E2222" t="str">
            <v>Walpole Warehouse and Distribution</v>
          </cell>
          <cell r="F2222" t="str">
            <v>Mat Mgmt-Trans</v>
          </cell>
          <cell r="G2222" t="str">
            <v>Walpole Warehouse and Distribution</v>
          </cell>
          <cell r="H2222" t="str">
            <v>120</v>
          </cell>
          <cell r="I2222" t="str">
            <v>TT</v>
          </cell>
          <cell r="J2222">
            <v>11380.93</v>
          </cell>
          <cell r="K2222">
            <v>602.82000000000005</v>
          </cell>
        </row>
        <row r="2223">
          <cell r="A2223" t="str">
            <v>CAP</v>
          </cell>
          <cell r="B2223" t="str">
            <v>Anastasia, Donald</v>
          </cell>
          <cell r="C2223">
            <v>21456</v>
          </cell>
          <cell r="D2223" t="str">
            <v>21456</v>
          </cell>
          <cell r="E2223" t="str">
            <v>Facilities Substations</v>
          </cell>
          <cell r="F2223" t="str">
            <v>CFO</v>
          </cell>
          <cell r="G2223" t="str">
            <v>Facilities Substations</v>
          </cell>
          <cell r="H2223" t="str">
            <v>120</v>
          </cell>
          <cell r="I2223" t="str">
            <v>CI</v>
          </cell>
        </row>
        <row r="2224">
          <cell r="A2224" t="str">
            <v>O&amp;M</v>
          </cell>
          <cell r="B2224" t="str">
            <v>Anastasia, Donald</v>
          </cell>
          <cell r="C2224">
            <v>21456</v>
          </cell>
          <cell r="D2224" t="str">
            <v>21456</v>
          </cell>
          <cell r="E2224" t="str">
            <v>Facilities Substations</v>
          </cell>
          <cell r="F2224" t="str">
            <v>CFO</v>
          </cell>
          <cell r="G2224" t="str">
            <v>Facilities Substations</v>
          </cell>
          <cell r="H2224" t="str">
            <v>120</v>
          </cell>
          <cell r="I2224" t="str">
            <v>IT</v>
          </cell>
          <cell r="L2224">
            <v>3324.5</v>
          </cell>
        </row>
        <row r="2225">
          <cell r="A2225" t="str">
            <v>O&amp;M</v>
          </cell>
          <cell r="B2225" t="str">
            <v>Rotty, Paul L</v>
          </cell>
          <cell r="C2225">
            <v>21460</v>
          </cell>
          <cell r="D2225" t="str">
            <v>21460</v>
          </cell>
          <cell r="E2225" t="str">
            <v>Mass Ave Trucking Warehouse and Distribution</v>
          </cell>
          <cell r="F2225" t="str">
            <v>Mat Mgmt-Trans</v>
          </cell>
          <cell r="G2225" t="str">
            <v>Mass Ave Trucking Warehouse and Distribution</v>
          </cell>
          <cell r="H2225" t="str">
            <v>120</v>
          </cell>
          <cell r="I2225" t="str">
            <v>BT</v>
          </cell>
          <cell r="J2225">
            <v>221986.03</v>
          </cell>
          <cell r="K2225">
            <v>1207.5899999999999</v>
          </cell>
          <cell r="M2225">
            <v>4871.4799999999996</v>
          </cell>
        </row>
        <row r="2226">
          <cell r="A2226" t="str">
            <v>O&amp;M</v>
          </cell>
          <cell r="B2226" t="str">
            <v>Rotty, Paul L</v>
          </cell>
          <cell r="C2226">
            <v>21460</v>
          </cell>
          <cell r="D2226" t="str">
            <v>21460</v>
          </cell>
          <cell r="E2226" t="str">
            <v>Mass Ave Trucking Warehouse and Distribution</v>
          </cell>
          <cell r="F2226" t="str">
            <v>Mat Mgmt-Trans</v>
          </cell>
          <cell r="G2226" t="str">
            <v>Mass Ave Trucking Warehouse and Distribution</v>
          </cell>
          <cell r="H2226" t="str">
            <v>120</v>
          </cell>
          <cell r="I2226" t="str">
            <v>IT</v>
          </cell>
          <cell r="J2226">
            <v>4714.2299999999996</v>
          </cell>
          <cell r="K2226">
            <v>146.54</v>
          </cell>
          <cell r="L2226">
            <v>-1.7</v>
          </cell>
        </row>
        <row r="2227">
          <cell r="A2227" t="str">
            <v>O&amp;M</v>
          </cell>
          <cell r="B2227" t="str">
            <v>Rotty, Paul L</v>
          </cell>
          <cell r="C2227">
            <v>21460</v>
          </cell>
          <cell r="D2227" t="str">
            <v>21460</v>
          </cell>
          <cell r="E2227" t="str">
            <v>Mass Ave Trucking Warehouse and Distribution</v>
          </cell>
          <cell r="F2227" t="str">
            <v>Mat Mgmt-Trans</v>
          </cell>
          <cell r="G2227" t="str">
            <v>Mass Ave Trucking Warehouse and Distribution</v>
          </cell>
          <cell r="H2227" t="str">
            <v>120</v>
          </cell>
          <cell r="I2227" t="str">
            <v>LT</v>
          </cell>
          <cell r="J2227">
            <v>606826.34</v>
          </cell>
          <cell r="K2227">
            <v>3686.73</v>
          </cell>
        </row>
        <row r="2228">
          <cell r="A2228" t="str">
            <v>O&amp;M</v>
          </cell>
          <cell r="B2228" t="str">
            <v>Rotty, Paul L</v>
          </cell>
          <cell r="C2228">
            <v>21460</v>
          </cell>
          <cell r="D2228" t="str">
            <v>21460</v>
          </cell>
          <cell r="E2228" t="str">
            <v>Mass Ave Trucking Warehouse and Distribution</v>
          </cell>
          <cell r="F2228" t="str">
            <v>Mat Mgmt-Trans</v>
          </cell>
          <cell r="G2228" t="str">
            <v>Mass Ave Trucking Warehouse and Distribution</v>
          </cell>
          <cell r="H2228" t="str">
            <v>120</v>
          </cell>
          <cell r="I2228" t="str">
            <v>MT</v>
          </cell>
          <cell r="J2228">
            <v>-440.52</v>
          </cell>
          <cell r="K2228">
            <v>745.27</v>
          </cell>
          <cell r="L2228">
            <v>2162.86</v>
          </cell>
          <cell r="M2228">
            <v>2700.15</v>
          </cell>
        </row>
        <row r="2229">
          <cell r="A2229" t="str">
            <v>O&amp;M</v>
          </cell>
          <cell r="B2229" t="str">
            <v>Rotty, Paul L</v>
          </cell>
          <cell r="C2229">
            <v>21460</v>
          </cell>
          <cell r="D2229" t="str">
            <v>21460</v>
          </cell>
          <cell r="E2229" t="str">
            <v>Mass Ave Trucking Warehouse and Distribution</v>
          </cell>
          <cell r="F2229" t="str">
            <v>Mat Mgmt-Trans</v>
          </cell>
          <cell r="G2229" t="str">
            <v>Mass Ave Trucking Warehouse and Distribution</v>
          </cell>
          <cell r="H2229" t="str">
            <v>120</v>
          </cell>
          <cell r="I2229" t="str">
            <v>OT</v>
          </cell>
          <cell r="J2229">
            <v>10421.83</v>
          </cell>
          <cell r="K2229">
            <v>115</v>
          </cell>
          <cell r="L2229">
            <v>30</v>
          </cell>
        </row>
        <row r="2230">
          <cell r="A2230" t="str">
            <v>O&amp;M</v>
          </cell>
          <cell r="B2230" t="str">
            <v>Rotty, Paul L</v>
          </cell>
          <cell r="C2230">
            <v>21460</v>
          </cell>
          <cell r="D2230" t="str">
            <v>21460</v>
          </cell>
          <cell r="E2230" t="str">
            <v>Mass Ave Trucking Warehouse and Distribution</v>
          </cell>
          <cell r="F2230" t="str">
            <v>Mat Mgmt-Trans</v>
          </cell>
          <cell r="G2230" t="str">
            <v>Mass Ave Trucking Warehouse and Distribution</v>
          </cell>
          <cell r="H2230" t="str">
            <v>120</v>
          </cell>
          <cell r="I2230" t="str">
            <v>TT</v>
          </cell>
          <cell r="J2230">
            <v>98076.34</v>
          </cell>
          <cell r="K2230">
            <v>1867.07</v>
          </cell>
        </row>
        <row r="2231">
          <cell r="A2231" t="str">
            <v>O&amp;M</v>
          </cell>
          <cell r="B2231" t="str">
            <v>Elliott Jr, James F</v>
          </cell>
          <cell r="C2231">
            <v>21465</v>
          </cell>
          <cell r="D2231" t="str">
            <v>21465</v>
          </cell>
          <cell r="E2231" t="str">
            <v>Fleet Services Admin</v>
          </cell>
          <cell r="F2231" t="str">
            <v>Mat Mgmt-Trans</v>
          </cell>
          <cell r="G2231" t="str">
            <v>Fleet Services Admin</v>
          </cell>
          <cell r="H2231" t="str">
            <v>120</v>
          </cell>
          <cell r="I2231" t="str">
            <v>BT</v>
          </cell>
          <cell r="J2231">
            <v>22403.89</v>
          </cell>
        </row>
        <row r="2232">
          <cell r="A2232" t="str">
            <v>O&amp;M</v>
          </cell>
          <cell r="B2232" t="str">
            <v>Elliott Jr, James F</v>
          </cell>
          <cell r="C2232">
            <v>21465</v>
          </cell>
          <cell r="D2232" t="str">
            <v>21465</v>
          </cell>
          <cell r="E2232" t="str">
            <v>Fleet Services Admin</v>
          </cell>
          <cell r="F2232" t="str">
            <v>Mat Mgmt-Trans</v>
          </cell>
          <cell r="G2232" t="str">
            <v>Fleet Services Admin</v>
          </cell>
          <cell r="H2232" t="str">
            <v>120</v>
          </cell>
          <cell r="I2232" t="str">
            <v>IT</v>
          </cell>
          <cell r="J2232">
            <v>2603.61</v>
          </cell>
          <cell r="K2232">
            <v>16806</v>
          </cell>
        </row>
        <row r="2233">
          <cell r="A2233" t="str">
            <v>O&amp;M</v>
          </cell>
          <cell r="B2233" t="str">
            <v>Elliott Jr, James F</v>
          </cell>
          <cell r="C2233">
            <v>21465</v>
          </cell>
          <cell r="D2233" t="str">
            <v>21465</v>
          </cell>
          <cell r="E2233" t="str">
            <v>Fleet Services Admin</v>
          </cell>
          <cell r="F2233" t="str">
            <v>Mat Mgmt-Trans</v>
          </cell>
          <cell r="G2233" t="str">
            <v>Fleet Services Admin</v>
          </cell>
          <cell r="H2233" t="str">
            <v>120</v>
          </cell>
          <cell r="I2233" t="str">
            <v>LT</v>
          </cell>
          <cell r="J2233">
            <v>64076.82</v>
          </cell>
          <cell r="L2233">
            <v>333.94</v>
          </cell>
          <cell r="M2233">
            <v>164.76</v>
          </cell>
        </row>
        <row r="2234">
          <cell r="A2234" t="str">
            <v>O&amp;M</v>
          </cell>
          <cell r="B2234" t="str">
            <v>Elliott Jr, James F</v>
          </cell>
          <cell r="C2234">
            <v>21465</v>
          </cell>
          <cell r="D2234" t="str">
            <v>21465</v>
          </cell>
          <cell r="E2234" t="str">
            <v>Fleet Services Admin</v>
          </cell>
          <cell r="F2234" t="str">
            <v>Mat Mgmt-Trans</v>
          </cell>
          <cell r="G2234" t="str">
            <v>Fleet Services Admin</v>
          </cell>
          <cell r="H2234" t="str">
            <v>120</v>
          </cell>
          <cell r="I2234" t="str">
            <v>MT</v>
          </cell>
          <cell r="J2234">
            <v>384</v>
          </cell>
          <cell r="M2234">
            <v>504</v>
          </cell>
        </row>
        <row r="2235">
          <cell r="A2235" t="str">
            <v>O&amp;M</v>
          </cell>
          <cell r="B2235" t="str">
            <v>Elliott Jr, James F</v>
          </cell>
          <cell r="C2235">
            <v>21465</v>
          </cell>
          <cell r="D2235" t="str">
            <v>21465</v>
          </cell>
          <cell r="E2235" t="str">
            <v>Fleet Services Admin</v>
          </cell>
          <cell r="F2235" t="str">
            <v>Mat Mgmt-Trans</v>
          </cell>
          <cell r="G2235" t="str">
            <v>Fleet Services Admin</v>
          </cell>
          <cell r="H2235" t="str">
            <v>120</v>
          </cell>
          <cell r="I2235" t="str">
            <v>OT</v>
          </cell>
          <cell r="J2235">
            <v>5643.74</v>
          </cell>
          <cell r="K2235">
            <v>261606.55</v>
          </cell>
          <cell r="L2235">
            <v>91493.7</v>
          </cell>
          <cell r="M2235">
            <v>184.21</v>
          </cell>
        </row>
        <row r="2236">
          <cell r="A2236" t="str">
            <v>O&amp;M</v>
          </cell>
          <cell r="B2236" t="str">
            <v>Elliott Jr, James F</v>
          </cell>
          <cell r="C2236">
            <v>21465</v>
          </cell>
          <cell r="D2236" t="str">
            <v>21465</v>
          </cell>
          <cell r="E2236" t="str">
            <v>Fleet Services Admin</v>
          </cell>
          <cell r="F2236" t="str">
            <v>Mat Mgmt-Trans</v>
          </cell>
          <cell r="G2236" t="str">
            <v>Fleet Services Admin</v>
          </cell>
          <cell r="H2236" t="str">
            <v>120</v>
          </cell>
          <cell r="I2236" t="str">
            <v>TT</v>
          </cell>
          <cell r="J2236">
            <v>9335.52</v>
          </cell>
          <cell r="K2236">
            <v>0</v>
          </cell>
          <cell r="M2236">
            <v>677.04</v>
          </cell>
        </row>
        <row r="2237">
          <cell r="A2237" t="str">
            <v>O&amp;M</v>
          </cell>
          <cell r="B2237" t="str">
            <v>Elliott Jr, James F</v>
          </cell>
          <cell r="C2237">
            <v>21470</v>
          </cell>
          <cell r="D2237" t="str">
            <v>21470</v>
          </cell>
          <cell r="E2237" t="str">
            <v>Mass Ave Fleet</v>
          </cell>
          <cell r="F2237" t="str">
            <v>Mat Mgmt-Trans</v>
          </cell>
          <cell r="G2237" t="str">
            <v>Mass Ave Fleet</v>
          </cell>
          <cell r="H2237" t="str">
            <v>120</v>
          </cell>
          <cell r="I2237" t="str">
            <v>BT</v>
          </cell>
          <cell r="J2237">
            <v>616801.5</v>
          </cell>
          <cell r="K2237">
            <v>16201.43</v>
          </cell>
          <cell r="L2237">
            <v>1095.4000000000001</v>
          </cell>
          <cell r="M2237">
            <v>9918.32</v>
          </cell>
        </row>
        <row r="2238">
          <cell r="A2238" t="str">
            <v>CAP</v>
          </cell>
          <cell r="B2238" t="str">
            <v>Elliott Jr, James F</v>
          </cell>
          <cell r="C2238">
            <v>21470</v>
          </cell>
          <cell r="D2238" t="str">
            <v>21470</v>
          </cell>
          <cell r="E2238" t="str">
            <v>Mass Ave Fleet</v>
          </cell>
          <cell r="F2238" t="str">
            <v>Mat Mgmt-Trans</v>
          </cell>
          <cell r="G2238" t="str">
            <v>Mass Ave Fleet</v>
          </cell>
          <cell r="H2238" t="str">
            <v>120</v>
          </cell>
          <cell r="I2238" t="str">
            <v>CI</v>
          </cell>
          <cell r="L2238">
            <v>22641.119999999999</v>
          </cell>
        </row>
        <row r="2239">
          <cell r="A2239" t="str">
            <v>O&amp;M</v>
          </cell>
          <cell r="B2239" t="str">
            <v>Elliott Jr, James F</v>
          </cell>
          <cell r="C2239">
            <v>21470</v>
          </cell>
          <cell r="D2239" t="str">
            <v>21470</v>
          </cell>
          <cell r="E2239" t="str">
            <v>Mass Ave Fleet</v>
          </cell>
          <cell r="F2239" t="str">
            <v>Mat Mgmt-Trans</v>
          </cell>
          <cell r="G2239" t="str">
            <v>Mass Ave Fleet</v>
          </cell>
          <cell r="H2239" t="str">
            <v>120</v>
          </cell>
          <cell r="I2239" t="str">
            <v>IT</v>
          </cell>
          <cell r="J2239">
            <v>1866112.74</v>
          </cell>
          <cell r="K2239">
            <v>99610.47</v>
          </cell>
          <cell r="L2239">
            <v>5711.04</v>
          </cell>
        </row>
        <row r="2240">
          <cell r="A2240" t="str">
            <v>O&amp;M</v>
          </cell>
          <cell r="B2240" t="str">
            <v>Elliott Jr, James F</v>
          </cell>
          <cell r="C2240">
            <v>21470</v>
          </cell>
          <cell r="D2240" t="str">
            <v>21470</v>
          </cell>
          <cell r="E2240" t="str">
            <v>Mass Ave Fleet</v>
          </cell>
          <cell r="F2240" t="str">
            <v>Mat Mgmt-Trans</v>
          </cell>
          <cell r="G2240" t="str">
            <v>Mass Ave Fleet</v>
          </cell>
          <cell r="H2240" t="str">
            <v>120</v>
          </cell>
          <cell r="I2240" t="str">
            <v>LT</v>
          </cell>
          <cell r="J2240">
            <v>1769800.02</v>
          </cell>
          <cell r="K2240">
            <v>46666.9</v>
          </cell>
          <cell r="L2240">
            <v>3020.07</v>
          </cell>
          <cell r="M2240">
            <v>0</v>
          </cell>
        </row>
        <row r="2241">
          <cell r="A2241" t="str">
            <v>O&amp;M</v>
          </cell>
          <cell r="B2241" t="str">
            <v>Elliott Jr, James F</v>
          </cell>
          <cell r="C2241">
            <v>21470</v>
          </cell>
          <cell r="D2241" t="str">
            <v>21470</v>
          </cell>
          <cell r="E2241" t="str">
            <v>Mass Ave Fleet</v>
          </cell>
          <cell r="F2241" t="str">
            <v>Mat Mgmt-Trans</v>
          </cell>
          <cell r="G2241" t="str">
            <v>Mass Ave Fleet</v>
          </cell>
          <cell r="H2241" t="str">
            <v>120</v>
          </cell>
          <cell r="I2241" t="str">
            <v>MT</v>
          </cell>
          <cell r="J2241">
            <v>3452.54</v>
          </cell>
          <cell r="K2241">
            <v>10847.24</v>
          </cell>
          <cell r="L2241">
            <v>7039.37</v>
          </cell>
          <cell r="M2241">
            <v>271.25</v>
          </cell>
        </row>
        <row r="2242">
          <cell r="A2242" t="str">
            <v>O&amp;M</v>
          </cell>
          <cell r="B2242" t="str">
            <v>Elliott Jr, James F</v>
          </cell>
          <cell r="C2242">
            <v>21470</v>
          </cell>
          <cell r="D2242" t="str">
            <v>21470</v>
          </cell>
          <cell r="E2242" t="str">
            <v>Mass Ave Fleet</v>
          </cell>
          <cell r="F2242" t="str">
            <v>Mat Mgmt-Trans</v>
          </cell>
          <cell r="G2242" t="str">
            <v>Mass Ave Fleet</v>
          </cell>
          <cell r="H2242" t="str">
            <v>120</v>
          </cell>
          <cell r="I2242" t="str">
            <v>OT</v>
          </cell>
          <cell r="J2242">
            <v>198536.72</v>
          </cell>
          <cell r="K2242">
            <v>35751.699999999997</v>
          </cell>
          <cell r="L2242">
            <v>24347.66</v>
          </cell>
        </row>
        <row r="2243">
          <cell r="A2243" t="str">
            <v>O&amp;M</v>
          </cell>
          <cell r="B2243" t="str">
            <v>Elliott Jr, James F</v>
          </cell>
          <cell r="C2243">
            <v>21470</v>
          </cell>
          <cell r="D2243" t="str">
            <v>21470</v>
          </cell>
          <cell r="E2243" t="str">
            <v>Mass Ave Fleet</v>
          </cell>
          <cell r="F2243" t="str">
            <v>Mat Mgmt-Trans</v>
          </cell>
          <cell r="G2243" t="str">
            <v>Mass Ave Fleet</v>
          </cell>
          <cell r="H2243" t="str">
            <v>120</v>
          </cell>
          <cell r="I2243" t="str">
            <v>TT</v>
          </cell>
          <cell r="J2243">
            <v>503855.13</v>
          </cell>
          <cell r="K2243">
            <v>2398.0100000000002</v>
          </cell>
          <cell r="L2243">
            <v>29.34</v>
          </cell>
        </row>
        <row r="2244">
          <cell r="A2244" t="str">
            <v>O&amp;M</v>
          </cell>
          <cell r="B2244" t="str">
            <v>Anastasia, Donald</v>
          </cell>
          <cell r="C2244">
            <v>21475</v>
          </cell>
          <cell r="D2244" t="str">
            <v>21475</v>
          </cell>
          <cell r="E2244" t="str">
            <v>Mass Ave Facilities</v>
          </cell>
          <cell r="F2244" t="str">
            <v>CFO</v>
          </cell>
          <cell r="G2244" t="str">
            <v>Mass Ave Facilities</v>
          </cell>
          <cell r="H2244" t="str">
            <v>120</v>
          </cell>
          <cell r="I2244" t="str">
            <v>BT</v>
          </cell>
          <cell r="J2244">
            <v>199057.12</v>
          </cell>
          <cell r="K2244">
            <v>4844.97</v>
          </cell>
          <cell r="L2244">
            <v>8415.27</v>
          </cell>
        </row>
        <row r="2245">
          <cell r="A2245" t="str">
            <v>CAP</v>
          </cell>
          <cell r="B2245" t="str">
            <v>Anastasia, Donald</v>
          </cell>
          <cell r="C2245">
            <v>21475</v>
          </cell>
          <cell r="D2245" t="str">
            <v>21475</v>
          </cell>
          <cell r="E2245" t="str">
            <v>Mass Ave Facilities</v>
          </cell>
          <cell r="F2245" t="str">
            <v>CFO</v>
          </cell>
          <cell r="G2245" t="str">
            <v>Mass Ave Facilities</v>
          </cell>
          <cell r="H2245" t="str">
            <v>120</v>
          </cell>
          <cell r="I2245" t="str">
            <v>CB</v>
          </cell>
          <cell r="L2245">
            <v>105.67</v>
          </cell>
        </row>
        <row r="2246">
          <cell r="A2246" t="str">
            <v>CAP</v>
          </cell>
          <cell r="B2246" t="str">
            <v>Anastasia, Donald</v>
          </cell>
          <cell r="C2246">
            <v>21475</v>
          </cell>
          <cell r="D2246" t="str">
            <v>21475</v>
          </cell>
          <cell r="E2246" t="str">
            <v>Mass Ave Facilities</v>
          </cell>
          <cell r="F2246" t="str">
            <v>CFO</v>
          </cell>
          <cell r="G2246" t="str">
            <v>Mass Ave Facilities</v>
          </cell>
          <cell r="H2246" t="str">
            <v>120</v>
          </cell>
          <cell r="I2246" t="str">
            <v>CI</v>
          </cell>
          <cell r="J2246">
            <v>269722.57</v>
          </cell>
          <cell r="K2246">
            <v>2300813.73</v>
          </cell>
          <cell r="L2246">
            <v>1431517.29</v>
          </cell>
        </row>
        <row r="2247">
          <cell r="A2247" t="str">
            <v>CAP</v>
          </cell>
          <cell r="B2247" t="str">
            <v>Anastasia, Donald</v>
          </cell>
          <cell r="C2247">
            <v>21475</v>
          </cell>
          <cell r="D2247" t="str">
            <v>21475</v>
          </cell>
          <cell r="E2247" t="str">
            <v>Mass Ave Facilities</v>
          </cell>
          <cell r="F2247" t="str">
            <v>CFO</v>
          </cell>
          <cell r="G2247" t="str">
            <v>Mass Ave Facilities</v>
          </cell>
          <cell r="H2247" t="str">
            <v>120</v>
          </cell>
          <cell r="I2247" t="str">
            <v>CL</v>
          </cell>
          <cell r="L2247">
            <v>240.16</v>
          </cell>
        </row>
        <row r="2248">
          <cell r="A2248" t="str">
            <v>CAP</v>
          </cell>
          <cell r="B2248" t="str">
            <v>Anastasia, Donald</v>
          </cell>
          <cell r="C2248">
            <v>21475</v>
          </cell>
          <cell r="D2248" t="str">
            <v>21475</v>
          </cell>
          <cell r="E2248" t="str">
            <v>Mass Ave Facilities</v>
          </cell>
          <cell r="F2248" t="str">
            <v>CFO</v>
          </cell>
          <cell r="G2248" t="str">
            <v>Mass Ave Facilities</v>
          </cell>
          <cell r="H2248" t="str">
            <v>120</v>
          </cell>
          <cell r="I2248" t="str">
            <v>CM</v>
          </cell>
          <cell r="K2248">
            <v>6177.25</v>
          </cell>
          <cell r="L2248">
            <v>17399.21</v>
          </cell>
        </row>
        <row r="2249">
          <cell r="A2249" t="str">
            <v>CAP</v>
          </cell>
          <cell r="B2249" t="str">
            <v>Anastasia, Donald</v>
          </cell>
          <cell r="C2249">
            <v>21475</v>
          </cell>
          <cell r="D2249" t="str">
            <v>21475</v>
          </cell>
          <cell r="E2249" t="str">
            <v>Mass Ave Facilities</v>
          </cell>
          <cell r="F2249" t="str">
            <v>CFO</v>
          </cell>
          <cell r="G2249" t="str">
            <v>Mass Ave Facilities</v>
          </cell>
          <cell r="H2249" t="str">
            <v>120</v>
          </cell>
          <cell r="I2249" t="str">
            <v>CO</v>
          </cell>
          <cell r="L2249">
            <v>-10099</v>
          </cell>
        </row>
        <row r="2250">
          <cell r="A2250" t="str">
            <v>CAP</v>
          </cell>
          <cell r="B2250" t="str">
            <v>Anastasia, Donald</v>
          </cell>
          <cell r="C2250">
            <v>21475</v>
          </cell>
          <cell r="D2250" t="str">
            <v>21475</v>
          </cell>
          <cell r="E2250" t="str">
            <v>Mass Ave Facilities</v>
          </cell>
          <cell r="F2250" t="str">
            <v>CFO</v>
          </cell>
          <cell r="G2250" t="str">
            <v>Mass Ave Facilities</v>
          </cell>
          <cell r="H2250" t="str">
            <v>120</v>
          </cell>
          <cell r="I2250" t="str">
            <v>CT</v>
          </cell>
          <cell r="K2250">
            <v>261</v>
          </cell>
        </row>
        <row r="2251">
          <cell r="A2251" t="str">
            <v>O&amp;M</v>
          </cell>
          <cell r="B2251" t="str">
            <v>Anastasia, Donald</v>
          </cell>
          <cell r="C2251">
            <v>21475</v>
          </cell>
          <cell r="D2251" t="str">
            <v>21475</v>
          </cell>
          <cell r="E2251" t="str">
            <v>Mass Ave Facilities</v>
          </cell>
          <cell r="F2251" t="str">
            <v>CFO</v>
          </cell>
          <cell r="G2251" t="str">
            <v>Mass Ave Facilities</v>
          </cell>
          <cell r="H2251" t="str">
            <v>120</v>
          </cell>
          <cell r="I2251" t="str">
            <v>IT</v>
          </cell>
          <cell r="J2251">
            <v>666571.24</v>
          </cell>
          <cell r="K2251">
            <v>100463.38</v>
          </cell>
          <cell r="L2251">
            <v>15025.01</v>
          </cell>
        </row>
        <row r="2252">
          <cell r="A2252" t="str">
            <v>O&amp;M</v>
          </cell>
          <cell r="B2252" t="str">
            <v>Anastasia, Donald</v>
          </cell>
          <cell r="C2252">
            <v>21475</v>
          </cell>
          <cell r="D2252" t="str">
            <v>21475</v>
          </cell>
          <cell r="E2252" t="str">
            <v>Mass Ave Facilities</v>
          </cell>
          <cell r="F2252" t="str">
            <v>CFO</v>
          </cell>
          <cell r="G2252" t="str">
            <v>Mass Ave Facilities</v>
          </cell>
          <cell r="H2252" t="str">
            <v>120</v>
          </cell>
          <cell r="I2252" t="str">
            <v>LT</v>
          </cell>
          <cell r="J2252">
            <v>551812.89</v>
          </cell>
          <cell r="K2252">
            <v>13890.57</v>
          </cell>
          <cell r="L2252">
            <v>12836.81</v>
          </cell>
        </row>
        <row r="2253">
          <cell r="A2253" t="str">
            <v>O&amp;M</v>
          </cell>
          <cell r="B2253" t="str">
            <v>Anastasia, Donald</v>
          </cell>
          <cell r="C2253">
            <v>21475</v>
          </cell>
          <cell r="D2253" t="str">
            <v>21475</v>
          </cell>
          <cell r="E2253" t="str">
            <v>Mass Ave Facilities</v>
          </cell>
          <cell r="F2253" t="str">
            <v>CFO</v>
          </cell>
          <cell r="G2253" t="str">
            <v>Mass Ave Facilities</v>
          </cell>
          <cell r="H2253" t="str">
            <v>120</v>
          </cell>
          <cell r="I2253" t="str">
            <v>MT</v>
          </cell>
          <cell r="J2253">
            <v>53548</v>
          </cell>
          <cell r="K2253">
            <v>32695.56</v>
          </cell>
          <cell r="L2253">
            <v>29614.93</v>
          </cell>
          <cell r="M2253">
            <v>378382.74</v>
          </cell>
        </row>
        <row r="2254">
          <cell r="A2254" t="str">
            <v>O&amp;M</v>
          </cell>
          <cell r="B2254" t="str">
            <v>Anastasia, Donald</v>
          </cell>
          <cell r="C2254">
            <v>21475</v>
          </cell>
          <cell r="D2254" t="str">
            <v>21475</v>
          </cell>
          <cell r="E2254" t="str">
            <v>Mass Ave Facilities</v>
          </cell>
          <cell r="F2254" t="str">
            <v>CFO</v>
          </cell>
          <cell r="G2254" t="str">
            <v>Mass Ave Facilities</v>
          </cell>
          <cell r="H2254" t="str">
            <v>120</v>
          </cell>
          <cell r="I2254" t="str">
            <v>OT</v>
          </cell>
          <cell r="J2254">
            <v>172910.62</v>
          </cell>
          <cell r="K2254">
            <v>102713.08</v>
          </cell>
          <cell r="L2254">
            <v>146671.53</v>
          </cell>
        </row>
        <row r="2255">
          <cell r="A2255" t="str">
            <v>O&amp;M</v>
          </cell>
          <cell r="B2255" t="str">
            <v>Anastasia, Donald</v>
          </cell>
          <cell r="C2255">
            <v>21475</v>
          </cell>
          <cell r="D2255" t="str">
            <v>21475</v>
          </cell>
          <cell r="E2255" t="str">
            <v>Mass Ave Facilities</v>
          </cell>
          <cell r="F2255" t="str">
            <v>CFO</v>
          </cell>
          <cell r="G2255" t="str">
            <v>Mass Ave Facilities</v>
          </cell>
          <cell r="H2255" t="str">
            <v>120</v>
          </cell>
          <cell r="I2255" t="str">
            <v>TT</v>
          </cell>
          <cell r="J2255">
            <v>167216.59</v>
          </cell>
          <cell r="K2255">
            <v>15786.36</v>
          </cell>
          <cell r="L2255">
            <v>10690.63</v>
          </cell>
          <cell r="M2255">
            <v>10.7</v>
          </cell>
        </row>
        <row r="2256">
          <cell r="A2256" t="str">
            <v>O&amp;M</v>
          </cell>
          <cell r="B2256" t="str">
            <v>Rotty, Paul L</v>
          </cell>
          <cell r="C2256">
            <v>21480</v>
          </cell>
          <cell r="D2256" t="str">
            <v>21480</v>
          </cell>
          <cell r="E2256" t="str">
            <v>Mass Ave Warehouse and Distribution</v>
          </cell>
          <cell r="F2256" t="str">
            <v>Mat Mgmt-Trans</v>
          </cell>
          <cell r="G2256" t="str">
            <v>Mass Ave Warehouse and Distribution</v>
          </cell>
          <cell r="H2256" t="str">
            <v>120</v>
          </cell>
          <cell r="I2256" t="str">
            <v>BT</v>
          </cell>
          <cell r="J2256">
            <v>349909.73</v>
          </cell>
          <cell r="K2256">
            <v>10978.64</v>
          </cell>
          <cell r="L2256">
            <v>984</v>
          </cell>
          <cell r="M2256">
            <v>851880.34</v>
          </cell>
        </row>
        <row r="2257">
          <cell r="A2257" t="str">
            <v>CAP</v>
          </cell>
          <cell r="B2257" t="str">
            <v>Rotty, Paul L</v>
          </cell>
          <cell r="C2257">
            <v>21480</v>
          </cell>
          <cell r="D2257" t="str">
            <v>21480</v>
          </cell>
          <cell r="E2257" t="str">
            <v>Mass Ave Warehouse and Distribution</v>
          </cell>
          <cell r="F2257" t="str">
            <v>Mat Mgmt-Trans</v>
          </cell>
          <cell r="G2257" t="str">
            <v>Mass Ave Warehouse and Distribution</v>
          </cell>
          <cell r="H2257" t="str">
            <v>120</v>
          </cell>
          <cell r="I2257" t="str">
            <v>CI</v>
          </cell>
          <cell r="J2257">
            <v>16575.330000000002</v>
          </cell>
          <cell r="K2257">
            <v>0</v>
          </cell>
        </row>
        <row r="2258">
          <cell r="A2258" t="str">
            <v>O&amp;M</v>
          </cell>
          <cell r="B2258" t="str">
            <v>Rotty, Paul L</v>
          </cell>
          <cell r="C2258">
            <v>21480</v>
          </cell>
          <cell r="D2258" t="str">
            <v>21480</v>
          </cell>
          <cell r="E2258" t="str">
            <v>Mass Ave Warehouse and Distribution</v>
          </cell>
          <cell r="F2258" t="str">
            <v>Mat Mgmt-Trans</v>
          </cell>
          <cell r="G2258" t="str">
            <v>Mass Ave Warehouse and Distribution</v>
          </cell>
          <cell r="H2258" t="str">
            <v>120</v>
          </cell>
          <cell r="I2258" t="str">
            <v>IT</v>
          </cell>
          <cell r="J2258">
            <v>18511.84</v>
          </cell>
          <cell r="K2258">
            <v>17643.87</v>
          </cell>
          <cell r="L2258">
            <v>20505.349999999999</v>
          </cell>
        </row>
        <row r="2259">
          <cell r="A2259" t="str">
            <v>O&amp;M</v>
          </cell>
          <cell r="B2259" t="str">
            <v>Rotty, Paul L</v>
          </cell>
          <cell r="C2259">
            <v>21480</v>
          </cell>
          <cell r="D2259" t="str">
            <v>21480</v>
          </cell>
          <cell r="E2259" t="str">
            <v>Mass Ave Warehouse and Distribution</v>
          </cell>
          <cell r="F2259" t="str">
            <v>Mat Mgmt-Trans</v>
          </cell>
          <cell r="G2259" t="str">
            <v>Mass Ave Warehouse and Distribution</v>
          </cell>
          <cell r="H2259" t="str">
            <v>120</v>
          </cell>
          <cell r="I2259" t="str">
            <v>LT</v>
          </cell>
          <cell r="J2259">
            <v>995006.66</v>
          </cell>
          <cell r="K2259">
            <v>38371.72</v>
          </cell>
          <cell r="L2259">
            <v>14046.87</v>
          </cell>
        </row>
        <row r="2260">
          <cell r="A2260" t="str">
            <v>O&amp;M</v>
          </cell>
          <cell r="B2260" t="str">
            <v>Rotty, Paul L</v>
          </cell>
          <cell r="C2260">
            <v>21480</v>
          </cell>
          <cell r="D2260" t="str">
            <v>21480</v>
          </cell>
          <cell r="E2260" t="str">
            <v>Mass Ave Warehouse and Distribution</v>
          </cell>
          <cell r="F2260" t="str">
            <v>Mat Mgmt-Trans</v>
          </cell>
          <cell r="G2260" t="str">
            <v>Mass Ave Warehouse and Distribution</v>
          </cell>
          <cell r="H2260" t="str">
            <v>120</v>
          </cell>
          <cell r="I2260" t="str">
            <v>MT</v>
          </cell>
          <cell r="J2260">
            <v>4562.32</v>
          </cell>
          <cell r="K2260">
            <v>-90456.25</v>
          </cell>
          <cell r="L2260">
            <v>6245.52</v>
          </cell>
          <cell r="M2260">
            <v>371.56</v>
          </cell>
        </row>
        <row r="2261">
          <cell r="A2261" t="str">
            <v>O&amp;M</v>
          </cell>
          <cell r="B2261" t="str">
            <v>Rotty, Paul L</v>
          </cell>
          <cell r="C2261">
            <v>21480</v>
          </cell>
          <cell r="D2261" t="str">
            <v>21480</v>
          </cell>
          <cell r="E2261" t="str">
            <v>Mass Ave Warehouse and Distribution</v>
          </cell>
          <cell r="F2261" t="str">
            <v>Mat Mgmt-Trans</v>
          </cell>
          <cell r="G2261" t="str">
            <v>Mass Ave Warehouse and Distribution</v>
          </cell>
          <cell r="H2261" t="str">
            <v>120</v>
          </cell>
          <cell r="I2261" t="str">
            <v>OT</v>
          </cell>
          <cell r="J2261">
            <v>7501.56</v>
          </cell>
          <cell r="K2261">
            <v>-518.52</v>
          </cell>
          <cell r="L2261">
            <v>-45300.56</v>
          </cell>
          <cell r="M2261">
            <v>9660.2999999999993</v>
          </cell>
        </row>
        <row r="2262">
          <cell r="A2262" t="str">
            <v>O&amp;M</v>
          </cell>
          <cell r="B2262" t="str">
            <v>Rotty, Paul L</v>
          </cell>
          <cell r="C2262">
            <v>21480</v>
          </cell>
          <cell r="D2262" t="str">
            <v>21480</v>
          </cell>
          <cell r="E2262" t="str">
            <v>Mass Ave Warehouse and Distribution</v>
          </cell>
          <cell r="F2262" t="str">
            <v>Mat Mgmt-Trans</v>
          </cell>
          <cell r="G2262" t="str">
            <v>Mass Ave Warehouse and Distribution</v>
          </cell>
          <cell r="H2262" t="str">
            <v>120</v>
          </cell>
          <cell r="I2262" t="str">
            <v>TT</v>
          </cell>
          <cell r="J2262">
            <v>289060.73</v>
          </cell>
          <cell r="K2262">
            <v>79430.720000000001</v>
          </cell>
          <cell r="L2262">
            <v>44062.82</v>
          </cell>
        </row>
        <row r="2263">
          <cell r="A2263" t="str">
            <v>O&amp;M</v>
          </cell>
          <cell r="B2263" t="str">
            <v>Anastasia, Donald</v>
          </cell>
          <cell r="C2263">
            <v>21485</v>
          </cell>
          <cell r="D2263" t="str">
            <v>21485</v>
          </cell>
          <cell r="E2263" t="str">
            <v>Facilities Admin</v>
          </cell>
          <cell r="F2263" t="str">
            <v>CFO</v>
          </cell>
          <cell r="G2263" t="str">
            <v>Facilities Admin</v>
          </cell>
          <cell r="H2263" t="str">
            <v>120</v>
          </cell>
          <cell r="I2263" t="str">
            <v>IT</v>
          </cell>
          <cell r="K2263">
            <v>54.16</v>
          </cell>
        </row>
        <row r="2264">
          <cell r="A2264" t="str">
            <v>O&amp;M</v>
          </cell>
          <cell r="B2264" t="str">
            <v>Anastasia, Donald</v>
          </cell>
          <cell r="C2264">
            <v>21485</v>
          </cell>
          <cell r="D2264" t="str">
            <v>21485</v>
          </cell>
          <cell r="E2264" t="str">
            <v>Facilities Admin</v>
          </cell>
          <cell r="F2264" t="str">
            <v>CFO</v>
          </cell>
          <cell r="G2264" t="str">
            <v>Facilities Admin</v>
          </cell>
          <cell r="H2264" t="str">
            <v>120</v>
          </cell>
          <cell r="I2264" t="str">
            <v>OT</v>
          </cell>
          <cell r="J2264">
            <v>207.21</v>
          </cell>
          <cell r="M2264">
            <v>1481.49</v>
          </cell>
        </row>
        <row r="2265">
          <cell r="A2265" t="str">
            <v>O&amp;M</v>
          </cell>
          <cell r="B2265" t="str">
            <v>Anastasia, Donald</v>
          </cell>
          <cell r="C2265">
            <v>21485</v>
          </cell>
          <cell r="D2265" t="str">
            <v>21485</v>
          </cell>
          <cell r="E2265" t="str">
            <v>Facilities Admin</v>
          </cell>
          <cell r="F2265" t="str">
            <v>CFO</v>
          </cell>
          <cell r="G2265" t="str">
            <v>Facilities Admin</v>
          </cell>
          <cell r="H2265" t="str">
            <v>120</v>
          </cell>
          <cell r="I2265" t="str">
            <v>TT</v>
          </cell>
          <cell r="K2265">
            <v>0</v>
          </cell>
        </row>
        <row r="2266">
          <cell r="A2266" t="str">
            <v>O&amp;M</v>
          </cell>
          <cell r="B2266" t="str">
            <v>Elliott Jr, James F</v>
          </cell>
          <cell r="C2266">
            <v>21490</v>
          </cell>
          <cell r="D2266" t="str">
            <v>21490</v>
          </cell>
          <cell r="E2266" t="str">
            <v>New Bedford Fleet</v>
          </cell>
          <cell r="F2266" t="str">
            <v>Mat Mgmt-Trans</v>
          </cell>
          <cell r="G2266" t="str">
            <v>New Bedford Fleet</v>
          </cell>
          <cell r="H2266" t="str">
            <v>120</v>
          </cell>
          <cell r="I2266" t="str">
            <v>BT</v>
          </cell>
          <cell r="J2266">
            <v>139.38</v>
          </cell>
        </row>
        <row r="2267">
          <cell r="A2267" t="str">
            <v>O&amp;M</v>
          </cell>
          <cell r="B2267" t="str">
            <v>Elliott Jr, James F</v>
          </cell>
          <cell r="C2267">
            <v>21490</v>
          </cell>
          <cell r="D2267" t="str">
            <v>21490</v>
          </cell>
          <cell r="E2267" t="str">
            <v>New Bedford Fleet</v>
          </cell>
          <cell r="F2267" t="str">
            <v>Mat Mgmt-Trans</v>
          </cell>
          <cell r="G2267" t="str">
            <v>New Bedford Fleet</v>
          </cell>
          <cell r="H2267" t="str">
            <v>120</v>
          </cell>
          <cell r="I2267" t="str">
            <v>IT</v>
          </cell>
          <cell r="J2267">
            <v>104.19</v>
          </cell>
        </row>
        <row r="2268">
          <cell r="A2268" t="str">
            <v>O&amp;M</v>
          </cell>
          <cell r="B2268" t="str">
            <v>Elliott Jr, James F</v>
          </cell>
          <cell r="C2268">
            <v>21490</v>
          </cell>
          <cell r="D2268" t="str">
            <v>21490</v>
          </cell>
          <cell r="E2268" t="str">
            <v>New Bedford Fleet</v>
          </cell>
          <cell r="F2268" t="str">
            <v>Mat Mgmt-Trans</v>
          </cell>
          <cell r="G2268" t="str">
            <v>New Bedford Fleet</v>
          </cell>
          <cell r="H2268" t="str">
            <v>120</v>
          </cell>
          <cell r="I2268" t="str">
            <v>LT</v>
          </cell>
          <cell r="J2268">
            <v>398.24</v>
          </cell>
        </row>
        <row r="2269">
          <cell r="A2269" t="str">
            <v>O&amp;M</v>
          </cell>
          <cell r="B2269" t="str">
            <v>Elliott Jr, James F</v>
          </cell>
          <cell r="C2269">
            <v>21490</v>
          </cell>
          <cell r="D2269" t="str">
            <v>21490</v>
          </cell>
          <cell r="E2269" t="str">
            <v>New Bedford Fleet</v>
          </cell>
          <cell r="F2269" t="str">
            <v>Mat Mgmt-Trans</v>
          </cell>
          <cell r="G2269" t="str">
            <v>New Bedford Fleet</v>
          </cell>
          <cell r="H2269" t="str">
            <v>120</v>
          </cell>
          <cell r="I2269" t="str">
            <v>OT</v>
          </cell>
          <cell r="J2269">
            <v>446.82</v>
          </cell>
          <cell r="M2269">
            <v>22862.799999999999</v>
          </cell>
        </row>
        <row r="2270">
          <cell r="A2270" t="str">
            <v>CAP</v>
          </cell>
          <cell r="B2270" t="str">
            <v>Anastasia, Donald</v>
          </cell>
          <cell r="C2270">
            <v>21495</v>
          </cell>
          <cell r="D2270" t="str">
            <v>21495</v>
          </cell>
          <cell r="E2270" t="str">
            <v>New Bedford Facilities</v>
          </cell>
          <cell r="F2270" t="str">
            <v>CFO</v>
          </cell>
          <cell r="G2270" t="str">
            <v>New Bedford Facilities</v>
          </cell>
          <cell r="H2270" t="str">
            <v>120</v>
          </cell>
          <cell r="I2270" t="str">
            <v>CI</v>
          </cell>
          <cell r="K2270">
            <v>8000</v>
          </cell>
          <cell r="M2270">
            <v>1139.99</v>
          </cell>
        </row>
        <row r="2271">
          <cell r="A2271" t="str">
            <v>O&amp;M</v>
          </cell>
          <cell r="B2271" t="str">
            <v>Anastasia, Donald</v>
          </cell>
          <cell r="C2271">
            <v>21495</v>
          </cell>
          <cell r="D2271" t="str">
            <v>21495</v>
          </cell>
          <cell r="E2271" t="str">
            <v>New Bedford Facilities</v>
          </cell>
          <cell r="F2271" t="str">
            <v>CFO</v>
          </cell>
          <cell r="G2271" t="str">
            <v>New Bedford Facilities</v>
          </cell>
          <cell r="H2271" t="str">
            <v>120</v>
          </cell>
          <cell r="I2271" t="str">
            <v>IT</v>
          </cell>
          <cell r="J2271">
            <v>-29903.91</v>
          </cell>
          <cell r="K2271">
            <v>-495.16</v>
          </cell>
        </row>
        <row r="2272">
          <cell r="A2272" t="str">
            <v>CAP</v>
          </cell>
          <cell r="B2272" t="str">
            <v>Thompson, George T</v>
          </cell>
          <cell r="C2272">
            <v>21510</v>
          </cell>
          <cell r="D2272" t="str">
            <v>21510</v>
          </cell>
          <cell r="E2272" t="str">
            <v>CI Energy Effciciency Programs</v>
          </cell>
          <cell r="F2272" t="str">
            <v>Customer Care</v>
          </cell>
          <cell r="G2272" t="str">
            <v>CI Energy Effciciency Programs</v>
          </cell>
          <cell r="H2272" t="str">
            <v>120</v>
          </cell>
          <cell r="I2272" t="str">
            <v>CI</v>
          </cell>
          <cell r="L2272">
            <v>0</v>
          </cell>
          <cell r="M2272">
            <v>12226.19</v>
          </cell>
        </row>
        <row r="2273">
          <cell r="A2273" t="str">
            <v>CAP</v>
          </cell>
          <cell r="B2273" t="str">
            <v>Rotty, Paul L</v>
          </cell>
          <cell r="C2273">
            <v>21515</v>
          </cell>
          <cell r="D2273" t="str">
            <v>21515</v>
          </cell>
          <cell r="E2273" t="str">
            <v>New Bedford Warehouse and Distribution</v>
          </cell>
          <cell r="F2273" t="str">
            <v>Mat Mgmt-Trans</v>
          </cell>
          <cell r="G2273" t="str">
            <v>New Bedford Warehouse and Distribution</v>
          </cell>
          <cell r="H2273" t="str">
            <v>120</v>
          </cell>
          <cell r="I2273" t="str">
            <v>CT</v>
          </cell>
          <cell r="L2273">
            <v>946.03</v>
          </cell>
        </row>
        <row r="2274">
          <cell r="A2274" t="str">
            <v>O&amp;M</v>
          </cell>
          <cell r="B2274" t="str">
            <v>Rotty, Paul L</v>
          </cell>
          <cell r="C2274">
            <v>21515</v>
          </cell>
          <cell r="D2274" t="str">
            <v>21515</v>
          </cell>
          <cell r="E2274" t="str">
            <v>New Bedford Warehouse and Distribution</v>
          </cell>
          <cell r="F2274" t="str">
            <v>Mat Mgmt-Trans</v>
          </cell>
          <cell r="G2274" t="str">
            <v>New Bedford Warehouse and Distribution</v>
          </cell>
          <cell r="H2274" t="str">
            <v>120</v>
          </cell>
          <cell r="I2274" t="str">
            <v>IT</v>
          </cell>
          <cell r="J2274">
            <v>29.84</v>
          </cell>
          <cell r="L2274">
            <v>333</v>
          </cell>
          <cell r="M2274">
            <v>1428.4</v>
          </cell>
        </row>
        <row r="2275">
          <cell r="A2275" t="str">
            <v>O&amp;M</v>
          </cell>
          <cell r="B2275" t="str">
            <v>Rotty, Paul L</v>
          </cell>
          <cell r="C2275">
            <v>21515</v>
          </cell>
          <cell r="D2275" t="str">
            <v>21515</v>
          </cell>
          <cell r="E2275" t="str">
            <v>New Bedford Warehouse and Distribution</v>
          </cell>
          <cell r="F2275" t="str">
            <v>Mat Mgmt-Trans</v>
          </cell>
          <cell r="G2275" t="str">
            <v>New Bedford Warehouse and Distribution</v>
          </cell>
          <cell r="H2275" t="str">
            <v>120</v>
          </cell>
          <cell r="I2275" t="str">
            <v>MT</v>
          </cell>
          <cell r="J2275">
            <v>0</v>
          </cell>
        </row>
        <row r="2276">
          <cell r="A2276" t="str">
            <v>O&amp;M</v>
          </cell>
          <cell r="B2276" t="str">
            <v>Rotty, Paul L</v>
          </cell>
          <cell r="C2276">
            <v>21515</v>
          </cell>
          <cell r="D2276" t="str">
            <v>21515</v>
          </cell>
          <cell r="E2276" t="str">
            <v>New Bedford Warehouse and Distribution</v>
          </cell>
          <cell r="F2276" t="str">
            <v>Mat Mgmt-Trans</v>
          </cell>
          <cell r="G2276" t="str">
            <v>New Bedford Warehouse and Distribution</v>
          </cell>
          <cell r="H2276" t="str">
            <v>120</v>
          </cell>
          <cell r="I2276" t="str">
            <v>OT</v>
          </cell>
          <cell r="J2276">
            <v>1696.56</v>
          </cell>
          <cell r="M2276">
            <v>23419.54</v>
          </cell>
        </row>
        <row r="2277">
          <cell r="A2277" t="str">
            <v>CAP</v>
          </cell>
          <cell r="B2277" t="str">
            <v>Anastasia, Donald</v>
          </cell>
          <cell r="C2277">
            <v>21516</v>
          </cell>
          <cell r="D2277" t="str">
            <v>21516</v>
          </cell>
          <cell r="E2277" t="str">
            <v>New Bedford Gas</v>
          </cell>
          <cell r="F2277" t="str">
            <v>CFO</v>
          </cell>
          <cell r="G2277" t="str">
            <v>New Bedford Gas</v>
          </cell>
          <cell r="H2277" t="str">
            <v>120</v>
          </cell>
          <cell r="I2277" t="str">
            <v>CI</v>
          </cell>
          <cell r="L2277">
            <v>0</v>
          </cell>
          <cell r="M2277">
            <v>1586.18</v>
          </cell>
        </row>
        <row r="2278">
          <cell r="A2278" t="str">
            <v>O&amp;M</v>
          </cell>
          <cell r="B2278" t="str">
            <v>Anastasia, Donald</v>
          </cell>
          <cell r="C2278">
            <v>21516</v>
          </cell>
          <cell r="D2278" t="str">
            <v>21516</v>
          </cell>
          <cell r="E2278" t="str">
            <v>New Bedford Gas</v>
          </cell>
          <cell r="F2278" t="str">
            <v>CFO</v>
          </cell>
          <cell r="G2278" t="str">
            <v>New Bedford Gas</v>
          </cell>
          <cell r="H2278" t="str">
            <v>120</v>
          </cell>
          <cell r="I2278" t="str">
            <v>IT</v>
          </cell>
          <cell r="K2278">
            <v>0</v>
          </cell>
        </row>
        <row r="2279">
          <cell r="A2279" t="str">
            <v>CAP</v>
          </cell>
          <cell r="B2279" t="str">
            <v>Elliott Jr, James F</v>
          </cell>
          <cell r="C2279">
            <v>21520</v>
          </cell>
          <cell r="D2279" t="str">
            <v>21520</v>
          </cell>
          <cell r="E2279" t="str">
            <v>Plymouth Fleet</v>
          </cell>
          <cell r="F2279" t="str">
            <v>Mat Mgmt-Trans</v>
          </cell>
          <cell r="G2279" t="str">
            <v>Plymouth Fleet</v>
          </cell>
          <cell r="H2279" t="str">
            <v>120</v>
          </cell>
          <cell r="I2279" t="str">
            <v>CI</v>
          </cell>
          <cell r="L2279">
            <v>0</v>
          </cell>
          <cell r="M2279">
            <v>26796.32</v>
          </cell>
        </row>
        <row r="2280">
          <cell r="A2280" t="str">
            <v>O&amp;M</v>
          </cell>
          <cell r="B2280" t="str">
            <v>Elliott Jr, James F</v>
          </cell>
          <cell r="C2280">
            <v>21520</v>
          </cell>
          <cell r="D2280" t="str">
            <v>21520</v>
          </cell>
          <cell r="E2280" t="str">
            <v>Plymouth Fleet</v>
          </cell>
          <cell r="F2280" t="str">
            <v>Mat Mgmt-Trans</v>
          </cell>
          <cell r="G2280" t="str">
            <v>Plymouth Fleet</v>
          </cell>
          <cell r="H2280" t="str">
            <v>120</v>
          </cell>
          <cell r="I2280" t="str">
            <v>IT</v>
          </cell>
          <cell r="J2280">
            <v>0</v>
          </cell>
        </row>
        <row r="2281">
          <cell r="A2281" t="str">
            <v>CAP</v>
          </cell>
          <cell r="B2281" t="str">
            <v>Anastasia, Donald</v>
          </cell>
          <cell r="C2281">
            <v>21525</v>
          </cell>
          <cell r="D2281" t="str">
            <v>21525</v>
          </cell>
          <cell r="E2281" t="str">
            <v>Plymouth Facilities</v>
          </cell>
          <cell r="F2281" t="str">
            <v>CFO</v>
          </cell>
          <cell r="G2281" t="str">
            <v>Plymouth Facilities</v>
          </cell>
          <cell r="H2281" t="str">
            <v>120</v>
          </cell>
          <cell r="I2281" t="str">
            <v>CI</v>
          </cell>
          <cell r="L2281">
            <v>4272</v>
          </cell>
          <cell r="M2281">
            <v>8972</v>
          </cell>
        </row>
        <row r="2282">
          <cell r="A2282" t="str">
            <v>O&amp;M</v>
          </cell>
          <cell r="B2282" t="str">
            <v>Anastasia, Donald</v>
          </cell>
          <cell r="C2282">
            <v>21525</v>
          </cell>
          <cell r="D2282" t="str">
            <v>21525</v>
          </cell>
          <cell r="E2282" t="str">
            <v>Plymouth Facilities</v>
          </cell>
          <cell r="F2282" t="str">
            <v>CFO</v>
          </cell>
          <cell r="G2282" t="str">
            <v>Plymouth Facilities</v>
          </cell>
          <cell r="H2282" t="str">
            <v>120</v>
          </cell>
          <cell r="I2282" t="str">
            <v>IT</v>
          </cell>
          <cell r="J2282">
            <v>8128.57</v>
          </cell>
        </row>
        <row r="2283">
          <cell r="A2283" t="str">
            <v>O&amp;M</v>
          </cell>
          <cell r="B2283" t="str">
            <v>Rotty, Paul L</v>
          </cell>
          <cell r="C2283">
            <v>21530</v>
          </cell>
          <cell r="D2283" t="str">
            <v>21530</v>
          </cell>
          <cell r="E2283" t="str">
            <v>Plymouth Warehouse and Distribution</v>
          </cell>
          <cell r="F2283" t="str">
            <v>Mat Mgmt-Trans</v>
          </cell>
          <cell r="G2283" t="str">
            <v>Plymouth Warehouse and Distribution</v>
          </cell>
          <cell r="H2283" t="str">
            <v>120</v>
          </cell>
          <cell r="I2283" t="str">
            <v>IT</v>
          </cell>
          <cell r="J2283">
            <v>132.12</v>
          </cell>
          <cell r="K2283">
            <v>326.02999999999997</v>
          </cell>
        </row>
        <row r="2284">
          <cell r="A2284" t="str">
            <v>O&amp;M</v>
          </cell>
          <cell r="B2284" t="str">
            <v>Rotty, Paul L</v>
          </cell>
          <cell r="C2284">
            <v>21530</v>
          </cell>
          <cell r="D2284" t="str">
            <v>21530</v>
          </cell>
          <cell r="E2284" t="str">
            <v>Plymouth Warehouse and Distribution</v>
          </cell>
          <cell r="F2284" t="str">
            <v>Mat Mgmt-Trans</v>
          </cell>
          <cell r="G2284" t="str">
            <v>Plymouth Warehouse and Distribution</v>
          </cell>
          <cell r="H2284" t="str">
            <v>120</v>
          </cell>
          <cell r="I2284" t="str">
            <v>MT</v>
          </cell>
          <cell r="J2284">
            <v>0</v>
          </cell>
          <cell r="M2284">
            <v>14626.12</v>
          </cell>
        </row>
        <row r="2285">
          <cell r="A2285" t="str">
            <v>O&amp;M</v>
          </cell>
          <cell r="B2285" t="str">
            <v>Rotty, Paul L</v>
          </cell>
          <cell r="C2285">
            <v>21530</v>
          </cell>
          <cell r="D2285" t="str">
            <v>21530</v>
          </cell>
          <cell r="E2285" t="str">
            <v>Plymouth Warehouse and Distribution</v>
          </cell>
          <cell r="F2285" t="str">
            <v>Mat Mgmt-Trans</v>
          </cell>
          <cell r="G2285" t="str">
            <v>Plymouth Warehouse and Distribution</v>
          </cell>
          <cell r="H2285" t="str">
            <v>120</v>
          </cell>
          <cell r="I2285" t="str">
            <v>OT</v>
          </cell>
          <cell r="K2285">
            <v>-150.94999999999999</v>
          </cell>
        </row>
        <row r="2286">
          <cell r="A2286" t="str">
            <v>O&amp;M</v>
          </cell>
          <cell r="B2286" t="str">
            <v>Elliott Jr, James F</v>
          </cell>
          <cell r="C2286">
            <v>21535</v>
          </cell>
          <cell r="D2286" t="str">
            <v>21535</v>
          </cell>
          <cell r="E2286" t="str">
            <v>Yarmouth Fleet</v>
          </cell>
          <cell r="F2286" t="str">
            <v>Mat Mgmt-Trans</v>
          </cell>
          <cell r="G2286" t="str">
            <v>Yarmouth Fleet</v>
          </cell>
          <cell r="H2286" t="str">
            <v>120</v>
          </cell>
          <cell r="I2286" t="str">
            <v>IT</v>
          </cell>
          <cell r="J2286">
            <v>0</v>
          </cell>
        </row>
        <row r="2287">
          <cell r="A2287" t="str">
            <v>O&amp;M</v>
          </cell>
          <cell r="B2287" t="str">
            <v>Elliott Jr, James F</v>
          </cell>
          <cell r="C2287">
            <v>21535</v>
          </cell>
          <cell r="D2287" t="str">
            <v>21535</v>
          </cell>
          <cell r="E2287" t="str">
            <v>Yarmouth Fleet</v>
          </cell>
          <cell r="F2287" t="str">
            <v>Mat Mgmt-Trans</v>
          </cell>
          <cell r="G2287" t="str">
            <v>Yarmouth Fleet</v>
          </cell>
          <cell r="H2287" t="str">
            <v>120</v>
          </cell>
          <cell r="I2287" t="str">
            <v>OT</v>
          </cell>
          <cell r="K2287">
            <v>-2439.9299999999998</v>
          </cell>
          <cell r="M2287">
            <v>50037</v>
          </cell>
        </row>
        <row r="2288">
          <cell r="A2288" t="str">
            <v>CAP</v>
          </cell>
          <cell r="B2288" t="str">
            <v>Anastasia, Donald</v>
          </cell>
          <cell r="C2288">
            <v>21540</v>
          </cell>
          <cell r="D2288" t="str">
            <v>21540</v>
          </cell>
          <cell r="E2288" t="str">
            <v>Yarmouth Facilities</v>
          </cell>
          <cell r="F2288" t="str">
            <v>CFO</v>
          </cell>
          <cell r="G2288" t="str">
            <v>Yarmouth Facilities</v>
          </cell>
          <cell r="H2288" t="str">
            <v>120</v>
          </cell>
          <cell r="I2288" t="str">
            <v>CI</v>
          </cell>
          <cell r="L2288">
            <v>6123</v>
          </cell>
          <cell r="M2288">
            <v>3194.61</v>
          </cell>
        </row>
        <row r="2289">
          <cell r="A2289" t="str">
            <v>O&amp;M</v>
          </cell>
          <cell r="B2289" t="str">
            <v>Anastasia, Donald</v>
          </cell>
          <cell r="C2289">
            <v>21540</v>
          </cell>
          <cell r="D2289" t="str">
            <v>21540</v>
          </cell>
          <cell r="E2289" t="str">
            <v>Yarmouth Facilities</v>
          </cell>
          <cell r="F2289" t="str">
            <v>CFO</v>
          </cell>
          <cell r="G2289" t="str">
            <v>Yarmouth Facilities</v>
          </cell>
          <cell r="H2289" t="str">
            <v>120</v>
          </cell>
          <cell r="I2289" t="str">
            <v>IT</v>
          </cell>
          <cell r="J2289">
            <v>13507.58</v>
          </cell>
          <cell r="L2289">
            <v>125</v>
          </cell>
          <cell r="M2289">
            <v>122.59</v>
          </cell>
        </row>
        <row r="2290">
          <cell r="A2290" t="str">
            <v>O&amp;M</v>
          </cell>
          <cell r="B2290" t="str">
            <v>Anastasia, Donald</v>
          </cell>
          <cell r="C2290">
            <v>21540</v>
          </cell>
          <cell r="D2290" t="str">
            <v>21540</v>
          </cell>
          <cell r="E2290" t="str">
            <v>Yarmouth Facilities</v>
          </cell>
          <cell r="F2290" t="str">
            <v>CFO</v>
          </cell>
          <cell r="G2290" t="str">
            <v>Yarmouth Facilities</v>
          </cell>
          <cell r="H2290" t="str">
            <v>120</v>
          </cell>
          <cell r="I2290" t="str">
            <v>OT</v>
          </cell>
          <cell r="K2290">
            <v>877.66</v>
          </cell>
          <cell r="L2290">
            <v>308.60000000000002</v>
          </cell>
        </row>
        <row r="2291">
          <cell r="A2291" t="str">
            <v>O&amp;M</v>
          </cell>
          <cell r="B2291" t="str">
            <v>Rotty, Paul L</v>
          </cell>
          <cell r="C2291">
            <v>21545</v>
          </cell>
          <cell r="D2291" t="str">
            <v>21545</v>
          </cell>
          <cell r="E2291" t="str">
            <v>Yarmouth Warehouse and Distribution</v>
          </cell>
          <cell r="F2291" t="str">
            <v>Mat Mgmt-Trans</v>
          </cell>
          <cell r="G2291" t="str">
            <v>Yarmouth Warehouse and Distribution</v>
          </cell>
          <cell r="H2291" t="str">
            <v>120</v>
          </cell>
          <cell r="I2291" t="str">
            <v>IT</v>
          </cell>
          <cell r="J2291">
            <v>0</v>
          </cell>
        </row>
        <row r="2292">
          <cell r="A2292" t="str">
            <v>O&amp;M</v>
          </cell>
          <cell r="B2292" t="str">
            <v>Rotty, Paul L</v>
          </cell>
          <cell r="C2292">
            <v>21545</v>
          </cell>
          <cell r="D2292" t="str">
            <v>21545</v>
          </cell>
          <cell r="E2292" t="str">
            <v>Yarmouth Warehouse and Distribution</v>
          </cell>
          <cell r="F2292" t="str">
            <v>Mat Mgmt-Trans</v>
          </cell>
          <cell r="G2292" t="str">
            <v>Yarmouth Warehouse and Distribution</v>
          </cell>
          <cell r="H2292" t="str">
            <v>120</v>
          </cell>
          <cell r="I2292" t="str">
            <v>MT</v>
          </cell>
          <cell r="J2292">
            <v>0</v>
          </cell>
        </row>
        <row r="2293">
          <cell r="A2293" t="str">
            <v>O&amp;M</v>
          </cell>
          <cell r="B2293" t="str">
            <v>Rotty, Paul L</v>
          </cell>
          <cell r="C2293">
            <v>21545</v>
          </cell>
          <cell r="D2293" t="str">
            <v>21545</v>
          </cell>
          <cell r="E2293" t="str">
            <v>Yarmouth Warehouse and Distribution</v>
          </cell>
          <cell r="F2293" t="str">
            <v>Mat Mgmt-Trans</v>
          </cell>
          <cell r="G2293" t="str">
            <v>Yarmouth Warehouse and Distribution</v>
          </cell>
          <cell r="H2293" t="str">
            <v>120</v>
          </cell>
          <cell r="I2293" t="str">
            <v>OT</v>
          </cell>
          <cell r="J2293">
            <v>522.9</v>
          </cell>
        </row>
        <row r="2294">
          <cell r="A2294" t="str">
            <v>O&amp;M</v>
          </cell>
          <cell r="B2294" t="str">
            <v>Elliott Jr, James F</v>
          </cell>
          <cell r="C2294">
            <v>21550</v>
          </cell>
          <cell r="D2294" t="str">
            <v>21550</v>
          </cell>
          <cell r="E2294" t="str">
            <v>Wareham Regional Fleet</v>
          </cell>
          <cell r="F2294" t="str">
            <v>Mat Mgmt-Trans</v>
          </cell>
          <cell r="G2294" t="str">
            <v>Wareham Regional Fleet</v>
          </cell>
          <cell r="H2294" t="str">
            <v>120</v>
          </cell>
          <cell r="I2294" t="str">
            <v>BT</v>
          </cell>
          <cell r="J2294">
            <v>20234.650000000001</v>
          </cell>
          <cell r="K2294">
            <v>9036.5499999999993</v>
          </cell>
        </row>
        <row r="2295">
          <cell r="A2295" t="str">
            <v>O&amp;M</v>
          </cell>
          <cell r="B2295" t="str">
            <v>Elliott Jr, James F</v>
          </cell>
          <cell r="C2295">
            <v>21550</v>
          </cell>
          <cell r="D2295" t="str">
            <v>21550</v>
          </cell>
          <cell r="E2295" t="str">
            <v>Wareham Regional Fleet</v>
          </cell>
          <cell r="F2295" t="str">
            <v>Mat Mgmt-Trans</v>
          </cell>
          <cell r="G2295" t="str">
            <v>Wareham Regional Fleet</v>
          </cell>
          <cell r="H2295" t="str">
            <v>120</v>
          </cell>
          <cell r="I2295" t="str">
            <v>IT</v>
          </cell>
          <cell r="J2295">
            <v>276.5</v>
          </cell>
          <cell r="L2295">
            <v>297.87</v>
          </cell>
          <cell r="M2295">
            <v>0</v>
          </cell>
        </row>
        <row r="2296">
          <cell r="A2296" t="str">
            <v>O&amp;M</v>
          </cell>
          <cell r="B2296" t="str">
            <v>Elliott Jr, James F</v>
          </cell>
          <cell r="C2296">
            <v>21550</v>
          </cell>
          <cell r="D2296" t="str">
            <v>21550</v>
          </cell>
          <cell r="E2296" t="str">
            <v>Wareham Regional Fleet</v>
          </cell>
          <cell r="F2296" t="str">
            <v>Mat Mgmt-Trans</v>
          </cell>
          <cell r="G2296" t="str">
            <v>Wareham Regional Fleet</v>
          </cell>
          <cell r="H2296" t="str">
            <v>120</v>
          </cell>
          <cell r="I2296" t="str">
            <v>LT</v>
          </cell>
          <cell r="J2296">
            <v>58482</v>
          </cell>
          <cell r="K2296">
            <v>25819.71</v>
          </cell>
        </row>
        <row r="2297">
          <cell r="A2297" t="str">
            <v>O&amp;M</v>
          </cell>
          <cell r="B2297" t="str">
            <v>Elliott Jr, James F</v>
          </cell>
          <cell r="C2297">
            <v>21550</v>
          </cell>
          <cell r="D2297" t="str">
            <v>21550</v>
          </cell>
          <cell r="E2297" t="str">
            <v>Wareham Regional Fleet</v>
          </cell>
          <cell r="F2297" t="str">
            <v>Mat Mgmt-Trans</v>
          </cell>
          <cell r="G2297" t="str">
            <v>Wareham Regional Fleet</v>
          </cell>
          <cell r="H2297" t="str">
            <v>120</v>
          </cell>
          <cell r="I2297" t="str">
            <v>OT</v>
          </cell>
          <cell r="J2297">
            <v>148.94</v>
          </cell>
        </row>
        <row r="2298">
          <cell r="A2298" t="str">
            <v>O&amp;M</v>
          </cell>
          <cell r="B2298" t="str">
            <v>Elliott Jr, James F</v>
          </cell>
          <cell r="C2298">
            <v>21550</v>
          </cell>
          <cell r="D2298" t="str">
            <v>21550</v>
          </cell>
          <cell r="E2298" t="str">
            <v>Wareham Regional Fleet</v>
          </cell>
          <cell r="F2298" t="str">
            <v>Mat Mgmt-Trans</v>
          </cell>
          <cell r="G2298" t="str">
            <v>Wareham Regional Fleet</v>
          </cell>
          <cell r="H2298" t="str">
            <v>120</v>
          </cell>
          <cell r="I2298" t="str">
            <v>TT</v>
          </cell>
          <cell r="J2298">
            <v>6621.2</v>
          </cell>
          <cell r="K2298">
            <v>136.52000000000001</v>
          </cell>
        </row>
        <row r="2299">
          <cell r="A2299" t="str">
            <v>CAP</v>
          </cell>
          <cell r="B2299" t="str">
            <v>Anastasia, Donald</v>
          </cell>
          <cell r="C2299">
            <v>21555</v>
          </cell>
          <cell r="D2299" t="str">
            <v>21555</v>
          </cell>
          <cell r="E2299" t="str">
            <v>Wareham Regional Facilities</v>
          </cell>
          <cell r="F2299" t="str">
            <v>CFO</v>
          </cell>
          <cell r="G2299" t="str">
            <v>Wareham Regional Facilities</v>
          </cell>
          <cell r="H2299" t="str">
            <v>120</v>
          </cell>
          <cell r="I2299" t="str">
            <v>CI</v>
          </cell>
          <cell r="J2299">
            <v>174046</v>
          </cell>
          <cell r="K2299">
            <v>0</v>
          </cell>
          <cell r="L2299">
            <v>0</v>
          </cell>
        </row>
        <row r="2300">
          <cell r="A2300" t="str">
            <v>O&amp;M</v>
          </cell>
          <cell r="B2300" t="str">
            <v>Anastasia, Donald</v>
          </cell>
          <cell r="C2300">
            <v>21555</v>
          </cell>
          <cell r="D2300" t="str">
            <v>21555</v>
          </cell>
          <cell r="E2300" t="str">
            <v>Wareham Regional Facilities</v>
          </cell>
          <cell r="F2300" t="str">
            <v>CFO</v>
          </cell>
          <cell r="G2300" t="str">
            <v>Wareham Regional Facilities</v>
          </cell>
          <cell r="H2300" t="str">
            <v>120</v>
          </cell>
          <cell r="I2300" t="str">
            <v>IT</v>
          </cell>
          <cell r="J2300">
            <v>-166009.56</v>
          </cell>
          <cell r="K2300">
            <v>325</v>
          </cell>
        </row>
        <row r="2301">
          <cell r="A2301" t="str">
            <v>O&amp;M</v>
          </cell>
          <cell r="B2301" t="str">
            <v>Anastasia, Donald</v>
          </cell>
          <cell r="C2301">
            <v>21555</v>
          </cell>
          <cell r="D2301" t="str">
            <v>21555</v>
          </cell>
          <cell r="E2301" t="str">
            <v>Wareham Regional Facilities</v>
          </cell>
          <cell r="F2301" t="str">
            <v>CFO</v>
          </cell>
          <cell r="G2301" t="str">
            <v>Wareham Regional Facilities</v>
          </cell>
          <cell r="H2301" t="str">
            <v>120</v>
          </cell>
          <cell r="I2301" t="str">
            <v>OT</v>
          </cell>
          <cell r="J2301">
            <v>-28206.92</v>
          </cell>
        </row>
        <row r="2302">
          <cell r="A2302" t="str">
            <v>O&amp;M</v>
          </cell>
          <cell r="B2302" t="str">
            <v>Elliott Jr, James F</v>
          </cell>
          <cell r="C2302">
            <v>21565</v>
          </cell>
          <cell r="D2302" t="str">
            <v>21565</v>
          </cell>
          <cell r="E2302" t="str">
            <v>Waltham Garage Fleet</v>
          </cell>
          <cell r="F2302" t="str">
            <v>Mat Mgmt-Trans</v>
          </cell>
          <cell r="G2302" t="str">
            <v>Waltham Garage Fleet</v>
          </cell>
          <cell r="H2302" t="str">
            <v>120</v>
          </cell>
          <cell r="I2302" t="str">
            <v>BT</v>
          </cell>
          <cell r="J2302">
            <v>66123.8</v>
          </cell>
        </row>
        <row r="2303">
          <cell r="A2303" t="str">
            <v>CAP</v>
          </cell>
          <cell r="B2303" t="str">
            <v>Elliott Jr, James F</v>
          </cell>
          <cell r="C2303">
            <v>21565</v>
          </cell>
          <cell r="D2303" t="str">
            <v>21565</v>
          </cell>
          <cell r="E2303" t="str">
            <v>Waltham Garage Fleet</v>
          </cell>
          <cell r="F2303" t="str">
            <v>Mat Mgmt-Trans</v>
          </cell>
          <cell r="G2303" t="str">
            <v>Waltham Garage Fleet</v>
          </cell>
          <cell r="H2303" t="str">
            <v>120</v>
          </cell>
          <cell r="I2303" t="str">
            <v>CI</v>
          </cell>
          <cell r="L2303">
            <v>22641.119999999999</v>
          </cell>
        </row>
        <row r="2304">
          <cell r="A2304" t="str">
            <v>O&amp;M</v>
          </cell>
          <cell r="B2304" t="str">
            <v>Elliott Jr, James F</v>
          </cell>
          <cell r="C2304">
            <v>21565</v>
          </cell>
          <cell r="D2304" t="str">
            <v>21565</v>
          </cell>
          <cell r="E2304" t="str">
            <v>Waltham Garage Fleet</v>
          </cell>
          <cell r="F2304" t="str">
            <v>Mat Mgmt-Trans</v>
          </cell>
          <cell r="G2304" t="str">
            <v>Waltham Garage Fleet</v>
          </cell>
          <cell r="H2304" t="str">
            <v>120</v>
          </cell>
          <cell r="I2304" t="str">
            <v>IT</v>
          </cell>
          <cell r="J2304">
            <v>19860.7</v>
          </cell>
          <cell r="L2304">
            <v>237.07</v>
          </cell>
          <cell r="M2304">
            <v>297488.90000000002</v>
          </cell>
        </row>
        <row r="2305">
          <cell r="A2305" t="str">
            <v>O&amp;M</v>
          </cell>
          <cell r="B2305" t="str">
            <v>Elliott Jr, James F</v>
          </cell>
          <cell r="C2305">
            <v>21565</v>
          </cell>
          <cell r="D2305" t="str">
            <v>21565</v>
          </cell>
          <cell r="E2305" t="str">
            <v>Waltham Garage Fleet</v>
          </cell>
          <cell r="F2305" t="str">
            <v>Mat Mgmt-Trans</v>
          </cell>
          <cell r="G2305" t="str">
            <v>Waltham Garage Fleet</v>
          </cell>
          <cell r="H2305" t="str">
            <v>120</v>
          </cell>
          <cell r="I2305" t="str">
            <v>LT</v>
          </cell>
          <cell r="J2305">
            <v>192420.77</v>
          </cell>
        </row>
        <row r="2306">
          <cell r="A2306" t="str">
            <v>O&amp;M</v>
          </cell>
          <cell r="B2306" t="str">
            <v>Elliott Jr, James F</v>
          </cell>
          <cell r="C2306">
            <v>21565</v>
          </cell>
          <cell r="D2306" t="str">
            <v>21565</v>
          </cell>
          <cell r="E2306" t="str">
            <v>Waltham Garage Fleet</v>
          </cell>
          <cell r="F2306" t="str">
            <v>Mat Mgmt-Trans</v>
          </cell>
          <cell r="G2306" t="str">
            <v>Waltham Garage Fleet</v>
          </cell>
          <cell r="H2306" t="str">
            <v>120</v>
          </cell>
          <cell r="I2306" t="str">
            <v>MT</v>
          </cell>
          <cell r="J2306">
            <v>408.07</v>
          </cell>
          <cell r="K2306">
            <v>2108.4899999999998</v>
          </cell>
          <cell r="M2306">
            <v>212.01</v>
          </cell>
        </row>
        <row r="2307">
          <cell r="A2307" t="str">
            <v>O&amp;M</v>
          </cell>
          <cell r="B2307" t="str">
            <v>Elliott Jr, James F</v>
          </cell>
          <cell r="C2307">
            <v>21565</v>
          </cell>
          <cell r="D2307" t="str">
            <v>21565</v>
          </cell>
          <cell r="E2307" t="str">
            <v>Waltham Garage Fleet</v>
          </cell>
          <cell r="F2307" t="str">
            <v>Mat Mgmt-Trans</v>
          </cell>
          <cell r="G2307" t="str">
            <v>Waltham Garage Fleet</v>
          </cell>
          <cell r="H2307" t="str">
            <v>120</v>
          </cell>
          <cell r="I2307" t="str">
            <v>OT</v>
          </cell>
          <cell r="J2307">
            <v>933.67</v>
          </cell>
        </row>
        <row r="2308">
          <cell r="A2308" t="str">
            <v>O&amp;M</v>
          </cell>
          <cell r="B2308" t="str">
            <v>Elliott Jr, James F</v>
          </cell>
          <cell r="C2308">
            <v>21565</v>
          </cell>
          <cell r="D2308" t="str">
            <v>21565</v>
          </cell>
          <cell r="E2308" t="str">
            <v>Waltham Garage Fleet</v>
          </cell>
          <cell r="F2308" t="str">
            <v>Mat Mgmt-Trans</v>
          </cell>
          <cell r="G2308" t="str">
            <v>Waltham Garage Fleet</v>
          </cell>
          <cell r="H2308" t="str">
            <v>120</v>
          </cell>
          <cell r="I2308" t="str">
            <v>TT</v>
          </cell>
          <cell r="J2308">
            <v>73407.960000000006</v>
          </cell>
          <cell r="K2308">
            <v>0</v>
          </cell>
        </row>
        <row r="2309">
          <cell r="A2309" t="str">
            <v>O&amp;M</v>
          </cell>
          <cell r="B2309" t="str">
            <v>Elliott Jr, James F</v>
          </cell>
          <cell r="C2309">
            <v>21567</v>
          </cell>
          <cell r="D2309" t="str">
            <v>21567</v>
          </cell>
          <cell r="E2309" t="str">
            <v>Worcester Fleet</v>
          </cell>
          <cell r="F2309" t="str">
            <v>Mat Mgmt-Trans</v>
          </cell>
          <cell r="G2309" t="str">
            <v>Worcester Fleet</v>
          </cell>
          <cell r="H2309" t="str">
            <v>120</v>
          </cell>
          <cell r="I2309" t="str">
            <v>IT</v>
          </cell>
          <cell r="J2309">
            <v>0</v>
          </cell>
        </row>
        <row r="2310">
          <cell r="A2310" t="str">
            <v>O&amp;M</v>
          </cell>
          <cell r="B2310" t="str">
            <v>Anastasia, Donald</v>
          </cell>
          <cell r="C2310">
            <v>21570</v>
          </cell>
          <cell r="D2310" t="str">
            <v>21570</v>
          </cell>
          <cell r="E2310" t="str">
            <v>Worcester Facility</v>
          </cell>
          <cell r="F2310" t="str">
            <v>CFO</v>
          </cell>
          <cell r="G2310" t="str">
            <v>Worcester Facility</v>
          </cell>
          <cell r="H2310" t="str">
            <v>120</v>
          </cell>
          <cell r="I2310" t="str">
            <v>IT</v>
          </cell>
          <cell r="K2310">
            <v>0</v>
          </cell>
          <cell r="M2310">
            <v>29.77</v>
          </cell>
        </row>
        <row r="2311">
          <cell r="A2311" t="str">
            <v>CAP</v>
          </cell>
          <cell r="B2311" t="str">
            <v>Anastasia, Donald</v>
          </cell>
          <cell r="C2311">
            <v>21576</v>
          </cell>
          <cell r="D2311" t="str">
            <v>21576</v>
          </cell>
          <cell r="E2311" t="str">
            <v>Summit</v>
          </cell>
          <cell r="F2311" t="str">
            <v>CFO</v>
          </cell>
          <cell r="G2311" t="str">
            <v>Summit</v>
          </cell>
          <cell r="H2311" t="str">
            <v>120</v>
          </cell>
          <cell r="I2311" t="str">
            <v>CB</v>
          </cell>
          <cell r="K2311">
            <v>742.26</v>
          </cell>
          <cell r="M2311">
            <v>405202.69</v>
          </cell>
        </row>
        <row r="2312">
          <cell r="A2312" t="str">
            <v>CAP</v>
          </cell>
          <cell r="B2312" t="str">
            <v>Anastasia, Donald</v>
          </cell>
          <cell r="C2312">
            <v>21576</v>
          </cell>
          <cell r="D2312" t="str">
            <v>21576</v>
          </cell>
          <cell r="E2312" t="str">
            <v>Summit</v>
          </cell>
          <cell r="F2312" t="str">
            <v>CFO</v>
          </cell>
          <cell r="G2312" t="str">
            <v>Summit</v>
          </cell>
          <cell r="H2312" t="str">
            <v>120</v>
          </cell>
          <cell r="I2312" t="str">
            <v>CI</v>
          </cell>
          <cell r="K2312">
            <v>6496080.2800000003</v>
          </cell>
          <cell r="L2312">
            <v>450193.77</v>
          </cell>
        </row>
        <row r="2313">
          <cell r="A2313" t="str">
            <v>CAP</v>
          </cell>
          <cell r="B2313" t="str">
            <v>Anastasia, Donald</v>
          </cell>
          <cell r="C2313">
            <v>21576</v>
          </cell>
          <cell r="D2313" t="str">
            <v>21576</v>
          </cell>
          <cell r="E2313" t="str">
            <v>Summit</v>
          </cell>
          <cell r="F2313" t="str">
            <v>CFO</v>
          </cell>
          <cell r="G2313" t="str">
            <v>Summit</v>
          </cell>
          <cell r="H2313" t="str">
            <v>120</v>
          </cell>
          <cell r="I2313" t="str">
            <v>CL</v>
          </cell>
          <cell r="K2313">
            <v>1687.02</v>
          </cell>
        </row>
        <row r="2314">
          <cell r="A2314" t="str">
            <v>CAP</v>
          </cell>
          <cell r="B2314" t="str">
            <v>Anastasia, Donald</v>
          </cell>
          <cell r="C2314">
            <v>21576</v>
          </cell>
          <cell r="D2314" t="str">
            <v>21576</v>
          </cell>
          <cell r="E2314" t="str">
            <v>Summit</v>
          </cell>
          <cell r="F2314" t="str">
            <v>CFO</v>
          </cell>
          <cell r="G2314" t="str">
            <v>Summit</v>
          </cell>
          <cell r="H2314" t="str">
            <v>120</v>
          </cell>
          <cell r="I2314" t="str">
            <v>CT</v>
          </cell>
          <cell r="K2314">
            <v>210.88</v>
          </cell>
        </row>
        <row r="2315">
          <cell r="A2315" t="str">
            <v>O&amp;M</v>
          </cell>
          <cell r="B2315" t="str">
            <v>Anastasia, Donald</v>
          </cell>
          <cell r="C2315">
            <v>21576</v>
          </cell>
          <cell r="D2315" t="str">
            <v>21576</v>
          </cell>
          <cell r="E2315" t="str">
            <v>Facilities - Westwood - 26</v>
          </cell>
          <cell r="F2315" t="str">
            <v>CFO</v>
          </cell>
          <cell r="G2315" t="str">
            <v>Summit</v>
          </cell>
          <cell r="H2315" t="str">
            <v>120</v>
          </cell>
          <cell r="I2315" t="str">
            <v>IT</v>
          </cell>
          <cell r="J2315">
            <v>92244.36</v>
          </cell>
          <cell r="M2315">
            <v>3970028.53</v>
          </cell>
        </row>
        <row r="2316">
          <cell r="A2316" t="str">
            <v>O&amp;M</v>
          </cell>
          <cell r="B2316" t="str">
            <v>Anastasia, Donald</v>
          </cell>
          <cell r="C2316">
            <v>21576</v>
          </cell>
          <cell r="D2316" t="str">
            <v>21576</v>
          </cell>
          <cell r="E2316" t="str">
            <v>Summit</v>
          </cell>
          <cell r="F2316" t="str">
            <v>CFO</v>
          </cell>
          <cell r="G2316" t="str">
            <v>Summit</v>
          </cell>
          <cell r="H2316" t="str">
            <v>120</v>
          </cell>
          <cell r="I2316" t="str">
            <v>IT</v>
          </cell>
          <cell r="K2316">
            <v>7104.52</v>
          </cell>
          <cell r="L2316">
            <v>-19413.59</v>
          </cell>
        </row>
        <row r="2317">
          <cell r="A2317" t="str">
            <v>O&amp;M</v>
          </cell>
          <cell r="B2317" t="str">
            <v>Anastasia, Donald</v>
          </cell>
          <cell r="C2317">
            <v>21576</v>
          </cell>
          <cell r="D2317" t="str">
            <v>21576</v>
          </cell>
          <cell r="E2317" t="str">
            <v>Summit</v>
          </cell>
          <cell r="F2317" t="str">
            <v>CFO</v>
          </cell>
          <cell r="G2317" t="str">
            <v>Summit</v>
          </cell>
          <cell r="H2317" t="str">
            <v>120</v>
          </cell>
          <cell r="I2317" t="str">
            <v>MT</v>
          </cell>
          <cell r="L2317">
            <v>57.75</v>
          </cell>
          <cell r="M2317">
            <v>1431.68</v>
          </cell>
        </row>
        <row r="2318">
          <cell r="A2318" t="str">
            <v>O&amp;M</v>
          </cell>
          <cell r="B2318" t="str">
            <v>Anastasia, Donald</v>
          </cell>
          <cell r="C2318">
            <v>21576</v>
          </cell>
          <cell r="D2318" t="str">
            <v>21576</v>
          </cell>
          <cell r="E2318" t="str">
            <v>Facilities - Westwood - 26</v>
          </cell>
          <cell r="F2318" t="str">
            <v>CFO</v>
          </cell>
          <cell r="G2318" t="str">
            <v>Summit</v>
          </cell>
          <cell r="H2318" t="str">
            <v>120</v>
          </cell>
          <cell r="I2318" t="str">
            <v>OT</v>
          </cell>
          <cell r="J2318">
            <v>11678.89</v>
          </cell>
        </row>
        <row r="2319">
          <cell r="A2319" t="str">
            <v>O&amp;M</v>
          </cell>
          <cell r="B2319" t="str">
            <v>Anastasia, Donald</v>
          </cell>
          <cell r="C2319">
            <v>21576</v>
          </cell>
          <cell r="D2319" t="str">
            <v>21576</v>
          </cell>
          <cell r="E2319" t="str">
            <v>Summit</v>
          </cell>
          <cell r="F2319" t="str">
            <v>CFO</v>
          </cell>
          <cell r="G2319" t="str">
            <v>Summit</v>
          </cell>
          <cell r="H2319" t="str">
            <v>120</v>
          </cell>
          <cell r="I2319" t="str">
            <v>OT</v>
          </cell>
          <cell r="L2319">
            <v>25</v>
          </cell>
        </row>
        <row r="2320">
          <cell r="A2320" t="str">
            <v>CAP</v>
          </cell>
          <cell r="B2320" t="str">
            <v>Anastasia, Donald</v>
          </cell>
          <cell r="C2320">
            <v>21577</v>
          </cell>
          <cell r="D2320" t="str">
            <v>21577</v>
          </cell>
          <cell r="E2320" t="str">
            <v>Facilities - Westwood - 151</v>
          </cell>
          <cell r="F2320" t="str">
            <v>CFO</v>
          </cell>
          <cell r="G2320" t="str">
            <v>Facilities - Westwood - 151</v>
          </cell>
          <cell r="H2320" t="str">
            <v>120</v>
          </cell>
          <cell r="I2320" t="str">
            <v>CI</v>
          </cell>
          <cell r="J2320">
            <v>25372.5</v>
          </cell>
        </row>
        <row r="2321">
          <cell r="A2321" t="str">
            <v>O&amp;M</v>
          </cell>
          <cell r="B2321" t="str">
            <v>Anastasia, Donald</v>
          </cell>
          <cell r="C2321">
            <v>21577</v>
          </cell>
          <cell r="D2321" t="str">
            <v>21577</v>
          </cell>
          <cell r="E2321" t="str">
            <v>Facilities - Westwood - 151</v>
          </cell>
          <cell r="F2321" t="str">
            <v>CFO</v>
          </cell>
          <cell r="G2321" t="str">
            <v>Facilities - Westwood - 151</v>
          </cell>
          <cell r="H2321" t="str">
            <v>120</v>
          </cell>
          <cell r="I2321" t="str">
            <v>IT</v>
          </cell>
          <cell r="J2321">
            <v>464750</v>
          </cell>
          <cell r="K2321">
            <v>37661.56</v>
          </cell>
        </row>
        <row r="2322">
          <cell r="A2322" t="str">
            <v>O&amp;M</v>
          </cell>
          <cell r="B2322" t="str">
            <v>Anastasia, Donald</v>
          </cell>
          <cell r="C2322">
            <v>21578</v>
          </cell>
          <cell r="D2322" t="str">
            <v>21578</v>
          </cell>
          <cell r="E2322" t="str">
            <v>Facilities - Prudential</v>
          </cell>
          <cell r="F2322" t="str">
            <v>CFO</v>
          </cell>
          <cell r="G2322" t="str">
            <v>Facilities - Prudential</v>
          </cell>
          <cell r="H2322" t="str">
            <v>120</v>
          </cell>
          <cell r="I2322" t="str">
            <v>BT</v>
          </cell>
          <cell r="J2322">
            <v>65218.39</v>
          </cell>
          <cell r="K2322">
            <v>12569.93</v>
          </cell>
        </row>
        <row r="2323">
          <cell r="A2323" t="str">
            <v>O&amp;M</v>
          </cell>
          <cell r="B2323" t="str">
            <v>Anastasia, Donald</v>
          </cell>
          <cell r="C2323">
            <v>21578</v>
          </cell>
          <cell r="D2323" t="str">
            <v>21578</v>
          </cell>
          <cell r="E2323" t="str">
            <v>Facilities - Prudential</v>
          </cell>
          <cell r="F2323" t="str">
            <v>CFO</v>
          </cell>
          <cell r="G2323" t="str">
            <v>Facilities - Prudential</v>
          </cell>
          <cell r="H2323" t="str">
            <v>120</v>
          </cell>
          <cell r="I2323" t="str">
            <v>IT</v>
          </cell>
          <cell r="J2323">
            <v>352533.54</v>
          </cell>
          <cell r="K2323">
            <v>47799.63</v>
          </cell>
          <cell r="L2323">
            <v>70.709999999999994</v>
          </cell>
        </row>
        <row r="2324">
          <cell r="A2324" t="str">
            <v>O&amp;M</v>
          </cell>
          <cell r="B2324" t="str">
            <v>Anastasia, Donald</v>
          </cell>
          <cell r="C2324">
            <v>21578</v>
          </cell>
          <cell r="D2324" t="str">
            <v>21578</v>
          </cell>
          <cell r="E2324" t="str">
            <v>Facilities - Prudential</v>
          </cell>
          <cell r="F2324" t="str">
            <v>CFO</v>
          </cell>
          <cell r="G2324" t="str">
            <v>Facilities - Prudential</v>
          </cell>
          <cell r="H2324" t="str">
            <v>120</v>
          </cell>
          <cell r="I2324" t="str">
            <v>LT</v>
          </cell>
          <cell r="J2324">
            <v>189940.34</v>
          </cell>
          <cell r="K2324">
            <v>35751.519999999997</v>
          </cell>
        </row>
        <row r="2325">
          <cell r="A2325" t="str">
            <v>O&amp;M</v>
          </cell>
          <cell r="B2325" t="str">
            <v>Anastasia, Donald</v>
          </cell>
          <cell r="C2325">
            <v>21578</v>
          </cell>
          <cell r="D2325" t="str">
            <v>21578</v>
          </cell>
          <cell r="E2325" t="str">
            <v>Facilities - Prudential</v>
          </cell>
          <cell r="F2325" t="str">
            <v>CFO</v>
          </cell>
          <cell r="G2325" t="str">
            <v>Facilities - Prudential</v>
          </cell>
          <cell r="H2325" t="str">
            <v>120</v>
          </cell>
          <cell r="I2325" t="str">
            <v>OT</v>
          </cell>
          <cell r="J2325">
            <v>20843.560000000001</v>
          </cell>
          <cell r="K2325">
            <v>2218.0300000000002</v>
          </cell>
        </row>
        <row r="2326">
          <cell r="A2326" t="str">
            <v>O&amp;M</v>
          </cell>
          <cell r="B2326" t="str">
            <v>Anastasia, Donald</v>
          </cell>
          <cell r="C2326">
            <v>21578</v>
          </cell>
          <cell r="D2326" t="str">
            <v>21578</v>
          </cell>
          <cell r="E2326" t="str">
            <v>Facilities - Prudential</v>
          </cell>
          <cell r="F2326" t="str">
            <v>CFO</v>
          </cell>
          <cell r="G2326" t="str">
            <v>Facilities - Prudential</v>
          </cell>
          <cell r="H2326" t="str">
            <v>120</v>
          </cell>
          <cell r="I2326" t="str">
            <v>TT</v>
          </cell>
          <cell r="J2326">
            <v>14394.93</v>
          </cell>
          <cell r="K2326">
            <v>8658.0499999999993</v>
          </cell>
        </row>
        <row r="2327">
          <cell r="A2327" t="str">
            <v>O&amp;M</v>
          </cell>
          <cell r="B2327" t="str">
            <v>McSherry, Susan</v>
          </cell>
          <cell r="C2327">
            <v>21580</v>
          </cell>
          <cell r="D2327" t="str">
            <v>21580</v>
          </cell>
          <cell r="E2327" t="str">
            <v>F &amp; A Performance Management</v>
          </cell>
          <cell r="F2327" t="str">
            <v>CFO</v>
          </cell>
          <cell r="G2327" t="str">
            <v>F &amp; A Performance Management</v>
          </cell>
          <cell r="H2327" t="str">
            <v>120</v>
          </cell>
          <cell r="I2327" t="str">
            <v>BT</v>
          </cell>
          <cell r="L2327">
            <v>52499.32</v>
          </cell>
        </row>
        <row r="2328">
          <cell r="A2328" t="str">
            <v>O&amp;M</v>
          </cell>
          <cell r="B2328" t="str">
            <v>McSherry, Susan</v>
          </cell>
          <cell r="C2328">
            <v>21580</v>
          </cell>
          <cell r="D2328" t="str">
            <v>21580</v>
          </cell>
          <cell r="E2328" t="str">
            <v>Supply Chain Performance</v>
          </cell>
          <cell r="F2328" t="str">
            <v>CFO</v>
          </cell>
          <cell r="G2328" t="str">
            <v>F &amp; A Performance Management</v>
          </cell>
          <cell r="H2328" t="str">
            <v>120</v>
          </cell>
          <cell r="I2328" t="str">
            <v>BT</v>
          </cell>
          <cell r="J2328">
            <v>48916.81</v>
          </cell>
          <cell r="K2328">
            <v>9812.6200000000008</v>
          </cell>
        </row>
        <row r="2329">
          <cell r="A2329" t="str">
            <v>O&amp;M</v>
          </cell>
          <cell r="B2329" t="str">
            <v>McSherry, Susan</v>
          </cell>
          <cell r="C2329">
            <v>21580</v>
          </cell>
          <cell r="D2329" t="str">
            <v>21580</v>
          </cell>
          <cell r="E2329" t="str">
            <v>F &amp; A Performance Management</v>
          </cell>
          <cell r="F2329" t="str">
            <v>CFO</v>
          </cell>
          <cell r="G2329" t="str">
            <v>F &amp; A Performance Management</v>
          </cell>
          <cell r="H2329" t="str">
            <v>120</v>
          </cell>
          <cell r="I2329" t="str">
            <v>IT</v>
          </cell>
          <cell r="L2329">
            <v>15623.8</v>
          </cell>
        </row>
        <row r="2330">
          <cell r="A2330" t="str">
            <v>O&amp;M</v>
          </cell>
          <cell r="B2330" t="str">
            <v>McSherry, Susan</v>
          </cell>
          <cell r="C2330">
            <v>21580</v>
          </cell>
          <cell r="D2330" t="str">
            <v>21580</v>
          </cell>
          <cell r="E2330" t="str">
            <v>Supply Chain Performance</v>
          </cell>
          <cell r="F2330" t="str">
            <v>CFO</v>
          </cell>
          <cell r="G2330" t="str">
            <v>F &amp; A Performance Management</v>
          </cell>
          <cell r="H2330" t="str">
            <v>120</v>
          </cell>
          <cell r="I2330" t="str">
            <v>IT</v>
          </cell>
          <cell r="J2330">
            <v>7044.03</v>
          </cell>
          <cell r="K2330">
            <v>-3784.58</v>
          </cell>
        </row>
        <row r="2331">
          <cell r="A2331" t="str">
            <v>O&amp;M</v>
          </cell>
          <cell r="B2331" t="str">
            <v>McSherry, Susan</v>
          </cell>
          <cell r="C2331">
            <v>21580</v>
          </cell>
          <cell r="D2331" t="str">
            <v>21580</v>
          </cell>
          <cell r="E2331" t="str">
            <v>F &amp; A Performance Management</v>
          </cell>
          <cell r="F2331" t="str">
            <v>CFO</v>
          </cell>
          <cell r="G2331" t="str">
            <v>F &amp; A Performance Management</v>
          </cell>
          <cell r="H2331" t="str">
            <v>120</v>
          </cell>
          <cell r="I2331" t="str">
            <v>LT</v>
          </cell>
          <cell r="L2331">
            <v>148097.48000000001</v>
          </cell>
        </row>
        <row r="2332">
          <cell r="A2332" t="str">
            <v>O&amp;M</v>
          </cell>
          <cell r="B2332" t="str">
            <v>McSherry, Susan</v>
          </cell>
          <cell r="C2332">
            <v>21580</v>
          </cell>
          <cell r="D2332" t="str">
            <v>21580</v>
          </cell>
          <cell r="E2332" t="str">
            <v>Supply Chain Performance</v>
          </cell>
          <cell r="F2332" t="str">
            <v>CFO</v>
          </cell>
          <cell r="G2332" t="str">
            <v>F &amp; A Performance Management</v>
          </cell>
          <cell r="H2332" t="str">
            <v>120</v>
          </cell>
          <cell r="I2332" t="str">
            <v>LT</v>
          </cell>
          <cell r="J2332">
            <v>163643.72</v>
          </cell>
          <cell r="K2332">
            <v>28822.97</v>
          </cell>
        </row>
        <row r="2333">
          <cell r="A2333" t="str">
            <v>O&amp;M</v>
          </cell>
          <cell r="B2333" t="str">
            <v>McSherry, Susan</v>
          </cell>
          <cell r="C2333">
            <v>21580</v>
          </cell>
          <cell r="D2333" t="str">
            <v>21580</v>
          </cell>
          <cell r="E2333" t="str">
            <v>Supply Chain Performance</v>
          </cell>
          <cell r="F2333" t="str">
            <v>CFO</v>
          </cell>
          <cell r="G2333" t="str">
            <v>F &amp; A Performance Management</v>
          </cell>
          <cell r="H2333" t="str">
            <v>120</v>
          </cell>
          <cell r="I2333" t="str">
            <v>MT</v>
          </cell>
          <cell r="J2333">
            <v>0</v>
          </cell>
        </row>
        <row r="2334">
          <cell r="A2334" t="str">
            <v>O&amp;M</v>
          </cell>
          <cell r="B2334" t="str">
            <v>McSherry, Susan</v>
          </cell>
          <cell r="C2334">
            <v>21580</v>
          </cell>
          <cell r="D2334" t="str">
            <v>21580</v>
          </cell>
          <cell r="E2334" t="str">
            <v>F &amp; A Performance Management</v>
          </cell>
          <cell r="F2334" t="str">
            <v>CFO</v>
          </cell>
          <cell r="G2334" t="str">
            <v>F &amp; A Performance Management</v>
          </cell>
          <cell r="H2334" t="str">
            <v>120</v>
          </cell>
          <cell r="I2334" t="str">
            <v>OT</v>
          </cell>
        </row>
        <row r="2335">
          <cell r="A2335" t="str">
            <v>O&amp;M</v>
          </cell>
          <cell r="B2335" t="str">
            <v>McSherry, Susan</v>
          </cell>
          <cell r="C2335">
            <v>21580</v>
          </cell>
          <cell r="D2335" t="str">
            <v>21580</v>
          </cell>
          <cell r="E2335" t="str">
            <v>Supply Chain Performance</v>
          </cell>
          <cell r="F2335" t="str">
            <v>CFO</v>
          </cell>
          <cell r="G2335" t="str">
            <v>F &amp; A Performance Management</v>
          </cell>
          <cell r="H2335" t="str">
            <v>120</v>
          </cell>
          <cell r="I2335" t="str">
            <v>OT</v>
          </cell>
          <cell r="J2335">
            <v>197466.77</v>
          </cell>
          <cell r="K2335">
            <v>374.7</v>
          </cell>
        </row>
        <row r="2336">
          <cell r="A2336" t="str">
            <v>O&amp;M</v>
          </cell>
          <cell r="B2336" t="str">
            <v>McSherry, Susan</v>
          </cell>
          <cell r="C2336">
            <v>21580</v>
          </cell>
          <cell r="D2336" t="str">
            <v>21580</v>
          </cell>
          <cell r="E2336" t="str">
            <v>Supply Chain Performance</v>
          </cell>
          <cell r="F2336" t="str">
            <v>CFO</v>
          </cell>
          <cell r="G2336" t="str">
            <v>F &amp; A Performance Management</v>
          </cell>
          <cell r="H2336" t="str">
            <v>120</v>
          </cell>
          <cell r="I2336" t="str">
            <v>TT</v>
          </cell>
          <cell r="J2336">
            <v>735.27</v>
          </cell>
        </row>
        <row r="2337">
          <cell r="A2337" t="str">
            <v>O&amp;M</v>
          </cell>
          <cell r="C2337">
            <v>21581</v>
          </cell>
          <cell r="D2337" t="str">
            <v>21581</v>
          </cell>
          <cell r="E2337" t="str">
            <v>Fleet Billing Revenue</v>
          </cell>
          <cell r="F2337" t="str">
            <v>Fleet Billing</v>
          </cell>
          <cell r="H2337" t="str">
            <v>120</v>
          </cell>
          <cell r="I2337" t="str">
            <v>OT</v>
          </cell>
          <cell r="K2337">
            <v>-1266127.3999999999</v>
          </cell>
          <cell r="L2337">
            <v>-1232938.8600000001</v>
          </cell>
        </row>
        <row r="2338">
          <cell r="A2338" t="str">
            <v>O&amp;M</v>
          </cell>
          <cell r="B2338" t="str">
            <v>Anastasia, Donald</v>
          </cell>
          <cell r="C2338">
            <v>21585</v>
          </cell>
          <cell r="D2338" t="str">
            <v>21585</v>
          </cell>
          <cell r="E2338" t="str">
            <v>Asset Performance - Facilities</v>
          </cell>
          <cell r="F2338" t="str">
            <v>CFO</v>
          </cell>
          <cell r="G2338" t="str">
            <v>Facilities - Shared Costs</v>
          </cell>
          <cell r="H2338" t="str">
            <v>120</v>
          </cell>
          <cell r="I2338" t="str">
            <v>BT</v>
          </cell>
          <cell r="J2338">
            <v>121427.62</v>
          </cell>
        </row>
        <row r="2339">
          <cell r="A2339" t="str">
            <v>O&amp;M</v>
          </cell>
          <cell r="B2339" t="str">
            <v>Anastasia, Donald</v>
          </cell>
          <cell r="C2339">
            <v>21585</v>
          </cell>
          <cell r="D2339" t="str">
            <v>21585</v>
          </cell>
          <cell r="E2339" t="str">
            <v>Facilities - Shared Costs</v>
          </cell>
          <cell r="F2339" t="str">
            <v>CFO</v>
          </cell>
          <cell r="G2339" t="str">
            <v>Facilities - Shared Costs</v>
          </cell>
          <cell r="H2339" t="str">
            <v>120</v>
          </cell>
          <cell r="I2339" t="str">
            <v>BT</v>
          </cell>
          <cell r="K2339">
            <v>1.33</v>
          </cell>
        </row>
        <row r="2340">
          <cell r="A2340" t="str">
            <v>CAP</v>
          </cell>
          <cell r="B2340" t="str">
            <v>Anastasia, Donald</v>
          </cell>
          <cell r="C2340">
            <v>21585</v>
          </cell>
          <cell r="D2340" t="str">
            <v>21585</v>
          </cell>
          <cell r="E2340" t="str">
            <v>Asset Performance - Facilities</v>
          </cell>
          <cell r="F2340" t="str">
            <v>CFO</v>
          </cell>
          <cell r="G2340" t="str">
            <v>Facilities - Shared Costs</v>
          </cell>
          <cell r="H2340" t="str">
            <v>120</v>
          </cell>
          <cell r="I2340" t="str">
            <v>CI</v>
          </cell>
          <cell r="J2340">
            <v>11281.2</v>
          </cell>
        </row>
        <row r="2341">
          <cell r="A2341" t="str">
            <v>O&amp;M</v>
          </cell>
          <cell r="B2341" t="str">
            <v>Anastasia, Donald</v>
          </cell>
          <cell r="C2341">
            <v>21585</v>
          </cell>
          <cell r="D2341" t="str">
            <v>21585</v>
          </cell>
          <cell r="E2341" t="str">
            <v>Asset Performance - Facilities</v>
          </cell>
          <cell r="F2341" t="str">
            <v>CFO</v>
          </cell>
          <cell r="G2341" t="str">
            <v>Facilities - Shared Costs</v>
          </cell>
          <cell r="H2341" t="str">
            <v>120</v>
          </cell>
          <cell r="I2341" t="str">
            <v>IT</v>
          </cell>
          <cell r="J2341">
            <v>1622672.02</v>
          </cell>
        </row>
        <row r="2342">
          <cell r="A2342" t="str">
            <v>O&amp;M</v>
          </cell>
          <cell r="B2342" t="str">
            <v>Anastasia, Donald</v>
          </cell>
          <cell r="C2342">
            <v>21585</v>
          </cell>
          <cell r="D2342" t="str">
            <v>21585</v>
          </cell>
          <cell r="E2342" t="str">
            <v>Facilities - Shared Costs</v>
          </cell>
          <cell r="F2342" t="str">
            <v>CFO</v>
          </cell>
          <cell r="G2342" t="str">
            <v>Facilities - Shared Costs</v>
          </cell>
          <cell r="H2342" t="str">
            <v>120</v>
          </cell>
          <cell r="I2342" t="str">
            <v>IT</v>
          </cell>
          <cell r="K2342">
            <v>248510.95</v>
          </cell>
          <cell r="L2342">
            <v>128.35</v>
          </cell>
        </row>
        <row r="2343">
          <cell r="A2343" t="str">
            <v>O&amp;M</v>
          </cell>
          <cell r="B2343" t="str">
            <v>Anastasia, Donald</v>
          </cell>
          <cell r="C2343">
            <v>21585</v>
          </cell>
          <cell r="D2343" t="str">
            <v>21585</v>
          </cell>
          <cell r="E2343" t="str">
            <v>Asset Performance - Facilities</v>
          </cell>
          <cell r="F2343" t="str">
            <v>CFO</v>
          </cell>
          <cell r="G2343" t="str">
            <v>Facilities - Shared Costs</v>
          </cell>
          <cell r="H2343" t="str">
            <v>120</v>
          </cell>
          <cell r="I2343" t="str">
            <v>LT</v>
          </cell>
          <cell r="J2343">
            <v>349603.53</v>
          </cell>
        </row>
        <row r="2344">
          <cell r="A2344" t="str">
            <v>O&amp;M</v>
          </cell>
          <cell r="B2344" t="str">
            <v>Anastasia, Donald</v>
          </cell>
          <cell r="C2344">
            <v>21585</v>
          </cell>
          <cell r="D2344" t="str">
            <v>21585</v>
          </cell>
          <cell r="E2344" t="str">
            <v>Facilities - Shared Costs</v>
          </cell>
          <cell r="F2344" t="str">
            <v>CFO</v>
          </cell>
          <cell r="G2344" t="str">
            <v>Facilities - Shared Costs</v>
          </cell>
          <cell r="H2344" t="str">
            <v>120</v>
          </cell>
          <cell r="I2344" t="str">
            <v>LT</v>
          </cell>
          <cell r="K2344">
            <v>-3714.99</v>
          </cell>
        </row>
        <row r="2345">
          <cell r="A2345" t="str">
            <v>O&amp;M</v>
          </cell>
          <cell r="B2345" t="str">
            <v>Anastasia, Donald</v>
          </cell>
          <cell r="C2345">
            <v>21585</v>
          </cell>
          <cell r="D2345" t="str">
            <v>21585</v>
          </cell>
          <cell r="E2345" t="str">
            <v>Asset Performance - Facilities</v>
          </cell>
          <cell r="F2345" t="str">
            <v>CFO</v>
          </cell>
          <cell r="G2345" t="str">
            <v>Facilities - Shared Costs</v>
          </cell>
          <cell r="H2345" t="str">
            <v>120</v>
          </cell>
          <cell r="I2345" t="str">
            <v>MT</v>
          </cell>
          <cell r="J2345">
            <v>327.54000000000002</v>
          </cell>
          <cell r="M2345">
            <v>16516.669999999998</v>
          </cell>
        </row>
        <row r="2346">
          <cell r="A2346" t="str">
            <v>O&amp;M</v>
          </cell>
          <cell r="B2346" t="str">
            <v>Anastasia, Donald</v>
          </cell>
          <cell r="C2346">
            <v>21585</v>
          </cell>
          <cell r="D2346" t="str">
            <v>21585</v>
          </cell>
          <cell r="E2346" t="str">
            <v>Facilities - Shared Costs</v>
          </cell>
          <cell r="F2346" t="str">
            <v>CFO</v>
          </cell>
          <cell r="G2346" t="str">
            <v>Facilities - Shared Costs</v>
          </cell>
          <cell r="H2346" t="str">
            <v>120</v>
          </cell>
          <cell r="I2346" t="str">
            <v>MT</v>
          </cell>
          <cell r="K2346">
            <v>12.25</v>
          </cell>
        </row>
        <row r="2347">
          <cell r="A2347" t="str">
            <v>O&amp;M</v>
          </cell>
          <cell r="B2347" t="str">
            <v>Anastasia, Donald</v>
          </cell>
          <cell r="C2347">
            <v>21585</v>
          </cell>
          <cell r="D2347" t="str">
            <v>21585</v>
          </cell>
          <cell r="E2347" t="str">
            <v>Asset Performance - Facilities</v>
          </cell>
          <cell r="F2347" t="str">
            <v>CFO</v>
          </cell>
          <cell r="G2347" t="str">
            <v>Facilities - Shared Costs</v>
          </cell>
          <cell r="H2347" t="str">
            <v>120</v>
          </cell>
          <cell r="I2347" t="str">
            <v>OT</v>
          </cell>
          <cell r="J2347">
            <v>115776.54</v>
          </cell>
        </row>
        <row r="2348">
          <cell r="A2348" t="str">
            <v>O&amp;M</v>
          </cell>
          <cell r="B2348" t="str">
            <v>Anastasia, Donald</v>
          </cell>
          <cell r="C2348">
            <v>21585</v>
          </cell>
          <cell r="D2348" t="str">
            <v>21585</v>
          </cell>
          <cell r="E2348" t="str">
            <v>Facilities - Shared Costs</v>
          </cell>
          <cell r="F2348" t="str">
            <v>CFO</v>
          </cell>
          <cell r="G2348" t="str">
            <v>Facilities - Shared Costs</v>
          </cell>
          <cell r="H2348" t="str">
            <v>120</v>
          </cell>
          <cell r="I2348" t="str">
            <v>OT</v>
          </cell>
          <cell r="K2348">
            <v>14264.31</v>
          </cell>
          <cell r="L2348">
            <v>9908.4599999999991</v>
          </cell>
        </row>
        <row r="2349">
          <cell r="A2349" t="str">
            <v>O&amp;M</v>
          </cell>
          <cell r="B2349" t="str">
            <v>Anastasia, Donald</v>
          </cell>
          <cell r="C2349">
            <v>21585</v>
          </cell>
          <cell r="D2349" t="str">
            <v>21585</v>
          </cell>
          <cell r="E2349" t="str">
            <v>Asset Performance - Facilities</v>
          </cell>
          <cell r="F2349" t="str">
            <v>CFO</v>
          </cell>
          <cell r="G2349" t="str">
            <v>Facilities - Shared Costs</v>
          </cell>
          <cell r="H2349" t="str">
            <v>120</v>
          </cell>
          <cell r="I2349" t="str">
            <v>TT</v>
          </cell>
          <cell r="J2349">
            <v>0</v>
          </cell>
        </row>
        <row r="2350">
          <cell r="A2350" t="str">
            <v>O&amp;M</v>
          </cell>
          <cell r="B2350" t="str">
            <v>Elliott Jr, James F</v>
          </cell>
          <cell r="C2350">
            <v>21590</v>
          </cell>
          <cell r="D2350" t="str">
            <v>21590</v>
          </cell>
          <cell r="E2350" t="str">
            <v>Asset Performance - Fleet</v>
          </cell>
          <cell r="F2350" t="str">
            <v>Mat Mgmt-Trans</v>
          </cell>
          <cell r="G2350" t="str">
            <v>Asset Performance - Fleet</v>
          </cell>
          <cell r="H2350" t="str">
            <v>120</v>
          </cell>
          <cell r="I2350" t="str">
            <v>BT</v>
          </cell>
          <cell r="J2350">
            <v>177333.41</v>
          </cell>
        </row>
        <row r="2351">
          <cell r="A2351" t="str">
            <v>O&amp;M</v>
          </cell>
          <cell r="B2351" t="str">
            <v>Elliott Jr, James F</v>
          </cell>
          <cell r="C2351">
            <v>21590</v>
          </cell>
          <cell r="D2351" t="str">
            <v>21590</v>
          </cell>
          <cell r="E2351" t="str">
            <v>Asset Performance - Fleet</v>
          </cell>
          <cell r="F2351" t="str">
            <v>Mat Mgmt-Trans</v>
          </cell>
          <cell r="G2351" t="str">
            <v>Asset Performance - Fleet</v>
          </cell>
          <cell r="H2351" t="str">
            <v>120</v>
          </cell>
          <cell r="I2351" t="str">
            <v>IT</v>
          </cell>
          <cell r="J2351">
            <v>7994555</v>
          </cell>
          <cell r="K2351">
            <v>27040.44</v>
          </cell>
          <cell r="L2351">
            <v>35807.040000000001</v>
          </cell>
        </row>
        <row r="2352">
          <cell r="A2352" t="str">
            <v>O&amp;M</v>
          </cell>
          <cell r="B2352" t="str">
            <v>Elliott Jr, James F</v>
          </cell>
          <cell r="C2352">
            <v>21590</v>
          </cell>
          <cell r="D2352" t="str">
            <v>21590</v>
          </cell>
          <cell r="E2352" t="str">
            <v>Asset Performance - Fleet</v>
          </cell>
          <cell r="F2352" t="str">
            <v>Mat Mgmt-Trans</v>
          </cell>
          <cell r="G2352" t="str">
            <v>Asset Performance - Fleet</v>
          </cell>
          <cell r="H2352" t="str">
            <v>120</v>
          </cell>
          <cell r="I2352" t="str">
            <v>LT</v>
          </cell>
          <cell r="J2352">
            <v>549291.26</v>
          </cell>
        </row>
        <row r="2353">
          <cell r="A2353" t="str">
            <v>O&amp;M</v>
          </cell>
          <cell r="B2353" t="str">
            <v>Elliott Jr, James F</v>
          </cell>
          <cell r="C2353">
            <v>21590</v>
          </cell>
          <cell r="D2353" t="str">
            <v>21590</v>
          </cell>
          <cell r="E2353" t="str">
            <v>Asset Performance - Fleet</v>
          </cell>
          <cell r="F2353" t="str">
            <v>Mat Mgmt-Trans</v>
          </cell>
          <cell r="G2353" t="str">
            <v>Asset Performance - Fleet</v>
          </cell>
          <cell r="H2353" t="str">
            <v>120</v>
          </cell>
          <cell r="I2353" t="str">
            <v>MT</v>
          </cell>
          <cell r="J2353">
            <v>849224.64</v>
          </cell>
          <cell r="K2353">
            <v>1043551.6</v>
          </cell>
          <cell r="L2353">
            <v>1067446.8600000001</v>
          </cell>
          <cell r="M2353">
            <v>6098.02</v>
          </cell>
        </row>
        <row r="2354">
          <cell r="A2354" t="str">
            <v>O&amp;M</v>
          </cell>
          <cell r="B2354" t="str">
            <v>Elliott Jr, James F</v>
          </cell>
          <cell r="C2354">
            <v>21590</v>
          </cell>
          <cell r="D2354" t="str">
            <v>21590</v>
          </cell>
          <cell r="E2354" t="str">
            <v>Asset Performance - Fleet</v>
          </cell>
          <cell r="F2354" t="str">
            <v>Mat Mgmt-Trans</v>
          </cell>
          <cell r="G2354" t="str">
            <v>Asset Performance - Fleet</v>
          </cell>
          <cell r="H2354" t="str">
            <v>120</v>
          </cell>
          <cell r="I2354" t="str">
            <v>OT</v>
          </cell>
          <cell r="J2354">
            <v>-15147395.25</v>
          </cell>
          <cell r="K2354">
            <v>-291377.96999999997</v>
          </cell>
          <cell r="L2354">
            <v>-4645.04</v>
          </cell>
        </row>
        <row r="2355">
          <cell r="A2355" t="str">
            <v>O&amp;M</v>
          </cell>
          <cell r="B2355" t="str">
            <v>Elliott Jr, James F</v>
          </cell>
          <cell r="C2355">
            <v>21590</v>
          </cell>
          <cell r="D2355" t="str">
            <v>21590</v>
          </cell>
          <cell r="E2355" t="str">
            <v>Asset Performance - Fleet</v>
          </cell>
          <cell r="F2355" t="str">
            <v>Mat Mgmt-Trans</v>
          </cell>
          <cell r="G2355" t="str">
            <v>Asset Performance - Fleet</v>
          </cell>
          <cell r="H2355" t="str">
            <v>120</v>
          </cell>
          <cell r="I2355" t="str">
            <v>TT</v>
          </cell>
          <cell r="J2355">
            <v>172894.42</v>
          </cell>
          <cell r="K2355">
            <v>0</v>
          </cell>
        </row>
        <row r="2356">
          <cell r="A2356" t="str">
            <v>O&amp;M</v>
          </cell>
          <cell r="B2356" t="str">
            <v>Rotty, Paul L</v>
          </cell>
          <cell r="C2356">
            <v>21595</v>
          </cell>
          <cell r="D2356" t="str">
            <v>21595</v>
          </cell>
          <cell r="E2356" t="str">
            <v>Asset Performance - Warehouse and Distribution</v>
          </cell>
          <cell r="F2356" t="str">
            <v>Mat Mgmt-Trans</v>
          </cell>
          <cell r="G2356" t="str">
            <v>Asset Performance - Warehouse and Distribution</v>
          </cell>
          <cell r="H2356" t="str">
            <v>120</v>
          </cell>
          <cell r="I2356" t="str">
            <v>BT</v>
          </cell>
          <cell r="J2356">
            <v>78.459999999999994</v>
          </cell>
        </row>
        <row r="2357">
          <cell r="A2357" t="str">
            <v>O&amp;M</v>
          </cell>
          <cell r="B2357" t="str">
            <v>Rotty, Paul L</v>
          </cell>
          <cell r="C2357">
            <v>21595</v>
          </cell>
          <cell r="D2357" t="str">
            <v>21595</v>
          </cell>
          <cell r="E2357" t="str">
            <v>Asset Performance - Warehouse and Distribution</v>
          </cell>
          <cell r="F2357" t="str">
            <v>Mat Mgmt-Trans</v>
          </cell>
          <cell r="G2357" t="str">
            <v>Asset Performance - Warehouse and Distribution</v>
          </cell>
          <cell r="H2357" t="str">
            <v>120</v>
          </cell>
          <cell r="I2357" t="str">
            <v>IT</v>
          </cell>
          <cell r="J2357">
            <v>442462.42</v>
          </cell>
          <cell r="K2357">
            <v>737.08</v>
          </cell>
        </row>
        <row r="2358">
          <cell r="A2358" t="str">
            <v>O&amp;M</v>
          </cell>
          <cell r="B2358" t="str">
            <v>Rotty, Paul L</v>
          </cell>
          <cell r="C2358">
            <v>21595</v>
          </cell>
          <cell r="D2358" t="str">
            <v>21595</v>
          </cell>
          <cell r="E2358" t="str">
            <v>Asset Performance - Warehouse and Distribution</v>
          </cell>
          <cell r="F2358" t="str">
            <v>Mat Mgmt-Trans</v>
          </cell>
          <cell r="G2358" t="str">
            <v>Asset Performance - Warehouse and Distribution</v>
          </cell>
          <cell r="H2358" t="str">
            <v>120</v>
          </cell>
          <cell r="I2358" t="str">
            <v>LT</v>
          </cell>
          <cell r="J2358">
            <v>-292.86</v>
          </cell>
          <cell r="M2358">
            <v>246.26</v>
          </cell>
        </row>
        <row r="2359">
          <cell r="A2359" t="str">
            <v>O&amp;M</v>
          </cell>
          <cell r="B2359" t="str">
            <v>Rotty, Paul L</v>
          </cell>
          <cell r="C2359">
            <v>21595</v>
          </cell>
          <cell r="D2359" t="str">
            <v>21595</v>
          </cell>
          <cell r="E2359" t="str">
            <v>Asset Performance - Warehouse and Distribution</v>
          </cell>
          <cell r="F2359" t="str">
            <v>Mat Mgmt-Trans</v>
          </cell>
          <cell r="G2359" t="str">
            <v>Asset Performance - Warehouse and Distribution</v>
          </cell>
          <cell r="H2359" t="str">
            <v>120</v>
          </cell>
          <cell r="I2359" t="str">
            <v>MT</v>
          </cell>
          <cell r="J2359">
            <v>-7432.05</v>
          </cell>
        </row>
        <row r="2360">
          <cell r="A2360" t="str">
            <v>O&amp;M</v>
          </cell>
          <cell r="B2360" t="str">
            <v>Rotty, Paul L</v>
          </cell>
          <cell r="C2360">
            <v>21595</v>
          </cell>
          <cell r="D2360" t="str">
            <v>21595</v>
          </cell>
          <cell r="E2360" t="str">
            <v>Asset Performance - Warehouse and Distribution</v>
          </cell>
          <cell r="F2360" t="str">
            <v>Mat Mgmt-Trans</v>
          </cell>
          <cell r="G2360" t="str">
            <v>Asset Performance - Warehouse and Distribution</v>
          </cell>
          <cell r="H2360" t="str">
            <v>120</v>
          </cell>
          <cell r="I2360" t="str">
            <v>OT</v>
          </cell>
          <cell r="J2360">
            <v>837879.62</v>
          </cell>
          <cell r="K2360">
            <v>4029.46</v>
          </cell>
          <cell r="L2360">
            <v>593.16999999999996</v>
          </cell>
        </row>
        <row r="2361">
          <cell r="A2361" t="str">
            <v>O&amp;M</v>
          </cell>
          <cell r="C2361">
            <v>21600</v>
          </cell>
          <cell r="D2361" t="str">
            <v>21600</v>
          </cell>
          <cell r="E2361" t="str">
            <v>Materials Disposal</v>
          </cell>
          <cell r="H2361" t="str">
            <v>120</v>
          </cell>
          <cell r="I2361" t="str">
            <v>MT</v>
          </cell>
          <cell r="J2361">
            <v>0</v>
          </cell>
          <cell r="M2361">
            <v>8798.09</v>
          </cell>
        </row>
        <row r="2362">
          <cell r="A2362" t="str">
            <v>O&amp;M</v>
          </cell>
          <cell r="C2362">
            <v>21600</v>
          </cell>
          <cell r="D2362" t="str">
            <v>21600</v>
          </cell>
          <cell r="E2362" t="str">
            <v>Materials Disposal</v>
          </cell>
          <cell r="H2362" t="str">
            <v>120</v>
          </cell>
          <cell r="I2362" t="str">
            <v>OT</v>
          </cell>
          <cell r="K2362">
            <v>-380</v>
          </cell>
        </row>
        <row r="2363">
          <cell r="A2363" t="str">
            <v>O&amp;M</v>
          </cell>
          <cell r="B2363" t="str">
            <v>Weafer Jr,Robert J</v>
          </cell>
          <cell r="C2363">
            <v>21605</v>
          </cell>
          <cell r="D2363" t="str">
            <v>21605</v>
          </cell>
          <cell r="E2363" t="str">
            <v>Process Management</v>
          </cell>
          <cell r="F2363" t="str">
            <v>CFO</v>
          </cell>
          <cell r="G2363" t="str">
            <v>Process Management</v>
          </cell>
          <cell r="H2363" t="str">
            <v>120</v>
          </cell>
          <cell r="I2363" t="str">
            <v>BT</v>
          </cell>
          <cell r="J2363">
            <v>158760.29999999999</v>
          </cell>
          <cell r="K2363">
            <v>16874.73</v>
          </cell>
          <cell r="M2363">
            <v>414128.61</v>
          </cell>
        </row>
        <row r="2364">
          <cell r="A2364" t="str">
            <v>O&amp;M</v>
          </cell>
          <cell r="B2364" t="str">
            <v>Weafer Jr,Robert J</v>
          </cell>
          <cell r="C2364">
            <v>21605</v>
          </cell>
          <cell r="D2364" t="str">
            <v>21605</v>
          </cell>
          <cell r="E2364" t="str">
            <v>Process Management</v>
          </cell>
          <cell r="F2364" t="str">
            <v>CFO</v>
          </cell>
          <cell r="G2364" t="str">
            <v>Process Management</v>
          </cell>
          <cell r="H2364" t="str">
            <v>120</v>
          </cell>
          <cell r="I2364" t="str">
            <v>IT</v>
          </cell>
          <cell r="J2364">
            <v>1622567.99</v>
          </cell>
          <cell r="K2364">
            <v>10132.64</v>
          </cell>
          <cell r="L2364">
            <v>5967.71</v>
          </cell>
        </row>
        <row r="2365">
          <cell r="A2365" t="str">
            <v>O&amp;M</v>
          </cell>
          <cell r="B2365" t="str">
            <v>Weafer Jr,Robert J</v>
          </cell>
          <cell r="C2365">
            <v>21605</v>
          </cell>
          <cell r="D2365" t="str">
            <v>21605</v>
          </cell>
          <cell r="E2365" t="str">
            <v>Process Management</v>
          </cell>
          <cell r="F2365" t="str">
            <v>CFO</v>
          </cell>
          <cell r="G2365" t="str">
            <v>Process Management</v>
          </cell>
          <cell r="H2365" t="str">
            <v>120</v>
          </cell>
          <cell r="I2365" t="str">
            <v>LT</v>
          </cell>
          <cell r="J2365">
            <v>470023.57</v>
          </cell>
          <cell r="K2365">
            <v>48212.52</v>
          </cell>
          <cell r="M2365">
            <v>-883.6</v>
          </cell>
        </row>
        <row r="2366">
          <cell r="A2366" t="str">
            <v>O&amp;M</v>
          </cell>
          <cell r="B2366" t="str">
            <v>Weafer Jr,Robert J</v>
          </cell>
          <cell r="C2366">
            <v>21605</v>
          </cell>
          <cell r="D2366" t="str">
            <v>21605</v>
          </cell>
          <cell r="E2366" t="str">
            <v>Process Management</v>
          </cell>
          <cell r="F2366" t="str">
            <v>CFO</v>
          </cell>
          <cell r="G2366" t="str">
            <v>Process Management</v>
          </cell>
          <cell r="H2366" t="str">
            <v>120</v>
          </cell>
          <cell r="I2366" t="str">
            <v>MT</v>
          </cell>
          <cell r="J2366">
            <v>704.45</v>
          </cell>
        </row>
        <row r="2367">
          <cell r="A2367" t="str">
            <v>O&amp;M</v>
          </cell>
          <cell r="B2367" t="str">
            <v>Weafer Jr,Robert J</v>
          </cell>
          <cell r="C2367">
            <v>21605</v>
          </cell>
          <cell r="D2367" t="str">
            <v>21605</v>
          </cell>
          <cell r="E2367" t="str">
            <v>Process Management</v>
          </cell>
          <cell r="F2367" t="str">
            <v>CFO</v>
          </cell>
          <cell r="G2367" t="str">
            <v>Process Management</v>
          </cell>
          <cell r="H2367" t="str">
            <v>120</v>
          </cell>
          <cell r="I2367" t="str">
            <v>OT</v>
          </cell>
          <cell r="J2367">
            <v>71309.600000000006</v>
          </cell>
          <cell r="K2367">
            <v>6145.7</v>
          </cell>
          <cell r="L2367">
            <v>4867.2700000000004</v>
          </cell>
        </row>
        <row r="2368">
          <cell r="A2368" t="str">
            <v>O&amp;M</v>
          </cell>
          <cell r="B2368" t="str">
            <v>Weafer Jr,Robert J</v>
          </cell>
          <cell r="C2368">
            <v>21605</v>
          </cell>
          <cell r="D2368" t="str">
            <v>21605</v>
          </cell>
          <cell r="E2368" t="str">
            <v>Process Management</v>
          </cell>
          <cell r="F2368" t="str">
            <v>CFO</v>
          </cell>
          <cell r="G2368" t="str">
            <v>Process Management</v>
          </cell>
          <cell r="H2368" t="str">
            <v>120</v>
          </cell>
          <cell r="I2368" t="str">
            <v>TT</v>
          </cell>
          <cell r="J2368">
            <v>3325.08</v>
          </cell>
          <cell r="K2368">
            <v>413.33</v>
          </cell>
          <cell r="M2368">
            <v>84</v>
          </cell>
        </row>
        <row r="2369">
          <cell r="A2369" t="str">
            <v>O&amp;M</v>
          </cell>
          <cell r="B2369" t="str">
            <v>Weafer Jr,Robert J</v>
          </cell>
          <cell r="C2369">
            <v>21610</v>
          </cell>
          <cell r="D2369" t="str">
            <v>21610</v>
          </cell>
          <cell r="E2369" t="str">
            <v>Purchasing and Contracts</v>
          </cell>
          <cell r="F2369" t="str">
            <v>CFO</v>
          </cell>
          <cell r="G2369" t="str">
            <v>Purchasing and Contracts</v>
          </cell>
          <cell r="H2369" t="str">
            <v>120</v>
          </cell>
          <cell r="I2369" t="str">
            <v>BT</v>
          </cell>
          <cell r="J2369">
            <v>184321.59</v>
          </cell>
          <cell r="K2369">
            <v>119007.3</v>
          </cell>
        </row>
        <row r="2370">
          <cell r="A2370" t="str">
            <v>O&amp;M</v>
          </cell>
          <cell r="B2370" t="str">
            <v>Weafer Jr,Robert J</v>
          </cell>
          <cell r="C2370">
            <v>21610</v>
          </cell>
          <cell r="D2370" t="str">
            <v>21610</v>
          </cell>
          <cell r="E2370" t="str">
            <v>Purchasing and Contracts</v>
          </cell>
          <cell r="F2370" t="str">
            <v>CFO</v>
          </cell>
          <cell r="G2370" t="str">
            <v>Purchasing and Contracts</v>
          </cell>
          <cell r="H2370" t="str">
            <v>120</v>
          </cell>
          <cell r="I2370" t="str">
            <v>IT</v>
          </cell>
          <cell r="J2370">
            <v>21053.01</v>
          </cell>
          <cell r="K2370">
            <v>7978.45</v>
          </cell>
          <cell r="L2370">
            <v>6820.46</v>
          </cell>
        </row>
        <row r="2371">
          <cell r="A2371" t="str">
            <v>O&amp;M</v>
          </cell>
          <cell r="B2371" t="str">
            <v>Weafer Jr,Robert J</v>
          </cell>
          <cell r="C2371">
            <v>21610</v>
          </cell>
          <cell r="D2371" t="str">
            <v>21610</v>
          </cell>
          <cell r="E2371" t="str">
            <v>Purchasing and Contracts</v>
          </cell>
          <cell r="F2371" t="str">
            <v>CFO</v>
          </cell>
          <cell r="G2371" t="str">
            <v>Purchasing and Contracts</v>
          </cell>
          <cell r="H2371" t="str">
            <v>120</v>
          </cell>
          <cell r="I2371" t="str">
            <v>LT</v>
          </cell>
          <cell r="J2371">
            <v>527969.18999999994</v>
          </cell>
          <cell r="K2371">
            <v>351197.48</v>
          </cell>
          <cell r="M2371">
            <v>337.32</v>
          </cell>
        </row>
        <row r="2372">
          <cell r="A2372" t="str">
            <v>O&amp;M</v>
          </cell>
          <cell r="B2372" t="str">
            <v>Weafer Jr,Robert J</v>
          </cell>
          <cell r="C2372">
            <v>21610</v>
          </cell>
          <cell r="D2372" t="str">
            <v>21610</v>
          </cell>
          <cell r="E2372" t="str">
            <v>Purchasing and Contracts</v>
          </cell>
          <cell r="F2372" t="str">
            <v>CFO</v>
          </cell>
          <cell r="G2372" t="str">
            <v>Purchasing and Contracts</v>
          </cell>
          <cell r="H2372" t="str">
            <v>120</v>
          </cell>
          <cell r="I2372" t="str">
            <v>MT</v>
          </cell>
          <cell r="J2372">
            <v>125613.98</v>
          </cell>
          <cell r="K2372">
            <v>807.81</v>
          </cell>
          <cell r="L2372">
            <v>193.04</v>
          </cell>
        </row>
        <row r="2373">
          <cell r="A2373" t="str">
            <v>O&amp;M</v>
          </cell>
          <cell r="B2373" t="str">
            <v>Weafer Jr,Robert J</v>
          </cell>
          <cell r="C2373">
            <v>21610</v>
          </cell>
          <cell r="D2373" t="str">
            <v>21610</v>
          </cell>
          <cell r="E2373" t="str">
            <v>Purchasing and Contracts</v>
          </cell>
          <cell r="F2373" t="str">
            <v>CFO</v>
          </cell>
          <cell r="G2373" t="str">
            <v>Purchasing and Contracts</v>
          </cell>
          <cell r="H2373" t="str">
            <v>120</v>
          </cell>
          <cell r="I2373" t="str">
            <v>OT</v>
          </cell>
          <cell r="J2373">
            <v>7725.35</v>
          </cell>
          <cell r="K2373">
            <v>-11463.34</v>
          </cell>
          <cell r="M2373">
            <v>4027.89</v>
          </cell>
        </row>
        <row r="2374">
          <cell r="A2374" t="str">
            <v>O&amp;M</v>
          </cell>
          <cell r="B2374" t="str">
            <v>Weafer Jr,Robert J</v>
          </cell>
          <cell r="C2374">
            <v>21610</v>
          </cell>
          <cell r="D2374" t="str">
            <v>21610</v>
          </cell>
          <cell r="E2374" t="str">
            <v>Purchasing and Contracts</v>
          </cell>
          <cell r="F2374" t="str">
            <v>CFO</v>
          </cell>
          <cell r="G2374" t="str">
            <v>Purchasing and Contracts</v>
          </cell>
          <cell r="H2374" t="str">
            <v>120</v>
          </cell>
          <cell r="I2374" t="str">
            <v>TT</v>
          </cell>
          <cell r="J2374">
            <v>78899.05</v>
          </cell>
          <cell r="K2374">
            <v>43304.32</v>
          </cell>
          <cell r="L2374">
            <v>30.09</v>
          </cell>
        </row>
        <row r="2375">
          <cell r="A2375" t="str">
            <v>O&amp;M</v>
          </cell>
          <cell r="B2375" t="str">
            <v>Weafer Jr,Robert J</v>
          </cell>
          <cell r="C2375">
            <v>21615</v>
          </cell>
          <cell r="D2375" t="str">
            <v>21615</v>
          </cell>
          <cell r="E2375" t="str">
            <v>Materials and Management</v>
          </cell>
          <cell r="F2375" t="str">
            <v>CFO</v>
          </cell>
          <cell r="G2375" t="str">
            <v>Materials and Management</v>
          </cell>
          <cell r="H2375" t="str">
            <v>120</v>
          </cell>
          <cell r="I2375" t="str">
            <v>BT</v>
          </cell>
          <cell r="J2375">
            <v>66151.61</v>
          </cell>
          <cell r="K2375">
            <v>1657.94</v>
          </cell>
        </row>
        <row r="2376">
          <cell r="A2376" t="str">
            <v>O&amp;M</v>
          </cell>
          <cell r="B2376" t="str">
            <v>Weafer Jr,Robert J</v>
          </cell>
          <cell r="C2376">
            <v>21615</v>
          </cell>
          <cell r="D2376" t="str">
            <v>21615</v>
          </cell>
          <cell r="E2376" t="str">
            <v>Materials and Management</v>
          </cell>
          <cell r="F2376" t="str">
            <v>CFO</v>
          </cell>
          <cell r="G2376" t="str">
            <v>Materials and Management</v>
          </cell>
          <cell r="H2376" t="str">
            <v>120</v>
          </cell>
          <cell r="I2376" t="str">
            <v>LT</v>
          </cell>
          <cell r="J2376">
            <v>220582.27</v>
          </cell>
          <cell r="K2376">
            <v>5628.91</v>
          </cell>
          <cell r="M2376">
            <v>1728.5</v>
          </cell>
        </row>
        <row r="2377">
          <cell r="A2377" t="str">
            <v>O&amp;M</v>
          </cell>
          <cell r="B2377" t="str">
            <v>Weafer Jr,Robert J</v>
          </cell>
          <cell r="C2377">
            <v>21615</v>
          </cell>
          <cell r="D2377" t="str">
            <v>21615</v>
          </cell>
          <cell r="E2377" t="str">
            <v>Materials and Management</v>
          </cell>
          <cell r="F2377" t="str">
            <v>CFO</v>
          </cell>
          <cell r="G2377" t="str">
            <v>Materials and Management</v>
          </cell>
          <cell r="H2377" t="str">
            <v>120</v>
          </cell>
          <cell r="I2377" t="str">
            <v>TT</v>
          </cell>
          <cell r="J2377">
            <v>2355.02</v>
          </cell>
        </row>
        <row r="2378">
          <cell r="A2378" t="str">
            <v>O&amp;M</v>
          </cell>
          <cell r="C2378">
            <v>21700</v>
          </cell>
          <cell r="D2378" t="str">
            <v>21700</v>
          </cell>
          <cell r="E2378" t="str">
            <v>AS - CUSTOMER CARE DIRECT CHARGES</v>
          </cell>
          <cell r="H2378" t="str">
            <v>120</v>
          </cell>
          <cell r="I2378" t="str">
            <v>BT</v>
          </cell>
          <cell r="K2378">
            <v>107.89</v>
          </cell>
          <cell r="L2378">
            <v>983.77</v>
          </cell>
        </row>
        <row r="2379">
          <cell r="A2379" t="str">
            <v>CAP</v>
          </cell>
          <cell r="C2379">
            <v>21700</v>
          </cell>
          <cell r="D2379" t="str">
            <v>21700</v>
          </cell>
          <cell r="E2379" t="str">
            <v>AS - CUSTOMER CARE DIRECT CHARGES</v>
          </cell>
          <cell r="H2379" t="str">
            <v>120</v>
          </cell>
          <cell r="I2379" t="str">
            <v>CO</v>
          </cell>
          <cell r="L2379">
            <v>-318011.43</v>
          </cell>
        </row>
        <row r="2380">
          <cell r="A2380" t="str">
            <v>O&amp;M</v>
          </cell>
          <cell r="C2380">
            <v>21700</v>
          </cell>
          <cell r="D2380" t="str">
            <v>21700</v>
          </cell>
          <cell r="E2380" t="str">
            <v>AS - CUSTOMER CARE DIRECT CHARGES</v>
          </cell>
          <cell r="H2380" t="str">
            <v>120</v>
          </cell>
          <cell r="I2380" t="str">
            <v>IT</v>
          </cell>
          <cell r="J2380">
            <v>10686.54</v>
          </cell>
        </row>
        <row r="2381">
          <cell r="A2381" t="str">
            <v>O&amp;M</v>
          </cell>
          <cell r="C2381">
            <v>21700</v>
          </cell>
          <cell r="D2381" t="str">
            <v>21700</v>
          </cell>
          <cell r="E2381" t="str">
            <v>AS - CUSTOMER CARE DIRECT CHARGES</v>
          </cell>
          <cell r="H2381" t="str">
            <v>120</v>
          </cell>
          <cell r="I2381" t="str">
            <v>LT</v>
          </cell>
          <cell r="J2381">
            <v>195516</v>
          </cell>
          <cell r="K2381">
            <v>341.6</v>
          </cell>
          <cell r="L2381">
            <v>10327.49</v>
          </cell>
        </row>
        <row r="2382">
          <cell r="A2382" t="str">
            <v>O&amp;M</v>
          </cell>
          <cell r="C2382">
            <v>21700</v>
          </cell>
          <cell r="D2382" t="str">
            <v>21700</v>
          </cell>
          <cell r="E2382" t="str">
            <v>AS - CUSTOMER CARE DIRECT CHARGES</v>
          </cell>
          <cell r="H2382" t="str">
            <v>120</v>
          </cell>
          <cell r="I2382" t="str">
            <v>OT</v>
          </cell>
          <cell r="J2382">
            <v>0</v>
          </cell>
          <cell r="K2382">
            <v>485476</v>
          </cell>
          <cell r="L2382">
            <v>0</v>
          </cell>
          <cell r="M2382">
            <v>-320291.07</v>
          </cell>
        </row>
        <row r="2383">
          <cell r="A2383" t="str">
            <v>O&amp;M</v>
          </cell>
          <cell r="C2383">
            <v>21700</v>
          </cell>
          <cell r="D2383" t="str">
            <v>21700</v>
          </cell>
          <cell r="E2383" t="str">
            <v>AS - CUSTOMER CARE DIRECT CHARGES</v>
          </cell>
          <cell r="H2383" t="str">
            <v>120</v>
          </cell>
          <cell r="I2383" t="str">
            <v>TT</v>
          </cell>
          <cell r="K2383">
            <v>393.08</v>
          </cell>
          <cell r="L2383">
            <v>524.15</v>
          </cell>
          <cell r="M2383">
            <v>585</v>
          </cell>
        </row>
        <row r="2384">
          <cell r="A2384" t="str">
            <v>O&amp;M</v>
          </cell>
          <cell r="C2384">
            <v>21710</v>
          </cell>
          <cell r="D2384" t="str">
            <v>21710</v>
          </cell>
          <cell r="E2384" t="str">
            <v>Field Services Director</v>
          </cell>
          <cell r="H2384" t="str">
            <v>120</v>
          </cell>
          <cell r="I2384" t="str">
            <v>BT</v>
          </cell>
          <cell r="J2384">
            <v>0</v>
          </cell>
          <cell r="L2384">
            <v>-12446.8</v>
          </cell>
        </row>
        <row r="2385">
          <cell r="A2385" t="str">
            <v>O&amp;M</v>
          </cell>
          <cell r="C2385">
            <v>21710</v>
          </cell>
          <cell r="D2385" t="str">
            <v>21710</v>
          </cell>
          <cell r="E2385" t="str">
            <v>Field Services Director</v>
          </cell>
          <cell r="H2385" t="str">
            <v>120</v>
          </cell>
          <cell r="I2385" t="str">
            <v>IT</v>
          </cell>
          <cell r="J2385">
            <v>583</v>
          </cell>
          <cell r="K2385">
            <v>53.98</v>
          </cell>
          <cell r="L2385">
            <v>-146.72</v>
          </cell>
        </row>
        <row r="2386">
          <cell r="A2386" t="str">
            <v>O&amp;M</v>
          </cell>
          <cell r="C2386">
            <v>21710</v>
          </cell>
          <cell r="D2386" t="str">
            <v>21710</v>
          </cell>
          <cell r="E2386" t="str">
            <v>Field Services Director</v>
          </cell>
          <cell r="H2386" t="str">
            <v>120</v>
          </cell>
          <cell r="I2386" t="str">
            <v>LT</v>
          </cell>
          <cell r="J2386">
            <v>0</v>
          </cell>
          <cell r="L2386">
            <v>-37020.25</v>
          </cell>
        </row>
        <row r="2387">
          <cell r="A2387" t="str">
            <v>O&amp;M</v>
          </cell>
          <cell r="C2387">
            <v>21710</v>
          </cell>
          <cell r="D2387" t="str">
            <v>21710</v>
          </cell>
          <cell r="E2387" t="str">
            <v>Field Services Director</v>
          </cell>
          <cell r="H2387" t="str">
            <v>120</v>
          </cell>
          <cell r="I2387" t="str">
            <v>OT</v>
          </cell>
          <cell r="J2387">
            <v>0</v>
          </cell>
        </row>
        <row r="2388">
          <cell r="A2388" t="str">
            <v>O&amp;M</v>
          </cell>
          <cell r="B2388" t="str">
            <v>Segreve,Mary Louise</v>
          </cell>
          <cell r="C2388">
            <v>21715</v>
          </cell>
          <cell r="D2388" t="str">
            <v>21715</v>
          </cell>
          <cell r="E2388" t="str">
            <v>Central Operations</v>
          </cell>
          <cell r="F2388" t="str">
            <v>Customer Care</v>
          </cell>
          <cell r="G2388" t="str">
            <v>Meter Reading Support</v>
          </cell>
          <cell r="H2388" t="str">
            <v>120</v>
          </cell>
          <cell r="I2388" t="str">
            <v>BT</v>
          </cell>
          <cell r="J2388">
            <v>49175.96</v>
          </cell>
          <cell r="K2388">
            <v>22286.73</v>
          </cell>
          <cell r="M2388">
            <v>1075401.03</v>
          </cell>
        </row>
        <row r="2389">
          <cell r="A2389" t="str">
            <v>O&amp;M</v>
          </cell>
          <cell r="B2389" t="str">
            <v>Segreve,Mary Louise</v>
          </cell>
          <cell r="C2389">
            <v>21715</v>
          </cell>
          <cell r="D2389" t="str">
            <v>21715</v>
          </cell>
          <cell r="E2389" t="str">
            <v>Field Services Support</v>
          </cell>
          <cell r="F2389" t="str">
            <v>Customer Care</v>
          </cell>
          <cell r="G2389" t="str">
            <v>Meter Reading Support</v>
          </cell>
          <cell r="H2389" t="str">
            <v>120</v>
          </cell>
          <cell r="I2389" t="str">
            <v>BT</v>
          </cell>
          <cell r="L2389">
            <v>836</v>
          </cell>
        </row>
        <row r="2390">
          <cell r="A2390" t="str">
            <v>CAP</v>
          </cell>
          <cell r="B2390" t="str">
            <v>Segreve,Mary Louise</v>
          </cell>
          <cell r="C2390">
            <v>21715</v>
          </cell>
          <cell r="D2390" t="str">
            <v>21715</v>
          </cell>
          <cell r="E2390" t="str">
            <v>Central Operations</v>
          </cell>
          <cell r="F2390" t="str">
            <v>Customer Care</v>
          </cell>
          <cell r="G2390" t="str">
            <v>Meter Reading Support</v>
          </cell>
          <cell r="H2390" t="str">
            <v>120</v>
          </cell>
          <cell r="I2390" t="str">
            <v>CI</v>
          </cell>
          <cell r="K2390">
            <v>2568</v>
          </cell>
        </row>
        <row r="2391">
          <cell r="A2391" t="str">
            <v>CAP</v>
          </cell>
          <cell r="B2391" t="str">
            <v>Segreve,Mary Louise</v>
          </cell>
          <cell r="C2391">
            <v>21715</v>
          </cell>
          <cell r="D2391" t="str">
            <v>21715</v>
          </cell>
          <cell r="E2391" t="str">
            <v>Field Services Support</v>
          </cell>
          <cell r="F2391" t="str">
            <v>Customer Care</v>
          </cell>
          <cell r="G2391" t="str">
            <v>Meter Reading Support</v>
          </cell>
          <cell r="H2391" t="str">
            <v>120</v>
          </cell>
          <cell r="I2391" t="str">
            <v>CI</v>
          </cell>
          <cell r="L2391">
            <v>753880.78</v>
          </cell>
          <cell r="M2391">
            <v>2824.96</v>
          </cell>
        </row>
        <row r="2392">
          <cell r="A2392" t="str">
            <v>O&amp;M</v>
          </cell>
          <cell r="B2392" t="str">
            <v>Segreve,Mary Louise</v>
          </cell>
          <cell r="C2392">
            <v>21715</v>
          </cell>
          <cell r="D2392" t="str">
            <v>21715</v>
          </cell>
          <cell r="E2392" t="str">
            <v>Central Operations</v>
          </cell>
          <cell r="F2392" t="str">
            <v>Customer Care</v>
          </cell>
          <cell r="G2392" t="str">
            <v>Meter Reading Support</v>
          </cell>
          <cell r="H2392" t="str">
            <v>120</v>
          </cell>
          <cell r="I2392" t="str">
            <v>IT</v>
          </cell>
          <cell r="J2392">
            <v>1933.61</v>
          </cell>
          <cell r="K2392">
            <v>21268.73</v>
          </cell>
        </row>
        <row r="2393">
          <cell r="A2393" t="str">
            <v>O&amp;M</v>
          </cell>
          <cell r="B2393" t="str">
            <v>Segreve,Mary Louise</v>
          </cell>
          <cell r="C2393">
            <v>21715</v>
          </cell>
          <cell r="D2393" t="str">
            <v>21715</v>
          </cell>
          <cell r="E2393" t="str">
            <v>Field Services Support</v>
          </cell>
          <cell r="F2393" t="str">
            <v>Customer Care</v>
          </cell>
          <cell r="G2393" t="str">
            <v>Meter Reading Support</v>
          </cell>
          <cell r="H2393" t="str">
            <v>120</v>
          </cell>
          <cell r="I2393" t="str">
            <v>IT</v>
          </cell>
          <cell r="L2393">
            <v>96801.61</v>
          </cell>
        </row>
        <row r="2394">
          <cell r="A2394" t="str">
            <v>O&amp;M</v>
          </cell>
          <cell r="B2394" t="str">
            <v>Segreve,Mary Louise</v>
          </cell>
          <cell r="C2394">
            <v>21715</v>
          </cell>
          <cell r="D2394" t="str">
            <v>21715</v>
          </cell>
          <cell r="E2394" t="str">
            <v>Central Operations</v>
          </cell>
          <cell r="F2394" t="str">
            <v>Customer Care</v>
          </cell>
          <cell r="G2394" t="str">
            <v>Meter Reading Support</v>
          </cell>
          <cell r="H2394" t="str">
            <v>120</v>
          </cell>
          <cell r="I2394" t="str">
            <v>LT</v>
          </cell>
          <cell r="J2394">
            <v>141950.72</v>
          </cell>
          <cell r="K2394">
            <v>63767.78</v>
          </cell>
        </row>
        <row r="2395">
          <cell r="A2395" t="str">
            <v>O&amp;M</v>
          </cell>
          <cell r="B2395" t="str">
            <v>Segreve,Mary Louise</v>
          </cell>
          <cell r="C2395">
            <v>21715</v>
          </cell>
          <cell r="D2395" t="str">
            <v>21715</v>
          </cell>
          <cell r="E2395" t="str">
            <v>Field Services Support</v>
          </cell>
          <cell r="F2395" t="str">
            <v>Customer Care</v>
          </cell>
          <cell r="G2395" t="str">
            <v>Meter Reading Support</v>
          </cell>
          <cell r="H2395" t="str">
            <v>120</v>
          </cell>
          <cell r="I2395" t="str">
            <v>LT</v>
          </cell>
          <cell r="L2395">
            <v>2357.16</v>
          </cell>
        </row>
        <row r="2396">
          <cell r="A2396" t="str">
            <v>O&amp;M</v>
          </cell>
          <cell r="B2396" t="str">
            <v>Segreve,Mary Louise</v>
          </cell>
          <cell r="C2396">
            <v>21715</v>
          </cell>
          <cell r="D2396" t="str">
            <v>21715</v>
          </cell>
          <cell r="E2396" t="str">
            <v>Central Operations</v>
          </cell>
          <cell r="F2396" t="str">
            <v>Customer Care</v>
          </cell>
          <cell r="G2396" t="str">
            <v>Meter Reading Support</v>
          </cell>
          <cell r="H2396" t="str">
            <v>120</v>
          </cell>
          <cell r="I2396" t="str">
            <v>MT</v>
          </cell>
          <cell r="K2396">
            <v>5959.5</v>
          </cell>
        </row>
        <row r="2397">
          <cell r="A2397" t="str">
            <v>O&amp;M</v>
          </cell>
          <cell r="B2397" t="str">
            <v>Segreve,Mary Louise</v>
          </cell>
          <cell r="C2397">
            <v>21715</v>
          </cell>
          <cell r="D2397" t="str">
            <v>21715</v>
          </cell>
          <cell r="E2397" t="str">
            <v>Field Services Support</v>
          </cell>
          <cell r="F2397" t="str">
            <v>Customer Care</v>
          </cell>
          <cell r="G2397" t="str">
            <v>Meter Reading Support</v>
          </cell>
          <cell r="H2397" t="str">
            <v>120</v>
          </cell>
          <cell r="I2397" t="str">
            <v>MT</v>
          </cell>
          <cell r="L2397">
            <v>2758.96</v>
          </cell>
        </row>
        <row r="2398">
          <cell r="A2398" t="str">
            <v>O&amp;M</v>
          </cell>
          <cell r="B2398" t="str">
            <v>Segreve,Mary Louise</v>
          </cell>
          <cell r="C2398">
            <v>21715</v>
          </cell>
          <cell r="D2398" t="str">
            <v>21715</v>
          </cell>
          <cell r="E2398" t="str">
            <v>Central Operations</v>
          </cell>
          <cell r="F2398" t="str">
            <v>Customer Care</v>
          </cell>
          <cell r="G2398" t="str">
            <v>Meter Reading Support</v>
          </cell>
          <cell r="H2398" t="str">
            <v>120</v>
          </cell>
          <cell r="I2398" t="str">
            <v>OT</v>
          </cell>
          <cell r="J2398">
            <v>22506.18</v>
          </cell>
          <cell r="K2398">
            <v>12711.23</v>
          </cell>
          <cell r="M2398">
            <v>71977.64</v>
          </cell>
        </row>
        <row r="2399">
          <cell r="A2399" t="str">
            <v>O&amp;M</v>
          </cell>
          <cell r="B2399" t="str">
            <v>Segreve,Mary Louise</v>
          </cell>
          <cell r="C2399">
            <v>21715</v>
          </cell>
          <cell r="D2399" t="str">
            <v>21715</v>
          </cell>
          <cell r="E2399" t="str">
            <v>Field Services Support</v>
          </cell>
          <cell r="F2399" t="str">
            <v>Customer Care</v>
          </cell>
          <cell r="G2399" t="str">
            <v>Meter Reading Support</v>
          </cell>
          <cell r="H2399" t="str">
            <v>120</v>
          </cell>
          <cell r="I2399" t="str">
            <v>OT</v>
          </cell>
          <cell r="L2399">
            <v>5401.07</v>
          </cell>
          <cell r="M2399">
            <v>1223.26</v>
          </cell>
        </row>
        <row r="2400">
          <cell r="A2400" t="str">
            <v>O&amp;M</v>
          </cell>
          <cell r="B2400" t="str">
            <v>Segreve,Mary Louise</v>
          </cell>
          <cell r="C2400">
            <v>21715</v>
          </cell>
          <cell r="D2400" t="str">
            <v>21715</v>
          </cell>
          <cell r="E2400" t="str">
            <v>Central Operations</v>
          </cell>
          <cell r="F2400" t="str">
            <v>Customer Care</v>
          </cell>
          <cell r="G2400" t="str">
            <v>Meter Reading Support</v>
          </cell>
          <cell r="H2400" t="str">
            <v>120</v>
          </cell>
          <cell r="I2400" t="str">
            <v>TT</v>
          </cell>
          <cell r="J2400">
            <v>16331.31</v>
          </cell>
          <cell r="K2400">
            <v>6116.66</v>
          </cell>
        </row>
        <row r="2401">
          <cell r="A2401" t="str">
            <v>O&amp;M</v>
          </cell>
          <cell r="B2401" t="str">
            <v>Segreve,Mary Louise</v>
          </cell>
          <cell r="C2401">
            <v>21715</v>
          </cell>
          <cell r="D2401" t="str">
            <v>21715</v>
          </cell>
          <cell r="E2401" t="str">
            <v>Field Services Support</v>
          </cell>
          <cell r="F2401" t="str">
            <v>Customer Care</v>
          </cell>
          <cell r="G2401" t="str">
            <v>Meter Reading Support</v>
          </cell>
          <cell r="H2401" t="str">
            <v>120</v>
          </cell>
          <cell r="I2401" t="str">
            <v>TT</v>
          </cell>
          <cell r="L2401">
            <v>851.52</v>
          </cell>
        </row>
        <row r="2402">
          <cell r="A2402" t="str">
            <v>O&amp;M</v>
          </cell>
          <cell r="B2402" t="str">
            <v>Segreve,Mary Louise</v>
          </cell>
          <cell r="C2402">
            <v>21720</v>
          </cell>
          <cell r="D2402" t="str">
            <v>21720</v>
          </cell>
          <cell r="E2402" t="str">
            <v>Mass Ave, A Meter/Collections</v>
          </cell>
          <cell r="F2402" t="str">
            <v>Customer Care</v>
          </cell>
          <cell r="G2402" t="str">
            <v>Meter Reading Boston</v>
          </cell>
          <cell r="H2402" t="str">
            <v>120</v>
          </cell>
          <cell r="I2402" t="str">
            <v>BT</v>
          </cell>
          <cell r="J2402">
            <v>176761.03</v>
          </cell>
          <cell r="K2402">
            <v>157130.22</v>
          </cell>
        </row>
        <row r="2403">
          <cell r="A2403" t="str">
            <v>O&amp;M</v>
          </cell>
          <cell r="B2403" t="str">
            <v>Segreve,Mary Louise</v>
          </cell>
          <cell r="C2403">
            <v>21720</v>
          </cell>
          <cell r="D2403" t="str">
            <v>21720</v>
          </cell>
          <cell r="E2403" t="str">
            <v>Meter Reading Boston</v>
          </cell>
          <cell r="F2403" t="str">
            <v>Customer Care</v>
          </cell>
          <cell r="G2403" t="str">
            <v>Meter Reading Boston</v>
          </cell>
          <cell r="H2403" t="str">
            <v>120</v>
          </cell>
          <cell r="I2403" t="str">
            <v>BT</v>
          </cell>
          <cell r="L2403">
            <v>14885.82</v>
          </cell>
        </row>
        <row r="2404">
          <cell r="A2404" t="str">
            <v>O&amp;M</v>
          </cell>
          <cell r="B2404" t="str">
            <v>Segreve,Mary Louise</v>
          </cell>
          <cell r="C2404">
            <v>21720</v>
          </cell>
          <cell r="D2404" t="str">
            <v>21720</v>
          </cell>
          <cell r="E2404" t="str">
            <v>Mass Ave, A Meter/Collections</v>
          </cell>
          <cell r="F2404" t="str">
            <v>Customer Care</v>
          </cell>
          <cell r="G2404" t="str">
            <v>Meter Reading Boston</v>
          </cell>
          <cell r="H2404" t="str">
            <v>120</v>
          </cell>
          <cell r="I2404" t="str">
            <v>IT</v>
          </cell>
          <cell r="J2404">
            <v>15624.86</v>
          </cell>
          <cell r="K2404">
            <v>15727.6</v>
          </cell>
          <cell r="M2404">
            <v>147.76</v>
          </cell>
        </row>
        <row r="2405">
          <cell r="A2405" t="str">
            <v>O&amp;M</v>
          </cell>
          <cell r="B2405" t="str">
            <v>Segreve,Mary Louise</v>
          </cell>
          <cell r="C2405">
            <v>21720</v>
          </cell>
          <cell r="D2405" t="str">
            <v>21720</v>
          </cell>
          <cell r="E2405" t="str">
            <v>Meter Reading Boston</v>
          </cell>
          <cell r="F2405" t="str">
            <v>Customer Care</v>
          </cell>
          <cell r="G2405" t="str">
            <v>Meter Reading Boston</v>
          </cell>
          <cell r="H2405" t="str">
            <v>120</v>
          </cell>
          <cell r="I2405" t="str">
            <v>IT</v>
          </cell>
          <cell r="L2405">
            <v>104061.78</v>
          </cell>
        </row>
        <row r="2406">
          <cell r="A2406" t="str">
            <v>O&amp;M</v>
          </cell>
          <cell r="B2406" t="str">
            <v>Segreve,Mary Louise</v>
          </cell>
          <cell r="C2406">
            <v>21720</v>
          </cell>
          <cell r="D2406" t="str">
            <v>21720</v>
          </cell>
          <cell r="E2406" t="str">
            <v>Mass Ave, A Meter/Collections</v>
          </cell>
          <cell r="F2406" t="str">
            <v>Customer Care</v>
          </cell>
          <cell r="G2406" t="str">
            <v>Meter Reading Boston</v>
          </cell>
          <cell r="H2406" t="str">
            <v>120</v>
          </cell>
          <cell r="I2406" t="str">
            <v>LT</v>
          </cell>
          <cell r="J2406">
            <v>500525.74</v>
          </cell>
          <cell r="K2406">
            <v>449156.32</v>
          </cell>
        </row>
        <row r="2407">
          <cell r="A2407" t="str">
            <v>O&amp;M</v>
          </cell>
          <cell r="B2407" t="str">
            <v>Segreve,Mary Louise</v>
          </cell>
          <cell r="C2407">
            <v>21720</v>
          </cell>
          <cell r="D2407" t="str">
            <v>21720</v>
          </cell>
          <cell r="E2407" t="str">
            <v>Meter Reading Boston</v>
          </cell>
          <cell r="F2407" t="str">
            <v>Customer Care</v>
          </cell>
          <cell r="G2407" t="str">
            <v>Meter Reading Boston</v>
          </cell>
          <cell r="H2407" t="str">
            <v>120</v>
          </cell>
          <cell r="I2407" t="str">
            <v>LT</v>
          </cell>
          <cell r="L2407">
            <v>41954.75</v>
          </cell>
        </row>
        <row r="2408">
          <cell r="A2408" t="str">
            <v>O&amp;M</v>
          </cell>
          <cell r="B2408" t="str">
            <v>Segreve,Mary Louise</v>
          </cell>
          <cell r="C2408">
            <v>21720</v>
          </cell>
          <cell r="D2408" t="str">
            <v>21720</v>
          </cell>
          <cell r="E2408" t="str">
            <v>Mass Ave, A Meter/Collections</v>
          </cell>
          <cell r="F2408" t="str">
            <v>Customer Care</v>
          </cell>
          <cell r="G2408" t="str">
            <v>Meter Reading Boston</v>
          </cell>
          <cell r="H2408" t="str">
            <v>120</v>
          </cell>
          <cell r="I2408" t="str">
            <v>MT</v>
          </cell>
          <cell r="J2408">
            <v>9915.64</v>
          </cell>
          <cell r="K2408">
            <v>2080.08</v>
          </cell>
        </row>
        <row r="2409">
          <cell r="A2409" t="str">
            <v>O&amp;M</v>
          </cell>
          <cell r="B2409" t="str">
            <v>Segreve,Mary Louise</v>
          </cell>
          <cell r="C2409">
            <v>21720</v>
          </cell>
          <cell r="D2409" t="str">
            <v>21720</v>
          </cell>
          <cell r="E2409" t="str">
            <v>Meter Reading Boston</v>
          </cell>
          <cell r="F2409" t="str">
            <v>Customer Care</v>
          </cell>
          <cell r="G2409" t="str">
            <v>Meter Reading Boston</v>
          </cell>
          <cell r="H2409" t="str">
            <v>120</v>
          </cell>
          <cell r="I2409" t="str">
            <v>MT</v>
          </cell>
          <cell r="L2409">
            <v>1153.1500000000001</v>
          </cell>
        </row>
        <row r="2410">
          <cell r="A2410" t="str">
            <v>O&amp;M</v>
          </cell>
          <cell r="B2410" t="str">
            <v>Segreve,Mary Louise</v>
          </cell>
          <cell r="C2410">
            <v>21720</v>
          </cell>
          <cell r="D2410" t="str">
            <v>21720</v>
          </cell>
          <cell r="E2410" t="str">
            <v>Mass Ave, A Meter/Collections</v>
          </cell>
          <cell r="F2410" t="str">
            <v>Customer Care</v>
          </cell>
          <cell r="G2410" t="str">
            <v>Meter Reading Boston</v>
          </cell>
          <cell r="H2410" t="str">
            <v>120</v>
          </cell>
          <cell r="I2410" t="str">
            <v>OT</v>
          </cell>
          <cell r="J2410">
            <v>112990.33</v>
          </cell>
          <cell r="K2410">
            <v>113450.12</v>
          </cell>
        </row>
        <row r="2411">
          <cell r="A2411" t="str">
            <v>O&amp;M</v>
          </cell>
          <cell r="B2411" t="str">
            <v>Segreve,Mary Louise</v>
          </cell>
          <cell r="C2411">
            <v>21720</v>
          </cell>
          <cell r="D2411" t="str">
            <v>21720</v>
          </cell>
          <cell r="E2411" t="str">
            <v>Meter Reading Boston</v>
          </cell>
          <cell r="F2411" t="str">
            <v>Customer Care</v>
          </cell>
          <cell r="G2411" t="str">
            <v>Meter Reading Boston</v>
          </cell>
          <cell r="H2411" t="str">
            <v>120</v>
          </cell>
          <cell r="I2411" t="str">
            <v>OT</v>
          </cell>
          <cell r="L2411">
            <v>127624.73</v>
          </cell>
        </row>
        <row r="2412">
          <cell r="A2412" t="str">
            <v>O&amp;M</v>
          </cell>
          <cell r="B2412" t="str">
            <v>Segreve,Mary Louise</v>
          </cell>
          <cell r="C2412">
            <v>21720</v>
          </cell>
          <cell r="D2412" t="str">
            <v>21720</v>
          </cell>
          <cell r="E2412" t="str">
            <v>Mass Ave, A Meter/Collections</v>
          </cell>
          <cell r="F2412" t="str">
            <v>Customer Care</v>
          </cell>
          <cell r="G2412" t="str">
            <v>Meter Reading Boston</v>
          </cell>
          <cell r="H2412" t="str">
            <v>120</v>
          </cell>
          <cell r="I2412" t="str">
            <v>TT</v>
          </cell>
          <cell r="J2412">
            <v>63659.97</v>
          </cell>
          <cell r="K2412">
            <v>77673.27</v>
          </cell>
        </row>
        <row r="2413">
          <cell r="A2413" t="str">
            <v>O&amp;M</v>
          </cell>
          <cell r="B2413" t="str">
            <v>Segreve,Mary Louise</v>
          </cell>
          <cell r="C2413">
            <v>21720</v>
          </cell>
          <cell r="D2413" t="str">
            <v>21720</v>
          </cell>
          <cell r="E2413" t="str">
            <v>Meter Reading Boston</v>
          </cell>
          <cell r="F2413" t="str">
            <v>Customer Care</v>
          </cell>
          <cell r="G2413" t="str">
            <v>Meter Reading Boston</v>
          </cell>
          <cell r="H2413" t="str">
            <v>120</v>
          </cell>
          <cell r="I2413" t="str">
            <v>TT</v>
          </cell>
          <cell r="L2413">
            <v>8745.35</v>
          </cell>
        </row>
        <row r="2414">
          <cell r="A2414" t="str">
            <v>O&amp;M</v>
          </cell>
          <cell r="B2414" t="str">
            <v>Segreve,Mary Louise</v>
          </cell>
          <cell r="C2414">
            <v>21725</v>
          </cell>
          <cell r="D2414" t="str">
            <v>21725</v>
          </cell>
          <cell r="E2414" t="str">
            <v>Mass Ave, B Meter Collections</v>
          </cell>
          <cell r="F2414" t="str">
            <v>Customer Care</v>
          </cell>
          <cell r="G2414" t="str">
            <v>Meter Reading Wwd</v>
          </cell>
          <cell r="H2414" t="str">
            <v>120</v>
          </cell>
          <cell r="I2414" t="str">
            <v>BT</v>
          </cell>
          <cell r="J2414">
            <v>109831.91</v>
          </cell>
          <cell r="K2414">
            <v>95437.48</v>
          </cell>
        </row>
        <row r="2415">
          <cell r="A2415" t="str">
            <v>O&amp;M</v>
          </cell>
          <cell r="B2415" t="str">
            <v>Segreve,Mary Louise</v>
          </cell>
          <cell r="C2415">
            <v>21725</v>
          </cell>
          <cell r="D2415" t="str">
            <v>21725</v>
          </cell>
          <cell r="E2415" t="str">
            <v>Meter Reading Wwd</v>
          </cell>
          <cell r="F2415" t="str">
            <v>Customer Care</v>
          </cell>
          <cell r="G2415" t="str">
            <v>Meter Reading Wwd</v>
          </cell>
          <cell r="H2415" t="str">
            <v>120</v>
          </cell>
          <cell r="I2415" t="str">
            <v>BT</v>
          </cell>
          <cell r="L2415">
            <v>29636.43</v>
          </cell>
        </row>
        <row r="2416">
          <cell r="A2416" t="str">
            <v>O&amp;M</v>
          </cell>
          <cell r="B2416" t="str">
            <v>Segreve,Mary Louise</v>
          </cell>
          <cell r="C2416">
            <v>21725</v>
          </cell>
          <cell r="D2416" t="str">
            <v>21725</v>
          </cell>
          <cell r="E2416" t="str">
            <v>Mass Ave, B Meter Collections</v>
          </cell>
          <cell r="F2416" t="str">
            <v>Customer Care</v>
          </cell>
          <cell r="G2416" t="str">
            <v>Meter Reading Wwd</v>
          </cell>
          <cell r="H2416" t="str">
            <v>120</v>
          </cell>
          <cell r="I2416" t="str">
            <v>IT</v>
          </cell>
          <cell r="J2416">
            <v>6358.59</v>
          </cell>
          <cell r="K2416">
            <v>9421.51</v>
          </cell>
        </row>
        <row r="2417">
          <cell r="A2417" t="str">
            <v>O&amp;M</v>
          </cell>
          <cell r="B2417" t="str">
            <v>Segreve,Mary Louise</v>
          </cell>
          <cell r="C2417">
            <v>21725</v>
          </cell>
          <cell r="D2417" t="str">
            <v>21725</v>
          </cell>
          <cell r="E2417" t="str">
            <v>Meter Reading Wwd</v>
          </cell>
          <cell r="F2417" t="str">
            <v>Customer Care</v>
          </cell>
          <cell r="G2417" t="str">
            <v>Meter Reading Wwd</v>
          </cell>
          <cell r="H2417" t="str">
            <v>120</v>
          </cell>
          <cell r="I2417" t="str">
            <v>IT</v>
          </cell>
          <cell r="L2417">
            <v>21641.21</v>
          </cell>
        </row>
        <row r="2418">
          <cell r="A2418" t="str">
            <v>O&amp;M</v>
          </cell>
          <cell r="B2418" t="str">
            <v>Segreve,Mary Louise</v>
          </cell>
          <cell r="C2418">
            <v>21725</v>
          </cell>
          <cell r="D2418" t="str">
            <v>21725</v>
          </cell>
          <cell r="E2418" t="str">
            <v>Mass Ave, B Meter Collections</v>
          </cell>
          <cell r="F2418" t="str">
            <v>Customer Care</v>
          </cell>
          <cell r="G2418" t="str">
            <v>Meter Reading Wwd</v>
          </cell>
          <cell r="H2418" t="str">
            <v>120</v>
          </cell>
          <cell r="I2418" t="str">
            <v>LT</v>
          </cell>
          <cell r="J2418">
            <v>310225.06</v>
          </cell>
          <cell r="K2418">
            <v>268547.96999999997</v>
          </cell>
        </row>
        <row r="2419">
          <cell r="A2419" t="str">
            <v>O&amp;M</v>
          </cell>
          <cell r="B2419" t="str">
            <v>Segreve,Mary Louise</v>
          </cell>
          <cell r="C2419">
            <v>21725</v>
          </cell>
          <cell r="D2419" t="str">
            <v>21725</v>
          </cell>
          <cell r="E2419" t="str">
            <v>Meter Reading Wwd</v>
          </cell>
          <cell r="F2419" t="str">
            <v>Customer Care</v>
          </cell>
          <cell r="G2419" t="str">
            <v>Meter Reading Wwd</v>
          </cell>
          <cell r="H2419" t="str">
            <v>120</v>
          </cell>
          <cell r="I2419" t="str">
            <v>LT</v>
          </cell>
          <cell r="L2419">
            <v>85485.56</v>
          </cell>
        </row>
        <row r="2420">
          <cell r="A2420" t="str">
            <v>O&amp;M</v>
          </cell>
          <cell r="B2420" t="str">
            <v>Segreve,Mary Louise</v>
          </cell>
          <cell r="C2420">
            <v>21725</v>
          </cell>
          <cell r="D2420" t="str">
            <v>21725</v>
          </cell>
          <cell r="E2420" t="str">
            <v>Mass Ave, B Meter Collections</v>
          </cell>
          <cell r="F2420" t="str">
            <v>Customer Care</v>
          </cell>
          <cell r="G2420" t="str">
            <v>Meter Reading Wwd</v>
          </cell>
          <cell r="H2420" t="str">
            <v>120</v>
          </cell>
          <cell r="I2420" t="str">
            <v>MT</v>
          </cell>
          <cell r="J2420">
            <v>324.89</v>
          </cell>
          <cell r="K2420">
            <v>229.78</v>
          </cell>
        </row>
        <row r="2421">
          <cell r="A2421" t="str">
            <v>O&amp;M</v>
          </cell>
          <cell r="B2421" t="str">
            <v>Segreve,Mary Louise</v>
          </cell>
          <cell r="C2421">
            <v>21725</v>
          </cell>
          <cell r="D2421" t="str">
            <v>21725</v>
          </cell>
          <cell r="E2421" t="str">
            <v>Meter Reading Wwd</v>
          </cell>
          <cell r="F2421" t="str">
            <v>Customer Care</v>
          </cell>
          <cell r="G2421" t="str">
            <v>Meter Reading Wwd</v>
          </cell>
          <cell r="H2421" t="str">
            <v>120</v>
          </cell>
          <cell r="I2421" t="str">
            <v>MT</v>
          </cell>
          <cell r="L2421">
            <v>531.38</v>
          </cell>
        </row>
        <row r="2422">
          <cell r="A2422" t="str">
            <v>O&amp;M</v>
          </cell>
          <cell r="B2422" t="str">
            <v>Segreve,Mary Louise</v>
          </cell>
          <cell r="C2422">
            <v>21725</v>
          </cell>
          <cell r="D2422" t="str">
            <v>21725</v>
          </cell>
          <cell r="E2422" t="str">
            <v>Mass Ave, B Meter Collections</v>
          </cell>
          <cell r="F2422" t="str">
            <v>Customer Care</v>
          </cell>
          <cell r="G2422" t="str">
            <v>Meter Reading Wwd</v>
          </cell>
          <cell r="H2422" t="str">
            <v>120</v>
          </cell>
          <cell r="I2422" t="str">
            <v>OT</v>
          </cell>
          <cell r="J2422">
            <v>79259.55</v>
          </cell>
          <cell r="K2422">
            <v>95682.77</v>
          </cell>
        </row>
        <row r="2423">
          <cell r="A2423" t="str">
            <v>O&amp;M</v>
          </cell>
          <cell r="B2423" t="str">
            <v>Segreve,Mary Louise</v>
          </cell>
          <cell r="C2423">
            <v>21725</v>
          </cell>
          <cell r="D2423" t="str">
            <v>21725</v>
          </cell>
          <cell r="E2423" t="str">
            <v>Meter Reading Wwd</v>
          </cell>
          <cell r="F2423" t="str">
            <v>Customer Care</v>
          </cell>
          <cell r="G2423" t="str">
            <v>Meter Reading Wwd</v>
          </cell>
          <cell r="H2423" t="str">
            <v>120</v>
          </cell>
          <cell r="I2423" t="str">
            <v>OT</v>
          </cell>
          <cell r="L2423">
            <v>167814.89</v>
          </cell>
        </row>
        <row r="2424">
          <cell r="A2424" t="str">
            <v>O&amp;M</v>
          </cell>
          <cell r="B2424" t="str">
            <v>Segreve,Mary Louise</v>
          </cell>
          <cell r="C2424">
            <v>21725</v>
          </cell>
          <cell r="D2424" t="str">
            <v>21725</v>
          </cell>
          <cell r="E2424" t="str">
            <v>Mass Ave, B Meter Collections</v>
          </cell>
          <cell r="F2424" t="str">
            <v>Customer Care</v>
          </cell>
          <cell r="G2424" t="str">
            <v>Meter Reading Wwd</v>
          </cell>
          <cell r="H2424" t="str">
            <v>120</v>
          </cell>
          <cell r="I2424" t="str">
            <v>TT</v>
          </cell>
          <cell r="J2424">
            <v>30730.11</v>
          </cell>
          <cell r="K2424">
            <v>20893.53</v>
          </cell>
        </row>
        <row r="2425">
          <cell r="A2425" t="str">
            <v>O&amp;M</v>
          </cell>
          <cell r="B2425" t="str">
            <v>Segreve,Mary Louise</v>
          </cell>
          <cell r="C2425">
            <v>21725</v>
          </cell>
          <cell r="D2425" t="str">
            <v>21725</v>
          </cell>
          <cell r="E2425" t="str">
            <v>Meter Reading Wwd</v>
          </cell>
          <cell r="F2425" t="str">
            <v>Customer Care</v>
          </cell>
          <cell r="G2425" t="str">
            <v>Meter Reading Wwd</v>
          </cell>
          <cell r="H2425" t="str">
            <v>120</v>
          </cell>
          <cell r="I2425" t="str">
            <v>TT</v>
          </cell>
          <cell r="L2425">
            <v>24283.61</v>
          </cell>
          <cell r="M2425">
            <v>17261.939999999999</v>
          </cell>
        </row>
        <row r="2426">
          <cell r="A2426" t="str">
            <v>O&amp;M</v>
          </cell>
          <cell r="B2426" t="str">
            <v>Simas, Antonio A</v>
          </cell>
          <cell r="C2426">
            <v>21730</v>
          </cell>
          <cell r="D2426" t="str">
            <v>21730</v>
          </cell>
          <cell r="E2426" t="str">
            <v>Collections Boston</v>
          </cell>
          <cell r="F2426" t="str">
            <v>Customer Care</v>
          </cell>
          <cell r="G2426" t="str">
            <v>Collections Boston</v>
          </cell>
          <cell r="H2426" t="str">
            <v>120</v>
          </cell>
          <cell r="I2426" t="str">
            <v>BT</v>
          </cell>
          <cell r="L2426">
            <v>945.62</v>
          </cell>
        </row>
        <row r="2427">
          <cell r="A2427" t="str">
            <v>O&amp;M</v>
          </cell>
          <cell r="B2427" t="str">
            <v>Simas, Antonio A</v>
          </cell>
          <cell r="C2427">
            <v>21730</v>
          </cell>
          <cell r="D2427" t="str">
            <v>21730</v>
          </cell>
          <cell r="E2427" t="str">
            <v>Mass Ave, C - Meter Collections</v>
          </cell>
          <cell r="F2427" t="str">
            <v>Customer Care</v>
          </cell>
          <cell r="G2427" t="str">
            <v>Collections Boston</v>
          </cell>
          <cell r="H2427" t="str">
            <v>120</v>
          </cell>
          <cell r="I2427" t="str">
            <v>BT</v>
          </cell>
          <cell r="J2427">
            <v>350335.24</v>
          </cell>
          <cell r="K2427">
            <v>133484</v>
          </cell>
        </row>
        <row r="2428">
          <cell r="A2428" t="str">
            <v>O&amp;M</v>
          </cell>
          <cell r="B2428" t="str">
            <v>Simas, Antonio A</v>
          </cell>
          <cell r="C2428">
            <v>21730</v>
          </cell>
          <cell r="D2428" t="str">
            <v>21730</v>
          </cell>
          <cell r="E2428" t="str">
            <v>Collections Boston</v>
          </cell>
          <cell r="F2428" t="str">
            <v>Customer Care</v>
          </cell>
          <cell r="G2428" t="str">
            <v>Collections Boston</v>
          </cell>
          <cell r="H2428" t="str">
            <v>120</v>
          </cell>
          <cell r="I2428" t="str">
            <v>IT</v>
          </cell>
          <cell r="L2428">
            <v>12275.51</v>
          </cell>
        </row>
        <row r="2429">
          <cell r="A2429" t="str">
            <v>O&amp;M</v>
          </cell>
          <cell r="B2429" t="str">
            <v>Simas, Antonio A</v>
          </cell>
          <cell r="C2429">
            <v>21730</v>
          </cell>
          <cell r="D2429" t="str">
            <v>21730</v>
          </cell>
          <cell r="E2429" t="str">
            <v>Mass Ave, C - Meter Collections</v>
          </cell>
          <cell r="F2429" t="str">
            <v>Customer Care</v>
          </cell>
          <cell r="G2429" t="str">
            <v>Collections Boston</v>
          </cell>
          <cell r="H2429" t="str">
            <v>120</v>
          </cell>
          <cell r="I2429" t="str">
            <v>IT</v>
          </cell>
          <cell r="J2429">
            <v>36192.76</v>
          </cell>
          <cell r="K2429">
            <v>13634.61</v>
          </cell>
        </row>
        <row r="2430">
          <cell r="A2430" t="str">
            <v>O&amp;M</v>
          </cell>
          <cell r="B2430" t="str">
            <v>Simas, Antonio A</v>
          </cell>
          <cell r="C2430">
            <v>21730</v>
          </cell>
          <cell r="D2430" t="str">
            <v>21730</v>
          </cell>
          <cell r="E2430" t="str">
            <v>Collections Boston</v>
          </cell>
          <cell r="F2430" t="str">
            <v>Customer Care</v>
          </cell>
          <cell r="G2430" t="str">
            <v>Collections Boston</v>
          </cell>
          <cell r="H2430" t="str">
            <v>120</v>
          </cell>
          <cell r="I2430" t="str">
            <v>LT</v>
          </cell>
          <cell r="L2430">
            <v>2701.92</v>
          </cell>
        </row>
        <row r="2431">
          <cell r="A2431" t="str">
            <v>O&amp;M</v>
          </cell>
          <cell r="B2431" t="str">
            <v>Simas, Antonio A</v>
          </cell>
          <cell r="C2431">
            <v>21730</v>
          </cell>
          <cell r="D2431" t="str">
            <v>21730</v>
          </cell>
          <cell r="E2431" t="str">
            <v>Mass Ave, C - Meter Collections</v>
          </cell>
          <cell r="F2431" t="str">
            <v>Customer Care</v>
          </cell>
          <cell r="G2431" t="str">
            <v>Collections Boston</v>
          </cell>
          <cell r="H2431" t="str">
            <v>120</v>
          </cell>
          <cell r="I2431" t="str">
            <v>LT</v>
          </cell>
          <cell r="J2431">
            <v>993309.02</v>
          </cell>
          <cell r="K2431">
            <v>380703.24</v>
          </cell>
        </row>
        <row r="2432">
          <cell r="A2432" t="str">
            <v>O&amp;M</v>
          </cell>
          <cell r="B2432" t="str">
            <v>Simas, Antonio A</v>
          </cell>
          <cell r="C2432">
            <v>21730</v>
          </cell>
          <cell r="D2432" t="str">
            <v>21730</v>
          </cell>
          <cell r="E2432" t="str">
            <v>Collections Boston</v>
          </cell>
          <cell r="F2432" t="str">
            <v>Customer Care</v>
          </cell>
          <cell r="G2432" t="str">
            <v>Collections Boston</v>
          </cell>
          <cell r="H2432" t="str">
            <v>120</v>
          </cell>
          <cell r="I2432" t="str">
            <v>MT</v>
          </cell>
          <cell r="L2432">
            <v>12567.71</v>
          </cell>
        </row>
        <row r="2433">
          <cell r="A2433" t="str">
            <v>O&amp;M</v>
          </cell>
          <cell r="B2433" t="str">
            <v>Simas, Antonio A</v>
          </cell>
          <cell r="C2433">
            <v>21730</v>
          </cell>
          <cell r="D2433" t="str">
            <v>21730</v>
          </cell>
          <cell r="E2433" t="str">
            <v>Mass Ave, C - Meter Collections</v>
          </cell>
          <cell r="F2433" t="str">
            <v>Customer Care</v>
          </cell>
          <cell r="G2433" t="str">
            <v>Collections Boston</v>
          </cell>
          <cell r="H2433" t="str">
            <v>120</v>
          </cell>
          <cell r="I2433" t="str">
            <v>MT</v>
          </cell>
          <cell r="J2433">
            <v>14473.92</v>
          </cell>
          <cell r="K2433">
            <v>7277.18</v>
          </cell>
          <cell r="M2433">
            <v>-5022</v>
          </cell>
        </row>
        <row r="2434">
          <cell r="A2434" t="str">
            <v>O&amp;M</v>
          </cell>
          <cell r="B2434" t="str">
            <v>Simas, Antonio A</v>
          </cell>
          <cell r="C2434">
            <v>21730</v>
          </cell>
          <cell r="D2434" t="str">
            <v>21730</v>
          </cell>
          <cell r="E2434" t="str">
            <v>Collections Boston</v>
          </cell>
          <cell r="F2434" t="str">
            <v>Customer Care</v>
          </cell>
          <cell r="G2434" t="str">
            <v>Collections Boston</v>
          </cell>
          <cell r="H2434" t="str">
            <v>120</v>
          </cell>
          <cell r="I2434" t="str">
            <v>OT</v>
          </cell>
          <cell r="L2434">
            <v>153320.04</v>
          </cell>
          <cell r="M2434">
            <v>4109.1099999999997</v>
          </cell>
        </row>
        <row r="2435">
          <cell r="A2435" t="str">
            <v>O&amp;M</v>
          </cell>
          <cell r="B2435" t="str">
            <v>Simas, Antonio A</v>
          </cell>
          <cell r="C2435">
            <v>21730</v>
          </cell>
          <cell r="D2435" t="str">
            <v>21730</v>
          </cell>
          <cell r="E2435" t="str">
            <v>Mass Ave, C - Meter Collections</v>
          </cell>
          <cell r="F2435" t="str">
            <v>Customer Care</v>
          </cell>
          <cell r="G2435" t="str">
            <v>Collections Boston</v>
          </cell>
          <cell r="H2435" t="str">
            <v>120</v>
          </cell>
          <cell r="I2435" t="str">
            <v>OT</v>
          </cell>
          <cell r="J2435">
            <v>169552.79</v>
          </cell>
          <cell r="K2435">
            <v>184409.74</v>
          </cell>
        </row>
        <row r="2436">
          <cell r="A2436" t="str">
            <v>O&amp;M</v>
          </cell>
          <cell r="B2436" t="str">
            <v>Simas, Antonio A</v>
          </cell>
          <cell r="C2436">
            <v>21730</v>
          </cell>
          <cell r="D2436" t="str">
            <v>21730</v>
          </cell>
          <cell r="E2436" t="str">
            <v>Mass Ave, C - Meter Collections</v>
          </cell>
          <cell r="F2436" t="str">
            <v>Customer Care</v>
          </cell>
          <cell r="G2436" t="str">
            <v>Collections Boston</v>
          </cell>
          <cell r="H2436" t="str">
            <v>120</v>
          </cell>
          <cell r="I2436" t="str">
            <v>TT</v>
          </cell>
          <cell r="J2436">
            <v>3992.9</v>
          </cell>
          <cell r="K2436">
            <v>535.17999999999995</v>
          </cell>
        </row>
        <row r="2437">
          <cell r="A2437" t="str">
            <v>O&amp;M</v>
          </cell>
          <cell r="B2437" t="str">
            <v>Simas, Antonio A</v>
          </cell>
          <cell r="C2437">
            <v>21735</v>
          </cell>
          <cell r="D2437" t="str">
            <v>21735</v>
          </cell>
          <cell r="E2437" t="str">
            <v>Collections Walth</v>
          </cell>
          <cell r="F2437" t="str">
            <v>Customer Care</v>
          </cell>
          <cell r="G2437" t="str">
            <v>Collections West</v>
          </cell>
          <cell r="H2437" t="str">
            <v>120</v>
          </cell>
          <cell r="I2437" t="str">
            <v>BT</v>
          </cell>
          <cell r="L2437">
            <v>226.1</v>
          </cell>
        </row>
        <row r="2438">
          <cell r="A2438" t="str">
            <v>O&amp;M</v>
          </cell>
          <cell r="B2438" t="str">
            <v>Simas, Antonio A</v>
          </cell>
          <cell r="C2438">
            <v>21735</v>
          </cell>
          <cell r="D2438" t="str">
            <v>21735</v>
          </cell>
          <cell r="E2438" t="str">
            <v>Watertown Meter Collections</v>
          </cell>
          <cell r="F2438" t="str">
            <v>Customer Care</v>
          </cell>
          <cell r="G2438" t="str">
            <v>Collections West</v>
          </cell>
          <cell r="H2438" t="str">
            <v>120</v>
          </cell>
          <cell r="I2438" t="str">
            <v>BT</v>
          </cell>
          <cell r="J2438">
            <v>236717.44</v>
          </cell>
          <cell r="K2438">
            <v>97603.4</v>
          </cell>
        </row>
        <row r="2439">
          <cell r="A2439" t="str">
            <v>O&amp;M</v>
          </cell>
          <cell r="B2439" t="str">
            <v>Simas, Antonio A</v>
          </cell>
          <cell r="C2439">
            <v>21735</v>
          </cell>
          <cell r="D2439" t="str">
            <v>21735</v>
          </cell>
          <cell r="E2439" t="str">
            <v>Collections Walth</v>
          </cell>
          <cell r="F2439" t="str">
            <v>Customer Care</v>
          </cell>
          <cell r="G2439" t="str">
            <v>Collections West</v>
          </cell>
          <cell r="H2439" t="str">
            <v>120</v>
          </cell>
          <cell r="I2439" t="str">
            <v>IT</v>
          </cell>
          <cell r="L2439">
            <v>-5030.5200000000004</v>
          </cell>
        </row>
        <row r="2440">
          <cell r="A2440" t="str">
            <v>O&amp;M</v>
          </cell>
          <cell r="B2440" t="str">
            <v>Simas, Antonio A</v>
          </cell>
          <cell r="C2440">
            <v>21735</v>
          </cell>
          <cell r="D2440" t="str">
            <v>21735</v>
          </cell>
          <cell r="E2440" t="str">
            <v>Watertown Meter Collections</v>
          </cell>
          <cell r="F2440" t="str">
            <v>Customer Care</v>
          </cell>
          <cell r="G2440" t="str">
            <v>Collections West</v>
          </cell>
          <cell r="H2440" t="str">
            <v>120</v>
          </cell>
          <cell r="I2440" t="str">
            <v>IT</v>
          </cell>
          <cell r="J2440">
            <v>24499.89</v>
          </cell>
          <cell r="K2440">
            <v>13618.8</v>
          </cell>
        </row>
        <row r="2441">
          <cell r="A2441" t="str">
            <v>O&amp;M</v>
          </cell>
          <cell r="B2441" t="str">
            <v>Simas, Antonio A</v>
          </cell>
          <cell r="C2441">
            <v>21735</v>
          </cell>
          <cell r="D2441" t="str">
            <v>21735</v>
          </cell>
          <cell r="E2441" t="str">
            <v>Collections Walth</v>
          </cell>
          <cell r="F2441" t="str">
            <v>Customer Care</v>
          </cell>
          <cell r="G2441" t="str">
            <v>Collections West</v>
          </cell>
          <cell r="H2441" t="str">
            <v>120</v>
          </cell>
          <cell r="I2441" t="str">
            <v>LT</v>
          </cell>
          <cell r="L2441">
            <v>646</v>
          </cell>
        </row>
        <row r="2442">
          <cell r="A2442" t="str">
            <v>O&amp;M</v>
          </cell>
          <cell r="B2442" t="str">
            <v>Simas, Antonio A</v>
          </cell>
          <cell r="C2442">
            <v>21735</v>
          </cell>
          <cell r="D2442" t="str">
            <v>21735</v>
          </cell>
          <cell r="E2442" t="str">
            <v>Watertown Meter Collections</v>
          </cell>
          <cell r="F2442" t="str">
            <v>Customer Care</v>
          </cell>
          <cell r="G2442" t="str">
            <v>Collections West</v>
          </cell>
          <cell r="H2442" t="str">
            <v>120</v>
          </cell>
          <cell r="I2442" t="str">
            <v>LT</v>
          </cell>
          <cell r="J2442">
            <v>670288.11</v>
          </cell>
          <cell r="K2442">
            <v>277732.78000000003</v>
          </cell>
        </row>
        <row r="2443">
          <cell r="A2443" t="str">
            <v>O&amp;M</v>
          </cell>
          <cell r="B2443" t="str">
            <v>Simas, Antonio A</v>
          </cell>
          <cell r="C2443">
            <v>21735</v>
          </cell>
          <cell r="D2443" t="str">
            <v>21735</v>
          </cell>
          <cell r="E2443" t="str">
            <v>Collections Walth</v>
          </cell>
          <cell r="F2443" t="str">
            <v>Customer Care</v>
          </cell>
          <cell r="G2443" t="str">
            <v>Collections West</v>
          </cell>
          <cell r="H2443" t="str">
            <v>120</v>
          </cell>
          <cell r="I2443" t="str">
            <v>MT</v>
          </cell>
          <cell r="L2443">
            <v>5234.78</v>
          </cell>
          <cell r="M2443">
            <v>3554.99</v>
          </cell>
        </row>
        <row r="2444">
          <cell r="A2444" t="str">
            <v>O&amp;M</v>
          </cell>
          <cell r="B2444" t="str">
            <v>Simas, Antonio A</v>
          </cell>
          <cell r="C2444">
            <v>21735</v>
          </cell>
          <cell r="D2444" t="str">
            <v>21735</v>
          </cell>
          <cell r="E2444" t="str">
            <v>Watertown Meter Collections</v>
          </cell>
          <cell r="F2444" t="str">
            <v>Customer Care</v>
          </cell>
          <cell r="G2444" t="str">
            <v>Collections West</v>
          </cell>
          <cell r="H2444" t="str">
            <v>120</v>
          </cell>
          <cell r="I2444" t="str">
            <v>MT</v>
          </cell>
          <cell r="J2444">
            <v>3885.67</v>
          </cell>
          <cell r="K2444">
            <v>-691.48</v>
          </cell>
          <cell r="M2444">
            <v>2594675</v>
          </cell>
        </row>
        <row r="2445">
          <cell r="A2445" t="str">
            <v>O&amp;M</v>
          </cell>
          <cell r="B2445" t="str">
            <v>Simas, Antonio A</v>
          </cell>
          <cell r="C2445">
            <v>21735</v>
          </cell>
          <cell r="D2445" t="str">
            <v>21735</v>
          </cell>
          <cell r="E2445" t="str">
            <v>Collections Walth</v>
          </cell>
          <cell r="F2445" t="str">
            <v>Customer Care</v>
          </cell>
          <cell r="G2445" t="str">
            <v>Collections West</v>
          </cell>
          <cell r="H2445" t="str">
            <v>120</v>
          </cell>
          <cell r="I2445" t="str">
            <v>OT</v>
          </cell>
          <cell r="L2445">
            <v>77129.899999999994</v>
          </cell>
        </row>
        <row r="2446">
          <cell r="A2446" t="str">
            <v>O&amp;M</v>
          </cell>
          <cell r="B2446" t="str">
            <v>Simas, Antonio A</v>
          </cell>
          <cell r="C2446">
            <v>21735</v>
          </cell>
          <cell r="D2446" t="str">
            <v>21735</v>
          </cell>
          <cell r="E2446" t="str">
            <v>Watertown Meter Collections</v>
          </cell>
          <cell r="F2446" t="str">
            <v>Customer Care</v>
          </cell>
          <cell r="G2446" t="str">
            <v>Collections West</v>
          </cell>
          <cell r="H2446" t="str">
            <v>120</v>
          </cell>
          <cell r="I2446" t="str">
            <v>OT</v>
          </cell>
          <cell r="J2446">
            <v>131170.43</v>
          </cell>
          <cell r="K2446">
            <v>145451.29</v>
          </cell>
        </row>
        <row r="2447">
          <cell r="A2447" t="str">
            <v>O&amp;M</v>
          </cell>
          <cell r="B2447" t="str">
            <v>Simas, Antonio A</v>
          </cell>
          <cell r="C2447">
            <v>21735</v>
          </cell>
          <cell r="D2447" t="str">
            <v>21735</v>
          </cell>
          <cell r="E2447" t="str">
            <v>Collections Walth</v>
          </cell>
          <cell r="F2447" t="str">
            <v>Customer Care</v>
          </cell>
          <cell r="G2447" t="str">
            <v>Collections West</v>
          </cell>
          <cell r="H2447" t="str">
            <v>120</v>
          </cell>
          <cell r="I2447" t="str">
            <v>TT</v>
          </cell>
        </row>
        <row r="2448">
          <cell r="A2448" t="str">
            <v>O&amp;M</v>
          </cell>
          <cell r="B2448" t="str">
            <v>Simas, Antonio A</v>
          </cell>
          <cell r="C2448">
            <v>21735</v>
          </cell>
          <cell r="D2448" t="str">
            <v>21735</v>
          </cell>
          <cell r="E2448" t="str">
            <v>Watertown Meter Collections</v>
          </cell>
          <cell r="F2448" t="str">
            <v>Customer Care</v>
          </cell>
          <cell r="G2448" t="str">
            <v>Collections West</v>
          </cell>
          <cell r="H2448" t="str">
            <v>120</v>
          </cell>
          <cell r="I2448" t="str">
            <v>TT</v>
          </cell>
          <cell r="J2448">
            <v>2019.22</v>
          </cell>
          <cell r="K2448">
            <v>942.66</v>
          </cell>
        </row>
        <row r="2449">
          <cell r="A2449" t="str">
            <v>O&amp;M</v>
          </cell>
          <cell r="B2449" t="str">
            <v>Segreve,Mary Louise</v>
          </cell>
          <cell r="C2449">
            <v>21740</v>
          </cell>
          <cell r="D2449" t="str">
            <v>21740</v>
          </cell>
          <cell r="E2449" t="str">
            <v>Cambridge, Somerville Meter Collections</v>
          </cell>
          <cell r="F2449" t="str">
            <v>Customer Care</v>
          </cell>
          <cell r="G2449" t="str">
            <v>Meter Reading Cambridge</v>
          </cell>
          <cell r="H2449" t="str">
            <v>120</v>
          </cell>
          <cell r="I2449" t="str">
            <v>OT</v>
          </cell>
          <cell r="J2449">
            <v>2562</v>
          </cell>
          <cell r="K2449">
            <v>8546</v>
          </cell>
        </row>
        <row r="2450">
          <cell r="A2450" t="str">
            <v>O&amp;M</v>
          </cell>
          <cell r="B2450" t="str">
            <v>Segreve,Mary Louise</v>
          </cell>
          <cell r="C2450">
            <v>21740</v>
          </cell>
          <cell r="D2450" t="str">
            <v>21740</v>
          </cell>
          <cell r="E2450" t="str">
            <v>Meter Reading Camb</v>
          </cell>
          <cell r="F2450" t="str">
            <v>Customer Care</v>
          </cell>
          <cell r="G2450" t="str">
            <v>Meter Reading Cambridge</v>
          </cell>
          <cell r="H2450" t="str">
            <v>120</v>
          </cell>
          <cell r="I2450" t="str">
            <v>OT</v>
          </cell>
          <cell r="L2450">
            <v>5400</v>
          </cell>
        </row>
        <row r="2451">
          <cell r="A2451" t="str">
            <v>O&amp;M</v>
          </cell>
          <cell r="B2451" t="str">
            <v>Segreve,Mary Louise</v>
          </cell>
          <cell r="C2451">
            <v>21745</v>
          </cell>
          <cell r="D2451" t="str">
            <v>21745</v>
          </cell>
          <cell r="E2451" t="str">
            <v>Meter Reading Gas Sb</v>
          </cell>
          <cell r="F2451" t="str">
            <v>Customer Care</v>
          </cell>
          <cell r="G2451" t="str">
            <v>Meter Reading Gas Sb</v>
          </cell>
          <cell r="H2451" t="str">
            <v>120</v>
          </cell>
          <cell r="I2451" t="str">
            <v>BT</v>
          </cell>
          <cell r="L2451">
            <v>106.15</v>
          </cell>
        </row>
        <row r="2452">
          <cell r="A2452" t="str">
            <v>O&amp;M</v>
          </cell>
          <cell r="B2452" t="str">
            <v>Segreve,Mary Louise</v>
          </cell>
          <cell r="C2452">
            <v>21745</v>
          </cell>
          <cell r="D2452" t="str">
            <v>21745</v>
          </cell>
          <cell r="E2452" t="str">
            <v>Southboro Meter Collections</v>
          </cell>
          <cell r="F2452" t="str">
            <v>Customer Care</v>
          </cell>
          <cell r="G2452" t="str">
            <v>Meter Reading Gas Sb</v>
          </cell>
          <cell r="H2452" t="str">
            <v>120</v>
          </cell>
          <cell r="I2452" t="str">
            <v>BT</v>
          </cell>
          <cell r="J2452">
            <v>297.31</v>
          </cell>
          <cell r="K2452">
            <v>369.32</v>
          </cell>
        </row>
        <row r="2453">
          <cell r="A2453" t="str">
            <v>O&amp;M</v>
          </cell>
          <cell r="B2453" t="str">
            <v>Segreve,Mary Louise</v>
          </cell>
          <cell r="C2453">
            <v>21745</v>
          </cell>
          <cell r="D2453" t="str">
            <v>21745</v>
          </cell>
          <cell r="E2453" t="str">
            <v>Meter Reading Gas Sb</v>
          </cell>
          <cell r="F2453" t="str">
            <v>Customer Care</v>
          </cell>
          <cell r="G2453" t="str">
            <v>Meter Reading Gas Sb</v>
          </cell>
          <cell r="H2453" t="str">
            <v>120</v>
          </cell>
          <cell r="I2453" t="str">
            <v>IT</v>
          </cell>
          <cell r="L2453">
            <v>628.5</v>
          </cell>
        </row>
        <row r="2454">
          <cell r="A2454" t="str">
            <v>O&amp;M</v>
          </cell>
          <cell r="B2454" t="str">
            <v>Segreve,Mary Louise</v>
          </cell>
          <cell r="C2454">
            <v>21745</v>
          </cell>
          <cell r="D2454" t="str">
            <v>21745</v>
          </cell>
          <cell r="E2454" t="str">
            <v>Southboro Meter Collections</v>
          </cell>
          <cell r="F2454" t="str">
            <v>Customer Care</v>
          </cell>
          <cell r="G2454" t="str">
            <v>Meter Reading Gas Sb</v>
          </cell>
          <cell r="H2454" t="str">
            <v>120</v>
          </cell>
          <cell r="I2454" t="str">
            <v>IT</v>
          </cell>
          <cell r="J2454">
            <v>0.11</v>
          </cell>
          <cell r="K2454">
            <v>1487.2</v>
          </cell>
        </row>
        <row r="2455">
          <cell r="A2455" t="str">
            <v>O&amp;M</v>
          </cell>
          <cell r="B2455" t="str">
            <v>Segreve,Mary Louise</v>
          </cell>
          <cell r="C2455">
            <v>21745</v>
          </cell>
          <cell r="D2455" t="str">
            <v>21745</v>
          </cell>
          <cell r="E2455" t="str">
            <v>Meter Reading Gas Sb</v>
          </cell>
          <cell r="F2455" t="str">
            <v>Customer Care</v>
          </cell>
          <cell r="G2455" t="str">
            <v>Meter Reading Gas Sb</v>
          </cell>
          <cell r="H2455" t="str">
            <v>120</v>
          </cell>
          <cell r="I2455" t="str">
            <v>LT</v>
          </cell>
          <cell r="L2455">
            <v>303.27</v>
          </cell>
        </row>
        <row r="2456">
          <cell r="A2456" t="str">
            <v>O&amp;M</v>
          </cell>
          <cell r="B2456" t="str">
            <v>Segreve,Mary Louise</v>
          </cell>
          <cell r="C2456">
            <v>21745</v>
          </cell>
          <cell r="D2456" t="str">
            <v>21745</v>
          </cell>
          <cell r="E2456" t="str">
            <v>Southboro Meter Collections</v>
          </cell>
          <cell r="F2456" t="str">
            <v>Customer Care</v>
          </cell>
          <cell r="G2456" t="str">
            <v>Meter Reading Gas Sb</v>
          </cell>
          <cell r="H2456" t="str">
            <v>120</v>
          </cell>
          <cell r="I2456" t="str">
            <v>LT</v>
          </cell>
          <cell r="J2456">
            <v>849.42</v>
          </cell>
          <cell r="K2456">
            <v>993.42</v>
          </cell>
          <cell r="M2456">
            <v>1474307.96</v>
          </cell>
        </row>
        <row r="2457">
          <cell r="A2457" t="str">
            <v>O&amp;M</v>
          </cell>
          <cell r="B2457" t="str">
            <v>Segreve,Mary Louise</v>
          </cell>
          <cell r="C2457">
            <v>21745</v>
          </cell>
          <cell r="D2457" t="str">
            <v>21745</v>
          </cell>
          <cell r="E2457" t="str">
            <v>Meter Reading Gas Sb</v>
          </cell>
          <cell r="F2457" t="str">
            <v>Customer Care</v>
          </cell>
          <cell r="G2457" t="str">
            <v>Meter Reading Gas Sb</v>
          </cell>
          <cell r="H2457" t="str">
            <v>120</v>
          </cell>
          <cell r="I2457" t="str">
            <v>MT</v>
          </cell>
          <cell r="L2457">
            <v>113.18</v>
          </cell>
          <cell r="M2457">
            <v>164.42</v>
          </cell>
        </row>
        <row r="2458">
          <cell r="A2458" t="str">
            <v>O&amp;M</v>
          </cell>
          <cell r="B2458" t="str">
            <v>Segreve,Mary Louise</v>
          </cell>
          <cell r="C2458">
            <v>21745</v>
          </cell>
          <cell r="D2458" t="str">
            <v>21745</v>
          </cell>
          <cell r="E2458" t="str">
            <v>Southboro Meter Collections</v>
          </cell>
          <cell r="F2458" t="str">
            <v>Customer Care</v>
          </cell>
          <cell r="G2458" t="str">
            <v>Meter Reading Gas Sb</v>
          </cell>
          <cell r="H2458" t="str">
            <v>120</v>
          </cell>
          <cell r="I2458" t="str">
            <v>MT</v>
          </cell>
          <cell r="J2458">
            <v>49.31</v>
          </cell>
          <cell r="K2458">
            <v>179.93</v>
          </cell>
        </row>
        <row r="2459">
          <cell r="A2459" t="str">
            <v>O&amp;M</v>
          </cell>
          <cell r="B2459" t="str">
            <v>Segreve,Mary Louise</v>
          </cell>
          <cell r="C2459">
            <v>21745</v>
          </cell>
          <cell r="D2459" t="str">
            <v>21745</v>
          </cell>
          <cell r="E2459" t="str">
            <v>Meter Reading Gas Sb</v>
          </cell>
          <cell r="F2459" t="str">
            <v>Customer Care</v>
          </cell>
          <cell r="G2459" t="str">
            <v>Meter Reading Gas Sb</v>
          </cell>
          <cell r="H2459" t="str">
            <v>120</v>
          </cell>
          <cell r="I2459" t="str">
            <v>OT</v>
          </cell>
          <cell r="L2459">
            <v>1948.65</v>
          </cell>
        </row>
        <row r="2460">
          <cell r="A2460" t="str">
            <v>O&amp;M</v>
          </cell>
          <cell r="B2460" t="str">
            <v>Segreve,Mary Louise</v>
          </cell>
          <cell r="C2460">
            <v>21745</v>
          </cell>
          <cell r="D2460" t="str">
            <v>21745</v>
          </cell>
          <cell r="E2460" t="str">
            <v>Southboro Meter Collections</v>
          </cell>
          <cell r="F2460" t="str">
            <v>Customer Care</v>
          </cell>
          <cell r="G2460" t="str">
            <v>Meter Reading Gas Sb</v>
          </cell>
          <cell r="H2460" t="str">
            <v>120</v>
          </cell>
          <cell r="I2460" t="str">
            <v>OT</v>
          </cell>
          <cell r="J2460">
            <v>11203.36</v>
          </cell>
          <cell r="K2460">
            <v>13507.92</v>
          </cell>
        </row>
        <row r="2461">
          <cell r="A2461" t="str">
            <v>O&amp;M</v>
          </cell>
          <cell r="B2461" t="str">
            <v>Segreve,Mary Louise</v>
          </cell>
          <cell r="C2461">
            <v>21745</v>
          </cell>
          <cell r="D2461" t="str">
            <v>21745</v>
          </cell>
          <cell r="E2461" t="str">
            <v>Meter Reading Gas Sb</v>
          </cell>
          <cell r="F2461" t="str">
            <v>Customer Care</v>
          </cell>
          <cell r="G2461" t="str">
            <v>Meter Reading Gas Sb</v>
          </cell>
          <cell r="H2461" t="str">
            <v>120</v>
          </cell>
          <cell r="I2461" t="str">
            <v>TT</v>
          </cell>
          <cell r="L2461">
            <v>673.26</v>
          </cell>
        </row>
        <row r="2462">
          <cell r="A2462" t="str">
            <v>O&amp;M</v>
          </cell>
          <cell r="B2462" t="str">
            <v>Segreve,Mary Louise</v>
          </cell>
          <cell r="C2462">
            <v>21745</v>
          </cell>
          <cell r="D2462" t="str">
            <v>21745</v>
          </cell>
          <cell r="E2462" t="str">
            <v>Southboro Meter Collections</v>
          </cell>
          <cell r="F2462" t="str">
            <v>Customer Care</v>
          </cell>
          <cell r="G2462" t="str">
            <v>Meter Reading Gas Sb</v>
          </cell>
          <cell r="H2462" t="str">
            <v>120</v>
          </cell>
          <cell r="I2462" t="str">
            <v>TT</v>
          </cell>
          <cell r="K2462">
            <v>994.4</v>
          </cell>
        </row>
        <row r="2463">
          <cell r="A2463" t="str">
            <v>O&amp;M</v>
          </cell>
          <cell r="B2463" t="str">
            <v>Segreve,Mary Louise</v>
          </cell>
          <cell r="C2463">
            <v>21746</v>
          </cell>
          <cell r="D2463" t="str">
            <v>21746</v>
          </cell>
          <cell r="E2463" t="str">
            <v>Framingham Meter Collections</v>
          </cell>
          <cell r="F2463" t="str">
            <v>Customer Care</v>
          </cell>
          <cell r="G2463" t="str">
            <v>Meter Reading Elect Sb</v>
          </cell>
          <cell r="H2463" t="str">
            <v>120</v>
          </cell>
          <cell r="I2463" t="str">
            <v>BT</v>
          </cell>
          <cell r="J2463">
            <v>114873.08</v>
          </cell>
          <cell r="K2463">
            <v>102532.46</v>
          </cell>
        </row>
        <row r="2464">
          <cell r="A2464" t="str">
            <v>O&amp;M</v>
          </cell>
          <cell r="B2464" t="str">
            <v>Segreve,Mary Louise</v>
          </cell>
          <cell r="C2464">
            <v>21746</v>
          </cell>
          <cell r="D2464" t="str">
            <v>21746</v>
          </cell>
          <cell r="E2464" t="str">
            <v>Meter Reading Elect Sb</v>
          </cell>
          <cell r="F2464" t="str">
            <v>Customer Care</v>
          </cell>
          <cell r="G2464" t="str">
            <v>Meter Reading Elect Sb</v>
          </cell>
          <cell r="H2464" t="str">
            <v>120</v>
          </cell>
          <cell r="I2464" t="str">
            <v>BT</v>
          </cell>
        </row>
        <row r="2465">
          <cell r="A2465" t="str">
            <v>O&amp;M</v>
          </cell>
          <cell r="B2465" t="str">
            <v>Segreve,Mary Louise</v>
          </cell>
          <cell r="C2465">
            <v>21746</v>
          </cell>
          <cell r="D2465" t="str">
            <v>21746</v>
          </cell>
          <cell r="E2465" t="str">
            <v>Framingham Meter Collections</v>
          </cell>
          <cell r="F2465" t="str">
            <v>Customer Care</v>
          </cell>
          <cell r="G2465" t="str">
            <v>Meter Reading Elect Sb</v>
          </cell>
          <cell r="H2465" t="str">
            <v>120</v>
          </cell>
          <cell r="I2465" t="str">
            <v>IT</v>
          </cell>
          <cell r="J2465">
            <v>4931.1400000000003</v>
          </cell>
          <cell r="K2465">
            <v>9887.3700000000008</v>
          </cell>
        </row>
        <row r="2466">
          <cell r="A2466" t="str">
            <v>O&amp;M</v>
          </cell>
          <cell r="B2466" t="str">
            <v>Segreve,Mary Louise</v>
          </cell>
          <cell r="C2466">
            <v>21746</v>
          </cell>
          <cell r="D2466" t="str">
            <v>21746</v>
          </cell>
          <cell r="E2466" t="str">
            <v>Meter Reading Elect Sb</v>
          </cell>
          <cell r="F2466" t="str">
            <v>Customer Care</v>
          </cell>
          <cell r="G2466" t="str">
            <v>Meter Reading Elect Sb</v>
          </cell>
          <cell r="H2466" t="str">
            <v>120</v>
          </cell>
          <cell r="I2466" t="str">
            <v>IT</v>
          </cell>
          <cell r="L2466">
            <v>16639.189999999999</v>
          </cell>
        </row>
        <row r="2467">
          <cell r="A2467" t="str">
            <v>O&amp;M</v>
          </cell>
          <cell r="B2467" t="str">
            <v>Segreve,Mary Louise</v>
          </cell>
          <cell r="C2467">
            <v>21746</v>
          </cell>
          <cell r="D2467" t="str">
            <v>21746</v>
          </cell>
          <cell r="E2467" t="str">
            <v>Framingham Meter Collections</v>
          </cell>
          <cell r="F2467" t="str">
            <v>Customer Care</v>
          </cell>
          <cell r="G2467" t="str">
            <v>Meter Reading Elect Sb</v>
          </cell>
          <cell r="H2467" t="str">
            <v>120</v>
          </cell>
          <cell r="I2467" t="str">
            <v>LT</v>
          </cell>
          <cell r="J2467">
            <v>323617.40999999997</v>
          </cell>
          <cell r="K2467">
            <v>291603.51</v>
          </cell>
          <cell r="M2467">
            <v>792528.43</v>
          </cell>
        </row>
        <row r="2468">
          <cell r="A2468" t="str">
            <v>O&amp;M</v>
          </cell>
          <cell r="B2468" t="str">
            <v>Segreve,Mary Louise</v>
          </cell>
          <cell r="C2468">
            <v>21746</v>
          </cell>
          <cell r="D2468" t="str">
            <v>21746</v>
          </cell>
          <cell r="E2468" t="str">
            <v>Meter Reading Elect Sb</v>
          </cell>
          <cell r="F2468" t="str">
            <v>Customer Care</v>
          </cell>
          <cell r="G2468" t="str">
            <v>Meter Reading Elect Sb</v>
          </cell>
          <cell r="H2468" t="str">
            <v>120</v>
          </cell>
          <cell r="I2468" t="str">
            <v>LT</v>
          </cell>
          <cell r="M2468">
            <v>2001307.39</v>
          </cell>
        </row>
        <row r="2469">
          <cell r="A2469" t="str">
            <v>O&amp;M</v>
          </cell>
          <cell r="B2469" t="str">
            <v>Segreve,Mary Louise</v>
          </cell>
          <cell r="C2469">
            <v>21746</v>
          </cell>
          <cell r="D2469" t="str">
            <v>21746</v>
          </cell>
          <cell r="E2469" t="str">
            <v>Framingham Meter Collections</v>
          </cell>
          <cell r="F2469" t="str">
            <v>Customer Care</v>
          </cell>
          <cell r="G2469" t="str">
            <v>Meter Reading Elect Sb</v>
          </cell>
          <cell r="H2469" t="str">
            <v>120</v>
          </cell>
          <cell r="I2469" t="str">
            <v>MT</v>
          </cell>
          <cell r="J2469">
            <v>4607.4399999999996</v>
          </cell>
          <cell r="K2469">
            <v>532.41999999999996</v>
          </cell>
        </row>
        <row r="2470">
          <cell r="A2470" t="str">
            <v>O&amp;M</v>
          </cell>
          <cell r="B2470" t="str">
            <v>Segreve,Mary Louise</v>
          </cell>
          <cell r="C2470">
            <v>21746</v>
          </cell>
          <cell r="D2470" t="str">
            <v>21746</v>
          </cell>
          <cell r="E2470" t="str">
            <v>Meter Reading Elect Sb</v>
          </cell>
          <cell r="F2470" t="str">
            <v>Customer Care</v>
          </cell>
          <cell r="G2470" t="str">
            <v>Meter Reading Elect Sb</v>
          </cell>
          <cell r="H2470" t="str">
            <v>120</v>
          </cell>
          <cell r="I2470" t="str">
            <v>MT</v>
          </cell>
          <cell r="L2470">
            <v>2520.77</v>
          </cell>
        </row>
        <row r="2471">
          <cell r="A2471" t="str">
            <v>O&amp;M</v>
          </cell>
          <cell r="B2471" t="str">
            <v>Segreve,Mary Louise</v>
          </cell>
          <cell r="C2471">
            <v>21746</v>
          </cell>
          <cell r="D2471" t="str">
            <v>21746</v>
          </cell>
          <cell r="E2471" t="str">
            <v>Framingham Meter Collections</v>
          </cell>
          <cell r="F2471" t="str">
            <v>Customer Care</v>
          </cell>
          <cell r="G2471" t="str">
            <v>Meter Reading Elect Sb</v>
          </cell>
          <cell r="H2471" t="str">
            <v>120</v>
          </cell>
          <cell r="I2471" t="str">
            <v>OT</v>
          </cell>
          <cell r="J2471">
            <v>66946.37</v>
          </cell>
          <cell r="K2471">
            <v>92637.24</v>
          </cell>
        </row>
        <row r="2472">
          <cell r="A2472" t="str">
            <v>O&amp;M</v>
          </cell>
          <cell r="B2472" t="str">
            <v>Segreve,Mary Louise</v>
          </cell>
          <cell r="C2472">
            <v>21746</v>
          </cell>
          <cell r="D2472" t="str">
            <v>21746</v>
          </cell>
          <cell r="E2472" t="str">
            <v>Meter Reading Elect Sb</v>
          </cell>
          <cell r="F2472" t="str">
            <v>Customer Care</v>
          </cell>
          <cell r="G2472" t="str">
            <v>Meter Reading Elect Sb</v>
          </cell>
          <cell r="H2472" t="str">
            <v>120</v>
          </cell>
          <cell r="I2472" t="str">
            <v>OT</v>
          </cell>
          <cell r="L2472">
            <v>143078.45000000001</v>
          </cell>
        </row>
        <row r="2473">
          <cell r="A2473" t="str">
            <v>O&amp;M</v>
          </cell>
          <cell r="B2473" t="str">
            <v>Segreve,Mary Louise</v>
          </cell>
          <cell r="C2473">
            <v>21746</v>
          </cell>
          <cell r="D2473" t="str">
            <v>21746</v>
          </cell>
          <cell r="E2473" t="str">
            <v>Framingham Meter Collections</v>
          </cell>
          <cell r="F2473" t="str">
            <v>Customer Care</v>
          </cell>
          <cell r="G2473" t="str">
            <v>Meter Reading Elect Sb</v>
          </cell>
          <cell r="H2473" t="str">
            <v>120</v>
          </cell>
          <cell r="I2473" t="str">
            <v>TT</v>
          </cell>
          <cell r="J2473">
            <v>36834</v>
          </cell>
          <cell r="K2473">
            <v>40211.599999999999</v>
          </cell>
        </row>
        <row r="2474">
          <cell r="A2474" t="str">
            <v>O&amp;M</v>
          </cell>
          <cell r="B2474" t="str">
            <v>Segreve,Mary Louise</v>
          </cell>
          <cell r="C2474">
            <v>21746</v>
          </cell>
          <cell r="D2474" t="str">
            <v>21746</v>
          </cell>
          <cell r="E2474" t="str">
            <v>Meter Reading Elect Sb</v>
          </cell>
          <cell r="F2474" t="str">
            <v>Customer Care</v>
          </cell>
          <cell r="G2474" t="str">
            <v>Meter Reading Elect Sb</v>
          </cell>
          <cell r="H2474" t="str">
            <v>120</v>
          </cell>
          <cell r="I2474" t="str">
            <v>TT</v>
          </cell>
          <cell r="L2474">
            <v>200.64</v>
          </cell>
        </row>
        <row r="2475">
          <cell r="A2475" t="str">
            <v>O&amp;M</v>
          </cell>
          <cell r="B2475" t="str">
            <v>Segreve,Mary Louise</v>
          </cell>
          <cell r="C2475">
            <v>21750</v>
          </cell>
          <cell r="D2475" t="str">
            <v>21750</v>
          </cell>
          <cell r="E2475" t="str">
            <v>Plymouth Meter Collections</v>
          </cell>
          <cell r="F2475" t="str">
            <v>Customer Care</v>
          </cell>
          <cell r="G2475" t="str">
            <v>Meter Reading Plymouth</v>
          </cell>
          <cell r="H2475" t="str">
            <v>120</v>
          </cell>
          <cell r="I2475" t="str">
            <v>BT</v>
          </cell>
          <cell r="J2475">
            <v>8669.77</v>
          </cell>
          <cell r="K2475">
            <v>8179.17</v>
          </cell>
        </row>
        <row r="2476">
          <cell r="A2476" t="str">
            <v>O&amp;M</v>
          </cell>
          <cell r="B2476" t="str">
            <v>Segreve,Mary Louise</v>
          </cell>
          <cell r="C2476">
            <v>21750</v>
          </cell>
          <cell r="D2476" t="str">
            <v>21750</v>
          </cell>
          <cell r="E2476" t="str">
            <v>Meter Reading Plymouth</v>
          </cell>
          <cell r="F2476" t="str">
            <v>Customer Care</v>
          </cell>
          <cell r="G2476" t="str">
            <v>Meter Reading Plymouth</v>
          </cell>
          <cell r="H2476" t="str">
            <v>120</v>
          </cell>
          <cell r="I2476" t="str">
            <v>IT</v>
          </cell>
          <cell r="L2476">
            <v>4282.54</v>
          </cell>
        </row>
        <row r="2477">
          <cell r="A2477" t="str">
            <v>O&amp;M</v>
          </cell>
          <cell r="B2477" t="str">
            <v>Segreve,Mary Louise</v>
          </cell>
          <cell r="C2477">
            <v>21750</v>
          </cell>
          <cell r="D2477" t="str">
            <v>21750</v>
          </cell>
          <cell r="E2477" t="str">
            <v>Plymouth Meter Collections</v>
          </cell>
          <cell r="F2477" t="str">
            <v>Customer Care</v>
          </cell>
          <cell r="G2477" t="str">
            <v>Meter Reading Plymouth</v>
          </cell>
          <cell r="H2477" t="str">
            <v>120</v>
          </cell>
          <cell r="I2477" t="str">
            <v>IT</v>
          </cell>
          <cell r="J2477">
            <v>4130.71</v>
          </cell>
          <cell r="K2477">
            <v>4817.1000000000004</v>
          </cell>
          <cell r="M2477">
            <v>444655.05</v>
          </cell>
        </row>
        <row r="2478">
          <cell r="A2478" t="str">
            <v>O&amp;M</v>
          </cell>
          <cell r="B2478" t="str">
            <v>Segreve,Mary Louise</v>
          </cell>
          <cell r="C2478">
            <v>21750</v>
          </cell>
          <cell r="D2478" t="str">
            <v>21750</v>
          </cell>
          <cell r="E2478" t="str">
            <v>Plymouth Meter Collections</v>
          </cell>
          <cell r="F2478" t="str">
            <v>Customer Care</v>
          </cell>
          <cell r="G2478" t="str">
            <v>Meter Reading Plymouth</v>
          </cell>
          <cell r="H2478" t="str">
            <v>120</v>
          </cell>
          <cell r="I2478" t="str">
            <v>LT</v>
          </cell>
          <cell r="J2478">
            <v>24567.11</v>
          </cell>
          <cell r="K2478">
            <v>22875.32</v>
          </cell>
          <cell r="M2478">
            <v>307520.34000000003</v>
          </cell>
        </row>
        <row r="2479">
          <cell r="A2479" t="str">
            <v>O&amp;M</v>
          </cell>
          <cell r="B2479" t="str">
            <v>Segreve,Mary Louise</v>
          </cell>
          <cell r="C2479">
            <v>21750</v>
          </cell>
          <cell r="D2479" t="str">
            <v>21750</v>
          </cell>
          <cell r="E2479" t="str">
            <v>Meter Reading Plymouth</v>
          </cell>
          <cell r="F2479" t="str">
            <v>Customer Care</v>
          </cell>
          <cell r="G2479" t="str">
            <v>Meter Reading Plymouth</v>
          </cell>
          <cell r="H2479" t="str">
            <v>120</v>
          </cell>
          <cell r="I2479" t="str">
            <v>OT</v>
          </cell>
          <cell r="L2479">
            <v>0</v>
          </cell>
          <cell r="M2479">
            <v>3161.73</v>
          </cell>
        </row>
        <row r="2480">
          <cell r="A2480" t="str">
            <v>O&amp;M</v>
          </cell>
          <cell r="B2480" t="str">
            <v>Segreve,Mary Louise</v>
          </cell>
          <cell r="C2480">
            <v>21750</v>
          </cell>
          <cell r="D2480" t="str">
            <v>21750</v>
          </cell>
          <cell r="E2480" t="str">
            <v>Plymouth Meter Collections</v>
          </cell>
          <cell r="F2480" t="str">
            <v>Customer Care</v>
          </cell>
          <cell r="G2480" t="str">
            <v>Meter Reading Plymouth</v>
          </cell>
          <cell r="H2480" t="str">
            <v>120</v>
          </cell>
          <cell r="I2480" t="str">
            <v>OT</v>
          </cell>
          <cell r="K2480">
            <v>275</v>
          </cell>
        </row>
        <row r="2481">
          <cell r="A2481" t="str">
            <v>O&amp;M</v>
          </cell>
          <cell r="B2481" t="str">
            <v>Segreve,Mary Louise</v>
          </cell>
          <cell r="C2481">
            <v>21755</v>
          </cell>
          <cell r="D2481" t="str">
            <v>21755</v>
          </cell>
          <cell r="E2481" t="str">
            <v>Meter Reading New Bedford</v>
          </cell>
          <cell r="F2481" t="str">
            <v>Customer Care</v>
          </cell>
          <cell r="G2481" t="str">
            <v>Meter Reading New Bedford</v>
          </cell>
          <cell r="H2481" t="str">
            <v>120</v>
          </cell>
          <cell r="I2481" t="str">
            <v>IT</v>
          </cell>
          <cell r="L2481">
            <v>2278.89</v>
          </cell>
          <cell r="M2481">
            <v>702784.91</v>
          </cell>
        </row>
        <row r="2482">
          <cell r="A2482" t="str">
            <v>O&amp;M</v>
          </cell>
          <cell r="B2482" t="str">
            <v>Segreve,Mary Louise</v>
          </cell>
          <cell r="C2482">
            <v>21755</v>
          </cell>
          <cell r="D2482" t="str">
            <v>21755</v>
          </cell>
          <cell r="E2482" t="str">
            <v>New Bedford Meter Collections</v>
          </cell>
          <cell r="F2482" t="str">
            <v>Customer Care</v>
          </cell>
          <cell r="G2482" t="str">
            <v>Meter Reading New Bedford</v>
          </cell>
          <cell r="H2482" t="str">
            <v>120</v>
          </cell>
          <cell r="I2482" t="str">
            <v>IT</v>
          </cell>
          <cell r="K2482">
            <v>1095</v>
          </cell>
          <cell r="M2482">
            <v>604454.77</v>
          </cell>
        </row>
        <row r="2483">
          <cell r="A2483" t="str">
            <v>O&amp;M</v>
          </cell>
          <cell r="B2483" t="str">
            <v>Segreve,Mary Louise</v>
          </cell>
          <cell r="C2483">
            <v>21755</v>
          </cell>
          <cell r="D2483" t="str">
            <v>21755</v>
          </cell>
          <cell r="E2483" t="str">
            <v>Meter Reading New Bedford</v>
          </cell>
          <cell r="F2483" t="str">
            <v>Customer Care</v>
          </cell>
          <cell r="G2483" t="str">
            <v>Meter Reading New Bedford</v>
          </cell>
          <cell r="H2483" t="str">
            <v>120</v>
          </cell>
          <cell r="I2483" t="str">
            <v>OT</v>
          </cell>
          <cell r="L2483">
            <v>0</v>
          </cell>
        </row>
        <row r="2484">
          <cell r="A2484" t="str">
            <v>O&amp;M</v>
          </cell>
          <cell r="B2484" t="str">
            <v>Segreve,Mary Louise</v>
          </cell>
          <cell r="C2484">
            <v>21760</v>
          </cell>
          <cell r="D2484" t="str">
            <v>21760</v>
          </cell>
          <cell r="E2484" t="str">
            <v>Cape Cod Meter Collections</v>
          </cell>
          <cell r="F2484" t="str">
            <v>Customer Care</v>
          </cell>
          <cell r="G2484" t="str">
            <v>Meter Reading Cape &amp; Vineyard</v>
          </cell>
          <cell r="H2484" t="str">
            <v>120</v>
          </cell>
          <cell r="I2484" t="str">
            <v>BT</v>
          </cell>
          <cell r="J2484">
            <v>10891.12</v>
          </cell>
          <cell r="K2484">
            <v>63190.22</v>
          </cell>
        </row>
        <row r="2485">
          <cell r="A2485" t="str">
            <v>O&amp;M</v>
          </cell>
          <cell r="B2485" t="str">
            <v>Segreve,Mary Louise</v>
          </cell>
          <cell r="C2485">
            <v>21760</v>
          </cell>
          <cell r="D2485" t="str">
            <v>21760</v>
          </cell>
          <cell r="E2485" t="str">
            <v>Meter Reading Cape &amp; Vineyard</v>
          </cell>
          <cell r="F2485" t="str">
            <v>Customer Care</v>
          </cell>
          <cell r="G2485" t="str">
            <v>Meter Reading Cape &amp; Vineyard</v>
          </cell>
          <cell r="H2485" t="str">
            <v>120</v>
          </cell>
          <cell r="I2485" t="str">
            <v>BT</v>
          </cell>
          <cell r="L2485">
            <v>207147.15</v>
          </cell>
        </row>
        <row r="2486">
          <cell r="A2486" t="str">
            <v>O&amp;M</v>
          </cell>
          <cell r="B2486" t="str">
            <v>Segreve,Mary Louise</v>
          </cell>
          <cell r="C2486">
            <v>21760</v>
          </cell>
          <cell r="D2486" t="str">
            <v>21760</v>
          </cell>
          <cell r="E2486" t="str">
            <v>Cape Cod Meter Collections</v>
          </cell>
          <cell r="F2486" t="str">
            <v>Customer Care</v>
          </cell>
          <cell r="G2486" t="str">
            <v>Meter Reading Cape &amp; Vineyard</v>
          </cell>
          <cell r="H2486" t="str">
            <v>120</v>
          </cell>
          <cell r="I2486" t="str">
            <v>IT</v>
          </cell>
          <cell r="J2486">
            <v>228.98</v>
          </cell>
          <cell r="K2486">
            <v>71.8</v>
          </cell>
          <cell r="M2486">
            <v>49.07</v>
          </cell>
        </row>
        <row r="2487">
          <cell r="A2487" t="str">
            <v>O&amp;M</v>
          </cell>
          <cell r="B2487" t="str">
            <v>Segreve,Mary Louise</v>
          </cell>
          <cell r="C2487">
            <v>21760</v>
          </cell>
          <cell r="D2487" t="str">
            <v>21760</v>
          </cell>
          <cell r="E2487" t="str">
            <v>Meter Reading Cape &amp; Vineyard</v>
          </cell>
          <cell r="F2487" t="str">
            <v>Customer Care</v>
          </cell>
          <cell r="G2487" t="str">
            <v>Meter Reading Cape &amp; Vineyard</v>
          </cell>
          <cell r="H2487" t="str">
            <v>120</v>
          </cell>
          <cell r="I2487" t="str">
            <v>IT</v>
          </cell>
          <cell r="L2487">
            <v>132.47</v>
          </cell>
          <cell r="M2487">
            <v>166848.57999999999</v>
          </cell>
        </row>
        <row r="2488">
          <cell r="A2488" t="str">
            <v>O&amp;M</v>
          </cell>
          <cell r="B2488" t="str">
            <v>Segreve,Mary Louise</v>
          </cell>
          <cell r="C2488">
            <v>21760</v>
          </cell>
          <cell r="D2488" t="str">
            <v>21760</v>
          </cell>
          <cell r="E2488" t="str">
            <v>Cape Cod Meter Collections</v>
          </cell>
          <cell r="F2488" t="str">
            <v>Customer Care</v>
          </cell>
          <cell r="G2488" t="str">
            <v>Meter Reading Cape &amp; Vineyard</v>
          </cell>
          <cell r="H2488" t="str">
            <v>120</v>
          </cell>
          <cell r="I2488" t="str">
            <v>LT</v>
          </cell>
          <cell r="J2488">
            <v>30901.19</v>
          </cell>
          <cell r="K2488">
            <v>188683.22</v>
          </cell>
          <cell r="M2488">
            <v>594697.81000000006</v>
          </cell>
        </row>
        <row r="2489">
          <cell r="A2489" t="str">
            <v>O&amp;M</v>
          </cell>
          <cell r="B2489" t="str">
            <v>Segreve,Mary Louise</v>
          </cell>
          <cell r="C2489">
            <v>21760</v>
          </cell>
          <cell r="D2489" t="str">
            <v>21760</v>
          </cell>
          <cell r="E2489" t="str">
            <v>Meter Reading Cape &amp; Vineyard</v>
          </cell>
          <cell r="F2489" t="str">
            <v>Customer Care</v>
          </cell>
          <cell r="G2489" t="str">
            <v>Meter Reading Cape &amp; Vineyard</v>
          </cell>
          <cell r="H2489" t="str">
            <v>120</v>
          </cell>
          <cell r="I2489" t="str">
            <v>LT</v>
          </cell>
          <cell r="L2489">
            <v>599996.67000000004</v>
          </cell>
          <cell r="M2489">
            <v>473378.18</v>
          </cell>
        </row>
        <row r="2490">
          <cell r="A2490" t="str">
            <v>O&amp;M</v>
          </cell>
          <cell r="B2490" t="str">
            <v>Segreve,Mary Louise</v>
          </cell>
          <cell r="C2490">
            <v>21760</v>
          </cell>
          <cell r="D2490" t="str">
            <v>21760</v>
          </cell>
          <cell r="E2490" t="str">
            <v>Cape Cod Meter Collections</v>
          </cell>
          <cell r="F2490" t="str">
            <v>Customer Care</v>
          </cell>
          <cell r="G2490" t="str">
            <v>Meter Reading Cape &amp; Vineyard</v>
          </cell>
          <cell r="H2490" t="str">
            <v>120</v>
          </cell>
          <cell r="I2490" t="str">
            <v>OT</v>
          </cell>
          <cell r="J2490">
            <v>246.89</v>
          </cell>
          <cell r="K2490">
            <v>1371.39</v>
          </cell>
          <cell r="M2490">
            <v>4245.46</v>
          </cell>
        </row>
        <row r="2491">
          <cell r="A2491" t="str">
            <v>O&amp;M</v>
          </cell>
          <cell r="B2491" t="str">
            <v>Segreve,Mary Louise</v>
          </cell>
          <cell r="C2491">
            <v>21760</v>
          </cell>
          <cell r="D2491" t="str">
            <v>21760</v>
          </cell>
          <cell r="E2491" t="str">
            <v>Meter Reading Cape &amp; Vineyard</v>
          </cell>
          <cell r="F2491" t="str">
            <v>Customer Care</v>
          </cell>
          <cell r="G2491" t="str">
            <v>Meter Reading Cape &amp; Vineyard</v>
          </cell>
          <cell r="H2491" t="str">
            <v>120</v>
          </cell>
          <cell r="I2491" t="str">
            <v>OT</v>
          </cell>
          <cell r="L2491">
            <v>6389.32</v>
          </cell>
        </row>
        <row r="2492">
          <cell r="A2492" t="str">
            <v>O&amp;M</v>
          </cell>
          <cell r="B2492" t="str">
            <v>Segreve,Mary Louise</v>
          </cell>
          <cell r="C2492">
            <v>21760</v>
          </cell>
          <cell r="D2492" t="str">
            <v>21760</v>
          </cell>
          <cell r="E2492" t="str">
            <v>Cape Cod Meter Collections</v>
          </cell>
          <cell r="F2492" t="str">
            <v>Customer Care</v>
          </cell>
          <cell r="G2492" t="str">
            <v>Meter Reading Cape &amp; Vineyard</v>
          </cell>
          <cell r="H2492" t="str">
            <v>120</v>
          </cell>
          <cell r="I2492" t="str">
            <v>TT</v>
          </cell>
          <cell r="K2492">
            <v>40840</v>
          </cell>
        </row>
        <row r="2493">
          <cell r="A2493" t="str">
            <v>O&amp;M</v>
          </cell>
          <cell r="B2493" t="str">
            <v>Segreve,Mary Louise</v>
          </cell>
          <cell r="C2493">
            <v>21760</v>
          </cell>
          <cell r="D2493" t="str">
            <v>21760</v>
          </cell>
          <cell r="E2493" t="str">
            <v>Meter Reading Cape &amp; Vineyard</v>
          </cell>
          <cell r="F2493" t="str">
            <v>Customer Care</v>
          </cell>
          <cell r="G2493" t="str">
            <v>Meter Reading Cape &amp; Vineyard</v>
          </cell>
          <cell r="H2493" t="str">
            <v>120</v>
          </cell>
          <cell r="I2493" t="str">
            <v>TT</v>
          </cell>
          <cell r="L2493">
            <v>127160.21</v>
          </cell>
        </row>
        <row r="2494">
          <cell r="A2494" t="str">
            <v>O&amp;M</v>
          </cell>
          <cell r="B2494" t="str">
            <v>Segreve,Mary Louise</v>
          </cell>
          <cell r="C2494">
            <v>21765</v>
          </cell>
          <cell r="D2494" t="str">
            <v>21765</v>
          </cell>
          <cell r="E2494" t="str">
            <v>Meter Readinh Walth</v>
          </cell>
          <cell r="F2494" t="str">
            <v>Customer Care</v>
          </cell>
          <cell r="G2494" t="str">
            <v>Meter Reading Waltham</v>
          </cell>
          <cell r="H2494" t="str">
            <v>120</v>
          </cell>
          <cell r="I2494" t="str">
            <v>BT</v>
          </cell>
          <cell r="L2494">
            <v>54362.85</v>
          </cell>
          <cell r="M2494">
            <v>584275.93999999994</v>
          </cell>
        </row>
        <row r="2495">
          <cell r="A2495" t="str">
            <v>O&amp;M</v>
          </cell>
          <cell r="B2495" t="str">
            <v>Segreve,Mary Louise</v>
          </cell>
          <cell r="C2495">
            <v>21765</v>
          </cell>
          <cell r="D2495" t="str">
            <v>21765</v>
          </cell>
          <cell r="E2495" t="str">
            <v>Waltham Meter Collection</v>
          </cell>
          <cell r="F2495" t="str">
            <v>Customer Care</v>
          </cell>
          <cell r="G2495" t="str">
            <v>Meter Reading Waltham</v>
          </cell>
          <cell r="H2495" t="str">
            <v>120</v>
          </cell>
          <cell r="I2495" t="str">
            <v>BT</v>
          </cell>
          <cell r="J2495">
            <v>148248.46</v>
          </cell>
          <cell r="K2495">
            <v>135111.31</v>
          </cell>
          <cell r="M2495">
            <v>108842.29</v>
          </cell>
        </row>
        <row r="2496">
          <cell r="A2496" t="str">
            <v>O&amp;M</v>
          </cell>
          <cell r="B2496" t="str">
            <v>Segreve,Mary Louise</v>
          </cell>
          <cell r="C2496">
            <v>21765</v>
          </cell>
          <cell r="D2496" t="str">
            <v>21765</v>
          </cell>
          <cell r="E2496" t="str">
            <v>Meter Readinh Walth</v>
          </cell>
          <cell r="F2496" t="str">
            <v>Customer Care</v>
          </cell>
          <cell r="G2496" t="str">
            <v>Meter Reading Waltham</v>
          </cell>
          <cell r="H2496" t="str">
            <v>120</v>
          </cell>
          <cell r="I2496" t="str">
            <v>IT</v>
          </cell>
          <cell r="L2496">
            <v>2968.43</v>
          </cell>
          <cell r="M2496">
            <v>27287.99</v>
          </cell>
        </row>
        <row r="2497">
          <cell r="A2497" t="str">
            <v>O&amp;M</v>
          </cell>
          <cell r="B2497" t="str">
            <v>Segreve,Mary Louise</v>
          </cell>
          <cell r="C2497">
            <v>21765</v>
          </cell>
          <cell r="D2497" t="str">
            <v>21765</v>
          </cell>
          <cell r="E2497" t="str">
            <v>Waltham Meter Collection</v>
          </cell>
          <cell r="F2497" t="str">
            <v>Customer Care</v>
          </cell>
          <cell r="G2497" t="str">
            <v>Meter Reading Waltham</v>
          </cell>
          <cell r="H2497" t="str">
            <v>120</v>
          </cell>
          <cell r="I2497" t="str">
            <v>IT</v>
          </cell>
          <cell r="J2497">
            <v>10334.98</v>
          </cell>
          <cell r="K2497">
            <v>12114.68</v>
          </cell>
          <cell r="M2497">
            <v>814898.34</v>
          </cell>
        </row>
        <row r="2498">
          <cell r="A2498" t="str">
            <v>O&amp;M</v>
          </cell>
          <cell r="B2498" t="str">
            <v>Segreve,Mary Louise</v>
          </cell>
          <cell r="C2498">
            <v>21765</v>
          </cell>
          <cell r="D2498" t="str">
            <v>21765</v>
          </cell>
          <cell r="E2498" t="str">
            <v>Meter Readinh Walth</v>
          </cell>
          <cell r="F2498" t="str">
            <v>Customer Care</v>
          </cell>
          <cell r="G2498" t="str">
            <v>Meter Reading Waltham</v>
          </cell>
          <cell r="H2498" t="str">
            <v>120</v>
          </cell>
          <cell r="I2498" t="str">
            <v>LT</v>
          </cell>
          <cell r="L2498">
            <v>147413.84</v>
          </cell>
        </row>
        <row r="2499">
          <cell r="A2499" t="str">
            <v>O&amp;M</v>
          </cell>
          <cell r="B2499" t="str">
            <v>Segreve,Mary Louise</v>
          </cell>
          <cell r="C2499">
            <v>21765</v>
          </cell>
          <cell r="D2499" t="str">
            <v>21765</v>
          </cell>
          <cell r="E2499" t="str">
            <v>Waltham Meter Collection</v>
          </cell>
          <cell r="F2499" t="str">
            <v>Customer Care</v>
          </cell>
          <cell r="G2499" t="str">
            <v>Meter Reading Waltham</v>
          </cell>
          <cell r="H2499" t="str">
            <v>120</v>
          </cell>
          <cell r="I2499" t="str">
            <v>LT</v>
          </cell>
          <cell r="J2499">
            <v>417050.94</v>
          </cell>
          <cell r="K2499">
            <v>384764.69</v>
          </cell>
        </row>
        <row r="2500">
          <cell r="A2500" t="str">
            <v>O&amp;M</v>
          </cell>
          <cell r="B2500" t="str">
            <v>Segreve,Mary Louise</v>
          </cell>
          <cell r="C2500">
            <v>21765</v>
          </cell>
          <cell r="D2500" t="str">
            <v>21765</v>
          </cell>
          <cell r="E2500" t="str">
            <v>Meter Readinh Walth</v>
          </cell>
          <cell r="F2500" t="str">
            <v>Customer Care</v>
          </cell>
          <cell r="G2500" t="str">
            <v>Meter Reading Waltham</v>
          </cell>
          <cell r="H2500" t="str">
            <v>120</v>
          </cell>
          <cell r="I2500" t="str">
            <v>MT</v>
          </cell>
          <cell r="L2500">
            <v>148.63999999999999</v>
          </cell>
        </row>
        <row r="2501">
          <cell r="A2501" t="str">
            <v>O&amp;M</v>
          </cell>
          <cell r="B2501" t="str">
            <v>Segreve,Mary Louise</v>
          </cell>
          <cell r="C2501">
            <v>21765</v>
          </cell>
          <cell r="D2501" t="str">
            <v>21765</v>
          </cell>
          <cell r="E2501" t="str">
            <v>Waltham Meter Collection</v>
          </cell>
          <cell r="F2501" t="str">
            <v>Customer Care</v>
          </cell>
          <cell r="G2501" t="str">
            <v>Meter Reading Waltham</v>
          </cell>
          <cell r="H2501" t="str">
            <v>120</v>
          </cell>
          <cell r="I2501" t="str">
            <v>MT</v>
          </cell>
          <cell r="J2501">
            <v>24556.66</v>
          </cell>
          <cell r="K2501">
            <v>-24325.98</v>
          </cell>
        </row>
        <row r="2502">
          <cell r="A2502" t="str">
            <v>O&amp;M</v>
          </cell>
          <cell r="B2502" t="str">
            <v>Segreve,Mary Louise</v>
          </cell>
          <cell r="C2502">
            <v>21765</v>
          </cell>
          <cell r="D2502" t="str">
            <v>21765</v>
          </cell>
          <cell r="E2502" t="str">
            <v>Meter Readinh Walth</v>
          </cell>
          <cell r="F2502" t="str">
            <v>Customer Care</v>
          </cell>
          <cell r="G2502" t="str">
            <v>Meter Reading Waltham</v>
          </cell>
          <cell r="H2502" t="str">
            <v>120</v>
          </cell>
          <cell r="I2502" t="str">
            <v>OT</v>
          </cell>
          <cell r="L2502">
            <v>125340.79</v>
          </cell>
          <cell r="M2502">
            <v>475354.41</v>
          </cell>
        </row>
        <row r="2503">
          <cell r="A2503" t="str">
            <v>O&amp;M</v>
          </cell>
          <cell r="B2503" t="str">
            <v>Segreve,Mary Louise</v>
          </cell>
          <cell r="C2503">
            <v>21765</v>
          </cell>
          <cell r="D2503" t="str">
            <v>21765</v>
          </cell>
          <cell r="E2503" t="str">
            <v>Waltham Meter Collection</v>
          </cell>
          <cell r="F2503" t="str">
            <v>Customer Care</v>
          </cell>
          <cell r="G2503" t="str">
            <v>Meter Reading Waltham</v>
          </cell>
          <cell r="H2503" t="str">
            <v>120</v>
          </cell>
          <cell r="I2503" t="str">
            <v>OT</v>
          </cell>
          <cell r="J2503">
            <v>89239</v>
          </cell>
          <cell r="K2503">
            <v>101496.39</v>
          </cell>
        </row>
        <row r="2504">
          <cell r="A2504" t="str">
            <v>O&amp;M</v>
          </cell>
          <cell r="B2504" t="str">
            <v>Segreve,Mary Louise</v>
          </cell>
          <cell r="C2504">
            <v>21765</v>
          </cell>
          <cell r="D2504" t="str">
            <v>21765</v>
          </cell>
          <cell r="E2504" t="str">
            <v>Meter Readinh Walth</v>
          </cell>
          <cell r="F2504" t="str">
            <v>Customer Care</v>
          </cell>
          <cell r="G2504" t="str">
            <v>Meter Reading Waltham</v>
          </cell>
          <cell r="H2504" t="str">
            <v>120</v>
          </cell>
          <cell r="I2504" t="str">
            <v>TT</v>
          </cell>
          <cell r="L2504">
            <v>20106.84</v>
          </cell>
        </row>
        <row r="2505">
          <cell r="A2505" t="str">
            <v>O&amp;M</v>
          </cell>
          <cell r="B2505" t="str">
            <v>Segreve,Mary Louise</v>
          </cell>
          <cell r="C2505">
            <v>21765</v>
          </cell>
          <cell r="D2505" t="str">
            <v>21765</v>
          </cell>
          <cell r="E2505" t="str">
            <v>Waltham Meter Collection</v>
          </cell>
          <cell r="F2505" t="str">
            <v>Customer Care</v>
          </cell>
          <cell r="G2505" t="str">
            <v>Meter Reading Waltham</v>
          </cell>
          <cell r="H2505" t="str">
            <v>120</v>
          </cell>
          <cell r="I2505" t="str">
            <v>TT</v>
          </cell>
          <cell r="J2505">
            <v>42705.02</v>
          </cell>
          <cell r="K2505">
            <v>40154.589999999997</v>
          </cell>
        </row>
        <row r="2506">
          <cell r="A2506" t="str">
            <v>O&amp;M</v>
          </cell>
          <cell r="C2506">
            <v>21820</v>
          </cell>
          <cell r="D2506" t="str">
            <v>21820</v>
          </cell>
          <cell r="E2506" t="str">
            <v>EM - ENERGY MANAGEMENT SYSTEM</v>
          </cell>
          <cell r="H2506" t="str">
            <v>120</v>
          </cell>
          <cell r="I2506" t="str">
            <v>BT</v>
          </cell>
          <cell r="J2506">
            <v>17786.330000000002</v>
          </cell>
          <cell r="M2506">
            <v>636393.29</v>
          </cell>
        </row>
        <row r="2507">
          <cell r="A2507" t="str">
            <v>O&amp;M</v>
          </cell>
          <cell r="C2507">
            <v>21825</v>
          </cell>
          <cell r="D2507" t="str">
            <v>21825</v>
          </cell>
          <cell r="E2507" t="str">
            <v>PS - POWER SYSTEM SERVICES</v>
          </cell>
          <cell r="H2507" t="str">
            <v>120</v>
          </cell>
          <cell r="I2507" t="str">
            <v>BT</v>
          </cell>
          <cell r="J2507">
            <v>8990.5499999999993</v>
          </cell>
          <cell r="K2507">
            <v>0</v>
          </cell>
        </row>
        <row r="2508">
          <cell r="A2508" t="str">
            <v>O&amp;M</v>
          </cell>
          <cell r="C2508">
            <v>21830</v>
          </cell>
          <cell r="D2508" t="str">
            <v>21830</v>
          </cell>
          <cell r="E2508" t="str">
            <v>RB - SPECIAL PROJECT</v>
          </cell>
          <cell r="H2508" t="str">
            <v>120</v>
          </cell>
          <cell r="I2508" t="str">
            <v>BT</v>
          </cell>
          <cell r="K2508">
            <v>18.649999999999999</v>
          </cell>
          <cell r="M2508">
            <v>2364518.5699999998</v>
          </cell>
        </row>
        <row r="2509">
          <cell r="A2509" t="str">
            <v>O&amp;M</v>
          </cell>
          <cell r="C2509">
            <v>21830</v>
          </cell>
          <cell r="D2509" t="str">
            <v>21830</v>
          </cell>
          <cell r="E2509" t="str">
            <v>RB - SPECIAL PROJECT</v>
          </cell>
          <cell r="H2509" t="str">
            <v>120</v>
          </cell>
          <cell r="I2509" t="str">
            <v>LT</v>
          </cell>
          <cell r="K2509">
            <v>53.28</v>
          </cell>
        </row>
        <row r="2510">
          <cell r="A2510" t="str">
            <v>O&amp;M</v>
          </cell>
          <cell r="B2510" t="str">
            <v>Segreve,Mary Louise</v>
          </cell>
          <cell r="C2510">
            <v>21845</v>
          </cell>
          <cell r="D2510" t="str">
            <v>21845</v>
          </cell>
          <cell r="E2510" t="str">
            <v>Director</v>
          </cell>
          <cell r="F2510" t="str">
            <v>Customer Care</v>
          </cell>
          <cell r="G2510" t="str">
            <v>Meter Data Management</v>
          </cell>
          <cell r="H2510" t="str">
            <v>120</v>
          </cell>
          <cell r="I2510" t="str">
            <v>BT</v>
          </cell>
          <cell r="L2510">
            <v>-644894.29</v>
          </cell>
          <cell r="M2510">
            <v>28857.75</v>
          </cell>
        </row>
        <row r="2511">
          <cell r="A2511" t="str">
            <v>O&amp;M</v>
          </cell>
          <cell r="B2511" t="str">
            <v>Segreve,Mary Louise</v>
          </cell>
          <cell r="C2511">
            <v>21845</v>
          </cell>
          <cell r="D2511" t="str">
            <v>21845</v>
          </cell>
          <cell r="E2511" t="str">
            <v>Director</v>
          </cell>
          <cell r="F2511" t="str">
            <v>Customer Care</v>
          </cell>
          <cell r="G2511" t="str">
            <v>Meter Data Management</v>
          </cell>
          <cell r="H2511" t="str">
            <v>120</v>
          </cell>
          <cell r="I2511" t="str">
            <v>IT</v>
          </cell>
          <cell r="M2511">
            <v>43788.11</v>
          </cell>
        </row>
        <row r="2512">
          <cell r="A2512" t="str">
            <v>O&amp;M</v>
          </cell>
          <cell r="B2512" t="str">
            <v>Segreve,Mary Louise</v>
          </cell>
          <cell r="C2512">
            <v>21845</v>
          </cell>
          <cell r="D2512" t="str">
            <v>21845</v>
          </cell>
          <cell r="E2512" t="str">
            <v>Director</v>
          </cell>
          <cell r="F2512" t="str">
            <v>Customer Care</v>
          </cell>
          <cell r="G2512" t="str">
            <v>Meter Data Management</v>
          </cell>
          <cell r="H2512" t="str">
            <v>120</v>
          </cell>
          <cell r="I2512" t="str">
            <v>LT</v>
          </cell>
          <cell r="L2512">
            <v>-850265.56</v>
          </cell>
        </row>
        <row r="2513">
          <cell r="A2513" t="str">
            <v>O&amp;M</v>
          </cell>
          <cell r="B2513" t="str">
            <v>Segreve,Mary Louise</v>
          </cell>
          <cell r="C2513">
            <v>21845</v>
          </cell>
          <cell r="D2513" t="str">
            <v>21845</v>
          </cell>
          <cell r="E2513" t="str">
            <v>Director</v>
          </cell>
          <cell r="F2513" t="str">
            <v>Customer Care</v>
          </cell>
          <cell r="G2513" t="str">
            <v>Meter Data Management</v>
          </cell>
          <cell r="H2513" t="str">
            <v>120</v>
          </cell>
          <cell r="I2513" t="str">
            <v>OT</v>
          </cell>
          <cell r="L2513">
            <v>0</v>
          </cell>
          <cell r="M2513">
            <v>213.91</v>
          </cell>
        </row>
        <row r="2514">
          <cell r="A2514" t="str">
            <v>O&amp;M</v>
          </cell>
          <cell r="B2514" t="str">
            <v>DiChiara, Paul</v>
          </cell>
          <cell r="C2514">
            <v>21850</v>
          </cell>
          <cell r="D2514" t="str">
            <v>21850</v>
          </cell>
          <cell r="E2514" t="str">
            <v>Meter Tech Support</v>
          </cell>
          <cell r="F2514" t="str">
            <v>Mat Mgmt-Trans</v>
          </cell>
          <cell r="G2514" t="str">
            <v>Meter Tech North-Support</v>
          </cell>
          <cell r="H2514" t="str">
            <v>120</v>
          </cell>
          <cell r="I2514" t="str">
            <v>BT</v>
          </cell>
          <cell r="L2514">
            <v>14928.23</v>
          </cell>
          <cell r="M2514">
            <v>877746.64</v>
          </cell>
        </row>
        <row r="2515">
          <cell r="A2515" t="str">
            <v>O&amp;M</v>
          </cell>
          <cell r="B2515" t="str">
            <v>DiChiara, Paul</v>
          </cell>
          <cell r="C2515">
            <v>21850</v>
          </cell>
          <cell r="D2515" t="str">
            <v>21850</v>
          </cell>
          <cell r="E2515" t="str">
            <v>Meter Technical Services - Central Operations</v>
          </cell>
          <cell r="F2515" t="str">
            <v>Mat Mgmt-Trans</v>
          </cell>
          <cell r="G2515" t="str">
            <v>Meter Tech North-Support</v>
          </cell>
          <cell r="H2515" t="str">
            <v>120</v>
          </cell>
          <cell r="I2515" t="str">
            <v>BT</v>
          </cell>
          <cell r="K2515">
            <v>96371.51</v>
          </cell>
          <cell r="M2515">
            <v>22614.3</v>
          </cell>
        </row>
        <row r="2516">
          <cell r="A2516" t="str">
            <v>CAP</v>
          </cell>
          <cell r="B2516" t="str">
            <v>DiChiara, Paul</v>
          </cell>
          <cell r="C2516">
            <v>21850</v>
          </cell>
          <cell r="D2516" t="str">
            <v>21850</v>
          </cell>
          <cell r="E2516" t="str">
            <v>Meter Tech Support</v>
          </cell>
          <cell r="F2516" t="str">
            <v>Mat Mgmt-Trans</v>
          </cell>
          <cell r="G2516" t="str">
            <v>Meter Tech North-Support</v>
          </cell>
          <cell r="H2516" t="str">
            <v>120</v>
          </cell>
          <cell r="I2516" t="str">
            <v>CB</v>
          </cell>
          <cell r="L2516">
            <v>30906.91</v>
          </cell>
        </row>
        <row r="2517">
          <cell r="A2517" t="str">
            <v>CAP</v>
          </cell>
          <cell r="B2517" t="str">
            <v>DiChiara, Paul</v>
          </cell>
          <cell r="C2517">
            <v>21850</v>
          </cell>
          <cell r="D2517" t="str">
            <v>21850</v>
          </cell>
          <cell r="E2517" t="str">
            <v>Meter Tech Support</v>
          </cell>
          <cell r="F2517" t="str">
            <v>Mat Mgmt-Trans</v>
          </cell>
          <cell r="G2517" t="str">
            <v>Meter Tech North-Support</v>
          </cell>
          <cell r="H2517" t="str">
            <v>120</v>
          </cell>
          <cell r="I2517" t="str">
            <v>CI</v>
          </cell>
          <cell r="L2517">
            <v>588403.92000000004</v>
          </cell>
          <cell r="M2517">
            <v>21987.64</v>
          </cell>
        </row>
        <row r="2518">
          <cell r="A2518" t="str">
            <v>CAP</v>
          </cell>
          <cell r="B2518" t="str">
            <v>DiChiara, Paul</v>
          </cell>
          <cell r="C2518">
            <v>21850</v>
          </cell>
          <cell r="D2518" t="str">
            <v>21850</v>
          </cell>
          <cell r="E2518" t="str">
            <v>Meter Tech Support</v>
          </cell>
          <cell r="F2518" t="str">
            <v>Mat Mgmt-Trans</v>
          </cell>
          <cell r="G2518" t="str">
            <v>Meter Tech North-Support</v>
          </cell>
          <cell r="H2518" t="str">
            <v>120</v>
          </cell>
          <cell r="I2518" t="str">
            <v>CL</v>
          </cell>
          <cell r="L2518">
            <v>1916098.38</v>
          </cell>
        </row>
        <row r="2519">
          <cell r="A2519" t="str">
            <v>CAP</v>
          </cell>
          <cell r="B2519" t="str">
            <v>DiChiara, Paul</v>
          </cell>
          <cell r="C2519">
            <v>21850</v>
          </cell>
          <cell r="D2519" t="str">
            <v>21850</v>
          </cell>
          <cell r="E2519" t="str">
            <v>Meter Tech Support</v>
          </cell>
          <cell r="F2519" t="str">
            <v>Mat Mgmt-Trans</v>
          </cell>
          <cell r="G2519" t="str">
            <v>Meter Tech North-Support</v>
          </cell>
          <cell r="H2519" t="str">
            <v>120</v>
          </cell>
          <cell r="I2519" t="str">
            <v>CM</v>
          </cell>
          <cell r="L2519">
            <v>4638005.76</v>
          </cell>
        </row>
        <row r="2520">
          <cell r="A2520" t="str">
            <v>CAP</v>
          </cell>
          <cell r="B2520" t="str">
            <v>DiChiara, Paul</v>
          </cell>
          <cell r="C2520">
            <v>21850</v>
          </cell>
          <cell r="D2520" t="str">
            <v>21850</v>
          </cell>
          <cell r="E2520" t="str">
            <v>Meter Tech Support</v>
          </cell>
          <cell r="F2520" t="str">
            <v>Mat Mgmt-Trans</v>
          </cell>
          <cell r="G2520" t="str">
            <v>Meter Tech North-Support</v>
          </cell>
          <cell r="H2520" t="str">
            <v>120</v>
          </cell>
          <cell r="I2520" t="str">
            <v>CO</v>
          </cell>
          <cell r="L2520">
            <v>-531112</v>
          </cell>
        </row>
        <row r="2521">
          <cell r="A2521" t="str">
            <v>CAP</v>
          </cell>
          <cell r="B2521" t="str">
            <v>DiChiara, Paul</v>
          </cell>
          <cell r="C2521">
            <v>21850</v>
          </cell>
          <cell r="D2521" t="str">
            <v>21850</v>
          </cell>
          <cell r="E2521" t="str">
            <v>Meter Tech Support</v>
          </cell>
          <cell r="F2521" t="str">
            <v>Mat Mgmt-Trans</v>
          </cell>
          <cell r="G2521" t="str">
            <v>Meter Tech North-Support</v>
          </cell>
          <cell r="H2521" t="str">
            <v>120</v>
          </cell>
          <cell r="I2521" t="str">
            <v>CT</v>
          </cell>
          <cell r="L2521">
            <v>426662.39</v>
          </cell>
        </row>
        <row r="2522">
          <cell r="A2522" t="str">
            <v>O&amp;M</v>
          </cell>
          <cell r="B2522" t="str">
            <v>DiChiara, Paul</v>
          </cell>
          <cell r="C2522">
            <v>21850</v>
          </cell>
          <cell r="D2522" t="str">
            <v>21850</v>
          </cell>
          <cell r="E2522" t="str">
            <v>Meter Tech Support</v>
          </cell>
          <cell r="F2522" t="str">
            <v>Mat Mgmt-Trans</v>
          </cell>
          <cell r="G2522" t="str">
            <v>Meter Tech North-Support</v>
          </cell>
          <cell r="H2522" t="str">
            <v>120</v>
          </cell>
          <cell r="I2522" t="str">
            <v>IT</v>
          </cell>
          <cell r="L2522">
            <v>169947.48</v>
          </cell>
          <cell r="M2522">
            <v>1142461.19</v>
          </cell>
        </row>
        <row r="2523">
          <cell r="A2523" t="str">
            <v>O&amp;M</v>
          </cell>
          <cell r="B2523" t="str">
            <v>DiChiara, Paul</v>
          </cell>
          <cell r="C2523">
            <v>21850</v>
          </cell>
          <cell r="D2523" t="str">
            <v>21850</v>
          </cell>
          <cell r="E2523" t="str">
            <v>Meter Technical Services - Central Operations</v>
          </cell>
          <cell r="F2523" t="str">
            <v>Mat Mgmt-Trans</v>
          </cell>
          <cell r="G2523" t="str">
            <v>Meter Tech North-Support</v>
          </cell>
          <cell r="H2523" t="str">
            <v>120</v>
          </cell>
          <cell r="I2523" t="str">
            <v>IT</v>
          </cell>
          <cell r="K2523">
            <v>134283.87</v>
          </cell>
          <cell r="M2523">
            <v>117190.58</v>
          </cell>
        </row>
        <row r="2524">
          <cell r="A2524" t="str">
            <v>O&amp;M</v>
          </cell>
          <cell r="B2524" t="str">
            <v>DiChiara, Paul</v>
          </cell>
          <cell r="C2524">
            <v>21850</v>
          </cell>
          <cell r="D2524" t="str">
            <v>21850</v>
          </cell>
          <cell r="E2524" t="str">
            <v>Meter Tech Support</v>
          </cell>
          <cell r="F2524" t="str">
            <v>Mat Mgmt-Trans</v>
          </cell>
          <cell r="G2524" t="str">
            <v>Meter Tech North-Support</v>
          </cell>
          <cell r="H2524" t="str">
            <v>120</v>
          </cell>
          <cell r="I2524" t="str">
            <v>LT</v>
          </cell>
          <cell r="L2524">
            <v>43311.88</v>
          </cell>
        </row>
        <row r="2525">
          <cell r="A2525" t="str">
            <v>O&amp;M</v>
          </cell>
          <cell r="B2525" t="str">
            <v>DiChiara, Paul</v>
          </cell>
          <cell r="C2525">
            <v>21850</v>
          </cell>
          <cell r="D2525" t="str">
            <v>21850</v>
          </cell>
          <cell r="E2525" t="str">
            <v>Meter Technical Services - Central Operations</v>
          </cell>
          <cell r="F2525" t="str">
            <v>Mat Mgmt-Trans</v>
          </cell>
          <cell r="G2525" t="str">
            <v>Meter Tech North-Support</v>
          </cell>
          <cell r="H2525" t="str">
            <v>120</v>
          </cell>
          <cell r="I2525" t="str">
            <v>LT</v>
          </cell>
          <cell r="K2525">
            <v>276992</v>
          </cell>
        </row>
        <row r="2526">
          <cell r="A2526" t="str">
            <v>O&amp;M</v>
          </cell>
          <cell r="B2526" t="str">
            <v>DiChiara, Paul</v>
          </cell>
          <cell r="C2526">
            <v>21850</v>
          </cell>
          <cell r="D2526" t="str">
            <v>21850</v>
          </cell>
          <cell r="E2526" t="str">
            <v>Meter Tech Support</v>
          </cell>
          <cell r="F2526" t="str">
            <v>Mat Mgmt-Trans</v>
          </cell>
          <cell r="G2526" t="str">
            <v>Meter Tech North-Support</v>
          </cell>
          <cell r="H2526" t="str">
            <v>120</v>
          </cell>
          <cell r="I2526" t="str">
            <v>MT</v>
          </cell>
          <cell r="L2526">
            <v>11.55</v>
          </cell>
        </row>
        <row r="2527">
          <cell r="A2527" t="str">
            <v>O&amp;M</v>
          </cell>
          <cell r="B2527" t="str">
            <v>DiChiara, Paul</v>
          </cell>
          <cell r="C2527">
            <v>21850</v>
          </cell>
          <cell r="D2527" t="str">
            <v>21850</v>
          </cell>
          <cell r="E2527" t="str">
            <v>Meter Technical Services - Central Operations</v>
          </cell>
          <cell r="F2527" t="str">
            <v>Mat Mgmt-Trans</v>
          </cell>
          <cell r="G2527" t="str">
            <v>Meter Tech North-Support</v>
          </cell>
          <cell r="H2527" t="str">
            <v>120</v>
          </cell>
          <cell r="I2527" t="str">
            <v>MT</v>
          </cell>
          <cell r="K2527">
            <v>6703.35</v>
          </cell>
          <cell r="M2527">
            <v>1398.99</v>
          </cell>
        </row>
        <row r="2528">
          <cell r="A2528" t="str">
            <v>O&amp;M</v>
          </cell>
          <cell r="B2528" t="str">
            <v>DiChiara, Paul</v>
          </cell>
          <cell r="C2528">
            <v>21850</v>
          </cell>
          <cell r="D2528" t="str">
            <v>21850</v>
          </cell>
          <cell r="E2528" t="str">
            <v>Meter Tech Support</v>
          </cell>
          <cell r="F2528" t="str">
            <v>Mat Mgmt-Trans</v>
          </cell>
          <cell r="G2528" t="str">
            <v>Meter Tech North-Support</v>
          </cell>
          <cell r="H2528" t="str">
            <v>120</v>
          </cell>
          <cell r="I2528" t="str">
            <v>OT</v>
          </cell>
          <cell r="L2528">
            <v>16164.1</v>
          </cell>
          <cell r="M2528">
            <v>34691.07</v>
          </cell>
        </row>
        <row r="2529">
          <cell r="A2529" t="str">
            <v>O&amp;M</v>
          </cell>
          <cell r="B2529" t="str">
            <v>DiChiara, Paul</v>
          </cell>
          <cell r="C2529">
            <v>21850</v>
          </cell>
          <cell r="D2529" t="str">
            <v>21850</v>
          </cell>
          <cell r="E2529" t="str">
            <v>Meter Technical Services - Central Operations</v>
          </cell>
          <cell r="F2529" t="str">
            <v>Mat Mgmt-Trans</v>
          </cell>
          <cell r="G2529" t="str">
            <v>Meter Tech North-Support</v>
          </cell>
          <cell r="H2529" t="str">
            <v>120</v>
          </cell>
          <cell r="I2529" t="str">
            <v>OT</v>
          </cell>
          <cell r="K2529">
            <v>-248610.2</v>
          </cell>
          <cell r="M2529">
            <v>21787.18</v>
          </cell>
        </row>
        <row r="2530">
          <cell r="A2530" t="str">
            <v>O&amp;M</v>
          </cell>
          <cell r="B2530" t="str">
            <v>DiChiara, Paul</v>
          </cell>
          <cell r="C2530">
            <v>21850</v>
          </cell>
          <cell r="D2530" t="str">
            <v>21850</v>
          </cell>
          <cell r="E2530" t="str">
            <v>Meter Tech Support</v>
          </cell>
          <cell r="F2530" t="str">
            <v>Mat Mgmt-Trans</v>
          </cell>
          <cell r="G2530" t="str">
            <v>Meter Tech North-Support</v>
          </cell>
          <cell r="H2530" t="str">
            <v>120</v>
          </cell>
          <cell r="I2530" t="str">
            <v>TT</v>
          </cell>
          <cell r="L2530">
            <v>24362.59</v>
          </cell>
        </row>
        <row r="2531">
          <cell r="A2531" t="str">
            <v>O&amp;M</v>
          </cell>
          <cell r="B2531" t="str">
            <v>DiChiara, Paul</v>
          </cell>
          <cell r="C2531">
            <v>21850</v>
          </cell>
          <cell r="D2531" t="str">
            <v>21850</v>
          </cell>
          <cell r="E2531" t="str">
            <v>Meter Technical Services - Central Operations</v>
          </cell>
          <cell r="F2531" t="str">
            <v>Mat Mgmt-Trans</v>
          </cell>
          <cell r="G2531" t="str">
            <v>Meter Tech North-Support</v>
          </cell>
          <cell r="H2531" t="str">
            <v>120</v>
          </cell>
          <cell r="I2531" t="str">
            <v>TT</v>
          </cell>
          <cell r="K2531">
            <v>32039.85</v>
          </cell>
        </row>
        <row r="2532">
          <cell r="A2532" t="str">
            <v>O&amp;M</v>
          </cell>
          <cell r="C2532">
            <v>21855</v>
          </cell>
          <cell r="D2532" t="str">
            <v>21855</v>
          </cell>
          <cell r="E2532" t="str">
            <v>Billing Support</v>
          </cell>
          <cell r="H2532" t="str">
            <v>120</v>
          </cell>
          <cell r="I2532" t="str">
            <v>BT</v>
          </cell>
          <cell r="J2532">
            <v>144678.94</v>
          </cell>
          <cell r="K2532">
            <v>3822.68</v>
          </cell>
          <cell r="M2532">
            <v>1146855.67</v>
          </cell>
        </row>
        <row r="2533">
          <cell r="A2533" t="str">
            <v>CAP</v>
          </cell>
          <cell r="C2533">
            <v>21855</v>
          </cell>
          <cell r="D2533" t="str">
            <v>21855</v>
          </cell>
          <cell r="E2533" t="str">
            <v>Billing Support</v>
          </cell>
          <cell r="H2533" t="str">
            <v>120</v>
          </cell>
          <cell r="I2533" t="str">
            <v>CB</v>
          </cell>
          <cell r="J2533">
            <v>6688</v>
          </cell>
          <cell r="K2533">
            <v>778.14</v>
          </cell>
        </row>
        <row r="2534">
          <cell r="A2534" t="str">
            <v>CAP</v>
          </cell>
          <cell r="C2534">
            <v>21855</v>
          </cell>
          <cell r="D2534" t="str">
            <v>21855</v>
          </cell>
          <cell r="E2534" t="str">
            <v>Billing Support</v>
          </cell>
          <cell r="H2534" t="str">
            <v>120</v>
          </cell>
          <cell r="I2534" t="str">
            <v>CI</v>
          </cell>
          <cell r="J2534">
            <v>4274.01</v>
          </cell>
          <cell r="K2534">
            <v>-15419.83</v>
          </cell>
          <cell r="M2534">
            <v>3485.12</v>
          </cell>
        </row>
        <row r="2535">
          <cell r="A2535" t="str">
            <v>CAP</v>
          </cell>
          <cell r="C2535">
            <v>21855</v>
          </cell>
          <cell r="D2535" t="str">
            <v>21855</v>
          </cell>
          <cell r="E2535" t="str">
            <v>Billing Support</v>
          </cell>
          <cell r="H2535" t="str">
            <v>120</v>
          </cell>
          <cell r="I2535" t="str">
            <v>CL</v>
          </cell>
          <cell r="J2535">
            <v>15480.39</v>
          </cell>
          <cell r="K2535">
            <v>1768.54</v>
          </cell>
        </row>
        <row r="2536">
          <cell r="A2536" t="str">
            <v>CAP</v>
          </cell>
          <cell r="C2536">
            <v>21855</v>
          </cell>
          <cell r="D2536" t="str">
            <v>21855</v>
          </cell>
          <cell r="E2536" t="str">
            <v>Billing Support</v>
          </cell>
          <cell r="H2536" t="str">
            <v>120</v>
          </cell>
          <cell r="I2536" t="str">
            <v>CM</v>
          </cell>
          <cell r="J2536">
            <v>358231.39</v>
          </cell>
          <cell r="K2536">
            <v>105849.1</v>
          </cell>
          <cell r="L2536">
            <v>26844.16</v>
          </cell>
        </row>
        <row r="2537">
          <cell r="A2537" t="str">
            <v>CAP</v>
          </cell>
          <cell r="C2537">
            <v>21855</v>
          </cell>
          <cell r="D2537" t="str">
            <v>21855</v>
          </cell>
          <cell r="E2537" t="str">
            <v>Billing Support</v>
          </cell>
          <cell r="H2537" t="str">
            <v>120</v>
          </cell>
          <cell r="I2537" t="str">
            <v>CO</v>
          </cell>
          <cell r="J2537">
            <v>474004.25</v>
          </cell>
          <cell r="K2537">
            <v>258797.38</v>
          </cell>
          <cell r="M2537">
            <v>91.08</v>
          </cell>
        </row>
        <row r="2538">
          <cell r="A2538" t="str">
            <v>O&amp;M</v>
          </cell>
          <cell r="C2538">
            <v>21855</v>
          </cell>
          <cell r="D2538" t="str">
            <v>21855</v>
          </cell>
          <cell r="E2538" t="str">
            <v>Billing Support</v>
          </cell>
          <cell r="H2538" t="str">
            <v>120</v>
          </cell>
          <cell r="I2538" t="str">
            <v>IT</v>
          </cell>
          <cell r="J2538">
            <v>232965.99</v>
          </cell>
          <cell r="K2538">
            <v>-12991.88</v>
          </cell>
          <cell r="M2538">
            <v>40994.29</v>
          </cell>
        </row>
        <row r="2539">
          <cell r="A2539" t="str">
            <v>O&amp;M</v>
          </cell>
          <cell r="C2539">
            <v>21855</v>
          </cell>
          <cell r="D2539" t="str">
            <v>21855</v>
          </cell>
          <cell r="E2539" t="str">
            <v>Billing Support</v>
          </cell>
          <cell r="H2539" t="str">
            <v>120</v>
          </cell>
          <cell r="I2539" t="str">
            <v>LT</v>
          </cell>
          <cell r="J2539">
            <v>410016.09</v>
          </cell>
          <cell r="K2539">
            <v>10943.17</v>
          </cell>
          <cell r="M2539">
            <v>1168883.83</v>
          </cell>
        </row>
        <row r="2540">
          <cell r="A2540" t="str">
            <v>O&amp;M</v>
          </cell>
          <cell r="C2540">
            <v>21855</v>
          </cell>
          <cell r="D2540" t="str">
            <v>21855</v>
          </cell>
          <cell r="E2540" t="str">
            <v>Billing Support</v>
          </cell>
          <cell r="H2540" t="str">
            <v>120</v>
          </cell>
          <cell r="I2540" t="str">
            <v>MT</v>
          </cell>
          <cell r="J2540">
            <v>621.39</v>
          </cell>
          <cell r="L2540">
            <v>0</v>
          </cell>
        </row>
        <row r="2541">
          <cell r="A2541" t="str">
            <v>O&amp;M</v>
          </cell>
          <cell r="C2541">
            <v>21855</v>
          </cell>
          <cell r="D2541" t="str">
            <v>21855</v>
          </cell>
          <cell r="E2541" t="str">
            <v>Billing Support</v>
          </cell>
          <cell r="H2541" t="str">
            <v>120</v>
          </cell>
          <cell r="I2541" t="str">
            <v>OT</v>
          </cell>
          <cell r="J2541">
            <v>-416570.92</v>
          </cell>
          <cell r="K2541">
            <v>14179.9</v>
          </cell>
          <cell r="L2541">
            <v>0</v>
          </cell>
        </row>
        <row r="2542">
          <cell r="A2542" t="str">
            <v>O&amp;M</v>
          </cell>
          <cell r="C2542">
            <v>21855</v>
          </cell>
          <cell r="D2542" t="str">
            <v>21855</v>
          </cell>
          <cell r="E2542" t="str">
            <v>Billing Support</v>
          </cell>
          <cell r="H2542" t="str">
            <v>120</v>
          </cell>
          <cell r="I2542" t="str">
            <v>TT</v>
          </cell>
          <cell r="J2542">
            <v>52427.27</v>
          </cell>
          <cell r="K2542">
            <v>284.7</v>
          </cell>
        </row>
        <row r="2543">
          <cell r="A2543" t="str">
            <v>O&amp;M</v>
          </cell>
          <cell r="B2543" t="str">
            <v>DiChiara, Paul</v>
          </cell>
          <cell r="C2543">
            <v>21860</v>
          </cell>
          <cell r="D2543" t="str">
            <v>21860</v>
          </cell>
          <cell r="E2543" t="str">
            <v>Meter Tech Boston</v>
          </cell>
          <cell r="F2543" t="str">
            <v>Mat Mgmt-Trans</v>
          </cell>
          <cell r="G2543" t="str">
            <v>Meter Tech Boston</v>
          </cell>
          <cell r="H2543" t="str">
            <v>120</v>
          </cell>
          <cell r="I2543" t="str">
            <v>BT</v>
          </cell>
          <cell r="L2543">
            <v>8791.7800000000007</v>
          </cell>
          <cell r="M2543">
            <v>134937.37</v>
          </cell>
        </row>
        <row r="2544">
          <cell r="A2544" t="str">
            <v>O&amp;M</v>
          </cell>
          <cell r="B2544" t="str">
            <v>DiChiara, Paul</v>
          </cell>
          <cell r="C2544">
            <v>21860</v>
          </cell>
          <cell r="D2544" t="str">
            <v>21860</v>
          </cell>
          <cell r="E2544" t="str">
            <v>Meter Tech Mass Ave</v>
          </cell>
          <cell r="F2544" t="str">
            <v>Mat Mgmt-Trans</v>
          </cell>
          <cell r="G2544" t="str">
            <v>Meter Tech Boston</v>
          </cell>
          <cell r="H2544" t="str">
            <v>120</v>
          </cell>
          <cell r="I2544" t="str">
            <v>BT</v>
          </cell>
          <cell r="J2544">
            <v>566523.24</v>
          </cell>
          <cell r="K2544">
            <v>396838.31</v>
          </cell>
        </row>
        <row r="2545">
          <cell r="A2545" t="str">
            <v>CAP</v>
          </cell>
          <cell r="B2545" t="str">
            <v>DiChiara, Paul</v>
          </cell>
          <cell r="C2545">
            <v>21860</v>
          </cell>
          <cell r="D2545" t="str">
            <v>21860</v>
          </cell>
          <cell r="E2545" t="str">
            <v>Meter Tech Mass Ave</v>
          </cell>
          <cell r="F2545" t="str">
            <v>Mat Mgmt-Trans</v>
          </cell>
          <cell r="G2545" t="str">
            <v>Meter Tech Boston</v>
          </cell>
          <cell r="H2545" t="str">
            <v>120</v>
          </cell>
          <cell r="I2545" t="str">
            <v>CB</v>
          </cell>
          <cell r="J2545">
            <v>555.78</v>
          </cell>
          <cell r="K2545">
            <v>51.88</v>
          </cell>
        </row>
        <row r="2546">
          <cell r="A2546" t="str">
            <v>CAP</v>
          </cell>
          <cell r="B2546" t="str">
            <v>DiChiara, Paul</v>
          </cell>
          <cell r="C2546">
            <v>21860</v>
          </cell>
          <cell r="D2546" t="str">
            <v>21860</v>
          </cell>
          <cell r="E2546" t="str">
            <v>Meter Tech Mass Ave</v>
          </cell>
          <cell r="F2546" t="str">
            <v>Mat Mgmt-Trans</v>
          </cell>
          <cell r="G2546" t="str">
            <v>Meter Tech Boston</v>
          </cell>
          <cell r="H2546" t="str">
            <v>120</v>
          </cell>
          <cell r="I2546" t="str">
            <v>CI</v>
          </cell>
          <cell r="J2546">
            <v>0.03</v>
          </cell>
          <cell r="M2546">
            <v>490.37</v>
          </cell>
        </row>
        <row r="2547">
          <cell r="A2547" t="str">
            <v>CAP</v>
          </cell>
          <cell r="B2547" t="str">
            <v>DiChiara, Paul</v>
          </cell>
          <cell r="C2547">
            <v>21860</v>
          </cell>
          <cell r="D2547" t="str">
            <v>21860</v>
          </cell>
          <cell r="E2547" t="str">
            <v>Meter Tech Mass Ave</v>
          </cell>
          <cell r="F2547" t="str">
            <v>Mat Mgmt-Trans</v>
          </cell>
          <cell r="G2547" t="str">
            <v>Meter Tech Boston</v>
          </cell>
          <cell r="H2547" t="str">
            <v>120</v>
          </cell>
          <cell r="I2547" t="str">
            <v>CL</v>
          </cell>
          <cell r="J2547">
            <v>1263.1199999999999</v>
          </cell>
          <cell r="K2547">
            <v>117.89</v>
          </cell>
        </row>
        <row r="2548">
          <cell r="A2548" t="str">
            <v>CAP</v>
          </cell>
          <cell r="B2548" t="str">
            <v>DiChiara, Paul</v>
          </cell>
          <cell r="C2548">
            <v>21860</v>
          </cell>
          <cell r="D2548" t="str">
            <v>21860</v>
          </cell>
          <cell r="E2548" t="str">
            <v>Meter Tech Boston</v>
          </cell>
          <cell r="F2548" t="str">
            <v>Mat Mgmt-Trans</v>
          </cell>
          <cell r="G2548" t="str">
            <v>Meter Tech Boston</v>
          </cell>
          <cell r="H2548" t="str">
            <v>120</v>
          </cell>
          <cell r="I2548" t="str">
            <v>CM</v>
          </cell>
          <cell r="L2548">
            <v>2839.88</v>
          </cell>
        </row>
        <row r="2549">
          <cell r="A2549" t="str">
            <v>CAP</v>
          </cell>
          <cell r="B2549" t="str">
            <v>DiChiara, Paul</v>
          </cell>
          <cell r="C2549">
            <v>21860</v>
          </cell>
          <cell r="D2549" t="str">
            <v>21860</v>
          </cell>
          <cell r="E2549" t="str">
            <v>Meter Tech Mass Ave</v>
          </cell>
          <cell r="F2549" t="str">
            <v>Mat Mgmt-Trans</v>
          </cell>
          <cell r="G2549" t="str">
            <v>Meter Tech Boston</v>
          </cell>
          <cell r="H2549" t="str">
            <v>120</v>
          </cell>
          <cell r="I2549" t="str">
            <v>CM</v>
          </cell>
          <cell r="J2549">
            <v>15.67</v>
          </cell>
          <cell r="K2549">
            <v>703.38</v>
          </cell>
        </row>
        <row r="2550">
          <cell r="A2550" t="str">
            <v>CAP</v>
          </cell>
          <cell r="B2550" t="str">
            <v>DiChiara, Paul</v>
          </cell>
          <cell r="C2550">
            <v>21860</v>
          </cell>
          <cell r="D2550" t="str">
            <v>21860</v>
          </cell>
          <cell r="E2550" t="str">
            <v>Meter Tech Mass Ave</v>
          </cell>
          <cell r="F2550" t="str">
            <v>Mat Mgmt-Trans</v>
          </cell>
          <cell r="G2550" t="str">
            <v>Meter Tech Boston</v>
          </cell>
          <cell r="H2550" t="str">
            <v>120</v>
          </cell>
          <cell r="I2550" t="str">
            <v>CO</v>
          </cell>
          <cell r="K2550">
            <v>-200</v>
          </cell>
        </row>
        <row r="2551">
          <cell r="A2551" t="str">
            <v>CAP</v>
          </cell>
          <cell r="B2551" t="str">
            <v>DiChiara, Paul</v>
          </cell>
          <cell r="C2551">
            <v>21860</v>
          </cell>
          <cell r="D2551" t="str">
            <v>21860</v>
          </cell>
          <cell r="E2551" t="str">
            <v>Meter Tech Mass Ave</v>
          </cell>
          <cell r="F2551" t="str">
            <v>Mat Mgmt-Trans</v>
          </cell>
          <cell r="G2551" t="str">
            <v>Meter Tech Boston</v>
          </cell>
          <cell r="H2551" t="str">
            <v>120</v>
          </cell>
          <cell r="I2551" t="str">
            <v>CT</v>
          </cell>
          <cell r="K2551">
            <v>806.26</v>
          </cell>
        </row>
        <row r="2552">
          <cell r="A2552" t="str">
            <v>O&amp;M</v>
          </cell>
          <cell r="B2552" t="str">
            <v>DiChiara, Paul</v>
          </cell>
          <cell r="C2552">
            <v>21860</v>
          </cell>
          <cell r="D2552" t="str">
            <v>21860</v>
          </cell>
          <cell r="E2552" t="str">
            <v>Meter Tech Boston</v>
          </cell>
          <cell r="F2552" t="str">
            <v>Mat Mgmt-Trans</v>
          </cell>
          <cell r="G2552" t="str">
            <v>Meter Tech Boston</v>
          </cell>
          <cell r="H2552" t="str">
            <v>120</v>
          </cell>
          <cell r="I2552" t="str">
            <v>IT</v>
          </cell>
          <cell r="L2552">
            <v>-3717.93</v>
          </cell>
        </row>
        <row r="2553">
          <cell r="A2553" t="str">
            <v>O&amp;M</v>
          </cell>
          <cell r="B2553" t="str">
            <v>DiChiara, Paul</v>
          </cell>
          <cell r="C2553">
            <v>21860</v>
          </cell>
          <cell r="D2553" t="str">
            <v>21860</v>
          </cell>
          <cell r="E2553" t="str">
            <v>Meter Tech Mass Ave</v>
          </cell>
          <cell r="F2553" t="str">
            <v>Mat Mgmt-Trans</v>
          </cell>
          <cell r="G2553" t="str">
            <v>Meter Tech Boston</v>
          </cell>
          <cell r="H2553" t="str">
            <v>120</v>
          </cell>
          <cell r="I2553" t="str">
            <v>IT</v>
          </cell>
          <cell r="J2553">
            <v>13372.14</v>
          </cell>
          <cell r="K2553">
            <v>11696.51</v>
          </cell>
          <cell r="M2553">
            <v>46.67</v>
          </cell>
        </row>
        <row r="2554">
          <cell r="A2554" t="str">
            <v>O&amp;M</v>
          </cell>
          <cell r="B2554" t="str">
            <v>DiChiara, Paul</v>
          </cell>
          <cell r="C2554">
            <v>21860</v>
          </cell>
          <cell r="D2554" t="str">
            <v>21860</v>
          </cell>
          <cell r="E2554" t="str">
            <v>Meter Tech Boston</v>
          </cell>
          <cell r="F2554" t="str">
            <v>Mat Mgmt-Trans</v>
          </cell>
          <cell r="G2554" t="str">
            <v>Meter Tech Boston</v>
          </cell>
          <cell r="H2554" t="str">
            <v>120</v>
          </cell>
          <cell r="I2554" t="str">
            <v>LT</v>
          </cell>
          <cell r="L2554">
            <v>25503.84</v>
          </cell>
          <cell r="M2554">
            <v>469689.37</v>
          </cell>
        </row>
        <row r="2555">
          <cell r="A2555" t="str">
            <v>O&amp;M</v>
          </cell>
          <cell r="B2555" t="str">
            <v>DiChiara, Paul</v>
          </cell>
          <cell r="C2555">
            <v>21860</v>
          </cell>
          <cell r="D2555" t="str">
            <v>21860</v>
          </cell>
          <cell r="E2555" t="str">
            <v>Meter Tech Mass Ave</v>
          </cell>
          <cell r="F2555" t="str">
            <v>Mat Mgmt-Trans</v>
          </cell>
          <cell r="G2555" t="str">
            <v>Meter Tech Boston</v>
          </cell>
          <cell r="H2555" t="str">
            <v>120</v>
          </cell>
          <cell r="I2555" t="str">
            <v>LT</v>
          </cell>
          <cell r="J2555">
            <v>1627443.06</v>
          </cell>
          <cell r="K2555">
            <v>1139020.57</v>
          </cell>
          <cell r="M2555">
            <v>1587225.81</v>
          </cell>
        </row>
        <row r="2556">
          <cell r="A2556" t="str">
            <v>O&amp;M</v>
          </cell>
          <cell r="B2556" t="str">
            <v>DiChiara, Paul</v>
          </cell>
          <cell r="C2556">
            <v>21860</v>
          </cell>
          <cell r="D2556" t="str">
            <v>21860</v>
          </cell>
          <cell r="E2556" t="str">
            <v>Meter Tech Boston</v>
          </cell>
          <cell r="F2556" t="str">
            <v>Mat Mgmt-Trans</v>
          </cell>
          <cell r="G2556" t="str">
            <v>Meter Tech Boston</v>
          </cell>
          <cell r="H2556" t="str">
            <v>120</v>
          </cell>
          <cell r="I2556" t="str">
            <v>MT</v>
          </cell>
          <cell r="L2556">
            <v>22818.45</v>
          </cell>
          <cell r="M2556">
            <v>189.35</v>
          </cell>
        </row>
        <row r="2557">
          <cell r="A2557" t="str">
            <v>O&amp;M</v>
          </cell>
          <cell r="B2557" t="str">
            <v>DiChiara, Paul</v>
          </cell>
          <cell r="C2557">
            <v>21860</v>
          </cell>
          <cell r="D2557" t="str">
            <v>21860</v>
          </cell>
          <cell r="E2557" t="str">
            <v>Meter Tech Mass Ave</v>
          </cell>
          <cell r="F2557" t="str">
            <v>Mat Mgmt-Trans</v>
          </cell>
          <cell r="G2557" t="str">
            <v>Meter Tech Boston</v>
          </cell>
          <cell r="H2557" t="str">
            <v>120</v>
          </cell>
          <cell r="I2557" t="str">
            <v>MT</v>
          </cell>
          <cell r="J2557">
            <v>22368.14</v>
          </cell>
          <cell r="K2557">
            <v>-952.75</v>
          </cell>
          <cell r="M2557">
            <v>6165.6</v>
          </cell>
        </row>
        <row r="2558">
          <cell r="A2558" t="str">
            <v>O&amp;M</v>
          </cell>
          <cell r="B2558" t="str">
            <v>DiChiara, Paul</v>
          </cell>
          <cell r="C2558">
            <v>21860</v>
          </cell>
          <cell r="D2558" t="str">
            <v>21860</v>
          </cell>
          <cell r="E2558" t="str">
            <v>Meter Tech Boston</v>
          </cell>
          <cell r="F2558" t="str">
            <v>Mat Mgmt-Trans</v>
          </cell>
          <cell r="G2558" t="str">
            <v>Meter Tech Boston</v>
          </cell>
          <cell r="H2558" t="str">
            <v>120</v>
          </cell>
          <cell r="I2558" t="str">
            <v>OT</v>
          </cell>
          <cell r="L2558">
            <v>255938.87</v>
          </cell>
        </row>
        <row r="2559">
          <cell r="A2559" t="str">
            <v>O&amp;M</v>
          </cell>
          <cell r="B2559" t="str">
            <v>DiChiara, Paul</v>
          </cell>
          <cell r="C2559">
            <v>21860</v>
          </cell>
          <cell r="D2559" t="str">
            <v>21860</v>
          </cell>
          <cell r="E2559" t="str">
            <v>Meter Tech Mass Ave</v>
          </cell>
          <cell r="F2559" t="str">
            <v>Mat Mgmt-Trans</v>
          </cell>
          <cell r="G2559" t="str">
            <v>Meter Tech Boston</v>
          </cell>
          <cell r="H2559" t="str">
            <v>120</v>
          </cell>
          <cell r="I2559" t="str">
            <v>OT</v>
          </cell>
          <cell r="J2559">
            <v>259027.28</v>
          </cell>
          <cell r="K2559">
            <v>272014.34999999998</v>
          </cell>
        </row>
        <row r="2560">
          <cell r="A2560" t="str">
            <v>O&amp;M</v>
          </cell>
          <cell r="B2560" t="str">
            <v>DiChiara, Paul</v>
          </cell>
          <cell r="C2560">
            <v>21860</v>
          </cell>
          <cell r="D2560" t="str">
            <v>21860</v>
          </cell>
          <cell r="E2560" t="str">
            <v>Meter Tech Boston</v>
          </cell>
          <cell r="F2560" t="str">
            <v>Mat Mgmt-Trans</v>
          </cell>
          <cell r="G2560" t="str">
            <v>Meter Tech Boston</v>
          </cell>
          <cell r="H2560" t="str">
            <v>120</v>
          </cell>
          <cell r="I2560" t="str">
            <v>TT</v>
          </cell>
          <cell r="L2560">
            <v>15882.27</v>
          </cell>
        </row>
        <row r="2561">
          <cell r="A2561" t="str">
            <v>O&amp;M</v>
          </cell>
          <cell r="B2561" t="str">
            <v>DiChiara, Paul</v>
          </cell>
          <cell r="C2561">
            <v>21860</v>
          </cell>
          <cell r="D2561" t="str">
            <v>21860</v>
          </cell>
          <cell r="E2561" t="str">
            <v>Meter Tech Mass Ave</v>
          </cell>
          <cell r="F2561" t="str">
            <v>Mat Mgmt-Trans</v>
          </cell>
          <cell r="G2561" t="str">
            <v>Meter Tech Boston</v>
          </cell>
          <cell r="H2561" t="str">
            <v>120</v>
          </cell>
          <cell r="I2561" t="str">
            <v>TT</v>
          </cell>
          <cell r="J2561">
            <v>118883.49</v>
          </cell>
          <cell r="K2561">
            <v>153777.53</v>
          </cell>
          <cell r="M2561">
            <v>-1.18</v>
          </cell>
        </row>
        <row r="2562">
          <cell r="A2562" t="str">
            <v>O&amp;M</v>
          </cell>
          <cell r="B2562" t="str">
            <v>DiChiara, Paul</v>
          </cell>
          <cell r="C2562">
            <v>21865</v>
          </cell>
          <cell r="D2562" t="str">
            <v>21865</v>
          </cell>
          <cell r="E2562" t="str">
            <v>Meter Tech Walth / Somer</v>
          </cell>
          <cell r="F2562" t="str">
            <v>Mat Mgmt-Trans</v>
          </cell>
          <cell r="G2562" t="str">
            <v>Meter Tech Walth / Somerville</v>
          </cell>
          <cell r="H2562" t="str">
            <v>120</v>
          </cell>
          <cell r="I2562" t="str">
            <v>BT</v>
          </cell>
          <cell r="L2562">
            <v>1408.89</v>
          </cell>
        </row>
        <row r="2563">
          <cell r="A2563" t="str">
            <v>O&amp;M</v>
          </cell>
          <cell r="B2563" t="str">
            <v>DiChiara, Paul</v>
          </cell>
          <cell r="C2563">
            <v>21865</v>
          </cell>
          <cell r="D2563" t="str">
            <v>21865</v>
          </cell>
          <cell r="E2563" t="str">
            <v>Meter Tech Waltham</v>
          </cell>
          <cell r="F2563" t="str">
            <v>Mat Mgmt-Trans</v>
          </cell>
          <cell r="G2563" t="str">
            <v>Meter Tech Walth / Somerville</v>
          </cell>
          <cell r="H2563" t="str">
            <v>120</v>
          </cell>
          <cell r="I2563" t="str">
            <v>BT</v>
          </cell>
          <cell r="J2563">
            <v>77.8</v>
          </cell>
          <cell r="K2563">
            <v>81110.789999999994</v>
          </cell>
        </row>
        <row r="2564">
          <cell r="A2564" t="str">
            <v>CAP</v>
          </cell>
          <cell r="B2564" t="str">
            <v>DiChiara, Paul</v>
          </cell>
          <cell r="C2564">
            <v>21865</v>
          </cell>
          <cell r="D2564" t="str">
            <v>21865</v>
          </cell>
          <cell r="E2564" t="str">
            <v>Meter Tech Walth / Somer</v>
          </cell>
          <cell r="F2564" t="str">
            <v>Mat Mgmt-Trans</v>
          </cell>
          <cell r="G2564" t="str">
            <v>Meter Tech Walth / Somerville</v>
          </cell>
          <cell r="H2564" t="str">
            <v>120</v>
          </cell>
          <cell r="I2564" t="str">
            <v>CM</v>
          </cell>
          <cell r="L2564">
            <v>4785.6000000000004</v>
          </cell>
        </row>
        <row r="2565">
          <cell r="A2565" t="str">
            <v>O&amp;M</v>
          </cell>
          <cell r="B2565" t="str">
            <v>DiChiara, Paul</v>
          </cell>
          <cell r="C2565">
            <v>21865</v>
          </cell>
          <cell r="D2565" t="str">
            <v>21865</v>
          </cell>
          <cell r="E2565" t="str">
            <v>Meter Tech Walth / Somer</v>
          </cell>
          <cell r="F2565" t="str">
            <v>Mat Mgmt-Trans</v>
          </cell>
          <cell r="G2565" t="str">
            <v>Meter Tech Walth / Somerville</v>
          </cell>
          <cell r="H2565" t="str">
            <v>120</v>
          </cell>
          <cell r="I2565" t="str">
            <v>IT</v>
          </cell>
          <cell r="L2565">
            <v>32.74</v>
          </cell>
          <cell r="M2565">
            <v>1836.2</v>
          </cell>
        </row>
        <row r="2566">
          <cell r="A2566" t="str">
            <v>O&amp;M</v>
          </cell>
          <cell r="B2566" t="str">
            <v>DiChiara, Paul</v>
          </cell>
          <cell r="C2566">
            <v>21865</v>
          </cell>
          <cell r="D2566" t="str">
            <v>21865</v>
          </cell>
          <cell r="E2566" t="str">
            <v>Meter Tech Waltham</v>
          </cell>
          <cell r="F2566" t="str">
            <v>Mat Mgmt-Trans</v>
          </cell>
          <cell r="G2566" t="str">
            <v>Meter Tech Walth / Somerville</v>
          </cell>
          <cell r="H2566" t="str">
            <v>120</v>
          </cell>
          <cell r="I2566" t="str">
            <v>IT</v>
          </cell>
          <cell r="J2566">
            <v>25</v>
          </cell>
          <cell r="K2566">
            <v>830</v>
          </cell>
          <cell r="M2566">
            <v>63.94</v>
          </cell>
        </row>
        <row r="2567">
          <cell r="A2567" t="str">
            <v>O&amp;M</v>
          </cell>
          <cell r="B2567" t="str">
            <v>DiChiara, Paul</v>
          </cell>
          <cell r="C2567">
            <v>21865</v>
          </cell>
          <cell r="D2567" t="str">
            <v>21865</v>
          </cell>
          <cell r="E2567" t="str">
            <v>Meter Tech Walth / Somer</v>
          </cell>
          <cell r="F2567" t="str">
            <v>Mat Mgmt-Trans</v>
          </cell>
          <cell r="G2567" t="str">
            <v>Meter Tech Walth / Somerville</v>
          </cell>
          <cell r="H2567" t="str">
            <v>120</v>
          </cell>
          <cell r="I2567" t="str">
            <v>LT</v>
          </cell>
          <cell r="L2567">
            <v>4047.43</v>
          </cell>
          <cell r="M2567">
            <v>400435.91</v>
          </cell>
        </row>
        <row r="2568">
          <cell r="A2568" t="str">
            <v>O&amp;M</v>
          </cell>
          <cell r="B2568" t="str">
            <v>DiChiara, Paul</v>
          </cell>
          <cell r="C2568">
            <v>21865</v>
          </cell>
          <cell r="D2568" t="str">
            <v>21865</v>
          </cell>
          <cell r="E2568" t="str">
            <v>Meter Tech Waltham</v>
          </cell>
          <cell r="F2568" t="str">
            <v>Mat Mgmt-Trans</v>
          </cell>
          <cell r="G2568" t="str">
            <v>Meter Tech Walth / Somerville</v>
          </cell>
          <cell r="H2568" t="str">
            <v>120</v>
          </cell>
          <cell r="I2568" t="str">
            <v>LT</v>
          </cell>
          <cell r="J2568">
            <v>0.9</v>
          </cell>
          <cell r="K2568">
            <v>231722.28</v>
          </cell>
          <cell r="M2568">
            <v>503052.77</v>
          </cell>
        </row>
        <row r="2569">
          <cell r="A2569" t="str">
            <v>O&amp;M</v>
          </cell>
          <cell r="B2569" t="str">
            <v>DiChiara, Paul</v>
          </cell>
          <cell r="C2569">
            <v>21865</v>
          </cell>
          <cell r="D2569" t="str">
            <v>21865</v>
          </cell>
          <cell r="E2569" t="str">
            <v>Meter Tech Walth / Somer</v>
          </cell>
          <cell r="F2569" t="str">
            <v>Mat Mgmt-Trans</v>
          </cell>
          <cell r="G2569" t="str">
            <v>Meter Tech Walth / Somerville</v>
          </cell>
          <cell r="H2569" t="str">
            <v>120</v>
          </cell>
          <cell r="I2569" t="str">
            <v>MT</v>
          </cell>
          <cell r="L2569">
            <v>2641.09</v>
          </cell>
        </row>
        <row r="2570">
          <cell r="A2570" t="str">
            <v>O&amp;M</v>
          </cell>
          <cell r="B2570" t="str">
            <v>DiChiara, Paul</v>
          </cell>
          <cell r="C2570">
            <v>21865</v>
          </cell>
          <cell r="D2570" t="str">
            <v>21865</v>
          </cell>
          <cell r="E2570" t="str">
            <v>Meter Tech Waltham</v>
          </cell>
          <cell r="F2570" t="str">
            <v>Mat Mgmt-Trans</v>
          </cell>
          <cell r="G2570" t="str">
            <v>Meter Tech Walth / Somerville</v>
          </cell>
          <cell r="H2570" t="str">
            <v>120</v>
          </cell>
          <cell r="I2570" t="str">
            <v>MT</v>
          </cell>
          <cell r="J2570">
            <v>642.29999999999995</v>
          </cell>
          <cell r="K2570">
            <v>2072.5300000000002</v>
          </cell>
        </row>
        <row r="2571">
          <cell r="A2571" t="str">
            <v>O&amp;M</v>
          </cell>
          <cell r="B2571" t="str">
            <v>DiChiara, Paul</v>
          </cell>
          <cell r="C2571">
            <v>21865</v>
          </cell>
          <cell r="D2571" t="str">
            <v>21865</v>
          </cell>
          <cell r="E2571" t="str">
            <v>Meter Tech Walth / Somer</v>
          </cell>
          <cell r="F2571" t="str">
            <v>Mat Mgmt-Trans</v>
          </cell>
          <cell r="G2571" t="str">
            <v>Meter Tech Walth / Somerville</v>
          </cell>
          <cell r="H2571" t="str">
            <v>120</v>
          </cell>
          <cell r="I2571" t="str">
            <v>OT</v>
          </cell>
          <cell r="L2571">
            <v>107954.26</v>
          </cell>
        </row>
        <row r="2572">
          <cell r="A2572" t="str">
            <v>O&amp;M</v>
          </cell>
          <cell r="B2572" t="str">
            <v>DiChiara, Paul</v>
          </cell>
          <cell r="C2572">
            <v>21865</v>
          </cell>
          <cell r="D2572" t="str">
            <v>21865</v>
          </cell>
          <cell r="E2572" t="str">
            <v>Meter Tech Waltham</v>
          </cell>
          <cell r="F2572" t="str">
            <v>Mat Mgmt-Trans</v>
          </cell>
          <cell r="G2572" t="str">
            <v>Meter Tech Walth / Somerville</v>
          </cell>
          <cell r="H2572" t="str">
            <v>120</v>
          </cell>
          <cell r="I2572" t="str">
            <v>OT</v>
          </cell>
          <cell r="J2572">
            <v>0</v>
          </cell>
          <cell r="K2572">
            <v>16784.5</v>
          </cell>
        </row>
        <row r="2573">
          <cell r="A2573" t="str">
            <v>O&amp;M</v>
          </cell>
          <cell r="B2573" t="str">
            <v>DiChiara, Paul</v>
          </cell>
          <cell r="C2573">
            <v>21865</v>
          </cell>
          <cell r="D2573" t="str">
            <v>21865</v>
          </cell>
          <cell r="E2573" t="str">
            <v>Meter Tech Walth / Somer</v>
          </cell>
          <cell r="F2573" t="str">
            <v>Mat Mgmt-Trans</v>
          </cell>
          <cell r="G2573" t="str">
            <v>Meter Tech Walth / Somerville</v>
          </cell>
          <cell r="H2573" t="str">
            <v>120</v>
          </cell>
          <cell r="I2573" t="str">
            <v>TT</v>
          </cell>
          <cell r="L2573">
            <v>8569.4599999999991</v>
          </cell>
          <cell r="M2573">
            <v>1099.48</v>
          </cell>
        </row>
        <row r="2574">
          <cell r="A2574" t="str">
            <v>O&amp;M</v>
          </cell>
          <cell r="B2574" t="str">
            <v>DiChiara, Paul</v>
          </cell>
          <cell r="C2574">
            <v>21865</v>
          </cell>
          <cell r="D2574" t="str">
            <v>21865</v>
          </cell>
          <cell r="E2574" t="str">
            <v>Meter Tech Waltham</v>
          </cell>
          <cell r="F2574" t="str">
            <v>Mat Mgmt-Trans</v>
          </cell>
          <cell r="G2574" t="str">
            <v>Meter Tech Walth / Somerville</v>
          </cell>
          <cell r="H2574" t="str">
            <v>120</v>
          </cell>
          <cell r="I2574" t="str">
            <v>TT</v>
          </cell>
          <cell r="K2574">
            <v>59980.91</v>
          </cell>
        </row>
        <row r="2575">
          <cell r="A2575" t="str">
            <v>O&amp;M</v>
          </cell>
          <cell r="C2575">
            <v>21870</v>
          </cell>
          <cell r="D2575" t="str">
            <v>21870</v>
          </cell>
          <cell r="E2575" t="str">
            <v>Meter Tech Somerville</v>
          </cell>
          <cell r="H2575" t="str">
            <v>120</v>
          </cell>
          <cell r="I2575" t="str">
            <v>BT</v>
          </cell>
          <cell r="J2575">
            <v>233936.04</v>
          </cell>
          <cell r="K2575">
            <v>8059.99</v>
          </cell>
          <cell r="L2575">
            <v>0</v>
          </cell>
        </row>
        <row r="2576">
          <cell r="A2576" t="str">
            <v>CAP</v>
          </cell>
          <cell r="C2576">
            <v>21870</v>
          </cell>
          <cell r="D2576" t="str">
            <v>21870</v>
          </cell>
          <cell r="E2576" t="str">
            <v>Meter Tech Somerville</v>
          </cell>
          <cell r="H2576" t="str">
            <v>120</v>
          </cell>
          <cell r="I2576" t="str">
            <v>CB</v>
          </cell>
          <cell r="J2576">
            <v>452.85</v>
          </cell>
        </row>
        <row r="2577">
          <cell r="A2577" t="str">
            <v>CAP</v>
          </cell>
          <cell r="C2577">
            <v>21870</v>
          </cell>
          <cell r="D2577" t="str">
            <v>21870</v>
          </cell>
          <cell r="E2577" t="str">
            <v>Meter Tech Somerville</v>
          </cell>
          <cell r="H2577" t="str">
            <v>120</v>
          </cell>
          <cell r="I2577" t="str">
            <v>CL</v>
          </cell>
          <cell r="J2577">
            <v>1029.2</v>
          </cell>
        </row>
        <row r="2578">
          <cell r="A2578" t="str">
            <v>O&amp;M</v>
          </cell>
          <cell r="C2578">
            <v>21870</v>
          </cell>
          <cell r="D2578" t="str">
            <v>21870</v>
          </cell>
          <cell r="E2578" t="str">
            <v>Meter Tech Somerville</v>
          </cell>
          <cell r="H2578" t="str">
            <v>120</v>
          </cell>
          <cell r="I2578" t="str">
            <v>IT</v>
          </cell>
          <cell r="J2578">
            <v>3618.18</v>
          </cell>
          <cell r="K2578">
            <v>106.58</v>
          </cell>
        </row>
        <row r="2579">
          <cell r="A2579" t="str">
            <v>O&amp;M</v>
          </cell>
          <cell r="C2579">
            <v>21870</v>
          </cell>
          <cell r="D2579" t="str">
            <v>21870</v>
          </cell>
          <cell r="E2579" t="str">
            <v>Meter Tech Somerville</v>
          </cell>
          <cell r="H2579" t="str">
            <v>120</v>
          </cell>
          <cell r="I2579" t="str">
            <v>LT</v>
          </cell>
          <cell r="J2579">
            <v>670642.87</v>
          </cell>
          <cell r="K2579">
            <v>22605.919999999998</v>
          </cell>
          <cell r="L2579">
            <v>0</v>
          </cell>
          <cell r="M2579">
            <v>392302.57</v>
          </cell>
        </row>
        <row r="2580">
          <cell r="A2580" t="str">
            <v>O&amp;M</v>
          </cell>
          <cell r="C2580">
            <v>21870</v>
          </cell>
          <cell r="D2580" t="str">
            <v>21870</v>
          </cell>
          <cell r="E2580" t="str">
            <v>Meter Tech Somerville</v>
          </cell>
          <cell r="H2580" t="str">
            <v>120</v>
          </cell>
          <cell r="I2580" t="str">
            <v>MT</v>
          </cell>
          <cell r="J2580">
            <v>3333.11</v>
          </cell>
          <cell r="K2580">
            <v>0</v>
          </cell>
        </row>
        <row r="2581">
          <cell r="A2581" t="str">
            <v>O&amp;M</v>
          </cell>
          <cell r="C2581">
            <v>21870</v>
          </cell>
          <cell r="D2581" t="str">
            <v>21870</v>
          </cell>
          <cell r="E2581" t="str">
            <v>Meter Tech Somerville</v>
          </cell>
          <cell r="H2581" t="str">
            <v>120</v>
          </cell>
          <cell r="I2581" t="str">
            <v>OT</v>
          </cell>
          <cell r="J2581">
            <v>109269.02</v>
          </cell>
          <cell r="K2581">
            <v>117652.34</v>
          </cell>
          <cell r="L2581">
            <v>0</v>
          </cell>
        </row>
        <row r="2582">
          <cell r="A2582" t="str">
            <v>O&amp;M</v>
          </cell>
          <cell r="C2582">
            <v>21870</v>
          </cell>
          <cell r="D2582" t="str">
            <v>21870</v>
          </cell>
          <cell r="E2582" t="str">
            <v>Meter Tech Somerville</v>
          </cell>
          <cell r="H2582" t="str">
            <v>120</v>
          </cell>
          <cell r="I2582" t="str">
            <v>TT</v>
          </cell>
          <cell r="J2582">
            <v>82506.33</v>
          </cell>
          <cell r="K2582">
            <v>2761.75</v>
          </cell>
          <cell r="L2582">
            <v>0</v>
          </cell>
        </row>
        <row r="2583">
          <cell r="A2583" t="str">
            <v>O&amp;M</v>
          </cell>
          <cell r="B2583" t="str">
            <v>DiChiara, Paul</v>
          </cell>
          <cell r="C2583">
            <v>21875</v>
          </cell>
          <cell r="D2583" t="str">
            <v>21875</v>
          </cell>
          <cell r="E2583" t="str">
            <v>Meter Tech Cambridge</v>
          </cell>
          <cell r="F2583" t="str">
            <v>Mat Mgmt-Trans</v>
          </cell>
          <cell r="G2583" t="str">
            <v>Meter Tech Cambridge</v>
          </cell>
          <cell r="H2583" t="str">
            <v>120</v>
          </cell>
          <cell r="I2583" t="str">
            <v>BT</v>
          </cell>
          <cell r="J2583">
            <v>2876</v>
          </cell>
          <cell r="K2583">
            <v>50537.34</v>
          </cell>
        </row>
        <row r="2584">
          <cell r="A2584" t="str">
            <v>O&amp;M</v>
          </cell>
          <cell r="B2584" t="str">
            <v>DiChiara, Paul</v>
          </cell>
          <cell r="C2584">
            <v>21875</v>
          </cell>
          <cell r="D2584" t="str">
            <v>21875</v>
          </cell>
          <cell r="E2584" t="str">
            <v>Meter Tech Cambridge</v>
          </cell>
          <cell r="F2584" t="str">
            <v>Mat Mgmt-Trans</v>
          </cell>
          <cell r="G2584" t="str">
            <v>Meter Tech Cambridge</v>
          </cell>
          <cell r="H2584" t="str">
            <v>120</v>
          </cell>
          <cell r="I2584" t="str">
            <v>IT</v>
          </cell>
        </row>
        <row r="2585">
          <cell r="A2585" t="str">
            <v>O&amp;M</v>
          </cell>
          <cell r="B2585" t="str">
            <v>DiChiara, Paul</v>
          </cell>
          <cell r="C2585">
            <v>21875</v>
          </cell>
          <cell r="D2585" t="str">
            <v>21875</v>
          </cell>
          <cell r="E2585" t="str">
            <v>Meter Tech Cambridge</v>
          </cell>
          <cell r="F2585" t="str">
            <v>Mat Mgmt-Trans</v>
          </cell>
          <cell r="G2585" t="str">
            <v>Meter Tech Cambridge</v>
          </cell>
          <cell r="H2585" t="str">
            <v>120</v>
          </cell>
          <cell r="I2585" t="str">
            <v>LT</v>
          </cell>
          <cell r="J2585">
            <v>8316.64</v>
          </cell>
          <cell r="K2585">
            <v>144412.32999999999</v>
          </cell>
        </row>
        <row r="2586">
          <cell r="A2586" t="str">
            <v>O&amp;M</v>
          </cell>
          <cell r="B2586" t="str">
            <v>DiChiara, Paul</v>
          </cell>
          <cell r="C2586">
            <v>21875</v>
          </cell>
          <cell r="D2586" t="str">
            <v>21875</v>
          </cell>
          <cell r="E2586" t="str">
            <v>Meter Tech Cambridge</v>
          </cell>
          <cell r="F2586" t="str">
            <v>Mat Mgmt-Trans</v>
          </cell>
          <cell r="G2586" t="str">
            <v>Meter Tech Cambridge</v>
          </cell>
          <cell r="H2586" t="str">
            <v>120</v>
          </cell>
          <cell r="I2586" t="str">
            <v>MT</v>
          </cell>
        </row>
        <row r="2587">
          <cell r="A2587" t="str">
            <v>O&amp;M</v>
          </cell>
          <cell r="B2587" t="str">
            <v>DiChiara, Paul</v>
          </cell>
          <cell r="C2587">
            <v>21875</v>
          </cell>
          <cell r="D2587" t="str">
            <v>21875</v>
          </cell>
          <cell r="E2587" t="str">
            <v>Meter Tech Cambridge</v>
          </cell>
          <cell r="F2587" t="str">
            <v>Mat Mgmt-Trans</v>
          </cell>
          <cell r="G2587" t="str">
            <v>Meter Tech Cambridge</v>
          </cell>
          <cell r="H2587" t="str">
            <v>120</v>
          </cell>
          <cell r="I2587" t="str">
            <v>OT</v>
          </cell>
          <cell r="J2587">
            <v>1596.97</v>
          </cell>
          <cell r="K2587">
            <v>8463.14</v>
          </cell>
          <cell r="L2587">
            <v>4296.93</v>
          </cell>
        </row>
        <row r="2588">
          <cell r="A2588" t="str">
            <v>O&amp;M</v>
          </cell>
          <cell r="B2588" t="str">
            <v>DiChiara, Paul</v>
          </cell>
          <cell r="C2588">
            <v>21875</v>
          </cell>
          <cell r="D2588" t="str">
            <v>21875</v>
          </cell>
          <cell r="E2588" t="str">
            <v>Meter Tech Cambridge</v>
          </cell>
          <cell r="F2588" t="str">
            <v>Mat Mgmt-Trans</v>
          </cell>
          <cell r="G2588" t="str">
            <v>Meter Tech Cambridge</v>
          </cell>
          <cell r="H2588" t="str">
            <v>120</v>
          </cell>
          <cell r="I2588" t="str">
            <v>TT</v>
          </cell>
          <cell r="J2588">
            <v>616.47</v>
          </cell>
          <cell r="K2588">
            <v>27949.01</v>
          </cell>
        </row>
        <row r="2589">
          <cell r="A2589" t="str">
            <v>O&amp;M</v>
          </cell>
          <cell r="C2589">
            <v>21880</v>
          </cell>
          <cell r="D2589" t="str">
            <v>21880</v>
          </cell>
          <cell r="E2589" t="str">
            <v>Meter Tech Framingham</v>
          </cell>
          <cell r="H2589" t="str">
            <v>120</v>
          </cell>
          <cell r="I2589" t="str">
            <v>BT</v>
          </cell>
          <cell r="J2589">
            <v>71288.22</v>
          </cell>
          <cell r="K2589">
            <v>23034.560000000001</v>
          </cell>
          <cell r="L2589">
            <v>-14589.86</v>
          </cell>
          <cell r="M2589">
            <v>6727200.4800000004</v>
          </cell>
        </row>
        <row r="2590">
          <cell r="A2590" t="str">
            <v>CAP</v>
          </cell>
          <cell r="C2590">
            <v>21880</v>
          </cell>
          <cell r="D2590" t="str">
            <v>21880</v>
          </cell>
          <cell r="E2590" t="str">
            <v>Meter Tech Framingham</v>
          </cell>
          <cell r="H2590" t="str">
            <v>120</v>
          </cell>
          <cell r="I2590" t="str">
            <v>CB</v>
          </cell>
          <cell r="J2590">
            <v>1909.97</v>
          </cell>
          <cell r="K2590">
            <v>188.4</v>
          </cell>
        </row>
        <row r="2591">
          <cell r="A2591" t="str">
            <v>CAP</v>
          </cell>
          <cell r="C2591">
            <v>21880</v>
          </cell>
          <cell r="D2591" t="str">
            <v>21880</v>
          </cell>
          <cell r="E2591" t="str">
            <v>Meter Tech Framingham</v>
          </cell>
          <cell r="H2591" t="str">
            <v>120</v>
          </cell>
          <cell r="I2591" t="str">
            <v>CL</v>
          </cell>
          <cell r="J2591">
            <v>4340.72</v>
          </cell>
          <cell r="K2591">
            <v>428.16</v>
          </cell>
        </row>
        <row r="2592">
          <cell r="A2592" t="str">
            <v>CAP</v>
          </cell>
          <cell r="C2592">
            <v>21880</v>
          </cell>
          <cell r="D2592" t="str">
            <v>21880</v>
          </cell>
          <cell r="E2592" t="str">
            <v>Meter Tech Framingham</v>
          </cell>
          <cell r="H2592" t="str">
            <v>120</v>
          </cell>
          <cell r="I2592" t="str">
            <v>CM</v>
          </cell>
          <cell r="L2592">
            <v>1558.47</v>
          </cell>
        </row>
        <row r="2593">
          <cell r="A2593" t="str">
            <v>CAP</v>
          </cell>
          <cell r="C2593">
            <v>21880</v>
          </cell>
          <cell r="D2593" t="str">
            <v>21880</v>
          </cell>
          <cell r="E2593" t="str">
            <v>Meter Tech Framingham</v>
          </cell>
          <cell r="H2593" t="str">
            <v>120</v>
          </cell>
          <cell r="I2593" t="str">
            <v>CT</v>
          </cell>
          <cell r="J2593">
            <v>1400.92</v>
          </cell>
          <cell r="K2593">
            <v>255.88</v>
          </cell>
        </row>
        <row r="2594">
          <cell r="A2594" t="str">
            <v>O&amp;M</v>
          </cell>
          <cell r="C2594">
            <v>21880</v>
          </cell>
          <cell r="D2594" t="str">
            <v>21880</v>
          </cell>
          <cell r="E2594" t="str">
            <v>Meter Tech Framingham</v>
          </cell>
          <cell r="H2594" t="str">
            <v>120</v>
          </cell>
          <cell r="I2594" t="str">
            <v>IT</v>
          </cell>
          <cell r="J2594">
            <v>518.64</v>
          </cell>
          <cell r="K2594">
            <v>544.6</v>
          </cell>
          <cell r="L2594">
            <v>-348.75</v>
          </cell>
        </row>
        <row r="2595">
          <cell r="A2595" t="str">
            <v>O&amp;M</v>
          </cell>
          <cell r="C2595">
            <v>21880</v>
          </cell>
          <cell r="D2595" t="str">
            <v>21880</v>
          </cell>
          <cell r="E2595" t="str">
            <v>Meter Tech Framingham</v>
          </cell>
          <cell r="H2595" t="str">
            <v>120</v>
          </cell>
          <cell r="I2595" t="str">
            <v>LT</v>
          </cell>
          <cell r="J2595">
            <v>203306.28</v>
          </cell>
          <cell r="K2595">
            <v>65212.4</v>
          </cell>
          <cell r="L2595">
            <v>-38155.21</v>
          </cell>
        </row>
        <row r="2596">
          <cell r="A2596" t="str">
            <v>O&amp;M</v>
          </cell>
          <cell r="C2596">
            <v>21880</v>
          </cell>
          <cell r="D2596" t="str">
            <v>21880</v>
          </cell>
          <cell r="E2596" t="str">
            <v>Meter Tech Framingham</v>
          </cell>
          <cell r="H2596" t="str">
            <v>120</v>
          </cell>
          <cell r="I2596" t="str">
            <v>MT</v>
          </cell>
          <cell r="J2596">
            <v>19370.8</v>
          </cell>
          <cell r="K2596">
            <v>788.69</v>
          </cell>
          <cell r="L2596">
            <v>-1259.08</v>
          </cell>
        </row>
        <row r="2597">
          <cell r="A2597" t="str">
            <v>O&amp;M</v>
          </cell>
          <cell r="C2597">
            <v>21880</v>
          </cell>
          <cell r="D2597" t="str">
            <v>21880</v>
          </cell>
          <cell r="E2597" t="str">
            <v>Meter Tech Framingham</v>
          </cell>
          <cell r="H2597" t="str">
            <v>120</v>
          </cell>
          <cell r="I2597" t="str">
            <v>OT</v>
          </cell>
          <cell r="J2597">
            <v>39171.9</v>
          </cell>
          <cell r="K2597">
            <v>24404.01</v>
          </cell>
          <cell r="L2597">
            <v>-396.43</v>
          </cell>
          <cell r="M2597">
            <v>59670.39</v>
          </cell>
        </row>
        <row r="2598">
          <cell r="A2598" t="str">
            <v>O&amp;M</v>
          </cell>
          <cell r="C2598">
            <v>21880</v>
          </cell>
          <cell r="D2598" t="str">
            <v>21880</v>
          </cell>
          <cell r="E2598" t="str">
            <v>Meter Tech Framingham</v>
          </cell>
          <cell r="H2598" t="str">
            <v>120</v>
          </cell>
          <cell r="I2598" t="str">
            <v>TT</v>
          </cell>
          <cell r="J2598">
            <v>26994.84</v>
          </cell>
          <cell r="K2598">
            <v>22945.34</v>
          </cell>
          <cell r="L2598">
            <v>-15622.43</v>
          </cell>
        </row>
        <row r="2599">
          <cell r="A2599" t="str">
            <v>O&amp;M</v>
          </cell>
          <cell r="B2599" t="str">
            <v>DiChiara, Paul</v>
          </cell>
          <cell r="C2599">
            <v>21885</v>
          </cell>
          <cell r="D2599" t="str">
            <v>21885</v>
          </cell>
          <cell r="E2599" t="str">
            <v>Meter Tech Wal / Fram</v>
          </cell>
          <cell r="F2599" t="str">
            <v>Mat Mgmt-Trans</v>
          </cell>
          <cell r="G2599" t="str">
            <v>Meter Tech Wal / Framingham</v>
          </cell>
          <cell r="H2599" t="str">
            <v>120</v>
          </cell>
          <cell r="I2599" t="str">
            <v>BT</v>
          </cell>
          <cell r="L2599">
            <v>16403.810000000001</v>
          </cell>
          <cell r="M2599">
            <v>18559.79</v>
          </cell>
        </row>
        <row r="2600">
          <cell r="A2600" t="str">
            <v>O&amp;M</v>
          </cell>
          <cell r="B2600" t="str">
            <v>DiChiara, Paul</v>
          </cell>
          <cell r="C2600">
            <v>21885</v>
          </cell>
          <cell r="D2600" t="str">
            <v>21885</v>
          </cell>
          <cell r="E2600" t="str">
            <v>Meter Tech Walpole</v>
          </cell>
          <cell r="F2600" t="str">
            <v>Mat Mgmt-Trans</v>
          </cell>
          <cell r="G2600" t="str">
            <v>Meter Tech Wal / Framingham</v>
          </cell>
          <cell r="H2600" t="str">
            <v>120</v>
          </cell>
          <cell r="I2600" t="str">
            <v>BT</v>
          </cell>
          <cell r="J2600">
            <v>89108.73</v>
          </cell>
          <cell r="K2600">
            <v>38163.42</v>
          </cell>
          <cell r="M2600">
            <v>8624800.0999999996</v>
          </cell>
        </row>
        <row r="2601">
          <cell r="A2601" t="str">
            <v>O&amp;M</v>
          </cell>
          <cell r="B2601" t="str">
            <v>DiChiara, Paul</v>
          </cell>
          <cell r="C2601">
            <v>21885</v>
          </cell>
          <cell r="D2601" t="str">
            <v>21885</v>
          </cell>
          <cell r="E2601" t="str">
            <v>Meter Tech Wal / Fram</v>
          </cell>
          <cell r="F2601" t="str">
            <v>Mat Mgmt-Trans</v>
          </cell>
          <cell r="G2601" t="str">
            <v>Meter Tech Wal / Framingham</v>
          </cell>
          <cell r="H2601" t="str">
            <v>120</v>
          </cell>
          <cell r="I2601" t="str">
            <v>IT</v>
          </cell>
          <cell r="L2601">
            <v>2572.02</v>
          </cell>
        </row>
        <row r="2602">
          <cell r="A2602" t="str">
            <v>O&amp;M</v>
          </cell>
          <cell r="B2602" t="str">
            <v>DiChiara, Paul</v>
          </cell>
          <cell r="C2602">
            <v>21885</v>
          </cell>
          <cell r="D2602" t="str">
            <v>21885</v>
          </cell>
          <cell r="E2602" t="str">
            <v>Meter Tech Walpole</v>
          </cell>
          <cell r="F2602" t="str">
            <v>Mat Mgmt-Trans</v>
          </cell>
          <cell r="G2602" t="str">
            <v>Meter Tech Wal / Framingham</v>
          </cell>
          <cell r="H2602" t="str">
            <v>120</v>
          </cell>
          <cell r="I2602" t="str">
            <v>IT</v>
          </cell>
          <cell r="J2602">
            <v>2802.72</v>
          </cell>
          <cell r="K2602">
            <v>168.1</v>
          </cell>
        </row>
        <row r="2603">
          <cell r="A2603" t="str">
            <v>O&amp;M</v>
          </cell>
          <cell r="B2603" t="str">
            <v>DiChiara, Paul</v>
          </cell>
          <cell r="C2603">
            <v>21885</v>
          </cell>
          <cell r="D2603" t="str">
            <v>21885</v>
          </cell>
          <cell r="E2603" t="str">
            <v>Meter Tech Wal / Fram</v>
          </cell>
          <cell r="F2603" t="str">
            <v>Mat Mgmt-Trans</v>
          </cell>
          <cell r="G2603" t="str">
            <v>Meter Tech Wal / Framingham</v>
          </cell>
          <cell r="H2603" t="str">
            <v>120</v>
          </cell>
          <cell r="I2603" t="str">
            <v>LT</v>
          </cell>
          <cell r="L2603">
            <v>42642.84</v>
          </cell>
        </row>
        <row r="2604">
          <cell r="A2604" t="str">
            <v>O&amp;M</v>
          </cell>
          <cell r="B2604" t="str">
            <v>DiChiara, Paul</v>
          </cell>
          <cell r="C2604">
            <v>21885</v>
          </cell>
          <cell r="D2604" t="str">
            <v>21885</v>
          </cell>
          <cell r="E2604" t="str">
            <v>Meter Tech Walpole</v>
          </cell>
          <cell r="F2604" t="str">
            <v>Mat Mgmt-Trans</v>
          </cell>
          <cell r="G2604" t="str">
            <v>Meter Tech Wal / Framingham</v>
          </cell>
          <cell r="H2604" t="str">
            <v>120</v>
          </cell>
          <cell r="I2604" t="str">
            <v>LT</v>
          </cell>
          <cell r="J2604">
            <v>253110.14</v>
          </cell>
          <cell r="K2604">
            <v>108781.75</v>
          </cell>
        </row>
        <row r="2605">
          <cell r="A2605" t="str">
            <v>O&amp;M</v>
          </cell>
          <cell r="B2605" t="str">
            <v>DiChiara, Paul</v>
          </cell>
          <cell r="C2605">
            <v>21885</v>
          </cell>
          <cell r="D2605" t="str">
            <v>21885</v>
          </cell>
          <cell r="E2605" t="str">
            <v>Meter Tech Wal / Fram</v>
          </cell>
          <cell r="F2605" t="str">
            <v>Mat Mgmt-Trans</v>
          </cell>
          <cell r="G2605" t="str">
            <v>Meter Tech Wal / Framingham</v>
          </cell>
          <cell r="H2605" t="str">
            <v>120</v>
          </cell>
          <cell r="I2605" t="str">
            <v>MT</v>
          </cell>
          <cell r="L2605">
            <v>3540.68</v>
          </cell>
        </row>
        <row r="2606">
          <cell r="A2606" t="str">
            <v>O&amp;M</v>
          </cell>
          <cell r="B2606" t="str">
            <v>DiChiara, Paul</v>
          </cell>
          <cell r="C2606">
            <v>21885</v>
          </cell>
          <cell r="D2606" t="str">
            <v>21885</v>
          </cell>
          <cell r="E2606" t="str">
            <v>Meter Tech Walpole</v>
          </cell>
          <cell r="F2606" t="str">
            <v>Mat Mgmt-Trans</v>
          </cell>
          <cell r="G2606" t="str">
            <v>Meter Tech Wal / Framingham</v>
          </cell>
          <cell r="H2606" t="str">
            <v>120</v>
          </cell>
          <cell r="I2606" t="str">
            <v>MT</v>
          </cell>
          <cell r="J2606">
            <v>1352.34</v>
          </cell>
          <cell r="K2606">
            <v>378.3</v>
          </cell>
          <cell r="M2606">
            <v>6302.97</v>
          </cell>
        </row>
        <row r="2607">
          <cell r="A2607" t="str">
            <v>O&amp;M</v>
          </cell>
          <cell r="B2607" t="str">
            <v>DiChiara, Paul</v>
          </cell>
          <cell r="C2607">
            <v>21885</v>
          </cell>
          <cell r="D2607" t="str">
            <v>21885</v>
          </cell>
          <cell r="E2607" t="str">
            <v>Meter Tech Wal / Fram</v>
          </cell>
          <cell r="F2607" t="str">
            <v>Mat Mgmt-Trans</v>
          </cell>
          <cell r="G2607" t="str">
            <v>Meter Tech Wal / Framingham</v>
          </cell>
          <cell r="H2607" t="str">
            <v>120</v>
          </cell>
          <cell r="I2607" t="str">
            <v>OT</v>
          </cell>
          <cell r="L2607">
            <v>79299.820000000007</v>
          </cell>
        </row>
        <row r="2608">
          <cell r="A2608" t="str">
            <v>O&amp;M</v>
          </cell>
          <cell r="B2608" t="str">
            <v>DiChiara, Paul</v>
          </cell>
          <cell r="C2608">
            <v>21885</v>
          </cell>
          <cell r="D2608" t="str">
            <v>21885</v>
          </cell>
          <cell r="E2608" t="str">
            <v>Meter Tech Walpole</v>
          </cell>
          <cell r="F2608" t="str">
            <v>Mat Mgmt-Trans</v>
          </cell>
          <cell r="G2608" t="str">
            <v>Meter Tech Wal / Framingham</v>
          </cell>
          <cell r="H2608" t="str">
            <v>120</v>
          </cell>
          <cell r="I2608" t="str">
            <v>OT</v>
          </cell>
          <cell r="J2608">
            <v>47197.98</v>
          </cell>
          <cell r="K2608">
            <v>68909.53</v>
          </cell>
          <cell r="M2608">
            <v>1915.67</v>
          </cell>
        </row>
        <row r="2609">
          <cell r="A2609" t="str">
            <v>O&amp;M</v>
          </cell>
          <cell r="B2609" t="str">
            <v>DiChiara, Paul</v>
          </cell>
          <cell r="C2609">
            <v>21885</v>
          </cell>
          <cell r="D2609" t="str">
            <v>21885</v>
          </cell>
          <cell r="E2609" t="str">
            <v>Meter Tech Wal / Fram</v>
          </cell>
          <cell r="F2609" t="str">
            <v>Mat Mgmt-Trans</v>
          </cell>
          <cell r="G2609" t="str">
            <v>Meter Tech Wal / Framingham</v>
          </cell>
          <cell r="H2609" t="str">
            <v>120</v>
          </cell>
          <cell r="I2609" t="str">
            <v>TT</v>
          </cell>
          <cell r="L2609">
            <v>26472.32</v>
          </cell>
        </row>
        <row r="2610">
          <cell r="A2610" t="str">
            <v>O&amp;M</v>
          </cell>
          <cell r="B2610" t="str">
            <v>DiChiara, Paul</v>
          </cell>
          <cell r="C2610">
            <v>21885</v>
          </cell>
          <cell r="D2610" t="str">
            <v>21885</v>
          </cell>
          <cell r="E2610" t="str">
            <v>Meter Tech Walpole</v>
          </cell>
          <cell r="F2610" t="str">
            <v>Mat Mgmt-Trans</v>
          </cell>
          <cell r="G2610" t="str">
            <v>Meter Tech Wal / Framingham</v>
          </cell>
          <cell r="H2610" t="str">
            <v>120</v>
          </cell>
          <cell r="I2610" t="str">
            <v>TT</v>
          </cell>
          <cell r="J2610">
            <v>30356.48</v>
          </cell>
          <cell r="K2610">
            <v>33348.519999999997</v>
          </cell>
          <cell r="M2610">
            <v>174.36</v>
          </cell>
        </row>
        <row r="2611">
          <cell r="A2611" t="str">
            <v>CAP</v>
          </cell>
          <cell r="B2611" t="str">
            <v>Neyhart, Thomas K</v>
          </cell>
          <cell r="C2611">
            <v>21890</v>
          </cell>
          <cell r="D2611" t="str">
            <v>21890</v>
          </cell>
          <cell r="E2611" t="str">
            <v>Meter Tech Plymouth</v>
          </cell>
          <cell r="F2611" t="str">
            <v>Mat Mgmt-Trans</v>
          </cell>
          <cell r="G2611" t="str">
            <v>Meter Tech Plymouth</v>
          </cell>
          <cell r="H2611" t="str">
            <v>120</v>
          </cell>
          <cell r="I2611" t="str">
            <v>CI</v>
          </cell>
          <cell r="K2611">
            <v>10.19</v>
          </cell>
          <cell r="L2611">
            <v>98615.88</v>
          </cell>
          <cell r="M2611">
            <v>-250</v>
          </cell>
        </row>
        <row r="2612">
          <cell r="A2612" t="str">
            <v>CAP</v>
          </cell>
          <cell r="B2612" t="str">
            <v>Neyhart, Thomas K</v>
          </cell>
          <cell r="C2612">
            <v>21890</v>
          </cell>
          <cell r="D2612" t="str">
            <v>21890</v>
          </cell>
          <cell r="E2612" t="str">
            <v>Meter Tech Plymouth</v>
          </cell>
          <cell r="F2612" t="str">
            <v>Mat Mgmt-Trans</v>
          </cell>
          <cell r="G2612" t="str">
            <v>Meter Tech Plymouth</v>
          </cell>
          <cell r="H2612" t="str">
            <v>120</v>
          </cell>
          <cell r="I2612" t="str">
            <v>CM</v>
          </cell>
          <cell r="K2612">
            <v>5450</v>
          </cell>
          <cell r="L2612">
            <v>-597543.15</v>
          </cell>
        </row>
        <row r="2613">
          <cell r="A2613" t="str">
            <v>O&amp;M</v>
          </cell>
          <cell r="B2613" t="str">
            <v>Neyhart, Thomas K</v>
          </cell>
          <cell r="C2613">
            <v>21890</v>
          </cell>
          <cell r="D2613" t="str">
            <v>21890</v>
          </cell>
          <cell r="E2613" t="str">
            <v>Meter Tech Plymouth</v>
          </cell>
          <cell r="F2613" t="str">
            <v>Mat Mgmt-Trans</v>
          </cell>
          <cell r="G2613" t="str">
            <v>Meter Tech Plymouth</v>
          </cell>
          <cell r="H2613" t="str">
            <v>120</v>
          </cell>
          <cell r="I2613" t="str">
            <v>IT</v>
          </cell>
        </row>
        <row r="2614">
          <cell r="A2614" t="str">
            <v>O&amp;M</v>
          </cell>
          <cell r="B2614" t="str">
            <v>Neyhart, Thomas K</v>
          </cell>
          <cell r="C2614">
            <v>21890</v>
          </cell>
          <cell r="D2614" t="str">
            <v>21890</v>
          </cell>
          <cell r="E2614" t="str">
            <v>Meter Tech Plymouth</v>
          </cell>
          <cell r="F2614" t="str">
            <v>Mat Mgmt-Trans</v>
          </cell>
          <cell r="G2614" t="str">
            <v>Meter Tech Plymouth</v>
          </cell>
          <cell r="H2614" t="str">
            <v>120</v>
          </cell>
          <cell r="I2614" t="str">
            <v>MT</v>
          </cell>
          <cell r="L2614">
            <v>1906.47</v>
          </cell>
          <cell r="M2614">
            <v>31602.77</v>
          </cell>
        </row>
        <row r="2615">
          <cell r="A2615" t="str">
            <v>O&amp;M</v>
          </cell>
          <cell r="B2615" t="str">
            <v>Neyhart, Thomas K</v>
          </cell>
          <cell r="C2615">
            <v>21895</v>
          </cell>
          <cell r="D2615" t="str">
            <v>21895</v>
          </cell>
          <cell r="E2615" t="str">
            <v>Meter Tech New Bedford</v>
          </cell>
          <cell r="F2615" t="str">
            <v>Mat Mgmt-Trans</v>
          </cell>
          <cell r="G2615" t="str">
            <v>Meter Tech New Bedford</v>
          </cell>
          <cell r="H2615" t="str">
            <v>120</v>
          </cell>
          <cell r="I2615" t="str">
            <v>BT</v>
          </cell>
          <cell r="J2615">
            <v>1460.08</v>
          </cell>
          <cell r="K2615">
            <v>4039.35</v>
          </cell>
          <cell r="M2615">
            <v>4896712.9800000004</v>
          </cell>
        </row>
        <row r="2616">
          <cell r="A2616" t="str">
            <v>O&amp;M</v>
          </cell>
          <cell r="B2616" t="str">
            <v>Neyhart, Thomas K</v>
          </cell>
          <cell r="C2616">
            <v>21895</v>
          </cell>
          <cell r="D2616" t="str">
            <v>21895</v>
          </cell>
          <cell r="E2616" t="str">
            <v>Meter Tech New Bedford</v>
          </cell>
          <cell r="F2616" t="str">
            <v>Mat Mgmt-Trans</v>
          </cell>
          <cell r="G2616" t="str">
            <v>Meter Tech New Bedford</v>
          </cell>
          <cell r="H2616" t="str">
            <v>120</v>
          </cell>
          <cell r="I2616" t="str">
            <v>IT</v>
          </cell>
          <cell r="K2616">
            <v>39.47</v>
          </cell>
          <cell r="L2616">
            <v>26.87</v>
          </cell>
        </row>
        <row r="2617">
          <cell r="A2617" t="str">
            <v>O&amp;M</v>
          </cell>
          <cell r="B2617" t="str">
            <v>Neyhart, Thomas K</v>
          </cell>
          <cell r="C2617">
            <v>21895</v>
          </cell>
          <cell r="D2617" t="str">
            <v>21895</v>
          </cell>
          <cell r="E2617" t="str">
            <v>Meter Tech New Bedford</v>
          </cell>
          <cell r="F2617" t="str">
            <v>Mat Mgmt-Trans</v>
          </cell>
          <cell r="G2617" t="str">
            <v>Meter Tech New Bedford</v>
          </cell>
          <cell r="H2617" t="str">
            <v>120</v>
          </cell>
          <cell r="I2617" t="str">
            <v>LT</v>
          </cell>
          <cell r="J2617">
            <v>4171.66</v>
          </cell>
          <cell r="K2617">
            <v>11803.49</v>
          </cell>
        </row>
        <row r="2618">
          <cell r="A2618" t="str">
            <v>O&amp;M</v>
          </cell>
          <cell r="B2618" t="str">
            <v>Neyhart, Thomas K</v>
          </cell>
          <cell r="C2618">
            <v>21895</v>
          </cell>
          <cell r="D2618" t="str">
            <v>21895</v>
          </cell>
          <cell r="E2618" t="str">
            <v>Meter Tech New Bedford</v>
          </cell>
          <cell r="F2618" t="str">
            <v>Mat Mgmt-Trans</v>
          </cell>
          <cell r="G2618" t="str">
            <v>Meter Tech New Bedford</v>
          </cell>
          <cell r="H2618" t="str">
            <v>120</v>
          </cell>
          <cell r="I2618" t="str">
            <v>MT</v>
          </cell>
          <cell r="M2618">
            <v>10272.59</v>
          </cell>
        </row>
        <row r="2619">
          <cell r="A2619" t="str">
            <v>O&amp;M</v>
          </cell>
          <cell r="B2619" t="str">
            <v>Neyhart, Thomas K</v>
          </cell>
          <cell r="C2619">
            <v>21895</v>
          </cell>
          <cell r="D2619" t="str">
            <v>21895</v>
          </cell>
          <cell r="E2619" t="str">
            <v>Meter Tech New Bedford</v>
          </cell>
          <cell r="F2619" t="str">
            <v>Mat Mgmt-Trans</v>
          </cell>
          <cell r="G2619" t="str">
            <v>Meter Tech New Bedford</v>
          </cell>
          <cell r="H2619" t="str">
            <v>120</v>
          </cell>
          <cell r="I2619" t="str">
            <v>OT</v>
          </cell>
          <cell r="J2619">
            <v>548.95000000000005</v>
          </cell>
          <cell r="K2619">
            <v>1960.65</v>
          </cell>
          <cell r="L2619">
            <v>3044.5</v>
          </cell>
          <cell r="M2619">
            <v>294.22000000000003</v>
          </cell>
        </row>
        <row r="2620">
          <cell r="A2620" t="str">
            <v>O&amp;M</v>
          </cell>
          <cell r="B2620" t="str">
            <v>Neyhart, Thomas K</v>
          </cell>
          <cell r="C2620">
            <v>21900</v>
          </cell>
          <cell r="D2620" t="str">
            <v>21900</v>
          </cell>
          <cell r="E2620" t="str">
            <v>Meter Tech Cape &amp; Vineyard</v>
          </cell>
          <cell r="F2620" t="str">
            <v>Mat Mgmt-Trans</v>
          </cell>
          <cell r="G2620" t="str">
            <v>Meter Tech Cape &amp; Vineyard</v>
          </cell>
          <cell r="H2620" t="str">
            <v>120</v>
          </cell>
          <cell r="I2620" t="str">
            <v>IT</v>
          </cell>
          <cell r="L2620">
            <v>295.94</v>
          </cell>
        </row>
        <row r="2621">
          <cell r="A2621" t="str">
            <v>O&amp;M</v>
          </cell>
          <cell r="B2621" t="str">
            <v>Neyhart, Thomas K</v>
          </cell>
          <cell r="C2621">
            <v>21900</v>
          </cell>
          <cell r="D2621" t="str">
            <v>21900</v>
          </cell>
          <cell r="E2621" t="str">
            <v>Meter Tech Cape and Vineyard</v>
          </cell>
          <cell r="F2621" t="str">
            <v>Mat Mgmt-Trans</v>
          </cell>
          <cell r="G2621" t="str">
            <v>Meter Tech Cape &amp; Vineyard</v>
          </cell>
          <cell r="H2621" t="str">
            <v>120</v>
          </cell>
          <cell r="I2621" t="str">
            <v>IT</v>
          </cell>
          <cell r="K2621">
            <v>237.7</v>
          </cell>
          <cell r="M2621">
            <v>-6701701.3499999996</v>
          </cell>
        </row>
        <row r="2622">
          <cell r="A2622" t="str">
            <v>O&amp;M</v>
          </cell>
          <cell r="B2622" t="str">
            <v>Neyhart, Thomas K</v>
          </cell>
          <cell r="C2622">
            <v>21900</v>
          </cell>
          <cell r="D2622" t="str">
            <v>21900</v>
          </cell>
          <cell r="E2622" t="str">
            <v>Meter Tech Cape &amp; Vineyard</v>
          </cell>
          <cell r="F2622" t="str">
            <v>Mat Mgmt-Trans</v>
          </cell>
          <cell r="G2622" t="str">
            <v>Meter Tech Cape &amp; Vineyard</v>
          </cell>
          <cell r="H2622" t="str">
            <v>120</v>
          </cell>
          <cell r="I2622" t="str">
            <v>MT</v>
          </cell>
          <cell r="M2622">
            <v>9903.39</v>
          </cell>
        </row>
        <row r="2623">
          <cell r="A2623" t="str">
            <v>O&amp;M</v>
          </cell>
          <cell r="B2623" t="str">
            <v>Neyhart, Thomas K</v>
          </cell>
          <cell r="C2623">
            <v>21900</v>
          </cell>
          <cell r="D2623" t="str">
            <v>21900</v>
          </cell>
          <cell r="E2623" t="str">
            <v>Meter Tech Cape and Vineyard</v>
          </cell>
          <cell r="F2623" t="str">
            <v>Mat Mgmt-Trans</v>
          </cell>
          <cell r="G2623" t="str">
            <v>Meter Tech Cape &amp; Vineyard</v>
          </cell>
          <cell r="H2623" t="str">
            <v>120</v>
          </cell>
          <cell r="I2623" t="str">
            <v>MT</v>
          </cell>
          <cell r="K2623">
            <v>671.18</v>
          </cell>
          <cell r="M2623">
            <v>313.67</v>
          </cell>
        </row>
        <row r="2624">
          <cell r="A2624" t="str">
            <v>O&amp;M</v>
          </cell>
          <cell r="B2624" t="str">
            <v>Neyhart, Thomas K</v>
          </cell>
          <cell r="C2624">
            <v>21900</v>
          </cell>
          <cell r="D2624" t="str">
            <v>21900</v>
          </cell>
          <cell r="E2624" t="str">
            <v>Meter Tech Cape &amp; Vineyard</v>
          </cell>
          <cell r="F2624" t="str">
            <v>Mat Mgmt-Trans</v>
          </cell>
          <cell r="G2624" t="str">
            <v>Meter Tech Cape &amp; Vineyard</v>
          </cell>
          <cell r="H2624" t="str">
            <v>120</v>
          </cell>
          <cell r="I2624" t="str">
            <v>OT</v>
          </cell>
          <cell r="L2624">
            <v>3200.05</v>
          </cell>
          <cell r="M2624">
            <v>374.85</v>
          </cell>
        </row>
        <row r="2625">
          <cell r="A2625" t="str">
            <v>O&amp;M</v>
          </cell>
          <cell r="B2625" t="str">
            <v>Neyhart, Thomas K</v>
          </cell>
          <cell r="C2625">
            <v>21900</v>
          </cell>
          <cell r="D2625" t="str">
            <v>21900</v>
          </cell>
          <cell r="E2625" t="str">
            <v>Meter Tech Cape and Vineyard</v>
          </cell>
          <cell r="F2625" t="str">
            <v>Mat Mgmt-Trans</v>
          </cell>
          <cell r="G2625" t="str">
            <v>Meter Tech Cape &amp; Vineyard</v>
          </cell>
          <cell r="H2625" t="str">
            <v>120</v>
          </cell>
          <cell r="I2625" t="str">
            <v>OT</v>
          </cell>
          <cell r="J2625">
            <v>747.93</v>
          </cell>
          <cell r="K2625">
            <v>2421.17</v>
          </cell>
        </row>
        <row r="2626">
          <cell r="A2626" t="str">
            <v>O&amp;M</v>
          </cell>
          <cell r="B2626" t="str">
            <v>DiChiara, Paul</v>
          </cell>
          <cell r="C2626">
            <v>21905</v>
          </cell>
          <cell r="D2626" t="str">
            <v>21905</v>
          </cell>
          <cell r="E2626" t="str">
            <v>Meter Lab</v>
          </cell>
          <cell r="F2626" t="str">
            <v>Mat Mgmt-Trans</v>
          </cell>
          <cell r="G2626" t="str">
            <v>Meter Lab</v>
          </cell>
          <cell r="H2626" t="str">
            <v>120</v>
          </cell>
          <cell r="I2626" t="str">
            <v>BT</v>
          </cell>
          <cell r="L2626">
            <v>96.32</v>
          </cell>
          <cell r="M2626">
            <v>15923.880000000199</v>
          </cell>
        </row>
        <row r="2627">
          <cell r="A2627" t="str">
            <v>O&amp;M</v>
          </cell>
          <cell r="B2627" t="str">
            <v>DiChiara, Paul</v>
          </cell>
          <cell r="C2627">
            <v>21905</v>
          </cell>
          <cell r="D2627" t="str">
            <v>21905</v>
          </cell>
          <cell r="E2627" t="str">
            <v>Meter Lab Watertown</v>
          </cell>
          <cell r="F2627" t="str">
            <v>Mat Mgmt-Trans</v>
          </cell>
          <cell r="G2627" t="str">
            <v>Meter Lab</v>
          </cell>
          <cell r="H2627" t="str">
            <v>120</v>
          </cell>
          <cell r="I2627" t="str">
            <v>BT</v>
          </cell>
          <cell r="J2627">
            <v>189468.99</v>
          </cell>
          <cell r="K2627">
            <v>83063.37</v>
          </cell>
          <cell r="M2627">
            <v>3626.11</v>
          </cell>
        </row>
        <row r="2628">
          <cell r="A2628" t="str">
            <v>CAP</v>
          </cell>
          <cell r="B2628" t="str">
            <v>DiChiara, Paul</v>
          </cell>
          <cell r="C2628">
            <v>21905</v>
          </cell>
          <cell r="D2628" t="str">
            <v>21905</v>
          </cell>
          <cell r="E2628" t="str">
            <v>Meter Lab Watertown</v>
          </cell>
          <cell r="F2628" t="str">
            <v>Mat Mgmt-Trans</v>
          </cell>
          <cell r="G2628" t="str">
            <v>Meter Lab</v>
          </cell>
          <cell r="H2628" t="str">
            <v>120</v>
          </cell>
          <cell r="I2628" t="str">
            <v>CM</v>
          </cell>
          <cell r="J2628">
            <v>39.049999999999997</v>
          </cell>
        </row>
        <row r="2629">
          <cell r="A2629" t="str">
            <v>O&amp;M</v>
          </cell>
          <cell r="B2629" t="str">
            <v>DiChiara, Paul</v>
          </cell>
          <cell r="C2629">
            <v>21905</v>
          </cell>
          <cell r="D2629" t="str">
            <v>21905</v>
          </cell>
          <cell r="E2629" t="str">
            <v>Meter Lab</v>
          </cell>
          <cell r="F2629" t="str">
            <v>Mat Mgmt-Trans</v>
          </cell>
          <cell r="G2629" t="str">
            <v>Meter Lab</v>
          </cell>
          <cell r="H2629" t="str">
            <v>120</v>
          </cell>
          <cell r="I2629" t="str">
            <v>IT</v>
          </cell>
          <cell r="L2629">
            <v>4077.19</v>
          </cell>
          <cell r="M2629">
            <v>431316.61</v>
          </cell>
        </row>
        <row r="2630">
          <cell r="A2630" t="str">
            <v>O&amp;M</v>
          </cell>
          <cell r="B2630" t="str">
            <v>DiChiara, Paul</v>
          </cell>
          <cell r="C2630">
            <v>21905</v>
          </cell>
          <cell r="D2630" t="str">
            <v>21905</v>
          </cell>
          <cell r="E2630" t="str">
            <v>Meter Lab Watertown</v>
          </cell>
          <cell r="F2630" t="str">
            <v>Mat Mgmt-Trans</v>
          </cell>
          <cell r="G2630" t="str">
            <v>Meter Lab</v>
          </cell>
          <cell r="H2630" t="str">
            <v>120</v>
          </cell>
          <cell r="I2630" t="str">
            <v>IT</v>
          </cell>
          <cell r="J2630">
            <v>57062.22</v>
          </cell>
          <cell r="K2630">
            <v>3802.66</v>
          </cell>
          <cell r="M2630">
            <v>-8662133.7100000009</v>
          </cell>
        </row>
        <row r="2631">
          <cell r="A2631" t="str">
            <v>O&amp;M</v>
          </cell>
          <cell r="B2631" t="str">
            <v>DiChiara, Paul</v>
          </cell>
          <cell r="C2631">
            <v>21905</v>
          </cell>
          <cell r="D2631" t="str">
            <v>21905</v>
          </cell>
          <cell r="E2631" t="str">
            <v>Meter Lab</v>
          </cell>
          <cell r="F2631" t="str">
            <v>Mat Mgmt-Trans</v>
          </cell>
          <cell r="G2631" t="str">
            <v>Meter Lab</v>
          </cell>
          <cell r="H2631" t="str">
            <v>120</v>
          </cell>
          <cell r="I2631" t="str">
            <v>LT</v>
          </cell>
          <cell r="L2631">
            <v>302.89999999999998</v>
          </cell>
        </row>
        <row r="2632">
          <cell r="A2632" t="str">
            <v>O&amp;M</v>
          </cell>
          <cell r="B2632" t="str">
            <v>DiChiara, Paul</v>
          </cell>
          <cell r="C2632">
            <v>21905</v>
          </cell>
          <cell r="D2632" t="str">
            <v>21905</v>
          </cell>
          <cell r="E2632" t="str">
            <v>Meter Lab Watertown</v>
          </cell>
          <cell r="F2632" t="str">
            <v>Mat Mgmt-Trans</v>
          </cell>
          <cell r="G2632" t="str">
            <v>Meter Lab</v>
          </cell>
          <cell r="H2632" t="str">
            <v>120</v>
          </cell>
          <cell r="I2632" t="str">
            <v>LT</v>
          </cell>
          <cell r="J2632">
            <v>535734.62</v>
          </cell>
          <cell r="K2632">
            <v>243382.38</v>
          </cell>
          <cell r="M2632">
            <v>1801433.46</v>
          </cell>
        </row>
        <row r="2633">
          <cell r="A2633" t="str">
            <v>O&amp;M</v>
          </cell>
          <cell r="B2633" t="str">
            <v>DiChiara, Paul</v>
          </cell>
          <cell r="C2633">
            <v>21905</v>
          </cell>
          <cell r="D2633" t="str">
            <v>21905</v>
          </cell>
          <cell r="E2633" t="str">
            <v>Meter Lab</v>
          </cell>
          <cell r="F2633" t="str">
            <v>Mat Mgmt-Trans</v>
          </cell>
          <cell r="G2633" t="str">
            <v>Meter Lab</v>
          </cell>
          <cell r="H2633" t="str">
            <v>120</v>
          </cell>
          <cell r="I2633" t="str">
            <v>MT</v>
          </cell>
          <cell r="L2633">
            <v>-30364.12</v>
          </cell>
          <cell r="M2633">
            <v>101120.37</v>
          </cell>
        </row>
        <row r="2634">
          <cell r="A2634" t="str">
            <v>O&amp;M</v>
          </cell>
          <cell r="B2634" t="str">
            <v>DiChiara, Paul</v>
          </cell>
          <cell r="C2634">
            <v>21905</v>
          </cell>
          <cell r="D2634" t="str">
            <v>21905</v>
          </cell>
          <cell r="E2634" t="str">
            <v>Meter Lab Watertown</v>
          </cell>
          <cell r="F2634" t="str">
            <v>Mat Mgmt-Trans</v>
          </cell>
          <cell r="G2634" t="str">
            <v>Meter Lab</v>
          </cell>
          <cell r="H2634" t="str">
            <v>120</v>
          </cell>
          <cell r="I2634" t="str">
            <v>MT</v>
          </cell>
          <cell r="J2634">
            <v>90173.77</v>
          </cell>
          <cell r="K2634">
            <v>-7676.81</v>
          </cell>
          <cell r="M2634">
            <v>63210.86</v>
          </cell>
        </row>
        <row r="2635">
          <cell r="A2635" t="str">
            <v>O&amp;M</v>
          </cell>
          <cell r="B2635" t="str">
            <v>DiChiara, Paul</v>
          </cell>
          <cell r="C2635">
            <v>21905</v>
          </cell>
          <cell r="D2635" t="str">
            <v>21905</v>
          </cell>
          <cell r="E2635" t="str">
            <v>Meter Lab</v>
          </cell>
          <cell r="F2635" t="str">
            <v>Mat Mgmt-Trans</v>
          </cell>
          <cell r="G2635" t="str">
            <v>Meter Lab</v>
          </cell>
          <cell r="H2635" t="str">
            <v>120</v>
          </cell>
          <cell r="I2635" t="str">
            <v>OT</v>
          </cell>
          <cell r="L2635">
            <v>51485.35</v>
          </cell>
        </row>
        <row r="2636">
          <cell r="A2636" t="str">
            <v>O&amp;M</v>
          </cell>
          <cell r="B2636" t="str">
            <v>DiChiara, Paul</v>
          </cell>
          <cell r="C2636">
            <v>21905</v>
          </cell>
          <cell r="D2636" t="str">
            <v>21905</v>
          </cell>
          <cell r="E2636" t="str">
            <v>Meter Lab Watertown</v>
          </cell>
          <cell r="F2636" t="str">
            <v>Mat Mgmt-Trans</v>
          </cell>
          <cell r="G2636" t="str">
            <v>Meter Lab</v>
          </cell>
          <cell r="H2636" t="str">
            <v>120</v>
          </cell>
          <cell r="I2636" t="str">
            <v>OT</v>
          </cell>
          <cell r="J2636">
            <v>31261.33</v>
          </cell>
          <cell r="K2636">
            <v>42412.87</v>
          </cell>
        </row>
        <row r="2637">
          <cell r="A2637" t="str">
            <v>O&amp;M</v>
          </cell>
          <cell r="B2637" t="str">
            <v>DiChiara, Paul</v>
          </cell>
          <cell r="C2637">
            <v>21905</v>
          </cell>
          <cell r="D2637" t="str">
            <v>21905</v>
          </cell>
          <cell r="E2637" t="str">
            <v>Meter Lab</v>
          </cell>
          <cell r="F2637" t="str">
            <v>Mat Mgmt-Trans</v>
          </cell>
          <cell r="G2637" t="str">
            <v>Meter Lab</v>
          </cell>
          <cell r="H2637" t="str">
            <v>120</v>
          </cell>
          <cell r="I2637" t="str">
            <v>TT</v>
          </cell>
          <cell r="L2637">
            <v>135737.85999999999</v>
          </cell>
          <cell r="M2637">
            <v>15294.28</v>
          </cell>
        </row>
        <row r="2638">
          <cell r="A2638" t="str">
            <v>O&amp;M</v>
          </cell>
          <cell r="B2638" t="str">
            <v>DiChiara, Paul</v>
          </cell>
          <cell r="C2638">
            <v>21905</v>
          </cell>
          <cell r="D2638" t="str">
            <v>21905</v>
          </cell>
          <cell r="E2638" t="str">
            <v>Meter Lab Watertown</v>
          </cell>
          <cell r="F2638" t="str">
            <v>Mat Mgmt-Trans</v>
          </cell>
          <cell r="G2638" t="str">
            <v>Meter Lab</v>
          </cell>
          <cell r="H2638" t="str">
            <v>120</v>
          </cell>
          <cell r="I2638" t="str">
            <v>TT</v>
          </cell>
          <cell r="J2638">
            <v>114023.79</v>
          </cell>
          <cell r="K2638">
            <v>69445.91</v>
          </cell>
          <cell r="M2638">
            <v>21714.92</v>
          </cell>
        </row>
        <row r="2639">
          <cell r="A2639" t="str">
            <v>O&amp;M</v>
          </cell>
          <cell r="B2639" t="str">
            <v>Weafer Jr,Robert J</v>
          </cell>
          <cell r="C2639">
            <v>23000</v>
          </cell>
          <cell r="D2639" t="str">
            <v>23000</v>
          </cell>
          <cell r="E2639" t="str">
            <v>D1 - Controller and Vice President</v>
          </cell>
          <cell r="F2639" t="str">
            <v>CFO</v>
          </cell>
          <cell r="G2639" t="str">
            <v>Controller and Vice President</v>
          </cell>
          <cell r="H2639" t="str">
            <v>120</v>
          </cell>
          <cell r="I2639" t="str">
            <v>BT</v>
          </cell>
          <cell r="J2639">
            <v>74828.98</v>
          </cell>
          <cell r="K2639">
            <v>32604.62</v>
          </cell>
          <cell r="M2639">
            <v>4263.97</v>
          </cell>
        </row>
        <row r="2640">
          <cell r="A2640" t="str">
            <v>O&amp;M</v>
          </cell>
          <cell r="B2640" t="str">
            <v>Weafer Jr,Robert J</v>
          </cell>
          <cell r="C2640">
            <v>23000</v>
          </cell>
          <cell r="D2640" t="str">
            <v>23000</v>
          </cell>
          <cell r="E2640" t="str">
            <v>D1 - Controller and Vice President</v>
          </cell>
          <cell r="F2640" t="str">
            <v>CFO</v>
          </cell>
          <cell r="G2640" t="str">
            <v>Controller and Vice President</v>
          </cell>
          <cell r="H2640" t="str">
            <v>120</v>
          </cell>
          <cell r="I2640" t="str">
            <v>IT</v>
          </cell>
          <cell r="J2640">
            <v>5298.01</v>
          </cell>
          <cell r="K2640">
            <v>6120.37</v>
          </cell>
          <cell r="L2640">
            <v>12.42</v>
          </cell>
          <cell r="M2640">
            <v>-3283292.77</v>
          </cell>
        </row>
        <row r="2641">
          <cell r="A2641" t="str">
            <v>O&amp;M</v>
          </cell>
          <cell r="B2641" t="str">
            <v>Weafer Jr,Robert J</v>
          </cell>
          <cell r="C2641">
            <v>23000</v>
          </cell>
          <cell r="D2641" t="str">
            <v>23000</v>
          </cell>
          <cell r="E2641" t="str">
            <v>D1 - Controller and Vice President</v>
          </cell>
          <cell r="F2641" t="str">
            <v>CFO</v>
          </cell>
          <cell r="G2641" t="str">
            <v>Controller and Vice President</v>
          </cell>
          <cell r="H2641" t="str">
            <v>120</v>
          </cell>
          <cell r="I2641" t="str">
            <v>LT</v>
          </cell>
          <cell r="J2641">
            <v>284815.75</v>
          </cell>
          <cell r="K2641">
            <v>100025.21</v>
          </cell>
          <cell r="L2641">
            <v>-5.73</v>
          </cell>
          <cell r="M2641">
            <v>618064.03</v>
          </cell>
        </row>
        <row r="2642">
          <cell r="A2642" t="str">
            <v>O&amp;M</v>
          </cell>
          <cell r="B2642" t="str">
            <v>Weafer Jr,Robert J</v>
          </cell>
          <cell r="C2642">
            <v>23000</v>
          </cell>
          <cell r="D2642" t="str">
            <v>23000</v>
          </cell>
          <cell r="E2642" t="str">
            <v>D1 - Controller and Vice President</v>
          </cell>
          <cell r="F2642" t="str">
            <v>CFO</v>
          </cell>
          <cell r="G2642" t="str">
            <v>Controller and Vice President</v>
          </cell>
          <cell r="H2642" t="str">
            <v>120</v>
          </cell>
          <cell r="I2642" t="str">
            <v>OT</v>
          </cell>
          <cell r="J2642">
            <v>9655.91</v>
          </cell>
          <cell r="K2642">
            <v>25387.95</v>
          </cell>
          <cell r="L2642">
            <v>384.55</v>
          </cell>
        </row>
        <row r="2643">
          <cell r="A2643" t="str">
            <v>O&amp;M</v>
          </cell>
          <cell r="B2643" t="str">
            <v>Weafer Jr,Robert J</v>
          </cell>
          <cell r="C2643">
            <v>23000</v>
          </cell>
          <cell r="D2643" t="str">
            <v>23000</v>
          </cell>
          <cell r="E2643" t="str">
            <v>D1 - Controller and Vice President</v>
          </cell>
          <cell r="F2643" t="str">
            <v>CFO</v>
          </cell>
          <cell r="G2643" t="str">
            <v>Controller and Vice President</v>
          </cell>
          <cell r="H2643" t="str">
            <v>120</v>
          </cell>
          <cell r="I2643" t="str">
            <v>TT</v>
          </cell>
          <cell r="J2643">
            <v>2009.14</v>
          </cell>
        </row>
        <row r="2644">
          <cell r="A2644" t="str">
            <v>O&amp;M</v>
          </cell>
          <cell r="B2644" t="str">
            <v>Weafer Jr,Robert J</v>
          </cell>
          <cell r="C2644">
            <v>23005</v>
          </cell>
          <cell r="D2644" t="str">
            <v>23005</v>
          </cell>
          <cell r="E2644" t="str">
            <v>4B - Taxes</v>
          </cell>
          <cell r="F2644" t="str">
            <v>CFO</v>
          </cell>
          <cell r="G2644" t="str">
            <v>Taxes</v>
          </cell>
          <cell r="H2644" t="str">
            <v>120</v>
          </cell>
          <cell r="I2644" t="str">
            <v>BT</v>
          </cell>
          <cell r="J2644">
            <v>74962.39</v>
          </cell>
          <cell r="K2644">
            <v>19554.810000000001</v>
          </cell>
        </row>
        <row r="2645">
          <cell r="A2645" t="str">
            <v>O&amp;M</v>
          </cell>
          <cell r="B2645" t="str">
            <v>Weafer Jr,Robert J</v>
          </cell>
          <cell r="C2645">
            <v>23005</v>
          </cell>
          <cell r="D2645" t="str">
            <v>23005</v>
          </cell>
          <cell r="E2645" t="str">
            <v>4B - Taxes</v>
          </cell>
          <cell r="F2645" t="str">
            <v>CFO</v>
          </cell>
          <cell r="G2645" t="str">
            <v>Taxes</v>
          </cell>
          <cell r="H2645" t="str">
            <v>120</v>
          </cell>
          <cell r="I2645" t="str">
            <v>IT</v>
          </cell>
          <cell r="J2645">
            <v>315083.14</v>
          </cell>
          <cell r="K2645">
            <v>2627.02</v>
          </cell>
          <cell r="L2645">
            <v>285</v>
          </cell>
          <cell r="M2645">
            <v>-2301277.1800000002</v>
          </cell>
        </row>
        <row r="2646">
          <cell r="A2646" t="str">
            <v>O&amp;M</v>
          </cell>
          <cell r="B2646" t="str">
            <v>Weafer Jr,Robert J</v>
          </cell>
          <cell r="C2646">
            <v>23005</v>
          </cell>
          <cell r="D2646" t="str">
            <v>23005</v>
          </cell>
          <cell r="E2646" t="str">
            <v>4B - Taxes</v>
          </cell>
          <cell r="F2646" t="str">
            <v>CFO</v>
          </cell>
          <cell r="G2646" t="str">
            <v>Taxes</v>
          </cell>
          <cell r="H2646" t="str">
            <v>120</v>
          </cell>
          <cell r="I2646" t="str">
            <v>LT</v>
          </cell>
          <cell r="J2646">
            <v>221209.03</v>
          </cell>
          <cell r="K2646">
            <v>55612.95</v>
          </cell>
          <cell r="M2646">
            <v>2493478.2799999998</v>
          </cell>
        </row>
        <row r="2647">
          <cell r="A2647" t="str">
            <v>O&amp;M</v>
          </cell>
          <cell r="B2647" t="str">
            <v>Weafer Jr,Robert J</v>
          </cell>
          <cell r="C2647">
            <v>23005</v>
          </cell>
          <cell r="D2647" t="str">
            <v>23005</v>
          </cell>
          <cell r="E2647" t="str">
            <v>4B - Taxes</v>
          </cell>
          <cell r="F2647" t="str">
            <v>CFO</v>
          </cell>
          <cell r="G2647" t="str">
            <v>Taxes</v>
          </cell>
          <cell r="H2647" t="str">
            <v>120</v>
          </cell>
          <cell r="I2647" t="str">
            <v>MT</v>
          </cell>
          <cell r="K2647">
            <v>12.25</v>
          </cell>
          <cell r="M2647">
            <v>138819.10999999999</v>
          </cell>
        </row>
        <row r="2648">
          <cell r="A2648" t="str">
            <v>O&amp;M</v>
          </cell>
          <cell r="B2648" t="str">
            <v>Weafer Jr,Robert J</v>
          </cell>
          <cell r="C2648">
            <v>23005</v>
          </cell>
          <cell r="D2648" t="str">
            <v>23005</v>
          </cell>
          <cell r="E2648" t="str">
            <v>4B - Taxes</v>
          </cell>
          <cell r="F2648" t="str">
            <v>CFO</v>
          </cell>
          <cell r="G2648" t="str">
            <v>Taxes</v>
          </cell>
          <cell r="H2648" t="str">
            <v>120</v>
          </cell>
          <cell r="I2648" t="str">
            <v>OT</v>
          </cell>
          <cell r="J2648">
            <v>21571.67</v>
          </cell>
          <cell r="K2648">
            <v>2181.59</v>
          </cell>
        </row>
        <row r="2649">
          <cell r="A2649" t="str">
            <v>O&amp;M</v>
          </cell>
          <cell r="B2649" t="str">
            <v>Weafer Jr,Robert J</v>
          </cell>
          <cell r="C2649">
            <v>23005</v>
          </cell>
          <cell r="D2649" t="str">
            <v>23005</v>
          </cell>
          <cell r="E2649" t="str">
            <v>4B - Taxes</v>
          </cell>
          <cell r="F2649" t="str">
            <v>CFO</v>
          </cell>
          <cell r="G2649" t="str">
            <v>Taxes</v>
          </cell>
          <cell r="H2649" t="str">
            <v>120</v>
          </cell>
          <cell r="I2649" t="str">
            <v>TT</v>
          </cell>
          <cell r="K2649">
            <v>208.78</v>
          </cell>
        </row>
        <row r="2650">
          <cell r="A2650" t="str">
            <v>O&amp;M</v>
          </cell>
          <cell r="B2650" t="str">
            <v>Lembo, Philip J</v>
          </cell>
          <cell r="C2650">
            <v>23010</v>
          </cell>
          <cell r="D2650" t="str">
            <v>23010</v>
          </cell>
          <cell r="E2650" t="str">
            <v>4C - Corporate Finance</v>
          </cell>
          <cell r="F2650" t="str">
            <v>CFO</v>
          </cell>
          <cell r="G2650" t="str">
            <v>Corporate Finance</v>
          </cell>
          <cell r="H2650" t="str">
            <v>120</v>
          </cell>
          <cell r="I2650" t="str">
            <v>BT</v>
          </cell>
          <cell r="J2650">
            <v>141724.94</v>
          </cell>
          <cell r="K2650">
            <v>66269.72</v>
          </cell>
          <cell r="L2650">
            <v>25583.279999999999</v>
          </cell>
          <cell r="M2650">
            <v>5354.3</v>
          </cell>
        </row>
        <row r="2651">
          <cell r="A2651" t="str">
            <v>O&amp;M</v>
          </cell>
          <cell r="B2651" t="str">
            <v>Lembo, Philip J</v>
          </cell>
          <cell r="C2651">
            <v>23010</v>
          </cell>
          <cell r="D2651" t="str">
            <v>23010</v>
          </cell>
          <cell r="E2651" t="str">
            <v>4C - Corporate Finance</v>
          </cell>
          <cell r="F2651" t="str">
            <v>CFO</v>
          </cell>
          <cell r="G2651" t="str">
            <v>Corporate Finance</v>
          </cell>
          <cell r="H2651" t="str">
            <v>120</v>
          </cell>
          <cell r="I2651" t="str">
            <v>IT</v>
          </cell>
          <cell r="J2651">
            <v>579259.18999999994</v>
          </cell>
          <cell r="K2651">
            <v>238177.28</v>
          </cell>
          <cell r="L2651">
            <v>32645.55</v>
          </cell>
          <cell r="M2651">
            <v>-189608.42</v>
          </cell>
        </row>
        <row r="2652">
          <cell r="A2652" t="str">
            <v>O&amp;M</v>
          </cell>
          <cell r="B2652" t="str">
            <v>Lembo, Philip J</v>
          </cell>
          <cell r="C2652">
            <v>23010</v>
          </cell>
          <cell r="D2652" t="str">
            <v>23010</v>
          </cell>
          <cell r="E2652" t="str">
            <v>4C - Corporate Finance</v>
          </cell>
          <cell r="F2652" t="str">
            <v>CFO</v>
          </cell>
          <cell r="G2652" t="str">
            <v>Corporate Finance</v>
          </cell>
          <cell r="H2652" t="str">
            <v>120</v>
          </cell>
          <cell r="I2652" t="str">
            <v>LT</v>
          </cell>
          <cell r="J2652">
            <v>447220.21</v>
          </cell>
          <cell r="K2652">
            <v>212700.67</v>
          </cell>
          <cell r="L2652">
            <v>78466</v>
          </cell>
          <cell r="M2652">
            <v>379657.72</v>
          </cell>
        </row>
        <row r="2653">
          <cell r="A2653" t="str">
            <v>O&amp;M</v>
          </cell>
          <cell r="B2653" t="str">
            <v>Lembo, Philip J</v>
          </cell>
          <cell r="C2653">
            <v>23010</v>
          </cell>
          <cell r="D2653" t="str">
            <v>23010</v>
          </cell>
          <cell r="E2653" t="str">
            <v>4C - Corporate Finance</v>
          </cell>
          <cell r="F2653" t="str">
            <v>CFO</v>
          </cell>
          <cell r="G2653" t="str">
            <v>Corporate Finance</v>
          </cell>
          <cell r="H2653" t="str">
            <v>120</v>
          </cell>
          <cell r="I2653" t="str">
            <v>MT</v>
          </cell>
          <cell r="J2653">
            <v>344.82</v>
          </cell>
          <cell r="K2653">
            <v>510.01</v>
          </cell>
          <cell r="M2653">
            <v>-286874.44</v>
          </cell>
        </row>
        <row r="2654">
          <cell r="A2654" t="str">
            <v>O&amp;M</v>
          </cell>
          <cell r="B2654" t="str">
            <v>Lembo, Philip J</v>
          </cell>
          <cell r="C2654">
            <v>23010</v>
          </cell>
          <cell r="D2654" t="str">
            <v>23010</v>
          </cell>
          <cell r="E2654" t="str">
            <v>4C - Corporate Finance</v>
          </cell>
          <cell r="F2654" t="str">
            <v>CFO</v>
          </cell>
          <cell r="G2654" t="str">
            <v>Corporate Finance</v>
          </cell>
          <cell r="H2654" t="str">
            <v>120</v>
          </cell>
          <cell r="I2654" t="str">
            <v>OT</v>
          </cell>
          <cell r="J2654">
            <v>22202.75</v>
          </cell>
          <cell r="K2654">
            <v>21154.98</v>
          </cell>
          <cell r="L2654">
            <v>-69855.81</v>
          </cell>
        </row>
        <row r="2655">
          <cell r="A2655" t="str">
            <v>O&amp;M</v>
          </cell>
          <cell r="B2655" t="str">
            <v>Lembo, Philip J</v>
          </cell>
          <cell r="C2655">
            <v>23010</v>
          </cell>
          <cell r="D2655" t="str">
            <v>23010</v>
          </cell>
          <cell r="E2655" t="str">
            <v>4C - Corporate Finance</v>
          </cell>
          <cell r="F2655" t="str">
            <v>CFO</v>
          </cell>
          <cell r="G2655" t="str">
            <v>Corporate Finance</v>
          </cell>
          <cell r="H2655" t="str">
            <v>120</v>
          </cell>
          <cell r="I2655" t="str">
            <v>TT</v>
          </cell>
          <cell r="J2655">
            <v>40260.22</v>
          </cell>
          <cell r="K2655">
            <v>9339.19</v>
          </cell>
        </row>
        <row r="2656">
          <cell r="A2656" t="str">
            <v>O&amp;M</v>
          </cell>
          <cell r="B2656" t="str">
            <v>Weafer Jr,Robert J</v>
          </cell>
          <cell r="C2656">
            <v>23015</v>
          </cell>
          <cell r="D2656" t="str">
            <v>23015</v>
          </cell>
          <cell r="E2656" t="str">
            <v>4T - Payroll</v>
          </cell>
          <cell r="F2656" t="str">
            <v>CFO</v>
          </cell>
          <cell r="G2656" t="str">
            <v>Payroll</v>
          </cell>
          <cell r="H2656" t="str">
            <v>120</v>
          </cell>
          <cell r="I2656" t="str">
            <v>BT</v>
          </cell>
          <cell r="J2656">
            <v>84270.11</v>
          </cell>
          <cell r="K2656">
            <v>6483.66</v>
          </cell>
          <cell r="L2656">
            <v>3809.85</v>
          </cell>
          <cell r="M2656">
            <v>-16410.61</v>
          </cell>
        </row>
        <row r="2657">
          <cell r="A2657" t="str">
            <v>O&amp;M</v>
          </cell>
          <cell r="B2657" t="str">
            <v>Weafer Jr,Robert J</v>
          </cell>
          <cell r="C2657">
            <v>23015</v>
          </cell>
          <cell r="D2657" t="str">
            <v>23015</v>
          </cell>
          <cell r="E2657" t="str">
            <v>4T - Payroll</v>
          </cell>
          <cell r="F2657" t="str">
            <v>CFO</v>
          </cell>
          <cell r="G2657" t="str">
            <v>Payroll</v>
          </cell>
          <cell r="H2657" t="str">
            <v>120</v>
          </cell>
          <cell r="I2657" t="str">
            <v>IT</v>
          </cell>
          <cell r="J2657">
            <v>88946.880000000005</v>
          </cell>
          <cell r="K2657">
            <v>194063.93</v>
          </cell>
          <cell r="L2657">
            <v>9761.75</v>
          </cell>
        </row>
        <row r="2658">
          <cell r="A2658" t="str">
            <v>O&amp;M</v>
          </cell>
          <cell r="B2658" t="str">
            <v>Weafer Jr,Robert J</v>
          </cell>
          <cell r="C2658">
            <v>23015</v>
          </cell>
          <cell r="D2658" t="str">
            <v>23015</v>
          </cell>
          <cell r="E2658" t="str">
            <v>4T - Payroll</v>
          </cell>
          <cell r="F2658" t="str">
            <v>CFO</v>
          </cell>
          <cell r="G2658" t="str">
            <v>Payroll</v>
          </cell>
          <cell r="H2658" t="str">
            <v>120</v>
          </cell>
          <cell r="I2658" t="str">
            <v>LT</v>
          </cell>
          <cell r="J2658">
            <v>277015.55</v>
          </cell>
          <cell r="K2658">
            <v>19734.54</v>
          </cell>
          <cell r="L2658">
            <v>10687.68</v>
          </cell>
          <cell r="M2658">
            <v>1016976.17</v>
          </cell>
        </row>
        <row r="2659">
          <cell r="A2659" t="str">
            <v>O&amp;M</v>
          </cell>
          <cell r="B2659" t="str">
            <v>Weafer Jr,Robert J</v>
          </cell>
          <cell r="C2659">
            <v>23015</v>
          </cell>
          <cell r="D2659" t="str">
            <v>23015</v>
          </cell>
          <cell r="E2659" t="str">
            <v>4T - Payroll</v>
          </cell>
          <cell r="F2659" t="str">
            <v>CFO</v>
          </cell>
          <cell r="G2659" t="str">
            <v>Payroll</v>
          </cell>
          <cell r="H2659" t="str">
            <v>120</v>
          </cell>
          <cell r="I2659" t="str">
            <v>MT</v>
          </cell>
          <cell r="J2659">
            <v>3954.71</v>
          </cell>
          <cell r="K2659">
            <v>11697.48</v>
          </cell>
          <cell r="L2659">
            <v>3752.1</v>
          </cell>
          <cell r="M2659">
            <v>45200.67</v>
          </cell>
        </row>
        <row r="2660">
          <cell r="A2660" t="str">
            <v>O&amp;M</v>
          </cell>
          <cell r="B2660" t="str">
            <v>Weafer Jr,Robert J</v>
          </cell>
          <cell r="C2660">
            <v>23015</v>
          </cell>
          <cell r="D2660" t="str">
            <v>23015</v>
          </cell>
          <cell r="E2660" t="str">
            <v>4T - Payroll</v>
          </cell>
          <cell r="F2660" t="str">
            <v>CFO</v>
          </cell>
          <cell r="G2660" t="str">
            <v>Payroll</v>
          </cell>
          <cell r="H2660" t="str">
            <v>120</v>
          </cell>
          <cell r="I2660" t="str">
            <v>OT</v>
          </cell>
          <cell r="J2660">
            <v>16630.669999999998</v>
          </cell>
          <cell r="K2660">
            <v>3592.47</v>
          </cell>
          <cell r="M2660">
            <v>1469.28</v>
          </cell>
        </row>
        <row r="2661">
          <cell r="A2661" t="str">
            <v>O&amp;M</v>
          </cell>
          <cell r="B2661" t="str">
            <v>Weafer Jr,Robert J</v>
          </cell>
          <cell r="C2661">
            <v>23015</v>
          </cell>
          <cell r="D2661" t="str">
            <v>23015</v>
          </cell>
          <cell r="E2661" t="str">
            <v>4T - Payroll</v>
          </cell>
          <cell r="F2661" t="str">
            <v>CFO</v>
          </cell>
          <cell r="G2661" t="str">
            <v>Payroll</v>
          </cell>
          <cell r="H2661" t="str">
            <v>120</v>
          </cell>
          <cell r="I2661" t="str">
            <v>TT</v>
          </cell>
          <cell r="J2661">
            <v>20591.349999999999</v>
          </cell>
          <cell r="K2661">
            <v>11943.41</v>
          </cell>
          <cell r="L2661">
            <v>0</v>
          </cell>
        </row>
        <row r="2662">
          <cell r="A2662" t="str">
            <v>O&amp;M</v>
          </cell>
          <cell r="B2662" t="str">
            <v>Weafer Jr,Robert J</v>
          </cell>
          <cell r="C2662">
            <v>23020</v>
          </cell>
          <cell r="D2662" t="str">
            <v>23020</v>
          </cell>
          <cell r="E2662" t="str">
            <v>4D - Financial Systems</v>
          </cell>
          <cell r="F2662" t="str">
            <v>CFO</v>
          </cell>
          <cell r="G2662" t="str">
            <v>Financial Systems</v>
          </cell>
          <cell r="H2662" t="str">
            <v>120</v>
          </cell>
          <cell r="I2662" t="str">
            <v>BT</v>
          </cell>
          <cell r="J2662">
            <v>35014.75</v>
          </cell>
          <cell r="K2662">
            <v>595.54999999999995</v>
          </cell>
          <cell r="M2662">
            <v>300000</v>
          </cell>
        </row>
        <row r="2663">
          <cell r="A2663" t="str">
            <v>O&amp;M</v>
          </cell>
          <cell r="B2663" t="str">
            <v>Weafer Jr,Robert J</v>
          </cell>
          <cell r="C2663">
            <v>23020</v>
          </cell>
          <cell r="D2663" t="str">
            <v>23020</v>
          </cell>
          <cell r="E2663" t="str">
            <v>4D - Financial Systems</v>
          </cell>
          <cell r="F2663" t="str">
            <v>CFO</v>
          </cell>
          <cell r="G2663" t="str">
            <v>Financial Systems</v>
          </cell>
          <cell r="H2663" t="str">
            <v>120</v>
          </cell>
          <cell r="I2663" t="str">
            <v>IT</v>
          </cell>
          <cell r="J2663">
            <v>5168.8599999999997</v>
          </cell>
          <cell r="K2663">
            <v>435.62</v>
          </cell>
          <cell r="M2663">
            <v>4274.49</v>
          </cell>
        </row>
        <row r="2664">
          <cell r="A2664" t="str">
            <v>O&amp;M</v>
          </cell>
          <cell r="B2664" t="str">
            <v>Weafer Jr,Robert J</v>
          </cell>
          <cell r="C2664">
            <v>23020</v>
          </cell>
          <cell r="D2664" t="str">
            <v>23020</v>
          </cell>
          <cell r="E2664" t="str">
            <v>4D - Financial Systems</v>
          </cell>
          <cell r="F2664" t="str">
            <v>CFO</v>
          </cell>
          <cell r="G2664" t="str">
            <v>Financial Systems</v>
          </cell>
          <cell r="H2664" t="str">
            <v>120</v>
          </cell>
          <cell r="I2664" t="str">
            <v>LT</v>
          </cell>
          <cell r="J2664">
            <v>110835.96</v>
          </cell>
          <cell r="K2664">
            <v>3363.36</v>
          </cell>
          <cell r="M2664">
            <v>591866.98</v>
          </cell>
        </row>
        <row r="2665">
          <cell r="A2665" t="str">
            <v>O&amp;M</v>
          </cell>
          <cell r="B2665" t="str">
            <v>Weafer Jr,Robert J</v>
          </cell>
          <cell r="C2665">
            <v>23020</v>
          </cell>
          <cell r="D2665" t="str">
            <v>23020</v>
          </cell>
          <cell r="E2665" t="str">
            <v>4D - Financial Systems</v>
          </cell>
          <cell r="F2665" t="str">
            <v>CFO</v>
          </cell>
          <cell r="G2665" t="str">
            <v>Financial Systems</v>
          </cell>
          <cell r="H2665" t="str">
            <v>120</v>
          </cell>
          <cell r="I2665" t="str">
            <v>OT</v>
          </cell>
          <cell r="J2665">
            <v>5318.64</v>
          </cell>
          <cell r="K2665">
            <v>542.51</v>
          </cell>
          <cell r="M2665">
            <v>49001.71</v>
          </cell>
        </row>
        <row r="2666">
          <cell r="A2666" t="str">
            <v>O&amp;M</v>
          </cell>
          <cell r="B2666" t="str">
            <v>Weafer Jr,Robert J</v>
          </cell>
          <cell r="C2666">
            <v>23020</v>
          </cell>
          <cell r="D2666" t="str">
            <v>23020</v>
          </cell>
          <cell r="E2666" t="str">
            <v>4D - Financial Systems</v>
          </cell>
          <cell r="F2666" t="str">
            <v>CFO</v>
          </cell>
          <cell r="G2666" t="str">
            <v>Financial Systems</v>
          </cell>
          <cell r="H2666" t="str">
            <v>120</v>
          </cell>
          <cell r="I2666" t="str">
            <v>TT</v>
          </cell>
          <cell r="J2666">
            <v>0</v>
          </cell>
        </row>
        <row r="2667">
          <cell r="A2667" t="str">
            <v>O&amp;M</v>
          </cell>
          <cell r="B2667" t="str">
            <v>Anastasia, Donald</v>
          </cell>
          <cell r="C2667">
            <v>23025</v>
          </cell>
          <cell r="D2667" t="str">
            <v>23025</v>
          </cell>
          <cell r="E2667" t="str">
            <v>L1 - OFFICE SERVICES DEPT</v>
          </cell>
          <cell r="F2667" t="str">
            <v>CFO</v>
          </cell>
          <cell r="G2667" t="str">
            <v>Old Records Mgmt</v>
          </cell>
          <cell r="H2667" t="str">
            <v>120</v>
          </cell>
          <cell r="I2667" t="str">
            <v>BT</v>
          </cell>
          <cell r="J2667">
            <v>27711.22</v>
          </cell>
          <cell r="K2667">
            <v>15788.91</v>
          </cell>
          <cell r="M2667">
            <v>2265.96</v>
          </cell>
        </row>
        <row r="2668">
          <cell r="A2668" t="str">
            <v>O&amp;M</v>
          </cell>
          <cell r="B2668" t="str">
            <v>Anastasia, Donald</v>
          </cell>
          <cell r="C2668">
            <v>23025</v>
          </cell>
          <cell r="D2668" t="str">
            <v>23025</v>
          </cell>
          <cell r="E2668" t="str">
            <v>L1 - OFFICE SERVICES DEPT</v>
          </cell>
          <cell r="F2668" t="str">
            <v>CFO</v>
          </cell>
          <cell r="G2668" t="str">
            <v>Old Records Mgmt</v>
          </cell>
          <cell r="H2668" t="str">
            <v>120</v>
          </cell>
          <cell r="I2668" t="str">
            <v>IT</v>
          </cell>
          <cell r="J2668">
            <v>40799.49</v>
          </cell>
          <cell r="K2668">
            <v>737.74</v>
          </cell>
        </row>
        <row r="2669">
          <cell r="A2669" t="str">
            <v>O&amp;M</v>
          </cell>
          <cell r="B2669" t="str">
            <v>Anastasia, Donald</v>
          </cell>
          <cell r="C2669">
            <v>23025</v>
          </cell>
          <cell r="D2669" t="str">
            <v>23025</v>
          </cell>
          <cell r="E2669" t="str">
            <v>Old Records Mgmt</v>
          </cell>
          <cell r="F2669" t="str">
            <v>CFO</v>
          </cell>
          <cell r="G2669" t="str">
            <v>Old Records Mgmt</v>
          </cell>
          <cell r="H2669" t="str">
            <v>120</v>
          </cell>
          <cell r="I2669" t="str">
            <v>IT</v>
          </cell>
          <cell r="L2669">
            <v>0</v>
          </cell>
        </row>
        <row r="2670">
          <cell r="A2670" t="str">
            <v>O&amp;M</v>
          </cell>
          <cell r="B2670" t="str">
            <v>Anastasia, Donald</v>
          </cell>
          <cell r="C2670">
            <v>23025</v>
          </cell>
          <cell r="D2670" t="str">
            <v>23025</v>
          </cell>
          <cell r="E2670" t="str">
            <v>L1 - OFFICE SERVICES DEPT</v>
          </cell>
          <cell r="F2670" t="str">
            <v>CFO</v>
          </cell>
          <cell r="G2670" t="str">
            <v>Old Records Mgmt</v>
          </cell>
          <cell r="H2670" t="str">
            <v>120</v>
          </cell>
          <cell r="I2670" t="str">
            <v>LT</v>
          </cell>
          <cell r="J2670">
            <v>110941.2</v>
          </cell>
          <cell r="K2670">
            <v>44523.41</v>
          </cell>
        </row>
        <row r="2671">
          <cell r="A2671" t="str">
            <v>O&amp;M</v>
          </cell>
          <cell r="B2671" t="str">
            <v>Anastasia, Donald</v>
          </cell>
          <cell r="C2671">
            <v>23025</v>
          </cell>
          <cell r="D2671" t="str">
            <v>23025</v>
          </cell>
          <cell r="E2671" t="str">
            <v>Old Records Mgmt</v>
          </cell>
          <cell r="F2671" t="str">
            <v>CFO</v>
          </cell>
          <cell r="G2671" t="str">
            <v>Old Records Mgmt</v>
          </cell>
          <cell r="H2671" t="str">
            <v>120</v>
          </cell>
          <cell r="I2671" t="str">
            <v>LT</v>
          </cell>
          <cell r="L2671">
            <v>173.6</v>
          </cell>
        </row>
        <row r="2672">
          <cell r="A2672" t="str">
            <v>O&amp;M</v>
          </cell>
          <cell r="B2672" t="str">
            <v>Anastasia, Donald</v>
          </cell>
          <cell r="C2672">
            <v>23025</v>
          </cell>
          <cell r="D2672" t="str">
            <v>23025</v>
          </cell>
          <cell r="E2672" t="str">
            <v>L1 - OFFICE SERVICES DEPT</v>
          </cell>
          <cell r="F2672" t="str">
            <v>CFO</v>
          </cell>
          <cell r="G2672" t="str">
            <v>Old Records Mgmt</v>
          </cell>
          <cell r="H2672" t="str">
            <v>120</v>
          </cell>
          <cell r="I2672" t="str">
            <v>OT</v>
          </cell>
          <cell r="J2672">
            <v>33097.57</v>
          </cell>
          <cell r="M2672">
            <v>1959.92</v>
          </cell>
        </row>
        <row r="2673">
          <cell r="A2673" t="str">
            <v>O&amp;M</v>
          </cell>
          <cell r="B2673" t="str">
            <v>Anastasia, Donald</v>
          </cell>
          <cell r="C2673">
            <v>23025</v>
          </cell>
          <cell r="D2673" t="str">
            <v>23025</v>
          </cell>
          <cell r="E2673" t="str">
            <v>L1 - OFFICE SERVICES DEPT</v>
          </cell>
          <cell r="F2673" t="str">
            <v>CFO</v>
          </cell>
          <cell r="G2673" t="str">
            <v>Old Records Mgmt</v>
          </cell>
          <cell r="H2673" t="str">
            <v>120</v>
          </cell>
          <cell r="I2673" t="str">
            <v>TT</v>
          </cell>
          <cell r="J2673">
            <v>8775.19</v>
          </cell>
          <cell r="K2673">
            <v>6081.7</v>
          </cell>
        </row>
        <row r="2674">
          <cell r="A2674" t="str">
            <v>O&amp;M</v>
          </cell>
          <cell r="B2674" t="str">
            <v>Anastasia, Donald</v>
          </cell>
          <cell r="C2674">
            <v>23025</v>
          </cell>
          <cell r="D2674" t="str">
            <v>23025</v>
          </cell>
          <cell r="E2674" t="str">
            <v>Old Records Mgmt</v>
          </cell>
          <cell r="F2674" t="str">
            <v>CFO</v>
          </cell>
          <cell r="G2674" t="str">
            <v>Old Records Mgmt</v>
          </cell>
          <cell r="H2674" t="str">
            <v>120</v>
          </cell>
          <cell r="I2674" t="str">
            <v>TT</v>
          </cell>
          <cell r="L2674">
            <v>-173.6</v>
          </cell>
          <cell r="M2674">
            <v>-191950.75</v>
          </cell>
        </row>
        <row r="2675">
          <cell r="A2675" t="str">
            <v>O&amp;M</v>
          </cell>
          <cell r="B2675" t="str">
            <v>Weafer Jr,Robert J</v>
          </cell>
          <cell r="C2675">
            <v>23030</v>
          </cell>
          <cell r="D2675" t="str">
            <v>23030</v>
          </cell>
          <cell r="E2675" t="str">
            <v>4W - ACCOUNTS PAYABLE</v>
          </cell>
          <cell r="F2675" t="str">
            <v>CFO</v>
          </cell>
          <cell r="G2675" t="str">
            <v>OLD Accounts Payable</v>
          </cell>
          <cell r="H2675" t="str">
            <v>120</v>
          </cell>
          <cell r="I2675" t="str">
            <v>BT</v>
          </cell>
          <cell r="J2675">
            <v>180.64</v>
          </cell>
          <cell r="K2675">
            <v>101.21</v>
          </cell>
          <cell r="M2675">
            <v>1</v>
          </cell>
        </row>
        <row r="2676">
          <cell r="A2676" t="str">
            <v>O&amp;M</v>
          </cell>
          <cell r="B2676" t="str">
            <v>Weafer Jr,Robert J</v>
          </cell>
          <cell r="C2676">
            <v>23030</v>
          </cell>
          <cell r="D2676" t="str">
            <v>23030</v>
          </cell>
          <cell r="E2676" t="str">
            <v>4W - ACCOUNTS PAYABLE</v>
          </cell>
          <cell r="F2676" t="str">
            <v>CFO</v>
          </cell>
          <cell r="G2676" t="str">
            <v>OLD Accounts Payable</v>
          </cell>
          <cell r="H2676" t="str">
            <v>120</v>
          </cell>
          <cell r="I2676" t="str">
            <v>IT</v>
          </cell>
          <cell r="J2676">
            <v>2160</v>
          </cell>
          <cell r="K2676">
            <v>5242.2</v>
          </cell>
        </row>
        <row r="2677">
          <cell r="A2677" t="str">
            <v>O&amp;M</v>
          </cell>
          <cell r="B2677" t="str">
            <v>Weafer Jr,Robert J</v>
          </cell>
          <cell r="C2677">
            <v>23030</v>
          </cell>
          <cell r="D2677" t="str">
            <v>23030</v>
          </cell>
          <cell r="E2677" t="str">
            <v>OLD Accounts Payable</v>
          </cell>
          <cell r="F2677" t="str">
            <v>CFO</v>
          </cell>
          <cell r="G2677" t="str">
            <v>OLD Accounts Payable</v>
          </cell>
          <cell r="H2677" t="str">
            <v>120</v>
          </cell>
          <cell r="I2677" t="str">
            <v>IT</v>
          </cell>
          <cell r="L2677">
            <v>2248.9</v>
          </cell>
        </row>
        <row r="2678">
          <cell r="A2678" t="str">
            <v>O&amp;M</v>
          </cell>
          <cell r="B2678" t="str">
            <v>Weafer Jr,Robert J</v>
          </cell>
          <cell r="C2678">
            <v>23030</v>
          </cell>
          <cell r="D2678" t="str">
            <v>23030</v>
          </cell>
          <cell r="E2678" t="str">
            <v>4W - ACCOUNTS PAYABLE</v>
          </cell>
          <cell r="F2678" t="str">
            <v>CFO</v>
          </cell>
          <cell r="G2678" t="str">
            <v>OLD Accounts Payable</v>
          </cell>
          <cell r="H2678" t="str">
            <v>120</v>
          </cell>
          <cell r="I2678" t="str">
            <v>LT</v>
          </cell>
          <cell r="J2678">
            <v>1622.96</v>
          </cell>
          <cell r="K2678">
            <v>6506.49</v>
          </cell>
        </row>
        <row r="2679">
          <cell r="A2679" t="str">
            <v>O&amp;M</v>
          </cell>
          <cell r="B2679" t="str">
            <v>Weafer Jr,Robert J</v>
          </cell>
          <cell r="C2679">
            <v>23030</v>
          </cell>
          <cell r="D2679" t="str">
            <v>23030</v>
          </cell>
          <cell r="E2679" t="str">
            <v>4W - ACCOUNTS PAYABLE</v>
          </cell>
          <cell r="F2679" t="str">
            <v>CFO</v>
          </cell>
          <cell r="G2679" t="str">
            <v>OLD Accounts Payable</v>
          </cell>
          <cell r="H2679" t="str">
            <v>120</v>
          </cell>
          <cell r="I2679" t="str">
            <v>MT</v>
          </cell>
          <cell r="J2679">
            <v>511.54</v>
          </cell>
          <cell r="K2679">
            <v>3273.06</v>
          </cell>
          <cell r="M2679">
            <v>4466.99</v>
          </cell>
        </row>
        <row r="2680">
          <cell r="A2680" t="str">
            <v>O&amp;M</v>
          </cell>
          <cell r="B2680" t="str">
            <v>Weafer Jr,Robert J</v>
          </cell>
          <cell r="C2680">
            <v>23030</v>
          </cell>
          <cell r="D2680" t="str">
            <v>23030</v>
          </cell>
          <cell r="E2680" t="str">
            <v>OLD Accounts Payable</v>
          </cell>
          <cell r="F2680" t="str">
            <v>CFO</v>
          </cell>
          <cell r="G2680" t="str">
            <v>OLD Accounts Payable</v>
          </cell>
          <cell r="H2680" t="str">
            <v>120</v>
          </cell>
          <cell r="I2680" t="str">
            <v>MT</v>
          </cell>
          <cell r="L2680">
            <v>1046</v>
          </cell>
        </row>
        <row r="2681">
          <cell r="A2681" t="str">
            <v>O&amp;M</v>
          </cell>
          <cell r="B2681" t="str">
            <v>Weafer Jr,Robert J</v>
          </cell>
          <cell r="C2681">
            <v>23030</v>
          </cell>
          <cell r="D2681" t="str">
            <v>23030</v>
          </cell>
          <cell r="E2681" t="str">
            <v>4W - ACCOUNTS PAYABLE</v>
          </cell>
          <cell r="F2681" t="str">
            <v>CFO</v>
          </cell>
          <cell r="G2681" t="str">
            <v>OLD Accounts Payable</v>
          </cell>
          <cell r="H2681" t="str">
            <v>120</v>
          </cell>
          <cell r="I2681" t="str">
            <v>OT</v>
          </cell>
          <cell r="K2681">
            <v>19023.23</v>
          </cell>
          <cell r="M2681">
            <v>10365.09</v>
          </cell>
        </row>
        <row r="2682">
          <cell r="A2682" t="str">
            <v>O&amp;M</v>
          </cell>
          <cell r="B2682" t="str">
            <v>Weafer Jr,Robert J</v>
          </cell>
          <cell r="C2682">
            <v>23030</v>
          </cell>
          <cell r="D2682" t="str">
            <v>23030</v>
          </cell>
          <cell r="E2682" t="str">
            <v>4W - ACCOUNTS PAYABLE</v>
          </cell>
          <cell r="F2682" t="str">
            <v>CFO</v>
          </cell>
          <cell r="G2682" t="str">
            <v>OLD Accounts Payable</v>
          </cell>
          <cell r="H2682" t="str">
            <v>120</v>
          </cell>
          <cell r="I2682" t="str">
            <v>TT</v>
          </cell>
          <cell r="J2682">
            <v>0</v>
          </cell>
          <cell r="K2682">
            <v>209.84</v>
          </cell>
        </row>
        <row r="2683">
          <cell r="A2683" t="str">
            <v>O&amp;M</v>
          </cell>
          <cell r="B2683" t="str">
            <v>Weafer Jr,Robert J</v>
          </cell>
          <cell r="C2683">
            <v>23035</v>
          </cell>
          <cell r="D2683" t="str">
            <v>23035</v>
          </cell>
          <cell r="E2683" t="str">
            <v>L2 - Accounting</v>
          </cell>
          <cell r="F2683" t="str">
            <v>CFO</v>
          </cell>
          <cell r="G2683" t="str">
            <v>Accounting</v>
          </cell>
          <cell r="H2683" t="str">
            <v>120</v>
          </cell>
          <cell r="I2683" t="str">
            <v>BT</v>
          </cell>
          <cell r="J2683">
            <v>222722.16</v>
          </cell>
          <cell r="K2683">
            <v>23880.959999999999</v>
          </cell>
          <cell r="M2683">
            <v>383680.15</v>
          </cell>
        </row>
        <row r="2684">
          <cell r="A2684" t="str">
            <v>O&amp;M</v>
          </cell>
          <cell r="B2684" t="str">
            <v>Weafer Jr,Robert J</v>
          </cell>
          <cell r="C2684">
            <v>23035</v>
          </cell>
          <cell r="D2684" t="str">
            <v>23035</v>
          </cell>
          <cell r="E2684" t="str">
            <v>L2 - Accounting</v>
          </cell>
          <cell r="F2684" t="str">
            <v>CFO</v>
          </cell>
          <cell r="G2684" t="str">
            <v>Accounting</v>
          </cell>
          <cell r="H2684" t="str">
            <v>120</v>
          </cell>
          <cell r="I2684" t="str">
            <v>IT</v>
          </cell>
          <cell r="J2684">
            <v>303462.38</v>
          </cell>
          <cell r="K2684">
            <v>39025.47</v>
          </cell>
          <cell r="L2684">
            <v>655.81</v>
          </cell>
          <cell r="M2684">
            <v>7780</v>
          </cell>
        </row>
        <row r="2685">
          <cell r="A2685" t="str">
            <v>O&amp;M</v>
          </cell>
          <cell r="B2685" t="str">
            <v>Weafer Jr,Robert J</v>
          </cell>
          <cell r="C2685">
            <v>23035</v>
          </cell>
          <cell r="D2685" t="str">
            <v>23035</v>
          </cell>
          <cell r="E2685" t="str">
            <v>L2 - Accounting</v>
          </cell>
          <cell r="F2685" t="str">
            <v>CFO</v>
          </cell>
          <cell r="G2685" t="str">
            <v>Accounting</v>
          </cell>
          <cell r="H2685" t="str">
            <v>120</v>
          </cell>
          <cell r="I2685" t="str">
            <v>LT</v>
          </cell>
          <cell r="J2685">
            <v>645551.6</v>
          </cell>
          <cell r="K2685">
            <v>49000.79</v>
          </cell>
        </row>
        <row r="2686">
          <cell r="A2686" t="str">
            <v>O&amp;M</v>
          </cell>
          <cell r="B2686" t="str">
            <v>Weafer Jr,Robert J</v>
          </cell>
          <cell r="C2686">
            <v>23035</v>
          </cell>
          <cell r="D2686" t="str">
            <v>23035</v>
          </cell>
          <cell r="E2686" t="str">
            <v>L2 - Accounting</v>
          </cell>
          <cell r="F2686" t="str">
            <v>CFO</v>
          </cell>
          <cell r="G2686" t="str">
            <v>Accounting</v>
          </cell>
          <cell r="H2686" t="str">
            <v>120</v>
          </cell>
          <cell r="I2686" t="str">
            <v>MT</v>
          </cell>
          <cell r="K2686">
            <v>12.25</v>
          </cell>
        </row>
        <row r="2687">
          <cell r="A2687" t="str">
            <v>O&amp;M</v>
          </cell>
          <cell r="B2687" t="str">
            <v>Weafer Jr,Robert J</v>
          </cell>
          <cell r="C2687">
            <v>23035</v>
          </cell>
          <cell r="D2687" t="str">
            <v>23035</v>
          </cell>
          <cell r="E2687" t="str">
            <v>L2 - Accounting</v>
          </cell>
          <cell r="F2687" t="str">
            <v>CFO</v>
          </cell>
          <cell r="G2687" t="str">
            <v>Accounting</v>
          </cell>
          <cell r="H2687" t="str">
            <v>120</v>
          </cell>
          <cell r="I2687" t="str">
            <v>OT</v>
          </cell>
          <cell r="J2687">
            <v>3564.15</v>
          </cell>
          <cell r="K2687">
            <v>38739.040000000001</v>
          </cell>
          <cell r="L2687">
            <v>16612.509999999998</v>
          </cell>
          <cell r="M2687">
            <v>111989.94</v>
          </cell>
        </row>
        <row r="2688">
          <cell r="A2688" t="str">
            <v>O&amp;M</v>
          </cell>
          <cell r="B2688" t="str">
            <v>Weafer Jr,Robert J</v>
          </cell>
          <cell r="C2688">
            <v>23035</v>
          </cell>
          <cell r="D2688" t="str">
            <v>23035</v>
          </cell>
          <cell r="E2688" t="str">
            <v>L2 - Accounting</v>
          </cell>
          <cell r="F2688" t="str">
            <v>CFO</v>
          </cell>
          <cell r="G2688" t="str">
            <v>Accounting</v>
          </cell>
          <cell r="H2688" t="str">
            <v>120</v>
          </cell>
          <cell r="I2688" t="str">
            <v>TT</v>
          </cell>
          <cell r="J2688">
            <v>4417.82</v>
          </cell>
          <cell r="K2688">
            <v>6592.72</v>
          </cell>
        </row>
        <row r="2689">
          <cell r="A2689" t="str">
            <v>O&amp;M</v>
          </cell>
          <cell r="B2689" t="str">
            <v>Weafer Jr,Robert J</v>
          </cell>
          <cell r="C2689">
            <v>23040</v>
          </cell>
          <cell r="D2689" t="str">
            <v>23040</v>
          </cell>
          <cell r="E2689" t="str">
            <v>4S - Accounting &amp; Analysis</v>
          </cell>
          <cell r="F2689" t="str">
            <v>CFO</v>
          </cell>
          <cell r="G2689" t="str">
            <v>Accounting &amp; Analysis</v>
          </cell>
          <cell r="H2689" t="str">
            <v>120</v>
          </cell>
          <cell r="I2689" t="str">
            <v>BT</v>
          </cell>
          <cell r="L2689">
            <v>8292.6</v>
          </cell>
          <cell r="M2689">
            <v>57.3</v>
          </cell>
        </row>
        <row r="2690">
          <cell r="A2690" t="str">
            <v>O&amp;M</v>
          </cell>
          <cell r="B2690" t="str">
            <v>Weafer Jr,Robert J</v>
          </cell>
          <cell r="C2690">
            <v>23040</v>
          </cell>
          <cell r="D2690" t="str">
            <v>23040</v>
          </cell>
          <cell r="E2690" t="str">
            <v>4S - ACCOUNTING AND ANALYSIS</v>
          </cell>
          <cell r="F2690" t="str">
            <v>CFO</v>
          </cell>
          <cell r="G2690" t="str">
            <v>Accounting &amp; Analysis</v>
          </cell>
          <cell r="H2690" t="str">
            <v>120</v>
          </cell>
          <cell r="I2690" t="str">
            <v>BT</v>
          </cell>
          <cell r="J2690">
            <v>28698.53</v>
          </cell>
          <cell r="K2690">
            <v>2686.28</v>
          </cell>
          <cell r="M2690">
            <v>25199235.789999999</v>
          </cell>
        </row>
        <row r="2691">
          <cell r="A2691" t="str">
            <v>O&amp;M</v>
          </cell>
          <cell r="B2691" t="str">
            <v>Weafer Jr,Robert J</v>
          </cell>
          <cell r="C2691">
            <v>23040</v>
          </cell>
          <cell r="D2691" t="str">
            <v>23040</v>
          </cell>
          <cell r="E2691" t="str">
            <v>4S - ACCOUNTING AND ANALYSIS</v>
          </cell>
          <cell r="F2691" t="str">
            <v>CFO</v>
          </cell>
          <cell r="G2691" t="str">
            <v>Accounting &amp; Analysis</v>
          </cell>
          <cell r="H2691" t="str">
            <v>120</v>
          </cell>
          <cell r="I2691" t="str">
            <v>IT</v>
          </cell>
          <cell r="J2691">
            <v>5532.72</v>
          </cell>
          <cell r="K2691">
            <v>659.25</v>
          </cell>
        </row>
        <row r="2692">
          <cell r="A2692" t="str">
            <v>O&amp;M</v>
          </cell>
          <cell r="B2692" t="str">
            <v>Weafer Jr,Robert J</v>
          </cell>
          <cell r="C2692">
            <v>23040</v>
          </cell>
          <cell r="D2692" t="str">
            <v>23040</v>
          </cell>
          <cell r="E2692" t="str">
            <v>4S - Accounting &amp; Analysis</v>
          </cell>
          <cell r="F2692" t="str">
            <v>CFO</v>
          </cell>
          <cell r="G2692" t="str">
            <v>Accounting &amp; Analysis</v>
          </cell>
          <cell r="H2692" t="str">
            <v>120</v>
          </cell>
          <cell r="I2692" t="str">
            <v>LT</v>
          </cell>
          <cell r="L2692">
            <v>23158.43</v>
          </cell>
        </row>
        <row r="2693">
          <cell r="A2693" t="str">
            <v>O&amp;M</v>
          </cell>
          <cell r="B2693" t="str">
            <v>Weafer Jr,Robert J</v>
          </cell>
          <cell r="C2693">
            <v>23040</v>
          </cell>
          <cell r="D2693" t="str">
            <v>23040</v>
          </cell>
          <cell r="E2693" t="str">
            <v>4S - ACCOUNTING AND ANALYSIS</v>
          </cell>
          <cell r="F2693" t="str">
            <v>CFO</v>
          </cell>
          <cell r="G2693" t="str">
            <v>Accounting &amp; Analysis</v>
          </cell>
          <cell r="H2693" t="str">
            <v>120</v>
          </cell>
          <cell r="I2693" t="str">
            <v>LT</v>
          </cell>
          <cell r="J2693">
            <v>61038.12</v>
          </cell>
          <cell r="K2693">
            <v>1037.55</v>
          </cell>
        </row>
        <row r="2694">
          <cell r="A2694" t="str">
            <v>O&amp;M</v>
          </cell>
          <cell r="B2694" t="str">
            <v>Weafer Jr,Robert J</v>
          </cell>
          <cell r="C2694">
            <v>23040</v>
          </cell>
          <cell r="D2694" t="str">
            <v>23040</v>
          </cell>
          <cell r="E2694" t="str">
            <v>4S - ACCOUNTING AND ANALYSIS</v>
          </cell>
          <cell r="F2694" t="str">
            <v>CFO</v>
          </cell>
          <cell r="G2694" t="str">
            <v>Accounting &amp; Analysis</v>
          </cell>
          <cell r="H2694" t="str">
            <v>120</v>
          </cell>
          <cell r="I2694" t="str">
            <v>OT</v>
          </cell>
          <cell r="J2694">
            <v>2307.94</v>
          </cell>
          <cell r="M2694">
            <v>1166.03</v>
          </cell>
        </row>
        <row r="2695">
          <cell r="A2695" t="str">
            <v>O&amp;M</v>
          </cell>
          <cell r="B2695" t="str">
            <v>Weafer Jr,Robert J</v>
          </cell>
          <cell r="C2695">
            <v>23040</v>
          </cell>
          <cell r="D2695" t="str">
            <v>23040</v>
          </cell>
          <cell r="E2695" t="str">
            <v>4S - ACCOUNTING AND ANALYSIS</v>
          </cell>
          <cell r="F2695" t="str">
            <v>CFO</v>
          </cell>
          <cell r="G2695" t="str">
            <v>Accounting &amp; Analysis</v>
          </cell>
          <cell r="H2695" t="str">
            <v>120</v>
          </cell>
          <cell r="I2695" t="str">
            <v>TT</v>
          </cell>
          <cell r="J2695">
            <v>416.52</v>
          </cell>
          <cell r="K2695">
            <v>1354.84</v>
          </cell>
          <cell r="M2695">
            <v>24908.36</v>
          </cell>
        </row>
        <row r="2696">
          <cell r="A2696" t="str">
            <v>O&amp;M</v>
          </cell>
          <cell r="B2696" t="str">
            <v>Weafer Jr,Robert J</v>
          </cell>
          <cell r="C2696">
            <v>23045</v>
          </cell>
          <cell r="D2696" t="str">
            <v>23045</v>
          </cell>
          <cell r="E2696" t="str">
            <v>4Y - Financial Reporting</v>
          </cell>
          <cell r="F2696" t="str">
            <v>CFO</v>
          </cell>
          <cell r="G2696" t="str">
            <v>Financial Reporting</v>
          </cell>
          <cell r="H2696" t="str">
            <v>120</v>
          </cell>
          <cell r="I2696" t="str">
            <v>BT</v>
          </cell>
          <cell r="J2696">
            <v>47235.15</v>
          </cell>
          <cell r="K2696">
            <v>10540.74</v>
          </cell>
        </row>
        <row r="2697">
          <cell r="A2697" t="str">
            <v>O&amp;M</v>
          </cell>
          <cell r="B2697" t="str">
            <v>Weafer Jr,Robert J</v>
          </cell>
          <cell r="C2697">
            <v>23045</v>
          </cell>
          <cell r="D2697" t="str">
            <v>23045</v>
          </cell>
          <cell r="E2697" t="str">
            <v>4Y - Financial Reporting</v>
          </cell>
          <cell r="F2697" t="str">
            <v>CFO</v>
          </cell>
          <cell r="G2697" t="str">
            <v>Financial Reporting</v>
          </cell>
          <cell r="H2697" t="str">
            <v>120</v>
          </cell>
          <cell r="I2697" t="str">
            <v>IT</v>
          </cell>
          <cell r="J2697">
            <v>1155731.6299999999</v>
          </cell>
          <cell r="K2697">
            <v>499726.22</v>
          </cell>
          <cell r="L2697">
            <v>192115.1</v>
          </cell>
        </row>
        <row r="2698">
          <cell r="A2698" t="str">
            <v>O&amp;M</v>
          </cell>
          <cell r="B2698" t="str">
            <v>Weafer Jr,Robert J</v>
          </cell>
          <cell r="C2698">
            <v>23045</v>
          </cell>
          <cell r="D2698" t="str">
            <v>23045</v>
          </cell>
          <cell r="E2698" t="str">
            <v>4Y - Financial Reporting</v>
          </cell>
          <cell r="F2698" t="str">
            <v>CFO</v>
          </cell>
          <cell r="G2698" t="str">
            <v>Financial Reporting</v>
          </cell>
          <cell r="H2698" t="str">
            <v>120</v>
          </cell>
          <cell r="I2698" t="str">
            <v>LT</v>
          </cell>
          <cell r="J2698">
            <v>132853.87</v>
          </cell>
          <cell r="K2698">
            <v>37756.269999999997</v>
          </cell>
          <cell r="M2698">
            <v>1879431.59</v>
          </cell>
        </row>
        <row r="2699">
          <cell r="A2699" t="str">
            <v>O&amp;M</v>
          </cell>
          <cell r="B2699" t="str">
            <v>Weafer Jr,Robert J</v>
          </cell>
          <cell r="C2699">
            <v>23045</v>
          </cell>
          <cell r="D2699" t="str">
            <v>23045</v>
          </cell>
          <cell r="E2699" t="str">
            <v>4Y - Financial Reporting</v>
          </cell>
          <cell r="F2699" t="str">
            <v>CFO</v>
          </cell>
          <cell r="G2699" t="str">
            <v>Financial Reporting</v>
          </cell>
          <cell r="H2699" t="str">
            <v>120</v>
          </cell>
          <cell r="I2699" t="str">
            <v>OT</v>
          </cell>
          <cell r="J2699">
            <v>10935.37</v>
          </cell>
          <cell r="K2699">
            <v>986.19</v>
          </cell>
        </row>
        <row r="2700">
          <cell r="A2700" t="str">
            <v>O&amp;M</v>
          </cell>
          <cell r="B2700" t="str">
            <v>Weafer Jr,Robert J</v>
          </cell>
          <cell r="C2700">
            <v>23050</v>
          </cell>
          <cell r="D2700" t="str">
            <v>23050</v>
          </cell>
          <cell r="E2700" t="str">
            <v>L3 - Budgeting and Forecasting</v>
          </cell>
          <cell r="F2700" t="str">
            <v>CFO</v>
          </cell>
          <cell r="G2700" t="str">
            <v>Budgeting and Forecasting</v>
          </cell>
          <cell r="H2700" t="str">
            <v>120</v>
          </cell>
          <cell r="I2700" t="str">
            <v>BT</v>
          </cell>
          <cell r="J2700">
            <v>153804.39000000001</v>
          </cell>
          <cell r="K2700">
            <v>50501.37</v>
          </cell>
          <cell r="L2700">
            <v>1106.82</v>
          </cell>
        </row>
        <row r="2701">
          <cell r="A2701" t="str">
            <v>O&amp;M</v>
          </cell>
          <cell r="B2701" t="str">
            <v>Weafer Jr,Robert J</v>
          </cell>
          <cell r="C2701">
            <v>23050</v>
          </cell>
          <cell r="D2701" t="str">
            <v>23050</v>
          </cell>
          <cell r="E2701" t="str">
            <v>L3 - Budgeting and Forecasting</v>
          </cell>
          <cell r="F2701" t="str">
            <v>CFO</v>
          </cell>
          <cell r="G2701" t="str">
            <v>Budgeting and Forecasting</v>
          </cell>
          <cell r="H2701" t="str">
            <v>120</v>
          </cell>
          <cell r="I2701" t="str">
            <v>IT</v>
          </cell>
          <cell r="J2701">
            <v>29332.76</v>
          </cell>
          <cell r="K2701">
            <v>19940.53</v>
          </cell>
          <cell r="L2701">
            <v>0</v>
          </cell>
        </row>
        <row r="2702">
          <cell r="A2702" t="str">
            <v>O&amp;M</v>
          </cell>
          <cell r="B2702" t="str">
            <v>Weafer Jr,Robert J</v>
          </cell>
          <cell r="C2702">
            <v>23050</v>
          </cell>
          <cell r="D2702" t="str">
            <v>23050</v>
          </cell>
          <cell r="E2702" t="str">
            <v>L3 - Budgeting and Forecasting</v>
          </cell>
          <cell r="F2702" t="str">
            <v>CFO</v>
          </cell>
          <cell r="G2702" t="str">
            <v>Budgeting and Forecasting</v>
          </cell>
          <cell r="H2702" t="str">
            <v>120</v>
          </cell>
          <cell r="I2702" t="str">
            <v>LT</v>
          </cell>
          <cell r="J2702">
            <v>441470.49</v>
          </cell>
          <cell r="K2702">
            <v>144044.98000000001</v>
          </cell>
          <cell r="L2702">
            <v>3303</v>
          </cell>
          <cell r="M2702">
            <v>898848.06</v>
          </cell>
        </row>
        <row r="2703">
          <cell r="A2703" t="str">
            <v>O&amp;M</v>
          </cell>
          <cell r="B2703" t="str">
            <v>Weafer Jr,Robert J</v>
          </cell>
          <cell r="C2703">
            <v>23050</v>
          </cell>
          <cell r="D2703" t="str">
            <v>23050</v>
          </cell>
          <cell r="E2703" t="str">
            <v>L3 - Budgeting and Forecasting</v>
          </cell>
          <cell r="F2703" t="str">
            <v>CFO</v>
          </cell>
          <cell r="G2703" t="str">
            <v>Budgeting and Forecasting</v>
          </cell>
          <cell r="H2703" t="str">
            <v>120</v>
          </cell>
          <cell r="I2703" t="str">
            <v>OT</v>
          </cell>
          <cell r="J2703">
            <v>21718.880000000001</v>
          </cell>
          <cell r="K2703">
            <v>6515.16</v>
          </cell>
        </row>
        <row r="2704">
          <cell r="A2704" t="str">
            <v>O&amp;M</v>
          </cell>
          <cell r="B2704" t="str">
            <v>Weafer Jr,Robert J</v>
          </cell>
          <cell r="C2704">
            <v>23050</v>
          </cell>
          <cell r="D2704" t="str">
            <v>23050</v>
          </cell>
          <cell r="E2704" t="str">
            <v>L3 - Budgeting and Forecasting</v>
          </cell>
          <cell r="F2704" t="str">
            <v>CFO</v>
          </cell>
          <cell r="G2704" t="str">
            <v>Budgeting and Forecasting</v>
          </cell>
          <cell r="H2704" t="str">
            <v>120</v>
          </cell>
          <cell r="I2704" t="str">
            <v>TT</v>
          </cell>
          <cell r="J2704">
            <v>395.89</v>
          </cell>
          <cell r="K2704">
            <v>2732.98</v>
          </cell>
        </row>
        <row r="2705">
          <cell r="A2705" t="str">
            <v>O&amp;M</v>
          </cell>
          <cell r="B2705" t="str">
            <v>Weafer Jr,Robert J</v>
          </cell>
          <cell r="C2705">
            <v>23055</v>
          </cell>
          <cell r="D2705" t="str">
            <v>23055</v>
          </cell>
          <cell r="E2705" t="str">
            <v>Accounting and Analysis 2</v>
          </cell>
          <cell r="F2705" t="str">
            <v>CFO</v>
          </cell>
          <cell r="G2705" t="str">
            <v>Accounting and Analysis 2</v>
          </cell>
          <cell r="H2705" t="str">
            <v>120</v>
          </cell>
          <cell r="I2705" t="str">
            <v>BT</v>
          </cell>
          <cell r="J2705">
            <v>12967.33</v>
          </cell>
        </row>
        <row r="2706">
          <cell r="A2706" t="str">
            <v>O&amp;M</v>
          </cell>
          <cell r="B2706" t="str">
            <v>Weafer Jr,Robert J</v>
          </cell>
          <cell r="C2706">
            <v>23055</v>
          </cell>
          <cell r="D2706" t="str">
            <v>23055</v>
          </cell>
          <cell r="E2706" t="str">
            <v>Accounting and Analysis 2</v>
          </cell>
          <cell r="F2706" t="str">
            <v>CFO</v>
          </cell>
          <cell r="G2706" t="str">
            <v>Accounting and Analysis 2</v>
          </cell>
          <cell r="H2706" t="str">
            <v>120</v>
          </cell>
          <cell r="I2706" t="str">
            <v>IT</v>
          </cell>
          <cell r="J2706">
            <v>8850.65</v>
          </cell>
        </row>
        <row r="2707">
          <cell r="A2707" t="str">
            <v>O&amp;M</v>
          </cell>
          <cell r="B2707" t="str">
            <v>Weafer Jr,Robert J</v>
          </cell>
          <cell r="C2707">
            <v>23055</v>
          </cell>
          <cell r="D2707" t="str">
            <v>23055</v>
          </cell>
          <cell r="E2707" t="str">
            <v>Accounting and Analysis 2</v>
          </cell>
          <cell r="F2707" t="str">
            <v>CFO</v>
          </cell>
          <cell r="G2707" t="str">
            <v>Accounting and Analysis 2</v>
          </cell>
          <cell r="H2707" t="str">
            <v>120</v>
          </cell>
          <cell r="I2707" t="str">
            <v>LT</v>
          </cell>
          <cell r="J2707">
            <v>48130.3</v>
          </cell>
          <cell r="M2707">
            <v>2544151.09</v>
          </cell>
        </row>
        <row r="2708">
          <cell r="A2708" t="str">
            <v>O&amp;M</v>
          </cell>
          <cell r="B2708" t="str">
            <v>Weafer Jr,Robert J</v>
          </cell>
          <cell r="C2708">
            <v>23055</v>
          </cell>
          <cell r="D2708" t="str">
            <v>23055</v>
          </cell>
          <cell r="E2708" t="str">
            <v>Accounting and Analysis 2</v>
          </cell>
          <cell r="F2708" t="str">
            <v>CFO</v>
          </cell>
          <cell r="G2708" t="str">
            <v>Accounting and Analysis 2</v>
          </cell>
          <cell r="H2708" t="str">
            <v>120</v>
          </cell>
          <cell r="I2708" t="str">
            <v>MT</v>
          </cell>
          <cell r="J2708">
            <v>146.97</v>
          </cell>
        </row>
        <row r="2709">
          <cell r="A2709" t="str">
            <v>O&amp;M</v>
          </cell>
          <cell r="B2709" t="str">
            <v>Weafer Jr,Robert J</v>
          </cell>
          <cell r="C2709">
            <v>23055</v>
          </cell>
          <cell r="D2709" t="str">
            <v>23055</v>
          </cell>
          <cell r="E2709" t="str">
            <v>Accounting and Analysis 2</v>
          </cell>
          <cell r="F2709" t="str">
            <v>CFO</v>
          </cell>
          <cell r="G2709" t="str">
            <v>Accounting and Analysis 2</v>
          </cell>
          <cell r="H2709" t="str">
            <v>120</v>
          </cell>
          <cell r="I2709" t="str">
            <v>OT</v>
          </cell>
          <cell r="J2709">
            <v>334.68</v>
          </cell>
        </row>
        <row r="2710">
          <cell r="A2710" t="str">
            <v>O&amp;M</v>
          </cell>
          <cell r="B2710" t="str">
            <v>Weafer Jr,Robert J</v>
          </cell>
          <cell r="C2710">
            <v>23055</v>
          </cell>
          <cell r="D2710" t="str">
            <v>23055</v>
          </cell>
          <cell r="E2710" t="str">
            <v>Accounting and Analysis 2</v>
          </cell>
          <cell r="F2710" t="str">
            <v>CFO</v>
          </cell>
          <cell r="G2710" t="str">
            <v>Accounting and Analysis 2</v>
          </cell>
          <cell r="H2710" t="str">
            <v>120</v>
          </cell>
          <cell r="I2710" t="str">
            <v>TT</v>
          </cell>
          <cell r="J2710">
            <v>4209.1899999999996</v>
          </cell>
          <cell r="M2710">
            <v>35264.949999999997</v>
          </cell>
        </row>
        <row r="2711">
          <cell r="A2711" t="str">
            <v>O&amp;M</v>
          </cell>
          <cell r="B2711" t="str">
            <v>Weafer Jr,Robert J</v>
          </cell>
          <cell r="C2711">
            <v>23056</v>
          </cell>
          <cell r="D2711" t="str">
            <v>23056</v>
          </cell>
          <cell r="E2711" t="str">
            <v>Accounting and Analysis 3</v>
          </cell>
          <cell r="F2711" t="str">
            <v>CFO</v>
          </cell>
          <cell r="G2711" t="str">
            <v>Accounting and Analysis 3</v>
          </cell>
          <cell r="H2711" t="str">
            <v>120</v>
          </cell>
          <cell r="I2711" t="str">
            <v>IT</v>
          </cell>
          <cell r="L2711">
            <v>6.57</v>
          </cell>
          <cell r="M2711">
            <v>54581.31</v>
          </cell>
        </row>
        <row r="2712">
          <cell r="A2712" t="str">
            <v>O&amp;M</v>
          </cell>
          <cell r="C2712">
            <v>23060</v>
          </cell>
          <cell r="D2712" t="str">
            <v>23060</v>
          </cell>
          <cell r="E2712" t="str">
            <v>4V - CAPITAL INVESTMENT ACCOUNTING</v>
          </cell>
          <cell r="H2712" t="str">
            <v>120</v>
          </cell>
          <cell r="I2712" t="str">
            <v>BT</v>
          </cell>
          <cell r="J2712">
            <v>507.65</v>
          </cell>
          <cell r="K2712">
            <v>379.01</v>
          </cell>
        </row>
        <row r="2713">
          <cell r="A2713" t="str">
            <v>O&amp;M</v>
          </cell>
          <cell r="C2713">
            <v>23060</v>
          </cell>
          <cell r="D2713" t="str">
            <v>23060</v>
          </cell>
          <cell r="E2713" t="str">
            <v>4V - CAPITAL INVESTMENT ACCOUNTING</v>
          </cell>
          <cell r="H2713" t="str">
            <v>120</v>
          </cell>
          <cell r="I2713" t="str">
            <v>IT</v>
          </cell>
          <cell r="J2713">
            <v>3461.59</v>
          </cell>
          <cell r="K2713">
            <v>5388.04</v>
          </cell>
          <cell r="M2713">
            <v>27994.1</v>
          </cell>
        </row>
        <row r="2714">
          <cell r="A2714" t="str">
            <v>O&amp;M</v>
          </cell>
          <cell r="C2714">
            <v>23060</v>
          </cell>
          <cell r="D2714" t="str">
            <v>23060</v>
          </cell>
          <cell r="E2714" t="str">
            <v>4V - CAPITAL INVESTMENT ACCOUNTING</v>
          </cell>
          <cell r="H2714" t="str">
            <v>120</v>
          </cell>
          <cell r="I2714" t="str">
            <v>LT</v>
          </cell>
          <cell r="J2714">
            <v>2791.45</v>
          </cell>
          <cell r="K2714">
            <v>868.8</v>
          </cell>
          <cell r="M2714">
            <v>367530.13</v>
          </cell>
        </row>
        <row r="2715">
          <cell r="A2715" t="str">
            <v>O&amp;M</v>
          </cell>
          <cell r="C2715">
            <v>23060</v>
          </cell>
          <cell r="D2715" t="str">
            <v>23060</v>
          </cell>
          <cell r="E2715" t="str">
            <v>OLD Fixed Assets</v>
          </cell>
          <cell r="H2715" t="str">
            <v>120</v>
          </cell>
          <cell r="I2715" t="str">
            <v>LT</v>
          </cell>
          <cell r="L2715">
            <v>0</v>
          </cell>
          <cell r="M2715">
            <v>894585.24</v>
          </cell>
        </row>
        <row r="2716">
          <cell r="A2716" t="str">
            <v>O&amp;M</v>
          </cell>
          <cell r="C2716">
            <v>23060</v>
          </cell>
          <cell r="D2716" t="str">
            <v>23060</v>
          </cell>
          <cell r="E2716" t="str">
            <v>4V - CAPITAL INVESTMENT ACCOUNTING</v>
          </cell>
          <cell r="H2716" t="str">
            <v>120</v>
          </cell>
          <cell r="I2716" t="str">
            <v>OT</v>
          </cell>
          <cell r="J2716">
            <v>-144.66</v>
          </cell>
        </row>
        <row r="2717">
          <cell r="A2717" t="str">
            <v>O&amp;M</v>
          </cell>
          <cell r="C2717">
            <v>23060</v>
          </cell>
          <cell r="D2717" t="str">
            <v>23060</v>
          </cell>
          <cell r="E2717" t="str">
            <v>4V - CAPITAL INVESTMENT ACCOUNTING</v>
          </cell>
          <cell r="H2717" t="str">
            <v>120</v>
          </cell>
          <cell r="I2717" t="str">
            <v>TT</v>
          </cell>
          <cell r="J2717">
            <v>0.8</v>
          </cell>
          <cell r="K2717">
            <v>1387.13</v>
          </cell>
        </row>
        <row r="2718">
          <cell r="A2718" t="str">
            <v>O&amp;M</v>
          </cell>
          <cell r="C2718">
            <v>23060</v>
          </cell>
          <cell r="D2718" t="str">
            <v>23060</v>
          </cell>
          <cell r="E2718" t="str">
            <v>OLD Fixed Assets</v>
          </cell>
          <cell r="H2718" t="str">
            <v>120</v>
          </cell>
          <cell r="I2718" t="str">
            <v>TT</v>
          </cell>
          <cell r="L2718">
            <v>0</v>
          </cell>
        </row>
        <row r="2719">
          <cell r="A2719" t="str">
            <v>O&amp;M</v>
          </cell>
          <cell r="B2719" t="str">
            <v>Anastasia, Donald</v>
          </cell>
          <cell r="C2719">
            <v>23065</v>
          </cell>
          <cell r="D2719" t="str">
            <v>23065</v>
          </cell>
          <cell r="E2719" t="str">
            <v>L4 - Real Estate, Property Taxes and Investments</v>
          </cell>
          <cell r="F2719" t="str">
            <v>CFO</v>
          </cell>
          <cell r="G2719" t="str">
            <v>Real Estate, Property Taxes and Investments</v>
          </cell>
          <cell r="H2719" t="str">
            <v>120</v>
          </cell>
          <cell r="I2719" t="str">
            <v>BT</v>
          </cell>
          <cell r="J2719">
            <v>137885.76999999999</v>
          </cell>
          <cell r="K2719">
            <v>32931.43</v>
          </cell>
          <cell r="L2719">
            <v>4078.88</v>
          </cell>
        </row>
        <row r="2720">
          <cell r="A2720" t="str">
            <v>CAP</v>
          </cell>
          <cell r="B2720" t="str">
            <v>Anastasia, Donald</v>
          </cell>
          <cell r="C2720">
            <v>23065</v>
          </cell>
          <cell r="D2720" t="str">
            <v>23065</v>
          </cell>
          <cell r="E2720" t="str">
            <v>L4 - Real Estate, Property Taxes and Investments</v>
          </cell>
          <cell r="F2720" t="str">
            <v>CFO</v>
          </cell>
          <cell r="G2720" t="str">
            <v>Real Estate, Property Taxes and Investments</v>
          </cell>
          <cell r="H2720" t="str">
            <v>120</v>
          </cell>
          <cell r="I2720" t="str">
            <v>CI</v>
          </cell>
          <cell r="J2720">
            <v>505481.19</v>
          </cell>
          <cell r="K2720">
            <v>303692.77</v>
          </cell>
          <cell r="L2720">
            <v>18723641.510000002</v>
          </cell>
          <cell r="M2720">
            <v>154.13</v>
          </cell>
        </row>
        <row r="2721">
          <cell r="A2721" t="str">
            <v>CAP</v>
          </cell>
          <cell r="B2721" t="str">
            <v>Anastasia, Donald</v>
          </cell>
          <cell r="C2721">
            <v>23065</v>
          </cell>
          <cell r="D2721" t="str">
            <v>23065</v>
          </cell>
          <cell r="E2721" t="str">
            <v>L4 - Real Estate, Property Taxes and Investments</v>
          </cell>
          <cell r="F2721" t="str">
            <v>CFO</v>
          </cell>
          <cell r="G2721" t="str">
            <v>Real Estate, Property Taxes and Investments</v>
          </cell>
          <cell r="H2721" t="str">
            <v>120</v>
          </cell>
          <cell r="I2721" t="str">
            <v>CO</v>
          </cell>
          <cell r="K2721">
            <v>-2972740.18</v>
          </cell>
          <cell r="L2721">
            <v>-34259.82</v>
          </cell>
        </row>
        <row r="2722">
          <cell r="A2722" t="str">
            <v>O&amp;M</v>
          </cell>
          <cell r="B2722" t="str">
            <v>Anastasia, Donald</v>
          </cell>
          <cell r="C2722">
            <v>23065</v>
          </cell>
          <cell r="D2722" t="str">
            <v>23065</v>
          </cell>
          <cell r="E2722" t="str">
            <v>L4 - Real Estate, Property Taxes and Investments</v>
          </cell>
          <cell r="F2722" t="str">
            <v>CFO</v>
          </cell>
          <cell r="G2722" t="str">
            <v>Real Estate, Property Taxes and Investments</v>
          </cell>
          <cell r="H2722" t="str">
            <v>120</v>
          </cell>
          <cell r="I2722" t="str">
            <v>IT</v>
          </cell>
          <cell r="J2722">
            <v>7168425.3399999999</v>
          </cell>
          <cell r="K2722">
            <v>6805437.1299999999</v>
          </cell>
          <cell r="L2722">
            <v>860616.42</v>
          </cell>
          <cell r="M2722">
            <v>68493.820000000007</v>
          </cell>
        </row>
        <row r="2723">
          <cell r="A2723" t="str">
            <v>O&amp;M</v>
          </cell>
          <cell r="B2723" t="str">
            <v>Anastasia, Donald</v>
          </cell>
          <cell r="C2723">
            <v>23065</v>
          </cell>
          <cell r="D2723" t="str">
            <v>23065</v>
          </cell>
          <cell r="E2723" t="str">
            <v>L4 - Real Estate, Property Taxes and Investments</v>
          </cell>
          <cell r="F2723" t="str">
            <v>CFO</v>
          </cell>
          <cell r="G2723" t="str">
            <v>Real Estate, Property Taxes and Investments</v>
          </cell>
          <cell r="H2723" t="str">
            <v>120</v>
          </cell>
          <cell r="I2723" t="str">
            <v>LT</v>
          </cell>
          <cell r="J2723">
            <v>450142.6</v>
          </cell>
          <cell r="K2723">
            <v>104883.49</v>
          </cell>
          <cell r="L2723">
            <v>11488.25</v>
          </cell>
          <cell r="M2723">
            <v>641622.12</v>
          </cell>
        </row>
        <row r="2724">
          <cell r="A2724" t="str">
            <v>O&amp;M</v>
          </cell>
          <cell r="B2724" t="str">
            <v>Anastasia, Donald</v>
          </cell>
          <cell r="C2724">
            <v>23065</v>
          </cell>
          <cell r="D2724" t="str">
            <v>23065</v>
          </cell>
          <cell r="E2724" t="str">
            <v>L4 - Real Estate, Property Taxes and Investments</v>
          </cell>
          <cell r="F2724" t="str">
            <v>CFO</v>
          </cell>
          <cell r="G2724" t="str">
            <v>Real Estate, Property Taxes and Investments</v>
          </cell>
          <cell r="H2724" t="str">
            <v>120</v>
          </cell>
          <cell r="I2724" t="str">
            <v>MT</v>
          </cell>
          <cell r="J2724">
            <v>46</v>
          </cell>
          <cell r="K2724">
            <v>139.71</v>
          </cell>
          <cell r="L2724">
            <v>192.53</v>
          </cell>
        </row>
        <row r="2725">
          <cell r="A2725" t="str">
            <v>O&amp;M</v>
          </cell>
          <cell r="B2725" t="str">
            <v>Anastasia, Donald</v>
          </cell>
          <cell r="C2725">
            <v>23065</v>
          </cell>
          <cell r="D2725" t="str">
            <v>23065</v>
          </cell>
          <cell r="E2725" t="str">
            <v>L4 - Real Estate, Property Taxes and Investments</v>
          </cell>
          <cell r="F2725" t="str">
            <v>CFO</v>
          </cell>
          <cell r="G2725" t="str">
            <v>Real Estate, Property Taxes and Investments</v>
          </cell>
          <cell r="H2725" t="str">
            <v>120</v>
          </cell>
          <cell r="I2725" t="str">
            <v>OT</v>
          </cell>
          <cell r="J2725">
            <v>692185.15</v>
          </cell>
          <cell r="K2725">
            <v>431914.84</v>
          </cell>
          <cell r="L2725">
            <v>2910997.75</v>
          </cell>
        </row>
        <row r="2726">
          <cell r="A2726" t="str">
            <v>O&amp;M</v>
          </cell>
          <cell r="B2726" t="str">
            <v>Anastasia, Donald</v>
          </cell>
          <cell r="C2726">
            <v>23065</v>
          </cell>
          <cell r="D2726" t="str">
            <v>23065</v>
          </cell>
          <cell r="E2726" t="str">
            <v>L4 - Real Estate, Property Taxes and Investments</v>
          </cell>
          <cell r="F2726" t="str">
            <v>CFO</v>
          </cell>
          <cell r="G2726" t="str">
            <v>Real Estate, Property Taxes and Investments</v>
          </cell>
          <cell r="H2726" t="str">
            <v>120</v>
          </cell>
          <cell r="I2726" t="str">
            <v>TT</v>
          </cell>
          <cell r="J2726">
            <v>40651.29</v>
          </cell>
        </row>
        <row r="2727">
          <cell r="A2727" t="str">
            <v>O&amp;M</v>
          </cell>
          <cell r="B2727" t="str">
            <v>Weafer Jr,Robert J</v>
          </cell>
          <cell r="C2727">
            <v>23085</v>
          </cell>
          <cell r="D2727" t="str">
            <v>23085</v>
          </cell>
          <cell r="E2727" t="str">
            <v>4Z - Unregulated Accounting</v>
          </cell>
          <cell r="F2727" t="str">
            <v>CFO</v>
          </cell>
          <cell r="G2727" t="str">
            <v>Unregulated Accounting</v>
          </cell>
          <cell r="H2727" t="str">
            <v>120</v>
          </cell>
          <cell r="I2727" t="str">
            <v>BT</v>
          </cell>
          <cell r="J2727">
            <v>25226.95</v>
          </cell>
          <cell r="K2727">
            <v>16745.63</v>
          </cell>
        </row>
        <row r="2728">
          <cell r="A2728" t="str">
            <v>O&amp;M</v>
          </cell>
          <cell r="B2728" t="str">
            <v>Weafer Jr,Robert J</v>
          </cell>
          <cell r="C2728">
            <v>23085</v>
          </cell>
          <cell r="D2728" t="str">
            <v>23085</v>
          </cell>
          <cell r="E2728" t="str">
            <v>4Z - Unregulated Accounting</v>
          </cell>
          <cell r="F2728" t="str">
            <v>CFO</v>
          </cell>
          <cell r="G2728" t="str">
            <v>Unregulated Accounting</v>
          </cell>
          <cell r="H2728" t="str">
            <v>120</v>
          </cell>
          <cell r="I2728" t="str">
            <v>IT</v>
          </cell>
          <cell r="J2728">
            <v>39402.11</v>
          </cell>
          <cell r="K2728">
            <v>468.9</v>
          </cell>
        </row>
        <row r="2729">
          <cell r="A2729" t="str">
            <v>O&amp;M</v>
          </cell>
          <cell r="B2729" t="str">
            <v>Weafer Jr,Robert J</v>
          </cell>
          <cell r="C2729">
            <v>23085</v>
          </cell>
          <cell r="D2729" t="str">
            <v>23085</v>
          </cell>
          <cell r="E2729" t="str">
            <v>4Z - Unregulated Accounting</v>
          </cell>
          <cell r="F2729" t="str">
            <v>CFO</v>
          </cell>
          <cell r="G2729" t="str">
            <v>Unregulated Accounting</v>
          </cell>
          <cell r="H2729" t="str">
            <v>120</v>
          </cell>
          <cell r="I2729" t="str">
            <v>LT</v>
          </cell>
          <cell r="J2729">
            <v>72653.710000000006</v>
          </cell>
          <cell r="K2729">
            <v>47845.48</v>
          </cell>
        </row>
        <row r="2730">
          <cell r="A2730" t="str">
            <v>O&amp;M</v>
          </cell>
          <cell r="B2730" t="str">
            <v>Weafer Jr,Robert J</v>
          </cell>
          <cell r="C2730">
            <v>23085</v>
          </cell>
          <cell r="D2730" t="str">
            <v>23085</v>
          </cell>
          <cell r="E2730" t="str">
            <v>4Z - Unregulated Accounting</v>
          </cell>
          <cell r="F2730" t="str">
            <v>CFO</v>
          </cell>
          <cell r="G2730" t="str">
            <v>Unregulated Accounting</v>
          </cell>
          <cell r="H2730" t="str">
            <v>120</v>
          </cell>
          <cell r="I2730" t="str">
            <v>OT</v>
          </cell>
          <cell r="J2730">
            <v>1772.95</v>
          </cell>
          <cell r="K2730">
            <v>1185.3800000000001</v>
          </cell>
          <cell r="L2730">
            <v>0</v>
          </cell>
        </row>
        <row r="2731">
          <cell r="A2731" t="str">
            <v>O&amp;M</v>
          </cell>
          <cell r="C2731">
            <v>23090</v>
          </cell>
          <cell r="D2731" t="str">
            <v>23090</v>
          </cell>
          <cell r="E2731" t="str">
            <v>RW - CARRYOVER/UNBUDGETED CHARGES</v>
          </cell>
          <cell r="H2731" t="str">
            <v>120</v>
          </cell>
          <cell r="I2731" t="str">
            <v>IT</v>
          </cell>
          <cell r="J2731">
            <v>315.02999999999997</v>
          </cell>
          <cell r="M2731">
            <v>6399.76</v>
          </cell>
        </row>
        <row r="2732">
          <cell r="A2732" t="str">
            <v>O&amp;M</v>
          </cell>
          <cell r="C2732">
            <v>23095</v>
          </cell>
          <cell r="D2732" t="str">
            <v>23095</v>
          </cell>
          <cell r="E2732" t="str">
            <v>Cash and Risk Management</v>
          </cell>
          <cell r="H2732" t="str">
            <v>120</v>
          </cell>
          <cell r="I2732" t="str">
            <v>BT</v>
          </cell>
          <cell r="J2732">
            <v>1777.67</v>
          </cell>
        </row>
        <row r="2733">
          <cell r="A2733" t="str">
            <v>O&amp;M</v>
          </cell>
          <cell r="C2733">
            <v>23095</v>
          </cell>
          <cell r="D2733" t="str">
            <v>23095</v>
          </cell>
          <cell r="E2733" t="str">
            <v>Cash and Risk Management</v>
          </cell>
          <cell r="H2733" t="str">
            <v>120</v>
          </cell>
          <cell r="I2733" t="str">
            <v>IT</v>
          </cell>
          <cell r="J2733">
            <v>3065.15</v>
          </cell>
          <cell r="M2733">
            <v>1822.65</v>
          </cell>
        </row>
        <row r="2734">
          <cell r="A2734" t="str">
            <v>O&amp;M</v>
          </cell>
          <cell r="C2734">
            <v>23095</v>
          </cell>
          <cell r="D2734" t="str">
            <v>23095</v>
          </cell>
          <cell r="E2734" t="str">
            <v>Cash and Risk Management</v>
          </cell>
          <cell r="H2734" t="str">
            <v>120</v>
          </cell>
          <cell r="I2734" t="str">
            <v>LT</v>
          </cell>
          <cell r="J2734">
            <v>-2306.7199999999998</v>
          </cell>
        </row>
        <row r="2735">
          <cell r="A2735" t="str">
            <v>O&amp;M</v>
          </cell>
          <cell r="C2735">
            <v>23095</v>
          </cell>
          <cell r="D2735" t="str">
            <v>23095</v>
          </cell>
          <cell r="E2735" t="str">
            <v>Cash and Risk Management</v>
          </cell>
          <cell r="H2735" t="str">
            <v>120</v>
          </cell>
          <cell r="I2735" t="str">
            <v>OT</v>
          </cell>
          <cell r="J2735">
            <v>-732.19</v>
          </cell>
          <cell r="M2735">
            <v>21870.39</v>
          </cell>
        </row>
        <row r="2736">
          <cell r="A2736" t="str">
            <v>O&amp;M</v>
          </cell>
          <cell r="C2736">
            <v>23095</v>
          </cell>
          <cell r="D2736" t="str">
            <v>23095</v>
          </cell>
          <cell r="E2736" t="str">
            <v>Cash and Risk Management</v>
          </cell>
          <cell r="H2736" t="str">
            <v>120</v>
          </cell>
          <cell r="I2736" t="str">
            <v>TT</v>
          </cell>
          <cell r="J2736">
            <v>4163.47</v>
          </cell>
        </row>
        <row r="2737">
          <cell r="A2737" t="str">
            <v>O&amp;M</v>
          </cell>
          <cell r="C2737">
            <v>23100</v>
          </cell>
          <cell r="D2737" t="str">
            <v>23100</v>
          </cell>
          <cell r="E2737" t="str">
            <v>Treasurer and Vice President</v>
          </cell>
          <cell r="H2737" t="str">
            <v>120</v>
          </cell>
          <cell r="I2737" t="str">
            <v>IT</v>
          </cell>
          <cell r="J2737">
            <v>1152.17</v>
          </cell>
          <cell r="M2737">
            <v>2883.58</v>
          </cell>
        </row>
        <row r="2738">
          <cell r="A2738" t="str">
            <v>O&amp;M</v>
          </cell>
          <cell r="C2738">
            <v>23150</v>
          </cell>
          <cell r="D2738" t="str">
            <v>23150</v>
          </cell>
          <cell r="E2738" t="str">
            <v>NSTAR Service Company</v>
          </cell>
          <cell r="H2738" t="str">
            <v>120</v>
          </cell>
          <cell r="I2738" t="str">
            <v>OT</v>
          </cell>
          <cell r="J2738">
            <v>-16338095.66</v>
          </cell>
          <cell r="K2738">
            <v>77581172.819999993</v>
          </cell>
          <cell r="L2738">
            <v>124467233.19</v>
          </cell>
          <cell r="M2738">
            <v>4131.43</v>
          </cell>
        </row>
        <row r="2739">
          <cell r="A2739" t="str">
            <v>O&amp;M</v>
          </cell>
          <cell r="C2739">
            <v>23160</v>
          </cell>
          <cell r="D2739" t="str">
            <v>23160</v>
          </cell>
          <cell r="E2739" t="str">
            <v>Intercompany Reclassifications</v>
          </cell>
          <cell r="H2739" t="str">
            <v>120</v>
          </cell>
          <cell r="I2739" t="str">
            <v>OT</v>
          </cell>
          <cell r="J2739">
            <v>-2688959.4</v>
          </cell>
          <cell r="K2739">
            <v>-1769206.11</v>
          </cell>
          <cell r="L2739">
            <v>1830419.42</v>
          </cell>
          <cell r="M2739">
            <v>29571.200000000001</v>
          </cell>
        </row>
        <row r="2740">
          <cell r="A2740" t="str">
            <v>O&amp;M</v>
          </cell>
          <cell r="B2740" t="str">
            <v>Zimon, Eugene J</v>
          </cell>
          <cell r="C2740">
            <v>23200</v>
          </cell>
          <cell r="D2740" t="str">
            <v>23200</v>
          </cell>
          <cell r="E2740" t="str">
            <v>D4 - Information Technology  Vice President</v>
          </cell>
          <cell r="F2740" t="str">
            <v>NIS</v>
          </cell>
          <cell r="G2740" t="str">
            <v>VP NSTAR Information Services</v>
          </cell>
          <cell r="H2740" t="str">
            <v>120</v>
          </cell>
          <cell r="I2740" t="str">
            <v>BT</v>
          </cell>
          <cell r="J2740">
            <v>287658.15000000002</v>
          </cell>
        </row>
        <row r="2741">
          <cell r="A2741" t="str">
            <v>O&amp;M</v>
          </cell>
          <cell r="B2741" t="str">
            <v>Zimon, Eugene J</v>
          </cell>
          <cell r="C2741">
            <v>23200</v>
          </cell>
          <cell r="D2741" t="str">
            <v>23200</v>
          </cell>
          <cell r="E2741" t="str">
            <v>Vice President</v>
          </cell>
          <cell r="F2741" t="str">
            <v>NIS</v>
          </cell>
          <cell r="G2741" t="str">
            <v>VP NSTAR Information Services</v>
          </cell>
          <cell r="H2741" t="str">
            <v>120</v>
          </cell>
          <cell r="I2741" t="str">
            <v>BT</v>
          </cell>
          <cell r="K2741">
            <v>1577.66</v>
          </cell>
        </row>
        <row r="2742">
          <cell r="A2742" t="str">
            <v>CAP</v>
          </cell>
          <cell r="B2742" t="str">
            <v>Zimon, Eugene J</v>
          </cell>
          <cell r="C2742">
            <v>23200</v>
          </cell>
          <cell r="D2742" t="str">
            <v>23200</v>
          </cell>
          <cell r="E2742" t="str">
            <v>Vice President</v>
          </cell>
          <cell r="F2742" t="str">
            <v>NIS</v>
          </cell>
          <cell r="G2742" t="str">
            <v>VP NSTAR Information Services</v>
          </cell>
          <cell r="H2742" t="str">
            <v>120</v>
          </cell>
          <cell r="I2742" t="str">
            <v>CB</v>
          </cell>
          <cell r="K2742">
            <v>591.67999999999995</v>
          </cell>
        </row>
        <row r="2743">
          <cell r="A2743" t="str">
            <v>CAP</v>
          </cell>
          <cell r="B2743" t="str">
            <v>Zimon, Eugene J</v>
          </cell>
          <cell r="C2743">
            <v>23200</v>
          </cell>
          <cell r="D2743" t="str">
            <v>23200</v>
          </cell>
          <cell r="E2743" t="str">
            <v>D4 - Information Technology  Vice President</v>
          </cell>
          <cell r="F2743" t="str">
            <v>NIS</v>
          </cell>
          <cell r="G2743" t="str">
            <v>VP NSTAR Information Services</v>
          </cell>
          <cell r="H2743" t="str">
            <v>120</v>
          </cell>
          <cell r="I2743" t="str">
            <v>CI</v>
          </cell>
          <cell r="J2743">
            <v>768993.74</v>
          </cell>
        </row>
        <row r="2744">
          <cell r="A2744" t="str">
            <v>CAP</v>
          </cell>
          <cell r="B2744" t="str">
            <v>Zimon, Eugene J</v>
          </cell>
          <cell r="C2744">
            <v>23200</v>
          </cell>
          <cell r="D2744" t="str">
            <v>23200</v>
          </cell>
          <cell r="E2744" t="str">
            <v>Vice President</v>
          </cell>
          <cell r="F2744" t="str">
            <v>NIS</v>
          </cell>
          <cell r="G2744" t="str">
            <v>VP NSTAR Information Services</v>
          </cell>
          <cell r="H2744" t="str">
            <v>120</v>
          </cell>
          <cell r="I2744" t="str">
            <v>CI</v>
          </cell>
          <cell r="K2744">
            <v>3898656.16</v>
          </cell>
          <cell r="L2744">
            <v>7559847.8200000003</v>
          </cell>
        </row>
        <row r="2745">
          <cell r="A2745" t="str">
            <v>CAP</v>
          </cell>
          <cell r="B2745" t="str">
            <v>Zimon, Eugene J</v>
          </cell>
          <cell r="C2745">
            <v>23200</v>
          </cell>
          <cell r="D2745" t="str">
            <v>23200</v>
          </cell>
          <cell r="E2745" t="str">
            <v>Vice President</v>
          </cell>
          <cell r="F2745" t="str">
            <v>NIS</v>
          </cell>
          <cell r="G2745" t="str">
            <v>VP NSTAR Information Services</v>
          </cell>
          <cell r="H2745" t="str">
            <v>120</v>
          </cell>
          <cell r="I2745" t="str">
            <v>CL</v>
          </cell>
          <cell r="K2745">
            <v>1344.82</v>
          </cell>
        </row>
        <row r="2746">
          <cell r="A2746" t="str">
            <v>O&amp;M</v>
          </cell>
          <cell r="B2746" t="str">
            <v>Zimon, Eugene J</v>
          </cell>
          <cell r="C2746">
            <v>23200</v>
          </cell>
          <cell r="D2746" t="str">
            <v>23200</v>
          </cell>
          <cell r="E2746" t="str">
            <v>D4 - Information Technology  Vice President</v>
          </cell>
          <cell r="F2746" t="str">
            <v>NIS</v>
          </cell>
          <cell r="G2746" t="str">
            <v>VP NSTAR Information Services</v>
          </cell>
          <cell r="H2746" t="str">
            <v>120</v>
          </cell>
          <cell r="I2746" t="str">
            <v>IT</v>
          </cell>
          <cell r="J2746">
            <v>423723.93</v>
          </cell>
        </row>
        <row r="2747">
          <cell r="A2747" t="str">
            <v>O&amp;M</v>
          </cell>
          <cell r="B2747" t="str">
            <v>Zimon, Eugene J</v>
          </cell>
          <cell r="C2747">
            <v>23200</v>
          </cell>
          <cell r="D2747" t="str">
            <v>23200</v>
          </cell>
          <cell r="E2747" t="str">
            <v>Vice President</v>
          </cell>
          <cell r="F2747" t="str">
            <v>NIS</v>
          </cell>
          <cell r="G2747" t="str">
            <v>VP NSTAR Information Services</v>
          </cell>
          <cell r="H2747" t="str">
            <v>120</v>
          </cell>
          <cell r="I2747" t="str">
            <v>IT</v>
          </cell>
          <cell r="K2747">
            <v>19170.55</v>
          </cell>
          <cell r="L2747">
            <v>346077.37</v>
          </cell>
        </row>
        <row r="2748">
          <cell r="A2748" t="str">
            <v>O&amp;M</v>
          </cell>
          <cell r="B2748" t="str">
            <v>Zimon, Eugene J</v>
          </cell>
          <cell r="C2748">
            <v>23200</v>
          </cell>
          <cell r="D2748" t="str">
            <v>23200</v>
          </cell>
          <cell r="E2748" t="str">
            <v>D4 - Information Technology  Vice President</v>
          </cell>
          <cell r="F2748" t="str">
            <v>NIS</v>
          </cell>
          <cell r="G2748" t="str">
            <v>VP NSTAR Information Services</v>
          </cell>
          <cell r="H2748" t="str">
            <v>120</v>
          </cell>
          <cell r="I2748" t="str">
            <v>LT</v>
          </cell>
          <cell r="J2748">
            <v>-42221.34</v>
          </cell>
        </row>
        <row r="2749">
          <cell r="A2749" t="str">
            <v>O&amp;M</v>
          </cell>
          <cell r="B2749" t="str">
            <v>Zimon, Eugene J</v>
          </cell>
          <cell r="C2749">
            <v>23200</v>
          </cell>
          <cell r="D2749" t="str">
            <v>23200</v>
          </cell>
          <cell r="E2749" t="str">
            <v>Vice President</v>
          </cell>
          <cell r="F2749" t="str">
            <v>NIS</v>
          </cell>
          <cell r="G2749" t="str">
            <v>VP NSTAR Information Services</v>
          </cell>
          <cell r="H2749" t="str">
            <v>120</v>
          </cell>
          <cell r="I2749" t="str">
            <v>LT</v>
          </cell>
          <cell r="K2749">
            <v>10214.35</v>
          </cell>
        </row>
        <row r="2750">
          <cell r="A2750" t="str">
            <v>O&amp;M</v>
          </cell>
          <cell r="B2750" t="str">
            <v>Zimon, Eugene J</v>
          </cell>
          <cell r="C2750">
            <v>23200</v>
          </cell>
          <cell r="D2750" t="str">
            <v>23200</v>
          </cell>
          <cell r="E2750" t="str">
            <v>D4 - Information Technology  Vice President</v>
          </cell>
          <cell r="F2750" t="str">
            <v>NIS</v>
          </cell>
          <cell r="G2750" t="str">
            <v>VP NSTAR Information Services</v>
          </cell>
          <cell r="H2750" t="str">
            <v>120</v>
          </cell>
          <cell r="I2750" t="str">
            <v>OT</v>
          </cell>
          <cell r="J2750">
            <v>22806.81</v>
          </cell>
          <cell r="M2750">
            <v>2263.88</v>
          </cell>
        </row>
        <row r="2751">
          <cell r="A2751" t="str">
            <v>O&amp;M</v>
          </cell>
          <cell r="B2751" t="str">
            <v>Zimon, Eugene J</v>
          </cell>
          <cell r="C2751">
            <v>23200</v>
          </cell>
          <cell r="D2751" t="str">
            <v>23200</v>
          </cell>
          <cell r="E2751" t="str">
            <v>Vice President</v>
          </cell>
          <cell r="F2751" t="str">
            <v>NIS</v>
          </cell>
          <cell r="G2751" t="str">
            <v>VP NSTAR Information Services</v>
          </cell>
          <cell r="H2751" t="str">
            <v>120</v>
          </cell>
          <cell r="I2751" t="str">
            <v>OT</v>
          </cell>
          <cell r="K2751">
            <v>4422.57</v>
          </cell>
          <cell r="M2751">
            <v>107368</v>
          </cell>
        </row>
        <row r="2752">
          <cell r="A2752" t="str">
            <v>O&amp;M</v>
          </cell>
          <cell r="B2752" t="str">
            <v>Zimon, Eugene J</v>
          </cell>
          <cell r="C2752">
            <v>23200</v>
          </cell>
          <cell r="D2752" t="str">
            <v>23200</v>
          </cell>
          <cell r="E2752" t="str">
            <v>D4 - Information Technology  Vice President</v>
          </cell>
          <cell r="F2752" t="str">
            <v>NIS</v>
          </cell>
          <cell r="G2752" t="str">
            <v>VP NSTAR Information Services</v>
          </cell>
          <cell r="H2752" t="str">
            <v>120</v>
          </cell>
          <cell r="I2752" t="str">
            <v>TT</v>
          </cell>
          <cell r="J2752">
            <v>2222.1999999999998</v>
          </cell>
        </row>
        <row r="2753">
          <cell r="A2753" t="str">
            <v>O&amp;M</v>
          </cell>
          <cell r="B2753" t="str">
            <v>Zimon, Eugene J</v>
          </cell>
          <cell r="C2753">
            <v>23201</v>
          </cell>
          <cell r="D2753" t="str">
            <v>23201</v>
          </cell>
          <cell r="E2753" t="str">
            <v>NIS Projects</v>
          </cell>
          <cell r="F2753" t="str">
            <v>NIS</v>
          </cell>
          <cell r="G2753" t="str">
            <v>NIS projects</v>
          </cell>
          <cell r="H2753" t="str">
            <v>120</v>
          </cell>
          <cell r="I2753" t="str">
            <v>IT</v>
          </cell>
          <cell r="L2753">
            <v>1357690.84</v>
          </cell>
        </row>
        <row r="2754">
          <cell r="A2754" t="str">
            <v>O&amp;M</v>
          </cell>
          <cell r="B2754" t="str">
            <v>Zimon, Eugene J</v>
          </cell>
          <cell r="C2754">
            <v>23201</v>
          </cell>
          <cell r="D2754" t="str">
            <v>23201</v>
          </cell>
          <cell r="E2754" t="str">
            <v>NIS Projects</v>
          </cell>
          <cell r="F2754" t="str">
            <v>NIS</v>
          </cell>
          <cell r="G2754" t="str">
            <v>NIS projects</v>
          </cell>
          <cell r="H2754" t="str">
            <v>120</v>
          </cell>
          <cell r="I2754" t="str">
            <v>OT</v>
          </cell>
          <cell r="L2754">
            <v>0</v>
          </cell>
          <cell r="M2754">
            <v>2640.92</v>
          </cell>
        </row>
        <row r="2755">
          <cell r="A2755" t="str">
            <v>O&amp;M</v>
          </cell>
          <cell r="B2755" t="str">
            <v>Weilandt, John C</v>
          </cell>
          <cell r="C2755">
            <v>23205</v>
          </cell>
          <cell r="D2755" t="str">
            <v>23205</v>
          </cell>
          <cell r="E2755" t="str">
            <v>4H - Client Support</v>
          </cell>
          <cell r="F2755" t="str">
            <v>NIS</v>
          </cell>
          <cell r="G2755" t="str">
            <v>Technology Management</v>
          </cell>
          <cell r="H2755" t="str">
            <v>120</v>
          </cell>
          <cell r="I2755" t="str">
            <v>BT</v>
          </cell>
          <cell r="J2755">
            <v>503048.17</v>
          </cell>
        </row>
        <row r="2756">
          <cell r="A2756" t="str">
            <v>O&amp;M</v>
          </cell>
          <cell r="B2756" t="str">
            <v>Weilandt, John C</v>
          </cell>
          <cell r="C2756">
            <v>23205</v>
          </cell>
          <cell r="D2756" t="str">
            <v>23205</v>
          </cell>
          <cell r="E2756" t="str">
            <v>Became 23206</v>
          </cell>
          <cell r="F2756" t="str">
            <v>NIS</v>
          </cell>
          <cell r="G2756" t="str">
            <v>Technology Management</v>
          </cell>
          <cell r="H2756" t="str">
            <v>120</v>
          </cell>
          <cell r="I2756" t="str">
            <v>BT</v>
          </cell>
          <cell r="K2756">
            <v>62521.32</v>
          </cell>
        </row>
        <row r="2757">
          <cell r="A2757" t="str">
            <v>O&amp;M</v>
          </cell>
          <cell r="B2757" t="str">
            <v>Weilandt, John C</v>
          </cell>
          <cell r="C2757">
            <v>23205</v>
          </cell>
          <cell r="D2757" t="str">
            <v>23205</v>
          </cell>
          <cell r="E2757" t="str">
            <v>4H - Client Support</v>
          </cell>
          <cell r="F2757" t="str">
            <v>NIS</v>
          </cell>
          <cell r="G2757" t="str">
            <v>Technology Management</v>
          </cell>
          <cell r="H2757" t="str">
            <v>120</v>
          </cell>
          <cell r="I2757" t="str">
            <v>IT</v>
          </cell>
          <cell r="J2757">
            <v>6652142.5499999998</v>
          </cell>
        </row>
        <row r="2758">
          <cell r="A2758" t="str">
            <v>O&amp;M</v>
          </cell>
          <cell r="B2758" t="str">
            <v>Weilandt, John C</v>
          </cell>
          <cell r="C2758">
            <v>23205</v>
          </cell>
          <cell r="D2758" t="str">
            <v>23205</v>
          </cell>
          <cell r="E2758" t="str">
            <v>Became 23206</v>
          </cell>
          <cell r="F2758" t="str">
            <v>NIS</v>
          </cell>
          <cell r="G2758" t="str">
            <v>Technology Management</v>
          </cell>
          <cell r="H2758" t="str">
            <v>120</v>
          </cell>
          <cell r="I2758" t="str">
            <v>IT</v>
          </cell>
          <cell r="K2758">
            <v>1143664.19</v>
          </cell>
          <cell r="M2758">
            <v>189296.61</v>
          </cell>
        </row>
        <row r="2759">
          <cell r="A2759" t="str">
            <v>O&amp;M</v>
          </cell>
          <cell r="B2759" t="str">
            <v>Weilandt, John C</v>
          </cell>
          <cell r="C2759">
            <v>23205</v>
          </cell>
          <cell r="D2759" t="str">
            <v>23205</v>
          </cell>
          <cell r="E2759" t="str">
            <v>Wireless Infrastructure</v>
          </cell>
          <cell r="F2759" t="str">
            <v>NIS</v>
          </cell>
          <cell r="G2759" t="str">
            <v>Technology Management</v>
          </cell>
          <cell r="H2759" t="str">
            <v>120</v>
          </cell>
          <cell r="I2759" t="str">
            <v>IT</v>
          </cell>
          <cell r="L2759">
            <v>-708.9</v>
          </cell>
          <cell r="M2759">
            <v>3034.34</v>
          </cell>
        </row>
        <row r="2760">
          <cell r="A2760" t="str">
            <v>O&amp;M</v>
          </cell>
          <cell r="B2760" t="str">
            <v>Weilandt, John C</v>
          </cell>
          <cell r="C2760">
            <v>23205</v>
          </cell>
          <cell r="D2760" t="str">
            <v>23205</v>
          </cell>
          <cell r="E2760" t="str">
            <v>4H - Client Support</v>
          </cell>
          <cell r="F2760" t="str">
            <v>NIS</v>
          </cell>
          <cell r="G2760" t="str">
            <v>Technology Management</v>
          </cell>
          <cell r="H2760" t="str">
            <v>120</v>
          </cell>
          <cell r="I2760" t="str">
            <v>LT</v>
          </cell>
          <cell r="J2760">
            <v>1517897.6</v>
          </cell>
        </row>
        <row r="2761">
          <cell r="A2761" t="str">
            <v>O&amp;M</v>
          </cell>
          <cell r="B2761" t="str">
            <v>Weilandt, John C</v>
          </cell>
          <cell r="C2761">
            <v>23205</v>
          </cell>
          <cell r="D2761" t="str">
            <v>23205</v>
          </cell>
          <cell r="E2761" t="str">
            <v>Became 23206</v>
          </cell>
          <cell r="F2761" t="str">
            <v>NIS</v>
          </cell>
          <cell r="G2761" t="str">
            <v>Technology Management</v>
          </cell>
          <cell r="H2761" t="str">
            <v>120</v>
          </cell>
          <cell r="I2761" t="str">
            <v>LT</v>
          </cell>
          <cell r="K2761">
            <v>188965.13</v>
          </cell>
        </row>
        <row r="2762">
          <cell r="A2762" t="str">
            <v>O&amp;M</v>
          </cell>
          <cell r="B2762" t="str">
            <v>Weilandt, John C</v>
          </cell>
          <cell r="C2762">
            <v>23205</v>
          </cell>
          <cell r="D2762" t="str">
            <v>23205</v>
          </cell>
          <cell r="E2762" t="str">
            <v>4H - Client Support</v>
          </cell>
          <cell r="F2762" t="str">
            <v>NIS</v>
          </cell>
          <cell r="G2762" t="str">
            <v>Technology Management</v>
          </cell>
          <cell r="H2762" t="str">
            <v>120</v>
          </cell>
          <cell r="I2762" t="str">
            <v>MT</v>
          </cell>
          <cell r="J2762">
            <v>32.979999999999997</v>
          </cell>
        </row>
        <row r="2763">
          <cell r="A2763" t="str">
            <v>O&amp;M</v>
          </cell>
          <cell r="B2763" t="str">
            <v>Weilandt, John C</v>
          </cell>
          <cell r="C2763">
            <v>23205</v>
          </cell>
          <cell r="D2763" t="str">
            <v>23205</v>
          </cell>
          <cell r="E2763" t="str">
            <v>Became 23206</v>
          </cell>
          <cell r="F2763" t="str">
            <v>NIS</v>
          </cell>
          <cell r="G2763" t="str">
            <v>Technology Management</v>
          </cell>
          <cell r="H2763" t="str">
            <v>120</v>
          </cell>
          <cell r="I2763" t="str">
            <v>MT</v>
          </cell>
          <cell r="K2763">
            <v>157.79</v>
          </cell>
        </row>
        <row r="2764">
          <cell r="A2764" t="str">
            <v>O&amp;M</v>
          </cell>
          <cell r="B2764" t="str">
            <v>Weilandt, John C</v>
          </cell>
          <cell r="C2764">
            <v>23205</v>
          </cell>
          <cell r="D2764" t="str">
            <v>23205</v>
          </cell>
          <cell r="E2764" t="str">
            <v>4H - Client Support</v>
          </cell>
          <cell r="F2764" t="str">
            <v>NIS</v>
          </cell>
          <cell r="G2764" t="str">
            <v>Technology Management</v>
          </cell>
          <cell r="H2764" t="str">
            <v>120</v>
          </cell>
          <cell r="I2764" t="str">
            <v>OT</v>
          </cell>
          <cell r="J2764">
            <v>-3220774.25</v>
          </cell>
        </row>
        <row r="2765">
          <cell r="A2765" t="str">
            <v>O&amp;M</v>
          </cell>
          <cell r="B2765" t="str">
            <v>Weilandt, John C</v>
          </cell>
          <cell r="C2765">
            <v>23205</v>
          </cell>
          <cell r="D2765" t="str">
            <v>23205</v>
          </cell>
          <cell r="E2765" t="str">
            <v>Became 23206</v>
          </cell>
          <cell r="F2765" t="str">
            <v>NIS</v>
          </cell>
          <cell r="G2765" t="str">
            <v>Technology Management</v>
          </cell>
          <cell r="H2765" t="str">
            <v>120</v>
          </cell>
          <cell r="I2765" t="str">
            <v>OT</v>
          </cell>
          <cell r="K2765">
            <v>8484.5400000000009</v>
          </cell>
        </row>
        <row r="2766">
          <cell r="A2766" t="str">
            <v>O&amp;M</v>
          </cell>
          <cell r="B2766" t="str">
            <v>Weilandt, John C</v>
          </cell>
          <cell r="C2766">
            <v>23205</v>
          </cell>
          <cell r="D2766" t="str">
            <v>23205</v>
          </cell>
          <cell r="E2766" t="str">
            <v>Wireless Infrastructure</v>
          </cell>
          <cell r="F2766" t="str">
            <v>NIS</v>
          </cell>
          <cell r="G2766" t="str">
            <v>Technology Management</v>
          </cell>
          <cell r="H2766" t="str">
            <v>120</v>
          </cell>
          <cell r="I2766" t="str">
            <v>OT</v>
          </cell>
          <cell r="L2766">
            <v>-1544.45</v>
          </cell>
        </row>
        <row r="2767">
          <cell r="A2767" t="str">
            <v>O&amp;M</v>
          </cell>
          <cell r="B2767" t="str">
            <v>Weilandt, John C</v>
          </cell>
          <cell r="C2767">
            <v>23205</v>
          </cell>
          <cell r="D2767" t="str">
            <v>23205</v>
          </cell>
          <cell r="E2767" t="str">
            <v>4H - Client Support</v>
          </cell>
          <cell r="F2767" t="str">
            <v>NIS</v>
          </cell>
          <cell r="G2767" t="str">
            <v>Technology Management</v>
          </cell>
          <cell r="H2767" t="str">
            <v>120</v>
          </cell>
          <cell r="I2767" t="str">
            <v>TT</v>
          </cell>
          <cell r="J2767">
            <v>183324.29</v>
          </cell>
        </row>
        <row r="2768">
          <cell r="A2768" t="str">
            <v>O&amp;M</v>
          </cell>
          <cell r="B2768" t="str">
            <v>Weilandt, John C</v>
          </cell>
          <cell r="C2768">
            <v>23205</v>
          </cell>
          <cell r="D2768" t="str">
            <v>23205</v>
          </cell>
          <cell r="E2768" t="str">
            <v>Became 23206</v>
          </cell>
          <cell r="F2768" t="str">
            <v>NIS</v>
          </cell>
          <cell r="G2768" t="str">
            <v>Technology Management</v>
          </cell>
          <cell r="H2768" t="str">
            <v>120</v>
          </cell>
          <cell r="I2768" t="str">
            <v>TT</v>
          </cell>
          <cell r="K2768">
            <v>22850.97</v>
          </cell>
        </row>
        <row r="2769">
          <cell r="A2769" t="str">
            <v>O&amp;M</v>
          </cell>
          <cell r="B2769" t="str">
            <v>OBrien, Patricia</v>
          </cell>
          <cell r="C2769">
            <v>23206</v>
          </cell>
          <cell r="D2769" t="str">
            <v>23206</v>
          </cell>
          <cell r="E2769" t="str">
            <v>Client Services</v>
          </cell>
          <cell r="F2769" t="str">
            <v>NIS</v>
          </cell>
          <cell r="G2769" t="str">
            <v>Help Desk/Client Services</v>
          </cell>
          <cell r="H2769" t="str">
            <v>120</v>
          </cell>
          <cell r="I2769" t="str">
            <v>BT</v>
          </cell>
          <cell r="K2769">
            <v>394.2</v>
          </cell>
        </row>
        <row r="2770">
          <cell r="A2770" t="str">
            <v>O&amp;M</v>
          </cell>
          <cell r="B2770" t="str">
            <v>OBrien, Patricia</v>
          </cell>
          <cell r="C2770">
            <v>23206</v>
          </cell>
          <cell r="D2770" t="str">
            <v>23206</v>
          </cell>
          <cell r="E2770" t="str">
            <v>Client Services</v>
          </cell>
          <cell r="F2770" t="str">
            <v>NIS</v>
          </cell>
          <cell r="G2770" t="str">
            <v>Help Desk/Client Services</v>
          </cell>
          <cell r="H2770" t="str">
            <v>120</v>
          </cell>
          <cell r="I2770" t="str">
            <v>IT</v>
          </cell>
          <cell r="K2770">
            <v>7828.15</v>
          </cell>
          <cell r="L2770">
            <v>91.45</v>
          </cell>
        </row>
        <row r="2771">
          <cell r="A2771" t="str">
            <v>O&amp;M</v>
          </cell>
          <cell r="B2771" t="str">
            <v>OBrien, Patricia</v>
          </cell>
          <cell r="C2771">
            <v>23206</v>
          </cell>
          <cell r="D2771" t="str">
            <v>23206</v>
          </cell>
          <cell r="E2771" t="str">
            <v>Client Services</v>
          </cell>
          <cell r="F2771" t="str">
            <v>NIS</v>
          </cell>
          <cell r="G2771" t="str">
            <v>Help Desk/Client Services</v>
          </cell>
          <cell r="H2771" t="str">
            <v>120</v>
          </cell>
          <cell r="I2771" t="str">
            <v>LT</v>
          </cell>
          <cell r="K2771">
            <v>1126.29</v>
          </cell>
        </row>
        <row r="2772">
          <cell r="A2772" t="str">
            <v>O&amp;M</v>
          </cell>
          <cell r="B2772" t="str">
            <v>OBrien, Patricia</v>
          </cell>
          <cell r="C2772">
            <v>23206</v>
          </cell>
          <cell r="D2772" t="str">
            <v>23206</v>
          </cell>
          <cell r="E2772" t="str">
            <v>Client Services</v>
          </cell>
          <cell r="F2772" t="str">
            <v>NIS</v>
          </cell>
          <cell r="G2772" t="str">
            <v>Help Desk/Client Services</v>
          </cell>
          <cell r="H2772" t="str">
            <v>120</v>
          </cell>
          <cell r="I2772" t="str">
            <v>OT</v>
          </cell>
          <cell r="K2772">
            <v>-5038295.78</v>
          </cell>
          <cell r="L2772">
            <v>-0.11</v>
          </cell>
          <cell r="M2772">
            <v>1342.42</v>
          </cell>
        </row>
        <row r="2773">
          <cell r="A2773" t="str">
            <v>O&amp;M</v>
          </cell>
          <cell r="B2773" t="str">
            <v>OBrien, Patricia</v>
          </cell>
          <cell r="C2773">
            <v>23207</v>
          </cell>
          <cell r="D2773" t="str">
            <v>23207</v>
          </cell>
          <cell r="E2773" t="str">
            <v>Field Services</v>
          </cell>
          <cell r="F2773" t="str">
            <v>NIS</v>
          </cell>
          <cell r="G2773" t="str">
            <v>Field Services</v>
          </cell>
          <cell r="H2773" t="str">
            <v>120</v>
          </cell>
          <cell r="I2773" t="str">
            <v>IT</v>
          </cell>
          <cell r="L2773">
            <v>314078.59000000003</v>
          </cell>
        </row>
        <row r="2774">
          <cell r="A2774" t="str">
            <v>O&amp;M</v>
          </cell>
          <cell r="B2774" t="str">
            <v>OBrien, Patricia</v>
          </cell>
          <cell r="C2774">
            <v>23208</v>
          </cell>
          <cell r="D2774" t="str">
            <v>23208</v>
          </cell>
          <cell r="E2774" t="str">
            <v>Voice Networks</v>
          </cell>
          <cell r="F2774" t="str">
            <v>NIS</v>
          </cell>
          <cell r="G2774" t="str">
            <v>Voice Services &amp; Telephoney Support</v>
          </cell>
          <cell r="H2774" t="str">
            <v>120</v>
          </cell>
          <cell r="I2774" t="str">
            <v>BT</v>
          </cell>
          <cell r="K2774">
            <v>21109.93</v>
          </cell>
          <cell r="M2774">
            <v>384308.97</v>
          </cell>
        </row>
        <row r="2775">
          <cell r="A2775" t="str">
            <v>O&amp;M</v>
          </cell>
          <cell r="B2775" t="str">
            <v>OBrien, Patricia</v>
          </cell>
          <cell r="C2775">
            <v>23208</v>
          </cell>
          <cell r="D2775" t="str">
            <v>23208</v>
          </cell>
          <cell r="E2775" t="str">
            <v>Voice Networks</v>
          </cell>
          <cell r="F2775" t="str">
            <v>NIS</v>
          </cell>
          <cell r="G2775" t="str">
            <v>Voice Services &amp; Telephoney Support</v>
          </cell>
          <cell r="H2775" t="str">
            <v>120</v>
          </cell>
          <cell r="I2775" t="str">
            <v>IT</v>
          </cell>
          <cell r="K2775">
            <v>4504.03</v>
          </cell>
          <cell r="L2775">
            <v>634654.19999999995</v>
          </cell>
        </row>
        <row r="2776">
          <cell r="A2776" t="str">
            <v>O&amp;M</v>
          </cell>
          <cell r="B2776" t="str">
            <v>OBrien, Patricia</v>
          </cell>
          <cell r="C2776">
            <v>23208</v>
          </cell>
          <cell r="D2776" t="str">
            <v>23208</v>
          </cell>
          <cell r="E2776" t="str">
            <v>Voice Networks</v>
          </cell>
          <cell r="F2776" t="str">
            <v>NIS</v>
          </cell>
          <cell r="G2776" t="str">
            <v>Voice Services &amp; Telephoney Support</v>
          </cell>
          <cell r="H2776" t="str">
            <v>120</v>
          </cell>
          <cell r="I2776" t="str">
            <v>LT</v>
          </cell>
          <cell r="K2776">
            <v>60315.08</v>
          </cell>
        </row>
        <row r="2777">
          <cell r="A2777" t="str">
            <v>O&amp;M</v>
          </cell>
          <cell r="B2777" t="str">
            <v>OBrien, Patricia</v>
          </cell>
          <cell r="C2777">
            <v>23208</v>
          </cell>
          <cell r="D2777" t="str">
            <v>23208</v>
          </cell>
          <cell r="E2777" t="str">
            <v>Voice Networks</v>
          </cell>
          <cell r="F2777" t="str">
            <v>NIS</v>
          </cell>
          <cell r="G2777" t="str">
            <v>Voice Services &amp; Telephoney Support</v>
          </cell>
          <cell r="H2777" t="str">
            <v>120</v>
          </cell>
          <cell r="I2777" t="str">
            <v>OT</v>
          </cell>
          <cell r="K2777">
            <v>105</v>
          </cell>
          <cell r="L2777">
            <v>-468037.2</v>
          </cell>
        </row>
        <row r="2778">
          <cell r="A2778" t="str">
            <v>O&amp;M</v>
          </cell>
          <cell r="B2778" t="str">
            <v>OBrien, Patricia</v>
          </cell>
          <cell r="C2778">
            <v>23208</v>
          </cell>
          <cell r="D2778" t="str">
            <v>23208</v>
          </cell>
          <cell r="E2778" t="str">
            <v>Voice Networks</v>
          </cell>
          <cell r="F2778" t="str">
            <v>NIS</v>
          </cell>
          <cell r="G2778" t="str">
            <v>Voice Services &amp; Telephoney Support</v>
          </cell>
          <cell r="H2778" t="str">
            <v>120</v>
          </cell>
          <cell r="I2778" t="str">
            <v>TT</v>
          </cell>
          <cell r="K2778">
            <v>15990.55</v>
          </cell>
        </row>
        <row r="2779">
          <cell r="A2779" t="str">
            <v>O&amp;M</v>
          </cell>
          <cell r="B2779" t="str">
            <v>OBrien, Patricia</v>
          </cell>
          <cell r="C2779">
            <v>23210</v>
          </cell>
          <cell r="D2779" t="str">
            <v>23210</v>
          </cell>
          <cell r="E2779" t="str">
            <v>Enterprise Infrastructure Svcs</v>
          </cell>
          <cell r="F2779" t="str">
            <v>NIS</v>
          </cell>
          <cell r="G2779" t="str">
            <v>Enterprise Infrastructure Services</v>
          </cell>
          <cell r="H2779" t="str">
            <v>120</v>
          </cell>
          <cell r="I2779" t="str">
            <v>BT</v>
          </cell>
          <cell r="L2779">
            <v>3828</v>
          </cell>
          <cell r="M2779">
            <v>-4089</v>
          </cell>
        </row>
        <row r="2780">
          <cell r="A2780" t="str">
            <v>O&amp;M</v>
          </cell>
          <cell r="B2780" t="str">
            <v>OBrien, Patricia</v>
          </cell>
          <cell r="C2780">
            <v>23210</v>
          </cell>
          <cell r="D2780" t="str">
            <v>23210</v>
          </cell>
          <cell r="E2780" t="str">
            <v>M3 - Network and Operational Support</v>
          </cell>
          <cell r="F2780" t="str">
            <v>NIS</v>
          </cell>
          <cell r="G2780" t="str">
            <v>Enterprise Infrastructure Services</v>
          </cell>
          <cell r="H2780" t="str">
            <v>120</v>
          </cell>
          <cell r="I2780" t="str">
            <v>BT</v>
          </cell>
          <cell r="J2780">
            <v>477955.7</v>
          </cell>
          <cell r="M2780">
            <v>499140.42</v>
          </cell>
        </row>
        <row r="2781">
          <cell r="A2781" t="str">
            <v>O&amp;M</v>
          </cell>
          <cell r="B2781" t="str">
            <v>OBrien, Patricia</v>
          </cell>
          <cell r="C2781">
            <v>23210</v>
          </cell>
          <cell r="D2781" t="str">
            <v>23210</v>
          </cell>
          <cell r="E2781" t="str">
            <v>Systems Operations</v>
          </cell>
          <cell r="F2781" t="str">
            <v>NIS</v>
          </cell>
          <cell r="G2781" t="str">
            <v>Enterprise Infrastructure Services</v>
          </cell>
          <cell r="H2781" t="str">
            <v>120</v>
          </cell>
          <cell r="I2781" t="str">
            <v>BT</v>
          </cell>
          <cell r="K2781">
            <v>46994.52</v>
          </cell>
          <cell r="M2781">
            <v>588.42999999999995</v>
          </cell>
        </row>
        <row r="2782">
          <cell r="A2782" t="str">
            <v>O&amp;M</v>
          </cell>
          <cell r="B2782" t="str">
            <v>OBrien, Patricia</v>
          </cell>
          <cell r="C2782">
            <v>23210</v>
          </cell>
          <cell r="D2782" t="str">
            <v>23210</v>
          </cell>
          <cell r="E2782" t="str">
            <v>Enterprise Infrastructure Svcs</v>
          </cell>
          <cell r="F2782" t="str">
            <v>NIS</v>
          </cell>
          <cell r="G2782" t="str">
            <v>Enterprise Infrastructure Services</v>
          </cell>
          <cell r="H2782" t="str">
            <v>120</v>
          </cell>
          <cell r="I2782" t="str">
            <v>IT</v>
          </cell>
          <cell r="L2782">
            <v>-16853.45</v>
          </cell>
        </row>
        <row r="2783">
          <cell r="A2783" t="str">
            <v>O&amp;M</v>
          </cell>
          <cell r="B2783" t="str">
            <v>OBrien, Patricia</v>
          </cell>
          <cell r="C2783">
            <v>23210</v>
          </cell>
          <cell r="D2783" t="str">
            <v>23210</v>
          </cell>
          <cell r="E2783" t="str">
            <v>M3 - Network and Operational Support</v>
          </cell>
          <cell r="F2783" t="str">
            <v>NIS</v>
          </cell>
          <cell r="G2783" t="str">
            <v>Enterprise Infrastructure Services</v>
          </cell>
          <cell r="H2783" t="str">
            <v>120</v>
          </cell>
          <cell r="I2783" t="str">
            <v>IT</v>
          </cell>
          <cell r="J2783">
            <v>5752127.54</v>
          </cell>
        </row>
        <row r="2784">
          <cell r="A2784" t="str">
            <v>O&amp;M</v>
          </cell>
          <cell r="B2784" t="str">
            <v>OBrien, Patricia</v>
          </cell>
          <cell r="C2784">
            <v>23210</v>
          </cell>
          <cell r="D2784" t="str">
            <v>23210</v>
          </cell>
          <cell r="E2784" t="str">
            <v>Systems Operations</v>
          </cell>
          <cell r="F2784" t="str">
            <v>NIS</v>
          </cell>
          <cell r="G2784" t="str">
            <v>Enterprise Infrastructure Services</v>
          </cell>
          <cell r="H2784" t="str">
            <v>120</v>
          </cell>
          <cell r="I2784" t="str">
            <v>IT</v>
          </cell>
          <cell r="K2784">
            <v>480974.08000000002</v>
          </cell>
        </row>
        <row r="2785">
          <cell r="A2785" t="str">
            <v>O&amp;M</v>
          </cell>
          <cell r="B2785" t="str">
            <v>OBrien, Patricia</v>
          </cell>
          <cell r="C2785">
            <v>23210</v>
          </cell>
          <cell r="D2785" t="str">
            <v>23210</v>
          </cell>
          <cell r="E2785" t="str">
            <v>Enterprise Infrastructure Svcs</v>
          </cell>
          <cell r="F2785" t="str">
            <v>NIS</v>
          </cell>
          <cell r="G2785" t="str">
            <v>Enterprise Infrastructure Services</v>
          </cell>
          <cell r="H2785" t="str">
            <v>120</v>
          </cell>
          <cell r="I2785" t="str">
            <v>LT</v>
          </cell>
          <cell r="L2785">
            <v>10936.58</v>
          </cell>
        </row>
        <row r="2786">
          <cell r="A2786" t="str">
            <v>O&amp;M</v>
          </cell>
          <cell r="B2786" t="str">
            <v>OBrien, Patricia</v>
          </cell>
          <cell r="C2786">
            <v>23210</v>
          </cell>
          <cell r="D2786" t="str">
            <v>23210</v>
          </cell>
          <cell r="E2786" t="str">
            <v>M3 - Network and Operational Support</v>
          </cell>
          <cell r="F2786" t="str">
            <v>NIS</v>
          </cell>
          <cell r="G2786" t="str">
            <v>Enterprise Infrastructure Services</v>
          </cell>
          <cell r="H2786" t="str">
            <v>120</v>
          </cell>
          <cell r="I2786" t="str">
            <v>LT</v>
          </cell>
          <cell r="J2786">
            <v>1405462.08</v>
          </cell>
          <cell r="M2786">
            <v>545.12</v>
          </cell>
        </row>
        <row r="2787">
          <cell r="A2787" t="str">
            <v>O&amp;M</v>
          </cell>
          <cell r="B2787" t="str">
            <v>OBrien, Patricia</v>
          </cell>
          <cell r="C2787">
            <v>23210</v>
          </cell>
          <cell r="D2787" t="str">
            <v>23210</v>
          </cell>
          <cell r="E2787" t="str">
            <v>Systems Operations</v>
          </cell>
          <cell r="F2787" t="str">
            <v>NIS</v>
          </cell>
          <cell r="G2787" t="str">
            <v>Enterprise Infrastructure Services</v>
          </cell>
          <cell r="H2787" t="str">
            <v>120</v>
          </cell>
          <cell r="I2787" t="str">
            <v>LT</v>
          </cell>
          <cell r="K2787">
            <v>132296.73000000001</v>
          </cell>
        </row>
        <row r="2788">
          <cell r="A2788" t="str">
            <v>O&amp;M</v>
          </cell>
          <cell r="B2788" t="str">
            <v>OBrien, Patricia</v>
          </cell>
          <cell r="C2788">
            <v>23210</v>
          </cell>
          <cell r="D2788" t="str">
            <v>23210</v>
          </cell>
          <cell r="E2788" t="str">
            <v>Enterprise Infrastructure Svcs</v>
          </cell>
          <cell r="F2788" t="str">
            <v>NIS</v>
          </cell>
          <cell r="G2788" t="str">
            <v>Enterprise Infrastructure Services</v>
          </cell>
          <cell r="H2788" t="str">
            <v>120</v>
          </cell>
          <cell r="I2788" t="str">
            <v>MT</v>
          </cell>
          <cell r="M2788">
            <v>7019.21</v>
          </cell>
        </row>
        <row r="2789">
          <cell r="A2789" t="str">
            <v>O&amp;M</v>
          </cell>
          <cell r="B2789" t="str">
            <v>OBrien, Patricia</v>
          </cell>
          <cell r="C2789">
            <v>23210</v>
          </cell>
          <cell r="D2789" t="str">
            <v>23210</v>
          </cell>
          <cell r="E2789" t="str">
            <v>M3 - Network and Operational Support</v>
          </cell>
          <cell r="F2789" t="str">
            <v>NIS</v>
          </cell>
          <cell r="G2789" t="str">
            <v>Enterprise Infrastructure Services</v>
          </cell>
          <cell r="H2789" t="str">
            <v>120</v>
          </cell>
          <cell r="I2789" t="str">
            <v>MT</v>
          </cell>
          <cell r="J2789">
            <v>29653.200000000001</v>
          </cell>
        </row>
        <row r="2790">
          <cell r="A2790" t="str">
            <v>O&amp;M</v>
          </cell>
          <cell r="B2790" t="str">
            <v>OBrien, Patricia</v>
          </cell>
          <cell r="C2790">
            <v>23210</v>
          </cell>
          <cell r="D2790" t="str">
            <v>23210</v>
          </cell>
          <cell r="E2790" t="str">
            <v>Enterprise Infrastructure Svcs</v>
          </cell>
          <cell r="F2790" t="str">
            <v>NIS</v>
          </cell>
          <cell r="G2790" t="str">
            <v>Enterprise Infrastructure Services</v>
          </cell>
          <cell r="H2790" t="str">
            <v>120</v>
          </cell>
          <cell r="I2790" t="str">
            <v>OT</v>
          </cell>
          <cell r="M2790">
            <v>658.64</v>
          </cell>
        </row>
        <row r="2791">
          <cell r="A2791" t="str">
            <v>O&amp;M</v>
          </cell>
          <cell r="B2791" t="str">
            <v>OBrien, Patricia</v>
          </cell>
          <cell r="C2791">
            <v>23210</v>
          </cell>
          <cell r="D2791" t="str">
            <v>23210</v>
          </cell>
          <cell r="E2791" t="str">
            <v>M3 - Network and Operational Support</v>
          </cell>
          <cell r="F2791" t="str">
            <v>NIS</v>
          </cell>
          <cell r="G2791" t="str">
            <v>Enterprise Infrastructure Services</v>
          </cell>
          <cell r="H2791" t="str">
            <v>120</v>
          </cell>
          <cell r="I2791" t="str">
            <v>OT</v>
          </cell>
          <cell r="J2791">
            <v>195108.97</v>
          </cell>
        </row>
        <row r="2792">
          <cell r="A2792" t="str">
            <v>O&amp;M</v>
          </cell>
          <cell r="B2792" t="str">
            <v>OBrien, Patricia</v>
          </cell>
          <cell r="C2792">
            <v>23210</v>
          </cell>
          <cell r="D2792" t="str">
            <v>23210</v>
          </cell>
          <cell r="E2792" t="str">
            <v>Systems Operations</v>
          </cell>
          <cell r="F2792" t="str">
            <v>NIS</v>
          </cell>
          <cell r="G2792" t="str">
            <v>Enterprise Infrastructure Services</v>
          </cell>
          <cell r="H2792" t="str">
            <v>120</v>
          </cell>
          <cell r="I2792" t="str">
            <v>OT</v>
          </cell>
          <cell r="K2792">
            <v>133121.60000000001</v>
          </cell>
        </row>
        <row r="2793">
          <cell r="A2793" t="str">
            <v>O&amp;M</v>
          </cell>
          <cell r="B2793" t="str">
            <v>OBrien, Patricia</v>
          </cell>
          <cell r="C2793">
            <v>23210</v>
          </cell>
          <cell r="D2793" t="str">
            <v>23210</v>
          </cell>
          <cell r="E2793" t="str">
            <v>M3 - Network and Operational Support</v>
          </cell>
          <cell r="F2793" t="str">
            <v>NIS</v>
          </cell>
          <cell r="G2793" t="str">
            <v>Enterprise Infrastructure Services</v>
          </cell>
          <cell r="H2793" t="str">
            <v>120</v>
          </cell>
          <cell r="I2793" t="str">
            <v>TT</v>
          </cell>
          <cell r="J2793">
            <v>34631.800000000003</v>
          </cell>
        </row>
        <row r="2794">
          <cell r="A2794" t="str">
            <v>O&amp;M</v>
          </cell>
          <cell r="B2794" t="str">
            <v>OBrien, Patricia</v>
          </cell>
          <cell r="C2794">
            <v>23210</v>
          </cell>
          <cell r="D2794" t="str">
            <v>23210</v>
          </cell>
          <cell r="E2794" t="str">
            <v>Systems Operations</v>
          </cell>
          <cell r="F2794" t="str">
            <v>NIS</v>
          </cell>
          <cell r="G2794" t="str">
            <v>Enterprise Infrastructure Services</v>
          </cell>
          <cell r="H2794" t="str">
            <v>120</v>
          </cell>
          <cell r="I2794" t="str">
            <v>TT</v>
          </cell>
          <cell r="K2794">
            <v>6009.28</v>
          </cell>
        </row>
        <row r="2795">
          <cell r="A2795" t="str">
            <v>O&amp;M</v>
          </cell>
          <cell r="B2795" t="str">
            <v>OBrien, Patricia</v>
          </cell>
          <cell r="C2795">
            <v>23211</v>
          </cell>
          <cell r="D2795" t="str">
            <v>23211</v>
          </cell>
          <cell r="E2795" t="str">
            <v>Data Network</v>
          </cell>
          <cell r="F2795" t="str">
            <v>NIS</v>
          </cell>
          <cell r="G2795" t="str">
            <v>Data Network/Wireless Services</v>
          </cell>
          <cell r="H2795" t="str">
            <v>120</v>
          </cell>
          <cell r="I2795" t="str">
            <v>BT</v>
          </cell>
          <cell r="L2795">
            <v>96.32</v>
          </cell>
          <cell r="M2795">
            <v>4781.92</v>
          </cell>
        </row>
        <row r="2796">
          <cell r="A2796" t="str">
            <v>O&amp;M</v>
          </cell>
          <cell r="B2796" t="str">
            <v>OBrien, Patricia</v>
          </cell>
          <cell r="C2796">
            <v>23211</v>
          </cell>
          <cell r="D2796" t="str">
            <v>23211</v>
          </cell>
          <cell r="E2796" t="str">
            <v>Data Network / Wireless Services</v>
          </cell>
          <cell r="F2796" t="str">
            <v>NIS</v>
          </cell>
          <cell r="G2796" t="str">
            <v>Data Network/Wireless Services</v>
          </cell>
          <cell r="H2796" t="str">
            <v>120</v>
          </cell>
          <cell r="I2796" t="str">
            <v>BT</v>
          </cell>
          <cell r="M2796">
            <v>15314.47</v>
          </cell>
        </row>
        <row r="2797">
          <cell r="A2797" t="str">
            <v>O&amp;M</v>
          </cell>
          <cell r="B2797" t="str">
            <v>OBrien, Patricia</v>
          </cell>
          <cell r="C2797">
            <v>23211</v>
          </cell>
          <cell r="D2797" t="str">
            <v>23211</v>
          </cell>
          <cell r="E2797" t="str">
            <v>Data Network Services</v>
          </cell>
          <cell r="F2797" t="str">
            <v>NIS</v>
          </cell>
          <cell r="G2797" t="str">
            <v>Data Network/Wireless Services</v>
          </cell>
          <cell r="H2797" t="str">
            <v>120</v>
          </cell>
          <cell r="I2797" t="str">
            <v>BT</v>
          </cell>
          <cell r="K2797">
            <v>456.8</v>
          </cell>
        </row>
        <row r="2798">
          <cell r="A2798" t="str">
            <v>O&amp;M</v>
          </cell>
          <cell r="B2798" t="str">
            <v>OBrien, Patricia</v>
          </cell>
          <cell r="C2798">
            <v>23211</v>
          </cell>
          <cell r="D2798" t="str">
            <v>23211</v>
          </cell>
          <cell r="E2798" t="str">
            <v>Data Network</v>
          </cell>
          <cell r="F2798" t="str">
            <v>NIS</v>
          </cell>
          <cell r="G2798" t="str">
            <v>Data Network/Wireless Services</v>
          </cell>
          <cell r="H2798" t="str">
            <v>120</v>
          </cell>
          <cell r="I2798" t="str">
            <v>IT</v>
          </cell>
          <cell r="L2798">
            <v>168</v>
          </cell>
        </row>
        <row r="2799">
          <cell r="A2799" t="str">
            <v>O&amp;M</v>
          </cell>
          <cell r="B2799" t="str">
            <v>OBrien, Patricia</v>
          </cell>
          <cell r="C2799">
            <v>23211</v>
          </cell>
          <cell r="D2799" t="str">
            <v>23211</v>
          </cell>
          <cell r="E2799" t="str">
            <v>Data Network Services</v>
          </cell>
          <cell r="F2799" t="str">
            <v>NIS</v>
          </cell>
          <cell r="G2799" t="str">
            <v>Data Network/Wireless Services</v>
          </cell>
          <cell r="H2799" t="str">
            <v>120</v>
          </cell>
          <cell r="I2799" t="str">
            <v>IT</v>
          </cell>
          <cell r="K2799">
            <v>10487.17</v>
          </cell>
        </row>
        <row r="2800">
          <cell r="A2800" t="str">
            <v>O&amp;M</v>
          </cell>
          <cell r="B2800" t="str">
            <v>OBrien, Patricia</v>
          </cell>
          <cell r="C2800">
            <v>23211</v>
          </cell>
          <cell r="D2800" t="str">
            <v>23211</v>
          </cell>
          <cell r="E2800" t="str">
            <v>Data Network</v>
          </cell>
          <cell r="F2800" t="str">
            <v>NIS</v>
          </cell>
          <cell r="G2800" t="str">
            <v>Data Network/Wireless Services</v>
          </cell>
          <cell r="H2800" t="str">
            <v>120</v>
          </cell>
          <cell r="I2800" t="str">
            <v>LT</v>
          </cell>
          <cell r="L2800">
            <v>275.2</v>
          </cell>
        </row>
        <row r="2801">
          <cell r="A2801" t="str">
            <v>O&amp;M</v>
          </cell>
          <cell r="B2801" t="str">
            <v>OBrien, Patricia</v>
          </cell>
          <cell r="C2801">
            <v>23211</v>
          </cell>
          <cell r="D2801" t="str">
            <v>23211</v>
          </cell>
          <cell r="E2801" t="str">
            <v>Data Network / Wireless Services</v>
          </cell>
          <cell r="F2801" t="str">
            <v>NIS</v>
          </cell>
          <cell r="G2801" t="str">
            <v>Data Network/Wireless Services</v>
          </cell>
          <cell r="H2801" t="str">
            <v>120</v>
          </cell>
          <cell r="I2801" t="str">
            <v>LT</v>
          </cell>
        </row>
        <row r="2802">
          <cell r="A2802" t="str">
            <v>O&amp;M</v>
          </cell>
          <cell r="B2802" t="str">
            <v>OBrien, Patricia</v>
          </cell>
          <cell r="C2802">
            <v>23211</v>
          </cell>
          <cell r="D2802" t="str">
            <v>23211</v>
          </cell>
          <cell r="E2802" t="str">
            <v>Data Network Services</v>
          </cell>
          <cell r="F2802" t="str">
            <v>NIS</v>
          </cell>
          <cell r="G2802" t="str">
            <v>Data Network/Wireless Services</v>
          </cell>
          <cell r="H2802" t="str">
            <v>120</v>
          </cell>
          <cell r="I2802" t="str">
            <v>LT</v>
          </cell>
          <cell r="K2802">
            <v>1305.0999999999999</v>
          </cell>
        </row>
        <row r="2803">
          <cell r="A2803" t="str">
            <v>O&amp;M</v>
          </cell>
          <cell r="B2803" t="str">
            <v>OBrien, Patricia</v>
          </cell>
          <cell r="C2803">
            <v>23211</v>
          </cell>
          <cell r="D2803" t="str">
            <v>23211</v>
          </cell>
          <cell r="E2803" t="str">
            <v>Data Network</v>
          </cell>
          <cell r="F2803" t="str">
            <v>NIS</v>
          </cell>
          <cell r="G2803" t="str">
            <v>Data Network/Wireless Services</v>
          </cell>
          <cell r="H2803" t="str">
            <v>120</v>
          </cell>
          <cell r="I2803" t="str">
            <v>TT</v>
          </cell>
          <cell r="L2803">
            <v>232.2</v>
          </cell>
        </row>
        <row r="2804">
          <cell r="A2804" t="str">
            <v>O&amp;M</v>
          </cell>
          <cell r="B2804" t="str">
            <v>OBrien, Patricia</v>
          </cell>
          <cell r="C2804">
            <v>23211</v>
          </cell>
          <cell r="D2804" t="str">
            <v>23211</v>
          </cell>
          <cell r="E2804" t="str">
            <v>Data Network / Wireless Services</v>
          </cell>
          <cell r="F2804" t="str">
            <v>NIS</v>
          </cell>
          <cell r="G2804" t="str">
            <v>Data Network/Wireless Services</v>
          </cell>
          <cell r="H2804" t="str">
            <v>120</v>
          </cell>
          <cell r="I2804" t="str">
            <v>TT</v>
          </cell>
        </row>
        <row r="2805">
          <cell r="A2805" t="str">
            <v>O&amp;M</v>
          </cell>
          <cell r="B2805" t="str">
            <v>OBrien, Patricia</v>
          </cell>
          <cell r="C2805">
            <v>23211</v>
          </cell>
          <cell r="D2805" t="str">
            <v>23211</v>
          </cell>
          <cell r="E2805" t="str">
            <v>Data Network Services</v>
          </cell>
          <cell r="F2805" t="str">
            <v>NIS</v>
          </cell>
          <cell r="G2805" t="str">
            <v>Data Network/Wireless Services</v>
          </cell>
          <cell r="H2805" t="str">
            <v>120</v>
          </cell>
          <cell r="I2805" t="str">
            <v>TT</v>
          </cell>
          <cell r="K2805">
            <v>2949.33</v>
          </cell>
        </row>
        <row r="2806">
          <cell r="A2806" t="str">
            <v>O&amp;M</v>
          </cell>
          <cell r="B2806" t="str">
            <v>Weilandt, John C</v>
          </cell>
          <cell r="C2806">
            <v>23212</v>
          </cell>
          <cell r="D2806" t="str">
            <v>23212</v>
          </cell>
          <cell r="E2806" t="str">
            <v>Distributed Systems</v>
          </cell>
          <cell r="F2806" t="str">
            <v>NIS</v>
          </cell>
          <cell r="G2806" t="str">
            <v>Distributed Systems</v>
          </cell>
          <cell r="H2806" t="str">
            <v>120</v>
          </cell>
          <cell r="I2806" t="str">
            <v>IT</v>
          </cell>
          <cell r="L2806">
            <v>2924.88</v>
          </cell>
        </row>
        <row r="2807">
          <cell r="A2807" t="str">
            <v>O&amp;M</v>
          </cell>
          <cell r="B2807" t="str">
            <v>Weilandt, John C</v>
          </cell>
          <cell r="C2807">
            <v>23212</v>
          </cell>
          <cell r="D2807" t="str">
            <v>23212</v>
          </cell>
          <cell r="E2807" t="str">
            <v>Distributed Systems</v>
          </cell>
          <cell r="F2807" t="str">
            <v>NIS</v>
          </cell>
          <cell r="G2807" t="str">
            <v>Distributed Systems</v>
          </cell>
          <cell r="H2807" t="str">
            <v>120</v>
          </cell>
          <cell r="I2807" t="str">
            <v>TT</v>
          </cell>
          <cell r="L2807">
            <v>398.88</v>
          </cell>
        </row>
        <row r="2808">
          <cell r="A2808" t="str">
            <v>O&amp;M</v>
          </cell>
          <cell r="B2808" t="str">
            <v>OBrien, Patricia</v>
          </cell>
          <cell r="C2808">
            <v>23213</v>
          </cell>
          <cell r="D2808" t="str">
            <v>23213</v>
          </cell>
          <cell r="E2808" t="str">
            <v>Internet Infrastructure</v>
          </cell>
          <cell r="F2808" t="str">
            <v>NIS</v>
          </cell>
          <cell r="G2808" t="str">
            <v>Internet &amp; Application Services</v>
          </cell>
          <cell r="H2808" t="str">
            <v>120</v>
          </cell>
          <cell r="I2808" t="str">
            <v>IT</v>
          </cell>
          <cell r="K2808">
            <v>21623.68</v>
          </cell>
          <cell r="M2808">
            <v>260707.72</v>
          </cell>
        </row>
        <row r="2809">
          <cell r="A2809" t="str">
            <v>O&amp;M</v>
          </cell>
          <cell r="B2809" t="str">
            <v>Weilandt, John C</v>
          </cell>
          <cell r="C2809">
            <v>23214</v>
          </cell>
          <cell r="D2809" t="str">
            <v>23214</v>
          </cell>
          <cell r="E2809" t="str">
            <v>Midrange Systems</v>
          </cell>
          <cell r="F2809" t="str">
            <v>NIS</v>
          </cell>
          <cell r="G2809" t="str">
            <v>Midrange</v>
          </cell>
          <cell r="H2809" t="str">
            <v>120</v>
          </cell>
          <cell r="I2809" t="str">
            <v>IT</v>
          </cell>
          <cell r="K2809">
            <v>71.040000000000006</v>
          </cell>
          <cell r="L2809">
            <v>250994.78</v>
          </cell>
          <cell r="M2809">
            <v>5153.96</v>
          </cell>
        </row>
        <row r="2810">
          <cell r="A2810" t="str">
            <v>O&amp;M</v>
          </cell>
          <cell r="B2810" t="str">
            <v>Collins, Carol A</v>
          </cell>
          <cell r="C2810">
            <v>23215</v>
          </cell>
          <cell r="D2810" t="str">
            <v>23215</v>
          </cell>
          <cell r="E2810" t="str">
            <v>4I - Financials</v>
          </cell>
          <cell r="F2810" t="str">
            <v>NIS</v>
          </cell>
          <cell r="G2810" t="str">
            <v>Financial Systems</v>
          </cell>
          <cell r="H2810" t="str">
            <v>120</v>
          </cell>
          <cell r="I2810" t="str">
            <v>BT</v>
          </cell>
          <cell r="J2810">
            <v>52656.37</v>
          </cell>
        </row>
        <row r="2811">
          <cell r="A2811" t="str">
            <v>O&amp;M</v>
          </cell>
          <cell r="B2811" t="str">
            <v>Collins, Carol A</v>
          </cell>
          <cell r="C2811">
            <v>23215</v>
          </cell>
          <cell r="D2811" t="str">
            <v>23215</v>
          </cell>
          <cell r="E2811" t="str">
            <v>Financial Systems</v>
          </cell>
          <cell r="F2811" t="str">
            <v>NIS</v>
          </cell>
          <cell r="G2811" t="str">
            <v>Financial Systems</v>
          </cell>
          <cell r="H2811" t="str">
            <v>120</v>
          </cell>
          <cell r="I2811" t="str">
            <v>BT</v>
          </cell>
          <cell r="K2811">
            <v>5260.37</v>
          </cell>
        </row>
        <row r="2812">
          <cell r="A2812" t="str">
            <v>O&amp;M</v>
          </cell>
          <cell r="B2812" t="str">
            <v>Collins, Carol A</v>
          </cell>
          <cell r="C2812">
            <v>23215</v>
          </cell>
          <cell r="D2812" t="str">
            <v>23215</v>
          </cell>
          <cell r="E2812" t="str">
            <v>4I - Financials</v>
          </cell>
          <cell r="F2812" t="str">
            <v>NIS</v>
          </cell>
          <cell r="G2812" t="str">
            <v>Financial Systems</v>
          </cell>
          <cell r="H2812" t="str">
            <v>120</v>
          </cell>
          <cell r="I2812" t="str">
            <v>IT</v>
          </cell>
          <cell r="J2812">
            <v>111258.06</v>
          </cell>
          <cell r="M2812">
            <v>59444.82</v>
          </cell>
        </row>
        <row r="2813">
          <cell r="A2813" t="str">
            <v>O&amp;M</v>
          </cell>
          <cell r="B2813" t="str">
            <v>Collins, Carol A</v>
          </cell>
          <cell r="C2813">
            <v>23215</v>
          </cell>
          <cell r="D2813" t="str">
            <v>23215</v>
          </cell>
          <cell r="E2813" t="str">
            <v>Financial Systems</v>
          </cell>
          <cell r="F2813" t="str">
            <v>NIS</v>
          </cell>
          <cell r="G2813" t="str">
            <v>Financial Systems</v>
          </cell>
          <cell r="H2813" t="str">
            <v>120</v>
          </cell>
          <cell r="I2813" t="str">
            <v>IT</v>
          </cell>
          <cell r="K2813">
            <v>0</v>
          </cell>
          <cell r="L2813">
            <v>560.59</v>
          </cell>
          <cell r="M2813">
            <v>6357.42</v>
          </cell>
        </row>
        <row r="2814">
          <cell r="A2814" t="str">
            <v>O&amp;M</v>
          </cell>
          <cell r="B2814" t="str">
            <v>Collins, Carol A</v>
          </cell>
          <cell r="C2814">
            <v>23215</v>
          </cell>
          <cell r="D2814" t="str">
            <v>23215</v>
          </cell>
          <cell r="E2814" t="str">
            <v>4I - Financials</v>
          </cell>
          <cell r="F2814" t="str">
            <v>NIS</v>
          </cell>
          <cell r="G2814" t="str">
            <v>Financial Systems</v>
          </cell>
          <cell r="H2814" t="str">
            <v>120</v>
          </cell>
          <cell r="I2814" t="str">
            <v>LT</v>
          </cell>
          <cell r="J2814">
            <v>192376.49</v>
          </cell>
        </row>
        <row r="2815">
          <cell r="A2815" t="str">
            <v>O&amp;M</v>
          </cell>
          <cell r="B2815" t="str">
            <v>Collins, Carol A</v>
          </cell>
          <cell r="C2815">
            <v>23215</v>
          </cell>
          <cell r="D2815" t="str">
            <v>23215</v>
          </cell>
          <cell r="E2815" t="str">
            <v>Financial Systems</v>
          </cell>
          <cell r="F2815" t="str">
            <v>NIS</v>
          </cell>
          <cell r="G2815" t="str">
            <v>Financial Systems</v>
          </cell>
          <cell r="H2815" t="str">
            <v>120</v>
          </cell>
          <cell r="I2815" t="str">
            <v>LT</v>
          </cell>
          <cell r="K2815">
            <v>19998.11</v>
          </cell>
          <cell r="M2815">
            <v>110.05</v>
          </cell>
        </row>
        <row r="2816">
          <cell r="A2816" t="str">
            <v>O&amp;M</v>
          </cell>
          <cell r="B2816" t="str">
            <v>Collins, Carol A</v>
          </cell>
          <cell r="C2816">
            <v>23215</v>
          </cell>
          <cell r="D2816" t="str">
            <v>23215</v>
          </cell>
          <cell r="E2816" t="str">
            <v>4I - Financials</v>
          </cell>
          <cell r="F2816" t="str">
            <v>NIS</v>
          </cell>
          <cell r="G2816" t="str">
            <v>Financial Systems</v>
          </cell>
          <cell r="H2816" t="str">
            <v>120</v>
          </cell>
          <cell r="I2816" t="str">
            <v>OT</v>
          </cell>
          <cell r="J2816">
            <v>3443.17</v>
          </cell>
        </row>
        <row r="2817">
          <cell r="A2817" t="str">
            <v>O&amp;M</v>
          </cell>
          <cell r="B2817" t="str">
            <v>Collins, Carol A</v>
          </cell>
          <cell r="C2817">
            <v>23215</v>
          </cell>
          <cell r="D2817" t="str">
            <v>23215</v>
          </cell>
          <cell r="E2817" t="str">
            <v>Financial Systems</v>
          </cell>
          <cell r="F2817" t="str">
            <v>NIS</v>
          </cell>
          <cell r="G2817" t="str">
            <v>Financial Systems</v>
          </cell>
          <cell r="H2817" t="str">
            <v>120</v>
          </cell>
          <cell r="I2817" t="str">
            <v>OT</v>
          </cell>
          <cell r="K2817">
            <v>414.09</v>
          </cell>
        </row>
        <row r="2818">
          <cell r="A2818" t="str">
            <v>O&amp;M</v>
          </cell>
          <cell r="B2818" t="str">
            <v>Collins, Carol A</v>
          </cell>
          <cell r="C2818">
            <v>23215</v>
          </cell>
          <cell r="D2818" t="str">
            <v>23215</v>
          </cell>
          <cell r="E2818" t="str">
            <v>4I - Financials</v>
          </cell>
          <cell r="F2818" t="str">
            <v>NIS</v>
          </cell>
          <cell r="G2818" t="str">
            <v>Financial Systems</v>
          </cell>
          <cell r="H2818" t="str">
            <v>120</v>
          </cell>
          <cell r="I2818" t="str">
            <v>TT</v>
          </cell>
          <cell r="J2818">
            <v>93.32</v>
          </cell>
        </row>
        <row r="2819">
          <cell r="A2819" t="str">
            <v>O&amp;M</v>
          </cell>
          <cell r="B2819" t="str">
            <v>Collins, Carol A</v>
          </cell>
          <cell r="C2819">
            <v>23216</v>
          </cell>
          <cell r="D2819" t="str">
            <v>23216</v>
          </cell>
          <cell r="E2819" t="str">
            <v>Customer Systems Extensions</v>
          </cell>
          <cell r="F2819" t="str">
            <v>NIS</v>
          </cell>
          <cell r="G2819" t="str">
            <v>Customer Support/Meter Reading</v>
          </cell>
          <cell r="H2819" t="str">
            <v>120</v>
          </cell>
          <cell r="I2819" t="str">
            <v>IT</v>
          </cell>
          <cell r="L2819">
            <v>35</v>
          </cell>
        </row>
        <row r="2820">
          <cell r="A2820" t="str">
            <v>O&amp;M</v>
          </cell>
          <cell r="B2820" t="str">
            <v>Collins, Carol A</v>
          </cell>
          <cell r="C2820">
            <v>23216</v>
          </cell>
          <cell r="D2820" t="str">
            <v>23216</v>
          </cell>
          <cell r="E2820" t="str">
            <v>Large Systems</v>
          </cell>
          <cell r="F2820" t="str">
            <v>NIS</v>
          </cell>
          <cell r="G2820" t="str">
            <v>Customer Support/Meter Reading</v>
          </cell>
          <cell r="H2820" t="str">
            <v>120</v>
          </cell>
          <cell r="I2820" t="str">
            <v>IT</v>
          </cell>
          <cell r="K2820">
            <v>17475.599999999999</v>
          </cell>
        </row>
        <row r="2821">
          <cell r="A2821" t="str">
            <v>O&amp;M</v>
          </cell>
          <cell r="B2821" t="str">
            <v>Collins, Carol A</v>
          </cell>
          <cell r="C2821">
            <v>23219</v>
          </cell>
          <cell r="D2821" t="str">
            <v>23219</v>
          </cell>
          <cell r="E2821" t="str">
            <v>NIS Asset Management</v>
          </cell>
          <cell r="F2821" t="str">
            <v>NIS</v>
          </cell>
          <cell r="G2821" t="str">
            <v>Operations</v>
          </cell>
          <cell r="H2821" t="str">
            <v>120</v>
          </cell>
          <cell r="I2821" t="str">
            <v>IT</v>
          </cell>
          <cell r="L2821">
            <v>3425.31</v>
          </cell>
        </row>
        <row r="2822">
          <cell r="A2822" t="str">
            <v>O&amp;M</v>
          </cell>
          <cell r="B2822" t="str">
            <v>Collins, Carol A</v>
          </cell>
          <cell r="C2822">
            <v>23220</v>
          </cell>
          <cell r="D2822" t="str">
            <v>23220</v>
          </cell>
          <cell r="E2822" t="str">
            <v>4J - Techinical Support Services</v>
          </cell>
          <cell r="F2822" t="str">
            <v>NIS</v>
          </cell>
          <cell r="G2822" t="str">
            <v>Data Base Management</v>
          </cell>
          <cell r="H2822" t="str">
            <v>120</v>
          </cell>
          <cell r="I2822" t="str">
            <v>BT</v>
          </cell>
          <cell r="J2822">
            <v>216940.96</v>
          </cell>
        </row>
        <row r="2823">
          <cell r="A2823" t="str">
            <v>O&amp;M</v>
          </cell>
          <cell r="B2823" t="str">
            <v>Collins, Carol A</v>
          </cell>
          <cell r="C2823">
            <v>23220</v>
          </cell>
          <cell r="D2823" t="str">
            <v>23220</v>
          </cell>
          <cell r="E2823" t="str">
            <v>Data Management</v>
          </cell>
          <cell r="F2823" t="str">
            <v>NIS</v>
          </cell>
          <cell r="G2823" t="str">
            <v>Data Base Management</v>
          </cell>
          <cell r="H2823" t="str">
            <v>120</v>
          </cell>
          <cell r="I2823" t="str">
            <v>BT</v>
          </cell>
          <cell r="K2823">
            <v>28787.37</v>
          </cell>
        </row>
        <row r="2824">
          <cell r="A2824" t="str">
            <v>O&amp;M</v>
          </cell>
          <cell r="B2824" t="str">
            <v>Collins, Carol A</v>
          </cell>
          <cell r="C2824">
            <v>23220</v>
          </cell>
          <cell r="D2824" t="str">
            <v>23220</v>
          </cell>
          <cell r="E2824" t="str">
            <v>4J - Techinical Support Services</v>
          </cell>
          <cell r="F2824" t="str">
            <v>NIS</v>
          </cell>
          <cell r="G2824" t="str">
            <v>Data Base Management</v>
          </cell>
          <cell r="H2824" t="str">
            <v>120</v>
          </cell>
          <cell r="I2824" t="str">
            <v>IT</v>
          </cell>
          <cell r="J2824">
            <v>263969.81</v>
          </cell>
        </row>
        <row r="2825">
          <cell r="A2825" t="str">
            <v>O&amp;M</v>
          </cell>
          <cell r="B2825" t="str">
            <v>Collins, Carol A</v>
          </cell>
          <cell r="C2825">
            <v>23220</v>
          </cell>
          <cell r="D2825" t="str">
            <v>23220</v>
          </cell>
          <cell r="E2825" t="str">
            <v>Data Management</v>
          </cell>
          <cell r="F2825" t="str">
            <v>NIS</v>
          </cell>
          <cell r="G2825" t="str">
            <v>Data Base Management</v>
          </cell>
          <cell r="H2825" t="str">
            <v>120</v>
          </cell>
          <cell r="I2825" t="str">
            <v>IT</v>
          </cell>
          <cell r="K2825">
            <v>7411.6</v>
          </cell>
        </row>
        <row r="2826">
          <cell r="A2826" t="str">
            <v>O&amp;M</v>
          </cell>
          <cell r="B2826" t="str">
            <v>Collins, Carol A</v>
          </cell>
          <cell r="C2826">
            <v>23220</v>
          </cell>
          <cell r="D2826" t="str">
            <v>23220</v>
          </cell>
          <cell r="E2826" t="str">
            <v>Database Administration</v>
          </cell>
          <cell r="F2826" t="str">
            <v>NIS</v>
          </cell>
          <cell r="G2826" t="str">
            <v>Data Base Management</v>
          </cell>
          <cell r="H2826" t="str">
            <v>120</v>
          </cell>
          <cell r="I2826" t="str">
            <v>IT</v>
          </cell>
          <cell r="L2826">
            <v>174.44</v>
          </cell>
          <cell r="M2826">
            <v>21220</v>
          </cell>
        </row>
        <row r="2827">
          <cell r="A2827" t="str">
            <v>O&amp;M</v>
          </cell>
          <cell r="B2827" t="str">
            <v>Collins, Carol A</v>
          </cell>
          <cell r="C2827">
            <v>23220</v>
          </cell>
          <cell r="D2827" t="str">
            <v>23220</v>
          </cell>
          <cell r="E2827" t="str">
            <v>4J - Techinical Support Services</v>
          </cell>
          <cell r="F2827" t="str">
            <v>NIS</v>
          </cell>
          <cell r="G2827" t="str">
            <v>Data Base Management</v>
          </cell>
          <cell r="H2827" t="str">
            <v>120</v>
          </cell>
          <cell r="I2827" t="str">
            <v>LT</v>
          </cell>
          <cell r="J2827">
            <v>678773.1</v>
          </cell>
        </row>
        <row r="2828">
          <cell r="A2828" t="str">
            <v>O&amp;M</v>
          </cell>
          <cell r="B2828" t="str">
            <v>Collins, Carol A</v>
          </cell>
          <cell r="C2828">
            <v>23220</v>
          </cell>
          <cell r="D2828" t="str">
            <v>23220</v>
          </cell>
          <cell r="E2828" t="str">
            <v>Data Management</v>
          </cell>
          <cell r="F2828" t="str">
            <v>NIS</v>
          </cell>
          <cell r="G2828" t="str">
            <v>Data Base Management</v>
          </cell>
          <cell r="H2828" t="str">
            <v>120</v>
          </cell>
          <cell r="I2828" t="str">
            <v>LT</v>
          </cell>
          <cell r="K2828">
            <v>86882.1</v>
          </cell>
        </row>
        <row r="2829">
          <cell r="A2829" t="str">
            <v>O&amp;M</v>
          </cell>
          <cell r="B2829" t="str">
            <v>Collins, Carol A</v>
          </cell>
          <cell r="C2829">
            <v>23220</v>
          </cell>
          <cell r="D2829" t="str">
            <v>23220</v>
          </cell>
          <cell r="E2829" t="str">
            <v>4J - Techinical Support Services</v>
          </cell>
          <cell r="F2829" t="str">
            <v>NIS</v>
          </cell>
          <cell r="G2829" t="str">
            <v>Data Base Management</v>
          </cell>
          <cell r="H2829" t="str">
            <v>120</v>
          </cell>
          <cell r="I2829" t="str">
            <v>OT</v>
          </cell>
          <cell r="J2829">
            <v>11229.99</v>
          </cell>
        </row>
        <row r="2830">
          <cell r="A2830" t="str">
            <v>O&amp;M</v>
          </cell>
          <cell r="B2830" t="str">
            <v>Collins, Carol A</v>
          </cell>
          <cell r="C2830">
            <v>23220</v>
          </cell>
          <cell r="D2830" t="str">
            <v>23220</v>
          </cell>
          <cell r="E2830" t="str">
            <v>Data Management</v>
          </cell>
          <cell r="F2830" t="str">
            <v>NIS</v>
          </cell>
          <cell r="G2830" t="str">
            <v>Data Base Management</v>
          </cell>
          <cell r="H2830" t="str">
            <v>120</v>
          </cell>
          <cell r="I2830" t="str">
            <v>OT</v>
          </cell>
          <cell r="K2830">
            <v>5992.65</v>
          </cell>
        </row>
        <row r="2831">
          <cell r="A2831" t="str">
            <v>O&amp;M</v>
          </cell>
          <cell r="B2831" t="str">
            <v>Collins, Carol A</v>
          </cell>
          <cell r="C2831">
            <v>23220</v>
          </cell>
          <cell r="D2831" t="str">
            <v>23220</v>
          </cell>
          <cell r="E2831" t="str">
            <v>4J - Techinical Support Services</v>
          </cell>
          <cell r="F2831" t="str">
            <v>NIS</v>
          </cell>
          <cell r="G2831" t="str">
            <v>Data Base Management</v>
          </cell>
          <cell r="H2831" t="str">
            <v>120</v>
          </cell>
          <cell r="I2831" t="str">
            <v>TT</v>
          </cell>
          <cell r="J2831">
            <v>5791.53</v>
          </cell>
        </row>
        <row r="2832">
          <cell r="A2832" t="str">
            <v>O&amp;M</v>
          </cell>
          <cell r="B2832" t="str">
            <v>Goldberg, Mannie</v>
          </cell>
          <cell r="C2832">
            <v>23225</v>
          </cell>
          <cell r="D2832" t="str">
            <v>23225</v>
          </cell>
          <cell r="E2832" t="str">
            <v>4M - Architecture and Technology</v>
          </cell>
          <cell r="F2832" t="str">
            <v>NIS</v>
          </cell>
          <cell r="G2832" t="str">
            <v>Planning &amp; Solutions</v>
          </cell>
          <cell r="H2832" t="str">
            <v>120</v>
          </cell>
          <cell r="I2832" t="str">
            <v>BT</v>
          </cell>
          <cell r="J2832">
            <v>290160.59999999998</v>
          </cell>
        </row>
        <row r="2833">
          <cell r="A2833" t="str">
            <v>O&amp;M</v>
          </cell>
          <cell r="B2833" t="str">
            <v>Goldberg, Mannie</v>
          </cell>
          <cell r="C2833">
            <v>23225</v>
          </cell>
          <cell r="D2833" t="str">
            <v>23225</v>
          </cell>
          <cell r="E2833" t="str">
            <v>Planning and Solutions</v>
          </cell>
          <cell r="F2833" t="str">
            <v>NIS</v>
          </cell>
          <cell r="G2833" t="str">
            <v>Planning &amp; Solutions</v>
          </cell>
          <cell r="H2833" t="str">
            <v>120</v>
          </cell>
          <cell r="I2833" t="str">
            <v>BT</v>
          </cell>
          <cell r="K2833">
            <v>53469.16</v>
          </cell>
        </row>
        <row r="2834">
          <cell r="A2834" t="str">
            <v>O&amp;M</v>
          </cell>
          <cell r="B2834" t="str">
            <v>Goldberg, Mannie</v>
          </cell>
          <cell r="C2834">
            <v>23225</v>
          </cell>
          <cell r="D2834" t="str">
            <v>23225</v>
          </cell>
          <cell r="E2834" t="str">
            <v>4M - Architecture and Technology</v>
          </cell>
          <cell r="F2834" t="str">
            <v>NIS</v>
          </cell>
          <cell r="G2834" t="str">
            <v>Planning &amp; Solutions</v>
          </cell>
          <cell r="H2834" t="str">
            <v>120</v>
          </cell>
          <cell r="I2834" t="str">
            <v>IT</v>
          </cell>
          <cell r="J2834">
            <v>1151690.1000000001</v>
          </cell>
        </row>
        <row r="2835">
          <cell r="A2835" t="str">
            <v>O&amp;M</v>
          </cell>
          <cell r="B2835" t="str">
            <v>Goldberg, Mannie</v>
          </cell>
          <cell r="C2835">
            <v>23225</v>
          </cell>
          <cell r="D2835" t="str">
            <v>23225</v>
          </cell>
          <cell r="E2835" t="str">
            <v>Planning and Solutions</v>
          </cell>
          <cell r="F2835" t="str">
            <v>NIS</v>
          </cell>
          <cell r="G2835" t="str">
            <v>Planning &amp; Solutions</v>
          </cell>
          <cell r="H2835" t="str">
            <v>120</v>
          </cell>
          <cell r="I2835" t="str">
            <v>IT</v>
          </cell>
          <cell r="K2835">
            <v>382936.95</v>
          </cell>
          <cell r="L2835">
            <v>26772.14</v>
          </cell>
          <cell r="M2835">
            <v>209831.99</v>
          </cell>
        </row>
        <row r="2836">
          <cell r="A2836" t="str">
            <v>O&amp;M</v>
          </cell>
          <cell r="B2836" t="str">
            <v>Goldberg, Mannie</v>
          </cell>
          <cell r="C2836">
            <v>23225</v>
          </cell>
          <cell r="D2836" t="str">
            <v>23225</v>
          </cell>
          <cell r="E2836" t="str">
            <v>4M - Architecture and Technology</v>
          </cell>
          <cell r="F2836" t="str">
            <v>NIS</v>
          </cell>
          <cell r="G2836" t="str">
            <v>Planning &amp; Solutions</v>
          </cell>
          <cell r="H2836" t="str">
            <v>120</v>
          </cell>
          <cell r="I2836" t="str">
            <v>LT</v>
          </cell>
          <cell r="J2836">
            <v>866789.68</v>
          </cell>
        </row>
        <row r="2837">
          <cell r="A2837" t="str">
            <v>O&amp;M</v>
          </cell>
          <cell r="B2837" t="str">
            <v>Goldberg, Mannie</v>
          </cell>
          <cell r="C2837">
            <v>23225</v>
          </cell>
          <cell r="D2837" t="str">
            <v>23225</v>
          </cell>
          <cell r="E2837" t="str">
            <v>Planning and Solutions</v>
          </cell>
          <cell r="F2837" t="str">
            <v>NIS</v>
          </cell>
          <cell r="G2837" t="str">
            <v>Planning &amp; Solutions</v>
          </cell>
          <cell r="H2837" t="str">
            <v>120</v>
          </cell>
          <cell r="I2837" t="str">
            <v>LT</v>
          </cell>
          <cell r="K2837">
            <v>153875.44</v>
          </cell>
          <cell r="L2837">
            <v>911.43</v>
          </cell>
        </row>
        <row r="2838">
          <cell r="A2838" t="str">
            <v>O&amp;M</v>
          </cell>
          <cell r="B2838" t="str">
            <v>Goldberg, Mannie</v>
          </cell>
          <cell r="C2838">
            <v>23225</v>
          </cell>
          <cell r="D2838" t="str">
            <v>23225</v>
          </cell>
          <cell r="E2838" t="str">
            <v>4M - Architecture and Technology</v>
          </cell>
          <cell r="F2838" t="str">
            <v>NIS</v>
          </cell>
          <cell r="G2838" t="str">
            <v>Planning &amp; Solutions</v>
          </cell>
          <cell r="H2838" t="str">
            <v>120</v>
          </cell>
          <cell r="I2838" t="str">
            <v>OT</v>
          </cell>
          <cell r="J2838">
            <v>29471.24</v>
          </cell>
        </row>
        <row r="2839">
          <cell r="A2839" t="str">
            <v>O&amp;M</v>
          </cell>
          <cell r="B2839" t="str">
            <v>Goldberg, Mannie</v>
          </cell>
          <cell r="C2839">
            <v>23225</v>
          </cell>
          <cell r="D2839" t="str">
            <v>23225</v>
          </cell>
          <cell r="E2839" t="str">
            <v>Planning and Solutions</v>
          </cell>
          <cell r="F2839" t="str">
            <v>NIS</v>
          </cell>
          <cell r="G2839" t="str">
            <v>Planning &amp; Solutions</v>
          </cell>
          <cell r="H2839" t="str">
            <v>120</v>
          </cell>
          <cell r="I2839" t="str">
            <v>OT</v>
          </cell>
          <cell r="K2839">
            <v>15100.72</v>
          </cell>
        </row>
        <row r="2840">
          <cell r="A2840" t="str">
            <v>O&amp;M</v>
          </cell>
          <cell r="B2840" t="str">
            <v>Goldberg, Mannie</v>
          </cell>
          <cell r="C2840">
            <v>23225</v>
          </cell>
          <cell r="D2840" t="str">
            <v>23225</v>
          </cell>
          <cell r="E2840" t="str">
            <v>4M - Architecture and Technology</v>
          </cell>
          <cell r="F2840" t="str">
            <v>NIS</v>
          </cell>
          <cell r="G2840" t="str">
            <v>Planning &amp; Solutions</v>
          </cell>
          <cell r="H2840" t="str">
            <v>120</v>
          </cell>
          <cell r="I2840" t="str">
            <v>TT</v>
          </cell>
          <cell r="J2840">
            <v>13183.27</v>
          </cell>
        </row>
        <row r="2841">
          <cell r="A2841" t="str">
            <v>O&amp;M</v>
          </cell>
          <cell r="B2841" t="str">
            <v>Goldberg, Mannie</v>
          </cell>
          <cell r="C2841">
            <v>23225</v>
          </cell>
          <cell r="D2841" t="str">
            <v>23225</v>
          </cell>
          <cell r="E2841" t="str">
            <v>Planning and Solutions</v>
          </cell>
          <cell r="F2841" t="str">
            <v>NIS</v>
          </cell>
          <cell r="G2841" t="str">
            <v>Planning &amp; Solutions</v>
          </cell>
          <cell r="H2841" t="str">
            <v>120</v>
          </cell>
          <cell r="I2841" t="str">
            <v>TT</v>
          </cell>
          <cell r="K2841">
            <v>73.650000000000006</v>
          </cell>
        </row>
        <row r="2842">
          <cell r="A2842" t="str">
            <v>O&amp;M</v>
          </cell>
          <cell r="B2842" t="str">
            <v>OLD NIS Cost Area</v>
          </cell>
          <cell r="C2842">
            <v>23226</v>
          </cell>
          <cell r="D2842" t="str">
            <v>23226</v>
          </cell>
          <cell r="E2842" t="str">
            <v>Architecture and Planning</v>
          </cell>
          <cell r="F2842" t="str">
            <v>NIS</v>
          </cell>
          <cell r="G2842" t="str">
            <v>OLD NIS Cost Area</v>
          </cell>
          <cell r="H2842" t="str">
            <v>120</v>
          </cell>
          <cell r="I2842" t="str">
            <v>BT</v>
          </cell>
          <cell r="K2842">
            <v>15758.32</v>
          </cell>
        </row>
        <row r="2843">
          <cell r="A2843" t="str">
            <v>O&amp;M</v>
          </cell>
          <cell r="B2843" t="str">
            <v>OLD NIS Cost Area</v>
          </cell>
          <cell r="C2843">
            <v>23226</v>
          </cell>
          <cell r="D2843" t="str">
            <v>23226</v>
          </cell>
          <cell r="E2843" t="str">
            <v>Architecture and Planning</v>
          </cell>
          <cell r="F2843" t="str">
            <v>NIS</v>
          </cell>
          <cell r="G2843" t="str">
            <v>OLD NIS Cost Area</v>
          </cell>
          <cell r="H2843" t="str">
            <v>120</v>
          </cell>
          <cell r="I2843" t="str">
            <v>IT</v>
          </cell>
          <cell r="K2843">
            <v>6162.17</v>
          </cell>
          <cell r="L2843">
            <v>10217.709999999999</v>
          </cell>
          <cell r="M2843">
            <v>-15918</v>
          </cell>
        </row>
        <row r="2844">
          <cell r="A2844" t="str">
            <v>O&amp;M</v>
          </cell>
          <cell r="B2844" t="str">
            <v>OLD NIS Cost Area</v>
          </cell>
          <cell r="C2844">
            <v>23226</v>
          </cell>
          <cell r="D2844" t="str">
            <v>23226</v>
          </cell>
          <cell r="E2844" t="str">
            <v>Architecture and Planning</v>
          </cell>
          <cell r="F2844" t="str">
            <v>NIS</v>
          </cell>
          <cell r="G2844" t="str">
            <v>OLD NIS Cost Area</v>
          </cell>
          <cell r="H2844" t="str">
            <v>120</v>
          </cell>
          <cell r="I2844" t="str">
            <v>LT</v>
          </cell>
          <cell r="K2844">
            <v>45023.85</v>
          </cell>
          <cell r="M2844">
            <v>53.37</v>
          </cell>
        </row>
        <row r="2845">
          <cell r="A2845" t="str">
            <v>O&amp;M</v>
          </cell>
          <cell r="B2845" t="str">
            <v>OBrien, Patricia</v>
          </cell>
          <cell r="C2845">
            <v>23227</v>
          </cell>
          <cell r="D2845" t="str">
            <v>23227</v>
          </cell>
          <cell r="E2845" t="str">
            <v>Security and Policy</v>
          </cell>
          <cell r="F2845" t="str">
            <v>NIS</v>
          </cell>
          <cell r="G2845" t="str">
            <v>Security &amp; Risk Management</v>
          </cell>
          <cell r="H2845" t="str">
            <v>120</v>
          </cell>
          <cell r="I2845" t="str">
            <v>IT</v>
          </cell>
          <cell r="K2845">
            <v>4722.6499999999996</v>
          </cell>
          <cell r="M2845">
            <v>27756.48</v>
          </cell>
        </row>
        <row r="2846">
          <cell r="A2846" t="str">
            <v>O&amp;M</v>
          </cell>
          <cell r="B2846" t="str">
            <v>OLD NIS Cost Area</v>
          </cell>
          <cell r="C2846">
            <v>23228</v>
          </cell>
          <cell r="D2846" t="str">
            <v>23228</v>
          </cell>
          <cell r="E2846" t="str">
            <v>Solutions Development</v>
          </cell>
          <cell r="F2846" t="str">
            <v>NIS</v>
          </cell>
          <cell r="G2846" t="str">
            <v>OLD NIS Cost Area</v>
          </cell>
          <cell r="H2846" t="str">
            <v>120</v>
          </cell>
          <cell r="I2846" t="str">
            <v>BT</v>
          </cell>
          <cell r="K2846">
            <v>1104.8</v>
          </cell>
        </row>
        <row r="2847">
          <cell r="A2847" t="str">
            <v>O&amp;M</v>
          </cell>
          <cell r="B2847" t="str">
            <v>OLD NIS Cost Area</v>
          </cell>
          <cell r="C2847">
            <v>23228</v>
          </cell>
          <cell r="D2847" t="str">
            <v>23228</v>
          </cell>
          <cell r="E2847" t="str">
            <v>Emerging Technologies</v>
          </cell>
          <cell r="F2847" t="str">
            <v>NIS</v>
          </cell>
          <cell r="G2847" t="str">
            <v>OLD NIS Cost Area</v>
          </cell>
          <cell r="H2847" t="str">
            <v>120</v>
          </cell>
          <cell r="I2847" t="str">
            <v>IT</v>
          </cell>
          <cell r="M2847">
            <v>-10692260.98</v>
          </cell>
        </row>
        <row r="2848">
          <cell r="A2848" t="str">
            <v>O&amp;M</v>
          </cell>
          <cell r="B2848" t="str">
            <v>OLD NIS Cost Area</v>
          </cell>
          <cell r="C2848">
            <v>23228</v>
          </cell>
          <cell r="D2848" t="str">
            <v>23228</v>
          </cell>
          <cell r="E2848" t="str">
            <v>Solutions Development</v>
          </cell>
          <cell r="F2848" t="str">
            <v>NIS</v>
          </cell>
          <cell r="G2848" t="str">
            <v>OLD NIS Cost Area</v>
          </cell>
          <cell r="H2848" t="str">
            <v>120</v>
          </cell>
          <cell r="I2848" t="str">
            <v>IT</v>
          </cell>
          <cell r="K2848">
            <v>517353.59</v>
          </cell>
          <cell r="M2848">
            <v>-3946</v>
          </cell>
        </row>
        <row r="2849">
          <cell r="A2849" t="str">
            <v>O&amp;M</v>
          </cell>
          <cell r="B2849" t="str">
            <v>OLD NIS Cost Area</v>
          </cell>
          <cell r="C2849">
            <v>23228</v>
          </cell>
          <cell r="D2849" t="str">
            <v>23228</v>
          </cell>
          <cell r="E2849" t="str">
            <v>Solutions Development for Internet &amp; New Technologies</v>
          </cell>
          <cell r="F2849" t="str">
            <v>NIS</v>
          </cell>
          <cell r="G2849" t="str">
            <v>OLD NIS Cost Area</v>
          </cell>
          <cell r="H2849" t="str">
            <v>120</v>
          </cell>
          <cell r="I2849" t="str">
            <v>IT</v>
          </cell>
          <cell r="L2849">
            <v>59070.35</v>
          </cell>
        </row>
        <row r="2850">
          <cell r="A2850" t="str">
            <v>O&amp;M</v>
          </cell>
          <cell r="B2850" t="str">
            <v>OLD NIS Cost Area</v>
          </cell>
          <cell r="C2850">
            <v>23228</v>
          </cell>
          <cell r="D2850" t="str">
            <v>23228</v>
          </cell>
          <cell r="E2850" t="str">
            <v>Solutions Development</v>
          </cell>
          <cell r="F2850" t="str">
            <v>NIS</v>
          </cell>
          <cell r="G2850" t="str">
            <v>OLD NIS Cost Area</v>
          </cell>
          <cell r="H2850" t="str">
            <v>120</v>
          </cell>
          <cell r="I2850" t="str">
            <v>LT</v>
          </cell>
          <cell r="K2850">
            <v>3156.76</v>
          </cell>
        </row>
        <row r="2851">
          <cell r="A2851" t="str">
            <v>O&amp;M</v>
          </cell>
          <cell r="B2851" t="str">
            <v>Weilandt, John C</v>
          </cell>
          <cell r="C2851">
            <v>23230</v>
          </cell>
          <cell r="D2851" t="str">
            <v>23230</v>
          </cell>
          <cell r="E2851" t="str">
            <v>4N - PLANNING AND ADMIN SERVICES</v>
          </cell>
          <cell r="F2851" t="str">
            <v>NIS</v>
          </cell>
          <cell r="G2851" t="str">
            <v>Application Integration and Testing Management</v>
          </cell>
          <cell r="H2851" t="str">
            <v>120</v>
          </cell>
          <cell r="I2851" t="str">
            <v>BT</v>
          </cell>
          <cell r="J2851">
            <v>8270.36</v>
          </cell>
        </row>
        <row r="2852">
          <cell r="A2852" t="str">
            <v>O&amp;M</v>
          </cell>
          <cell r="B2852" t="str">
            <v>Weilandt, John C</v>
          </cell>
          <cell r="C2852">
            <v>23230</v>
          </cell>
          <cell r="D2852" t="str">
            <v>23230</v>
          </cell>
          <cell r="E2852" t="str">
            <v>Solutions Design</v>
          </cell>
          <cell r="F2852" t="str">
            <v>NIS</v>
          </cell>
          <cell r="G2852" t="str">
            <v>Application Integration and Testing Management</v>
          </cell>
          <cell r="H2852" t="str">
            <v>120</v>
          </cell>
          <cell r="I2852" t="str">
            <v>BT</v>
          </cell>
          <cell r="K2852">
            <v>650.75</v>
          </cell>
        </row>
        <row r="2853">
          <cell r="A2853" t="str">
            <v>O&amp;M</v>
          </cell>
          <cell r="B2853" t="str">
            <v>Weilandt, John C</v>
          </cell>
          <cell r="C2853">
            <v>23230</v>
          </cell>
          <cell r="D2853" t="str">
            <v>23230</v>
          </cell>
          <cell r="E2853" t="str">
            <v>4N - PLANNING AND ADMIN SERVICES</v>
          </cell>
          <cell r="F2853" t="str">
            <v>NIS</v>
          </cell>
          <cell r="G2853" t="str">
            <v>Application Integration and Testing Management</v>
          </cell>
          <cell r="H2853" t="str">
            <v>120</v>
          </cell>
          <cell r="I2853" t="str">
            <v>IT</v>
          </cell>
          <cell r="J2853">
            <v>90.22</v>
          </cell>
        </row>
        <row r="2854">
          <cell r="A2854" t="str">
            <v>O&amp;M</v>
          </cell>
          <cell r="B2854" t="str">
            <v>Weilandt, John C</v>
          </cell>
          <cell r="C2854">
            <v>23230</v>
          </cell>
          <cell r="D2854" t="str">
            <v>23230</v>
          </cell>
          <cell r="E2854" t="str">
            <v>Application Integration &amp; Testing</v>
          </cell>
          <cell r="F2854" t="str">
            <v>NIS</v>
          </cell>
          <cell r="G2854" t="str">
            <v>Application Integration and Testing Management</v>
          </cell>
          <cell r="H2854" t="str">
            <v>120</v>
          </cell>
          <cell r="I2854" t="str">
            <v>IT</v>
          </cell>
          <cell r="L2854">
            <v>138750</v>
          </cell>
        </row>
        <row r="2855">
          <cell r="A2855" t="str">
            <v>O&amp;M</v>
          </cell>
          <cell r="B2855" t="str">
            <v>Weilandt, John C</v>
          </cell>
          <cell r="C2855">
            <v>23230</v>
          </cell>
          <cell r="D2855" t="str">
            <v>23230</v>
          </cell>
          <cell r="E2855" t="str">
            <v>Solutions Design</v>
          </cell>
          <cell r="F2855" t="str">
            <v>NIS</v>
          </cell>
          <cell r="G2855" t="str">
            <v>Application Integration and Testing Management</v>
          </cell>
          <cell r="H2855" t="str">
            <v>120</v>
          </cell>
          <cell r="I2855" t="str">
            <v>IT</v>
          </cell>
          <cell r="K2855">
            <v>9721.65</v>
          </cell>
        </row>
        <row r="2856">
          <cell r="A2856" t="str">
            <v>O&amp;M</v>
          </cell>
          <cell r="B2856" t="str">
            <v>Weilandt, John C</v>
          </cell>
          <cell r="C2856">
            <v>23230</v>
          </cell>
          <cell r="D2856" t="str">
            <v>23230</v>
          </cell>
          <cell r="E2856" t="str">
            <v>4N - PLANNING AND ADMIN SERVICES</v>
          </cell>
          <cell r="F2856" t="str">
            <v>NIS</v>
          </cell>
          <cell r="G2856" t="str">
            <v>Application Integration and Testing Management</v>
          </cell>
          <cell r="H2856" t="str">
            <v>120</v>
          </cell>
          <cell r="I2856" t="str">
            <v>LT</v>
          </cell>
          <cell r="J2856">
            <v>-8496.18</v>
          </cell>
        </row>
        <row r="2857">
          <cell r="A2857" t="str">
            <v>O&amp;M</v>
          </cell>
          <cell r="B2857" t="str">
            <v>Weilandt, John C</v>
          </cell>
          <cell r="C2857">
            <v>23230</v>
          </cell>
          <cell r="D2857" t="str">
            <v>23230</v>
          </cell>
          <cell r="E2857" t="str">
            <v>Solutions Design</v>
          </cell>
          <cell r="F2857" t="str">
            <v>NIS</v>
          </cell>
          <cell r="G2857" t="str">
            <v>Application Integration and Testing Management</v>
          </cell>
          <cell r="H2857" t="str">
            <v>120</v>
          </cell>
          <cell r="I2857" t="str">
            <v>LT</v>
          </cell>
          <cell r="K2857">
            <v>1859.29</v>
          </cell>
        </row>
        <row r="2858">
          <cell r="A2858" t="str">
            <v>O&amp;M</v>
          </cell>
          <cell r="B2858" t="str">
            <v>Weilandt, John C</v>
          </cell>
          <cell r="C2858">
            <v>23230</v>
          </cell>
          <cell r="D2858" t="str">
            <v>23230</v>
          </cell>
          <cell r="E2858" t="str">
            <v>4N - PLANNING AND ADMIN SERVICES</v>
          </cell>
          <cell r="F2858" t="str">
            <v>NIS</v>
          </cell>
          <cell r="G2858" t="str">
            <v>Application Integration and Testing Management</v>
          </cell>
          <cell r="H2858" t="str">
            <v>120</v>
          </cell>
          <cell r="I2858" t="str">
            <v>OT</v>
          </cell>
          <cell r="J2858">
            <v>-51.4</v>
          </cell>
        </row>
        <row r="2859">
          <cell r="A2859" t="str">
            <v>O&amp;M</v>
          </cell>
          <cell r="B2859" t="str">
            <v>Weilandt, John C</v>
          </cell>
          <cell r="C2859">
            <v>23230</v>
          </cell>
          <cell r="D2859" t="str">
            <v>23230</v>
          </cell>
          <cell r="E2859" t="str">
            <v>Solutions Design</v>
          </cell>
          <cell r="F2859" t="str">
            <v>NIS</v>
          </cell>
          <cell r="G2859" t="str">
            <v>Application Integration and Testing Management</v>
          </cell>
          <cell r="H2859" t="str">
            <v>120</v>
          </cell>
          <cell r="I2859" t="str">
            <v>OT</v>
          </cell>
          <cell r="K2859">
            <v>460.17</v>
          </cell>
        </row>
        <row r="2860">
          <cell r="A2860" t="str">
            <v>O&amp;M</v>
          </cell>
          <cell r="B2860" t="str">
            <v>Weilandt, John C</v>
          </cell>
          <cell r="C2860">
            <v>23230</v>
          </cell>
          <cell r="D2860" t="str">
            <v>23230</v>
          </cell>
          <cell r="E2860" t="str">
            <v>4N - PLANNING AND ADMIN SERVICES</v>
          </cell>
          <cell r="F2860" t="str">
            <v>NIS</v>
          </cell>
          <cell r="G2860" t="str">
            <v>Application Integration and Testing Management</v>
          </cell>
          <cell r="H2860" t="str">
            <v>120</v>
          </cell>
          <cell r="I2860" t="str">
            <v>TT</v>
          </cell>
          <cell r="J2860">
            <v>727.4</v>
          </cell>
        </row>
        <row r="2861">
          <cell r="A2861" t="str">
            <v>O&amp;M</v>
          </cell>
          <cell r="B2861" t="str">
            <v>Weilandt, John C</v>
          </cell>
          <cell r="C2861">
            <v>23230</v>
          </cell>
          <cell r="D2861" t="str">
            <v>23230</v>
          </cell>
          <cell r="E2861" t="str">
            <v>Solutions Design</v>
          </cell>
          <cell r="F2861" t="str">
            <v>NIS</v>
          </cell>
          <cell r="G2861" t="str">
            <v>Application Integration and Testing Management</v>
          </cell>
          <cell r="H2861" t="str">
            <v>120</v>
          </cell>
          <cell r="I2861" t="str">
            <v>TT</v>
          </cell>
          <cell r="K2861">
            <v>1441.72</v>
          </cell>
        </row>
        <row r="2862">
          <cell r="A2862" t="str">
            <v>O&amp;M</v>
          </cell>
          <cell r="B2862" t="str">
            <v>Weilandt, John C</v>
          </cell>
          <cell r="C2862">
            <v>23235</v>
          </cell>
          <cell r="D2862" t="str">
            <v>23235</v>
          </cell>
          <cell r="E2862" t="str">
            <v>4X - QUALITY MGMT AND TRAINING</v>
          </cell>
          <cell r="F2862" t="str">
            <v>NIS</v>
          </cell>
          <cell r="G2862" t="str">
            <v>Mainframe &amp; Mid-Range Operations</v>
          </cell>
          <cell r="H2862" t="str">
            <v>120</v>
          </cell>
          <cell r="I2862" t="str">
            <v>BT</v>
          </cell>
          <cell r="J2862">
            <v>0.7</v>
          </cell>
        </row>
        <row r="2863">
          <cell r="A2863" t="str">
            <v>O&amp;M</v>
          </cell>
          <cell r="B2863" t="str">
            <v>Weilandt, John C</v>
          </cell>
          <cell r="C2863">
            <v>23235</v>
          </cell>
          <cell r="D2863" t="str">
            <v>23235</v>
          </cell>
          <cell r="E2863" t="str">
            <v>Manged Operations</v>
          </cell>
          <cell r="F2863" t="str">
            <v>NIS</v>
          </cell>
          <cell r="G2863" t="str">
            <v>Mainframe &amp; Mid-Range Operations</v>
          </cell>
          <cell r="H2863" t="str">
            <v>120</v>
          </cell>
          <cell r="I2863" t="str">
            <v>IT</v>
          </cell>
          <cell r="K2863">
            <v>58.75</v>
          </cell>
        </row>
        <row r="2864">
          <cell r="A2864" t="str">
            <v>O&amp;M</v>
          </cell>
          <cell r="B2864" t="str">
            <v>Weilandt, John C</v>
          </cell>
          <cell r="C2864">
            <v>23235</v>
          </cell>
          <cell r="D2864" t="str">
            <v>23235</v>
          </cell>
          <cell r="E2864" t="str">
            <v>4X - QUALITY MGMT AND TRAINING</v>
          </cell>
          <cell r="F2864" t="str">
            <v>NIS</v>
          </cell>
          <cell r="G2864" t="str">
            <v>Mainframe &amp; Mid-Range Operations</v>
          </cell>
          <cell r="H2864" t="str">
            <v>120</v>
          </cell>
          <cell r="I2864" t="str">
            <v>LT</v>
          </cell>
          <cell r="J2864">
            <v>0</v>
          </cell>
        </row>
        <row r="2865">
          <cell r="A2865" t="str">
            <v>O&amp;M</v>
          </cell>
          <cell r="B2865" t="str">
            <v>Weilandt, John C</v>
          </cell>
          <cell r="C2865">
            <v>23235</v>
          </cell>
          <cell r="D2865" t="str">
            <v>23235</v>
          </cell>
          <cell r="E2865" t="str">
            <v>4X - QUALITY MGMT AND TRAINING</v>
          </cell>
          <cell r="F2865" t="str">
            <v>NIS</v>
          </cell>
          <cell r="G2865" t="str">
            <v>Mainframe &amp; Mid-Range Operations</v>
          </cell>
          <cell r="H2865" t="str">
            <v>120</v>
          </cell>
          <cell r="I2865" t="str">
            <v>OT</v>
          </cell>
          <cell r="J2865">
            <v>0.11</v>
          </cell>
        </row>
        <row r="2866">
          <cell r="A2866" t="str">
            <v>O&amp;M</v>
          </cell>
          <cell r="B2866" t="str">
            <v>Collins, Carol A</v>
          </cell>
          <cell r="C2866">
            <v>23240</v>
          </cell>
          <cell r="D2866" t="str">
            <v>23240</v>
          </cell>
          <cell r="E2866" t="str">
            <v>Customer</v>
          </cell>
          <cell r="F2866" t="str">
            <v>NIS</v>
          </cell>
          <cell r="G2866" t="str">
            <v>Customer Service &amp; Energy Supply</v>
          </cell>
          <cell r="H2866" t="str">
            <v>120</v>
          </cell>
          <cell r="I2866" t="str">
            <v>BT</v>
          </cell>
          <cell r="K2866">
            <v>0</v>
          </cell>
        </row>
        <row r="2867">
          <cell r="A2867" t="str">
            <v>O&amp;M</v>
          </cell>
          <cell r="B2867" t="str">
            <v>Collins, Carol A</v>
          </cell>
          <cell r="C2867">
            <v>23240</v>
          </cell>
          <cell r="D2867" t="str">
            <v>23240</v>
          </cell>
          <cell r="E2867" t="str">
            <v>M4 - HR / CIRS</v>
          </cell>
          <cell r="F2867" t="str">
            <v>NIS</v>
          </cell>
          <cell r="G2867" t="str">
            <v>Customer Service &amp; Energy Supply</v>
          </cell>
          <cell r="H2867" t="str">
            <v>120</v>
          </cell>
          <cell r="I2867" t="str">
            <v>BT</v>
          </cell>
          <cell r="J2867">
            <v>231241.96</v>
          </cell>
        </row>
        <row r="2868">
          <cell r="A2868" t="str">
            <v>CAP</v>
          </cell>
          <cell r="B2868" t="str">
            <v>Collins, Carol A</v>
          </cell>
          <cell r="C2868">
            <v>23240</v>
          </cell>
          <cell r="D2868" t="str">
            <v>23240</v>
          </cell>
          <cell r="E2868" t="str">
            <v>M4 - HR / CIRS</v>
          </cell>
          <cell r="F2868" t="str">
            <v>NIS</v>
          </cell>
          <cell r="G2868" t="str">
            <v>Customer Service &amp; Energy Supply</v>
          </cell>
          <cell r="H2868" t="str">
            <v>120</v>
          </cell>
          <cell r="I2868" t="str">
            <v>CB</v>
          </cell>
          <cell r="J2868">
            <v>1171.43</v>
          </cell>
        </row>
        <row r="2869">
          <cell r="A2869" t="str">
            <v>CAP</v>
          </cell>
          <cell r="B2869" t="str">
            <v>Collins, Carol A</v>
          </cell>
          <cell r="C2869">
            <v>23240</v>
          </cell>
          <cell r="D2869" t="str">
            <v>23240</v>
          </cell>
          <cell r="E2869" t="str">
            <v>M4 - HR / CIRS</v>
          </cell>
          <cell r="F2869" t="str">
            <v>NIS</v>
          </cell>
          <cell r="G2869" t="str">
            <v>Customer Service &amp; Energy Supply</v>
          </cell>
          <cell r="H2869" t="str">
            <v>120</v>
          </cell>
          <cell r="I2869" t="str">
            <v>CL</v>
          </cell>
          <cell r="J2869">
            <v>2662.1</v>
          </cell>
        </row>
        <row r="2870">
          <cell r="A2870" t="str">
            <v>O&amp;M</v>
          </cell>
          <cell r="B2870" t="str">
            <v>Collins, Carol A</v>
          </cell>
          <cell r="C2870">
            <v>23240</v>
          </cell>
          <cell r="D2870" t="str">
            <v>23240</v>
          </cell>
          <cell r="E2870" t="str">
            <v>Customer</v>
          </cell>
          <cell r="F2870" t="str">
            <v>NIS</v>
          </cell>
          <cell r="G2870" t="str">
            <v>Customer Service &amp; Energy Supply</v>
          </cell>
          <cell r="H2870" t="str">
            <v>120</v>
          </cell>
          <cell r="I2870" t="str">
            <v>IT</v>
          </cell>
          <cell r="K2870">
            <v>2495.9299999999998</v>
          </cell>
        </row>
        <row r="2871">
          <cell r="A2871" t="str">
            <v>O&amp;M</v>
          </cell>
          <cell r="B2871" t="str">
            <v>Collins, Carol A</v>
          </cell>
          <cell r="C2871">
            <v>23240</v>
          </cell>
          <cell r="D2871" t="str">
            <v>23240</v>
          </cell>
          <cell r="E2871" t="str">
            <v>Customer Service</v>
          </cell>
          <cell r="F2871" t="str">
            <v>NIS</v>
          </cell>
          <cell r="G2871" t="str">
            <v>Customer Service &amp; Energy Supply</v>
          </cell>
          <cell r="H2871" t="str">
            <v>120</v>
          </cell>
          <cell r="I2871" t="str">
            <v>IT</v>
          </cell>
          <cell r="L2871">
            <v>-4065.72</v>
          </cell>
          <cell r="M2871">
            <v>5791.96</v>
          </cell>
        </row>
        <row r="2872">
          <cell r="A2872" t="str">
            <v>O&amp;M</v>
          </cell>
          <cell r="B2872" t="str">
            <v>Collins, Carol A</v>
          </cell>
          <cell r="C2872">
            <v>23240</v>
          </cell>
          <cell r="D2872" t="str">
            <v>23240</v>
          </cell>
          <cell r="E2872" t="str">
            <v>Customer Service Systems</v>
          </cell>
          <cell r="F2872" t="str">
            <v>NIS</v>
          </cell>
          <cell r="G2872" t="str">
            <v>Customer Service &amp; Energy Supply</v>
          </cell>
          <cell r="H2872" t="str">
            <v>120</v>
          </cell>
          <cell r="I2872" t="str">
            <v>IT</v>
          </cell>
        </row>
        <row r="2873">
          <cell r="A2873" t="str">
            <v>O&amp;M</v>
          </cell>
          <cell r="B2873" t="str">
            <v>Collins, Carol A</v>
          </cell>
          <cell r="C2873">
            <v>23240</v>
          </cell>
          <cell r="D2873" t="str">
            <v>23240</v>
          </cell>
          <cell r="E2873" t="str">
            <v>M4 - HR / CIRS</v>
          </cell>
          <cell r="F2873" t="str">
            <v>NIS</v>
          </cell>
          <cell r="G2873" t="str">
            <v>Customer Service &amp; Energy Supply</v>
          </cell>
          <cell r="H2873" t="str">
            <v>120</v>
          </cell>
          <cell r="I2873" t="str">
            <v>IT</v>
          </cell>
          <cell r="J2873">
            <v>3464258.64</v>
          </cell>
          <cell r="M2873">
            <v>29.77</v>
          </cell>
        </row>
        <row r="2874">
          <cell r="A2874" t="str">
            <v>O&amp;M</v>
          </cell>
          <cell r="B2874" t="str">
            <v>Collins, Carol A</v>
          </cell>
          <cell r="C2874">
            <v>23240</v>
          </cell>
          <cell r="D2874" t="str">
            <v>23240</v>
          </cell>
          <cell r="E2874" t="str">
            <v>Customer</v>
          </cell>
          <cell r="F2874" t="str">
            <v>NIS</v>
          </cell>
          <cell r="G2874" t="str">
            <v>Customer Service &amp; Energy Supply</v>
          </cell>
          <cell r="H2874" t="str">
            <v>120</v>
          </cell>
          <cell r="I2874" t="str">
            <v>LT</v>
          </cell>
          <cell r="K2874">
            <v>4000</v>
          </cell>
        </row>
        <row r="2875">
          <cell r="A2875" t="str">
            <v>O&amp;M</v>
          </cell>
          <cell r="B2875" t="str">
            <v>Collins, Carol A</v>
          </cell>
          <cell r="C2875">
            <v>23240</v>
          </cell>
          <cell r="D2875" t="str">
            <v>23240</v>
          </cell>
          <cell r="E2875" t="str">
            <v>M4 - HR / CIRS</v>
          </cell>
          <cell r="F2875" t="str">
            <v>NIS</v>
          </cell>
          <cell r="G2875" t="str">
            <v>Customer Service &amp; Energy Supply</v>
          </cell>
          <cell r="H2875" t="str">
            <v>120</v>
          </cell>
          <cell r="I2875" t="str">
            <v>LT</v>
          </cell>
          <cell r="J2875">
            <v>796724.87</v>
          </cell>
          <cell r="M2875">
            <v>6661.52</v>
          </cell>
        </row>
        <row r="2876">
          <cell r="A2876" t="str">
            <v>O&amp;M</v>
          </cell>
          <cell r="B2876" t="str">
            <v>Collins, Carol A</v>
          </cell>
          <cell r="C2876">
            <v>23240</v>
          </cell>
          <cell r="D2876" t="str">
            <v>23240</v>
          </cell>
          <cell r="E2876" t="str">
            <v>Customer</v>
          </cell>
          <cell r="F2876" t="str">
            <v>NIS</v>
          </cell>
          <cell r="G2876" t="str">
            <v>Customer Service &amp; Energy Supply</v>
          </cell>
          <cell r="H2876" t="str">
            <v>120</v>
          </cell>
          <cell r="I2876" t="str">
            <v>OT</v>
          </cell>
          <cell r="K2876">
            <v>13184.02</v>
          </cell>
        </row>
        <row r="2877">
          <cell r="A2877" t="str">
            <v>O&amp;M</v>
          </cell>
          <cell r="B2877" t="str">
            <v>Collins, Carol A</v>
          </cell>
          <cell r="C2877">
            <v>23240</v>
          </cell>
          <cell r="D2877" t="str">
            <v>23240</v>
          </cell>
          <cell r="E2877" t="str">
            <v>Customer Service</v>
          </cell>
          <cell r="F2877" t="str">
            <v>NIS</v>
          </cell>
          <cell r="G2877" t="str">
            <v>Customer Service &amp; Energy Supply</v>
          </cell>
          <cell r="H2877" t="str">
            <v>120</v>
          </cell>
          <cell r="I2877" t="str">
            <v>OT</v>
          </cell>
          <cell r="L2877">
            <v>-6218.96</v>
          </cell>
        </row>
        <row r="2878">
          <cell r="A2878" t="str">
            <v>O&amp;M</v>
          </cell>
          <cell r="B2878" t="str">
            <v>Collins, Carol A</v>
          </cell>
          <cell r="C2878">
            <v>23240</v>
          </cell>
          <cell r="D2878" t="str">
            <v>23240</v>
          </cell>
          <cell r="E2878" t="str">
            <v>M4 - HR / CIRS</v>
          </cell>
          <cell r="F2878" t="str">
            <v>NIS</v>
          </cell>
          <cell r="G2878" t="str">
            <v>Customer Service &amp; Energy Supply</v>
          </cell>
          <cell r="H2878" t="str">
            <v>120</v>
          </cell>
          <cell r="I2878" t="str">
            <v>OT</v>
          </cell>
          <cell r="J2878">
            <v>16753.91</v>
          </cell>
        </row>
        <row r="2879">
          <cell r="A2879" t="str">
            <v>O&amp;M</v>
          </cell>
          <cell r="B2879" t="str">
            <v>Collins, Carol A</v>
          </cell>
          <cell r="C2879">
            <v>23240</v>
          </cell>
          <cell r="D2879" t="str">
            <v>23240</v>
          </cell>
          <cell r="E2879" t="str">
            <v>M4 - HR / CIRS</v>
          </cell>
          <cell r="F2879" t="str">
            <v>NIS</v>
          </cell>
          <cell r="G2879" t="str">
            <v>Customer Service &amp; Energy Supply</v>
          </cell>
          <cell r="H2879" t="str">
            <v>120</v>
          </cell>
          <cell r="I2879" t="str">
            <v>TT</v>
          </cell>
          <cell r="J2879">
            <v>20479.060000000001</v>
          </cell>
        </row>
        <row r="2880">
          <cell r="A2880" t="str">
            <v>O&amp;M</v>
          </cell>
          <cell r="B2880" t="str">
            <v>Collins, Carol A</v>
          </cell>
          <cell r="C2880">
            <v>23245</v>
          </cell>
          <cell r="D2880" t="str">
            <v>23245</v>
          </cell>
          <cell r="E2880" t="str">
            <v>4K - Work Management</v>
          </cell>
          <cell r="F2880" t="str">
            <v>NIS</v>
          </cell>
          <cell r="G2880" t="str">
            <v>Work Management Systems</v>
          </cell>
          <cell r="H2880" t="str">
            <v>120</v>
          </cell>
          <cell r="I2880" t="str">
            <v>BT</v>
          </cell>
          <cell r="J2880">
            <v>202493.36</v>
          </cell>
        </row>
        <row r="2881">
          <cell r="A2881" t="str">
            <v>O&amp;M</v>
          </cell>
          <cell r="B2881" t="str">
            <v>Collins, Carol A</v>
          </cell>
          <cell r="C2881">
            <v>23245</v>
          </cell>
          <cell r="D2881" t="str">
            <v>23245</v>
          </cell>
          <cell r="E2881" t="str">
            <v>Work Management</v>
          </cell>
          <cell r="F2881" t="str">
            <v>NIS</v>
          </cell>
          <cell r="G2881" t="str">
            <v>Work Management Systems</v>
          </cell>
          <cell r="H2881" t="str">
            <v>120</v>
          </cell>
          <cell r="I2881" t="str">
            <v>BT</v>
          </cell>
          <cell r="K2881">
            <v>19597.38</v>
          </cell>
          <cell r="M2881">
            <v>584822.94999999995</v>
          </cell>
        </row>
        <row r="2882">
          <cell r="A2882" t="str">
            <v>O&amp;M</v>
          </cell>
          <cell r="B2882" t="str">
            <v>Collins, Carol A</v>
          </cell>
          <cell r="C2882">
            <v>23245</v>
          </cell>
          <cell r="D2882" t="str">
            <v>23245</v>
          </cell>
          <cell r="E2882" t="str">
            <v>Work Management Systems</v>
          </cell>
          <cell r="F2882" t="str">
            <v>NIS</v>
          </cell>
          <cell r="G2882" t="str">
            <v>Work Management Systems</v>
          </cell>
          <cell r="H2882" t="str">
            <v>120</v>
          </cell>
          <cell r="I2882" t="str">
            <v>BT</v>
          </cell>
          <cell r="L2882">
            <v>187.37</v>
          </cell>
          <cell r="M2882">
            <v>36762.58</v>
          </cell>
        </row>
        <row r="2883">
          <cell r="A2883" t="str">
            <v>O&amp;M</v>
          </cell>
          <cell r="B2883" t="str">
            <v>Collins, Carol A</v>
          </cell>
          <cell r="C2883">
            <v>23245</v>
          </cell>
          <cell r="D2883" t="str">
            <v>23245</v>
          </cell>
          <cell r="E2883" t="str">
            <v>4K - Work Management</v>
          </cell>
          <cell r="F2883" t="str">
            <v>NIS</v>
          </cell>
          <cell r="G2883" t="str">
            <v>Work Management Systems</v>
          </cell>
          <cell r="H2883" t="str">
            <v>120</v>
          </cell>
          <cell r="I2883" t="str">
            <v>IT</v>
          </cell>
          <cell r="J2883">
            <v>258175.05</v>
          </cell>
          <cell r="M2883">
            <v>0</v>
          </cell>
        </row>
        <row r="2884">
          <cell r="A2884" t="str">
            <v>O&amp;M</v>
          </cell>
          <cell r="B2884" t="str">
            <v>Collins, Carol A</v>
          </cell>
          <cell r="C2884">
            <v>23245</v>
          </cell>
          <cell r="D2884" t="str">
            <v>23245</v>
          </cell>
          <cell r="E2884" t="str">
            <v>Work Management</v>
          </cell>
          <cell r="F2884" t="str">
            <v>NIS</v>
          </cell>
          <cell r="G2884" t="str">
            <v>Work Management Systems</v>
          </cell>
          <cell r="H2884" t="str">
            <v>120</v>
          </cell>
          <cell r="I2884" t="str">
            <v>IT</v>
          </cell>
          <cell r="K2884">
            <v>1699.65</v>
          </cell>
        </row>
        <row r="2885">
          <cell r="A2885" t="str">
            <v>O&amp;M</v>
          </cell>
          <cell r="B2885" t="str">
            <v>Collins, Carol A</v>
          </cell>
          <cell r="C2885">
            <v>23245</v>
          </cell>
          <cell r="D2885" t="str">
            <v>23245</v>
          </cell>
          <cell r="E2885" t="str">
            <v>Work Management Systems</v>
          </cell>
          <cell r="F2885" t="str">
            <v>NIS</v>
          </cell>
          <cell r="G2885" t="str">
            <v>Work Management Systems</v>
          </cell>
          <cell r="H2885" t="str">
            <v>120</v>
          </cell>
          <cell r="I2885" t="str">
            <v>IT</v>
          </cell>
        </row>
        <row r="2886">
          <cell r="A2886" t="str">
            <v>O&amp;M</v>
          </cell>
          <cell r="B2886" t="str">
            <v>Collins, Carol A</v>
          </cell>
          <cell r="C2886">
            <v>23245</v>
          </cell>
          <cell r="D2886" t="str">
            <v>23245</v>
          </cell>
          <cell r="E2886" t="str">
            <v>4K - Work Management</v>
          </cell>
          <cell r="F2886" t="str">
            <v>NIS</v>
          </cell>
          <cell r="G2886" t="str">
            <v>Work Management Systems</v>
          </cell>
          <cell r="H2886" t="str">
            <v>120</v>
          </cell>
          <cell r="I2886" t="str">
            <v>LT</v>
          </cell>
          <cell r="J2886">
            <v>668457.28</v>
          </cell>
          <cell r="M2886">
            <v>112.15</v>
          </cell>
        </row>
        <row r="2887">
          <cell r="A2887" t="str">
            <v>O&amp;M</v>
          </cell>
          <cell r="B2887" t="str">
            <v>Collins, Carol A</v>
          </cell>
          <cell r="C2887">
            <v>23245</v>
          </cell>
          <cell r="D2887" t="str">
            <v>23245</v>
          </cell>
          <cell r="E2887" t="str">
            <v>Work Management</v>
          </cell>
          <cell r="F2887" t="str">
            <v>NIS</v>
          </cell>
          <cell r="G2887" t="str">
            <v>Work Management Systems</v>
          </cell>
          <cell r="H2887" t="str">
            <v>120</v>
          </cell>
          <cell r="I2887" t="str">
            <v>LT</v>
          </cell>
          <cell r="K2887">
            <v>55994.06</v>
          </cell>
          <cell r="M2887">
            <v>1087943.27</v>
          </cell>
        </row>
        <row r="2888">
          <cell r="A2888" t="str">
            <v>O&amp;M</v>
          </cell>
          <cell r="B2888" t="str">
            <v>Collins, Carol A</v>
          </cell>
          <cell r="C2888">
            <v>23245</v>
          </cell>
          <cell r="D2888" t="str">
            <v>23245</v>
          </cell>
          <cell r="E2888" t="str">
            <v>Work Management Systems</v>
          </cell>
          <cell r="F2888" t="str">
            <v>NIS</v>
          </cell>
          <cell r="G2888" t="str">
            <v>Work Management Systems</v>
          </cell>
          <cell r="H2888" t="str">
            <v>120</v>
          </cell>
          <cell r="I2888" t="str">
            <v>LT</v>
          </cell>
          <cell r="L2888">
            <v>535.29</v>
          </cell>
          <cell r="M2888">
            <v>4881.74</v>
          </cell>
        </row>
        <row r="2889">
          <cell r="A2889" t="str">
            <v>O&amp;M</v>
          </cell>
          <cell r="B2889" t="str">
            <v>Collins, Carol A</v>
          </cell>
          <cell r="C2889">
            <v>23245</v>
          </cell>
          <cell r="D2889" t="str">
            <v>23245</v>
          </cell>
          <cell r="E2889" t="str">
            <v>4K - Work Management</v>
          </cell>
          <cell r="F2889" t="str">
            <v>NIS</v>
          </cell>
          <cell r="G2889" t="str">
            <v>Work Management Systems</v>
          </cell>
          <cell r="H2889" t="str">
            <v>120</v>
          </cell>
          <cell r="I2889" t="str">
            <v>OT</v>
          </cell>
          <cell r="J2889">
            <v>8419.1200000000008</v>
          </cell>
          <cell r="M2889">
            <v>117.32</v>
          </cell>
        </row>
        <row r="2890">
          <cell r="A2890" t="str">
            <v>O&amp;M</v>
          </cell>
          <cell r="B2890" t="str">
            <v>Collins, Carol A</v>
          </cell>
          <cell r="C2890">
            <v>23245</v>
          </cell>
          <cell r="D2890" t="str">
            <v>23245</v>
          </cell>
          <cell r="E2890" t="str">
            <v>Work Management</v>
          </cell>
          <cell r="F2890" t="str">
            <v>NIS</v>
          </cell>
          <cell r="G2890" t="str">
            <v>Work Management Systems</v>
          </cell>
          <cell r="H2890" t="str">
            <v>120</v>
          </cell>
          <cell r="I2890" t="str">
            <v>OT</v>
          </cell>
          <cell r="K2890">
            <v>3465.82</v>
          </cell>
          <cell r="M2890">
            <v>1574.03</v>
          </cell>
        </row>
        <row r="2891">
          <cell r="A2891" t="str">
            <v>O&amp;M</v>
          </cell>
          <cell r="B2891" t="str">
            <v>Collins, Carol A</v>
          </cell>
          <cell r="C2891">
            <v>23245</v>
          </cell>
          <cell r="D2891" t="str">
            <v>23245</v>
          </cell>
          <cell r="E2891" t="str">
            <v>4K - Work Management</v>
          </cell>
          <cell r="F2891" t="str">
            <v>NIS</v>
          </cell>
          <cell r="G2891" t="str">
            <v>Work Management Systems</v>
          </cell>
          <cell r="H2891" t="str">
            <v>120</v>
          </cell>
          <cell r="I2891" t="str">
            <v>TT</v>
          </cell>
          <cell r="J2891">
            <v>4632.2299999999996</v>
          </cell>
        </row>
        <row r="2892">
          <cell r="A2892" t="str">
            <v>O&amp;M</v>
          </cell>
          <cell r="B2892" t="str">
            <v>Collins, Carol A</v>
          </cell>
          <cell r="C2892">
            <v>23245</v>
          </cell>
          <cell r="D2892" t="str">
            <v>23245</v>
          </cell>
          <cell r="E2892" t="str">
            <v>Work Management</v>
          </cell>
          <cell r="F2892" t="str">
            <v>NIS</v>
          </cell>
          <cell r="G2892" t="str">
            <v>Work Management Systems</v>
          </cell>
          <cell r="H2892" t="str">
            <v>120</v>
          </cell>
          <cell r="I2892" t="str">
            <v>TT</v>
          </cell>
          <cell r="K2892">
            <v>3994.26</v>
          </cell>
        </row>
        <row r="2893">
          <cell r="A2893" t="str">
            <v>O&amp;M</v>
          </cell>
          <cell r="B2893" t="str">
            <v>Collins, Carol A</v>
          </cell>
          <cell r="C2893">
            <v>23250</v>
          </cell>
          <cell r="D2893" t="str">
            <v>23250</v>
          </cell>
          <cell r="E2893" t="str">
            <v>4L - SCADA Trouble Management</v>
          </cell>
          <cell r="F2893" t="str">
            <v>NIS</v>
          </cell>
          <cell r="G2893" t="str">
            <v>Electric and Gas SCADA</v>
          </cell>
          <cell r="H2893" t="str">
            <v>120</v>
          </cell>
          <cell r="I2893" t="str">
            <v>BT</v>
          </cell>
          <cell r="J2893">
            <v>212367.71</v>
          </cell>
          <cell r="M2893">
            <v>791722.6</v>
          </cell>
        </row>
        <row r="2894">
          <cell r="A2894" t="str">
            <v>O&amp;M</v>
          </cell>
          <cell r="B2894" t="str">
            <v>Collins, Carol A</v>
          </cell>
          <cell r="C2894">
            <v>23250</v>
          </cell>
          <cell r="D2894" t="str">
            <v>23250</v>
          </cell>
          <cell r="E2894" t="str">
            <v>SCADA</v>
          </cell>
          <cell r="F2894" t="str">
            <v>NIS</v>
          </cell>
          <cell r="G2894" t="str">
            <v>Electric and Gas SCADA</v>
          </cell>
          <cell r="H2894" t="str">
            <v>120</v>
          </cell>
          <cell r="I2894" t="str">
            <v>BT</v>
          </cell>
          <cell r="K2894">
            <v>17989.419999999998</v>
          </cell>
        </row>
        <row r="2895">
          <cell r="A2895" t="str">
            <v>O&amp;M</v>
          </cell>
          <cell r="B2895" t="str">
            <v>Collins, Carol A</v>
          </cell>
          <cell r="C2895">
            <v>23250</v>
          </cell>
          <cell r="D2895" t="str">
            <v>23250</v>
          </cell>
          <cell r="E2895" t="str">
            <v>4L - SCADA Trouble Management</v>
          </cell>
          <cell r="F2895" t="str">
            <v>NIS</v>
          </cell>
          <cell r="G2895" t="str">
            <v>Electric and Gas SCADA</v>
          </cell>
          <cell r="H2895" t="str">
            <v>120</v>
          </cell>
          <cell r="I2895" t="str">
            <v>IT</v>
          </cell>
          <cell r="J2895">
            <v>155518.96</v>
          </cell>
        </row>
        <row r="2896">
          <cell r="A2896" t="str">
            <v>O&amp;M</v>
          </cell>
          <cell r="B2896" t="str">
            <v>Collins, Carol A</v>
          </cell>
          <cell r="C2896">
            <v>23250</v>
          </cell>
          <cell r="D2896" t="str">
            <v>23250</v>
          </cell>
          <cell r="E2896" t="str">
            <v>Electric &amp; Gas SCADA</v>
          </cell>
          <cell r="F2896" t="str">
            <v>NIS</v>
          </cell>
          <cell r="G2896" t="str">
            <v>Electric and Gas SCADA</v>
          </cell>
          <cell r="H2896" t="str">
            <v>120</v>
          </cell>
          <cell r="I2896" t="str">
            <v>IT</v>
          </cell>
          <cell r="L2896">
            <v>100627.38</v>
          </cell>
        </row>
        <row r="2897">
          <cell r="A2897" t="str">
            <v>O&amp;M</v>
          </cell>
          <cell r="B2897" t="str">
            <v>Collins, Carol A</v>
          </cell>
          <cell r="C2897">
            <v>23250</v>
          </cell>
          <cell r="D2897" t="str">
            <v>23250</v>
          </cell>
          <cell r="E2897" t="str">
            <v>SCADA</v>
          </cell>
          <cell r="F2897" t="str">
            <v>NIS</v>
          </cell>
          <cell r="G2897" t="str">
            <v>Electric and Gas SCADA</v>
          </cell>
          <cell r="H2897" t="str">
            <v>120</v>
          </cell>
          <cell r="I2897" t="str">
            <v>IT</v>
          </cell>
          <cell r="K2897">
            <v>-1800.98</v>
          </cell>
          <cell r="M2897">
            <v>179291.51999999999</v>
          </cell>
        </row>
        <row r="2898">
          <cell r="A2898" t="str">
            <v>O&amp;M</v>
          </cell>
          <cell r="B2898" t="str">
            <v>Collins, Carol A</v>
          </cell>
          <cell r="C2898">
            <v>23250</v>
          </cell>
          <cell r="D2898" t="str">
            <v>23250</v>
          </cell>
          <cell r="E2898" t="str">
            <v>4L - SCADA Trouble Management</v>
          </cell>
          <cell r="F2898" t="str">
            <v>NIS</v>
          </cell>
          <cell r="G2898" t="str">
            <v>Electric and Gas SCADA</v>
          </cell>
          <cell r="H2898" t="str">
            <v>120</v>
          </cell>
          <cell r="I2898" t="str">
            <v>LT</v>
          </cell>
          <cell r="J2898">
            <v>669449.63</v>
          </cell>
        </row>
        <row r="2899">
          <cell r="A2899" t="str">
            <v>O&amp;M</v>
          </cell>
          <cell r="B2899" t="str">
            <v>Collins, Carol A</v>
          </cell>
          <cell r="C2899">
            <v>23250</v>
          </cell>
          <cell r="D2899" t="str">
            <v>23250</v>
          </cell>
          <cell r="E2899" t="str">
            <v>Electric &amp; Gas SCADA</v>
          </cell>
          <cell r="F2899" t="str">
            <v>NIS</v>
          </cell>
          <cell r="G2899" t="str">
            <v>Electric and Gas SCADA</v>
          </cell>
          <cell r="H2899" t="str">
            <v>120</v>
          </cell>
          <cell r="I2899" t="str">
            <v>LT</v>
          </cell>
        </row>
        <row r="2900">
          <cell r="A2900" t="str">
            <v>O&amp;M</v>
          </cell>
          <cell r="B2900" t="str">
            <v>Collins, Carol A</v>
          </cell>
          <cell r="C2900">
            <v>23250</v>
          </cell>
          <cell r="D2900" t="str">
            <v>23250</v>
          </cell>
          <cell r="E2900" t="str">
            <v>SCADA</v>
          </cell>
          <cell r="F2900" t="str">
            <v>NIS</v>
          </cell>
          <cell r="G2900" t="str">
            <v>Electric and Gas SCADA</v>
          </cell>
          <cell r="H2900" t="str">
            <v>120</v>
          </cell>
          <cell r="I2900" t="str">
            <v>LT</v>
          </cell>
          <cell r="K2900">
            <v>56954.64</v>
          </cell>
          <cell r="M2900">
            <v>1451.64</v>
          </cell>
        </row>
        <row r="2901">
          <cell r="A2901" t="str">
            <v>O&amp;M</v>
          </cell>
          <cell r="B2901" t="str">
            <v>Collins, Carol A</v>
          </cell>
          <cell r="C2901">
            <v>23250</v>
          </cell>
          <cell r="D2901" t="str">
            <v>23250</v>
          </cell>
          <cell r="E2901" t="str">
            <v>4L - SCADA Trouble Management</v>
          </cell>
          <cell r="F2901" t="str">
            <v>NIS</v>
          </cell>
          <cell r="G2901" t="str">
            <v>Electric and Gas SCADA</v>
          </cell>
          <cell r="H2901" t="str">
            <v>120</v>
          </cell>
          <cell r="I2901" t="str">
            <v>OT</v>
          </cell>
          <cell r="J2901">
            <v>12245.02</v>
          </cell>
          <cell r="M2901">
            <v>160.72</v>
          </cell>
        </row>
        <row r="2902">
          <cell r="A2902" t="str">
            <v>O&amp;M</v>
          </cell>
          <cell r="B2902" t="str">
            <v>Collins, Carol A</v>
          </cell>
          <cell r="C2902">
            <v>23250</v>
          </cell>
          <cell r="D2902" t="str">
            <v>23250</v>
          </cell>
          <cell r="E2902" t="str">
            <v>SCADA</v>
          </cell>
          <cell r="F2902" t="str">
            <v>NIS</v>
          </cell>
          <cell r="G2902" t="str">
            <v>Electric and Gas SCADA</v>
          </cell>
          <cell r="H2902" t="str">
            <v>120</v>
          </cell>
          <cell r="I2902" t="str">
            <v>OT</v>
          </cell>
          <cell r="K2902">
            <v>2771.97</v>
          </cell>
          <cell r="M2902">
            <v>92.55</v>
          </cell>
        </row>
        <row r="2903">
          <cell r="A2903" t="str">
            <v>O&amp;M</v>
          </cell>
          <cell r="B2903" t="str">
            <v>Collins, Carol A</v>
          </cell>
          <cell r="C2903">
            <v>23250</v>
          </cell>
          <cell r="D2903" t="str">
            <v>23250</v>
          </cell>
          <cell r="E2903" t="str">
            <v>4L - SCADA Trouble Management</v>
          </cell>
          <cell r="F2903" t="str">
            <v>NIS</v>
          </cell>
          <cell r="G2903" t="str">
            <v>Electric and Gas SCADA</v>
          </cell>
          <cell r="H2903" t="str">
            <v>120</v>
          </cell>
          <cell r="I2903" t="str">
            <v>TT</v>
          </cell>
          <cell r="J2903">
            <v>3686.96</v>
          </cell>
        </row>
        <row r="2904">
          <cell r="A2904" t="str">
            <v>O&amp;M</v>
          </cell>
          <cell r="B2904" t="str">
            <v>Collins, Carol A</v>
          </cell>
          <cell r="C2904">
            <v>23250</v>
          </cell>
          <cell r="D2904" t="str">
            <v>23250</v>
          </cell>
          <cell r="E2904" t="str">
            <v>SCADA</v>
          </cell>
          <cell r="F2904" t="str">
            <v>NIS</v>
          </cell>
          <cell r="G2904" t="str">
            <v>Electric and Gas SCADA</v>
          </cell>
          <cell r="H2904" t="str">
            <v>120</v>
          </cell>
          <cell r="I2904" t="str">
            <v>TT</v>
          </cell>
          <cell r="K2904">
            <v>155.38</v>
          </cell>
        </row>
        <row r="2905">
          <cell r="A2905" t="str">
            <v>O&amp;M</v>
          </cell>
          <cell r="B2905" t="str">
            <v>Collins, Carol A</v>
          </cell>
          <cell r="C2905">
            <v>23255</v>
          </cell>
          <cell r="D2905" t="str">
            <v>23255</v>
          </cell>
          <cell r="E2905" t="str">
            <v>4P - GIS</v>
          </cell>
          <cell r="F2905" t="str">
            <v>NIS</v>
          </cell>
          <cell r="G2905" t="str">
            <v>Geospatial Info Systems</v>
          </cell>
          <cell r="H2905" t="str">
            <v>120</v>
          </cell>
          <cell r="I2905" t="str">
            <v>BT</v>
          </cell>
          <cell r="J2905">
            <v>121386.37</v>
          </cell>
          <cell r="M2905">
            <v>167893.13</v>
          </cell>
        </row>
        <row r="2906">
          <cell r="A2906" t="str">
            <v>O&amp;M</v>
          </cell>
          <cell r="B2906" t="str">
            <v>Collins, Carol A</v>
          </cell>
          <cell r="C2906">
            <v>23255</v>
          </cell>
          <cell r="D2906" t="str">
            <v>23255</v>
          </cell>
          <cell r="E2906" t="str">
            <v>GIS</v>
          </cell>
          <cell r="F2906" t="str">
            <v>NIS</v>
          </cell>
          <cell r="G2906" t="str">
            <v>Geospatial Info Systems</v>
          </cell>
          <cell r="H2906" t="str">
            <v>120</v>
          </cell>
          <cell r="I2906" t="str">
            <v>BT</v>
          </cell>
          <cell r="K2906">
            <v>12790</v>
          </cell>
          <cell r="L2906">
            <v>0.01</v>
          </cell>
        </row>
        <row r="2907">
          <cell r="A2907" t="str">
            <v>O&amp;M</v>
          </cell>
          <cell r="B2907" t="str">
            <v>Collins, Carol A</v>
          </cell>
          <cell r="C2907">
            <v>23255</v>
          </cell>
          <cell r="D2907" t="str">
            <v>23255</v>
          </cell>
          <cell r="E2907" t="str">
            <v>4P - GIS</v>
          </cell>
          <cell r="F2907" t="str">
            <v>NIS</v>
          </cell>
          <cell r="G2907" t="str">
            <v>Geospatial Info Systems</v>
          </cell>
          <cell r="H2907" t="str">
            <v>120</v>
          </cell>
          <cell r="I2907" t="str">
            <v>IT</v>
          </cell>
          <cell r="J2907">
            <v>3422.47</v>
          </cell>
          <cell r="M2907">
            <v>164.34</v>
          </cell>
        </row>
        <row r="2908">
          <cell r="A2908" t="str">
            <v>O&amp;M</v>
          </cell>
          <cell r="B2908" t="str">
            <v>Collins, Carol A</v>
          </cell>
          <cell r="C2908">
            <v>23255</v>
          </cell>
          <cell r="D2908" t="str">
            <v>23255</v>
          </cell>
          <cell r="E2908" t="str">
            <v>GIS</v>
          </cell>
          <cell r="F2908" t="str">
            <v>NIS</v>
          </cell>
          <cell r="G2908" t="str">
            <v>Geospatial Info Systems</v>
          </cell>
          <cell r="H2908" t="str">
            <v>120</v>
          </cell>
          <cell r="I2908" t="str">
            <v>IT</v>
          </cell>
          <cell r="K2908">
            <v>0</v>
          </cell>
          <cell r="L2908">
            <v>1619.55</v>
          </cell>
          <cell r="M2908">
            <v>245080.24</v>
          </cell>
        </row>
        <row r="2909">
          <cell r="A2909" t="str">
            <v>O&amp;M</v>
          </cell>
          <cell r="B2909" t="str">
            <v>Collins, Carol A</v>
          </cell>
          <cell r="C2909">
            <v>23255</v>
          </cell>
          <cell r="D2909" t="str">
            <v>23255</v>
          </cell>
          <cell r="E2909" t="str">
            <v>4P - GIS</v>
          </cell>
          <cell r="F2909" t="str">
            <v>NIS</v>
          </cell>
          <cell r="G2909" t="str">
            <v>Geospatial Info Systems</v>
          </cell>
          <cell r="H2909" t="str">
            <v>120</v>
          </cell>
          <cell r="I2909" t="str">
            <v>LT</v>
          </cell>
          <cell r="J2909">
            <v>352323.97</v>
          </cell>
        </row>
        <row r="2910">
          <cell r="A2910" t="str">
            <v>O&amp;M</v>
          </cell>
          <cell r="B2910" t="str">
            <v>Collins, Carol A</v>
          </cell>
          <cell r="C2910">
            <v>23255</v>
          </cell>
          <cell r="D2910" t="str">
            <v>23255</v>
          </cell>
          <cell r="E2910" t="str">
            <v>GIS</v>
          </cell>
          <cell r="F2910" t="str">
            <v>NIS</v>
          </cell>
          <cell r="G2910" t="str">
            <v>Geospatial Info Systems</v>
          </cell>
          <cell r="H2910" t="str">
            <v>120</v>
          </cell>
          <cell r="I2910" t="str">
            <v>LT</v>
          </cell>
          <cell r="K2910">
            <v>36624.019999999997</v>
          </cell>
          <cell r="L2910">
            <v>-54.38</v>
          </cell>
          <cell r="M2910">
            <v>4087.75</v>
          </cell>
        </row>
        <row r="2911">
          <cell r="A2911" t="str">
            <v>O&amp;M</v>
          </cell>
          <cell r="B2911" t="str">
            <v>Collins, Carol A</v>
          </cell>
          <cell r="C2911">
            <v>23255</v>
          </cell>
          <cell r="D2911" t="str">
            <v>23255</v>
          </cell>
          <cell r="E2911" t="str">
            <v>4P - GIS</v>
          </cell>
          <cell r="F2911" t="str">
            <v>NIS</v>
          </cell>
          <cell r="G2911" t="str">
            <v>Geospatial Info Systems</v>
          </cell>
          <cell r="H2911" t="str">
            <v>120</v>
          </cell>
          <cell r="I2911" t="str">
            <v>OT</v>
          </cell>
          <cell r="J2911">
            <v>60953.42</v>
          </cell>
          <cell r="M2911">
            <v>133264</v>
          </cell>
        </row>
        <row r="2912">
          <cell r="A2912" t="str">
            <v>O&amp;M</v>
          </cell>
          <cell r="B2912" t="str">
            <v>Collins, Carol A</v>
          </cell>
          <cell r="C2912">
            <v>23255</v>
          </cell>
          <cell r="D2912" t="str">
            <v>23255</v>
          </cell>
          <cell r="E2912" t="str">
            <v>GIS</v>
          </cell>
          <cell r="F2912" t="str">
            <v>NIS</v>
          </cell>
          <cell r="G2912" t="str">
            <v>Geospatial Info Systems</v>
          </cell>
          <cell r="H2912" t="str">
            <v>120</v>
          </cell>
          <cell r="I2912" t="str">
            <v>OT</v>
          </cell>
          <cell r="K2912">
            <v>2043.39</v>
          </cell>
        </row>
        <row r="2913">
          <cell r="A2913" t="str">
            <v>O&amp;M</v>
          </cell>
          <cell r="B2913" t="str">
            <v>Collins, Carol A</v>
          </cell>
          <cell r="C2913">
            <v>23255</v>
          </cell>
          <cell r="D2913" t="str">
            <v>23255</v>
          </cell>
          <cell r="E2913" t="str">
            <v>4P - GIS</v>
          </cell>
          <cell r="F2913" t="str">
            <v>NIS</v>
          </cell>
          <cell r="G2913" t="str">
            <v>Geospatial Info Systems</v>
          </cell>
          <cell r="H2913" t="str">
            <v>120</v>
          </cell>
          <cell r="I2913" t="str">
            <v>TT</v>
          </cell>
          <cell r="J2913">
            <v>29061.91</v>
          </cell>
        </row>
        <row r="2914">
          <cell r="A2914" t="str">
            <v>O&amp;M</v>
          </cell>
          <cell r="B2914" t="str">
            <v>Collins, Carol A</v>
          </cell>
          <cell r="C2914">
            <v>23255</v>
          </cell>
          <cell r="D2914" t="str">
            <v>23255</v>
          </cell>
          <cell r="E2914" t="str">
            <v>GIS</v>
          </cell>
          <cell r="F2914" t="str">
            <v>NIS</v>
          </cell>
          <cell r="G2914" t="str">
            <v>Geospatial Info Systems</v>
          </cell>
          <cell r="H2914" t="str">
            <v>120</v>
          </cell>
          <cell r="I2914" t="str">
            <v>TT</v>
          </cell>
          <cell r="K2914">
            <v>10740.15</v>
          </cell>
        </row>
        <row r="2915">
          <cell r="A2915" t="str">
            <v>O&amp;M</v>
          </cell>
          <cell r="B2915" t="str">
            <v>Collins, Carol A</v>
          </cell>
          <cell r="C2915">
            <v>23260</v>
          </cell>
          <cell r="D2915" t="str">
            <v>23260</v>
          </cell>
          <cell r="E2915" t="str">
            <v>4Q - APPLICATIONS SUPPORT</v>
          </cell>
          <cell r="F2915" t="str">
            <v>NIS</v>
          </cell>
          <cell r="G2915" t="str">
            <v>Dispatch &amp; Restoration Systems</v>
          </cell>
          <cell r="H2915" t="str">
            <v>120</v>
          </cell>
          <cell r="I2915" t="str">
            <v>BT</v>
          </cell>
          <cell r="J2915">
            <v>0.2</v>
          </cell>
        </row>
        <row r="2916">
          <cell r="A2916" t="str">
            <v>O&amp;M</v>
          </cell>
          <cell r="B2916" t="str">
            <v>Collins, Carol A</v>
          </cell>
          <cell r="C2916">
            <v>23260</v>
          </cell>
          <cell r="D2916" t="str">
            <v>23260</v>
          </cell>
          <cell r="E2916" t="str">
            <v>Dispatch &amp; Restoration</v>
          </cell>
          <cell r="F2916" t="str">
            <v>NIS</v>
          </cell>
          <cell r="G2916" t="str">
            <v>Dispatch &amp; Restoration Systems</v>
          </cell>
          <cell r="H2916" t="str">
            <v>120</v>
          </cell>
          <cell r="I2916" t="str">
            <v>BT</v>
          </cell>
        </row>
        <row r="2917">
          <cell r="A2917" t="str">
            <v>O&amp;M</v>
          </cell>
          <cell r="B2917" t="str">
            <v>Collins, Carol A</v>
          </cell>
          <cell r="C2917">
            <v>23260</v>
          </cell>
          <cell r="D2917" t="str">
            <v>23260</v>
          </cell>
          <cell r="E2917" t="str">
            <v>Trouble</v>
          </cell>
          <cell r="F2917" t="str">
            <v>NIS</v>
          </cell>
          <cell r="G2917" t="str">
            <v>Dispatch &amp; Restoration Systems</v>
          </cell>
          <cell r="H2917" t="str">
            <v>120</v>
          </cell>
          <cell r="I2917" t="str">
            <v>BT</v>
          </cell>
          <cell r="K2917">
            <v>1053.1300000000001</v>
          </cell>
        </row>
        <row r="2918">
          <cell r="A2918" t="str">
            <v>O&amp;M</v>
          </cell>
          <cell r="B2918" t="str">
            <v>Collins, Carol A</v>
          </cell>
          <cell r="C2918">
            <v>23260</v>
          </cell>
          <cell r="D2918" t="str">
            <v>23260</v>
          </cell>
          <cell r="E2918" t="str">
            <v>4Q - APPLICATIONS SUPPORT</v>
          </cell>
          <cell r="F2918" t="str">
            <v>NIS</v>
          </cell>
          <cell r="G2918" t="str">
            <v>Dispatch &amp; Restoration Systems</v>
          </cell>
          <cell r="H2918" t="str">
            <v>120</v>
          </cell>
          <cell r="I2918" t="str">
            <v>IT</v>
          </cell>
          <cell r="J2918">
            <v>12662.83</v>
          </cell>
          <cell r="M2918">
            <v>195549.1</v>
          </cell>
        </row>
        <row r="2919">
          <cell r="A2919" t="str">
            <v>O&amp;M</v>
          </cell>
          <cell r="B2919" t="str">
            <v>Collins, Carol A</v>
          </cell>
          <cell r="C2919">
            <v>23260</v>
          </cell>
          <cell r="D2919" t="str">
            <v>23260</v>
          </cell>
          <cell r="E2919" t="str">
            <v>Dispatch &amp; Restoration</v>
          </cell>
          <cell r="F2919" t="str">
            <v>NIS</v>
          </cell>
          <cell r="G2919" t="str">
            <v>Dispatch &amp; Restoration Systems</v>
          </cell>
          <cell r="H2919" t="str">
            <v>120</v>
          </cell>
          <cell r="I2919" t="str">
            <v>IT</v>
          </cell>
          <cell r="L2919">
            <v>5909.46</v>
          </cell>
          <cell r="M2919">
            <v>12397.74</v>
          </cell>
        </row>
        <row r="2920">
          <cell r="A2920" t="str">
            <v>O&amp;M</v>
          </cell>
          <cell r="B2920" t="str">
            <v>Collins, Carol A</v>
          </cell>
          <cell r="C2920">
            <v>23260</v>
          </cell>
          <cell r="D2920" t="str">
            <v>23260</v>
          </cell>
          <cell r="E2920" t="str">
            <v>Trouble</v>
          </cell>
          <cell r="F2920" t="str">
            <v>NIS</v>
          </cell>
          <cell r="G2920" t="str">
            <v>Dispatch &amp; Restoration Systems</v>
          </cell>
          <cell r="H2920" t="str">
            <v>120</v>
          </cell>
          <cell r="I2920" t="str">
            <v>IT</v>
          </cell>
          <cell r="K2920">
            <v>13856.21</v>
          </cell>
          <cell r="M2920">
            <v>268692.3</v>
          </cell>
        </row>
        <row r="2921">
          <cell r="A2921" t="str">
            <v>O&amp;M</v>
          </cell>
          <cell r="B2921" t="str">
            <v>Collins, Carol A</v>
          </cell>
          <cell r="C2921">
            <v>23260</v>
          </cell>
          <cell r="D2921" t="str">
            <v>23260</v>
          </cell>
          <cell r="E2921" t="str">
            <v>4Q - APPLICATIONS SUPPORT</v>
          </cell>
          <cell r="F2921" t="str">
            <v>NIS</v>
          </cell>
          <cell r="G2921" t="str">
            <v>Dispatch &amp; Restoration Systems</v>
          </cell>
          <cell r="H2921" t="str">
            <v>120</v>
          </cell>
          <cell r="I2921" t="str">
            <v>LT</v>
          </cell>
          <cell r="J2921">
            <v>-430.12</v>
          </cell>
          <cell r="M2921">
            <v>1449.22</v>
          </cell>
        </row>
        <row r="2922">
          <cell r="A2922" t="str">
            <v>O&amp;M</v>
          </cell>
          <cell r="B2922" t="str">
            <v>Collins, Carol A</v>
          </cell>
          <cell r="C2922">
            <v>23260</v>
          </cell>
          <cell r="D2922" t="str">
            <v>23260</v>
          </cell>
          <cell r="E2922" t="str">
            <v>Dispatch &amp; Restoration</v>
          </cell>
          <cell r="F2922" t="str">
            <v>NIS</v>
          </cell>
          <cell r="G2922" t="str">
            <v>Dispatch &amp; Restoration Systems</v>
          </cell>
          <cell r="H2922" t="str">
            <v>120</v>
          </cell>
          <cell r="I2922" t="str">
            <v>LT</v>
          </cell>
          <cell r="L2922">
            <v>743.06</v>
          </cell>
        </row>
        <row r="2923">
          <cell r="A2923" t="str">
            <v>O&amp;M</v>
          </cell>
          <cell r="B2923" t="str">
            <v>Collins, Carol A</v>
          </cell>
          <cell r="C2923">
            <v>23260</v>
          </cell>
          <cell r="D2923" t="str">
            <v>23260</v>
          </cell>
          <cell r="E2923" t="str">
            <v>Trouble</v>
          </cell>
          <cell r="F2923" t="str">
            <v>NIS</v>
          </cell>
          <cell r="G2923" t="str">
            <v>Dispatch &amp; Restoration Systems</v>
          </cell>
          <cell r="H2923" t="str">
            <v>120</v>
          </cell>
          <cell r="I2923" t="str">
            <v>LT</v>
          </cell>
          <cell r="K2923">
            <v>2307.54</v>
          </cell>
        </row>
        <row r="2924">
          <cell r="A2924" t="str">
            <v>O&amp;M</v>
          </cell>
          <cell r="B2924" t="str">
            <v>Collins, Carol A</v>
          </cell>
          <cell r="C2924">
            <v>23260</v>
          </cell>
          <cell r="D2924" t="str">
            <v>23260</v>
          </cell>
          <cell r="E2924" t="str">
            <v>4Q - APPLICATIONS SUPPORT</v>
          </cell>
          <cell r="F2924" t="str">
            <v>NIS</v>
          </cell>
          <cell r="G2924" t="str">
            <v>Dispatch &amp; Restoration Systems</v>
          </cell>
          <cell r="H2924" t="str">
            <v>120</v>
          </cell>
          <cell r="I2924" t="str">
            <v>OT</v>
          </cell>
          <cell r="J2924">
            <v>0</v>
          </cell>
          <cell r="M2924">
            <v>3499.69</v>
          </cell>
        </row>
        <row r="2925">
          <cell r="A2925" t="str">
            <v>O&amp;M</v>
          </cell>
          <cell r="B2925" t="str">
            <v>Collins, Carol A</v>
          </cell>
          <cell r="C2925">
            <v>23260</v>
          </cell>
          <cell r="D2925" t="str">
            <v>23260</v>
          </cell>
          <cell r="E2925" t="str">
            <v>Dispatch &amp; Restoration</v>
          </cell>
          <cell r="F2925" t="str">
            <v>NIS</v>
          </cell>
          <cell r="G2925" t="str">
            <v>Dispatch &amp; Restoration Systems</v>
          </cell>
          <cell r="H2925" t="str">
            <v>120</v>
          </cell>
          <cell r="I2925" t="str">
            <v>OT</v>
          </cell>
          <cell r="L2925">
            <v>0</v>
          </cell>
        </row>
        <row r="2926">
          <cell r="A2926" t="str">
            <v>O&amp;M</v>
          </cell>
          <cell r="B2926" t="str">
            <v>Collins, Carol A</v>
          </cell>
          <cell r="C2926">
            <v>23260</v>
          </cell>
          <cell r="D2926" t="str">
            <v>23260</v>
          </cell>
          <cell r="E2926" t="str">
            <v>Trouble</v>
          </cell>
          <cell r="F2926" t="str">
            <v>NIS</v>
          </cell>
          <cell r="G2926" t="str">
            <v>Dispatch &amp; Restoration Systems</v>
          </cell>
          <cell r="H2926" t="str">
            <v>120</v>
          </cell>
          <cell r="I2926" t="str">
            <v>OT</v>
          </cell>
          <cell r="K2926">
            <v>1090.8399999999999</v>
          </cell>
        </row>
        <row r="2927">
          <cell r="A2927" t="str">
            <v>O&amp;M</v>
          </cell>
          <cell r="B2927" t="str">
            <v>Collins, Carol A</v>
          </cell>
          <cell r="C2927">
            <v>23260</v>
          </cell>
          <cell r="D2927" t="str">
            <v>23260</v>
          </cell>
          <cell r="E2927" t="str">
            <v>4Q - APPLICATIONS SUPPORT</v>
          </cell>
          <cell r="F2927" t="str">
            <v>NIS</v>
          </cell>
          <cell r="G2927" t="str">
            <v>Dispatch &amp; Restoration Systems</v>
          </cell>
          <cell r="H2927" t="str">
            <v>120</v>
          </cell>
          <cell r="I2927" t="str">
            <v>TT</v>
          </cell>
          <cell r="J2927">
            <v>430.8</v>
          </cell>
        </row>
        <row r="2928">
          <cell r="A2928" t="str">
            <v>O&amp;M</v>
          </cell>
          <cell r="B2928" t="str">
            <v>OLD NIS Cost Area</v>
          </cell>
          <cell r="C2928">
            <v>23265</v>
          </cell>
          <cell r="D2928" t="str">
            <v>23265</v>
          </cell>
          <cell r="E2928" t="str">
            <v>4R - Supply Chain</v>
          </cell>
          <cell r="F2928" t="str">
            <v>NIS</v>
          </cell>
          <cell r="G2928" t="str">
            <v>OLD NIS Cost Area</v>
          </cell>
          <cell r="H2928" t="str">
            <v>120</v>
          </cell>
          <cell r="I2928" t="str">
            <v>BT</v>
          </cell>
          <cell r="J2928">
            <v>131487.64000000001</v>
          </cell>
          <cell r="M2928">
            <v>0</v>
          </cell>
        </row>
        <row r="2929">
          <cell r="A2929" t="str">
            <v>O&amp;M</v>
          </cell>
          <cell r="B2929" t="str">
            <v>OLD NIS Cost Area</v>
          </cell>
          <cell r="C2929">
            <v>23265</v>
          </cell>
          <cell r="D2929" t="str">
            <v>23265</v>
          </cell>
          <cell r="E2929" t="str">
            <v>Supply Chain</v>
          </cell>
          <cell r="F2929" t="str">
            <v>NIS</v>
          </cell>
          <cell r="G2929" t="str">
            <v>OLD NIS Cost Area</v>
          </cell>
          <cell r="H2929" t="str">
            <v>120</v>
          </cell>
          <cell r="I2929" t="str">
            <v>BT</v>
          </cell>
          <cell r="K2929">
            <v>6373.66</v>
          </cell>
        </row>
        <row r="2930">
          <cell r="A2930" t="str">
            <v>O&amp;M</v>
          </cell>
          <cell r="B2930" t="str">
            <v>OLD NIS Cost Area</v>
          </cell>
          <cell r="C2930">
            <v>23265</v>
          </cell>
          <cell r="D2930" t="str">
            <v>23265</v>
          </cell>
          <cell r="E2930" t="str">
            <v>4R - Supply Chain</v>
          </cell>
          <cell r="F2930" t="str">
            <v>NIS</v>
          </cell>
          <cell r="G2930" t="str">
            <v>OLD NIS Cost Area</v>
          </cell>
          <cell r="H2930" t="str">
            <v>120</v>
          </cell>
          <cell r="I2930" t="str">
            <v>IT</v>
          </cell>
          <cell r="J2930">
            <v>87133.61</v>
          </cell>
          <cell r="M2930">
            <v>21510.21</v>
          </cell>
        </row>
        <row r="2931">
          <cell r="A2931" t="str">
            <v>O&amp;M</v>
          </cell>
          <cell r="B2931" t="str">
            <v>OLD NIS Cost Area</v>
          </cell>
          <cell r="C2931">
            <v>23265</v>
          </cell>
          <cell r="D2931" t="str">
            <v>23265</v>
          </cell>
          <cell r="E2931" t="str">
            <v>Supply Chain</v>
          </cell>
          <cell r="F2931" t="str">
            <v>NIS</v>
          </cell>
          <cell r="G2931" t="str">
            <v>OLD NIS Cost Area</v>
          </cell>
          <cell r="H2931" t="str">
            <v>120</v>
          </cell>
          <cell r="I2931" t="str">
            <v>IT</v>
          </cell>
          <cell r="K2931">
            <v>433.16</v>
          </cell>
          <cell r="M2931">
            <v>21.42</v>
          </cell>
        </row>
        <row r="2932">
          <cell r="A2932" t="str">
            <v>O&amp;M</v>
          </cell>
          <cell r="B2932" t="str">
            <v>OLD NIS Cost Area</v>
          </cell>
          <cell r="C2932">
            <v>23265</v>
          </cell>
          <cell r="D2932" t="str">
            <v>23265</v>
          </cell>
          <cell r="E2932" t="str">
            <v>4R - Supply Chain</v>
          </cell>
          <cell r="F2932" t="str">
            <v>NIS</v>
          </cell>
          <cell r="G2932" t="str">
            <v>OLD NIS Cost Area</v>
          </cell>
          <cell r="H2932" t="str">
            <v>120</v>
          </cell>
          <cell r="I2932" t="str">
            <v>LT</v>
          </cell>
          <cell r="J2932">
            <v>445165.53</v>
          </cell>
        </row>
        <row r="2933">
          <cell r="A2933" t="str">
            <v>O&amp;M</v>
          </cell>
          <cell r="B2933" t="str">
            <v>OLD NIS Cost Area</v>
          </cell>
          <cell r="C2933">
            <v>23265</v>
          </cell>
          <cell r="D2933" t="str">
            <v>23265</v>
          </cell>
          <cell r="E2933" t="str">
            <v>Supply Chain</v>
          </cell>
          <cell r="F2933" t="str">
            <v>NIS</v>
          </cell>
          <cell r="G2933" t="str">
            <v>OLD NIS Cost Area</v>
          </cell>
          <cell r="H2933" t="str">
            <v>120</v>
          </cell>
          <cell r="I2933" t="str">
            <v>LT</v>
          </cell>
          <cell r="K2933">
            <v>33250.32</v>
          </cell>
        </row>
        <row r="2934">
          <cell r="A2934" t="str">
            <v>O&amp;M</v>
          </cell>
          <cell r="B2934" t="str">
            <v>OLD NIS Cost Area</v>
          </cell>
          <cell r="C2934">
            <v>23265</v>
          </cell>
          <cell r="D2934" t="str">
            <v>23265</v>
          </cell>
          <cell r="E2934" t="str">
            <v>4R - Supply Chain</v>
          </cell>
          <cell r="F2934" t="str">
            <v>NIS</v>
          </cell>
          <cell r="G2934" t="str">
            <v>OLD NIS Cost Area</v>
          </cell>
          <cell r="H2934" t="str">
            <v>120</v>
          </cell>
          <cell r="I2934" t="str">
            <v>OT</v>
          </cell>
          <cell r="J2934">
            <v>15600.94</v>
          </cell>
        </row>
        <row r="2935">
          <cell r="A2935" t="str">
            <v>O&amp;M</v>
          </cell>
          <cell r="B2935" t="str">
            <v>OLD NIS Cost Area</v>
          </cell>
          <cell r="C2935">
            <v>23265</v>
          </cell>
          <cell r="D2935" t="str">
            <v>23265</v>
          </cell>
          <cell r="E2935" t="str">
            <v>Supply Chain</v>
          </cell>
          <cell r="F2935" t="str">
            <v>NIS</v>
          </cell>
          <cell r="G2935" t="str">
            <v>OLD NIS Cost Area</v>
          </cell>
          <cell r="H2935" t="str">
            <v>120</v>
          </cell>
          <cell r="I2935" t="str">
            <v>OT</v>
          </cell>
          <cell r="K2935">
            <v>739.85</v>
          </cell>
        </row>
        <row r="2936">
          <cell r="A2936" t="str">
            <v>O&amp;M</v>
          </cell>
          <cell r="B2936" t="str">
            <v>OLD NIS Cost Area</v>
          </cell>
          <cell r="C2936">
            <v>23265</v>
          </cell>
          <cell r="D2936" t="str">
            <v>23265</v>
          </cell>
          <cell r="E2936" t="str">
            <v>4R - Supply Chain</v>
          </cell>
          <cell r="F2936" t="str">
            <v>NIS</v>
          </cell>
          <cell r="G2936" t="str">
            <v>OLD NIS Cost Area</v>
          </cell>
          <cell r="H2936" t="str">
            <v>120</v>
          </cell>
          <cell r="I2936" t="str">
            <v>TT</v>
          </cell>
          <cell r="J2936">
            <v>708.5</v>
          </cell>
        </row>
        <row r="2937">
          <cell r="A2937" t="str">
            <v>O&amp;M</v>
          </cell>
          <cell r="B2937" t="str">
            <v>Bergen, John G</v>
          </cell>
          <cell r="C2937">
            <v>23270</v>
          </cell>
          <cell r="D2937" t="str">
            <v>23270</v>
          </cell>
          <cell r="E2937" t="str">
            <v>Application Enhancement &amp; Maintenance</v>
          </cell>
          <cell r="F2937" t="str">
            <v>NIS</v>
          </cell>
          <cell r="G2937" t="str">
            <v>NIS Process Development &amp; Communications Coordination</v>
          </cell>
          <cell r="H2937" t="str">
            <v>120</v>
          </cell>
          <cell r="I2937" t="str">
            <v>BT</v>
          </cell>
          <cell r="K2937">
            <v>3869</v>
          </cell>
        </row>
        <row r="2938">
          <cell r="A2938" t="str">
            <v>O&amp;M</v>
          </cell>
          <cell r="B2938" t="str">
            <v>Bergen, John G</v>
          </cell>
          <cell r="C2938">
            <v>23270</v>
          </cell>
          <cell r="D2938" t="str">
            <v>23270</v>
          </cell>
          <cell r="E2938" t="str">
            <v>M5 - BUSINESS APPLICATIONS</v>
          </cell>
          <cell r="F2938" t="str">
            <v>NIS</v>
          </cell>
          <cell r="G2938" t="str">
            <v>NIS Process Development &amp; Communications Coordination</v>
          </cell>
          <cell r="H2938" t="str">
            <v>120</v>
          </cell>
          <cell r="I2938" t="str">
            <v>BT</v>
          </cell>
          <cell r="J2938">
            <v>47172.7</v>
          </cell>
        </row>
        <row r="2939">
          <cell r="A2939" t="str">
            <v>O&amp;M</v>
          </cell>
          <cell r="B2939" t="str">
            <v>Bergen, John G</v>
          </cell>
          <cell r="C2939">
            <v>23270</v>
          </cell>
          <cell r="D2939" t="str">
            <v>23270</v>
          </cell>
          <cell r="E2939" t="str">
            <v>Application Enhancement &amp; Maintenance</v>
          </cell>
          <cell r="F2939" t="str">
            <v>NIS</v>
          </cell>
          <cell r="G2939" t="str">
            <v>NIS Process Development &amp; Communications Coordination</v>
          </cell>
          <cell r="H2939" t="str">
            <v>120</v>
          </cell>
          <cell r="I2939" t="str">
            <v>IT</v>
          </cell>
          <cell r="K2939">
            <v>16202.58</v>
          </cell>
        </row>
        <row r="2940">
          <cell r="A2940" t="str">
            <v>O&amp;M</v>
          </cell>
          <cell r="B2940" t="str">
            <v>Bergen, John G</v>
          </cell>
          <cell r="C2940">
            <v>23270</v>
          </cell>
          <cell r="D2940" t="str">
            <v>23270</v>
          </cell>
          <cell r="E2940" t="str">
            <v>M5 - BUSINESS APPLICATIONS</v>
          </cell>
          <cell r="F2940" t="str">
            <v>NIS</v>
          </cell>
          <cell r="G2940" t="str">
            <v>NIS Process Development &amp; Communications Coordination</v>
          </cell>
          <cell r="H2940" t="str">
            <v>120</v>
          </cell>
          <cell r="I2940" t="str">
            <v>IT</v>
          </cell>
          <cell r="J2940">
            <v>53249.53</v>
          </cell>
        </row>
        <row r="2941">
          <cell r="A2941" t="str">
            <v>O&amp;M</v>
          </cell>
          <cell r="B2941" t="str">
            <v>Bergen, John G</v>
          </cell>
          <cell r="C2941">
            <v>23270</v>
          </cell>
          <cell r="D2941" t="str">
            <v>23270</v>
          </cell>
          <cell r="E2941" t="str">
            <v>NIS Process Development</v>
          </cell>
          <cell r="F2941" t="str">
            <v>NIS</v>
          </cell>
          <cell r="G2941" t="str">
            <v>NIS Process Development &amp; Communications Coordination</v>
          </cell>
          <cell r="H2941" t="str">
            <v>120</v>
          </cell>
          <cell r="I2941" t="str">
            <v>IT</v>
          </cell>
          <cell r="L2941">
            <v>0</v>
          </cell>
        </row>
        <row r="2942">
          <cell r="A2942" t="str">
            <v>O&amp;M</v>
          </cell>
          <cell r="B2942" t="str">
            <v>Bergen, John G</v>
          </cell>
          <cell r="C2942">
            <v>23270</v>
          </cell>
          <cell r="D2942" t="str">
            <v>23270</v>
          </cell>
          <cell r="E2942" t="str">
            <v>Application Enhancement &amp; Maintenance</v>
          </cell>
          <cell r="F2942" t="str">
            <v>NIS</v>
          </cell>
          <cell r="G2942" t="str">
            <v>NIS Process Development &amp; Communications Coordination</v>
          </cell>
          <cell r="H2942" t="str">
            <v>120</v>
          </cell>
          <cell r="I2942" t="str">
            <v>LT</v>
          </cell>
          <cell r="K2942">
            <v>11362.16</v>
          </cell>
        </row>
        <row r="2943">
          <cell r="A2943" t="str">
            <v>O&amp;M</v>
          </cell>
          <cell r="B2943" t="str">
            <v>Bergen, John G</v>
          </cell>
          <cell r="C2943">
            <v>23270</v>
          </cell>
          <cell r="D2943" t="str">
            <v>23270</v>
          </cell>
          <cell r="E2943" t="str">
            <v>M5 - BUSINESS APPLICATIONS</v>
          </cell>
          <cell r="F2943" t="str">
            <v>NIS</v>
          </cell>
          <cell r="G2943" t="str">
            <v>NIS Process Development &amp; Communications Coordination</v>
          </cell>
          <cell r="H2943" t="str">
            <v>120</v>
          </cell>
          <cell r="I2943" t="str">
            <v>LT</v>
          </cell>
          <cell r="J2943">
            <v>148446.43</v>
          </cell>
          <cell r="M2943">
            <v>106.45</v>
          </cell>
        </row>
        <row r="2944">
          <cell r="A2944" t="str">
            <v>O&amp;M</v>
          </cell>
          <cell r="B2944" t="str">
            <v>Bergen, John G</v>
          </cell>
          <cell r="C2944">
            <v>23270</v>
          </cell>
          <cell r="D2944" t="str">
            <v>23270</v>
          </cell>
          <cell r="E2944" t="str">
            <v>Application Enhancement &amp; Maintenance</v>
          </cell>
          <cell r="F2944" t="str">
            <v>NIS</v>
          </cell>
          <cell r="G2944" t="str">
            <v>NIS Process Development &amp; Communications Coordination</v>
          </cell>
          <cell r="H2944" t="str">
            <v>120</v>
          </cell>
          <cell r="I2944" t="str">
            <v>OT</v>
          </cell>
          <cell r="K2944">
            <v>1120.76</v>
          </cell>
        </row>
        <row r="2945">
          <cell r="A2945" t="str">
            <v>O&amp;M</v>
          </cell>
          <cell r="B2945" t="str">
            <v>Bergen, John G</v>
          </cell>
          <cell r="C2945">
            <v>23270</v>
          </cell>
          <cell r="D2945" t="str">
            <v>23270</v>
          </cell>
          <cell r="E2945" t="str">
            <v>M5 - BUSINESS APPLICATIONS</v>
          </cell>
          <cell r="F2945" t="str">
            <v>NIS</v>
          </cell>
          <cell r="G2945" t="str">
            <v>NIS Process Development &amp; Communications Coordination</v>
          </cell>
          <cell r="H2945" t="str">
            <v>120</v>
          </cell>
          <cell r="I2945" t="str">
            <v>OT</v>
          </cell>
          <cell r="J2945">
            <v>13124.16</v>
          </cell>
        </row>
        <row r="2946">
          <cell r="A2946" t="str">
            <v>O&amp;M</v>
          </cell>
          <cell r="B2946" t="str">
            <v>Bergen, John G</v>
          </cell>
          <cell r="C2946">
            <v>23270</v>
          </cell>
          <cell r="D2946" t="str">
            <v>23270</v>
          </cell>
          <cell r="E2946" t="str">
            <v>M5 - BUSINESS APPLICATIONS</v>
          </cell>
          <cell r="F2946" t="str">
            <v>NIS</v>
          </cell>
          <cell r="G2946" t="str">
            <v>NIS Process Development &amp; Communications Coordination</v>
          </cell>
          <cell r="H2946" t="str">
            <v>120</v>
          </cell>
          <cell r="I2946" t="str">
            <v>TT</v>
          </cell>
          <cell r="J2946">
            <v>1327.28</v>
          </cell>
          <cell r="M2946">
            <v>-47216.4</v>
          </cell>
        </row>
        <row r="2947">
          <cell r="A2947" t="str">
            <v>O&amp;M</v>
          </cell>
          <cell r="B2947" t="str">
            <v>Bergen, John G</v>
          </cell>
          <cell r="C2947">
            <v>23275</v>
          </cell>
          <cell r="D2947" t="str">
            <v>23275</v>
          </cell>
          <cell r="E2947" t="str">
            <v>M6 - ACCOUNT MANAGER</v>
          </cell>
          <cell r="F2947" t="str">
            <v>NIS</v>
          </cell>
          <cell r="G2947" t="str">
            <v>Project Control &amp; Resource Management</v>
          </cell>
          <cell r="H2947" t="str">
            <v>120</v>
          </cell>
          <cell r="I2947" t="str">
            <v>BT</v>
          </cell>
          <cell r="J2947">
            <v>0.85</v>
          </cell>
        </row>
        <row r="2948">
          <cell r="A2948" t="str">
            <v>O&amp;M</v>
          </cell>
          <cell r="B2948" t="str">
            <v>Bergen, John G</v>
          </cell>
          <cell r="C2948">
            <v>23275</v>
          </cell>
          <cell r="D2948" t="str">
            <v>23275</v>
          </cell>
          <cell r="E2948" t="str">
            <v>Demand and Resource</v>
          </cell>
          <cell r="F2948" t="str">
            <v>NIS</v>
          </cell>
          <cell r="G2948" t="str">
            <v>Project Control &amp; Resource Management</v>
          </cell>
          <cell r="H2948" t="str">
            <v>120</v>
          </cell>
          <cell r="I2948" t="str">
            <v>IT</v>
          </cell>
          <cell r="K2948">
            <v>6723.95</v>
          </cell>
        </row>
        <row r="2949">
          <cell r="A2949" t="str">
            <v>O&amp;M</v>
          </cell>
          <cell r="B2949" t="str">
            <v>Bergen, John G</v>
          </cell>
          <cell r="C2949">
            <v>23275</v>
          </cell>
          <cell r="D2949" t="str">
            <v>23275</v>
          </cell>
          <cell r="E2949" t="str">
            <v>M6 - ACCOUNT MANAGER</v>
          </cell>
          <cell r="F2949" t="str">
            <v>NIS</v>
          </cell>
          <cell r="G2949" t="str">
            <v>Project Control &amp; Resource Management</v>
          </cell>
          <cell r="H2949" t="str">
            <v>120</v>
          </cell>
          <cell r="I2949" t="str">
            <v>IT</v>
          </cell>
          <cell r="J2949">
            <v>0.63</v>
          </cell>
        </row>
        <row r="2950">
          <cell r="A2950" t="str">
            <v>O&amp;M</v>
          </cell>
          <cell r="B2950" t="str">
            <v>Bergen, John G</v>
          </cell>
          <cell r="C2950">
            <v>23275</v>
          </cell>
          <cell r="D2950" t="str">
            <v>23275</v>
          </cell>
          <cell r="E2950" t="str">
            <v>Project Control</v>
          </cell>
          <cell r="F2950" t="str">
            <v>NIS</v>
          </cell>
          <cell r="G2950" t="str">
            <v>Project Control &amp; Resource Management</v>
          </cell>
          <cell r="H2950" t="str">
            <v>120</v>
          </cell>
          <cell r="I2950" t="str">
            <v>IT</v>
          </cell>
          <cell r="L2950">
            <v>180</v>
          </cell>
        </row>
        <row r="2951">
          <cell r="A2951" t="str">
            <v>O&amp;M</v>
          </cell>
          <cell r="B2951" t="str">
            <v>Bergen, John G</v>
          </cell>
          <cell r="C2951">
            <v>23275</v>
          </cell>
          <cell r="D2951" t="str">
            <v>23275</v>
          </cell>
          <cell r="E2951" t="str">
            <v>M6 - ACCOUNT MANAGER</v>
          </cell>
          <cell r="F2951" t="str">
            <v>NIS</v>
          </cell>
          <cell r="G2951" t="str">
            <v>Project Control &amp; Resource Management</v>
          </cell>
          <cell r="H2951" t="str">
            <v>120</v>
          </cell>
          <cell r="I2951" t="str">
            <v>LT</v>
          </cell>
          <cell r="J2951">
            <v>1.54</v>
          </cell>
        </row>
        <row r="2952">
          <cell r="A2952" t="str">
            <v>O&amp;M</v>
          </cell>
          <cell r="B2952" t="str">
            <v>Bergen, John G</v>
          </cell>
          <cell r="C2952">
            <v>23275</v>
          </cell>
          <cell r="D2952" t="str">
            <v>23275</v>
          </cell>
          <cell r="E2952" t="str">
            <v>Demand and Resource</v>
          </cell>
          <cell r="F2952" t="str">
            <v>NIS</v>
          </cell>
          <cell r="G2952" t="str">
            <v>Project Control &amp; Resource Management</v>
          </cell>
          <cell r="H2952" t="str">
            <v>120</v>
          </cell>
          <cell r="I2952" t="str">
            <v>OT</v>
          </cell>
          <cell r="K2952">
            <v>2.21</v>
          </cell>
          <cell r="M2952">
            <v>20</v>
          </cell>
        </row>
        <row r="2953">
          <cell r="A2953" t="str">
            <v>O&amp;M</v>
          </cell>
          <cell r="B2953" t="str">
            <v>Bergen, John G</v>
          </cell>
          <cell r="C2953">
            <v>23275</v>
          </cell>
          <cell r="D2953" t="str">
            <v>23275</v>
          </cell>
          <cell r="E2953" t="str">
            <v>M6 - ACCOUNT MANAGER</v>
          </cell>
          <cell r="F2953" t="str">
            <v>NIS</v>
          </cell>
          <cell r="G2953" t="str">
            <v>Project Control &amp; Resource Management</v>
          </cell>
          <cell r="H2953" t="str">
            <v>120</v>
          </cell>
          <cell r="I2953" t="str">
            <v>OT</v>
          </cell>
          <cell r="J2953">
            <v>0.31</v>
          </cell>
        </row>
        <row r="2954">
          <cell r="A2954" t="str">
            <v>O&amp;M</v>
          </cell>
          <cell r="B2954" t="str">
            <v>Collins, Carol A</v>
          </cell>
          <cell r="C2954">
            <v>23280</v>
          </cell>
          <cell r="D2954" t="str">
            <v>23280</v>
          </cell>
          <cell r="E2954" t="str">
            <v>Buisness Integration</v>
          </cell>
          <cell r="F2954" t="str">
            <v>NIS</v>
          </cell>
          <cell r="G2954" t="str">
            <v>Internet Development</v>
          </cell>
          <cell r="H2954" t="str">
            <v>120</v>
          </cell>
          <cell r="I2954" t="str">
            <v>BT</v>
          </cell>
          <cell r="J2954">
            <v>20908.27</v>
          </cell>
        </row>
        <row r="2955">
          <cell r="A2955" t="str">
            <v>O&amp;M</v>
          </cell>
          <cell r="B2955" t="str">
            <v>Collins, Carol A</v>
          </cell>
          <cell r="C2955">
            <v>23280</v>
          </cell>
          <cell r="D2955" t="str">
            <v>23280</v>
          </cell>
          <cell r="E2955" t="str">
            <v>Client Mangement</v>
          </cell>
          <cell r="F2955" t="str">
            <v>NIS</v>
          </cell>
          <cell r="G2955" t="str">
            <v>Internet Development</v>
          </cell>
          <cell r="H2955" t="str">
            <v>120</v>
          </cell>
          <cell r="I2955" t="str">
            <v>BT</v>
          </cell>
          <cell r="K2955">
            <v>2925.25</v>
          </cell>
        </row>
        <row r="2956">
          <cell r="A2956" t="str">
            <v>O&amp;M</v>
          </cell>
          <cell r="B2956" t="str">
            <v>Collins, Carol A</v>
          </cell>
          <cell r="C2956">
            <v>23280</v>
          </cell>
          <cell r="D2956" t="str">
            <v>23280</v>
          </cell>
          <cell r="E2956" t="str">
            <v>Buisness Integration</v>
          </cell>
          <cell r="F2956" t="str">
            <v>NIS</v>
          </cell>
          <cell r="G2956" t="str">
            <v>Internet Development</v>
          </cell>
          <cell r="H2956" t="str">
            <v>120</v>
          </cell>
          <cell r="I2956" t="str">
            <v>IT</v>
          </cell>
          <cell r="J2956">
            <v>35669.85</v>
          </cell>
        </row>
        <row r="2957">
          <cell r="A2957" t="str">
            <v>O&amp;M</v>
          </cell>
          <cell r="B2957" t="str">
            <v>Collins, Carol A</v>
          </cell>
          <cell r="C2957">
            <v>23280</v>
          </cell>
          <cell r="D2957" t="str">
            <v>23280</v>
          </cell>
          <cell r="E2957" t="str">
            <v>Client Mangement</v>
          </cell>
          <cell r="F2957" t="str">
            <v>NIS</v>
          </cell>
          <cell r="G2957" t="str">
            <v>Internet Development</v>
          </cell>
          <cell r="H2957" t="str">
            <v>120</v>
          </cell>
          <cell r="I2957" t="str">
            <v>IT</v>
          </cell>
          <cell r="K2957">
            <v>52544.55</v>
          </cell>
        </row>
        <row r="2958">
          <cell r="A2958" t="str">
            <v>O&amp;M</v>
          </cell>
          <cell r="B2958" t="str">
            <v>Collins, Carol A</v>
          </cell>
          <cell r="C2958">
            <v>23280</v>
          </cell>
          <cell r="D2958" t="str">
            <v>23280</v>
          </cell>
          <cell r="E2958" t="str">
            <v>System Integration Svcs</v>
          </cell>
          <cell r="F2958" t="str">
            <v>NIS</v>
          </cell>
          <cell r="G2958" t="str">
            <v>Internet Development</v>
          </cell>
          <cell r="H2958" t="str">
            <v>120</v>
          </cell>
          <cell r="I2958" t="str">
            <v>IT</v>
          </cell>
          <cell r="L2958">
            <v>6</v>
          </cell>
        </row>
        <row r="2959">
          <cell r="A2959" t="str">
            <v>O&amp;M</v>
          </cell>
          <cell r="B2959" t="str">
            <v>Collins, Carol A</v>
          </cell>
          <cell r="C2959">
            <v>23280</v>
          </cell>
          <cell r="D2959" t="str">
            <v>23280</v>
          </cell>
          <cell r="E2959" t="str">
            <v>Buisness Integration</v>
          </cell>
          <cell r="F2959" t="str">
            <v>NIS</v>
          </cell>
          <cell r="G2959" t="str">
            <v>Internet Development</v>
          </cell>
          <cell r="H2959" t="str">
            <v>120</v>
          </cell>
          <cell r="I2959" t="str">
            <v>LT</v>
          </cell>
          <cell r="J2959">
            <v>61037.279999999999</v>
          </cell>
        </row>
        <row r="2960">
          <cell r="A2960" t="str">
            <v>O&amp;M</v>
          </cell>
          <cell r="B2960" t="str">
            <v>Collins, Carol A</v>
          </cell>
          <cell r="C2960">
            <v>23280</v>
          </cell>
          <cell r="D2960" t="str">
            <v>23280</v>
          </cell>
          <cell r="E2960" t="str">
            <v>Client Mangement</v>
          </cell>
          <cell r="F2960" t="str">
            <v>NIS</v>
          </cell>
          <cell r="G2960" t="str">
            <v>Internet Development</v>
          </cell>
          <cell r="H2960" t="str">
            <v>120</v>
          </cell>
          <cell r="I2960" t="str">
            <v>LT</v>
          </cell>
          <cell r="K2960">
            <v>8357.9</v>
          </cell>
        </row>
        <row r="2961">
          <cell r="A2961" t="str">
            <v>O&amp;M</v>
          </cell>
          <cell r="B2961" t="str">
            <v>Collins, Carol A</v>
          </cell>
          <cell r="C2961">
            <v>23280</v>
          </cell>
          <cell r="D2961" t="str">
            <v>23280</v>
          </cell>
          <cell r="E2961" t="str">
            <v>Buisness Integration</v>
          </cell>
          <cell r="F2961" t="str">
            <v>NIS</v>
          </cell>
          <cell r="G2961" t="str">
            <v>Internet Development</v>
          </cell>
          <cell r="H2961" t="str">
            <v>120</v>
          </cell>
          <cell r="I2961" t="str">
            <v>OT</v>
          </cell>
          <cell r="J2961">
            <v>3218.22</v>
          </cell>
        </row>
        <row r="2962">
          <cell r="A2962" t="str">
            <v>O&amp;M</v>
          </cell>
          <cell r="B2962" t="str">
            <v>Collins, Carol A</v>
          </cell>
          <cell r="C2962">
            <v>23280</v>
          </cell>
          <cell r="D2962" t="str">
            <v>23280</v>
          </cell>
          <cell r="E2962" t="str">
            <v>Client Mangement</v>
          </cell>
          <cell r="F2962" t="str">
            <v>NIS</v>
          </cell>
          <cell r="G2962" t="str">
            <v>Internet Development</v>
          </cell>
          <cell r="H2962" t="str">
            <v>120</v>
          </cell>
          <cell r="I2962" t="str">
            <v>OT</v>
          </cell>
          <cell r="K2962">
            <v>2581.4899999999998</v>
          </cell>
        </row>
        <row r="2963">
          <cell r="A2963" t="str">
            <v>O&amp;M</v>
          </cell>
          <cell r="B2963" t="str">
            <v>Collins, Carol A</v>
          </cell>
          <cell r="C2963">
            <v>23280</v>
          </cell>
          <cell r="D2963" t="str">
            <v>23280</v>
          </cell>
          <cell r="E2963" t="str">
            <v>Buisness Integration</v>
          </cell>
          <cell r="F2963" t="str">
            <v>NIS</v>
          </cell>
          <cell r="G2963" t="str">
            <v>Internet Development</v>
          </cell>
          <cell r="H2963" t="str">
            <v>120</v>
          </cell>
          <cell r="I2963" t="str">
            <v>TT</v>
          </cell>
          <cell r="J2963">
            <v>143</v>
          </cell>
        </row>
        <row r="2964">
          <cell r="A2964" t="str">
            <v>O&amp;M</v>
          </cell>
          <cell r="B2964" t="str">
            <v>Bergen, John G</v>
          </cell>
          <cell r="C2964">
            <v>23285</v>
          </cell>
          <cell r="D2964" t="str">
            <v>23285</v>
          </cell>
          <cell r="E2964" t="str">
            <v>Business Management</v>
          </cell>
          <cell r="F2964" t="str">
            <v>NIS</v>
          </cell>
          <cell r="G2964" t="str">
            <v>Business Management</v>
          </cell>
          <cell r="H2964" t="str">
            <v>120</v>
          </cell>
          <cell r="I2964" t="str">
            <v>BT</v>
          </cell>
          <cell r="J2964">
            <v>32290.18</v>
          </cell>
        </row>
        <row r="2965">
          <cell r="A2965" t="str">
            <v>O&amp;M</v>
          </cell>
          <cell r="B2965" t="str">
            <v>Bergen, John G</v>
          </cell>
          <cell r="C2965">
            <v>23285</v>
          </cell>
          <cell r="D2965" t="str">
            <v>23285</v>
          </cell>
          <cell r="E2965" t="str">
            <v>Business Management</v>
          </cell>
          <cell r="F2965" t="str">
            <v>NIS</v>
          </cell>
          <cell r="G2965" t="str">
            <v>Business Management</v>
          </cell>
          <cell r="H2965" t="str">
            <v>120</v>
          </cell>
          <cell r="I2965" t="str">
            <v>IT</v>
          </cell>
          <cell r="J2965">
            <v>505809.35</v>
          </cell>
          <cell r="K2965">
            <v>151218.45000000001</v>
          </cell>
          <cell r="L2965">
            <v>63725.25</v>
          </cell>
        </row>
        <row r="2966">
          <cell r="A2966" t="str">
            <v>O&amp;M</v>
          </cell>
          <cell r="B2966" t="str">
            <v>Bergen, John G</v>
          </cell>
          <cell r="C2966">
            <v>23285</v>
          </cell>
          <cell r="D2966" t="str">
            <v>23285</v>
          </cell>
          <cell r="E2966" t="str">
            <v>Business Management</v>
          </cell>
          <cell r="F2966" t="str">
            <v>NIS</v>
          </cell>
          <cell r="G2966" t="str">
            <v>Business Management</v>
          </cell>
          <cell r="H2966" t="str">
            <v>120</v>
          </cell>
          <cell r="I2966" t="str">
            <v>LT</v>
          </cell>
          <cell r="J2966">
            <v>92331.13</v>
          </cell>
          <cell r="M2966">
            <v>51.47</v>
          </cell>
        </row>
        <row r="2967">
          <cell r="A2967" t="str">
            <v>O&amp;M</v>
          </cell>
          <cell r="B2967" t="str">
            <v>Bergen, John G</v>
          </cell>
          <cell r="C2967">
            <v>23285</v>
          </cell>
          <cell r="D2967" t="str">
            <v>23285</v>
          </cell>
          <cell r="E2967" t="str">
            <v>Business Management</v>
          </cell>
          <cell r="F2967" t="str">
            <v>NIS</v>
          </cell>
          <cell r="G2967" t="str">
            <v>Business Management</v>
          </cell>
          <cell r="H2967" t="str">
            <v>120</v>
          </cell>
          <cell r="I2967" t="str">
            <v>OT</v>
          </cell>
          <cell r="J2967">
            <v>7262.66</v>
          </cell>
          <cell r="K2967">
            <v>2361.89</v>
          </cell>
        </row>
        <row r="2968">
          <cell r="A2968" t="str">
            <v>O&amp;M</v>
          </cell>
          <cell r="B2968" t="str">
            <v>Bergen, John G</v>
          </cell>
          <cell r="C2968">
            <v>23285</v>
          </cell>
          <cell r="D2968" t="str">
            <v>23285</v>
          </cell>
          <cell r="E2968" t="str">
            <v>Business Management</v>
          </cell>
          <cell r="F2968" t="str">
            <v>NIS</v>
          </cell>
          <cell r="G2968" t="str">
            <v>Business Management</v>
          </cell>
          <cell r="H2968" t="str">
            <v>120</v>
          </cell>
          <cell r="I2968" t="str">
            <v>TT</v>
          </cell>
          <cell r="J2968">
            <v>1519.27</v>
          </cell>
        </row>
        <row r="2969">
          <cell r="A2969" t="str">
            <v>O&amp;M</v>
          </cell>
          <cell r="B2969" t="str">
            <v>OLD NIS Cost Area</v>
          </cell>
          <cell r="C2969">
            <v>23290</v>
          </cell>
          <cell r="D2969" t="str">
            <v>23290</v>
          </cell>
          <cell r="E2969" t="str">
            <v>Contracts</v>
          </cell>
          <cell r="F2969" t="str">
            <v>NIS</v>
          </cell>
          <cell r="G2969" t="str">
            <v>OLD NIS Cost Area</v>
          </cell>
          <cell r="H2969" t="str">
            <v>120</v>
          </cell>
          <cell r="I2969" t="str">
            <v>BT</v>
          </cell>
          <cell r="K2969">
            <v>13441.3</v>
          </cell>
        </row>
        <row r="2970">
          <cell r="A2970" t="str">
            <v>O&amp;M</v>
          </cell>
          <cell r="B2970" t="str">
            <v>OLD NIS Cost Area</v>
          </cell>
          <cell r="C2970">
            <v>23290</v>
          </cell>
          <cell r="D2970" t="str">
            <v>23290</v>
          </cell>
          <cell r="E2970" t="str">
            <v>Performance Management</v>
          </cell>
          <cell r="F2970" t="str">
            <v>NIS</v>
          </cell>
          <cell r="G2970" t="str">
            <v>OLD NIS Cost Area</v>
          </cell>
          <cell r="H2970" t="str">
            <v>120</v>
          </cell>
          <cell r="I2970" t="str">
            <v>BT</v>
          </cell>
          <cell r="J2970">
            <v>114312.04</v>
          </cell>
        </row>
        <row r="2971">
          <cell r="A2971" t="str">
            <v>O&amp;M</v>
          </cell>
          <cell r="B2971" t="str">
            <v>OLD NIS Cost Area</v>
          </cell>
          <cell r="C2971">
            <v>23290</v>
          </cell>
          <cell r="D2971" t="str">
            <v>23290</v>
          </cell>
          <cell r="E2971" t="str">
            <v>Contracts</v>
          </cell>
          <cell r="F2971" t="str">
            <v>NIS</v>
          </cell>
          <cell r="G2971" t="str">
            <v>OLD NIS Cost Area</v>
          </cell>
          <cell r="H2971" t="str">
            <v>120</v>
          </cell>
          <cell r="I2971" t="str">
            <v>IT</v>
          </cell>
          <cell r="K2971">
            <v>549522.24</v>
          </cell>
          <cell r="L2971">
            <v>1486.32</v>
          </cell>
          <cell r="M2971">
            <v>168559.87</v>
          </cell>
        </row>
        <row r="2972">
          <cell r="A2972" t="str">
            <v>O&amp;M</v>
          </cell>
          <cell r="B2972" t="str">
            <v>OLD NIS Cost Area</v>
          </cell>
          <cell r="C2972">
            <v>23290</v>
          </cell>
          <cell r="D2972" t="str">
            <v>23290</v>
          </cell>
          <cell r="E2972" t="str">
            <v>Performance Management</v>
          </cell>
          <cell r="F2972" t="str">
            <v>NIS</v>
          </cell>
          <cell r="G2972" t="str">
            <v>OLD NIS Cost Area</v>
          </cell>
          <cell r="H2972" t="str">
            <v>120</v>
          </cell>
          <cell r="I2972" t="str">
            <v>IT</v>
          </cell>
          <cell r="J2972">
            <v>4349437.78</v>
          </cell>
        </row>
        <row r="2973">
          <cell r="A2973" t="str">
            <v>O&amp;M</v>
          </cell>
          <cell r="B2973" t="str">
            <v>OLD NIS Cost Area</v>
          </cell>
          <cell r="C2973">
            <v>23290</v>
          </cell>
          <cell r="D2973" t="str">
            <v>23290</v>
          </cell>
          <cell r="E2973" t="str">
            <v>Contracts</v>
          </cell>
          <cell r="F2973" t="str">
            <v>NIS</v>
          </cell>
          <cell r="G2973" t="str">
            <v>OLD NIS Cost Area</v>
          </cell>
          <cell r="H2973" t="str">
            <v>120</v>
          </cell>
          <cell r="I2973" t="str">
            <v>LT</v>
          </cell>
          <cell r="K2973">
            <v>38403.86</v>
          </cell>
        </row>
        <row r="2974">
          <cell r="A2974" t="str">
            <v>O&amp;M</v>
          </cell>
          <cell r="B2974" t="str">
            <v>OLD NIS Cost Area</v>
          </cell>
          <cell r="C2974">
            <v>23290</v>
          </cell>
          <cell r="D2974" t="str">
            <v>23290</v>
          </cell>
          <cell r="E2974" t="str">
            <v>Performance Management</v>
          </cell>
          <cell r="F2974" t="str">
            <v>NIS</v>
          </cell>
          <cell r="G2974" t="str">
            <v>OLD NIS Cost Area</v>
          </cell>
          <cell r="H2974" t="str">
            <v>120</v>
          </cell>
          <cell r="I2974" t="str">
            <v>LT</v>
          </cell>
          <cell r="J2974">
            <v>331707.33</v>
          </cell>
        </row>
        <row r="2975">
          <cell r="A2975" t="str">
            <v>O&amp;M</v>
          </cell>
          <cell r="B2975" t="str">
            <v>OLD NIS Cost Area</v>
          </cell>
          <cell r="C2975">
            <v>23290</v>
          </cell>
          <cell r="D2975" t="str">
            <v>23290</v>
          </cell>
          <cell r="E2975" t="str">
            <v>Contracts</v>
          </cell>
          <cell r="F2975" t="str">
            <v>NIS</v>
          </cell>
          <cell r="G2975" t="str">
            <v>OLD NIS Cost Area</v>
          </cell>
          <cell r="H2975" t="str">
            <v>120</v>
          </cell>
          <cell r="I2975" t="str">
            <v>OT</v>
          </cell>
          <cell r="K2975">
            <v>62609.19</v>
          </cell>
        </row>
        <row r="2976">
          <cell r="A2976" t="str">
            <v>O&amp;M</v>
          </cell>
          <cell r="B2976" t="str">
            <v>OLD NIS Cost Area</v>
          </cell>
          <cell r="C2976">
            <v>23290</v>
          </cell>
          <cell r="D2976" t="str">
            <v>23290</v>
          </cell>
          <cell r="E2976" t="str">
            <v>Performance Management</v>
          </cell>
          <cell r="F2976" t="str">
            <v>NIS</v>
          </cell>
          <cell r="G2976" t="str">
            <v>OLD NIS Cost Area</v>
          </cell>
          <cell r="H2976" t="str">
            <v>120</v>
          </cell>
          <cell r="I2976" t="str">
            <v>OT</v>
          </cell>
          <cell r="J2976">
            <v>176875</v>
          </cell>
        </row>
        <row r="2977">
          <cell r="A2977" t="str">
            <v>O&amp;M</v>
          </cell>
          <cell r="B2977" t="str">
            <v>OLD NIS Cost Area</v>
          </cell>
          <cell r="C2977">
            <v>23290</v>
          </cell>
          <cell r="D2977" t="str">
            <v>23290</v>
          </cell>
          <cell r="E2977" t="str">
            <v>Contracts</v>
          </cell>
          <cell r="F2977" t="str">
            <v>NIS</v>
          </cell>
          <cell r="G2977" t="str">
            <v>OLD NIS Cost Area</v>
          </cell>
          <cell r="H2977" t="str">
            <v>120</v>
          </cell>
          <cell r="I2977" t="str">
            <v>TT</v>
          </cell>
          <cell r="K2977">
            <v>522.38</v>
          </cell>
        </row>
        <row r="2978">
          <cell r="A2978" t="str">
            <v>O&amp;M</v>
          </cell>
          <cell r="B2978" t="str">
            <v>OLD NIS Cost Area</v>
          </cell>
          <cell r="C2978">
            <v>23290</v>
          </cell>
          <cell r="D2978" t="str">
            <v>23290</v>
          </cell>
          <cell r="E2978" t="str">
            <v>Performance Management</v>
          </cell>
          <cell r="F2978" t="str">
            <v>NIS</v>
          </cell>
          <cell r="G2978" t="str">
            <v>OLD NIS Cost Area</v>
          </cell>
          <cell r="H2978" t="str">
            <v>120</v>
          </cell>
          <cell r="I2978" t="str">
            <v>TT</v>
          </cell>
          <cell r="J2978">
            <v>575.34</v>
          </cell>
        </row>
        <row r="2979">
          <cell r="A2979" t="str">
            <v>O&amp;M</v>
          </cell>
          <cell r="B2979" t="str">
            <v>Collins, Carol A</v>
          </cell>
          <cell r="C2979">
            <v>23293</v>
          </cell>
          <cell r="D2979" t="str">
            <v>23293</v>
          </cell>
          <cell r="E2979" t="str">
            <v>Performance Management</v>
          </cell>
          <cell r="F2979" t="str">
            <v>NIS</v>
          </cell>
          <cell r="G2979" t="str">
            <v>Engineering</v>
          </cell>
          <cell r="H2979" t="str">
            <v>120</v>
          </cell>
          <cell r="I2979" t="str">
            <v>IT</v>
          </cell>
          <cell r="K2979">
            <v>176.34</v>
          </cell>
          <cell r="M2979">
            <v>-6240</v>
          </cell>
        </row>
        <row r="2980">
          <cell r="A2980" t="str">
            <v>O&amp;M</v>
          </cell>
          <cell r="B2980" t="str">
            <v>Bergen, John G</v>
          </cell>
          <cell r="C2980">
            <v>23295</v>
          </cell>
          <cell r="D2980" t="str">
            <v>23295</v>
          </cell>
          <cell r="E2980" t="str">
            <v>Project Management</v>
          </cell>
          <cell r="F2980" t="str">
            <v>NIS</v>
          </cell>
          <cell r="G2980" t="str">
            <v>Project Management Office</v>
          </cell>
          <cell r="H2980" t="str">
            <v>120</v>
          </cell>
          <cell r="I2980" t="str">
            <v>BT</v>
          </cell>
          <cell r="J2980">
            <v>32758.01</v>
          </cell>
          <cell r="K2980">
            <v>3740.4</v>
          </cell>
        </row>
        <row r="2981">
          <cell r="A2981" t="str">
            <v>O&amp;M</v>
          </cell>
          <cell r="B2981" t="str">
            <v>Bergen, John G</v>
          </cell>
          <cell r="C2981">
            <v>23295</v>
          </cell>
          <cell r="D2981" t="str">
            <v>23295</v>
          </cell>
          <cell r="E2981" t="str">
            <v>Project Management</v>
          </cell>
          <cell r="F2981" t="str">
            <v>NIS</v>
          </cell>
          <cell r="G2981" t="str">
            <v>Project Management Office</v>
          </cell>
          <cell r="H2981" t="str">
            <v>120</v>
          </cell>
          <cell r="I2981" t="str">
            <v>IT</v>
          </cell>
          <cell r="J2981">
            <v>141517.26</v>
          </cell>
          <cell r="K2981">
            <v>919.45</v>
          </cell>
          <cell r="M2981">
            <v>135.09</v>
          </cell>
        </row>
        <row r="2982">
          <cell r="A2982" t="str">
            <v>O&amp;M</v>
          </cell>
          <cell r="B2982" t="str">
            <v>Bergen, John G</v>
          </cell>
          <cell r="C2982">
            <v>23295</v>
          </cell>
          <cell r="D2982" t="str">
            <v>23295</v>
          </cell>
          <cell r="E2982" t="str">
            <v>Project Management</v>
          </cell>
          <cell r="F2982" t="str">
            <v>NIS</v>
          </cell>
          <cell r="G2982" t="str">
            <v>Project Management Office</v>
          </cell>
          <cell r="H2982" t="str">
            <v>120</v>
          </cell>
          <cell r="I2982" t="str">
            <v>LT</v>
          </cell>
          <cell r="J2982">
            <v>93706.69</v>
          </cell>
          <cell r="K2982">
            <v>10687.56</v>
          </cell>
        </row>
        <row r="2983">
          <cell r="A2983" t="str">
            <v>O&amp;M</v>
          </cell>
          <cell r="B2983" t="str">
            <v>Bergen, John G</v>
          </cell>
          <cell r="C2983">
            <v>23295</v>
          </cell>
          <cell r="D2983" t="str">
            <v>23295</v>
          </cell>
          <cell r="E2983" t="str">
            <v>Project Management Office</v>
          </cell>
          <cell r="F2983" t="str">
            <v>NIS</v>
          </cell>
          <cell r="G2983" t="str">
            <v>Project Management Office</v>
          </cell>
          <cell r="H2983" t="str">
            <v>120</v>
          </cell>
          <cell r="I2983" t="str">
            <v>MT</v>
          </cell>
          <cell r="M2983">
            <v>384.39</v>
          </cell>
        </row>
        <row r="2984">
          <cell r="A2984" t="str">
            <v>O&amp;M</v>
          </cell>
          <cell r="B2984" t="str">
            <v>Bergen, John G</v>
          </cell>
          <cell r="C2984">
            <v>23295</v>
          </cell>
          <cell r="D2984" t="str">
            <v>23295</v>
          </cell>
          <cell r="E2984" t="str">
            <v>Project Management</v>
          </cell>
          <cell r="F2984" t="str">
            <v>NIS</v>
          </cell>
          <cell r="G2984" t="str">
            <v>Project Management Office</v>
          </cell>
          <cell r="H2984" t="str">
            <v>120</v>
          </cell>
          <cell r="I2984" t="str">
            <v>OT</v>
          </cell>
          <cell r="J2984">
            <v>2073.14</v>
          </cell>
          <cell r="K2984">
            <v>1085.08</v>
          </cell>
          <cell r="M2984">
            <v>32460.400000000001</v>
          </cell>
        </row>
        <row r="2985">
          <cell r="A2985" t="str">
            <v>O&amp;M</v>
          </cell>
          <cell r="B2985" t="str">
            <v>Bergen, John G</v>
          </cell>
          <cell r="C2985">
            <v>23295</v>
          </cell>
          <cell r="D2985" t="str">
            <v>23295</v>
          </cell>
          <cell r="E2985" t="str">
            <v>Project Management</v>
          </cell>
          <cell r="F2985" t="str">
            <v>NIS</v>
          </cell>
          <cell r="G2985" t="str">
            <v>Project Management Office</v>
          </cell>
          <cell r="H2985" t="str">
            <v>120</v>
          </cell>
          <cell r="I2985" t="str">
            <v>TT</v>
          </cell>
          <cell r="J2985">
            <v>0</v>
          </cell>
        </row>
        <row r="2986">
          <cell r="A2986" t="str">
            <v>O&amp;M</v>
          </cell>
          <cell r="C2986">
            <v>23300</v>
          </cell>
          <cell r="D2986" t="str">
            <v>23300</v>
          </cell>
          <cell r="E2986" t="str">
            <v>D3 - LOGISTICS GROUP</v>
          </cell>
          <cell r="H2986" t="str">
            <v>120</v>
          </cell>
          <cell r="I2986" t="str">
            <v>BT</v>
          </cell>
          <cell r="J2986">
            <v>13431.67</v>
          </cell>
          <cell r="K2986">
            <v>870.03</v>
          </cell>
        </row>
        <row r="2987">
          <cell r="A2987" t="str">
            <v>O&amp;M</v>
          </cell>
          <cell r="C2987">
            <v>23300</v>
          </cell>
          <cell r="D2987" t="str">
            <v>23300</v>
          </cell>
          <cell r="E2987" t="str">
            <v>D3 - LOGISTICS GROUP</v>
          </cell>
          <cell r="H2987" t="str">
            <v>120</v>
          </cell>
          <cell r="I2987" t="str">
            <v>IT</v>
          </cell>
          <cell r="J2987">
            <v>16205.09</v>
          </cell>
          <cell r="K2987">
            <v>4474.13</v>
          </cell>
        </row>
        <row r="2988">
          <cell r="A2988" t="str">
            <v>O&amp;M</v>
          </cell>
          <cell r="C2988">
            <v>23300</v>
          </cell>
          <cell r="D2988" t="str">
            <v>23300</v>
          </cell>
          <cell r="E2988" t="str">
            <v>D3 - LOGISTICS GROUP</v>
          </cell>
          <cell r="H2988" t="str">
            <v>120</v>
          </cell>
          <cell r="I2988" t="str">
            <v>LT</v>
          </cell>
          <cell r="J2988">
            <v>24134.15</v>
          </cell>
          <cell r="K2988">
            <v>1849.52</v>
          </cell>
        </row>
        <row r="2989">
          <cell r="A2989" t="str">
            <v>O&amp;M</v>
          </cell>
          <cell r="C2989">
            <v>23300</v>
          </cell>
          <cell r="D2989" t="str">
            <v>23300</v>
          </cell>
          <cell r="E2989" t="str">
            <v>D3 - LOGISTICS GROUP</v>
          </cell>
          <cell r="H2989" t="str">
            <v>120</v>
          </cell>
          <cell r="I2989" t="str">
            <v>MT</v>
          </cell>
          <cell r="J2989">
            <v>1563.35</v>
          </cell>
          <cell r="K2989">
            <v>360.05</v>
          </cell>
        </row>
        <row r="2990">
          <cell r="A2990" t="str">
            <v>O&amp;M</v>
          </cell>
          <cell r="C2990">
            <v>23300</v>
          </cell>
          <cell r="D2990" t="str">
            <v>23300</v>
          </cell>
          <cell r="E2990" t="str">
            <v>D3 - LOGISTICS GROUP</v>
          </cell>
          <cell r="H2990" t="str">
            <v>120</v>
          </cell>
          <cell r="I2990" t="str">
            <v>OT</v>
          </cell>
          <cell r="J2990">
            <v>96986.79</v>
          </cell>
          <cell r="K2990">
            <v>7955.11</v>
          </cell>
          <cell r="M2990">
            <v>276.83999999999997</v>
          </cell>
        </row>
        <row r="2991">
          <cell r="A2991" t="str">
            <v>O&amp;M</v>
          </cell>
          <cell r="C2991">
            <v>23300</v>
          </cell>
          <cell r="D2991" t="str">
            <v>23300</v>
          </cell>
          <cell r="E2991" t="str">
            <v>D3 - LOGISTICS GROUP</v>
          </cell>
          <cell r="H2991" t="str">
            <v>120</v>
          </cell>
          <cell r="I2991" t="str">
            <v>TT</v>
          </cell>
          <cell r="J2991">
            <v>12007.94</v>
          </cell>
          <cell r="K2991">
            <v>1989.64</v>
          </cell>
        </row>
        <row r="2992">
          <cell r="A2992" t="str">
            <v>O&amp;M</v>
          </cell>
          <cell r="C2992">
            <v>23305</v>
          </cell>
          <cell r="D2992" t="str">
            <v>23305</v>
          </cell>
          <cell r="E2992" t="str">
            <v>4F - PROCESS MGMT PROJECT</v>
          </cell>
          <cell r="H2992" t="str">
            <v>120</v>
          </cell>
          <cell r="I2992" t="str">
            <v>BT</v>
          </cell>
          <cell r="J2992">
            <v>0</v>
          </cell>
        </row>
        <row r="2993">
          <cell r="A2993" t="str">
            <v>O&amp;M</v>
          </cell>
          <cell r="C2993">
            <v>23305</v>
          </cell>
          <cell r="D2993" t="str">
            <v>23305</v>
          </cell>
          <cell r="E2993" t="str">
            <v>4F - PROCESS MGMT PROJECT</v>
          </cell>
          <cell r="H2993" t="str">
            <v>120</v>
          </cell>
          <cell r="I2993" t="str">
            <v>IT</v>
          </cell>
          <cell r="J2993">
            <v>51227.23</v>
          </cell>
          <cell r="K2993">
            <v>325770.63</v>
          </cell>
          <cell r="L2993">
            <v>0</v>
          </cell>
        </row>
        <row r="2994">
          <cell r="A2994" t="str">
            <v>O&amp;M</v>
          </cell>
          <cell r="C2994">
            <v>23305</v>
          </cell>
          <cell r="D2994" t="str">
            <v>23305</v>
          </cell>
          <cell r="E2994" t="str">
            <v>4F - PROCESS MGMT PROJECT</v>
          </cell>
          <cell r="H2994" t="str">
            <v>120</v>
          </cell>
          <cell r="I2994" t="str">
            <v>LT</v>
          </cell>
          <cell r="J2994">
            <v>1368.97</v>
          </cell>
        </row>
        <row r="2995">
          <cell r="A2995" t="str">
            <v>O&amp;M</v>
          </cell>
          <cell r="C2995">
            <v>23305</v>
          </cell>
          <cell r="D2995" t="str">
            <v>23305</v>
          </cell>
          <cell r="E2995" t="str">
            <v>4F - PROCESS MGMT PROJECT</v>
          </cell>
          <cell r="H2995" t="str">
            <v>120</v>
          </cell>
          <cell r="I2995" t="str">
            <v>MT</v>
          </cell>
          <cell r="J2995">
            <v>1331.79</v>
          </cell>
          <cell r="L2995">
            <v>5635.27</v>
          </cell>
        </row>
        <row r="2996">
          <cell r="A2996" t="str">
            <v>O&amp;M</v>
          </cell>
          <cell r="C2996">
            <v>23305</v>
          </cell>
          <cell r="D2996" t="str">
            <v>23305</v>
          </cell>
          <cell r="E2996" t="str">
            <v>4F - PROCESS MGMT PROJECT</v>
          </cell>
          <cell r="H2996" t="str">
            <v>120</v>
          </cell>
          <cell r="I2996" t="str">
            <v>OT</v>
          </cell>
          <cell r="J2996">
            <v>0</v>
          </cell>
          <cell r="M2996">
            <v>46919.040000000001</v>
          </cell>
        </row>
        <row r="2997">
          <cell r="A2997" t="str">
            <v>O&amp;M</v>
          </cell>
          <cell r="C2997">
            <v>23305</v>
          </cell>
          <cell r="D2997" t="str">
            <v>23305</v>
          </cell>
          <cell r="E2997" t="str">
            <v>4F - PROCESS MGMT PROJECT</v>
          </cell>
          <cell r="H2997" t="str">
            <v>120</v>
          </cell>
          <cell r="I2997" t="str">
            <v>TT</v>
          </cell>
          <cell r="J2997">
            <v>101.14</v>
          </cell>
        </row>
        <row r="2998">
          <cell r="A2998" t="str">
            <v>O&amp;M</v>
          </cell>
          <cell r="B2998" t="str">
            <v>Rotty, Paul L</v>
          </cell>
          <cell r="C2998">
            <v>23310</v>
          </cell>
          <cell r="D2998" t="str">
            <v>23310</v>
          </cell>
          <cell r="E2998" t="str">
            <v>4G - MATERIALS DISPOSAL PROJECT</v>
          </cell>
          <cell r="F2998" t="str">
            <v>Mat Mgmt-Trans</v>
          </cell>
          <cell r="G2998" t="str">
            <v>CYCLE COUNT ADJUSTMENTS</v>
          </cell>
          <cell r="H2998" t="str">
            <v>120</v>
          </cell>
          <cell r="I2998" t="str">
            <v>IT</v>
          </cell>
          <cell r="J2998">
            <v>94921.01</v>
          </cell>
          <cell r="K2998">
            <v>3035.43</v>
          </cell>
        </row>
        <row r="2999">
          <cell r="A2999" t="str">
            <v>O&amp;M</v>
          </cell>
          <cell r="B2999" t="str">
            <v>Rotty, Paul L</v>
          </cell>
          <cell r="C2999">
            <v>23310</v>
          </cell>
          <cell r="D2999" t="str">
            <v>23310</v>
          </cell>
          <cell r="E2999" t="str">
            <v>CYCLE COUNT ADJUSTMENTS</v>
          </cell>
          <cell r="F2999" t="str">
            <v>Mat Mgmt-Trans</v>
          </cell>
          <cell r="G2999" t="str">
            <v>CYCLE COUNT ADJUSTMENTS</v>
          </cell>
          <cell r="H2999" t="str">
            <v>120</v>
          </cell>
          <cell r="I2999" t="str">
            <v>IT</v>
          </cell>
          <cell r="L2999">
            <v>4859.07</v>
          </cell>
        </row>
        <row r="3000">
          <cell r="A3000" t="str">
            <v>O&amp;M</v>
          </cell>
          <cell r="B3000" t="str">
            <v>Rotty, Paul L</v>
          </cell>
          <cell r="C3000">
            <v>23310</v>
          </cell>
          <cell r="D3000" t="str">
            <v>23310</v>
          </cell>
          <cell r="E3000" t="str">
            <v>4G - MATERIALS DISPOSAL PROJECT</v>
          </cell>
          <cell r="F3000" t="str">
            <v>Mat Mgmt-Trans</v>
          </cell>
          <cell r="G3000" t="str">
            <v>CYCLE COUNT ADJUSTMENTS</v>
          </cell>
          <cell r="H3000" t="str">
            <v>120</v>
          </cell>
          <cell r="I3000" t="str">
            <v>MT</v>
          </cell>
          <cell r="J3000">
            <v>-915968.24</v>
          </cell>
          <cell r="K3000">
            <v>-87101.85</v>
          </cell>
        </row>
        <row r="3001">
          <cell r="A3001" t="str">
            <v>O&amp;M</v>
          </cell>
          <cell r="B3001" t="str">
            <v>Rotty, Paul L</v>
          </cell>
          <cell r="C3001">
            <v>23310</v>
          </cell>
          <cell r="D3001" t="str">
            <v>23310</v>
          </cell>
          <cell r="E3001" t="str">
            <v>CYCLE COUNT ADJUSTMENTS</v>
          </cell>
          <cell r="F3001" t="str">
            <v>Mat Mgmt-Trans</v>
          </cell>
          <cell r="G3001" t="str">
            <v>CYCLE COUNT ADJUSTMENTS</v>
          </cell>
          <cell r="H3001" t="str">
            <v>120</v>
          </cell>
          <cell r="I3001" t="str">
            <v>MT</v>
          </cell>
          <cell r="L3001">
            <v>-82154.91</v>
          </cell>
          <cell r="M3001">
            <v>495</v>
          </cell>
        </row>
        <row r="3002">
          <cell r="A3002" t="str">
            <v>O&amp;M</v>
          </cell>
          <cell r="B3002" t="str">
            <v>Rotty, Paul L</v>
          </cell>
          <cell r="C3002">
            <v>23310</v>
          </cell>
          <cell r="D3002" t="str">
            <v>23310</v>
          </cell>
          <cell r="E3002" t="str">
            <v>4G - MATERIALS DISPOSAL PROJECT</v>
          </cell>
          <cell r="F3002" t="str">
            <v>Mat Mgmt-Trans</v>
          </cell>
          <cell r="G3002" t="str">
            <v>CYCLE COUNT ADJUSTMENTS</v>
          </cell>
          <cell r="H3002" t="str">
            <v>120</v>
          </cell>
          <cell r="I3002" t="str">
            <v>OT</v>
          </cell>
          <cell r="J3002">
            <v>202000</v>
          </cell>
        </row>
        <row r="3003">
          <cell r="A3003" t="str">
            <v>O&amp;M</v>
          </cell>
          <cell r="C3003">
            <v>23315</v>
          </cell>
          <cell r="D3003" t="str">
            <v>23315</v>
          </cell>
          <cell r="E3003" t="str">
            <v>L0 - PLANNING AND ACQUISITION</v>
          </cell>
          <cell r="H3003" t="str">
            <v>120</v>
          </cell>
          <cell r="I3003" t="str">
            <v>BT</v>
          </cell>
          <cell r="J3003">
            <v>58503.58</v>
          </cell>
          <cell r="K3003">
            <v>852.15</v>
          </cell>
        </row>
        <row r="3004">
          <cell r="A3004" t="str">
            <v>O&amp;M</v>
          </cell>
          <cell r="C3004">
            <v>23315</v>
          </cell>
          <cell r="D3004" t="str">
            <v>23315</v>
          </cell>
          <cell r="E3004" t="str">
            <v>L0 - PLANNING AND ACQUISITION</v>
          </cell>
          <cell r="H3004" t="str">
            <v>120</v>
          </cell>
          <cell r="I3004" t="str">
            <v>IT</v>
          </cell>
          <cell r="J3004">
            <v>30137.11</v>
          </cell>
          <cell r="K3004">
            <v>12059.46</v>
          </cell>
        </row>
        <row r="3005">
          <cell r="A3005" t="str">
            <v>O&amp;M</v>
          </cell>
          <cell r="C3005">
            <v>23315</v>
          </cell>
          <cell r="D3005" t="str">
            <v>23315</v>
          </cell>
          <cell r="E3005" t="str">
            <v>L0 - PLANNING AND ACQUISITION</v>
          </cell>
          <cell r="H3005" t="str">
            <v>120</v>
          </cell>
          <cell r="I3005" t="str">
            <v>LT</v>
          </cell>
          <cell r="J3005">
            <v>159174.76999999999</v>
          </cell>
          <cell r="K3005">
            <v>-217.92</v>
          </cell>
        </row>
        <row r="3006">
          <cell r="A3006" t="str">
            <v>O&amp;M</v>
          </cell>
          <cell r="C3006">
            <v>23315</v>
          </cell>
          <cell r="D3006" t="str">
            <v>23315</v>
          </cell>
          <cell r="E3006" t="str">
            <v>L0 - PLANNING AND ACQUISITION</v>
          </cell>
          <cell r="H3006" t="str">
            <v>120</v>
          </cell>
          <cell r="I3006" t="str">
            <v>MT</v>
          </cell>
          <cell r="J3006">
            <v>651.33000000000004</v>
          </cell>
        </row>
        <row r="3007">
          <cell r="A3007" t="str">
            <v>O&amp;M</v>
          </cell>
          <cell r="C3007">
            <v>23315</v>
          </cell>
          <cell r="D3007" t="str">
            <v>23315</v>
          </cell>
          <cell r="E3007" t="str">
            <v>L0 - PLANNING AND ACQUISITION</v>
          </cell>
          <cell r="H3007" t="str">
            <v>120</v>
          </cell>
          <cell r="I3007" t="str">
            <v>OT</v>
          </cell>
          <cell r="J3007">
            <v>3094.05</v>
          </cell>
          <cell r="M3007">
            <v>3902.12</v>
          </cell>
        </row>
        <row r="3008">
          <cell r="A3008" t="str">
            <v>O&amp;M</v>
          </cell>
          <cell r="C3008">
            <v>23315</v>
          </cell>
          <cell r="D3008" t="str">
            <v>23315</v>
          </cell>
          <cell r="E3008" t="str">
            <v>L0 - PLANNING AND ACQUISITION</v>
          </cell>
          <cell r="H3008" t="str">
            <v>120</v>
          </cell>
          <cell r="I3008" t="str">
            <v>TT</v>
          </cell>
          <cell r="J3008">
            <v>4961.6499999999996</v>
          </cell>
          <cell r="K3008">
            <v>1113.78</v>
          </cell>
        </row>
        <row r="3009">
          <cell r="A3009" t="str">
            <v>O&amp;M</v>
          </cell>
          <cell r="C3009">
            <v>23320</v>
          </cell>
          <cell r="D3009" t="str">
            <v>23320</v>
          </cell>
          <cell r="E3009" t="str">
            <v>M1 - DISTRIBUTION AND WAREHOUSING</v>
          </cell>
          <cell r="H3009" t="str">
            <v>120</v>
          </cell>
          <cell r="I3009" t="str">
            <v>BT</v>
          </cell>
          <cell r="J3009">
            <v>2304.52</v>
          </cell>
          <cell r="K3009">
            <v>7217.12</v>
          </cell>
          <cell r="M3009">
            <v>473404.79</v>
          </cell>
        </row>
        <row r="3010">
          <cell r="A3010" t="str">
            <v>O&amp;M</v>
          </cell>
          <cell r="C3010">
            <v>23320</v>
          </cell>
          <cell r="D3010" t="str">
            <v>23320</v>
          </cell>
          <cell r="E3010" t="str">
            <v>M1 - DISTRIBUTION AND WAREHOUSING</v>
          </cell>
          <cell r="H3010" t="str">
            <v>120</v>
          </cell>
          <cell r="I3010" t="str">
            <v>IT</v>
          </cell>
          <cell r="J3010">
            <v>113144.71</v>
          </cell>
          <cell r="K3010">
            <v>151419.01</v>
          </cell>
          <cell r="L3010">
            <v>14490.59</v>
          </cell>
        </row>
        <row r="3011">
          <cell r="A3011" t="str">
            <v>O&amp;M</v>
          </cell>
          <cell r="C3011">
            <v>23320</v>
          </cell>
          <cell r="D3011" t="str">
            <v>23320</v>
          </cell>
          <cell r="E3011" t="str">
            <v>M1 - DISTRIBUTION AND WAREHOUSING</v>
          </cell>
          <cell r="H3011" t="str">
            <v>120</v>
          </cell>
          <cell r="I3011" t="str">
            <v>LT</v>
          </cell>
          <cell r="J3011">
            <v>9563.7900000000009</v>
          </cell>
          <cell r="K3011">
            <v>17635.22</v>
          </cell>
        </row>
        <row r="3012">
          <cell r="A3012" t="str">
            <v>O&amp;M</v>
          </cell>
          <cell r="C3012">
            <v>23320</v>
          </cell>
          <cell r="D3012" t="str">
            <v>23320</v>
          </cell>
          <cell r="E3012" t="str">
            <v>M1 - DISTRIBUTION AND WAREHOUSING</v>
          </cell>
          <cell r="H3012" t="str">
            <v>120</v>
          </cell>
          <cell r="I3012" t="str">
            <v>MT</v>
          </cell>
          <cell r="J3012">
            <v>76.599999999999994</v>
          </cell>
          <cell r="L3012">
            <v>0</v>
          </cell>
          <cell r="M3012">
            <v>4505.07</v>
          </cell>
        </row>
        <row r="3013">
          <cell r="A3013" t="str">
            <v>O&amp;M</v>
          </cell>
          <cell r="C3013">
            <v>23320</v>
          </cell>
          <cell r="D3013" t="str">
            <v>23320</v>
          </cell>
          <cell r="E3013" t="str">
            <v>M1 - DISTRIBUTION AND WAREHOUSING</v>
          </cell>
          <cell r="H3013" t="str">
            <v>120</v>
          </cell>
          <cell r="I3013" t="str">
            <v>OT</v>
          </cell>
          <cell r="J3013">
            <v>-342.92</v>
          </cell>
          <cell r="K3013">
            <v>170.59</v>
          </cell>
          <cell r="M3013">
            <v>957.15</v>
          </cell>
        </row>
        <row r="3014">
          <cell r="A3014" t="str">
            <v>O&amp;M</v>
          </cell>
          <cell r="C3014">
            <v>23320</v>
          </cell>
          <cell r="D3014" t="str">
            <v>23320</v>
          </cell>
          <cell r="E3014" t="str">
            <v>M1 - DISTRIBUTION AND WAREHOUSING</v>
          </cell>
          <cell r="H3014" t="str">
            <v>120</v>
          </cell>
          <cell r="I3014" t="str">
            <v>TT</v>
          </cell>
          <cell r="J3014">
            <v>2631.97</v>
          </cell>
          <cell r="K3014">
            <v>4353.8999999999996</v>
          </cell>
        </row>
        <row r="3015">
          <cell r="A3015" t="str">
            <v>O&amp;M</v>
          </cell>
          <cell r="C3015">
            <v>23325</v>
          </cell>
          <cell r="D3015" t="str">
            <v>23325</v>
          </cell>
          <cell r="E3015" t="str">
            <v>5B-Meter Lab</v>
          </cell>
          <cell r="H3015" t="str">
            <v>120</v>
          </cell>
          <cell r="I3015" t="str">
            <v>BT</v>
          </cell>
          <cell r="J3015">
            <v>18640.84</v>
          </cell>
          <cell r="K3015">
            <v>3433.12</v>
          </cell>
          <cell r="M3015">
            <v>3118077.68</v>
          </cell>
        </row>
        <row r="3016">
          <cell r="A3016" t="str">
            <v>O&amp;M</v>
          </cell>
          <cell r="C3016">
            <v>23325</v>
          </cell>
          <cell r="D3016" t="str">
            <v>23325</v>
          </cell>
          <cell r="E3016" t="str">
            <v>5B-Meter Lab</v>
          </cell>
          <cell r="H3016" t="str">
            <v>120</v>
          </cell>
          <cell r="I3016" t="str">
            <v>IT</v>
          </cell>
          <cell r="J3016">
            <v>23609.32</v>
          </cell>
          <cell r="K3016">
            <v>17434.099999999999</v>
          </cell>
        </row>
        <row r="3017">
          <cell r="A3017" t="str">
            <v>O&amp;M</v>
          </cell>
          <cell r="C3017">
            <v>23325</v>
          </cell>
          <cell r="D3017" t="str">
            <v>23325</v>
          </cell>
          <cell r="E3017" t="str">
            <v>5B-Meter Lab</v>
          </cell>
          <cell r="H3017" t="str">
            <v>120</v>
          </cell>
          <cell r="I3017" t="str">
            <v>LT</v>
          </cell>
          <cell r="J3017">
            <v>76814.03</v>
          </cell>
          <cell r="K3017">
            <v>24596.240000000002</v>
          </cell>
        </row>
        <row r="3018">
          <cell r="A3018" t="str">
            <v>O&amp;M</v>
          </cell>
          <cell r="C3018">
            <v>23325</v>
          </cell>
          <cell r="D3018" t="str">
            <v>23325</v>
          </cell>
          <cell r="E3018" t="str">
            <v>5B-Meter Lab</v>
          </cell>
          <cell r="H3018" t="str">
            <v>120</v>
          </cell>
          <cell r="I3018" t="str">
            <v>MT</v>
          </cell>
          <cell r="J3018">
            <v>1550.56</v>
          </cell>
          <cell r="K3018">
            <v>-36527.53</v>
          </cell>
        </row>
        <row r="3019">
          <cell r="A3019" t="str">
            <v>O&amp;M</v>
          </cell>
          <cell r="C3019">
            <v>23325</v>
          </cell>
          <cell r="D3019" t="str">
            <v>23325</v>
          </cell>
          <cell r="E3019" t="str">
            <v>5B-Meter Lab</v>
          </cell>
          <cell r="H3019" t="str">
            <v>120</v>
          </cell>
          <cell r="I3019" t="str">
            <v>OT</v>
          </cell>
          <cell r="J3019">
            <v>6307.31</v>
          </cell>
          <cell r="M3019">
            <v>667.7</v>
          </cell>
        </row>
        <row r="3020">
          <cell r="A3020" t="str">
            <v>O&amp;M</v>
          </cell>
          <cell r="C3020">
            <v>23325</v>
          </cell>
          <cell r="D3020" t="str">
            <v>23325</v>
          </cell>
          <cell r="E3020" t="str">
            <v>5B-Meter Lab</v>
          </cell>
          <cell r="H3020" t="str">
            <v>120</v>
          </cell>
          <cell r="I3020" t="str">
            <v>TT</v>
          </cell>
          <cell r="J3020">
            <v>18150.580000000002</v>
          </cell>
          <cell r="K3020">
            <v>1279.8499999999999</v>
          </cell>
        </row>
        <row r="3021">
          <cell r="A3021" t="str">
            <v>O&amp;M</v>
          </cell>
          <cell r="C3021">
            <v>23330</v>
          </cell>
          <cell r="D3021" t="str">
            <v>23330</v>
          </cell>
          <cell r="E3021" t="str">
            <v>S4 -  Facilities Services</v>
          </cell>
          <cell r="H3021" t="str">
            <v>120</v>
          </cell>
          <cell r="I3021" t="str">
            <v>BT</v>
          </cell>
          <cell r="J3021">
            <v>744.01</v>
          </cell>
          <cell r="K3021">
            <v>1258.72</v>
          </cell>
          <cell r="M3021">
            <v>615901.47</v>
          </cell>
        </row>
        <row r="3022">
          <cell r="A3022" t="str">
            <v>CAP</v>
          </cell>
          <cell r="C3022">
            <v>23330</v>
          </cell>
          <cell r="D3022" t="str">
            <v>23330</v>
          </cell>
          <cell r="E3022" t="str">
            <v>Hyde Park Facilities</v>
          </cell>
          <cell r="H3022" t="str">
            <v>120</v>
          </cell>
          <cell r="I3022" t="str">
            <v>CB</v>
          </cell>
          <cell r="M3022">
            <v>727.76</v>
          </cell>
        </row>
        <row r="3023">
          <cell r="A3023" t="str">
            <v>CAP</v>
          </cell>
          <cell r="C3023">
            <v>23330</v>
          </cell>
          <cell r="D3023" t="str">
            <v>23330</v>
          </cell>
          <cell r="E3023" t="str">
            <v>Hyde Park Facilities</v>
          </cell>
          <cell r="H3023" t="str">
            <v>120</v>
          </cell>
          <cell r="I3023" t="str">
            <v>CI</v>
          </cell>
        </row>
        <row r="3024">
          <cell r="A3024" t="str">
            <v>CAP</v>
          </cell>
          <cell r="C3024">
            <v>23330</v>
          </cell>
          <cell r="D3024" t="str">
            <v>23330</v>
          </cell>
          <cell r="E3024" t="str">
            <v>S4 -  Facilities Services</v>
          </cell>
          <cell r="H3024" t="str">
            <v>120</v>
          </cell>
          <cell r="I3024" t="str">
            <v>CI</v>
          </cell>
          <cell r="J3024">
            <v>-278779.09000000003</v>
          </cell>
          <cell r="K3024">
            <v>65</v>
          </cell>
          <cell r="L3024">
            <v>0</v>
          </cell>
        </row>
        <row r="3025">
          <cell r="A3025" t="str">
            <v>CAP</v>
          </cell>
          <cell r="C3025">
            <v>23330</v>
          </cell>
          <cell r="D3025" t="str">
            <v>23330</v>
          </cell>
          <cell r="E3025" t="str">
            <v>Hyde Park Facilities</v>
          </cell>
          <cell r="H3025" t="str">
            <v>120</v>
          </cell>
          <cell r="I3025" t="str">
            <v>CL</v>
          </cell>
        </row>
        <row r="3026">
          <cell r="A3026" t="str">
            <v>CAP</v>
          </cell>
          <cell r="C3026">
            <v>23330</v>
          </cell>
          <cell r="D3026" t="str">
            <v>23330</v>
          </cell>
          <cell r="E3026" t="str">
            <v>Hyde Park Facilities</v>
          </cell>
          <cell r="H3026" t="str">
            <v>120</v>
          </cell>
          <cell r="I3026" t="str">
            <v>CT</v>
          </cell>
        </row>
        <row r="3027">
          <cell r="A3027" t="str">
            <v>O&amp;M</v>
          </cell>
          <cell r="C3027">
            <v>23330</v>
          </cell>
          <cell r="D3027" t="str">
            <v>23330</v>
          </cell>
          <cell r="E3027" t="str">
            <v>Hyde Park Facilities</v>
          </cell>
          <cell r="H3027" t="str">
            <v>120</v>
          </cell>
          <cell r="I3027" t="str">
            <v>IT</v>
          </cell>
        </row>
        <row r="3028">
          <cell r="A3028" t="str">
            <v>O&amp;M</v>
          </cell>
          <cell r="C3028">
            <v>23330</v>
          </cell>
          <cell r="D3028" t="str">
            <v>23330</v>
          </cell>
          <cell r="E3028" t="str">
            <v>S4 -  Facilities Services</v>
          </cell>
          <cell r="H3028" t="str">
            <v>120</v>
          </cell>
          <cell r="I3028" t="str">
            <v>IT</v>
          </cell>
          <cell r="J3028">
            <v>49680.73</v>
          </cell>
          <cell r="K3028">
            <v>17378.82</v>
          </cell>
          <cell r="L3028">
            <v>142.5</v>
          </cell>
        </row>
        <row r="3029">
          <cell r="A3029" t="str">
            <v>O&amp;M</v>
          </cell>
          <cell r="C3029">
            <v>23330</v>
          </cell>
          <cell r="D3029" t="str">
            <v>23330</v>
          </cell>
          <cell r="E3029" t="str">
            <v>S4 -  Facilities Services</v>
          </cell>
          <cell r="H3029" t="str">
            <v>120</v>
          </cell>
          <cell r="I3029" t="str">
            <v>LT</v>
          </cell>
          <cell r="J3029">
            <v>8047.94</v>
          </cell>
          <cell r="K3029">
            <v>6053.34</v>
          </cell>
        </row>
        <row r="3030">
          <cell r="A3030" t="str">
            <v>O&amp;M</v>
          </cell>
          <cell r="C3030">
            <v>23330</v>
          </cell>
          <cell r="D3030" t="str">
            <v>23330</v>
          </cell>
          <cell r="E3030" t="str">
            <v>S4 -  Facilities Services</v>
          </cell>
          <cell r="H3030" t="str">
            <v>120</v>
          </cell>
          <cell r="I3030" t="str">
            <v>MT</v>
          </cell>
          <cell r="J3030">
            <v>2089.6999999999998</v>
          </cell>
          <cell r="K3030">
            <v>17078.400000000001</v>
          </cell>
        </row>
        <row r="3031">
          <cell r="A3031" t="str">
            <v>O&amp;M</v>
          </cell>
          <cell r="C3031">
            <v>23330</v>
          </cell>
          <cell r="D3031" t="str">
            <v>23330</v>
          </cell>
          <cell r="E3031" t="str">
            <v>S4 -  Facilities Services</v>
          </cell>
          <cell r="H3031" t="str">
            <v>120</v>
          </cell>
          <cell r="I3031" t="str">
            <v>OT</v>
          </cell>
          <cell r="J3031">
            <v>0</v>
          </cell>
          <cell r="K3031">
            <v>14.54</v>
          </cell>
          <cell r="M3031">
            <v>1311.12</v>
          </cell>
        </row>
        <row r="3032">
          <cell r="A3032" t="str">
            <v>O&amp;M</v>
          </cell>
          <cell r="C3032">
            <v>23330</v>
          </cell>
          <cell r="D3032" t="str">
            <v>23330</v>
          </cell>
          <cell r="E3032" t="str">
            <v>S4 -  Facilities Services</v>
          </cell>
          <cell r="H3032" t="str">
            <v>120</v>
          </cell>
          <cell r="I3032" t="str">
            <v>TT</v>
          </cell>
          <cell r="J3032">
            <v>7371.95</v>
          </cell>
          <cell r="K3032">
            <v>6411.09</v>
          </cell>
        </row>
        <row r="3033">
          <cell r="A3033" t="str">
            <v>O&amp;M</v>
          </cell>
          <cell r="C3033">
            <v>23340</v>
          </cell>
          <cell r="D3033" t="str">
            <v>23340</v>
          </cell>
          <cell r="E3033" t="str">
            <v>M2 - SUPPORT SERVICES DEPT</v>
          </cell>
          <cell r="H3033" t="str">
            <v>120</v>
          </cell>
          <cell r="I3033" t="str">
            <v>BT</v>
          </cell>
          <cell r="J3033">
            <v>23883.47</v>
          </cell>
          <cell r="K3033">
            <v>2065.9299999999998</v>
          </cell>
          <cell r="M3033">
            <v>-408787.96</v>
          </cell>
        </row>
        <row r="3034">
          <cell r="A3034" t="str">
            <v>CAP</v>
          </cell>
          <cell r="C3034">
            <v>23340</v>
          </cell>
          <cell r="D3034" t="str">
            <v>23340</v>
          </cell>
          <cell r="E3034" t="str">
            <v>M2 - SUPPORT SERVICES DEPT</v>
          </cell>
          <cell r="H3034" t="str">
            <v>120</v>
          </cell>
          <cell r="I3034" t="str">
            <v>CB</v>
          </cell>
          <cell r="J3034">
            <v>1712.66</v>
          </cell>
          <cell r="M3034">
            <v>887.52</v>
          </cell>
        </row>
        <row r="3035">
          <cell r="A3035" t="str">
            <v>CAP</v>
          </cell>
          <cell r="C3035">
            <v>23340</v>
          </cell>
          <cell r="D3035" t="str">
            <v>23340</v>
          </cell>
          <cell r="E3035" t="str">
            <v>M2 - SUPPORT SERVICES DEPT</v>
          </cell>
          <cell r="H3035" t="str">
            <v>120</v>
          </cell>
          <cell r="I3035" t="str">
            <v>CI</v>
          </cell>
          <cell r="J3035">
            <v>496593.02</v>
          </cell>
          <cell r="K3035">
            <v>362562.27</v>
          </cell>
          <cell r="L3035">
            <v>87401.22</v>
          </cell>
        </row>
        <row r="3036">
          <cell r="A3036" t="str">
            <v>CAP</v>
          </cell>
          <cell r="C3036">
            <v>23340</v>
          </cell>
          <cell r="D3036" t="str">
            <v>23340</v>
          </cell>
          <cell r="E3036" t="str">
            <v>M2 - SUPPORT SERVICES DEPT</v>
          </cell>
          <cell r="H3036" t="str">
            <v>120</v>
          </cell>
          <cell r="I3036" t="str">
            <v>CL</v>
          </cell>
          <cell r="J3036">
            <v>3892.51</v>
          </cell>
        </row>
        <row r="3037">
          <cell r="A3037" t="str">
            <v>CAP</v>
          </cell>
          <cell r="C3037">
            <v>23340</v>
          </cell>
          <cell r="D3037" t="str">
            <v>23340</v>
          </cell>
          <cell r="E3037" t="str">
            <v>M2 - SUPPORT SERVICES DEPT</v>
          </cell>
          <cell r="H3037" t="str">
            <v>120</v>
          </cell>
          <cell r="I3037" t="str">
            <v>CO</v>
          </cell>
          <cell r="J3037">
            <v>-11333.2</v>
          </cell>
          <cell r="K3037">
            <v>-99196.62</v>
          </cell>
          <cell r="L3037">
            <v>-72644.75</v>
          </cell>
        </row>
        <row r="3038">
          <cell r="A3038" t="str">
            <v>CAP</v>
          </cell>
          <cell r="C3038">
            <v>23340</v>
          </cell>
          <cell r="D3038" t="str">
            <v>23340</v>
          </cell>
          <cell r="E3038" t="str">
            <v>M2 - SUPPORT SERVICES DEPT</v>
          </cell>
          <cell r="H3038" t="str">
            <v>120</v>
          </cell>
          <cell r="I3038" t="str">
            <v>CT</v>
          </cell>
          <cell r="J3038">
            <v>1920.38</v>
          </cell>
        </row>
        <row r="3039">
          <cell r="A3039" t="str">
            <v>O&amp;M</v>
          </cell>
          <cell r="C3039">
            <v>23340</v>
          </cell>
          <cell r="D3039" t="str">
            <v>23340</v>
          </cell>
          <cell r="E3039" t="str">
            <v>M2 - SUPPORT SERVICES DEPT</v>
          </cell>
          <cell r="H3039" t="str">
            <v>120</v>
          </cell>
          <cell r="I3039" t="str">
            <v>IT</v>
          </cell>
          <cell r="J3039">
            <v>500224.6</v>
          </cell>
          <cell r="K3039">
            <v>150694.74</v>
          </cell>
          <cell r="L3039">
            <v>0</v>
          </cell>
        </row>
        <row r="3040">
          <cell r="A3040" t="str">
            <v>O&amp;M</v>
          </cell>
          <cell r="C3040">
            <v>23340</v>
          </cell>
          <cell r="D3040" t="str">
            <v>23340</v>
          </cell>
          <cell r="E3040" t="str">
            <v>M2 - SUPPORT SERVICES DEPT</v>
          </cell>
          <cell r="H3040" t="str">
            <v>120</v>
          </cell>
          <cell r="I3040" t="str">
            <v>LT</v>
          </cell>
          <cell r="J3040">
            <v>43002.23</v>
          </cell>
          <cell r="K3040">
            <v>6205.48</v>
          </cell>
        </row>
        <row r="3041">
          <cell r="A3041" t="str">
            <v>O&amp;M</v>
          </cell>
          <cell r="C3041">
            <v>23340</v>
          </cell>
          <cell r="D3041" t="str">
            <v>23340</v>
          </cell>
          <cell r="E3041" t="str">
            <v>M2 - SUPPORT SERVICES DEPT</v>
          </cell>
          <cell r="H3041" t="str">
            <v>120</v>
          </cell>
          <cell r="I3041" t="str">
            <v>MT</v>
          </cell>
          <cell r="J3041">
            <v>-130700.86</v>
          </cell>
          <cell r="K3041">
            <v>56.57</v>
          </cell>
        </row>
        <row r="3042">
          <cell r="A3042" t="str">
            <v>O&amp;M</v>
          </cell>
          <cell r="C3042">
            <v>23340</v>
          </cell>
          <cell r="D3042" t="str">
            <v>23340</v>
          </cell>
          <cell r="E3042" t="str">
            <v>M2 - SUPPORT SERVICES DEPT</v>
          </cell>
          <cell r="H3042" t="str">
            <v>120</v>
          </cell>
          <cell r="I3042" t="str">
            <v>OT</v>
          </cell>
          <cell r="J3042">
            <v>48830.27</v>
          </cell>
          <cell r="K3042">
            <v>119.11</v>
          </cell>
          <cell r="M3042">
            <v>1649.97</v>
          </cell>
        </row>
        <row r="3043">
          <cell r="A3043" t="str">
            <v>O&amp;M</v>
          </cell>
          <cell r="C3043">
            <v>23340</v>
          </cell>
          <cell r="D3043" t="str">
            <v>23340</v>
          </cell>
          <cell r="E3043" t="str">
            <v>M2 - SUPPORT SERVICES DEPT</v>
          </cell>
          <cell r="H3043" t="str">
            <v>120</v>
          </cell>
          <cell r="I3043" t="str">
            <v>TT</v>
          </cell>
          <cell r="J3043">
            <v>10611.29</v>
          </cell>
        </row>
        <row r="3044">
          <cell r="A3044" t="str">
            <v>O&amp;M</v>
          </cell>
          <cell r="C3044">
            <v>23350</v>
          </cell>
          <cell r="D3044" t="str">
            <v>23350</v>
          </cell>
          <cell r="E3044" t="str">
            <v>FL - FLEET</v>
          </cell>
          <cell r="H3044" t="str">
            <v>120</v>
          </cell>
          <cell r="I3044" t="str">
            <v>IT</v>
          </cell>
          <cell r="J3044">
            <v>50047.17</v>
          </cell>
          <cell r="K3044">
            <v>-957.03</v>
          </cell>
        </row>
        <row r="3045">
          <cell r="A3045" t="str">
            <v>O&amp;M</v>
          </cell>
          <cell r="C3045">
            <v>23351</v>
          </cell>
          <cell r="D3045" t="str">
            <v>23351</v>
          </cell>
          <cell r="E3045" t="str">
            <v>5A-Fleet Service</v>
          </cell>
          <cell r="H3045" t="str">
            <v>120</v>
          </cell>
          <cell r="I3045" t="str">
            <v>BT</v>
          </cell>
          <cell r="J3045">
            <v>0.79</v>
          </cell>
          <cell r="M3045">
            <v>-6032.11</v>
          </cell>
        </row>
        <row r="3046">
          <cell r="A3046" t="str">
            <v>O&amp;M</v>
          </cell>
          <cell r="C3046">
            <v>23351</v>
          </cell>
          <cell r="D3046" t="str">
            <v>23351</v>
          </cell>
          <cell r="E3046" t="str">
            <v>5A-Fleet Service</v>
          </cell>
          <cell r="H3046" t="str">
            <v>120</v>
          </cell>
          <cell r="I3046" t="str">
            <v>IT</v>
          </cell>
          <cell r="J3046">
            <v>79957.179999999993</v>
          </cell>
          <cell r="K3046">
            <v>-51573.51</v>
          </cell>
          <cell r="L3046">
            <v>1.36</v>
          </cell>
        </row>
        <row r="3047">
          <cell r="A3047" t="str">
            <v>O&amp;M</v>
          </cell>
          <cell r="C3047">
            <v>23351</v>
          </cell>
          <cell r="D3047" t="str">
            <v>23351</v>
          </cell>
          <cell r="E3047" t="str">
            <v>5A-Fleet Service</v>
          </cell>
          <cell r="H3047" t="str">
            <v>120</v>
          </cell>
          <cell r="I3047" t="str">
            <v>LT</v>
          </cell>
          <cell r="J3047">
            <v>0</v>
          </cell>
        </row>
        <row r="3048">
          <cell r="A3048" t="str">
            <v>O&amp;M</v>
          </cell>
          <cell r="C3048">
            <v>23351</v>
          </cell>
          <cell r="D3048" t="str">
            <v>23351</v>
          </cell>
          <cell r="E3048" t="str">
            <v>5A-Fleet Service</v>
          </cell>
          <cell r="H3048" t="str">
            <v>120</v>
          </cell>
          <cell r="I3048" t="str">
            <v>MT</v>
          </cell>
          <cell r="J3048">
            <v>27891.360000000001</v>
          </cell>
        </row>
        <row r="3049">
          <cell r="A3049" t="str">
            <v>O&amp;M</v>
          </cell>
          <cell r="C3049">
            <v>23351</v>
          </cell>
          <cell r="D3049" t="str">
            <v>23351</v>
          </cell>
          <cell r="E3049" t="str">
            <v>5A-Fleet Service</v>
          </cell>
          <cell r="H3049" t="str">
            <v>120</v>
          </cell>
          <cell r="I3049" t="str">
            <v>OT</v>
          </cell>
          <cell r="J3049">
            <v>0.1</v>
          </cell>
          <cell r="M3049">
            <v>175947.66</v>
          </cell>
        </row>
        <row r="3050">
          <cell r="A3050" t="str">
            <v>O&amp;M</v>
          </cell>
          <cell r="C3050">
            <v>23351</v>
          </cell>
          <cell r="D3050" t="str">
            <v>23351</v>
          </cell>
          <cell r="E3050" t="str">
            <v>5A-Fleet Service</v>
          </cell>
          <cell r="H3050" t="str">
            <v>120</v>
          </cell>
          <cell r="I3050" t="str">
            <v>TT</v>
          </cell>
          <cell r="J3050">
            <v>0</v>
          </cell>
        </row>
        <row r="3051">
          <cell r="A3051" t="str">
            <v>O&amp;M</v>
          </cell>
          <cell r="C3051">
            <v>23360</v>
          </cell>
          <cell r="D3051" t="str">
            <v>23360</v>
          </cell>
          <cell r="E3051" t="str">
            <v>M9 - Tool Management</v>
          </cell>
          <cell r="H3051" t="str">
            <v>120</v>
          </cell>
          <cell r="I3051" t="str">
            <v>BT</v>
          </cell>
          <cell r="J3051">
            <v>80640.789999999994</v>
          </cell>
          <cell r="K3051">
            <v>3642.16</v>
          </cell>
          <cell r="M3051">
            <v>83790.289999999994</v>
          </cell>
        </row>
        <row r="3052">
          <cell r="A3052" t="str">
            <v>O&amp;M</v>
          </cell>
          <cell r="C3052">
            <v>23360</v>
          </cell>
          <cell r="D3052" t="str">
            <v>23360</v>
          </cell>
          <cell r="E3052" t="str">
            <v>M9 - Tool Management</v>
          </cell>
          <cell r="H3052" t="str">
            <v>120</v>
          </cell>
          <cell r="I3052" t="str">
            <v>IT</v>
          </cell>
          <cell r="J3052">
            <v>11425.42</v>
          </cell>
          <cell r="K3052">
            <v>4214.2299999999996</v>
          </cell>
          <cell r="L3052">
            <v>0</v>
          </cell>
        </row>
        <row r="3053">
          <cell r="A3053" t="str">
            <v>O&amp;M</v>
          </cell>
          <cell r="C3053">
            <v>23360</v>
          </cell>
          <cell r="D3053" t="str">
            <v>23360</v>
          </cell>
          <cell r="E3053" t="str">
            <v>M9 - Tool Management</v>
          </cell>
          <cell r="H3053" t="str">
            <v>120</v>
          </cell>
          <cell r="I3053" t="str">
            <v>LT</v>
          </cell>
          <cell r="J3053">
            <v>219871.67</v>
          </cell>
          <cell r="K3053">
            <v>9848.91</v>
          </cell>
          <cell r="M3053">
            <v>0</v>
          </cell>
        </row>
        <row r="3054">
          <cell r="A3054" t="str">
            <v>O&amp;M</v>
          </cell>
          <cell r="C3054">
            <v>23360</v>
          </cell>
          <cell r="D3054" t="str">
            <v>23360</v>
          </cell>
          <cell r="E3054" t="str">
            <v>M9 - Tool Management</v>
          </cell>
          <cell r="H3054" t="str">
            <v>120</v>
          </cell>
          <cell r="I3054" t="str">
            <v>MT</v>
          </cell>
          <cell r="J3054">
            <v>196801.85</v>
          </cell>
          <cell r="K3054">
            <v>188733.39</v>
          </cell>
          <cell r="L3054">
            <v>7046.67</v>
          </cell>
        </row>
        <row r="3055">
          <cell r="A3055" t="str">
            <v>O&amp;M</v>
          </cell>
          <cell r="C3055">
            <v>23360</v>
          </cell>
          <cell r="D3055" t="str">
            <v>23360</v>
          </cell>
          <cell r="E3055" t="str">
            <v>M9 - Tool Management</v>
          </cell>
          <cell r="H3055" t="str">
            <v>120</v>
          </cell>
          <cell r="I3055" t="str">
            <v>OT</v>
          </cell>
          <cell r="J3055">
            <v>13549.99</v>
          </cell>
          <cell r="M3055">
            <v>1222.76</v>
          </cell>
        </row>
        <row r="3056">
          <cell r="A3056" t="str">
            <v>O&amp;M</v>
          </cell>
          <cell r="C3056">
            <v>23360</v>
          </cell>
          <cell r="D3056" t="str">
            <v>23360</v>
          </cell>
          <cell r="E3056" t="str">
            <v>M9 - Tool Management</v>
          </cell>
          <cell r="H3056" t="str">
            <v>120</v>
          </cell>
          <cell r="I3056" t="str">
            <v>TT</v>
          </cell>
          <cell r="J3056">
            <v>73758.87</v>
          </cell>
          <cell r="K3056">
            <v>5900.69</v>
          </cell>
        </row>
        <row r="3057">
          <cell r="A3057" t="str">
            <v>O&amp;M</v>
          </cell>
          <cell r="C3057">
            <v>23400</v>
          </cell>
          <cell r="D3057" t="str">
            <v>23400</v>
          </cell>
          <cell r="E3057" t="str">
            <v>D2 - ENGINEERING SERVICES GROUP XXX</v>
          </cell>
          <cell r="H3057" t="str">
            <v>120</v>
          </cell>
          <cell r="I3057" t="str">
            <v>BT</v>
          </cell>
          <cell r="J3057">
            <v>1144.6099999999999</v>
          </cell>
        </row>
        <row r="3058">
          <cell r="A3058" t="str">
            <v>O&amp;M</v>
          </cell>
          <cell r="C3058">
            <v>23400</v>
          </cell>
          <cell r="D3058" t="str">
            <v>23400</v>
          </cell>
          <cell r="E3058" t="str">
            <v>D2 - ENGINEERING SERVICES GROUP XXX</v>
          </cell>
          <cell r="H3058" t="str">
            <v>120</v>
          </cell>
          <cell r="I3058" t="str">
            <v>IT</v>
          </cell>
          <cell r="J3058">
            <v>-4102.1000000000004</v>
          </cell>
          <cell r="K3058">
            <v>40.98</v>
          </cell>
        </row>
        <row r="3059">
          <cell r="A3059" t="str">
            <v>O&amp;M</v>
          </cell>
          <cell r="C3059">
            <v>23400</v>
          </cell>
          <cell r="D3059" t="str">
            <v>23400</v>
          </cell>
          <cell r="E3059" t="str">
            <v>D2 - ENGINEERING SERVICES GROUP XXX</v>
          </cell>
          <cell r="H3059" t="str">
            <v>120</v>
          </cell>
          <cell r="I3059" t="str">
            <v>LT</v>
          </cell>
          <cell r="J3059">
            <v>2409.75</v>
          </cell>
        </row>
        <row r="3060">
          <cell r="A3060" t="str">
            <v>O&amp;M</v>
          </cell>
          <cell r="C3060">
            <v>23400</v>
          </cell>
          <cell r="D3060" t="str">
            <v>23400</v>
          </cell>
          <cell r="E3060" t="str">
            <v>D2 - ENGINEERING SERVICES GROUP XXX</v>
          </cell>
          <cell r="H3060" t="str">
            <v>120</v>
          </cell>
          <cell r="I3060" t="str">
            <v>OT</v>
          </cell>
          <cell r="J3060">
            <v>695.34</v>
          </cell>
          <cell r="K3060">
            <v>47.13</v>
          </cell>
        </row>
        <row r="3061">
          <cell r="A3061" t="str">
            <v>O&amp;M</v>
          </cell>
          <cell r="C3061">
            <v>23405</v>
          </cell>
          <cell r="D3061" t="str">
            <v>23405</v>
          </cell>
          <cell r="E3061" t="str">
            <v>4E - PROJECTS AND CONSTRUCTION XXX</v>
          </cell>
          <cell r="H3061" t="str">
            <v>120</v>
          </cell>
          <cell r="I3061" t="str">
            <v>BT</v>
          </cell>
          <cell r="J3061">
            <v>654.02</v>
          </cell>
        </row>
        <row r="3062">
          <cell r="A3062" t="str">
            <v>O&amp;M</v>
          </cell>
          <cell r="C3062">
            <v>23405</v>
          </cell>
          <cell r="D3062" t="str">
            <v>23405</v>
          </cell>
          <cell r="E3062" t="str">
            <v>4E - PROJECTS AND CONSTRUCTION XXX</v>
          </cell>
          <cell r="H3062" t="str">
            <v>120</v>
          </cell>
          <cell r="I3062" t="str">
            <v>IT</v>
          </cell>
          <cell r="J3062">
            <v>-17889.63</v>
          </cell>
          <cell r="K3062">
            <v>66.959999999999994</v>
          </cell>
        </row>
        <row r="3063">
          <cell r="A3063" t="str">
            <v>O&amp;M</v>
          </cell>
          <cell r="C3063">
            <v>23405</v>
          </cell>
          <cell r="D3063" t="str">
            <v>23405</v>
          </cell>
          <cell r="E3063" t="str">
            <v>4E - PROJECTS AND CONSTRUCTION XXX</v>
          </cell>
          <cell r="H3063" t="str">
            <v>120</v>
          </cell>
          <cell r="I3063" t="str">
            <v>LT</v>
          </cell>
          <cell r="J3063">
            <v>24388.38</v>
          </cell>
          <cell r="M3063">
            <v>0</v>
          </cell>
        </row>
        <row r="3064">
          <cell r="A3064" t="str">
            <v>O&amp;M</v>
          </cell>
          <cell r="C3064">
            <v>23405</v>
          </cell>
          <cell r="D3064" t="str">
            <v>23405</v>
          </cell>
          <cell r="E3064" t="str">
            <v>4E - PROJECTS AND CONSTRUCTION XXX</v>
          </cell>
          <cell r="H3064" t="str">
            <v>120</v>
          </cell>
          <cell r="I3064" t="str">
            <v>OT</v>
          </cell>
          <cell r="J3064">
            <v>387.89</v>
          </cell>
          <cell r="K3064">
            <v>44.82</v>
          </cell>
        </row>
        <row r="3065">
          <cell r="A3065" t="str">
            <v>O&amp;M</v>
          </cell>
          <cell r="C3065">
            <v>23405</v>
          </cell>
          <cell r="D3065" t="str">
            <v>23405</v>
          </cell>
          <cell r="E3065" t="str">
            <v>4E - PROJECTS AND CONSTRUCTION XXX</v>
          </cell>
          <cell r="H3065" t="str">
            <v>120</v>
          </cell>
          <cell r="I3065" t="str">
            <v>TT</v>
          </cell>
          <cell r="J3065">
            <v>3062.77</v>
          </cell>
        </row>
        <row r="3066">
          <cell r="A3066" t="str">
            <v>O&amp;M</v>
          </cell>
          <cell r="C3066">
            <v>23410</v>
          </cell>
          <cell r="D3066" t="str">
            <v>23410</v>
          </cell>
          <cell r="E3066" t="str">
            <v>L5 - ELECTRICAL DEPT XXX</v>
          </cell>
          <cell r="H3066" t="str">
            <v>120</v>
          </cell>
          <cell r="I3066" t="str">
            <v>BT</v>
          </cell>
          <cell r="J3066">
            <v>0.78</v>
          </cell>
        </row>
        <row r="3067">
          <cell r="A3067" t="str">
            <v>O&amp;M</v>
          </cell>
          <cell r="C3067">
            <v>23410</v>
          </cell>
          <cell r="D3067" t="str">
            <v>23410</v>
          </cell>
          <cell r="E3067" t="str">
            <v>L5 - ELECTRICAL DEPT XXX</v>
          </cell>
          <cell r="H3067" t="str">
            <v>120</v>
          </cell>
          <cell r="I3067" t="str">
            <v>IT</v>
          </cell>
          <cell r="J3067">
            <v>4930.4399999999996</v>
          </cell>
          <cell r="K3067">
            <v>12.99</v>
          </cell>
        </row>
        <row r="3068">
          <cell r="A3068" t="str">
            <v>O&amp;M</v>
          </cell>
          <cell r="C3068">
            <v>23410</v>
          </cell>
          <cell r="D3068" t="str">
            <v>23410</v>
          </cell>
          <cell r="E3068" t="str">
            <v>L5 - ELECTRICAL DEPT XXX</v>
          </cell>
          <cell r="H3068" t="str">
            <v>120</v>
          </cell>
          <cell r="I3068" t="str">
            <v>LT</v>
          </cell>
          <cell r="J3068">
            <v>-6335.08</v>
          </cell>
        </row>
        <row r="3069">
          <cell r="A3069" t="str">
            <v>O&amp;M</v>
          </cell>
          <cell r="C3069">
            <v>23410</v>
          </cell>
          <cell r="D3069" t="str">
            <v>23410</v>
          </cell>
          <cell r="E3069" t="str">
            <v>L5 - ELECTRICAL DEPT XXX</v>
          </cell>
          <cell r="H3069" t="str">
            <v>120</v>
          </cell>
          <cell r="I3069" t="str">
            <v>OT</v>
          </cell>
          <cell r="J3069">
            <v>89.85</v>
          </cell>
          <cell r="K3069">
            <v>14.94</v>
          </cell>
          <cell r="L3069">
            <v>-17.329999999999998</v>
          </cell>
        </row>
        <row r="3070">
          <cell r="A3070" t="str">
            <v>O&amp;M</v>
          </cell>
          <cell r="C3070">
            <v>23410</v>
          </cell>
          <cell r="D3070" t="str">
            <v>23410</v>
          </cell>
          <cell r="E3070" t="str">
            <v>L5 - ELECTRICAL DEPT XXX</v>
          </cell>
          <cell r="H3070" t="str">
            <v>120</v>
          </cell>
          <cell r="I3070" t="str">
            <v>TT</v>
          </cell>
          <cell r="J3070">
            <v>2931.93</v>
          </cell>
        </row>
        <row r="3071">
          <cell r="A3071" t="str">
            <v>O&amp;M</v>
          </cell>
          <cell r="C3071">
            <v>23420</v>
          </cell>
          <cell r="D3071" t="str">
            <v>23420</v>
          </cell>
          <cell r="E3071" t="str">
            <v>L7 - MECHANICAL/CIVIL/STRUCTURE DEPT XXX</v>
          </cell>
          <cell r="H3071" t="str">
            <v>120</v>
          </cell>
          <cell r="I3071" t="str">
            <v>BT</v>
          </cell>
          <cell r="J3071">
            <v>-2628.99</v>
          </cell>
        </row>
        <row r="3072">
          <cell r="A3072" t="str">
            <v>CAP</v>
          </cell>
          <cell r="C3072">
            <v>23420</v>
          </cell>
          <cell r="D3072" t="str">
            <v>23420</v>
          </cell>
          <cell r="E3072" t="str">
            <v>L7 - MECHANICAL/CIVIL/STRUCTURE DEPT XXX</v>
          </cell>
          <cell r="H3072" t="str">
            <v>120</v>
          </cell>
          <cell r="I3072" t="str">
            <v>CB</v>
          </cell>
          <cell r="J3072">
            <v>186.53</v>
          </cell>
          <cell r="M3072">
            <v>1151.72</v>
          </cell>
        </row>
        <row r="3073">
          <cell r="A3073" t="str">
            <v>CAP</v>
          </cell>
          <cell r="C3073">
            <v>23420</v>
          </cell>
          <cell r="D3073" t="str">
            <v>23420</v>
          </cell>
          <cell r="E3073" t="str">
            <v>L7 - MECHANICAL/CIVIL/STRUCTURE DEPT XXX</v>
          </cell>
          <cell r="H3073" t="str">
            <v>120</v>
          </cell>
          <cell r="I3073" t="str">
            <v>CL</v>
          </cell>
          <cell r="J3073">
            <v>423.92</v>
          </cell>
        </row>
        <row r="3074">
          <cell r="A3074" t="str">
            <v>O&amp;M</v>
          </cell>
          <cell r="C3074">
            <v>23420</v>
          </cell>
          <cell r="D3074" t="str">
            <v>23420</v>
          </cell>
          <cell r="E3074" t="str">
            <v>L7 - MECHANICAL/CIVIL/STRUCTURE DEPT XXX</v>
          </cell>
          <cell r="H3074" t="str">
            <v>120</v>
          </cell>
          <cell r="I3074" t="str">
            <v>IT</v>
          </cell>
          <cell r="J3074">
            <v>-39465.870000000003</v>
          </cell>
          <cell r="K3074">
            <v>4450</v>
          </cell>
        </row>
        <row r="3075">
          <cell r="A3075" t="str">
            <v>O&amp;M</v>
          </cell>
          <cell r="C3075">
            <v>23420</v>
          </cell>
          <cell r="D3075" t="str">
            <v>23420</v>
          </cell>
          <cell r="E3075" t="str">
            <v>L7 - MECHANICAL/CIVIL/STRUCTURE DEPT XXX</v>
          </cell>
          <cell r="H3075" t="str">
            <v>120</v>
          </cell>
          <cell r="I3075" t="str">
            <v>LT</v>
          </cell>
          <cell r="J3075">
            <v>26496.880000000001</v>
          </cell>
        </row>
        <row r="3076">
          <cell r="A3076" t="str">
            <v>O&amp;M</v>
          </cell>
          <cell r="C3076">
            <v>23420</v>
          </cell>
          <cell r="D3076" t="str">
            <v>23420</v>
          </cell>
          <cell r="E3076" t="str">
            <v>L7 - MECHANICAL/CIVIL/STRUCTURE DEPT XXX</v>
          </cell>
          <cell r="H3076" t="str">
            <v>120</v>
          </cell>
          <cell r="I3076" t="str">
            <v>OT</v>
          </cell>
          <cell r="J3076">
            <v>30561.119999999999</v>
          </cell>
        </row>
        <row r="3077">
          <cell r="A3077" t="str">
            <v>O&amp;M</v>
          </cell>
          <cell r="C3077">
            <v>23420</v>
          </cell>
          <cell r="D3077" t="str">
            <v>23420</v>
          </cell>
          <cell r="E3077" t="str">
            <v>L7 - MECHANICAL/CIVIL/STRUCTURE DEPT XXX</v>
          </cell>
          <cell r="H3077" t="str">
            <v>120</v>
          </cell>
          <cell r="I3077" t="str">
            <v>TT</v>
          </cell>
          <cell r="J3077">
            <v>521.69000000000005</v>
          </cell>
        </row>
        <row r="3078">
          <cell r="A3078" t="str">
            <v>O&amp;M</v>
          </cell>
          <cell r="B3078" t="str">
            <v>Tzimorangas,John G</v>
          </cell>
          <cell r="C3078">
            <v>23425</v>
          </cell>
          <cell r="D3078" t="str">
            <v>23425</v>
          </cell>
          <cell r="E3078" t="str">
            <v>L8 - FIELD ENGINEERING DEPT XXX</v>
          </cell>
          <cell r="F3078" t="str">
            <v>Electric Operations</v>
          </cell>
          <cell r="G3078" t="str">
            <v>FIELD ENGINEERING DEPT XXX</v>
          </cell>
          <cell r="H3078" t="str">
            <v>120</v>
          </cell>
          <cell r="I3078" t="str">
            <v>BT</v>
          </cell>
          <cell r="J3078">
            <v>1503.6</v>
          </cell>
        </row>
        <row r="3079">
          <cell r="A3079" t="str">
            <v>O&amp;M</v>
          </cell>
          <cell r="B3079" t="str">
            <v>Tzimorangas,John G</v>
          </cell>
          <cell r="C3079">
            <v>23425</v>
          </cell>
          <cell r="D3079" t="str">
            <v>23425</v>
          </cell>
          <cell r="E3079" t="str">
            <v>L8 - FIELD ENGINEERING DEPT XXX</v>
          </cell>
          <cell r="F3079" t="str">
            <v>Electric Operations</v>
          </cell>
          <cell r="G3079" t="str">
            <v>FIELD ENGINEERING DEPT XXX</v>
          </cell>
          <cell r="H3079" t="str">
            <v>120</v>
          </cell>
          <cell r="I3079" t="str">
            <v>IT</v>
          </cell>
          <cell r="J3079">
            <v>-11266.42</v>
          </cell>
          <cell r="K3079">
            <v>33237.72</v>
          </cell>
        </row>
        <row r="3080">
          <cell r="A3080" t="str">
            <v>O&amp;M</v>
          </cell>
          <cell r="B3080" t="str">
            <v>Tzimorangas,John G</v>
          </cell>
          <cell r="C3080">
            <v>23425</v>
          </cell>
          <cell r="D3080" t="str">
            <v>23425</v>
          </cell>
          <cell r="E3080" t="str">
            <v>L8 - FIELD ENGINEERING DEPT XXX</v>
          </cell>
          <cell r="F3080" t="str">
            <v>Electric Operations</v>
          </cell>
          <cell r="G3080" t="str">
            <v>FIELD ENGINEERING DEPT XXX</v>
          </cell>
          <cell r="H3080" t="str">
            <v>120</v>
          </cell>
          <cell r="I3080" t="str">
            <v>LT</v>
          </cell>
          <cell r="J3080">
            <v>-8755.4</v>
          </cell>
        </row>
        <row r="3081">
          <cell r="A3081" t="str">
            <v>O&amp;M</v>
          </cell>
          <cell r="B3081" t="str">
            <v>Tzimorangas,John G</v>
          </cell>
          <cell r="C3081">
            <v>23425</v>
          </cell>
          <cell r="D3081" t="str">
            <v>23425</v>
          </cell>
          <cell r="E3081" t="str">
            <v>L8 - FIELD ENGINEERING DEPT XXX</v>
          </cell>
          <cell r="F3081" t="str">
            <v>Electric Operations</v>
          </cell>
          <cell r="G3081" t="str">
            <v>FIELD ENGINEERING DEPT XXX</v>
          </cell>
          <cell r="H3081" t="str">
            <v>120</v>
          </cell>
          <cell r="I3081" t="str">
            <v>MT</v>
          </cell>
          <cell r="J3081">
            <v>582.52</v>
          </cell>
          <cell r="K3081">
            <v>49.96</v>
          </cell>
        </row>
        <row r="3082">
          <cell r="A3082" t="str">
            <v>O&amp;M</v>
          </cell>
          <cell r="B3082" t="str">
            <v>Tzimorangas,John G</v>
          </cell>
          <cell r="C3082">
            <v>23425</v>
          </cell>
          <cell r="D3082" t="str">
            <v>23425</v>
          </cell>
          <cell r="E3082" t="str">
            <v>L8 - FIELD ENGINEERING DEPT XXX</v>
          </cell>
          <cell r="F3082" t="str">
            <v>Electric Operations</v>
          </cell>
          <cell r="G3082" t="str">
            <v>FIELD ENGINEERING DEPT XXX</v>
          </cell>
          <cell r="H3082" t="str">
            <v>120</v>
          </cell>
          <cell r="I3082" t="str">
            <v>OT</v>
          </cell>
          <cell r="J3082">
            <v>70192.14</v>
          </cell>
          <cell r="L3082">
            <v>-353.41</v>
          </cell>
        </row>
        <row r="3083">
          <cell r="A3083" t="str">
            <v>O&amp;M</v>
          </cell>
          <cell r="B3083" t="str">
            <v>Tzimorangas,John G</v>
          </cell>
          <cell r="C3083">
            <v>23425</v>
          </cell>
          <cell r="D3083" t="str">
            <v>23425</v>
          </cell>
          <cell r="E3083" t="str">
            <v>L8 - FIELD ENGINEERING DEPT XXX</v>
          </cell>
          <cell r="F3083" t="str">
            <v>Electric Operations</v>
          </cell>
          <cell r="G3083" t="str">
            <v>FIELD ENGINEERING DEPT XXX</v>
          </cell>
          <cell r="H3083" t="str">
            <v>120</v>
          </cell>
          <cell r="I3083" t="str">
            <v>TT</v>
          </cell>
          <cell r="J3083">
            <v>46806.54</v>
          </cell>
        </row>
        <row r="3084">
          <cell r="A3084" t="str">
            <v>O&amp;M</v>
          </cell>
          <cell r="C3084">
            <v>23430</v>
          </cell>
          <cell r="D3084" t="str">
            <v>23430</v>
          </cell>
          <cell r="E3084" t="str">
            <v>L9 - GIS Services Team XXX</v>
          </cell>
          <cell r="H3084" t="str">
            <v>120</v>
          </cell>
          <cell r="I3084" t="str">
            <v>BT</v>
          </cell>
          <cell r="J3084">
            <v>8863.09</v>
          </cell>
        </row>
        <row r="3085">
          <cell r="A3085" t="str">
            <v>O&amp;M</v>
          </cell>
          <cell r="C3085">
            <v>23430</v>
          </cell>
          <cell r="D3085" t="str">
            <v>23430</v>
          </cell>
          <cell r="E3085" t="str">
            <v>L9 - GIS Services Team XXX</v>
          </cell>
          <cell r="H3085" t="str">
            <v>120</v>
          </cell>
          <cell r="I3085" t="str">
            <v>IT</v>
          </cell>
          <cell r="J3085">
            <v>14666.78</v>
          </cell>
          <cell r="K3085">
            <v>53.97</v>
          </cell>
        </row>
        <row r="3086">
          <cell r="A3086" t="str">
            <v>O&amp;M</v>
          </cell>
          <cell r="C3086">
            <v>23430</v>
          </cell>
          <cell r="D3086" t="str">
            <v>23430</v>
          </cell>
          <cell r="E3086" t="str">
            <v>L9 - GIS Services Team XXX</v>
          </cell>
          <cell r="H3086" t="str">
            <v>120</v>
          </cell>
          <cell r="I3086" t="str">
            <v>LT</v>
          </cell>
          <cell r="J3086">
            <v>-5466.33</v>
          </cell>
          <cell r="M3086">
            <v>-0.01</v>
          </cell>
        </row>
        <row r="3087">
          <cell r="A3087" t="str">
            <v>O&amp;M</v>
          </cell>
          <cell r="C3087">
            <v>23430</v>
          </cell>
          <cell r="D3087" t="str">
            <v>23430</v>
          </cell>
          <cell r="E3087" t="str">
            <v>L9 - GIS Services Team XXX</v>
          </cell>
          <cell r="H3087" t="str">
            <v>120</v>
          </cell>
          <cell r="I3087" t="str">
            <v>MT</v>
          </cell>
          <cell r="M3087">
            <v>32965.620000000003</v>
          </cell>
        </row>
        <row r="3088">
          <cell r="A3088" t="str">
            <v>O&amp;M</v>
          </cell>
          <cell r="C3088">
            <v>23430</v>
          </cell>
          <cell r="D3088" t="str">
            <v>23430</v>
          </cell>
          <cell r="E3088" t="str">
            <v>L9 - GIS Services Team XXX</v>
          </cell>
          <cell r="H3088" t="str">
            <v>120</v>
          </cell>
          <cell r="I3088" t="str">
            <v>OT</v>
          </cell>
          <cell r="J3088">
            <v>4994.24</v>
          </cell>
          <cell r="K3088">
            <v>61.88</v>
          </cell>
        </row>
        <row r="3089">
          <cell r="A3089" t="str">
            <v>O&amp;M</v>
          </cell>
          <cell r="C3089">
            <v>23430</v>
          </cell>
          <cell r="D3089" t="str">
            <v>23430</v>
          </cell>
          <cell r="E3089" t="str">
            <v>L9 - GIS Services Team XXX</v>
          </cell>
          <cell r="H3089" t="str">
            <v>120</v>
          </cell>
          <cell r="I3089" t="str">
            <v>TT</v>
          </cell>
          <cell r="J3089">
            <v>3923.81</v>
          </cell>
        </row>
        <row r="3090">
          <cell r="A3090" t="str">
            <v>O&amp;M</v>
          </cell>
          <cell r="C3090">
            <v>23435</v>
          </cell>
          <cell r="D3090" t="str">
            <v>23435</v>
          </cell>
          <cell r="E3090" t="str">
            <v>D7-GIS Technical Support Team XXX</v>
          </cell>
          <cell r="H3090" t="str">
            <v>120</v>
          </cell>
          <cell r="I3090" t="str">
            <v>BT</v>
          </cell>
          <cell r="J3090">
            <v>0.72</v>
          </cell>
        </row>
        <row r="3091">
          <cell r="A3091" t="str">
            <v>O&amp;M</v>
          </cell>
          <cell r="C3091">
            <v>23435</v>
          </cell>
          <cell r="D3091" t="str">
            <v>23435</v>
          </cell>
          <cell r="E3091" t="str">
            <v>D7-GIS Technical Support Team XXX</v>
          </cell>
          <cell r="H3091" t="str">
            <v>120</v>
          </cell>
          <cell r="I3091" t="str">
            <v>IT</v>
          </cell>
          <cell r="J3091">
            <v>0.63</v>
          </cell>
        </row>
        <row r="3092">
          <cell r="A3092" t="str">
            <v>O&amp;M</v>
          </cell>
          <cell r="C3092">
            <v>23435</v>
          </cell>
          <cell r="D3092" t="str">
            <v>23435</v>
          </cell>
          <cell r="E3092" t="str">
            <v>D7-GIS Technical Support Team XXX</v>
          </cell>
          <cell r="H3092" t="str">
            <v>120</v>
          </cell>
          <cell r="I3092" t="str">
            <v>LT</v>
          </cell>
          <cell r="J3092">
            <v>-0.34</v>
          </cell>
        </row>
        <row r="3093">
          <cell r="A3093" t="str">
            <v>O&amp;M</v>
          </cell>
          <cell r="C3093">
            <v>23435</v>
          </cell>
          <cell r="D3093" t="str">
            <v>23435</v>
          </cell>
          <cell r="E3093" t="str">
            <v>D7-GIS Technical Support Team XXX</v>
          </cell>
          <cell r="H3093" t="str">
            <v>120</v>
          </cell>
          <cell r="I3093" t="str">
            <v>OT</v>
          </cell>
          <cell r="J3093">
            <v>0.55000000000000004</v>
          </cell>
        </row>
        <row r="3094">
          <cell r="A3094" t="str">
            <v>O&amp;M</v>
          </cell>
          <cell r="C3094">
            <v>23435</v>
          </cell>
          <cell r="D3094" t="str">
            <v>23435</v>
          </cell>
          <cell r="E3094" t="str">
            <v>D7-GIS Technical Support Team XXX</v>
          </cell>
          <cell r="H3094" t="str">
            <v>120</v>
          </cell>
          <cell r="I3094" t="str">
            <v>TT</v>
          </cell>
          <cell r="J3094">
            <v>0</v>
          </cell>
        </row>
        <row r="3095">
          <cell r="A3095" t="str">
            <v>O&amp;M</v>
          </cell>
          <cell r="C3095">
            <v>23440</v>
          </cell>
          <cell r="D3095" t="str">
            <v>23440</v>
          </cell>
          <cell r="E3095" t="str">
            <v>D8- Mechanical/Chemical Laboratory XXX</v>
          </cell>
          <cell r="H3095" t="str">
            <v>120</v>
          </cell>
          <cell r="I3095" t="str">
            <v>BT</v>
          </cell>
          <cell r="J3095">
            <v>179.48</v>
          </cell>
          <cell r="M3095">
            <v>10979.13</v>
          </cell>
        </row>
        <row r="3096">
          <cell r="A3096" t="str">
            <v>O&amp;M</v>
          </cell>
          <cell r="C3096">
            <v>23440</v>
          </cell>
          <cell r="D3096" t="str">
            <v>23440</v>
          </cell>
          <cell r="E3096" t="str">
            <v>D8- Mechanical/Chemical Laboratory XXX</v>
          </cell>
          <cell r="H3096" t="str">
            <v>120</v>
          </cell>
          <cell r="I3096" t="str">
            <v>IT</v>
          </cell>
          <cell r="J3096">
            <v>3655.08</v>
          </cell>
          <cell r="K3096">
            <v>-602.02</v>
          </cell>
          <cell r="L3096">
            <v>0</v>
          </cell>
        </row>
        <row r="3097">
          <cell r="A3097" t="str">
            <v>O&amp;M</v>
          </cell>
          <cell r="C3097">
            <v>23440</v>
          </cell>
          <cell r="D3097" t="str">
            <v>23440</v>
          </cell>
          <cell r="E3097" t="str">
            <v>D8- Mechanical/Chemical Laboratory XXX</v>
          </cell>
          <cell r="H3097" t="str">
            <v>120</v>
          </cell>
          <cell r="I3097" t="str">
            <v>LT</v>
          </cell>
          <cell r="J3097">
            <v>5451.83</v>
          </cell>
        </row>
        <row r="3098">
          <cell r="A3098" t="str">
            <v>O&amp;M</v>
          </cell>
          <cell r="C3098">
            <v>23440</v>
          </cell>
          <cell r="D3098" t="str">
            <v>23440</v>
          </cell>
          <cell r="E3098" t="str">
            <v>D8- Mechanical/Chemical Laboratory XXX</v>
          </cell>
          <cell r="H3098" t="str">
            <v>120</v>
          </cell>
          <cell r="I3098" t="str">
            <v>MT</v>
          </cell>
          <cell r="J3098">
            <v>597.58000000000004</v>
          </cell>
          <cell r="M3098">
            <v>-246028.83</v>
          </cell>
        </row>
        <row r="3099">
          <cell r="A3099" t="str">
            <v>O&amp;M</v>
          </cell>
          <cell r="C3099">
            <v>23440</v>
          </cell>
          <cell r="D3099" t="str">
            <v>23440</v>
          </cell>
          <cell r="E3099" t="str">
            <v>D8- Mechanical/Chemical Laboratory XXX</v>
          </cell>
          <cell r="H3099" t="str">
            <v>120</v>
          </cell>
          <cell r="I3099" t="str">
            <v>OT</v>
          </cell>
          <cell r="J3099">
            <v>0</v>
          </cell>
          <cell r="M3099">
            <v>15.84</v>
          </cell>
        </row>
        <row r="3100">
          <cell r="A3100" t="str">
            <v>O&amp;M</v>
          </cell>
          <cell r="C3100">
            <v>23440</v>
          </cell>
          <cell r="D3100" t="str">
            <v>23440</v>
          </cell>
          <cell r="E3100" t="str">
            <v>D8- Mechanical/Chemical Laboratory XXX</v>
          </cell>
          <cell r="H3100" t="str">
            <v>120</v>
          </cell>
          <cell r="I3100" t="str">
            <v>TT</v>
          </cell>
          <cell r="J3100">
            <v>983.66</v>
          </cell>
        </row>
        <row r="3101">
          <cell r="A3101" t="str">
            <v>O&amp;M</v>
          </cell>
          <cell r="C3101">
            <v>23445</v>
          </cell>
          <cell r="D3101" t="str">
            <v>23445</v>
          </cell>
          <cell r="E3101" t="str">
            <v>D9-Station Design Drafting Team XXX</v>
          </cell>
          <cell r="H3101" t="str">
            <v>120</v>
          </cell>
          <cell r="I3101" t="str">
            <v>BT</v>
          </cell>
          <cell r="J3101">
            <v>0.63</v>
          </cell>
          <cell r="M3101">
            <v>18</v>
          </cell>
        </row>
        <row r="3102">
          <cell r="A3102" t="str">
            <v>O&amp;M</v>
          </cell>
          <cell r="C3102">
            <v>23445</v>
          </cell>
          <cell r="D3102" t="str">
            <v>23445</v>
          </cell>
          <cell r="E3102" t="str">
            <v>D9-Station Design Drafting Team XXX</v>
          </cell>
          <cell r="H3102" t="str">
            <v>120</v>
          </cell>
          <cell r="I3102" t="str">
            <v>IT</v>
          </cell>
          <cell r="J3102">
            <v>-6751.75</v>
          </cell>
        </row>
        <row r="3103">
          <cell r="A3103" t="str">
            <v>O&amp;M</v>
          </cell>
          <cell r="C3103">
            <v>23445</v>
          </cell>
          <cell r="D3103" t="str">
            <v>23445</v>
          </cell>
          <cell r="E3103" t="str">
            <v>D9-Station Design Drafting Team XXX</v>
          </cell>
          <cell r="H3103" t="str">
            <v>120</v>
          </cell>
          <cell r="I3103" t="str">
            <v>LT</v>
          </cell>
          <cell r="J3103">
            <v>4394.45</v>
          </cell>
        </row>
        <row r="3104">
          <cell r="A3104" t="str">
            <v>O&amp;M</v>
          </cell>
          <cell r="C3104">
            <v>23445</v>
          </cell>
          <cell r="D3104" t="str">
            <v>23445</v>
          </cell>
          <cell r="E3104" t="str">
            <v>D9-Station Design Drafting Team XXX</v>
          </cell>
          <cell r="H3104" t="str">
            <v>120</v>
          </cell>
          <cell r="I3104" t="str">
            <v>OT</v>
          </cell>
          <cell r="J3104">
            <v>26.5</v>
          </cell>
        </row>
        <row r="3105">
          <cell r="A3105" t="str">
            <v>O&amp;M</v>
          </cell>
          <cell r="C3105">
            <v>23445</v>
          </cell>
          <cell r="D3105" t="str">
            <v>23445</v>
          </cell>
          <cell r="E3105" t="str">
            <v>D9-Station Design Drafting Team XXX</v>
          </cell>
          <cell r="H3105" t="str">
            <v>120</v>
          </cell>
          <cell r="I3105" t="str">
            <v>TT</v>
          </cell>
          <cell r="J3105">
            <v>2329.86</v>
          </cell>
        </row>
        <row r="3106">
          <cell r="A3106" t="str">
            <v>O&amp;M</v>
          </cell>
          <cell r="C3106">
            <v>23450</v>
          </cell>
          <cell r="D3106" t="str">
            <v>23450</v>
          </cell>
          <cell r="E3106" t="str">
            <v>D0- D0-Nuclear Design Services Team XXX</v>
          </cell>
          <cell r="H3106" t="str">
            <v>120</v>
          </cell>
          <cell r="I3106" t="str">
            <v>IT</v>
          </cell>
          <cell r="J3106">
            <v>-47</v>
          </cell>
        </row>
        <row r="3107">
          <cell r="A3107" t="str">
            <v>O&amp;M</v>
          </cell>
          <cell r="C3107">
            <v>23450</v>
          </cell>
          <cell r="D3107" t="str">
            <v>23450</v>
          </cell>
          <cell r="E3107" t="str">
            <v>D0- D0-Nuclear Design Services Team XXX</v>
          </cell>
          <cell r="H3107" t="str">
            <v>120</v>
          </cell>
          <cell r="I3107" t="str">
            <v>LT</v>
          </cell>
          <cell r="J3107">
            <v>47.58</v>
          </cell>
        </row>
        <row r="3108">
          <cell r="A3108" t="str">
            <v>O&amp;M</v>
          </cell>
          <cell r="B3108" t="str">
            <v>Lubbock, Geoffrey O</v>
          </cell>
          <cell r="C3108">
            <v>23500</v>
          </cell>
          <cell r="D3108" t="str">
            <v>23500</v>
          </cell>
          <cell r="E3108" t="str">
            <v>D6 - Financial Strategic Planning Vice President</v>
          </cell>
          <cell r="F3108" t="str">
            <v>CFO</v>
          </cell>
          <cell r="G3108" t="str">
            <v>Financial Strategic Planning Vice President</v>
          </cell>
          <cell r="H3108" t="str">
            <v>120</v>
          </cell>
          <cell r="I3108" t="str">
            <v>BT</v>
          </cell>
          <cell r="J3108">
            <v>76741.53</v>
          </cell>
          <cell r="K3108">
            <v>29306.36</v>
          </cell>
          <cell r="M3108">
            <v>13389.15</v>
          </cell>
        </row>
        <row r="3109">
          <cell r="A3109" t="str">
            <v>O&amp;M</v>
          </cell>
          <cell r="B3109" t="str">
            <v>Lubbock, Geoffrey O</v>
          </cell>
          <cell r="C3109">
            <v>23500</v>
          </cell>
          <cell r="D3109" t="str">
            <v>23500</v>
          </cell>
          <cell r="E3109" t="str">
            <v>D6 - Financial Strategic Planning Vice President</v>
          </cell>
          <cell r="F3109" t="str">
            <v>CFO</v>
          </cell>
          <cell r="G3109" t="str">
            <v>Financial Strategic Planning Vice President</v>
          </cell>
          <cell r="H3109" t="str">
            <v>120</v>
          </cell>
          <cell r="I3109" t="str">
            <v>IT</v>
          </cell>
          <cell r="J3109">
            <v>24061.91</v>
          </cell>
          <cell r="K3109">
            <v>-3898.4</v>
          </cell>
          <cell r="L3109">
            <v>4531.99</v>
          </cell>
        </row>
        <row r="3110">
          <cell r="A3110" t="str">
            <v>O&amp;M</v>
          </cell>
          <cell r="B3110" t="str">
            <v>Lubbock, Geoffrey O</v>
          </cell>
          <cell r="C3110">
            <v>23500</v>
          </cell>
          <cell r="D3110" t="str">
            <v>23500</v>
          </cell>
          <cell r="E3110" t="str">
            <v>D6 - Financial Strategic Planning Vice President</v>
          </cell>
          <cell r="F3110" t="str">
            <v>CFO</v>
          </cell>
          <cell r="G3110" t="str">
            <v>Financial Strategic Planning Vice President</v>
          </cell>
          <cell r="H3110" t="str">
            <v>120</v>
          </cell>
          <cell r="I3110" t="str">
            <v>LT</v>
          </cell>
          <cell r="J3110">
            <v>256708.3</v>
          </cell>
          <cell r="K3110">
            <v>87284</v>
          </cell>
        </row>
        <row r="3111">
          <cell r="A3111" t="str">
            <v>O&amp;M</v>
          </cell>
          <cell r="B3111" t="str">
            <v>Lubbock, Geoffrey O</v>
          </cell>
          <cell r="C3111">
            <v>23500</v>
          </cell>
          <cell r="D3111" t="str">
            <v>23500</v>
          </cell>
          <cell r="E3111" t="str">
            <v>D6 - Financial Strategic Planning Vice President</v>
          </cell>
          <cell r="F3111" t="str">
            <v>CFO</v>
          </cell>
          <cell r="G3111" t="str">
            <v>Financial Strategic Planning Vice President</v>
          </cell>
          <cell r="H3111" t="str">
            <v>120</v>
          </cell>
          <cell r="I3111" t="str">
            <v>MT</v>
          </cell>
          <cell r="K3111">
            <v>49.49</v>
          </cell>
          <cell r="M3111">
            <v>52988.66</v>
          </cell>
        </row>
        <row r="3112">
          <cell r="A3112" t="str">
            <v>O&amp;M</v>
          </cell>
          <cell r="B3112" t="str">
            <v>Lubbock, Geoffrey O</v>
          </cell>
          <cell r="C3112">
            <v>23500</v>
          </cell>
          <cell r="D3112" t="str">
            <v>23500</v>
          </cell>
          <cell r="E3112" t="str">
            <v>D6 - Financial Strategic Planning Vice President</v>
          </cell>
          <cell r="F3112" t="str">
            <v>CFO</v>
          </cell>
          <cell r="G3112" t="str">
            <v>Financial Strategic Planning Vice President</v>
          </cell>
          <cell r="H3112" t="str">
            <v>120</v>
          </cell>
          <cell r="I3112" t="str">
            <v>OT</v>
          </cell>
          <cell r="J3112">
            <v>33645.93</v>
          </cell>
          <cell r="K3112">
            <v>44799.9</v>
          </cell>
          <cell r="L3112">
            <v>31452.68</v>
          </cell>
        </row>
        <row r="3113">
          <cell r="A3113" t="str">
            <v>O&amp;M</v>
          </cell>
          <cell r="B3113" t="str">
            <v>Lubbock, Geoffrey O</v>
          </cell>
          <cell r="C3113">
            <v>23500</v>
          </cell>
          <cell r="D3113" t="str">
            <v>23500</v>
          </cell>
          <cell r="E3113" t="str">
            <v>D6 - Financial Strategic Planning Vice President</v>
          </cell>
          <cell r="F3113" t="str">
            <v>CFO</v>
          </cell>
          <cell r="G3113" t="str">
            <v>Financial Strategic Planning Vice President</v>
          </cell>
          <cell r="H3113" t="str">
            <v>120</v>
          </cell>
          <cell r="I3113" t="str">
            <v>TT</v>
          </cell>
          <cell r="J3113">
            <v>3637.12</v>
          </cell>
          <cell r="K3113">
            <v>97.51</v>
          </cell>
        </row>
        <row r="3114">
          <cell r="A3114" t="str">
            <v>O&amp;M</v>
          </cell>
          <cell r="B3114" t="str">
            <v>Lubbock, Geoffrey O</v>
          </cell>
          <cell r="C3114">
            <v>23505</v>
          </cell>
          <cell r="D3114" t="str">
            <v>23505</v>
          </cell>
          <cell r="E3114" t="str">
            <v>M7 - Financial  &amp; Strategic Planning</v>
          </cell>
          <cell r="F3114" t="str">
            <v>CFO</v>
          </cell>
          <cell r="G3114" t="str">
            <v>Financial  &amp; Strategic Planning</v>
          </cell>
          <cell r="H3114" t="str">
            <v>120</v>
          </cell>
          <cell r="I3114" t="str">
            <v>BT</v>
          </cell>
          <cell r="J3114">
            <v>138755.37</v>
          </cell>
          <cell r="K3114">
            <v>68135.759999999995</v>
          </cell>
          <cell r="L3114">
            <v>2524</v>
          </cell>
          <cell r="M3114">
            <v>680.4</v>
          </cell>
        </row>
        <row r="3115">
          <cell r="A3115" t="str">
            <v>O&amp;M</v>
          </cell>
          <cell r="B3115" t="str">
            <v>Lubbock, Geoffrey O</v>
          </cell>
          <cell r="C3115">
            <v>23505</v>
          </cell>
          <cell r="D3115" t="str">
            <v>23505</v>
          </cell>
          <cell r="E3115" t="str">
            <v>M7 - Financial  &amp; Strategic Planning</v>
          </cell>
          <cell r="F3115" t="str">
            <v>CFO</v>
          </cell>
          <cell r="G3115" t="str">
            <v>Financial  &amp; Strategic Planning</v>
          </cell>
          <cell r="H3115" t="str">
            <v>120</v>
          </cell>
          <cell r="I3115" t="str">
            <v>IT</v>
          </cell>
          <cell r="J3115">
            <v>331936.76</v>
          </cell>
          <cell r="K3115">
            <v>37210.15</v>
          </cell>
          <cell r="L3115">
            <v>295.91000000000003</v>
          </cell>
          <cell r="M3115">
            <v>1900</v>
          </cell>
        </row>
        <row r="3116">
          <cell r="A3116" t="str">
            <v>O&amp;M</v>
          </cell>
          <cell r="B3116" t="str">
            <v>Lubbock, Geoffrey O</v>
          </cell>
          <cell r="C3116">
            <v>23505</v>
          </cell>
          <cell r="D3116" t="str">
            <v>23505</v>
          </cell>
          <cell r="E3116" t="str">
            <v>M7 - Financial  &amp; Strategic Planning</v>
          </cell>
          <cell r="F3116" t="str">
            <v>CFO</v>
          </cell>
          <cell r="G3116" t="str">
            <v>Financial  &amp; Strategic Planning</v>
          </cell>
          <cell r="H3116" t="str">
            <v>120</v>
          </cell>
          <cell r="I3116" t="str">
            <v>LT</v>
          </cell>
          <cell r="J3116">
            <v>422789.08</v>
          </cell>
          <cell r="K3116">
            <v>194997.8</v>
          </cell>
          <cell r="L3116">
            <v>20387.169999999998</v>
          </cell>
          <cell r="M3116">
            <v>988.54</v>
          </cell>
        </row>
        <row r="3117">
          <cell r="A3117" t="str">
            <v>O&amp;M</v>
          </cell>
          <cell r="B3117" t="str">
            <v>Lubbock, Geoffrey O</v>
          </cell>
          <cell r="C3117">
            <v>23505</v>
          </cell>
          <cell r="D3117" t="str">
            <v>23505</v>
          </cell>
          <cell r="E3117" t="str">
            <v>M7 - Financial  &amp; Strategic Planning</v>
          </cell>
          <cell r="F3117" t="str">
            <v>CFO</v>
          </cell>
          <cell r="G3117" t="str">
            <v>Financial  &amp; Strategic Planning</v>
          </cell>
          <cell r="H3117" t="str">
            <v>120</v>
          </cell>
          <cell r="I3117" t="str">
            <v>MT</v>
          </cell>
          <cell r="K3117">
            <v>26.8</v>
          </cell>
        </row>
        <row r="3118">
          <cell r="A3118" t="str">
            <v>O&amp;M</v>
          </cell>
          <cell r="B3118" t="str">
            <v>Lubbock, Geoffrey O</v>
          </cell>
          <cell r="C3118">
            <v>23505</v>
          </cell>
          <cell r="D3118" t="str">
            <v>23505</v>
          </cell>
          <cell r="E3118" t="str">
            <v>M7 - Financial  &amp; Strategic Planning</v>
          </cell>
          <cell r="F3118" t="str">
            <v>CFO</v>
          </cell>
          <cell r="G3118" t="str">
            <v>Financial  &amp; Strategic Planning</v>
          </cell>
          <cell r="H3118" t="str">
            <v>120</v>
          </cell>
          <cell r="I3118" t="str">
            <v>OT</v>
          </cell>
          <cell r="J3118">
            <v>3529.47</v>
          </cell>
          <cell r="K3118">
            <v>3166.32</v>
          </cell>
          <cell r="L3118">
            <v>0</v>
          </cell>
        </row>
        <row r="3119">
          <cell r="A3119" t="str">
            <v>O&amp;M</v>
          </cell>
          <cell r="B3119" t="str">
            <v>Lubbock, Geoffrey O</v>
          </cell>
          <cell r="C3119">
            <v>23505</v>
          </cell>
          <cell r="D3119" t="str">
            <v>23505</v>
          </cell>
          <cell r="E3119" t="str">
            <v>M7 - Financial  &amp; Strategic Planning</v>
          </cell>
          <cell r="F3119" t="str">
            <v>CFO</v>
          </cell>
          <cell r="G3119" t="str">
            <v>Financial  &amp; Strategic Planning</v>
          </cell>
          <cell r="H3119" t="str">
            <v>120</v>
          </cell>
          <cell r="I3119" t="str">
            <v>TT</v>
          </cell>
          <cell r="J3119">
            <v>525.75</v>
          </cell>
          <cell r="K3119">
            <v>445.23</v>
          </cell>
        </row>
        <row r="3120">
          <cell r="A3120" t="str">
            <v>O&amp;M</v>
          </cell>
          <cell r="B3120" t="str">
            <v>Lubbock, Geoffrey O</v>
          </cell>
          <cell r="C3120">
            <v>23510</v>
          </cell>
          <cell r="D3120" t="str">
            <v>23510</v>
          </cell>
          <cell r="E3120" t="str">
            <v>M8 - Revenue Requirements</v>
          </cell>
          <cell r="F3120" t="str">
            <v>CFO</v>
          </cell>
          <cell r="G3120" t="str">
            <v>Regulatory</v>
          </cell>
          <cell r="H3120" t="str">
            <v>120</v>
          </cell>
          <cell r="I3120" t="str">
            <v>BT</v>
          </cell>
          <cell r="J3120">
            <v>79770.27</v>
          </cell>
          <cell r="K3120">
            <v>25265.99</v>
          </cell>
          <cell r="M3120">
            <v>390921.31</v>
          </cell>
        </row>
        <row r="3121">
          <cell r="A3121" t="str">
            <v>O&amp;M</v>
          </cell>
          <cell r="B3121" t="str">
            <v>Lubbock, Geoffrey O</v>
          </cell>
          <cell r="C3121">
            <v>23510</v>
          </cell>
          <cell r="D3121" t="str">
            <v>23510</v>
          </cell>
          <cell r="E3121" t="str">
            <v>Regulatory</v>
          </cell>
          <cell r="F3121" t="str">
            <v>CFO</v>
          </cell>
          <cell r="G3121" t="str">
            <v>Regulatory</v>
          </cell>
          <cell r="H3121" t="str">
            <v>120</v>
          </cell>
          <cell r="I3121" t="str">
            <v>BT</v>
          </cell>
          <cell r="L3121">
            <v>1005.6</v>
          </cell>
          <cell r="M3121">
            <v>-8063.45</v>
          </cell>
        </row>
        <row r="3122">
          <cell r="A3122" t="str">
            <v>O&amp;M</v>
          </cell>
          <cell r="B3122" t="str">
            <v>Lubbock, Geoffrey O</v>
          </cell>
          <cell r="C3122">
            <v>23510</v>
          </cell>
          <cell r="D3122" t="str">
            <v>23510</v>
          </cell>
          <cell r="E3122" t="str">
            <v>M8 - Revenue Requirements</v>
          </cell>
          <cell r="F3122" t="str">
            <v>CFO</v>
          </cell>
          <cell r="G3122" t="str">
            <v>Regulatory</v>
          </cell>
          <cell r="H3122" t="str">
            <v>120</v>
          </cell>
          <cell r="I3122" t="str">
            <v>IT</v>
          </cell>
          <cell r="J3122">
            <v>2089891.8400000001</v>
          </cell>
          <cell r="K3122">
            <v>1837244.69</v>
          </cell>
        </row>
        <row r="3123">
          <cell r="A3123" t="str">
            <v>O&amp;M</v>
          </cell>
          <cell r="B3123" t="str">
            <v>Lubbock, Geoffrey O</v>
          </cell>
          <cell r="C3123">
            <v>23510</v>
          </cell>
          <cell r="D3123" t="str">
            <v>23510</v>
          </cell>
          <cell r="E3123" t="str">
            <v>Regulatory</v>
          </cell>
          <cell r="F3123" t="str">
            <v>CFO</v>
          </cell>
          <cell r="G3123" t="str">
            <v>Regulatory</v>
          </cell>
          <cell r="H3123" t="str">
            <v>120</v>
          </cell>
          <cell r="I3123" t="str">
            <v>IT</v>
          </cell>
          <cell r="L3123">
            <v>199448.3</v>
          </cell>
        </row>
        <row r="3124">
          <cell r="A3124" t="str">
            <v>O&amp;M</v>
          </cell>
          <cell r="B3124" t="str">
            <v>Lubbock, Geoffrey O</v>
          </cell>
          <cell r="C3124">
            <v>23510</v>
          </cell>
          <cell r="D3124" t="str">
            <v>23510</v>
          </cell>
          <cell r="E3124" t="str">
            <v>M8 - Revenue Requirements</v>
          </cell>
          <cell r="F3124" t="str">
            <v>CFO</v>
          </cell>
          <cell r="G3124" t="str">
            <v>Regulatory</v>
          </cell>
          <cell r="H3124" t="str">
            <v>120</v>
          </cell>
          <cell r="I3124" t="str">
            <v>LT</v>
          </cell>
          <cell r="J3124">
            <v>194360.72</v>
          </cell>
          <cell r="K3124">
            <v>71791.850000000006</v>
          </cell>
        </row>
        <row r="3125">
          <cell r="A3125" t="str">
            <v>O&amp;M</v>
          </cell>
          <cell r="B3125" t="str">
            <v>Lubbock, Geoffrey O</v>
          </cell>
          <cell r="C3125">
            <v>23510</v>
          </cell>
          <cell r="D3125" t="str">
            <v>23510</v>
          </cell>
          <cell r="E3125" t="str">
            <v>Regulatory</v>
          </cell>
          <cell r="F3125" t="str">
            <v>CFO</v>
          </cell>
          <cell r="G3125" t="str">
            <v>Regulatory</v>
          </cell>
          <cell r="H3125" t="str">
            <v>120</v>
          </cell>
          <cell r="I3125" t="str">
            <v>LT</v>
          </cell>
          <cell r="L3125">
            <v>6002.61</v>
          </cell>
        </row>
        <row r="3126">
          <cell r="A3126" t="str">
            <v>O&amp;M</v>
          </cell>
          <cell r="B3126" t="str">
            <v>Lubbock, Geoffrey O</v>
          </cell>
          <cell r="C3126">
            <v>23510</v>
          </cell>
          <cell r="D3126" t="str">
            <v>23510</v>
          </cell>
          <cell r="E3126" t="str">
            <v>M8 - Revenue Requirements</v>
          </cell>
          <cell r="F3126" t="str">
            <v>CFO</v>
          </cell>
          <cell r="G3126" t="str">
            <v>Regulatory</v>
          </cell>
          <cell r="H3126" t="str">
            <v>120</v>
          </cell>
          <cell r="I3126" t="str">
            <v>OT</v>
          </cell>
          <cell r="J3126">
            <v>1315305.1000000001</v>
          </cell>
          <cell r="K3126">
            <v>1622722.37</v>
          </cell>
          <cell r="M3126">
            <v>520.42999999999995</v>
          </cell>
        </row>
        <row r="3127">
          <cell r="A3127" t="str">
            <v>O&amp;M</v>
          </cell>
          <cell r="B3127" t="str">
            <v>Lubbock, Geoffrey O</v>
          </cell>
          <cell r="C3127">
            <v>23510</v>
          </cell>
          <cell r="D3127" t="str">
            <v>23510</v>
          </cell>
          <cell r="E3127" t="str">
            <v>Regulatory</v>
          </cell>
          <cell r="F3127" t="str">
            <v>CFO</v>
          </cell>
          <cell r="G3127" t="str">
            <v>Regulatory</v>
          </cell>
          <cell r="H3127" t="str">
            <v>120</v>
          </cell>
          <cell r="I3127" t="str">
            <v>OT</v>
          </cell>
          <cell r="L3127">
            <v>3157849</v>
          </cell>
        </row>
        <row r="3128">
          <cell r="A3128" t="str">
            <v>O&amp;M</v>
          </cell>
          <cell r="B3128" t="str">
            <v>Lubbock, Geoffrey O</v>
          </cell>
          <cell r="C3128">
            <v>23510</v>
          </cell>
          <cell r="D3128" t="str">
            <v>23510</v>
          </cell>
          <cell r="E3128" t="str">
            <v>M8 - Revenue Requirements</v>
          </cell>
          <cell r="F3128" t="str">
            <v>CFO</v>
          </cell>
          <cell r="G3128" t="str">
            <v>Regulatory</v>
          </cell>
          <cell r="H3128" t="str">
            <v>120</v>
          </cell>
          <cell r="I3128" t="str">
            <v>TT</v>
          </cell>
          <cell r="J3128">
            <v>2407.77</v>
          </cell>
          <cell r="K3128">
            <v>741.68</v>
          </cell>
        </row>
        <row r="3129">
          <cell r="A3129" t="str">
            <v>O&amp;M</v>
          </cell>
          <cell r="B3129" t="str">
            <v>Lubbock, Geoffrey O</v>
          </cell>
          <cell r="C3129">
            <v>23510</v>
          </cell>
          <cell r="D3129" t="str">
            <v>23510</v>
          </cell>
          <cell r="E3129" t="str">
            <v>Regulatory</v>
          </cell>
          <cell r="F3129" t="str">
            <v>CFO</v>
          </cell>
          <cell r="G3129" t="str">
            <v>Regulatory</v>
          </cell>
          <cell r="H3129" t="str">
            <v>120</v>
          </cell>
          <cell r="I3129" t="str">
            <v>TT</v>
          </cell>
        </row>
        <row r="3130">
          <cell r="A3130" t="str">
            <v>O&amp;M</v>
          </cell>
          <cell r="B3130" t="str">
            <v>Lubbock, Geoffrey O</v>
          </cell>
          <cell r="C3130">
            <v>23515</v>
          </cell>
          <cell r="D3130" t="str">
            <v>23515</v>
          </cell>
          <cell r="E3130" t="str">
            <v>Regulatory Policy and Rates</v>
          </cell>
          <cell r="F3130" t="str">
            <v>CFO</v>
          </cell>
          <cell r="G3130" t="str">
            <v>Regulatory</v>
          </cell>
          <cell r="H3130" t="str">
            <v>120</v>
          </cell>
          <cell r="I3130" t="str">
            <v>BT</v>
          </cell>
          <cell r="J3130">
            <v>4888.75</v>
          </cell>
          <cell r="K3130">
            <v>2872.42</v>
          </cell>
          <cell r="M3130">
            <v>499058.62</v>
          </cell>
        </row>
        <row r="3131">
          <cell r="A3131" t="str">
            <v>O&amp;M</v>
          </cell>
          <cell r="B3131" t="str">
            <v>Lubbock, Geoffrey O</v>
          </cell>
          <cell r="C3131">
            <v>23515</v>
          </cell>
          <cell r="D3131" t="str">
            <v>23515</v>
          </cell>
          <cell r="E3131" t="str">
            <v>Regulatory Policy and Rates</v>
          </cell>
          <cell r="F3131" t="str">
            <v>CFO</v>
          </cell>
          <cell r="G3131" t="str">
            <v>Regulatory</v>
          </cell>
          <cell r="H3131" t="str">
            <v>120</v>
          </cell>
          <cell r="I3131" t="str">
            <v>IT</v>
          </cell>
          <cell r="J3131">
            <v>101203.77</v>
          </cell>
          <cell r="K3131">
            <v>29799.119999999999</v>
          </cell>
        </row>
        <row r="3132">
          <cell r="A3132" t="str">
            <v>O&amp;M</v>
          </cell>
          <cell r="B3132" t="str">
            <v>Lubbock, Geoffrey O</v>
          </cell>
          <cell r="C3132">
            <v>23515</v>
          </cell>
          <cell r="D3132" t="str">
            <v>23515</v>
          </cell>
          <cell r="E3132" t="str">
            <v>Regulatory Policy and Rates</v>
          </cell>
          <cell r="F3132" t="str">
            <v>CFO</v>
          </cell>
          <cell r="G3132" t="str">
            <v>Regulatory</v>
          </cell>
          <cell r="H3132" t="str">
            <v>120</v>
          </cell>
          <cell r="I3132" t="str">
            <v>LT</v>
          </cell>
          <cell r="J3132">
            <v>18490.07</v>
          </cell>
          <cell r="K3132">
            <v>8206.8700000000008</v>
          </cell>
        </row>
        <row r="3133">
          <cell r="A3133" t="str">
            <v>O&amp;M</v>
          </cell>
          <cell r="B3133" t="str">
            <v>Lubbock, Geoffrey O</v>
          </cell>
          <cell r="C3133">
            <v>23515</v>
          </cell>
          <cell r="D3133" t="str">
            <v>23515</v>
          </cell>
          <cell r="E3133" t="str">
            <v>Regulatory Policy and Rates</v>
          </cell>
          <cell r="F3133" t="str">
            <v>CFO</v>
          </cell>
          <cell r="G3133" t="str">
            <v>Regulatory</v>
          </cell>
          <cell r="H3133" t="str">
            <v>120</v>
          </cell>
          <cell r="I3133" t="str">
            <v>OT</v>
          </cell>
          <cell r="J3133">
            <v>2046.74</v>
          </cell>
          <cell r="K3133">
            <v>1621.1</v>
          </cell>
          <cell r="M3133">
            <v>87.5</v>
          </cell>
        </row>
        <row r="3134">
          <cell r="A3134" t="str">
            <v>O&amp;M</v>
          </cell>
          <cell r="B3134" t="str">
            <v>Lubbock, Geoffrey O</v>
          </cell>
          <cell r="C3134">
            <v>23515</v>
          </cell>
          <cell r="D3134" t="str">
            <v>23515</v>
          </cell>
          <cell r="E3134" t="str">
            <v>Regulatory Policy and Rates</v>
          </cell>
          <cell r="F3134" t="str">
            <v>CFO</v>
          </cell>
          <cell r="G3134" t="str">
            <v>Regulatory</v>
          </cell>
          <cell r="H3134" t="str">
            <v>120</v>
          </cell>
          <cell r="I3134" t="str">
            <v>TT</v>
          </cell>
          <cell r="J3134">
            <v>517.11</v>
          </cell>
        </row>
        <row r="3135">
          <cell r="A3135" t="str">
            <v>O&amp;M</v>
          </cell>
          <cell r="C3135">
            <v>23530</v>
          </cell>
          <cell r="D3135" t="str">
            <v>23530</v>
          </cell>
          <cell r="E3135" t="str">
            <v>NI - NUCLEAR VALUATION</v>
          </cell>
          <cell r="H3135" t="str">
            <v>120</v>
          </cell>
          <cell r="I3135" t="str">
            <v>BT</v>
          </cell>
          <cell r="J3135">
            <v>1389.46</v>
          </cell>
        </row>
        <row r="3136">
          <cell r="A3136" t="str">
            <v>O&amp;M</v>
          </cell>
          <cell r="C3136">
            <v>23530</v>
          </cell>
          <cell r="D3136" t="str">
            <v>23530</v>
          </cell>
          <cell r="E3136" t="str">
            <v>NI - NUCLEAR VALUATION</v>
          </cell>
          <cell r="H3136" t="str">
            <v>120</v>
          </cell>
          <cell r="I3136" t="str">
            <v>IT</v>
          </cell>
          <cell r="J3136">
            <v>2388</v>
          </cell>
        </row>
        <row r="3137">
          <cell r="A3137" t="str">
            <v>O&amp;M</v>
          </cell>
          <cell r="C3137">
            <v>23530</v>
          </cell>
          <cell r="D3137" t="str">
            <v>23530</v>
          </cell>
          <cell r="E3137" t="str">
            <v>NI - NUCLEAR VALUATION</v>
          </cell>
          <cell r="H3137" t="str">
            <v>120</v>
          </cell>
          <cell r="I3137" t="str">
            <v>LT</v>
          </cell>
          <cell r="J3137">
            <v>3969.88</v>
          </cell>
        </row>
        <row r="3138">
          <cell r="A3138" t="str">
            <v>O&amp;M</v>
          </cell>
          <cell r="C3138">
            <v>23530</v>
          </cell>
          <cell r="D3138" t="str">
            <v>23530</v>
          </cell>
          <cell r="E3138" t="str">
            <v>NI - NUCLEAR VALUATION</v>
          </cell>
          <cell r="H3138" t="str">
            <v>120</v>
          </cell>
          <cell r="I3138" t="str">
            <v>OT</v>
          </cell>
          <cell r="J3138">
            <v>-536.21</v>
          </cell>
          <cell r="M3138">
            <v>5087.6000000000004</v>
          </cell>
        </row>
        <row r="3139">
          <cell r="A3139" t="str">
            <v>O&amp;M</v>
          </cell>
          <cell r="C3139">
            <v>23540</v>
          </cell>
          <cell r="D3139" t="str">
            <v>23540</v>
          </cell>
          <cell r="E3139" t="str">
            <v>Strategy</v>
          </cell>
          <cell r="H3139" t="str">
            <v>120</v>
          </cell>
          <cell r="I3139" t="str">
            <v>IT</v>
          </cell>
          <cell r="J3139">
            <v>84728.36</v>
          </cell>
        </row>
        <row r="3140">
          <cell r="A3140" t="str">
            <v>O&amp;M</v>
          </cell>
          <cell r="C3140">
            <v>23540</v>
          </cell>
          <cell r="D3140" t="str">
            <v>23540</v>
          </cell>
          <cell r="E3140" t="str">
            <v>Strategy</v>
          </cell>
          <cell r="H3140" t="str">
            <v>120</v>
          </cell>
          <cell r="I3140" t="str">
            <v>OT</v>
          </cell>
          <cell r="J3140">
            <v>941.84</v>
          </cell>
          <cell r="M3140">
            <v>35035.39</v>
          </cell>
        </row>
        <row r="3141">
          <cell r="A3141" t="str">
            <v>O&amp;M</v>
          </cell>
          <cell r="B3141" t="str">
            <v>Lubbock, Geoffrey O</v>
          </cell>
          <cell r="C3141">
            <v>23545</v>
          </cell>
          <cell r="D3141" t="str">
            <v>23545</v>
          </cell>
          <cell r="E3141" t="str">
            <v>Environmental Affairs</v>
          </cell>
          <cell r="F3141" t="str">
            <v>CFO</v>
          </cell>
          <cell r="G3141" t="str">
            <v>Environmental Affairs</v>
          </cell>
          <cell r="H3141" t="str">
            <v>120</v>
          </cell>
          <cell r="I3141" t="str">
            <v>BT</v>
          </cell>
          <cell r="J3141">
            <v>184454.57</v>
          </cell>
          <cell r="K3141">
            <v>69689.850000000006</v>
          </cell>
          <cell r="M3141">
            <v>331.37</v>
          </cell>
        </row>
        <row r="3142">
          <cell r="A3142" t="str">
            <v>O&amp;M</v>
          </cell>
          <cell r="B3142" t="str">
            <v>Lubbock, Geoffrey O</v>
          </cell>
          <cell r="C3142">
            <v>23545</v>
          </cell>
          <cell r="D3142" t="str">
            <v>23545</v>
          </cell>
          <cell r="E3142" t="str">
            <v>Environmental Affairs</v>
          </cell>
          <cell r="F3142" t="str">
            <v>CFO</v>
          </cell>
          <cell r="G3142" t="str">
            <v>Environmental Affairs</v>
          </cell>
          <cell r="H3142" t="str">
            <v>120</v>
          </cell>
          <cell r="I3142" t="str">
            <v>IT</v>
          </cell>
          <cell r="J3142">
            <v>49779.72</v>
          </cell>
          <cell r="K3142">
            <v>41505.18</v>
          </cell>
          <cell r="L3142">
            <v>24870.28</v>
          </cell>
        </row>
        <row r="3143">
          <cell r="A3143" t="str">
            <v>O&amp;M</v>
          </cell>
          <cell r="B3143" t="str">
            <v>Lubbock, Geoffrey O</v>
          </cell>
          <cell r="C3143">
            <v>23545</v>
          </cell>
          <cell r="D3143" t="str">
            <v>23545</v>
          </cell>
          <cell r="E3143" t="str">
            <v>Environmental Affairs</v>
          </cell>
          <cell r="F3143" t="str">
            <v>CFO</v>
          </cell>
          <cell r="G3143" t="str">
            <v>Environmental Affairs</v>
          </cell>
          <cell r="H3143" t="str">
            <v>120</v>
          </cell>
          <cell r="I3143" t="str">
            <v>LT</v>
          </cell>
          <cell r="J3143">
            <v>568796.25</v>
          </cell>
          <cell r="K3143">
            <v>210439.11</v>
          </cell>
        </row>
        <row r="3144">
          <cell r="A3144" t="str">
            <v>O&amp;M</v>
          </cell>
          <cell r="B3144" t="str">
            <v>Lubbock, Geoffrey O</v>
          </cell>
          <cell r="C3144">
            <v>23545</v>
          </cell>
          <cell r="D3144" t="str">
            <v>23545</v>
          </cell>
          <cell r="E3144" t="str">
            <v>Environmental Affairs</v>
          </cell>
          <cell r="F3144" t="str">
            <v>CFO</v>
          </cell>
          <cell r="G3144" t="str">
            <v>Environmental Affairs</v>
          </cell>
          <cell r="H3144" t="str">
            <v>120</v>
          </cell>
          <cell r="I3144" t="str">
            <v>MT</v>
          </cell>
          <cell r="K3144">
            <v>247.97</v>
          </cell>
          <cell r="L3144">
            <v>1020.28</v>
          </cell>
          <cell r="M3144">
            <v>68709.460000000006</v>
          </cell>
        </row>
        <row r="3145">
          <cell r="A3145" t="str">
            <v>O&amp;M</v>
          </cell>
          <cell r="B3145" t="str">
            <v>Lubbock, Geoffrey O</v>
          </cell>
          <cell r="C3145">
            <v>23545</v>
          </cell>
          <cell r="D3145" t="str">
            <v>23545</v>
          </cell>
          <cell r="E3145" t="str">
            <v>Environmental Affairs</v>
          </cell>
          <cell r="F3145" t="str">
            <v>CFO</v>
          </cell>
          <cell r="G3145" t="str">
            <v>Environmental Affairs</v>
          </cell>
          <cell r="H3145" t="str">
            <v>120</v>
          </cell>
          <cell r="I3145" t="str">
            <v>OT</v>
          </cell>
          <cell r="J3145">
            <v>56951.37</v>
          </cell>
          <cell r="K3145">
            <v>28970.880000000001</v>
          </cell>
          <cell r="L3145">
            <v>13318.76</v>
          </cell>
          <cell r="M3145">
            <v>54281.49</v>
          </cell>
        </row>
        <row r="3146">
          <cell r="A3146" t="str">
            <v>O&amp;M</v>
          </cell>
          <cell r="B3146" t="str">
            <v>Lubbock, Geoffrey O</v>
          </cell>
          <cell r="C3146">
            <v>23545</v>
          </cell>
          <cell r="D3146" t="str">
            <v>23545</v>
          </cell>
          <cell r="E3146" t="str">
            <v>Environmental Affairs</v>
          </cell>
          <cell r="F3146" t="str">
            <v>CFO</v>
          </cell>
          <cell r="G3146" t="str">
            <v>Environmental Affairs</v>
          </cell>
          <cell r="H3146" t="str">
            <v>120</v>
          </cell>
          <cell r="I3146" t="str">
            <v>TT</v>
          </cell>
          <cell r="K3146">
            <v>0</v>
          </cell>
          <cell r="M3146">
            <v>2898.52</v>
          </cell>
        </row>
        <row r="3147">
          <cell r="A3147" t="str">
            <v>O&amp;M</v>
          </cell>
          <cell r="B3147" t="str">
            <v>Judge, James J</v>
          </cell>
          <cell r="C3147">
            <v>23600</v>
          </cell>
          <cell r="D3147" t="str">
            <v>23600</v>
          </cell>
          <cell r="E3147" t="str">
            <v>A1 - CORPORATE SERVICES DIVISION</v>
          </cell>
          <cell r="F3147" t="str">
            <v>CFO</v>
          </cell>
          <cell r="G3147" t="str">
            <v>CORPORATE SERVICES DIVISION</v>
          </cell>
          <cell r="H3147" t="str">
            <v>120</v>
          </cell>
          <cell r="I3147" t="str">
            <v>BT</v>
          </cell>
          <cell r="J3147">
            <v>137234.71</v>
          </cell>
          <cell r="K3147">
            <v>43969.22</v>
          </cell>
          <cell r="M3147">
            <v>29679.24</v>
          </cell>
        </row>
        <row r="3148">
          <cell r="A3148" t="str">
            <v>O&amp;M</v>
          </cell>
          <cell r="B3148" t="str">
            <v>Judge, James J</v>
          </cell>
          <cell r="C3148">
            <v>23600</v>
          </cell>
          <cell r="D3148" t="str">
            <v>23600</v>
          </cell>
          <cell r="E3148" t="str">
            <v>A1 - CORPORATE SERVICES DIVISION</v>
          </cell>
          <cell r="F3148" t="str">
            <v>CFO</v>
          </cell>
          <cell r="G3148" t="str">
            <v>CORPORATE SERVICES DIVISION</v>
          </cell>
          <cell r="H3148" t="str">
            <v>120</v>
          </cell>
          <cell r="I3148" t="str">
            <v>IT</v>
          </cell>
          <cell r="J3148">
            <v>86294.18</v>
          </cell>
          <cell r="K3148">
            <v>1715.41</v>
          </cell>
        </row>
        <row r="3149">
          <cell r="A3149" t="str">
            <v>O&amp;M</v>
          </cell>
          <cell r="B3149" t="str">
            <v>Judge, James J</v>
          </cell>
          <cell r="C3149">
            <v>23600</v>
          </cell>
          <cell r="D3149" t="str">
            <v>23600</v>
          </cell>
          <cell r="E3149" t="str">
            <v>A1 - CORPORATE SERVICES DIVISION</v>
          </cell>
          <cell r="F3149" t="str">
            <v>CFO</v>
          </cell>
          <cell r="G3149" t="str">
            <v>CORPORATE SERVICES DIVISION</v>
          </cell>
          <cell r="H3149" t="str">
            <v>120</v>
          </cell>
          <cell r="I3149" t="str">
            <v>LT</v>
          </cell>
          <cell r="J3149">
            <v>1626876.89</v>
          </cell>
          <cell r="K3149">
            <v>135173.96</v>
          </cell>
        </row>
        <row r="3150">
          <cell r="A3150" t="str">
            <v>O&amp;M</v>
          </cell>
          <cell r="B3150" t="str">
            <v>Judge, James J</v>
          </cell>
          <cell r="C3150">
            <v>23600</v>
          </cell>
          <cell r="D3150" t="str">
            <v>23600</v>
          </cell>
          <cell r="E3150" t="str">
            <v>A1 - CORPORATE SERVICES DIVISION</v>
          </cell>
          <cell r="F3150" t="str">
            <v>CFO</v>
          </cell>
          <cell r="G3150" t="str">
            <v>CORPORATE SERVICES DIVISION</v>
          </cell>
          <cell r="H3150" t="str">
            <v>120</v>
          </cell>
          <cell r="I3150" t="str">
            <v>MT</v>
          </cell>
          <cell r="J3150">
            <v>284.97000000000003</v>
          </cell>
        </row>
        <row r="3151">
          <cell r="A3151" t="str">
            <v>O&amp;M</v>
          </cell>
          <cell r="B3151" t="str">
            <v>Judge, James J</v>
          </cell>
          <cell r="C3151">
            <v>23600</v>
          </cell>
          <cell r="D3151" t="str">
            <v>23600</v>
          </cell>
          <cell r="E3151" t="str">
            <v>A1 - CORPORATE SERVICES DIVISION</v>
          </cell>
          <cell r="F3151" t="str">
            <v>CFO</v>
          </cell>
          <cell r="G3151" t="str">
            <v>CORPORATE SERVICES DIVISION</v>
          </cell>
          <cell r="H3151" t="str">
            <v>120</v>
          </cell>
          <cell r="I3151" t="str">
            <v>OT</v>
          </cell>
          <cell r="J3151">
            <v>52802.09</v>
          </cell>
          <cell r="K3151">
            <v>7775.33</v>
          </cell>
          <cell r="M3151">
            <v>9709.2000000000007</v>
          </cell>
        </row>
        <row r="3152">
          <cell r="A3152" t="str">
            <v>O&amp;M</v>
          </cell>
          <cell r="B3152" t="str">
            <v>Judge, James J</v>
          </cell>
          <cell r="C3152">
            <v>23600</v>
          </cell>
          <cell r="D3152" t="str">
            <v>23600</v>
          </cell>
          <cell r="E3152" t="str">
            <v>A1 - CORPORATE SERVICES DIVISION</v>
          </cell>
          <cell r="F3152" t="str">
            <v>CFO</v>
          </cell>
          <cell r="G3152" t="str">
            <v>CORPORATE SERVICES DIVISION</v>
          </cell>
          <cell r="H3152" t="str">
            <v>120</v>
          </cell>
          <cell r="I3152" t="str">
            <v>TT</v>
          </cell>
          <cell r="J3152">
            <v>1661.58</v>
          </cell>
          <cell r="K3152">
            <v>167.57</v>
          </cell>
          <cell r="M3152">
            <v>-85927.06</v>
          </cell>
        </row>
        <row r="3153">
          <cell r="A3153" t="str">
            <v>O&amp;M</v>
          </cell>
          <cell r="B3153" t="str">
            <v>Lembo, Philip J</v>
          </cell>
          <cell r="C3153">
            <v>23605</v>
          </cell>
          <cell r="D3153" t="str">
            <v>23605</v>
          </cell>
          <cell r="E3153" t="str">
            <v>4A - Investor Relations</v>
          </cell>
          <cell r="F3153" t="str">
            <v>CFO</v>
          </cell>
          <cell r="G3153" t="str">
            <v>Investor Relations</v>
          </cell>
          <cell r="H3153" t="str">
            <v>120</v>
          </cell>
          <cell r="I3153" t="str">
            <v>BT</v>
          </cell>
          <cell r="J3153">
            <v>63598.36</v>
          </cell>
          <cell r="K3153">
            <v>5412.74</v>
          </cell>
          <cell r="L3153">
            <v>969.21</v>
          </cell>
        </row>
        <row r="3154">
          <cell r="A3154" t="str">
            <v>O&amp;M</v>
          </cell>
          <cell r="B3154" t="str">
            <v>Lembo, Philip J</v>
          </cell>
          <cell r="C3154">
            <v>23605</v>
          </cell>
          <cell r="D3154" t="str">
            <v>23605</v>
          </cell>
          <cell r="E3154" t="str">
            <v>4A - Investor Relations</v>
          </cell>
          <cell r="F3154" t="str">
            <v>CFO</v>
          </cell>
          <cell r="G3154" t="str">
            <v>Investor Relations</v>
          </cell>
          <cell r="H3154" t="str">
            <v>120</v>
          </cell>
          <cell r="I3154" t="str">
            <v>IT</v>
          </cell>
          <cell r="J3154">
            <v>875688.75</v>
          </cell>
          <cell r="K3154">
            <v>587086.78</v>
          </cell>
          <cell r="L3154">
            <v>344711.61</v>
          </cell>
        </row>
        <row r="3155">
          <cell r="A3155" t="str">
            <v>O&amp;M</v>
          </cell>
          <cell r="B3155" t="str">
            <v>Lembo, Philip J</v>
          </cell>
          <cell r="C3155">
            <v>23605</v>
          </cell>
          <cell r="D3155" t="str">
            <v>23605</v>
          </cell>
          <cell r="E3155" t="str">
            <v>4A - Investor Relations</v>
          </cell>
          <cell r="F3155" t="str">
            <v>CFO</v>
          </cell>
          <cell r="G3155" t="str">
            <v>Investor Relations</v>
          </cell>
          <cell r="H3155" t="str">
            <v>120</v>
          </cell>
          <cell r="I3155" t="str">
            <v>LT</v>
          </cell>
          <cell r="J3155">
            <v>203151.3</v>
          </cell>
          <cell r="K3155">
            <v>15464.88</v>
          </cell>
          <cell r="L3155">
            <v>0</v>
          </cell>
          <cell r="M3155">
            <v>32.479999999999997</v>
          </cell>
        </row>
        <row r="3156">
          <cell r="A3156" t="str">
            <v>O&amp;M</v>
          </cell>
          <cell r="B3156" t="str">
            <v>Lembo, Philip J</v>
          </cell>
          <cell r="C3156">
            <v>23605</v>
          </cell>
          <cell r="D3156" t="str">
            <v>23605</v>
          </cell>
          <cell r="E3156" t="str">
            <v>4A - Investor Relations</v>
          </cell>
          <cell r="F3156" t="str">
            <v>CFO</v>
          </cell>
          <cell r="G3156" t="str">
            <v>Investor Relations</v>
          </cell>
          <cell r="H3156" t="str">
            <v>120</v>
          </cell>
          <cell r="I3156" t="str">
            <v>MT</v>
          </cell>
          <cell r="J3156">
            <v>870.29</v>
          </cell>
          <cell r="M3156">
            <v>4.96</v>
          </cell>
        </row>
        <row r="3157">
          <cell r="A3157" t="str">
            <v>O&amp;M</v>
          </cell>
          <cell r="B3157" t="str">
            <v>Lembo, Philip J</v>
          </cell>
          <cell r="C3157">
            <v>23605</v>
          </cell>
          <cell r="D3157" t="str">
            <v>23605</v>
          </cell>
          <cell r="E3157" t="str">
            <v>4A - Investor Relations</v>
          </cell>
          <cell r="F3157" t="str">
            <v>CFO</v>
          </cell>
          <cell r="G3157" t="str">
            <v>Investor Relations</v>
          </cell>
          <cell r="H3157" t="str">
            <v>120</v>
          </cell>
          <cell r="I3157" t="str">
            <v>OT</v>
          </cell>
          <cell r="J3157">
            <v>71530.080000000002</v>
          </cell>
          <cell r="K3157">
            <v>-409.16</v>
          </cell>
          <cell r="L3157">
            <v>46049.43</v>
          </cell>
        </row>
        <row r="3158">
          <cell r="A3158" t="str">
            <v>O&amp;M</v>
          </cell>
          <cell r="B3158" t="str">
            <v>Reade, Barbara A</v>
          </cell>
          <cell r="C3158">
            <v>23610</v>
          </cell>
          <cell r="D3158" t="str">
            <v>23610</v>
          </cell>
          <cell r="E3158" t="str">
            <v>D5 - Internal Audit</v>
          </cell>
          <cell r="F3158" t="str">
            <v>CFO</v>
          </cell>
          <cell r="G3158" t="str">
            <v>Internal Audit</v>
          </cell>
          <cell r="H3158" t="str">
            <v>120</v>
          </cell>
          <cell r="I3158" t="str">
            <v>BT</v>
          </cell>
          <cell r="J3158">
            <v>194219.62</v>
          </cell>
          <cell r="K3158">
            <v>85313.74</v>
          </cell>
          <cell r="L3158">
            <v>5643.7</v>
          </cell>
        </row>
        <row r="3159">
          <cell r="A3159" t="str">
            <v>O&amp;M</v>
          </cell>
          <cell r="B3159" t="str">
            <v>Reade, Barbara A</v>
          </cell>
          <cell r="C3159">
            <v>23610</v>
          </cell>
          <cell r="D3159" t="str">
            <v>23610</v>
          </cell>
          <cell r="E3159" t="str">
            <v>D5 - Internal Audit</v>
          </cell>
          <cell r="F3159" t="str">
            <v>CFO</v>
          </cell>
          <cell r="G3159" t="str">
            <v>Internal Audit</v>
          </cell>
          <cell r="H3159" t="str">
            <v>120</v>
          </cell>
          <cell r="I3159" t="str">
            <v>IT</v>
          </cell>
          <cell r="J3159">
            <v>358488.65</v>
          </cell>
          <cell r="K3159">
            <v>22432.36</v>
          </cell>
          <cell r="L3159">
            <v>2154.16</v>
          </cell>
          <cell r="M3159">
            <v>14.88</v>
          </cell>
        </row>
        <row r="3160">
          <cell r="A3160" t="str">
            <v>O&amp;M</v>
          </cell>
          <cell r="B3160" t="str">
            <v>Reade, Barbara A</v>
          </cell>
          <cell r="C3160">
            <v>23610</v>
          </cell>
          <cell r="D3160" t="str">
            <v>23610</v>
          </cell>
          <cell r="E3160" t="str">
            <v>D5 - Internal Audit</v>
          </cell>
          <cell r="F3160" t="str">
            <v>CFO</v>
          </cell>
          <cell r="G3160" t="str">
            <v>Internal Audit</v>
          </cell>
          <cell r="H3160" t="str">
            <v>120</v>
          </cell>
          <cell r="I3160" t="str">
            <v>LT</v>
          </cell>
          <cell r="J3160">
            <v>560573.71</v>
          </cell>
          <cell r="K3160">
            <v>244651.16</v>
          </cell>
          <cell r="L3160">
            <v>18104.66</v>
          </cell>
        </row>
        <row r="3161">
          <cell r="A3161" t="str">
            <v>O&amp;M</v>
          </cell>
          <cell r="B3161" t="str">
            <v>Reade, Barbara A</v>
          </cell>
          <cell r="C3161">
            <v>23610</v>
          </cell>
          <cell r="D3161" t="str">
            <v>23610</v>
          </cell>
          <cell r="E3161" t="str">
            <v>D5 - Internal Audit</v>
          </cell>
          <cell r="F3161" t="str">
            <v>CFO</v>
          </cell>
          <cell r="G3161" t="str">
            <v>Internal Audit</v>
          </cell>
          <cell r="H3161" t="str">
            <v>120</v>
          </cell>
          <cell r="I3161" t="str">
            <v>MT</v>
          </cell>
          <cell r="J3161">
            <v>412.17</v>
          </cell>
          <cell r="L3161">
            <v>10.7</v>
          </cell>
          <cell r="M3161">
            <v>4400.68</v>
          </cell>
        </row>
        <row r="3162">
          <cell r="A3162" t="str">
            <v>O&amp;M</v>
          </cell>
          <cell r="B3162" t="str">
            <v>Reade, Barbara A</v>
          </cell>
          <cell r="C3162">
            <v>23610</v>
          </cell>
          <cell r="D3162" t="str">
            <v>23610</v>
          </cell>
          <cell r="E3162" t="str">
            <v>D5 - Internal Audit</v>
          </cell>
          <cell r="F3162" t="str">
            <v>CFO</v>
          </cell>
          <cell r="G3162" t="str">
            <v>Internal Audit</v>
          </cell>
          <cell r="H3162" t="str">
            <v>120</v>
          </cell>
          <cell r="I3162" t="str">
            <v>OT</v>
          </cell>
          <cell r="J3162">
            <v>-1564.97</v>
          </cell>
          <cell r="K3162">
            <v>18202.939999999999</v>
          </cell>
          <cell r="L3162">
            <v>27109.279999999999</v>
          </cell>
        </row>
        <row r="3163">
          <cell r="A3163" t="str">
            <v>O&amp;M</v>
          </cell>
          <cell r="B3163" t="str">
            <v>Reade, Barbara A</v>
          </cell>
          <cell r="C3163">
            <v>23610</v>
          </cell>
          <cell r="D3163" t="str">
            <v>23610</v>
          </cell>
          <cell r="E3163" t="str">
            <v>D5 - Internal Audit</v>
          </cell>
          <cell r="F3163" t="str">
            <v>CFO</v>
          </cell>
          <cell r="G3163" t="str">
            <v>Internal Audit</v>
          </cell>
          <cell r="H3163" t="str">
            <v>120</v>
          </cell>
          <cell r="I3163" t="str">
            <v>TT</v>
          </cell>
          <cell r="J3163">
            <v>5655</v>
          </cell>
          <cell r="K3163">
            <v>2086.06</v>
          </cell>
          <cell r="M3163">
            <v>3984.36</v>
          </cell>
        </row>
        <row r="3164">
          <cell r="A3164" t="str">
            <v>O&amp;M</v>
          </cell>
          <cell r="C3164">
            <v>23615</v>
          </cell>
          <cell r="D3164" t="str">
            <v>23615</v>
          </cell>
          <cell r="E3164" t="str">
            <v>PJ - PROJECT 98</v>
          </cell>
          <cell r="H3164" t="str">
            <v>120</v>
          </cell>
          <cell r="I3164" t="str">
            <v>IT</v>
          </cell>
          <cell r="J3164">
            <v>51540.03</v>
          </cell>
          <cell r="K3164">
            <v>-23303.279999999999</v>
          </cell>
          <cell r="M3164">
            <v>3925.56</v>
          </cell>
        </row>
        <row r="3165">
          <cell r="A3165" t="str">
            <v>O&amp;M</v>
          </cell>
          <cell r="C3165">
            <v>23615</v>
          </cell>
          <cell r="D3165" t="str">
            <v>23615</v>
          </cell>
          <cell r="E3165" t="str">
            <v>PJ - PROJECT 98</v>
          </cell>
          <cell r="H3165" t="str">
            <v>120</v>
          </cell>
          <cell r="I3165" t="str">
            <v>OT</v>
          </cell>
          <cell r="J3165">
            <v>0</v>
          </cell>
        </row>
        <row r="3166">
          <cell r="A3166" t="str">
            <v>O&amp;M</v>
          </cell>
          <cell r="B3166" t="str">
            <v>AY</v>
          </cell>
          <cell r="C3166">
            <v>23700</v>
          </cell>
          <cell r="D3166" t="str">
            <v>23700</v>
          </cell>
          <cell r="E3166" t="str">
            <v>AY - CS/HQ DIRECT CHARGES</v>
          </cell>
          <cell r="F3166" t="str">
            <v>AY</v>
          </cell>
          <cell r="G3166" t="str">
            <v>AY</v>
          </cell>
          <cell r="H3166" t="str">
            <v>120</v>
          </cell>
          <cell r="I3166" t="str">
            <v>BT</v>
          </cell>
          <cell r="J3166">
            <v>-22995.99</v>
          </cell>
          <cell r="K3166">
            <v>992.96</v>
          </cell>
          <cell r="L3166">
            <v>1438.32</v>
          </cell>
        </row>
        <row r="3167">
          <cell r="A3167" t="str">
            <v>CAP</v>
          </cell>
          <cell r="B3167" t="str">
            <v>AY</v>
          </cell>
          <cell r="C3167">
            <v>23700</v>
          </cell>
          <cell r="D3167" t="str">
            <v>23700</v>
          </cell>
          <cell r="E3167" t="str">
            <v>AY - CS/HQ DIRECT CHARGES</v>
          </cell>
          <cell r="F3167" t="str">
            <v>AY</v>
          </cell>
          <cell r="G3167" t="str">
            <v>AY</v>
          </cell>
          <cell r="H3167" t="str">
            <v>120</v>
          </cell>
          <cell r="I3167" t="str">
            <v>CB</v>
          </cell>
          <cell r="J3167">
            <v>37.21</v>
          </cell>
          <cell r="L3167">
            <v>29.51</v>
          </cell>
          <cell r="M3167">
            <v>52.88</v>
          </cell>
        </row>
        <row r="3168">
          <cell r="A3168" t="str">
            <v>CAP</v>
          </cell>
          <cell r="B3168" t="str">
            <v>AY</v>
          </cell>
          <cell r="C3168">
            <v>23700</v>
          </cell>
          <cell r="D3168" t="str">
            <v>23700</v>
          </cell>
          <cell r="E3168" t="str">
            <v>AY - CS/HQ DIRECT CHARGES</v>
          </cell>
          <cell r="F3168" t="str">
            <v>AY</v>
          </cell>
          <cell r="G3168" t="str">
            <v>AY</v>
          </cell>
          <cell r="H3168" t="str">
            <v>120</v>
          </cell>
          <cell r="I3168" t="str">
            <v>CI</v>
          </cell>
          <cell r="J3168">
            <v>130970.95</v>
          </cell>
          <cell r="K3168">
            <v>132725.47</v>
          </cell>
          <cell r="L3168">
            <v>534412.47</v>
          </cell>
        </row>
        <row r="3169">
          <cell r="A3169" t="str">
            <v>CAP</v>
          </cell>
          <cell r="B3169" t="str">
            <v>AY</v>
          </cell>
          <cell r="C3169">
            <v>23700</v>
          </cell>
          <cell r="D3169" t="str">
            <v>23700</v>
          </cell>
          <cell r="E3169" t="str">
            <v>AY - CS/HQ DIRECT CHARGES</v>
          </cell>
          <cell r="F3169" t="str">
            <v>AY</v>
          </cell>
          <cell r="G3169" t="str">
            <v>AY</v>
          </cell>
          <cell r="H3169" t="str">
            <v>120</v>
          </cell>
          <cell r="I3169" t="str">
            <v>CL</v>
          </cell>
          <cell r="J3169">
            <v>84.57</v>
          </cell>
          <cell r="L3169">
            <v>-114.6</v>
          </cell>
        </row>
        <row r="3170">
          <cell r="A3170" t="str">
            <v>CAP</v>
          </cell>
          <cell r="B3170" t="str">
            <v>AY</v>
          </cell>
          <cell r="C3170">
            <v>23700</v>
          </cell>
          <cell r="D3170" t="str">
            <v>23700</v>
          </cell>
          <cell r="E3170" t="str">
            <v>AY - CS/HQ DIRECT CHARGES</v>
          </cell>
          <cell r="F3170" t="str">
            <v>AY</v>
          </cell>
          <cell r="G3170" t="str">
            <v>AY</v>
          </cell>
          <cell r="H3170" t="str">
            <v>120</v>
          </cell>
          <cell r="I3170" t="str">
            <v>CO</v>
          </cell>
          <cell r="J3170">
            <v>-348560.17</v>
          </cell>
          <cell r="K3170">
            <v>0</v>
          </cell>
          <cell r="L3170">
            <v>-22233121.190000001</v>
          </cell>
        </row>
        <row r="3171">
          <cell r="A3171" t="str">
            <v>CAP</v>
          </cell>
          <cell r="B3171" t="str">
            <v>AY</v>
          </cell>
          <cell r="C3171">
            <v>23700</v>
          </cell>
          <cell r="D3171" t="str">
            <v>23700</v>
          </cell>
          <cell r="E3171" t="str">
            <v>AY - CS/HQ DIRECT CHARGES</v>
          </cell>
          <cell r="F3171" t="str">
            <v>AY</v>
          </cell>
          <cell r="G3171" t="str">
            <v>AY</v>
          </cell>
          <cell r="H3171" t="str">
            <v>120</v>
          </cell>
          <cell r="I3171" t="str">
            <v>CT</v>
          </cell>
          <cell r="J3171">
            <v>-721.6</v>
          </cell>
          <cell r="K3171">
            <v>822</v>
          </cell>
          <cell r="L3171">
            <v>593.76</v>
          </cell>
        </row>
        <row r="3172">
          <cell r="A3172" t="str">
            <v>O&amp;M</v>
          </cell>
          <cell r="B3172" t="str">
            <v>AY</v>
          </cell>
          <cell r="C3172">
            <v>23700</v>
          </cell>
          <cell r="D3172" t="str">
            <v>23700</v>
          </cell>
          <cell r="E3172" t="str">
            <v>AY - CS/HQ DIRECT CHARGES</v>
          </cell>
          <cell r="F3172" t="str">
            <v>AY</v>
          </cell>
          <cell r="G3172" t="str">
            <v>AY</v>
          </cell>
          <cell r="H3172" t="str">
            <v>120</v>
          </cell>
          <cell r="I3172" t="str">
            <v>IT</v>
          </cell>
          <cell r="J3172">
            <v>-1648985.44</v>
          </cell>
          <cell r="K3172">
            <v>-1071325.54</v>
          </cell>
          <cell r="L3172">
            <v>-161983.39000000001</v>
          </cell>
          <cell r="M3172">
            <v>603.66999999999996</v>
          </cell>
        </row>
        <row r="3173">
          <cell r="A3173" t="str">
            <v>O&amp;M</v>
          </cell>
          <cell r="B3173" t="str">
            <v>AY</v>
          </cell>
          <cell r="C3173">
            <v>23700</v>
          </cell>
          <cell r="D3173" t="str">
            <v>23700</v>
          </cell>
          <cell r="E3173" t="str">
            <v>AY - CS/HQ DIRECT CHARGES</v>
          </cell>
          <cell r="F3173" t="str">
            <v>AY</v>
          </cell>
          <cell r="G3173" t="str">
            <v>AY</v>
          </cell>
          <cell r="H3173" t="str">
            <v>120</v>
          </cell>
          <cell r="I3173" t="str">
            <v>LT</v>
          </cell>
          <cell r="J3173">
            <v>2382846.75</v>
          </cell>
          <cell r="K3173">
            <v>-7843204.4800000004</v>
          </cell>
          <cell r="L3173">
            <v>1413742.64</v>
          </cell>
        </row>
        <row r="3174">
          <cell r="A3174" t="str">
            <v>O&amp;M</v>
          </cell>
          <cell r="B3174" t="str">
            <v>AY</v>
          </cell>
          <cell r="C3174">
            <v>23700</v>
          </cell>
          <cell r="D3174" t="str">
            <v>23700</v>
          </cell>
          <cell r="E3174" t="str">
            <v>AY - CS/HQ DIRECT CHARGES</v>
          </cell>
          <cell r="F3174" t="str">
            <v>AY</v>
          </cell>
          <cell r="G3174" t="str">
            <v>AY</v>
          </cell>
          <cell r="H3174" t="str">
            <v>120</v>
          </cell>
          <cell r="I3174" t="str">
            <v>MT</v>
          </cell>
          <cell r="K3174">
            <v>8060.11</v>
          </cell>
          <cell r="L3174">
            <v>21.39</v>
          </cell>
        </row>
        <row r="3175">
          <cell r="A3175" t="str">
            <v>O&amp;M</v>
          </cell>
          <cell r="B3175" t="str">
            <v>AY</v>
          </cell>
          <cell r="C3175">
            <v>23700</v>
          </cell>
          <cell r="D3175" t="str">
            <v>23700</v>
          </cell>
          <cell r="E3175" t="str">
            <v>AY - CS/HQ DIRECT CHARGES</v>
          </cell>
          <cell r="F3175" t="str">
            <v>AY</v>
          </cell>
          <cell r="G3175" t="str">
            <v>AY</v>
          </cell>
          <cell r="H3175" t="str">
            <v>120</v>
          </cell>
          <cell r="I3175" t="str">
            <v>OT</v>
          </cell>
          <cell r="J3175">
            <v>-4549724.13</v>
          </cell>
          <cell r="K3175">
            <v>-6314064.2400000002</v>
          </cell>
          <cell r="L3175">
            <v>-3685823.55</v>
          </cell>
        </row>
        <row r="3176">
          <cell r="A3176" t="str">
            <v>O&amp;M</v>
          </cell>
          <cell r="B3176" t="str">
            <v>AY</v>
          </cell>
          <cell r="C3176">
            <v>23700</v>
          </cell>
          <cell r="D3176" t="str">
            <v>23700</v>
          </cell>
          <cell r="E3176" t="str">
            <v>AY - CS/HQ DIRECT CHARGES</v>
          </cell>
          <cell r="F3176" t="str">
            <v>AY</v>
          </cell>
          <cell r="G3176" t="str">
            <v>AY</v>
          </cell>
          <cell r="H3176" t="str">
            <v>120</v>
          </cell>
          <cell r="I3176" t="str">
            <v>TT</v>
          </cell>
          <cell r="J3176">
            <v>5871.55</v>
          </cell>
          <cell r="K3176">
            <v>0</v>
          </cell>
        </row>
        <row r="3177">
          <cell r="A3177" t="str">
            <v>O&amp;M</v>
          </cell>
          <cell r="B3177" t="str">
            <v>CC</v>
          </cell>
          <cell r="C3177">
            <v>23710</v>
          </cell>
          <cell r="D3177" t="str">
            <v>23710</v>
          </cell>
          <cell r="E3177" t="str">
            <v>CC - CORPORATE COST TRANSFERS</v>
          </cell>
          <cell r="F3177" t="str">
            <v>CC</v>
          </cell>
          <cell r="G3177" t="str">
            <v>CC</v>
          </cell>
          <cell r="H3177" t="str">
            <v>120</v>
          </cell>
          <cell r="I3177" t="str">
            <v>BT</v>
          </cell>
        </row>
        <row r="3178">
          <cell r="A3178" t="str">
            <v>O&amp;M</v>
          </cell>
          <cell r="B3178" t="str">
            <v>CC</v>
          </cell>
          <cell r="C3178">
            <v>23710</v>
          </cell>
          <cell r="D3178" t="str">
            <v>23710</v>
          </cell>
          <cell r="E3178" t="str">
            <v>CC - CORPORATE COST TRANSFERS</v>
          </cell>
          <cell r="F3178" t="str">
            <v>CC</v>
          </cell>
          <cell r="G3178" t="str">
            <v>CC</v>
          </cell>
          <cell r="H3178" t="str">
            <v>120</v>
          </cell>
          <cell r="I3178" t="str">
            <v>IT</v>
          </cell>
          <cell r="J3178">
            <v>339072.86</v>
          </cell>
          <cell r="K3178">
            <v>-42.97</v>
          </cell>
        </row>
        <row r="3179">
          <cell r="A3179" t="str">
            <v>O&amp;M</v>
          </cell>
          <cell r="B3179" t="str">
            <v>CC</v>
          </cell>
          <cell r="C3179">
            <v>23710</v>
          </cell>
          <cell r="D3179" t="str">
            <v>23710</v>
          </cell>
          <cell r="E3179" t="str">
            <v>CC - CORPORATE COST TRANSFERS</v>
          </cell>
          <cell r="F3179" t="str">
            <v>CC</v>
          </cell>
          <cell r="G3179" t="str">
            <v>CC</v>
          </cell>
          <cell r="H3179" t="str">
            <v>120</v>
          </cell>
          <cell r="I3179" t="str">
            <v>OT</v>
          </cell>
          <cell r="J3179">
            <v>-289.29000000000002</v>
          </cell>
        </row>
        <row r="3180">
          <cell r="A3180" t="str">
            <v>O&amp;M</v>
          </cell>
          <cell r="C3180">
            <v>23731</v>
          </cell>
          <cell r="D3180" t="str">
            <v>23731</v>
          </cell>
          <cell r="E3180" t="str">
            <v>EA - EXTERNAL SERVICE AGREEMENTS</v>
          </cell>
          <cell r="H3180" t="str">
            <v>120</v>
          </cell>
          <cell r="I3180" t="str">
            <v>IT</v>
          </cell>
          <cell r="J3180">
            <v>57402.85</v>
          </cell>
        </row>
        <row r="3181">
          <cell r="A3181" t="str">
            <v>O&amp;M</v>
          </cell>
          <cell r="C3181">
            <v>23731</v>
          </cell>
          <cell r="D3181" t="str">
            <v>23731</v>
          </cell>
          <cell r="E3181" t="str">
            <v>EA - EXTERNAL SERVICE AGREEMENTS</v>
          </cell>
          <cell r="H3181" t="str">
            <v>120</v>
          </cell>
          <cell r="I3181" t="str">
            <v>OT</v>
          </cell>
          <cell r="J3181">
            <v>-80520.070000000007</v>
          </cell>
          <cell r="M3181">
            <v>116476.88</v>
          </cell>
        </row>
        <row r="3182">
          <cell r="A3182" t="str">
            <v>O&amp;M</v>
          </cell>
          <cell r="C3182">
            <v>23733</v>
          </cell>
          <cell r="D3182" t="str">
            <v>23733</v>
          </cell>
          <cell r="E3182" t="str">
            <v>CORPORATE REGULATORY FILING</v>
          </cell>
          <cell r="H3182" t="str">
            <v>120</v>
          </cell>
          <cell r="I3182" t="str">
            <v>IT</v>
          </cell>
          <cell r="K3182">
            <v>1565003.73</v>
          </cell>
        </row>
        <row r="3183">
          <cell r="A3183" t="str">
            <v>O&amp;M</v>
          </cell>
          <cell r="C3183">
            <v>23733</v>
          </cell>
          <cell r="D3183" t="str">
            <v>23733</v>
          </cell>
          <cell r="E3183" t="str">
            <v>CORPORATE REGULATORY FILING</v>
          </cell>
          <cell r="H3183" t="str">
            <v>120</v>
          </cell>
          <cell r="I3183" t="str">
            <v>MT</v>
          </cell>
          <cell r="K3183">
            <v>170483.57</v>
          </cell>
          <cell r="M3183">
            <v>4.96</v>
          </cell>
        </row>
        <row r="3184">
          <cell r="A3184" t="str">
            <v>O&amp;M</v>
          </cell>
          <cell r="C3184">
            <v>23733</v>
          </cell>
          <cell r="D3184" t="str">
            <v>23733</v>
          </cell>
          <cell r="E3184" t="str">
            <v>CORPORATE REGULATORY FILING</v>
          </cell>
          <cell r="H3184" t="str">
            <v>120</v>
          </cell>
          <cell r="I3184" t="str">
            <v>OT</v>
          </cell>
          <cell r="K3184">
            <v>3990.84</v>
          </cell>
          <cell r="M3184">
            <v>6223895.75</v>
          </cell>
        </row>
        <row r="3185">
          <cell r="A3185" t="str">
            <v>O&amp;M</v>
          </cell>
          <cell r="C3185">
            <v>23733</v>
          </cell>
          <cell r="D3185" t="str">
            <v>23733</v>
          </cell>
          <cell r="E3185" t="str">
            <v>CORPORATE REGULATORY FILING</v>
          </cell>
          <cell r="H3185" t="str">
            <v>120</v>
          </cell>
          <cell r="I3185" t="str">
            <v>TT</v>
          </cell>
          <cell r="K3185">
            <v>1446231.96</v>
          </cell>
          <cell r="M3185">
            <v>86699.02</v>
          </cell>
        </row>
        <row r="3186">
          <cell r="A3186" t="str">
            <v>CAP</v>
          </cell>
          <cell r="C3186">
            <v>23740</v>
          </cell>
          <cell r="D3186" t="str">
            <v>23740</v>
          </cell>
          <cell r="E3186" t="str">
            <v>PL - PLANT ADJUSTMENT</v>
          </cell>
          <cell r="H3186" t="str">
            <v>120</v>
          </cell>
          <cell r="I3186" t="str">
            <v>CO</v>
          </cell>
          <cell r="J3186">
            <v>-40944.49</v>
          </cell>
          <cell r="K3186">
            <v>-1433021.4399999999</v>
          </cell>
          <cell r="L3186">
            <v>-946777</v>
          </cell>
        </row>
        <row r="3187">
          <cell r="A3187" t="str">
            <v>O&amp;M</v>
          </cell>
          <cell r="B3187" t="str">
            <v>BE</v>
          </cell>
          <cell r="C3187">
            <v>23760</v>
          </cell>
          <cell r="D3187" t="str">
            <v>23760</v>
          </cell>
          <cell r="E3187" t="str">
            <v>BE - BENEFITS</v>
          </cell>
          <cell r="F3187" t="str">
            <v>BE</v>
          </cell>
          <cell r="G3187" t="str">
            <v>BE</v>
          </cell>
          <cell r="H3187" t="str">
            <v>120</v>
          </cell>
          <cell r="I3187" t="str">
            <v>BT</v>
          </cell>
          <cell r="J3187">
            <v>7163775.5899999999</v>
          </cell>
          <cell r="K3187">
            <v>305032.27</v>
          </cell>
          <cell r="L3187">
            <v>133.88999999999999</v>
          </cell>
        </row>
        <row r="3188">
          <cell r="A3188" t="str">
            <v>CAP</v>
          </cell>
          <cell r="B3188" t="str">
            <v>BE</v>
          </cell>
          <cell r="C3188">
            <v>23760</v>
          </cell>
          <cell r="D3188" t="str">
            <v>23760</v>
          </cell>
          <cell r="E3188" t="str">
            <v>BE - BENEFITS</v>
          </cell>
          <cell r="F3188" t="str">
            <v>BE</v>
          </cell>
          <cell r="G3188" t="str">
            <v>BE</v>
          </cell>
          <cell r="H3188" t="str">
            <v>120</v>
          </cell>
          <cell r="I3188" t="str">
            <v>CI</v>
          </cell>
          <cell r="L3188">
            <v>0</v>
          </cell>
        </row>
        <row r="3189">
          <cell r="A3189" t="str">
            <v>O&amp;M</v>
          </cell>
          <cell r="B3189" t="str">
            <v>BE</v>
          </cell>
          <cell r="C3189">
            <v>23760</v>
          </cell>
          <cell r="D3189" t="str">
            <v>23760</v>
          </cell>
          <cell r="E3189" t="str">
            <v>BE - BENEFITS</v>
          </cell>
          <cell r="F3189" t="str">
            <v>BE</v>
          </cell>
          <cell r="G3189" t="str">
            <v>BE</v>
          </cell>
          <cell r="H3189" t="str">
            <v>120</v>
          </cell>
          <cell r="I3189" t="str">
            <v>IT</v>
          </cell>
          <cell r="J3189">
            <v>4070831.99</v>
          </cell>
          <cell r="K3189">
            <v>1175640.02</v>
          </cell>
          <cell r="L3189">
            <v>181522.58</v>
          </cell>
          <cell r="M3189">
            <v>72048.3</v>
          </cell>
        </row>
        <row r="3190">
          <cell r="A3190" t="str">
            <v>O&amp;M</v>
          </cell>
          <cell r="B3190" t="str">
            <v>BE</v>
          </cell>
          <cell r="C3190">
            <v>23760</v>
          </cell>
          <cell r="D3190" t="str">
            <v>23760</v>
          </cell>
          <cell r="E3190" t="str">
            <v>BE - BENEFITS</v>
          </cell>
          <cell r="F3190" t="str">
            <v>BE</v>
          </cell>
          <cell r="G3190" t="str">
            <v>BE</v>
          </cell>
          <cell r="H3190" t="str">
            <v>120</v>
          </cell>
          <cell r="I3190" t="str">
            <v>LT</v>
          </cell>
          <cell r="J3190">
            <v>75333.77</v>
          </cell>
          <cell r="K3190">
            <v>21382.73</v>
          </cell>
          <cell r="L3190">
            <v>407.49</v>
          </cell>
        </row>
        <row r="3191">
          <cell r="A3191" t="str">
            <v>O&amp;M</v>
          </cell>
          <cell r="B3191" t="str">
            <v>BE</v>
          </cell>
          <cell r="C3191">
            <v>23760</v>
          </cell>
          <cell r="D3191" t="str">
            <v>23760</v>
          </cell>
          <cell r="E3191" t="str">
            <v>BE - BENEFITS</v>
          </cell>
          <cell r="F3191" t="str">
            <v>BE</v>
          </cell>
          <cell r="G3191" t="str">
            <v>BE</v>
          </cell>
          <cell r="H3191" t="str">
            <v>120</v>
          </cell>
          <cell r="I3191" t="str">
            <v>OT</v>
          </cell>
          <cell r="J3191">
            <v>11731602.52</v>
          </cell>
          <cell r="K3191">
            <v>5772129.6799999997</v>
          </cell>
          <cell r="L3191">
            <v>63656.34</v>
          </cell>
        </row>
        <row r="3192">
          <cell r="A3192" t="str">
            <v>O&amp;M</v>
          </cell>
          <cell r="B3192" t="str">
            <v>BE</v>
          </cell>
          <cell r="C3192">
            <v>23760</v>
          </cell>
          <cell r="D3192" t="str">
            <v>23760</v>
          </cell>
          <cell r="E3192" t="str">
            <v>BE - BENEFITS</v>
          </cell>
          <cell r="F3192" t="str">
            <v>BE</v>
          </cell>
          <cell r="G3192" t="str">
            <v>BE</v>
          </cell>
          <cell r="H3192" t="str">
            <v>120</v>
          </cell>
          <cell r="I3192" t="str">
            <v>TT</v>
          </cell>
          <cell r="M3192">
            <v>2115.4899999999998</v>
          </cell>
        </row>
        <row r="3193">
          <cell r="A3193" t="str">
            <v>O&amp;M</v>
          </cell>
          <cell r="B3193" t="str">
            <v>BT</v>
          </cell>
          <cell r="C3193">
            <v>23765</v>
          </cell>
          <cell r="D3193" t="str">
            <v>23765</v>
          </cell>
          <cell r="E3193" t="str">
            <v>BT - BENEFITS TRANSFER CREDIT</v>
          </cell>
          <cell r="F3193" t="str">
            <v>BT</v>
          </cell>
          <cell r="G3193" t="str">
            <v>BT</v>
          </cell>
          <cell r="H3193" t="str">
            <v>120</v>
          </cell>
          <cell r="I3193" t="str">
            <v>BT</v>
          </cell>
          <cell r="J3193">
            <v>-45421004.07</v>
          </cell>
          <cell r="K3193">
            <v>-16045084.369999999</v>
          </cell>
          <cell r="L3193">
            <v>-4904436.72</v>
          </cell>
        </row>
        <row r="3194">
          <cell r="A3194" t="str">
            <v>O&amp;M</v>
          </cell>
          <cell r="B3194" t="str">
            <v>BT</v>
          </cell>
          <cell r="C3194">
            <v>23765</v>
          </cell>
          <cell r="D3194" t="str">
            <v>23765</v>
          </cell>
          <cell r="E3194" t="str">
            <v>BT - BENEFITS TRANSFER CREDIT</v>
          </cell>
          <cell r="F3194" t="str">
            <v>BT</v>
          </cell>
          <cell r="G3194" t="str">
            <v>BT</v>
          </cell>
          <cell r="H3194" t="str">
            <v>120</v>
          </cell>
          <cell r="I3194" t="str">
            <v>OT</v>
          </cell>
          <cell r="K3194">
            <v>-112348</v>
          </cell>
          <cell r="L3194">
            <v>-48605</v>
          </cell>
        </row>
        <row r="3195">
          <cell r="A3195" t="str">
            <v>O&amp;M</v>
          </cell>
          <cell r="C3195">
            <v>23770</v>
          </cell>
          <cell r="D3195" t="str">
            <v>23770</v>
          </cell>
          <cell r="E3195" t="str">
            <v>PN - PENSIONS</v>
          </cell>
          <cell r="H3195" t="str">
            <v>120</v>
          </cell>
          <cell r="I3195" t="str">
            <v>OT</v>
          </cell>
          <cell r="J3195">
            <v>0</v>
          </cell>
        </row>
        <row r="3196">
          <cell r="A3196" t="str">
            <v>O&amp;M</v>
          </cell>
          <cell r="B3196" t="str">
            <v>Ibrahim,Samy H</v>
          </cell>
          <cell r="C3196">
            <v>23900</v>
          </cell>
          <cell r="D3196" t="str">
            <v>23900</v>
          </cell>
          <cell r="E3196" t="str">
            <v>3H - TELECOMMUNICATION</v>
          </cell>
          <cell r="F3196" t="str">
            <v>Unreg</v>
          </cell>
          <cell r="G3196" t="str">
            <v>TELECOMMUNICATION</v>
          </cell>
          <cell r="H3196" t="str">
            <v>120</v>
          </cell>
          <cell r="I3196" t="str">
            <v>BT</v>
          </cell>
          <cell r="J3196">
            <v>134135.21</v>
          </cell>
          <cell r="K3196">
            <v>134120.99</v>
          </cell>
          <cell r="L3196">
            <v>26059.46</v>
          </cell>
          <cell r="M3196">
            <v>1004631.36</v>
          </cell>
        </row>
        <row r="3197">
          <cell r="A3197" t="str">
            <v>CAP</v>
          </cell>
          <cell r="B3197" t="str">
            <v>Ibrahim,Samy H</v>
          </cell>
          <cell r="C3197">
            <v>23900</v>
          </cell>
          <cell r="D3197" t="str">
            <v>23900</v>
          </cell>
          <cell r="E3197" t="str">
            <v>3H - TELECOMMUNICATION</v>
          </cell>
          <cell r="F3197" t="str">
            <v>Unreg</v>
          </cell>
          <cell r="G3197" t="str">
            <v>TELECOMMUNICATION</v>
          </cell>
          <cell r="H3197" t="str">
            <v>120</v>
          </cell>
          <cell r="I3197" t="str">
            <v>CB</v>
          </cell>
          <cell r="J3197">
            <v>4295.34</v>
          </cell>
          <cell r="K3197">
            <v>9625.83</v>
          </cell>
          <cell r="L3197">
            <v>-12670.45</v>
          </cell>
        </row>
        <row r="3198">
          <cell r="A3198" t="str">
            <v>CAP</v>
          </cell>
          <cell r="B3198" t="str">
            <v>Ibrahim,Samy H</v>
          </cell>
          <cell r="C3198">
            <v>23900</v>
          </cell>
          <cell r="D3198" t="str">
            <v>23900</v>
          </cell>
          <cell r="E3198" t="str">
            <v>3H - TELECOMMUNICATION</v>
          </cell>
          <cell r="F3198" t="str">
            <v>Unreg</v>
          </cell>
          <cell r="G3198" t="str">
            <v>TELECOMMUNICATION</v>
          </cell>
          <cell r="H3198" t="str">
            <v>120</v>
          </cell>
          <cell r="I3198" t="str">
            <v>CI</v>
          </cell>
          <cell r="J3198">
            <v>63868.03</v>
          </cell>
          <cell r="K3198">
            <v>46244.92</v>
          </cell>
          <cell r="L3198">
            <v>-11662.53</v>
          </cell>
        </row>
        <row r="3199">
          <cell r="A3199" t="str">
            <v>CAP</v>
          </cell>
          <cell r="B3199" t="str">
            <v>Ibrahim,Samy H</v>
          </cell>
          <cell r="C3199">
            <v>23900</v>
          </cell>
          <cell r="D3199" t="str">
            <v>23900</v>
          </cell>
          <cell r="E3199" t="str">
            <v>3H - TELECOMMUNICATION</v>
          </cell>
          <cell r="F3199" t="str">
            <v>Unreg</v>
          </cell>
          <cell r="G3199" t="str">
            <v>TELECOMMUNICATION</v>
          </cell>
          <cell r="H3199" t="str">
            <v>120</v>
          </cell>
          <cell r="I3199" t="str">
            <v>CL</v>
          </cell>
          <cell r="J3199">
            <v>9752.86</v>
          </cell>
          <cell r="K3199">
            <v>21878.53</v>
          </cell>
          <cell r="L3199">
            <v>-28645.34</v>
          </cell>
        </row>
        <row r="3200">
          <cell r="A3200" t="str">
            <v>CAP</v>
          </cell>
          <cell r="B3200" t="str">
            <v>Ibrahim,Samy H</v>
          </cell>
          <cell r="C3200">
            <v>23900</v>
          </cell>
          <cell r="D3200" t="str">
            <v>23900</v>
          </cell>
          <cell r="E3200" t="str">
            <v>3H - TELECOMMUNICATION</v>
          </cell>
          <cell r="F3200" t="str">
            <v>Unreg</v>
          </cell>
          <cell r="G3200" t="str">
            <v>TELECOMMUNICATION</v>
          </cell>
          <cell r="H3200" t="str">
            <v>120</v>
          </cell>
          <cell r="I3200" t="str">
            <v>CM</v>
          </cell>
          <cell r="J3200">
            <v>192.55</v>
          </cell>
          <cell r="L3200">
            <v>2796.04</v>
          </cell>
          <cell r="M3200">
            <v>68.55</v>
          </cell>
        </row>
        <row r="3201">
          <cell r="A3201" t="str">
            <v>CAP</v>
          </cell>
          <cell r="B3201" t="str">
            <v>Ibrahim,Samy H</v>
          </cell>
          <cell r="C3201">
            <v>23900</v>
          </cell>
          <cell r="D3201" t="str">
            <v>23900</v>
          </cell>
          <cell r="E3201" t="str">
            <v>3H - TELECOMMUNICATION</v>
          </cell>
          <cell r="F3201" t="str">
            <v>Unreg</v>
          </cell>
          <cell r="G3201" t="str">
            <v>TELECOMMUNICATION</v>
          </cell>
          <cell r="H3201" t="str">
            <v>120</v>
          </cell>
          <cell r="I3201" t="str">
            <v>CT</v>
          </cell>
          <cell r="J3201">
            <v>13117.43</v>
          </cell>
          <cell r="K3201">
            <v>14687.5</v>
          </cell>
          <cell r="L3201">
            <v>-19193.43</v>
          </cell>
        </row>
        <row r="3202">
          <cell r="A3202" t="str">
            <v>O&amp;M</v>
          </cell>
          <cell r="B3202" t="str">
            <v>Ibrahim,Samy H</v>
          </cell>
          <cell r="C3202">
            <v>23900</v>
          </cell>
          <cell r="D3202" t="str">
            <v>23900</v>
          </cell>
          <cell r="E3202" t="str">
            <v>3H - TELECOMMUNICATION</v>
          </cell>
          <cell r="F3202" t="str">
            <v>Unreg</v>
          </cell>
          <cell r="G3202" t="str">
            <v>TELECOMMUNICATION</v>
          </cell>
          <cell r="H3202" t="str">
            <v>120</v>
          </cell>
          <cell r="I3202" t="str">
            <v>IT</v>
          </cell>
          <cell r="J3202">
            <v>108784.09</v>
          </cell>
          <cell r="K3202">
            <v>-26073.06</v>
          </cell>
          <cell r="L3202">
            <v>44178.87</v>
          </cell>
          <cell r="M3202">
            <v>86523.93</v>
          </cell>
        </row>
        <row r="3203">
          <cell r="A3203" t="str">
            <v>O&amp;M</v>
          </cell>
          <cell r="B3203" t="str">
            <v>Ibrahim,Samy H</v>
          </cell>
          <cell r="C3203">
            <v>23900</v>
          </cell>
          <cell r="D3203" t="str">
            <v>23900</v>
          </cell>
          <cell r="E3203" t="str">
            <v>3H - TELECOMMUNICATION</v>
          </cell>
          <cell r="F3203" t="str">
            <v>Unreg</v>
          </cell>
          <cell r="G3203" t="str">
            <v>TELECOMMUNICATION</v>
          </cell>
          <cell r="H3203" t="str">
            <v>120</v>
          </cell>
          <cell r="I3203" t="str">
            <v>LT</v>
          </cell>
          <cell r="J3203">
            <v>437635.01</v>
          </cell>
          <cell r="K3203">
            <v>424801.91</v>
          </cell>
          <cell r="L3203">
            <v>73068.67</v>
          </cell>
        </row>
        <row r="3204">
          <cell r="A3204" t="str">
            <v>O&amp;M</v>
          </cell>
          <cell r="B3204" t="str">
            <v>Ibrahim,Samy H</v>
          </cell>
          <cell r="C3204">
            <v>23900</v>
          </cell>
          <cell r="D3204" t="str">
            <v>23900</v>
          </cell>
          <cell r="E3204" t="str">
            <v>3H - TELECOMMUNICATION</v>
          </cell>
          <cell r="F3204" t="str">
            <v>Unreg</v>
          </cell>
          <cell r="G3204" t="str">
            <v>TELECOMMUNICATION</v>
          </cell>
          <cell r="H3204" t="str">
            <v>120</v>
          </cell>
          <cell r="I3204" t="str">
            <v>OT</v>
          </cell>
          <cell r="J3204">
            <v>444671.89</v>
          </cell>
          <cell r="K3204">
            <v>126027.93</v>
          </cell>
          <cell r="L3204">
            <v>-8472.9699999999993</v>
          </cell>
        </row>
        <row r="3205">
          <cell r="A3205" t="str">
            <v>O&amp;M</v>
          </cell>
          <cell r="B3205" t="str">
            <v>Ibrahim,Samy H</v>
          </cell>
          <cell r="C3205">
            <v>23900</v>
          </cell>
          <cell r="D3205" t="str">
            <v>23900</v>
          </cell>
          <cell r="E3205" t="str">
            <v>3H - TELECOMMUNICATION</v>
          </cell>
          <cell r="F3205" t="str">
            <v>Unreg</v>
          </cell>
          <cell r="G3205" t="str">
            <v>TELECOMMUNICATION</v>
          </cell>
          <cell r="H3205" t="str">
            <v>120</v>
          </cell>
          <cell r="I3205" t="str">
            <v>TT</v>
          </cell>
          <cell r="J3205">
            <v>16147.88</v>
          </cell>
          <cell r="K3205">
            <v>41.78</v>
          </cell>
          <cell r="M3205">
            <v>0</v>
          </cell>
        </row>
        <row r="3206">
          <cell r="A3206" t="str">
            <v>O&amp;M</v>
          </cell>
          <cell r="C3206">
            <v>23905</v>
          </cell>
          <cell r="D3206" t="str">
            <v>23905</v>
          </cell>
          <cell r="E3206" t="str">
            <v>TE - TELECOMM OFFSET</v>
          </cell>
          <cell r="H3206" t="str">
            <v>120</v>
          </cell>
          <cell r="I3206" t="str">
            <v>BT</v>
          </cell>
          <cell r="J3206">
            <v>-127786</v>
          </cell>
          <cell r="K3206">
            <v>-129242</v>
          </cell>
          <cell r="L3206">
            <v>-22267</v>
          </cell>
          <cell r="M3206">
            <v>69055.539999999994</v>
          </cell>
        </row>
        <row r="3207">
          <cell r="A3207" t="str">
            <v>O&amp;M</v>
          </cell>
          <cell r="C3207">
            <v>23905</v>
          </cell>
          <cell r="D3207" t="str">
            <v>23905</v>
          </cell>
          <cell r="E3207" t="str">
            <v>TE - TELECOMM OFFSET</v>
          </cell>
          <cell r="H3207" t="str">
            <v>120</v>
          </cell>
          <cell r="I3207" t="str">
            <v>IT</v>
          </cell>
          <cell r="J3207">
            <v>-108780</v>
          </cell>
          <cell r="K3207">
            <v>15758</v>
          </cell>
          <cell r="L3207">
            <v>-46396</v>
          </cell>
          <cell r="M3207">
            <v>98696.1</v>
          </cell>
        </row>
        <row r="3208">
          <cell r="A3208" t="str">
            <v>O&amp;M</v>
          </cell>
          <cell r="C3208">
            <v>23905</v>
          </cell>
          <cell r="D3208" t="str">
            <v>23905</v>
          </cell>
          <cell r="E3208" t="str">
            <v>TE - TELECOMM OFFSET</v>
          </cell>
          <cell r="H3208" t="str">
            <v>120</v>
          </cell>
          <cell r="I3208" t="str">
            <v>LT</v>
          </cell>
          <cell r="J3208">
            <v>-412889</v>
          </cell>
          <cell r="K3208">
            <v>-404079</v>
          </cell>
          <cell r="L3208">
            <v>-73068</v>
          </cell>
        </row>
        <row r="3209">
          <cell r="A3209" t="str">
            <v>O&amp;M</v>
          </cell>
          <cell r="C3209">
            <v>23905</v>
          </cell>
          <cell r="D3209" t="str">
            <v>23905</v>
          </cell>
          <cell r="E3209" t="str">
            <v>TE - TELECOMM OFFSET</v>
          </cell>
          <cell r="H3209" t="str">
            <v>120</v>
          </cell>
          <cell r="I3209" t="str">
            <v>OT</v>
          </cell>
          <cell r="J3209">
            <v>-409591</v>
          </cell>
          <cell r="K3209">
            <v>-136278</v>
          </cell>
          <cell r="L3209">
            <v>10691</v>
          </cell>
        </row>
        <row r="3210">
          <cell r="A3210" t="str">
            <v>O&amp;M</v>
          </cell>
          <cell r="C3210">
            <v>23905</v>
          </cell>
          <cell r="D3210" t="str">
            <v>23905</v>
          </cell>
          <cell r="E3210" t="str">
            <v>TE - TELECOMM OFFSET</v>
          </cell>
          <cell r="H3210" t="str">
            <v>120</v>
          </cell>
          <cell r="I3210" t="str">
            <v>TT</v>
          </cell>
          <cell r="J3210">
            <v>-16147</v>
          </cell>
          <cell r="K3210">
            <v>-41</v>
          </cell>
        </row>
        <row r="3211">
          <cell r="A3211" t="str">
            <v>O&amp;M</v>
          </cell>
          <cell r="C3211">
            <v>23950</v>
          </cell>
          <cell r="D3211" t="str">
            <v>23950</v>
          </cell>
          <cell r="E3211" t="str">
            <v>G6 - BETG</v>
          </cell>
          <cell r="H3211" t="str">
            <v>120</v>
          </cell>
          <cell r="I3211" t="str">
            <v>IT</v>
          </cell>
          <cell r="J3211">
            <v>915</v>
          </cell>
          <cell r="K3211">
            <v>907.5</v>
          </cell>
          <cell r="M3211">
            <v>8841.2099999999991</v>
          </cell>
        </row>
        <row r="3212">
          <cell r="A3212" t="str">
            <v>O&amp;M</v>
          </cell>
          <cell r="C3212">
            <v>23950</v>
          </cell>
          <cell r="D3212" t="str">
            <v>23950</v>
          </cell>
          <cell r="E3212" t="str">
            <v>G6 - BETG</v>
          </cell>
          <cell r="H3212" t="str">
            <v>120</v>
          </cell>
          <cell r="I3212" t="str">
            <v>OT</v>
          </cell>
          <cell r="K3212">
            <v>182.31</v>
          </cell>
        </row>
        <row r="3213">
          <cell r="A3213" t="str">
            <v>O&amp;M</v>
          </cell>
          <cell r="C3213">
            <v>23955</v>
          </cell>
          <cell r="D3213" t="str">
            <v>23955</v>
          </cell>
          <cell r="E3213" t="str">
            <v>G7 - HEEC XXX</v>
          </cell>
          <cell r="H3213" t="str">
            <v>120</v>
          </cell>
          <cell r="I3213" t="str">
            <v>TT</v>
          </cell>
        </row>
        <row r="3214">
          <cell r="A3214" t="str">
            <v>O&amp;M</v>
          </cell>
          <cell r="C3214">
            <v>23970</v>
          </cell>
          <cell r="D3214" t="str">
            <v>23970</v>
          </cell>
          <cell r="E3214" t="str">
            <v>HC - HOLDING COMPANY</v>
          </cell>
          <cell r="H3214" t="str">
            <v>120</v>
          </cell>
          <cell r="I3214" t="str">
            <v>IT</v>
          </cell>
          <cell r="J3214">
            <v>-345.84</v>
          </cell>
          <cell r="M3214">
            <v>4550.92</v>
          </cell>
        </row>
        <row r="3215">
          <cell r="A3215" t="str">
            <v>O&amp;M</v>
          </cell>
          <cell r="C3215">
            <v>26005</v>
          </cell>
          <cell r="D3215" t="str">
            <v>26005</v>
          </cell>
          <cell r="E3215" t="str">
            <v>3G - STRATEGIC PLANNING</v>
          </cell>
          <cell r="H3215" t="str">
            <v>120</v>
          </cell>
          <cell r="I3215" t="str">
            <v>BT</v>
          </cell>
          <cell r="J3215">
            <v>0.81</v>
          </cell>
          <cell r="K3215">
            <v>0.34</v>
          </cell>
          <cell r="M3215">
            <v>1278301.02</v>
          </cell>
        </row>
        <row r="3216">
          <cell r="A3216" t="str">
            <v>O&amp;M</v>
          </cell>
          <cell r="C3216">
            <v>26005</v>
          </cell>
          <cell r="D3216" t="str">
            <v>26005</v>
          </cell>
          <cell r="E3216" t="str">
            <v>3G - STRATEGIC PLANNING</v>
          </cell>
          <cell r="H3216" t="str">
            <v>120</v>
          </cell>
          <cell r="I3216" t="str">
            <v>LT</v>
          </cell>
          <cell r="J3216">
            <v>1401.43</v>
          </cell>
          <cell r="K3216">
            <v>0.37</v>
          </cell>
        </row>
        <row r="3217">
          <cell r="A3217" t="str">
            <v>O&amp;M</v>
          </cell>
          <cell r="C3217">
            <v>26005</v>
          </cell>
          <cell r="D3217" t="str">
            <v>26005</v>
          </cell>
          <cell r="E3217" t="str">
            <v>3G - STRATEGIC PLANNING</v>
          </cell>
          <cell r="H3217" t="str">
            <v>120</v>
          </cell>
          <cell r="I3217" t="str">
            <v>OT</v>
          </cell>
          <cell r="J3217">
            <v>5.8</v>
          </cell>
          <cell r="M3217">
            <v>54644.480000000003</v>
          </cell>
        </row>
        <row r="3218">
          <cell r="A3218" t="str">
            <v>O&amp;M</v>
          </cell>
          <cell r="C3218">
            <v>26015</v>
          </cell>
          <cell r="D3218" t="str">
            <v>26015</v>
          </cell>
          <cell r="E3218" t="str">
            <v>3I - Secretary &amp; General Counsel</v>
          </cell>
          <cell r="H3218" t="str">
            <v>120</v>
          </cell>
          <cell r="I3218" t="str">
            <v>BT</v>
          </cell>
          <cell r="J3218">
            <v>8277.65</v>
          </cell>
          <cell r="M3218">
            <v>960605.14</v>
          </cell>
        </row>
        <row r="3219">
          <cell r="A3219" t="str">
            <v>O&amp;M</v>
          </cell>
          <cell r="C3219">
            <v>26015</v>
          </cell>
          <cell r="D3219" t="str">
            <v>26015</v>
          </cell>
          <cell r="E3219" t="str">
            <v>3I - Secretary &amp; General Counsel</v>
          </cell>
          <cell r="H3219" t="str">
            <v>120</v>
          </cell>
          <cell r="I3219" t="str">
            <v>IT</v>
          </cell>
          <cell r="J3219">
            <v>9523.1200000000008</v>
          </cell>
          <cell r="K3219">
            <v>0.88</v>
          </cell>
        </row>
        <row r="3220">
          <cell r="A3220" t="str">
            <v>O&amp;M</v>
          </cell>
          <cell r="C3220">
            <v>26015</v>
          </cell>
          <cell r="D3220" t="str">
            <v>26015</v>
          </cell>
          <cell r="E3220" t="str">
            <v>3I - Secretary &amp; General Counsel</v>
          </cell>
          <cell r="H3220" t="str">
            <v>120</v>
          </cell>
          <cell r="I3220" t="str">
            <v>LT</v>
          </cell>
          <cell r="J3220">
            <v>23650.68</v>
          </cell>
        </row>
        <row r="3221">
          <cell r="A3221" t="str">
            <v>O&amp;M</v>
          </cell>
          <cell r="C3221">
            <v>26015</v>
          </cell>
          <cell r="D3221" t="str">
            <v>26015</v>
          </cell>
          <cell r="E3221" t="str">
            <v>3I - Secretary &amp; General Counsel</v>
          </cell>
          <cell r="H3221" t="str">
            <v>120</v>
          </cell>
          <cell r="I3221" t="str">
            <v>OT</v>
          </cell>
          <cell r="J3221">
            <v>3195.52</v>
          </cell>
          <cell r="K3221">
            <v>1211.54</v>
          </cell>
          <cell r="L3221">
            <v>3306.03</v>
          </cell>
        </row>
        <row r="3222">
          <cell r="A3222" t="str">
            <v>O&amp;M</v>
          </cell>
          <cell r="C3222">
            <v>26020</v>
          </cell>
          <cell r="D3222" t="str">
            <v>26020</v>
          </cell>
          <cell r="E3222" t="str">
            <v>J2 - ENVIRONMENTAL AFFAIRS</v>
          </cell>
          <cell r="H3222" t="str">
            <v>120</v>
          </cell>
          <cell r="I3222" t="str">
            <v>BT</v>
          </cell>
          <cell r="J3222">
            <v>757.99</v>
          </cell>
          <cell r="K3222">
            <v>0.6</v>
          </cell>
          <cell r="M3222">
            <v>204643.8</v>
          </cell>
        </row>
        <row r="3223">
          <cell r="A3223" t="str">
            <v>O&amp;M</v>
          </cell>
          <cell r="C3223">
            <v>26020</v>
          </cell>
          <cell r="D3223" t="str">
            <v>26020</v>
          </cell>
          <cell r="E3223" t="str">
            <v>J2 - ENVIRONMENTAL AFFAIRS</v>
          </cell>
          <cell r="H3223" t="str">
            <v>120</v>
          </cell>
          <cell r="I3223" t="str">
            <v>IT</v>
          </cell>
          <cell r="J3223">
            <v>1755.14</v>
          </cell>
          <cell r="K3223">
            <v>-137.13999999999999</v>
          </cell>
        </row>
        <row r="3224">
          <cell r="A3224" t="str">
            <v>O&amp;M</v>
          </cell>
          <cell r="C3224">
            <v>26020</v>
          </cell>
          <cell r="D3224" t="str">
            <v>26020</v>
          </cell>
          <cell r="E3224" t="str">
            <v>J2 - ENVIRONMENTAL AFFAIRS</v>
          </cell>
          <cell r="H3224" t="str">
            <v>120</v>
          </cell>
          <cell r="I3224" t="str">
            <v>LT</v>
          </cell>
          <cell r="J3224">
            <v>2105.83</v>
          </cell>
          <cell r="K3224">
            <v>0.36</v>
          </cell>
        </row>
        <row r="3225">
          <cell r="A3225" t="str">
            <v>O&amp;M</v>
          </cell>
          <cell r="C3225">
            <v>26020</v>
          </cell>
          <cell r="D3225" t="str">
            <v>26020</v>
          </cell>
          <cell r="E3225" t="str">
            <v>J2 - ENVIRONMENTAL AFFAIRS</v>
          </cell>
          <cell r="H3225" t="str">
            <v>120</v>
          </cell>
          <cell r="I3225" t="str">
            <v>MT</v>
          </cell>
          <cell r="J3225">
            <v>669.69</v>
          </cell>
          <cell r="K3225">
            <v>66.17</v>
          </cell>
        </row>
        <row r="3226">
          <cell r="A3226" t="str">
            <v>O&amp;M</v>
          </cell>
          <cell r="C3226">
            <v>26020</v>
          </cell>
          <cell r="D3226" t="str">
            <v>26020</v>
          </cell>
          <cell r="E3226" t="str">
            <v>J2 - ENVIRONMENTAL AFFAIRS</v>
          </cell>
          <cell r="H3226" t="str">
            <v>120</v>
          </cell>
          <cell r="I3226" t="str">
            <v>OT</v>
          </cell>
          <cell r="J3226">
            <v>-1540.71</v>
          </cell>
          <cell r="K3226">
            <v>72.17</v>
          </cell>
          <cell r="M3226">
            <v>-148044.41</v>
          </cell>
        </row>
        <row r="3227">
          <cell r="A3227" t="str">
            <v>O&amp;M</v>
          </cell>
          <cell r="C3227">
            <v>26020</v>
          </cell>
          <cell r="D3227" t="str">
            <v>26020</v>
          </cell>
          <cell r="E3227" t="str">
            <v>J2 - ENVIRONMENTAL AFFAIRS</v>
          </cell>
          <cell r="H3227" t="str">
            <v>120</v>
          </cell>
          <cell r="I3227" t="str">
            <v>TT</v>
          </cell>
          <cell r="J3227">
            <v>208</v>
          </cell>
        </row>
        <row r="3228">
          <cell r="A3228" t="str">
            <v>O&amp;M</v>
          </cell>
          <cell r="B3228" t="str">
            <v>Morrison, Richard J,Rabadjija, Neven</v>
          </cell>
          <cell r="C3228">
            <v>26025</v>
          </cell>
          <cell r="D3228" t="str">
            <v>26025</v>
          </cell>
          <cell r="E3228" t="str">
            <v>Corporate Litigation</v>
          </cell>
          <cell r="F3228" t="str">
            <v>Strategy &amp; Law</v>
          </cell>
          <cell r="G3228" t="str">
            <v>Corporate Litigation</v>
          </cell>
          <cell r="H3228" t="str">
            <v>120</v>
          </cell>
          <cell r="I3228" t="str">
            <v>BT</v>
          </cell>
          <cell r="J3228">
            <v>237825.18</v>
          </cell>
          <cell r="K3228">
            <v>99684.33</v>
          </cell>
          <cell r="L3228">
            <v>12199.3</v>
          </cell>
        </row>
        <row r="3229">
          <cell r="A3229" t="str">
            <v>O&amp;M</v>
          </cell>
          <cell r="B3229" t="str">
            <v>Morrison, Richard J,Rabadjija, Neven</v>
          </cell>
          <cell r="C3229">
            <v>26025</v>
          </cell>
          <cell r="D3229" t="str">
            <v>26025</v>
          </cell>
          <cell r="E3229" t="str">
            <v>Corporate Litigation</v>
          </cell>
          <cell r="F3229" t="str">
            <v>Strategy &amp; Law</v>
          </cell>
          <cell r="G3229" t="str">
            <v>Corporate Litigation</v>
          </cell>
          <cell r="H3229" t="str">
            <v>120</v>
          </cell>
          <cell r="I3229" t="str">
            <v>IT</v>
          </cell>
          <cell r="J3229">
            <v>4139616.44</v>
          </cell>
          <cell r="K3229">
            <v>-294612.09999999998</v>
          </cell>
          <cell r="L3229">
            <v>5686.28</v>
          </cell>
        </row>
        <row r="3230">
          <cell r="A3230" t="str">
            <v>O&amp;M</v>
          </cell>
          <cell r="B3230" t="str">
            <v>Morrison, Richard J,Rabadjija, Neven</v>
          </cell>
          <cell r="C3230">
            <v>26025</v>
          </cell>
          <cell r="D3230" t="str">
            <v>26025</v>
          </cell>
          <cell r="E3230" t="str">
            <v>Corporate Litigation</v>
          </cell>
          <cell r="F3230" t="str">
            <v>Strategy &amp; Law</v>
          </cell>
          <cell r="G3230" t="str">
            <v>Corporate Litigation</v>
          </cell>
          <cell r="H3230" t="str">
            <v>120</v>
          </cell>
          <cell r="I3230" t="str">
            <v>LT</v>
          </cell>
          <cell r="J3230">
            <v>705329.64</v>
          </cell>
          <cell r="K3230">
            <v>301398.19</v>
          </cell>
          <cell r="L3230">
            <v>48445.21</v>
          </cell>
        </row>
        <row r="3231">
          <cell r="A3231" t="str">
            <v>O&amp;M</v>
          </cell>
          <cell r="B3231" t="str">
            <v>Morrison, Richard J,Rabadjija, Neven</v>
          </cell>
          <cell r="C3231">
            <v>26025</v>
          </cell>
          <cell r="D3231" t="str">
            <v>26025</v>
          </cell>
          <cell r="E3231" t="str">
            <v>Corporate Litigation</v>
          </cell>
          <cell r="F3231" t="str">
            <v>Strategy &amp; Law</v>
          </cell>
          <cell r="G3231" t="str">
            <v>Corporate Litigation</v>
          </cell>
          <cell r="H3231" t="str">
            <v>120</v>
          </cell>
          <cell r="I3231" t="str">
            <v>MT</v>
          </cell>
          <cell r="J3231">
            <v>5304.24</v>
          </cell>
          <cell r="K3231">
            <v>6946.79</v>
          </cell>
          <cell r="L3231">
            <v>569.1</v>
          </cell>
          <cell r="M3231">
            <v>4400.68</v>
          </cell>
        </row>
        <row r="3232">
          <cell r="A3232" t="str">
            <v>O&amp;M</v>
          </cell>
          <cell r="B3232" t="str">
            <v>Morrison, Richard J,Rabadjija, Neven</v>
          </cell>
          <cell r="C3232">
            <v>26025</v>
          </cell>
          <cell r="D3232" t="str">
            <v>26025</v>
          </cell>
          <cell r="E3232" t="str">
            <v>Corporate Litigation</v>
          </cell>
          <cell r="F3232" t="str">
            <v>Strategy &amp; Law</v>
          </cell>
          <cell r="G3232" t="str">
            <v>Corporate Litigation</v>
          </cell>
          <cell r="H3232" t="str">
            <v>120</v>
          </cell>
          <cell r="I3232" t="str">
            <v>OT</v>
          </cell>
          <cell r="J3232">
            <v>-82924.600000000006</v>
          </cell>
          <cell r="K3232">
            <v>180023.15</v>
          </cell>
          <cell r="L3232">
            <v>129681.77</v>
          </cell>
        </row>
        <row r="3233">
          <cell r="A3233" t="str">
            <v>O&amp;M</v>
          </cell>
          <cell r="B3233" t="str">
            <v>Morrison, Richard J,Rabadjija, Neven</v>
          </cell>
          <cell r="C3233">
            <v>26025</v>
          </cell>
          <cell r="D3233" t="str">
            <v>26025</v>
          </cell>
          <cell r="E3233" t="str">
            <v>Corporate Litigation</v>
          </cell>
          <cell r="F3233" t="str">
            <v>Strategy &amp; Law</v>
          </cell>
          <cell r="G3233" t="str">
            <v>Corporate Litigation</v>
          </cell>
          <cell r="H3233" t="str">
            <v>120</v>
          </cell>
          <cell r="I3233" t="str">
            <v>TT</v>
          </cell>
          <cell r="J3233">
            <v>318.05</v>
          </cell>
          <cell r="K3233">
            <v>262.18</v>
          </cell>
        </row>
        <row r="3234">
          <cell r="A3234" t="str">
            <v>O&amp;M</v>
          </cell>
          <cell r="B3234" t="str">
            <v>Horan, Douglas S</v>
          </cell>
          <cell r="C3234">
            <v>26030</v>
          </cell>
          <cell r="D3234" t="str">
            <v>26030</v>
          </cell>
          <cell r="E3234" t="str">
            <v>B1 - Strategy, Law &amp; Policy Senior Vice President</v>
          </cell>
          <cell r="F3234" t="str">
            <v>Strategy &amp; Law</v>
          </cell>
          <cell r="G3234" t="str">
            <v>Strategy, Law &amp; Policy Senior Vice President</v>
          </cell>
          <cell r="H3234" t="str">
            <v>120</v>
          </cell>
          <cell r="I3234" t="str">
            <v>BT</v>
          </cell>
          <cell r="J3234">
            <v>99901.15</v>
          </cell>
          <cell r="K3234">
            <v>43969.21</v>
          </cell>
        </row>
        <row r="3235">
          <cell r="A3235" t="str">
            <v>O&amp;M</v>
          </cell>
          <cell r="B3235" t="str">
            <v>Horan, Douglas S</v>
          </cell>
          <cell r="C3235">
            <v>26030</v>
          </cell>
          <cell r="D3235" t="str">
            <v>26030</v>
          </cell>
          <cell r="E3235" t="str">
            <v>B1 - Strategy, Law &amp; Policy Senior Vice President</v>
          </cell>
          <cell r="F3235" t="str">
            <v>Strategy &amp; Law</v>
          </cell>
          <cell r="G3235" t="str">
            <v>Strategy, Law &amp; Policy Senior Vice President</v>
          </cell>
          <cell r="H3235" t="str">
            <v>120</v>
          </cell>
          <cell r="I3235" t="str">
            <v>IT</v>
          </cell>
          <cell r="J3235">
            <v>12277.37</v>
          </cell>
          <cell r="K3235">
            <v>3333.88</v>
          </cell>
        </row>
        <row r="3236">
          <cell r="A3236" t="str">
            <v>O&amp;M</v>
          </cell>
          <cell r="B3236" t="str">
            <v>Horan, Douglas S</v>
          </cell>
          <cell r="C3236">
            <v>26030</v>
          </cell>
          <cell r="D3236" t="str">
            <v>26030</v>
          </cell>
          <cell r="E3236" t="str">
            <v>B1 - Strategy, Law &amp; Policy Senior Vice President</v>
          </cell>
          <cell r="F3236" t="str">
            <v>Strategy &amp; Law</v>
          </cell>
          <cell r="G3236" t="str">
            <v>Strategy, Law &amp; Policy Senior Vice President</v>
          </cell>
          <cell r="H3236" t="str">
            <v>120</v>
          </cell>
          <cell r="I3236" t="str">
            <v>LT</v>
          </cell>
          <cell r="J3236">
            <v>1089625.75</v>
          </cell>
          <cell r="K3236">
            <v>135173.5</v>
          </cell>
          <cell r="M3236">
            <v>3182.23</v>
          </cell>
        </row>
        <row r="3237">
          <cell r="A3237" t="str">
            <v>O&amp;M</v>
          </cell>
          <cell r="B3237" t="str">
            <v>Horan, Douglas S</v>
          </cell>
          <cell r="C3237">
            <v>26030</v>
          </cell>
          <cell r="D3237" t="str">
            <v>26030</v>
          </cell>
          <cell r="E3237" t="str">
            <v>B1 - Strategy, Law &amp; Policy Senior Vice President</v>
          </cell>
          <cell r="F3237" t="str">
            <v>Strategy &amp; Law</v>
          </cell>
          <cell r="G3237" t="str">
            <v>Strategy, Law &amp; Policy Senior Vice President</v>
          </cell>
          <cell r="H3237" t="str">
            <v>120</v>
          </cell>
          <cell r="I3237" t="str">
            <v>OT</v>
          </cell>
          <cell r="J3237">
            <v>14297.98</v>
          </cell>
          <cell r="K3237">
            <v>2398.7199999999998</v>
          </cell>
          <cell r="L3237">
            <v>2104.1799999999998</v>
          </cell>
          <cell r="M3237">
            <v>251.12</v>
          </cell>
        </row>
        <row r="3238">
          <cell r="A3238" t="str">
            <v>O&amp;M</v>
          </cell>
          <cell r="B3238" t="str">
            <v>Horan, Douglas S</v>
          </cell>
          <cell r="C3238">
            <v>26030</v>
          </cell>
          <cell r="D3238" t="str">
            <v>26030</v>
          </cell>
          <cell r="E3238" t="str">
            <v>B1 - Strategy, Law &amp; Policy Senior Vice President</v>
          </cell>
          <cell r="F3238" t="str">
            <v>Strategy &amp; Law</v>
          </cell>
          <cell r="G3238" t="str">
            <v>Strategy, Law &amp; Policy Senior Vice President</v>
          </cell>
          <cell r="H3238" t="str">
            <v>120</v>
          </cell>
          <cell r="I3238" t="str">
            <v>TT</v>
          </cell>
          <cell r="J3238">
            <v>1658.97</v>
          </cell>
          <cell r="K3238">
            <v>166.67</v>
          </cell>
        </row>
        <row r="3239">
          <cell r="A3239" t="str">
            <v>O&amp;M</v>
          </cell>
          <cell r="B3239" t="str">
            <v>Angley, Ellen K</v>
          </cell>
          <cell r="C3239">
            <v>26035</v>
          </cell>
          <cell r="D3239" t="str">
            <v>26035</v>
          </cell>
          <cell r="E3239" t="str">
            <v>Energy Supply and Transmission</v>
          </cell>
          <cell r="F3239" t="str">
            <v>Strategy &amp; Law</v>
          </cell>
          <cell r="G3239" t="str">
            <v>Energy Supply and Transmission</v>
          </cell>
          <cell r="H3239" t="str">
            <v>120</v>
          </cell>
          <cell r="I3239" t="str">
            <v>BT</v>
          </cell>
          <cell r="J3239">
            <v>78831.08</v>
          </cell>
          <cell r="K3239">
            <v>29675.3</v>
          </cell>
          <cell r="L3239">
            <v>26449.53</v>
          </cell>
        </row>
        <row r="3240">
          <cell r="A3240" t="str">
            <v>O&amp;M</v>
          </cell>
          <cell r="B3240" t="str">
            <v>Angley, Ellen K</v>
          </cell>
          <cell r="C3240">
            <v>26035</v>
          </cell>
          <cell r="D3240" t="str">
            <v>26035</v>
          </cell>
          <cell r="E3240" t="str">
            <v>Energy Supply and Transmission</v>
          </cell>
          <cell r="F3240" t="str">
            <v>Strategy &amp; Law</v>
          </cell>
          <cell r="G3240" t="str">
            <v>Energy Supply and Transmission</v>
          </cell>
          <cell r="H3240" t="str">
            <v>120</v>
          </cell>
          <cell r="I3240" t="str">
            <v>IT</v>
          </cell>
          <cell r="J3240">
            <v>748613.38</v>
          </cell>
          <cell r="K3240">
            <v>641256.07999999996</v>
          </cell>
          <cell r="L3240">
            <v>82147.16</v>
          </cell>
        </row>
        <row r="3241">
          <cell r="A3241" t="str">
            <v>O&amp;M</v>
          </cell>
          <cell r="B3241" t="str">
            <v>Angley, Ellen K</v>
          </cell>
          <cell r="C3241">
            <v>26035</v>
          </cell>
          <cell r="D3241" t="str">
            <v>26035</v>
          </cell>
          <cell r="E3241" t="str">
            <v>Energy Supply and Transmission</v>
          </cell>
          <cell r="F3241" t="str">
            <v>Strategy &amp; Law</v>
          </cell>
          <cell r="G3241" t="str">
            <v>Energy Supply and Transmission</v>
          </cell>
          <cell r="H3241" t="str">
            <v>120</v>
          </cell>
          <cell r="I3241" t="str">
            <v>LT</v>
          </cell>
          <cell r="J3241">
            <v>256429.23</v>
          </cell>
          <cell r="K3241">
            <v>93128.19</v>
          </cell>
          <cell r="L3241">
            <v>82766.320000000007</v>
          </cell>
        </row>
        <row r="3242">
          <cell r="A3242" t="str">
            <v>O&amp;M</v>
          </cell>
          <cell r="B3242" t="str">
            <v>Angley, Ellen K</v>
          </cell>
          <cell r="C3242">
            <v>26035</v>
          </cell>
          <cell r="D3242" t="str">
            <v>26035</v>
          </cell>
          <cell r="E3242" t="str">
            <v>Energy Supply and Transmission</v>
          </cell>
          <cell r="F3242" t="str">
            <v>Strategy &amp; Law</v>
          </cell>
          <cell r="G3242" t="str">
            <v>Energy Supply and Transmission</v>
          </cell>
          <cell r="H3242" t="str">
            <v>120</v>
          </cell>
          <cell r="I3242" t="str">
            <v>MT</v>
          </cell>
          <cell r="J3242">
            <v>8.41</v>
          </cell>
        </row>
        <row r="3243">
          <cell r="A3243" t="str">
            <v>O&amp;M</v>
          </cell>
          <cell r="B3243" t="str">
            <v>Angley, Ellen K</v>
          </cell>
          <cell r="C3243">
            <v>26035</v>
          </cell>
          <cell r="D3243" t="str">
            <v>26035</v>
          </cell>
          <cell r="E3243" t="str">
            <v>Energy Supply and Transmission</v>
          </cell>
          <cell r="F3243" t="str">
            <v>Strategy &amp; Law</v>
          </cell>
          <cell r="G3243" t="str">
            <v>Energy Supply and Transmission</v>
          </cell>
          <cell r="H3243" t="str">
            <v>120</v>
          </cell>
          <cell r="I3243" t="str">
            <v>OT</v>
          </cell>
          <cell r="J3243">
            <v>32352.19</v>
          </cell>
          <cell r="K3243">
            <v>31463.17</v>
          </cell>
          <cell r="L3243">
            <v>9282.4500000000007</v>
          </cell>
        </row>
        <row r="3244">
          <cell r="A3244" t="str">
            <v>O&amp;M</v>
          </cell>
          <cell r="B3244" t="str">
            <v>Angley, Ellen K</v>
          </cell>
          <cell r="C3244">
            <v>26040</v>
          </cell>
          <cell r="D3244" t="str">
            <v>26040</v>
          </cell>
          <cell r="E3244" t="str">
            <v>Gas Supply Planning and Procurement</v>
          </cell>
          <cell r="F3244" t="str">
            <v>Strategy &amp; Law</v>
          </cell>
          <cell r="G3244" t="str">
            <v>Gas Supply Planning and Procurement</v>
          </cell>
          <cell r="H3244" t="str">
            <v>120</v>
          </cell>
          <cell r="I3244" t="str">
            <v>BT</v>
          </cell>
          <cell r="J3244">
            <v>24982.95</v>
          </cell>
          <cell r="K3244">
            <v>17520.45</v>
          </cell>
        </row>
        <row r="3245">
          <cell r="A3245" t="str">
            <v>O&amp;M</v>
          </cell>
          <cell r="B3245" t="str">
            <v>Angley, Ellen K</v>
          </cell>
          <cell r="C3245">
            <v>26040</v>
          </cell>
          <cell r="D3245" t="str">
            <v>26040</v>
          </cell>
          <cell r="E3245" t="str">
            <v>Electric and Gas Forcasting</v>
          </cell>
          <cell r="F3245" t="str">
            <v>Strategy &amp; Law</v>
          </cell>
          <cell r="G3245" t="str">
            <v>Gas Supply Planning and Procurement</v>
          </cell>
          <cell r="H3245" t="str">
            <v>120</v>
          </cell>
          <cell r="I3245" t="str">
            <v>IT</v>
          </cell>
        </row>
        <row r="3246">
          <cell r="A3246" t="str">
            <v>O&amp;M</v>
          </cell>
          <cell r="B3246" t="str">
            <v>Angley, Ellen K</v>
          </cell>
          <cell r="C3246">
            <v>26040</v>
          </cell>
          <cell r="D3246" t="str">
            <v>26040</v>
          </cell>
          <cell r="E3246" t="str">
            <v>Gas Supply Planning and Procurement</v>
          </cell>
          <cell r="F3246" t="str">
            <v>Strategy &amp; Law</v>
          </cell>
          <cell r="G3246" t="str">
            <v>Gas Supply Planning and Procurement</v>
          </cell>
          <cell r="H3246" t="str">
            <v>120</v>
          </cell>
          <cell r="I3246" t="str">
            <v>IT</v>
          </cell>
          <cell r="J3246">
            <v>6071</v>
          </cell>
          <cell r="K3246">
            <v>2100.0100000000002</v>
          </cell>
          <cell r="M3246">
            <v>211048.28</v>
          </cell>
        </row>
        <row r="3247">
          <cell r="A3247" t="str">
            <v>O&amp;M</v>
          </cell>
          <cell r="B3247" t="str">
            <v>Angley, Ellen K</v>
          </cell>
          <cell r="C3247">
            <v>26040</v>
          </cell>
          <cell r="D3247" t="str">
            <v>26040</v>
          </cell>
          <cell r="E3247" t="str">
            <v>Gas Supply Planning and Procurement</v>
          </cell>
          <cell r="F3247" t="str">
            <v>Strategy &amp; Law</v>
          </cell>
          <cell r="G3247" t="str">
            <v>Gas Supply Planning and Procurement</v>
          </cell>
          <cell r="H3247" t="str">
            <v>120</v>
          </cell>
          <cell r="I3247" t="str">
            <v>LT</v>
          </cell>
          <cell r="J3247">
            <v>71655.539999999994</v>
          </cell>
          <cell r="K3247">
            <v>50059.75</v>
          </cell>
          <cell r="M3247">
            <v>134.13999999999999</v>
          </cell>
        </row>
        <row r="3248">
          <cell r="A3248" t="str">
            <v>O&amp;M</v>
          </cell>
          <cell r="B3248" t="str">
            <v>Angley, Ellen K</v>
          </cell>
          <cell r="C3248">
            <v>26040</v>
          </cell>
          <cell r="D3248" t="str">
            <v>26040</v>
          </cell>
          <cell r="E3248" t="str">
            <v>Electric and Gas Forcasting</v>
          </cell>
          <cell r="F3248" t="str">
            <v>Strategy &amp; Law</v>
          </cell>
          <cell r="G3248" t="str">
            <v>Gas Supply Planning and Procurement</v>
          </cell>
          <cell r="H3248" t="str">
            <v>120</v>
          </cell>
          <cell r="I3248" t="str">
            <v>OT</v>
          </cell>
          <cell r="M3248">
            <v>31101.52</v>
          </cell>
        </row>
        <row r="3249">
          <cell r="A3249" t="str">
            <v>O&amp;M</v>
          </cell>
          <cell r="B3249" t="str">
            <v>Angley, Ellen K</v>
          </cell>
          <cell r="C3249">
            <v>26040</v>
          </cell>
          <cell r="D3249" t="str">
            <v>26040</v>
          </cell>
          <cell r="E3249" t="str">
            <v>Gas Supply Planning and Procurement</v>
          </cell>
          <cell r="F3249" t="str">
            <v>Strategy &amp; Law</v>
          </cell>
          <cell r="G3249" t="str">
            <v>Gas Supply Planning and Procurement</v>
          </cell>
          <cell r="H3249" t="str">
            <v>120</v>
          </cell>
          <cell r="I3249" t="str">
            <v>OT</v>
          </cell>
          <cell r="L3249">
            <v>3020.26</v>
          </cell>
        </row>
        <row r="3250">
          <cell r="A3250" t="str">
            <v>O&amp;M</v>
          </cell>
          <cell r="B3250" t="str">
            <v>Angley, Ellen K</v>
          </cell>
          <cell r="C3250">
            <v>26045</v>
          </cell>
          <cell r="D3250" t="str">
            <v>26045</v>
          </cell>
          <cell r="E3250" t="str">
            <v>Electric Energy Supply</v>
          </cell>
          <cell r="F3250" t="str">
            <v>Strategy &amp; Law</v>
          </cell>
          <cell r="G3250" t="str">
            <v>Electric Energy Supply</v>
          </cell>
          <cell r="H3250" t="str">
            <v>120</v>
          </cell>
          <cell r="I3250" t="str">
            <v>BT</v>
          </cell>
          <cell r="J3250">
            <v>49576.160000000003</v>
          </cell>
          <cell r="K3250">
            <v>38547.440000000002</v>
          </cell>
        </row>
        <row r="3251">
          <cell r="A3251" t="str">
            <v>O&amp;M</v>
          </cell>
          <cell r="B3251" t="str">
            <v>Angley, Ellen K</v>
          </cell>
          <cell r="C3251">
            <v>26045</v>
          </cell>
          <cell r="D3251" t="str">
            <v>26045</v>
          </cell>
          <cell r="E3251" t="str">
            <v>Electric and Gas Energy Supply</v>
          </cell>
          <cell r="F3251" t="str">
            <v>Strategy &amp; Law</v>
          </cell>
          <cell r="G3251" t="str">
            <v>Electric Energy Supply</v>
          </cell>
          <cell r="H3251" t="str">
            <v>120</v>
          </cell>
          <cell r="I3251" t="str">
            <v>IT</v>
          </cell>
          <cell r="M3251">
            <v>99606.21</v>
          </cell>
        </row>
        <row r="3252">
          <cell r="A3252" t="str">
            <v>O&amp;M</v>
          </cell>
          <cell r="B3252" t="str">
            <v>Angley, Ellen K</v>
          </cell>
          <cell r="C3252">
            <v>26045</v>
          </cell>
          <cell r="D3252" t="str">
            <v>26045</v>
          </cell>
          <cell r="E3252" t="str">
            <v>Electric Energy Supply</v>
          </cell>
          <cell r="F3252" t="str">
            <v>Strategy &amp; Law</v>
          </cell>
          <cell r="G3252" t="str">
            <v>Electric Energy Supply</v>
          </cell>
          <cell r="H3252" t="str">
            <v>120</v>
          </cell>
          <cell r="I3252" t="str">
            <v>IT</v>
          </cell>
          <cell r="J3252">
            <v>77163.8</v>
          </cell>
          <cell r="K3252">
            <v>-1601.55</v>
          </cell>
          <cell r="L3252">
            <v>2860.85</v>
          </cell>
          <cell r="M3252">
            <v>337847.81</v>
          </cell>
        </row>
        <row r="3253">
          <cell r="A3253" t="str">
            <v>O&amp;M</v>
          </cell>
          <cell r="B3253" t="str">
            <v>Angley, Ellen K</v>
          </cell>
          <cell r="C3253">
            <v>26045</v>
          </cell>
          <cell r="D3253" t="str">
            <v>26045</v>
          </cell>
          <cell r="E3253" t="str">
            <v>Electric Energy Supply</v>
          </cell>
          <cell r="F3253" t="str">
            <v>Strategy &amp; Law</v>
          </cell>
          <cell r="G3253" t="str">
            <v>Electric Energy Supply</v>
          </cell>
          <cell r="H3253" t="str">
            <v>120</v>
          </cell>
          <cell r="I3253" t="str">
            <v>LT</v>
          </cell>
          <cell r="J3253">
            <v>155540.04</v>
          </cell>
          <cell r="K3253">
            <v>72554.38</v>
          </cell>
          <cell r="M3253">
            <v>305.39</v>
          </cell>
        </row>
        <row r="3254">
          <cell r="A3254" t="str">
            <v>O&amp;M</v>
          </cell>
          <cell r="B3254" t="str">
            <v>Angley, Ellen K</v>
          </cell>
          <cell r="C3254">
            <v>26045</v>
          </cell>
          <cell r="D3254" t="str">
            <v>26045</v>
          </cell>
          <cell r="E3254" t="str">
            <v>Electric and Gas Energy Supply</v>
          </cell>
          <cell r="F3254" t="str">
            <v>Strategy &amp; Law</v>
          </cell>
          <cell r="G3254" t="str">
            <v>Electric Energy Supply</v>
          </cell>
          <cell r="H3254" t="str">
            <v>120</v>
          </cell>
          <cell r="I3254" t="str">
            <v>OT</v>
          </cell>
          <cell r="M3254">
            <v>5667.6</v>
          </cell>
        </row>
        <row r="3255">
          <cell r="A3255" t="str">
            <v>O&amp;M</v>
          </cell>
          <cell r="B3255" t="str">
            <v>Angley, Ellen K</v>
          </cell>
          <cell r="C3255">
            <v>26045</v>
          </cell>
          <cell r="D3255" t="str">
            <v>26045</v>
          </cell>
          <cell r="E3255" t="str">
            <v>Electric Energy Supply</v>
          </cell>
          <cell r="F3255" t="str">
            <v>Strategy &amp; Law</v>
          </cell>
          <cell r="G3255" t="str">
            <v>Electric Energy Supply</v>
          </cell>
          <cell r="H3255" t="str">
            <v>120</v>
          </cell>
          <cell r="I3255" t="str">
            <v>OT</v>
          </cell>
          <cell r="J3255">
            <v>2442.63</v>
          </cell>
          <cell r="K3255">
            <v>6996.3</v>
          </cell>
          <cell r="L3255">
            <v>5274.21</v>
          </cell>
          <cell r="M3255">
            <v>124471.74</v>
          </cell>
        </row>
        <row r="3256">
          <cell r="A3256" t="str">
            <v>O&amp;M</v>
          </cell>
          <cell r="B3256" t="str">
            <v>Angley, Ellen K</v>
          </cell>
          <cell r="C3256">
            <v>26050</v>
          </cell>
          <cell r="D3256" t="str">
            <v>26050</v>
          </cell>
          <cell r="E3256" t="str">
            <v>Transmission and Power Supply</v>
          </cell>
          <cell r="F3256" t="str">
            <v>Strategy &amp; Law</v>
          </cell>
          <cell r="G3256" t="str">
            <v>Transmission and Power Supply</v>
          </cell>
          <cell r="H3256" t="str">
            <v>120</v>
          </cell>
          <cell r="I3256" t="str">
            <v>BT</v>
          </cell>
          <cell r="J3256">
            <v>143081.51999999999</v>
          </cell>
          <cell r="K3256">
            <v>81459.59</v>
          </cell>
          <cell r="L3256">
            <v>188.97</v>
          </cell>
        </row>
        <row r="3257">
          <cell r="A3257" t="str">
            <v>O&amp;M</v>
          </cell>
          <cell r="B3257" t="str">
            <v>Angley, Ellen K</v>
          </cell>
          <cell r="C3257">
            <v>26050</v>
          </cell>
          <cell r="D3257" t="str">
            <v>26050</v>
          </cell>
          <cell r="E3257" t="str">
            <v>Transmission and Power Supply</v>
          </cell>
          <cell r="F3257" t="str">
            <v>Strategy &amp; Law</v>
          </cell>
          <cell r="G3257" t="str">
            <v>Transmission and Power Supply</v>
          </cell>
          <cell r="H3257" t="str">
            <v>120</v>
          </cell>
          <cell r="I3257" t="str">
            <v>IT</v>
          </cell>
          <cell r="J3257">
            <v>1256306.1200000001</v>
          </cell>
          <cell r="K3257">
            <v>3609188.88</v>
          </cell>
          <cell r="L3257">
            <v>624029.03</v>
          </cell>
          <cell r="M3257">
            <v>151.21</v>
          </cell>
        </row>
        <row r="3258">
          <cell r="A3258" t="str">
            <v>O&amp;M</v>
          </cell>
          <cell r="B3258" t="str">
            <v>Angley, Ellen K</v>
          </cell>
          <cell r="C3258">
            <v>26050</v>
          </cell>
          <cell r="D3258" t="str">
            <v>26050</v>
          </cell>
          <cell r="E3258" t="str">
            <v>Transmission Business Strategy</v>
          </cell>
          <cell r="F3258" t="str">
            <v>Strategy &amp; Law</v>
          </cell>
          <cell r="G3258" t="str">
            <v>Transmission and Power Supply</v>
          </cell>
          <cell r="H3258" t="str">
            <v>120</v>
          </cell>
          <cell r="I3258" t="str">
            <v>IT</v>
          </cell>
          <cell r="M3258">
            <v>15735.01</v>
          </cell>
        </row>
        <row r="3259">
          <cell r="A3259" t="str">
            <v>O&amp;M</v>
          </cell>
          <cell r="B3259" t="str">
            <v>Angley, Ellen K</v>
          </cell>
          <cell r="C3259">
            <v>26050</v>
          </cell>
          <cell r="D3259" t="str">
            <v>26050</v>
          </cell>
          <cell r="E3259" t="str">
            <v>Transmission and Power Supply</v>
          </cell>
          <cell r="F3259" t="str">
            <v>Strategy &amp; Law</v>
          </cell>
          <cell r="G3259" t="str">
            <v>Transmission and Power Supply</v>
          </cell>
          <cell r="H3259" t="str">
            <v>120</v>
          </cell>
          <cell r="I3259" t="str">
            <v>LT</v>
          </cell>
          <cell r="J3259">
            <v>435712.47</v>
          </cell>
          <cell r="K3259">
            <v>213230.95</v>
          </cell>
          <cell r="L3259">
            <v>539.88</v>
          </cell>
          <cell r="M3259">
            <v>335151.89</v>
          </cell>
        </row>
        <row r="3260">
          <cell r="A3260" t="str">
            <v>O&amp;M</v>
          </cell>
          <cell r="B3260" t="str">
            <v>Angley, Ellen K</v>
          </cell>
          <cell r="C3260">
            <v>26050</v>
          </cell>
          <cell r="D3260" t="str">
            <v>26050</v>
          </cell>
          <cell r="E3260" t="str">
            <v>Transmission and Power Supply</v>
          </cell>
          <cell r="F3260" t="str">
            <v>Strategy &amp; Law</v>
          </cell>
          <cell r="G3260" t="str">
            <v>Transmission and Power Supply</v>
          </cell>
          <cell r="H3260" t="str">
            <v>120</v>
          </cell>
          <cell r="I3260" t="str">
            <v>MT</v>
          </cell>
          <cell r="K3260">
            <v>60.51</v>
          </cell>
          <cell r="M3260">
            <v>1621.67</v>
          </cell>
        </row>
        <row r="3261">
          <cell r="A3261" t="str">
            <v>O&amp;M</v>
          </cell>
          <cell r="B3261" t="str">
            <v>Angley, Ellen K</v>
          </cell>
          <cell r="C3261">
            <v>26050</v>
          </cell>
          <cell r="D3261" t="str">
            <v>26050</v>
          </cell>
          <cell r="E3261" t="str">
            <v>Transmission and Power Supply</v>
          </cell>
          <cell r="F3261" t="str">
            <v>Strategy &amp; Law</v>
          </cell>
          <cell r="G3261" t="str">
            <v>Transmission and Power Supply</v>
          </cell>
          <cell r="H3261" t="str">
            <v>120</v>
          </cell>
          <cell r="I3261" t="str">
            <v>OT</v>
          </cell>
          <cell r="J3261">
            <v>-276666.40000000002</v>
          </cell>
          <cell r="K3261">
            <v>10223.34</v>
          </cell>
          <cell r="L3261">
            <v>7701.66</v>
          </cell>
        </row>
        <row r="3262">
          <cell r="A3262" t="str">
            <v>O&amp;M</v>
          </cell>
          <cell r="B3262" t="str">
            <v>Angley, Ellen K</v>
          </cell>
          <cell r="C3262">
            <v>26050</v>
          </cell>
          <cell r="D3262" t="str">
            <v>26050</v>
          </cell>
          <cell r="E3262" t="str">
            <v>Transmission Business Strategy</v>
          </cell>
          <cell r="F3262" t="str">
            <v>Strategy &amp; Law</v>
          </cell>
          <cell r="G3262" t="str">
            <v>Transmission and Power Supply</v>
          </cell>
          <cell r="H3262" t="str">
            <v>120</v>
          </cell>
          <cell r="I3262" t="str">
            <v>OT</v>
          </cell>
        </row>
        <row r="3263">
          <cell r="A3263" t="str">
            <v>O&amp;M</v>
          </cell>
          <cell r="B3263" t="str">
            <v>Angley, Ellen K</v>
          </cell>
          <cell r="C3263">
            <v>26055</v>
          </cell>
          <cell r="D3263" t="str">
            <v>26055</v>
          </cell>
          <cell r="E3263" t="str">
            <v>Load Forecasting and Estimation Services</v>
          </cell>
          <cell r="F3263" t="str">
            <v>Strategy &amp; Law</v>
          </cell>
          <cell r="G3263" t="str">
            <v>Load Forecasting and Estimation Services</v>
          </cell>
          <cell r="H3263" t="str">
            <v>120</v>
          </cell>
          <cell r="I3263" t="str">
            <v>BT</v>
          </cell>
          <cell r="J3263">
            <v>140873.01</v>
          </cell>
          <cell r="K3263">
            <v>71133.179999999993</v>
          </cell>
          <cell r="L3263">
            <v>372.32</v>
          </cell>
        </row>
        <row r="3264">
          <cell r="A3264" t="str">
            <v>O&amp;M</v>
          </cell>
          <cell r="B3264" t="str">
            <v>Angley, Ellen K</v>
          </cell>
          <cell r="C3264">
            <v>26055</v>
          </cell>
          <cell r="D3264" t="str">
            <v>26055</v>
          </cell>
          <cell r="E3264" t="str">
            <v>Electric and Gas Contract Administration</v>
          </cell>
          <cell r="F3264" t="str">
            <v>Strategy &amp; Law</v>
          </cell>
          <cell r="G3264" t="str">
            <v>Load Forecasting and Estimation Services</v>
          </cell>
          <cell r="H3264" t="str">
            <v>120</v>
          </cell>
          <cell r="I3264" t="str">
            <v>IT</v>
          </cell>
          <cell r="M3264">
            <v>6341.33</v>
          </cell>
        </row>
        <row r="3265">
          <cell r="A3265" t="str">
            <v>O&amp;M</v>
          </cell>
          <cell r="B3265" t="str">
            <v>Angley, Ellen K</v>
          </cell>
          <cell r="C3265">
            <v>26055</v>
          </cell>
          <cell r="D3265" t="str">
            <v>26055</v>
          </cell>
          <cell r="E3265" t="str">
            <v>Load Forecasting and Estimation Services</v>
          </cell>
          <cell r="F3265" t="str">
            <v>Strategy &amp; Law</v>
          </cell>
          <cell r="G3265" t="str">
            <v>Load Forecasting and Estimation Services</v>
          </cell>
          <cell r="H3265" t="str">
            <v>120</v>
          </cell>
          <cell r="I3265" t="str">
            <v>IT</v>
          </cell>
          <cell r="J3265">
            <v>309300.2</v>
          </cell>
          <cell r="K3265">
            <v>124357.69</v>
          </cell>
          <cell r="L3265">
            <v>71014.899999999994</v>
          </cell>
        </row>
        <row r="3266">
          <cell r="A3266" t="str">
            <v>O&amp;M</v>
          </cell>
          <cell r="B3266" t="str">
            <v>Angley, Ellen K</v>
          </cell>
          <cell r="C3266">
            <v>26055</v>
          </cell>
          <cell r="D3266" t="str">
            <v>26055</v>
          </cell>
          <cell r="E3266" t="str">
            <v>Load Forecasting and Estimation Services</v>
          </cell>
          <cell r="F3266" t="str">
            <v>Strategy &amp; Law</v>
          </cell>
          <cell r="G3266" t="str">
            <v>Load Forecasting and Estimation Services</v>
          </cell>
          <cell r="H3266" t="str">
            <v>120</v>
          </cell>
          <cell r="I3266" t="str">
            <v>LT</v>
          </cell>
          <cell r="J3266">
            <v>412939.38</v>
          </cell>
          <cell r="K3266">
            <v>203015.73</v>
          </cell>
          <cell r="L3266">
            <v>1063.68</v>
          </cell>
          <cell r="M3266">
            <v>112160.2</v>
          </cell>
        </row>
        <row r="3267">
          <cell r="A3267" t="str">
            <v>O&amp;M</v>
          </cell>
          <cell r="B3267" t="str">
            <v>Angley, Ellen K</v>
          </cell>
          <cell r="C3267">
            <v>26055</v>
          </cell>
          <cell r="D3267" t="str">
            <v>26055</v>
          </cell>
          <cell r="E3267" t="str">
            <v>Electric and Gas Contract Administration</v>
          </cell>
          <cell r="F3267" t="str">
            <v>Strategy &amp; Law</v>
          </cell>
          <cell r="G3267" t="str">
            <v>Load Forecasting and Estimation Services</v>
          </cell>
          <cell r="H3267" t="str">
            <v>120</v>
          </cell>
          <cell r="I3267" t="str">
            <v>OT</v>
          </cell>
        </row>
        <row r="3268">
          <cell r="A3268" t="str">
            <v>O&amp;M</v>
          </cell>
          <cell r="B3268" t="str">
            <v>Angley, Ellen K</v>
          </cell>
          <cell r="C3268">
            <v>26055</v>
          </cell>
          <cell r="D3268" t="str">
            <v>26055</v>
          </cell>
          <cell r="E3268" t="str">
            <v>Load Forecasting and Estimation Services</v>
          </cell>
          <cell r="F3268" t="str">
            <v>Strategy &amp; Law</v>
          </cell>
          <cell r="G3268" t="str">
            <v>Load Forecasting and Estimation Services</v>
          </cell>
          <cell r="H3268" t="str">
            <v>120</v>
          </cell>
          <cell r="I3268" t="str">
            <v>OT</v>
          </cell>
          <cell r="J3268">
            <v>5549.99</v>
          </cell>
          <cell r="K3268">
            <v>9787.36</v>
          </cell>
          <cell r="L3268">
            <v>13555.54</v>
          </cell>
        </row>
        <row r="3269">
          <cell r="A3269" t="str">
            <v>O&amp;M</v>
          </cell>
          <cell r="B3269" t="str">
            <v>Angley, Ellen K</v>
          </cell>
          <cell r="C3269">
            <v>26055</v>
          </cell>
          <cell r="D3269" t="str">
            <v>26055</v>
          </cell>
          <cell r="E3269" t="str">
            <v>Load Forecasting and Estimation Services</v>
          </cell>
          <cell r="F3269" t="str">
            <v>Strategy &amp; Law</v>
          </cell>
          <cell r="G3269" t="str">
            <v>Load Forecasting and Estimation Services</v>
          </cell>
          <cell r="H3269" t="str">
            <v>120</v>
          </cell>
          <cell r="I3269" t="str">
            <v>TT</v>
          </cell>
          <cell r="L3269">
            <v>398.88</v>
          </cell>
          <cell r="M3269">
            <v>5459.11</v>
          </cell>
        </row>
        <row r="3270">
          <cell r="A3270" t="str">
            <v>O&amp;M</v>
          </cell>
          <cell r="B3270" t="str">
            <v>Angley, Ellen K</v>
          </cell>
          <cell r="C3270">
            <v>26056</v>
          </cell>
          <cell r="D3270" t="str">
            <v>26056</v>
          </cell>
          <cell r="E3270" t="str">
            <v>NEEPOOL Relations and Transmission Services</v>
          </cell>
          <cell r="F3270" t="str">
            <v>Strategy &amp; Law</v>
          </cell>
          <cell r="G3270" t="str">
            <v>NEEPOOL Relations and Transmission Services</v>
          </cell>
          <cell r="H3270" t="str">
            <v>120</v>
          </cell>
          <cell r="I3270" t="str">
            <v>IT</v>
          </cell>
        </row>
        <row r="3271">
          <cell r="A3271" t="str">
            <v>O&amp;M</v>
          </cell>
          <cell r="B3271" t="str">
            <v>Norton, Margaret S</v>
          </cell>
          <cell r="C3271">
            <v>26100</v>
          </cell>
          <cell r="D3271" t="str">
            <v>26100</v>
          </cell>
          <cell r="E3271" t="str">
            <v>3A - Economic Development</v>
          </cell>
          <cell r="F3271" t="str">
            <v>Corporate Relations</v>
          </cell>
          <cell r="G3271" t="str">
            <v>Economic Development</v>
          </cell>
          <cell r="H3271" t="str">
            <v>120</v>
          </cell>
          <cell r="I3271" t="str">
            <v>BT</v>
          </cell>
          <cell r="J3271">
            <v>103998.9</v>
          </cell>
          <cell r="K3271">
            <v>602.29999999999995</v>
          </cell>
        </row>
        <row r="3272">
          <cell r="A3272" t="str">
            <v>O&amp;M</v>
          </cell>
          <cell r="B3272" t="str">
            <v>Norton, Margaret S</v>
          </cell>
          <cell r="C3272">
            <v>26100</v>
          </cell>
          <cell r="D3272" t="str">
            <v>26100</v>
          </cell>
          <cell r="E3272" t="str">
            <v>3A - Economic Development</v>
          </cell>
          <cell r="F3272" t="str">
            <v>Corporate Relations</v>
          </cell>
          <cell r="G3272" t="str">
            <v>Economic Development</v>
          </cell>
          <cell r="H3272" t="str">
            <v>120</v>
          </cell>
          <cell r="I3272" t="str">
            <v>IT</v>
          </cell>
          <cell r="J3272">
            <v>156253.32</v>
          </cell>
          <cell r="K3272">
            <v>-4765.3100000000004</v>
          </cell>
        </row>
        <row r="3273">
          <cell r="A3273" t="str">
            <v>O&amp;M</v>
          </cell>
          <cell r="B3273" t="str">
            <v>Norton, Margaret S</v>
          </cell>
          <cell r="C3273">
            <v>26100</v>
          </cell>
          <cell r="D3273" t="str">
            <v>26100</v>
          </cell>
          <cell r="E3273" t="str">
            <v>3A - Economic Development</v>
          </cell>
          <cell r="F3273" t="str">
            <v>Corporate Relations</v>
          </cell>
          <cell r="G3273" t="str">
            <v>Economic Development</v>
          </cell>
          <cell r="H3273" t="str">
            <v>120</v>
          </cell>
          <cell r="I3273" t="str">
            <v>LT</v>
          </cell>
          <cell r="J3273">
            <v>305768.43</v>
          </cell>
          <cell r="K3273">
            <v>1720.92</v>
          </cell>
          <cell r="M3273">
            <v>459305.69</v>
          </cell>
        </row>
        <row r="3274">
          <cell r="A3274" t="str">
            <v>O&amp;M</v>
          </cell>
          <cell r="B3274" t="str">
            <v>Norton, Margaret S</v>
          </cell>
          <cell r="C3274">
            <v>26100</v>
          </cell>
          <cell r="D3274" t="str">
            <v>26100</v>
          </cell>
          <cell r="E3274" t="str">
            <v>3A - Economic Development</v>
          </cell>
          <cell r="F3274" t="str">
            <v>Corporate Relations</v>
          </cell>
          <cell r="G3274" t="str">
            <v>Economic Development</v>
          </cell>
          <cell r="H3274" t="str">
            <v>120</v>
          </cell>
          <cell r="I3274" t="str">
            <v>OT</v>
          </cell>
          <cell r="J3274">
            <v>29487.19</v>
          </cell>
          <cell r="K3274">
            <v>5480.66</v>
          </cell>
        </row>
        <row r="3275">
          <cell r="A3275" t="str">
            <v>O&amp;M</v>
          </cell>
          <cell r="B3275" t="str">
            <v>Norton, Margaret S</v>
          </cell>
          <cell r="C3275">
            <v>26100</v>
          </cell>
          <cell r="D3275" t="str">
            <v>26100</v>
          </cell>
          <cell r="E3275" t="str">
            <v>3A - Economic Development</v>
          </cell>
          <cell r="F3275" t="str">
            <v>Corporate Relations</v>
          </cell>
          <cell r="G3275" t="str">
            <v>Economic Development</v>
          </cell>
          <cell r="H3275" t="str">
            <v>120</v>
          </cell>
          <cell r="I3275" t="str">
            <v>TT</v>
          </cell>
          <cell r="J3275">
            <v>125.82</v>
          </cell>
          <cell r="M3275">
            <v>84304.3</v>
          </cell>
        </row>
        <row r="3276">
          <cell r="A3276" t="str">
            <v>O&amp;M</v>
          </cell>
          <cell r="B3276" t="str">
            <v>Norton, Margaret S</v>
          </cell>
          <cell r="C3276">
            <v>26105</v>
          </cell>
          <cell r="D3276" t="str">
            <v>26105</v>
          </cell>
          <cell r="E3276" t="str">
            <v>3B - Communication Services</v>
          </cell>
          <cell r="F3276" t="str">
            <v>Corporate Relations</v>
          </cell>
          <cell r="G3276" t="str">
            <v>Communication Services</v>
          </cell>
          <cell r="H3276" t="str">
            <v>120</v>
          </cell>
          <cell r="I3276" t="str">
            <v>BT</v>
          </cell>
          <cell r="J3276">
            <v>63527.47</v>
          </cell>
          <cell r="K3276">
            <v>9836.41</v>
          </cell>
        </row>
        <row r="3277">
          <cell r="A3277" t="str">
            <v>O&amp;M</v>
          </cell>
          <cell r="B3277" t="str">
            <v>Norton, Margaret S</v>
          </cell>
          <cell r="C3277">
            <v>26105</v>
          </cell>
          <cell r="D3277" t="str">
            <v>26105</v>
          </cell>
          <cell r="E3277" t="str">
            <v>3B - Communication Services</v>
          </cell>
          <cell r="F3277" t="str">
            <v>Corporate Relations</v>
          </cell>
          <cell r="G3277" t="str">
            <v>Communication Services</v>
          </cell>
          <cell r="H3277" t="str">
            <v>120</v>
          </cell>
          <cell r="I3277" t="str">
            <v>IT</v>
          </cell>
          <cell r="J3277">
            <v>162697.35999999999</v>
          </cell>
          <cell r="K3277">
            <v>-9817.8700000000008</v>
          </cell>
          <cell r="L3277">
            <v>81.42</v>
          </cell>
        </row>
        <row r="3278">
          <cell r="A3278" t="str">
            <v>O&amp;M</v>
          </cell>
          <cell r="B3278" t="str">
            <v>Norton, Margaret S</v>
          </cell>
          <cell r="C3278">
            <v>26105</v>
          </cell>
          <cell r="D3278" t="str">
            <v>26105</v>
          </cell>
          <cell r="E3278" t="str">
            <v>3B - Communication Services</v>
          </cell>
          <cell r="F3278" t="str">
            <v>Corporate Relations</v>
          </cell>
          <cell r="G3278" t="str">
            <v>Communication Services</v>
          </cell>
          <cell r="H3278" t="str">
            <v>120</v>
          </cell>
          <cell r="I3278" t="str">
            <v>LT</v>
          </cell>
          <cell r="J3278">
            <v>201123.93</v>
          </cell>
          <cell r="K3278">
            <v>30028.6</v>
          </cell>
          <cell r="M3278">
            <v>26.12</v>
          </cell>
        </row>
        <row r="3279">
          <cell r="A3279" t="str">
            <v>O&amp;M</v>
          </cell>
          <cell r="B3279" t="str">
            <v>Norton, Margaret S</v>
          </cell>
          <cell r="C3279">
            <v>26105</v>
          </cell>
          <cell r="D3279" t="str">
            <v>26105</v>
          </cell>
          <cell r="E3279" t="str">
            <v>3B - Communication Services</v>
          </cell>
          <cell r="F3279" t="str">
            <v>Corporate Relations</v>
          </cell>
          <cell r="G3279" t="str">
            <v>Communication Services</v>
          </cell>
          <cell r="H3279" t="str">
            <v>120</v>
          </cell>
          <cell r="I3279" t="str">
            <v>MT</v>
          </cell>
          <cell r="L3279">
            <v>496.06</v>
          </cell>
          <cell r="M3279">
            <v>8801.36</v>
          </cell>
        </row>
        <row r="3280">
          <cell r="A3280" t="str">
            <v>O&amp;M</v>
          </cell>
          <cell r="B3280" t="str">
            <v>Norton, Margaret S</v>
          </cell>
          <cell r="C3280">
            <v>26105</v>
          </cell>
          <cell r="D3280" t="str">
            <v>26105</v>
          </cell>
          <cell r="E3280" t="str">
            <v>3B - Communication Services</v>
          </cell>
          <cell r="F3280" t="str">
            <v>Corporate Relations</v>
          </cell>
          <cell r="G3280" t="str">
            <v>Communication Services</v>
          </cell>
          <cell r="H3280" t="str">
            <v>120</v>
          </cell>
          <cell r="I3280" t="str">
            <v>OT</v>
          </cell>
          <cell r="J3280">
            <v>35539.629999999997</v>
          </cell>
          <cell r="K3280">
            <v>1675.96</v>
          </cell>
        </row>
        <row r="3281">
          <cell r="A3281" t="str">
            <v>O&amp;M</v>
          </cell>
          <cell r="B3281" t="str">
            <v>Norton, Margaret S</v>
          </cell>
          <cell r="C3281">
            <v>26105</v>
          </cell>
          <cell r="D3281" t="str">
            <v>26105</v>
          </cell>
          <cell r="E3281" t="str">
            <v>3B - Communication Services</v>
          </cell>
          <cell r="F3281" t="str">
            <v>Corporate Relations</v>
          </cell>
          <cell r="G3281" t="str">
            <v>Communication Services</v>
          </cell>
          <cell r="H3281" t="str">
            <v>120</v>
          </cell>
          <cell r="I3281" t="str">
            <v>TT</v>
          </cell>
          <cell r="J3281">
            <v>0</v>
          </cell>
          <cell r="M3281">
            <v>3548.56</v>
          </cell>
        </row>
        <row r="3282">
          <cell r="A3282" t="str">
            <v>O&amp;M</v>
          </cell>
          <cell r="B3282" t="str">
            <v>McKenna, Christina M</v>
          </cell>
          <cell r="C3282">
            <v>26110</v>
          </cell>
          <cell r="D3282" t="str">
            <v>26110</v>
          </cell>
          <cell r="E3282" t="str">
            <v>3C - Media</v>
          </cell>
          <cell r="F3282" t="str">
            <v>Corporate Relations</v>
          </cell>
          <cell r="G3282" t="str">
            <v>Media</v>
          </cell>
          <cell r="H3282" t="str">
            <v>120</v>
          </cell>
          <cell r="I3282" t="str">
            <v>BT</v>
          </cell>
          <cell r="J3282">
            <v>42228.49</v>
          </cell>
          <cell r="K3282">
            <v>3769.4</v>
          </cell>
        </row>
        <row r="3283">
          <cell r="A3283" t="str">
            <v>O&amp;M</v>
          </cell>
          <cell r="B3283" t="str">
            <v>McKenna, Christina M</v>
          </cell>
          <cell r="C3283">
            <v>26110</v>
          </cell>
          <cell r="D3283" t="str">
            <v>26110</v>
          </cell>
          <cell r="E3283" t="str">
            <v>3C - Media</v>
          </cell>
          <cell r="F3283" t="str">
            <v>Corporate Relations</v>
          </cell>
          <cell r="G3283" t="str">
            <v>Media</v>
          </cell>
          <cell r="H3283" t="str">
            <v>120</v>
          </cell>
          <cell r="I3283" t="str">
            <v>IT</v>
          </cell>
          <cell r="J3283">
            <v>43202.86</v>
          </cell>
          <cell r="K3283">
            <v>1211.9000000000001</v>
          </cell>
          <cell r="M3283">
            <v>3442.3</v>
          </cell>
        </row>
        <row r="3284">
          <cell r="A3284" t="str">
            <v>O&amp;M</v>
          </cell>
          <cell r="B3284" t="str">
            <v>McKenna, Christina M</v>
          </cell>
          <cell r="C3284">
            <v>26110</v>
          </cell>
          <cell r="D3284" t="str">
            <v>26110</v>
          </cell>
          <cell r="E3284" t="str">
            <v>3C - Media</v>
          </cell>
          <cell r="F3284" t="str">
            <v>Corporate Relations</v>
          </cell>
          <cell r="G3284" t="str">
            <v>Media</v>
          </cell>
          <cell r="H3284" t="str">
            <v>120</v>
          </cell>
          <cell r="I3284" t="str">
            <v>LT</v>
          </cell>
          <cell r="J3284">
            <v>133281.07999999999</v>
          </cell>
          <cell r="K3284">
            <v>10654.33</v>
          </cell>
          <cell r="M3284">
            <v>266.75</v>
          </cell>
        </row>
        <row r="3285">
          <cell r="A3285" t="str">
            <v>O&amp;M</v>
          </cell>
          <cell r="B3285" t="str">
            <v>McKenna, Christina M</v>
          </cell>
          <cell r="C3285">
            <v>26110</v>
          </cell>
          <cell r="D3285" t="str">
            <v>26110</v>
          </cell>
          <cell r="E3285" t="str">
            <v>3C - Media</v>
          </cell>
          <cell r="F3285" t="str">
            <v>Corporate Relations</v>
          </cell>
          <cell r="G3285" t="str">
            <v>Media</v>
          </cell>
          <cell r="H3285" t="str">
            <v>120</v>
          </cell>
          <cell r="I3285" t="str">
            <v>OT</v>
          </cell>
          <cell r="J3285">
            <v>23904.61</v>
          </cell>
          <cell r="K3285">
            <v>2656.97</v>
          </cell>
          <cell r="M3285">
            <v>347.24</v>
          </cell>
        </row>
        <row r="3286">
          <cell r="A3286" t="str">
            <v>O&amp;M</v>
          </cell>
          <cell r="B3286" t="str">
            <v>McKenna, Christina M</v>
          </cell>
          <cell r="C3286">
            <v>26110</v>
          </cell>
          <cell r="D3286" t="str">
            <v>26110</v>
          </cell>
          <cell r="E3286" t="str">
            <v>3C - Media</v>
          </cell>
          <cell r="F3286" t="str">
            <v>Corporate Relations</v>
          </cell>
          <cell r="G3286" t="str">
            <v>Media</v>
          </cell>
          <cell r="H3286" t="str">
            <v>120</v>
          </cell>
          <cell r="I3286" t="str">
            <v>TT</v>
          </cell>
          <cell r="J3286">
            <v>139.88</v>
          </cell>
          <cell r="M3286">
            <v>261827.34</v>
          </cell>
        </row>
        <row r="3287">
          <cell r="A3287" t="str">
            <v>O&amp;M</v>
          </cell>
          <cell r="B3287" t="str">
            <v>Norton, Margaret S</v>
          </cell>
          <cell r="C3287">
            <v>26115</v>
          </cell>
          <cell r="D3287" t="str">
            <v>26115</v>
          </cell>
          <cell r="E3287" t="str">
            <v>3D - Marketing  Communications</v>
          </cell>
          <cell r="F3287" t="str">
            <v>Corporate Relations</v>
          </cell>
          <cell r="G3287" t="str">
            <v>Marketing  Communications</v>
          </cell>
          <cell r="H3287" t="str">
            <v>120</v>
          </cell>
          <cell r="I3287" t="str">
            <v>BT</v>
          </cell>
          <cell r="J3287">
            <v>33545.74</v>
          </cell>
          <cell r="K3287">
            <v>0.53</v>
          </cell>
        </row>
        <row r="3288">
          <cell r="A3288" t="str">
            <v>O&amp;M</v>
          </cell>
          <cell r="B3288" t="str">
            <v>Norton, Margaret S</v>
          </cell>
          <cell r="C3288">
            <v>26115</v>
          </cell>
          <cell r="D3288" t="str">
            <v>26115</v>
          </cell>
          <cell r="E3288" t="str">
            <v>3D - Marketing  Communications</v>
          </cell>
          <cell r="F3288" t="str">
            <v>Corporate Relations</v>
          </cell>
          <cell r="G3288" t="str">
            <v>Marketing  Communications</v>
          </cell>
          <cell r="H3288" t="str">
            <v>120</v>
          </cell>
          <cell r="I3288" t="str">
            <v>IT</v>
          </cell>
          <cell r="J3288">
            <v>3641183.46</v>
          </cell>
          <cell r="K3288">
            <v>9679.2900000000009</v>
          </cell>
          <cell r="M3288">
            <v>200</v>
          </cell>
        </row>
        <row r="3289">
          <cell r="A3289" t="str">
            <v>O&amp;M</v>
          </cell>
          <cell r="B3289" t="str">
            <v>Norton, Margaret S</v>
          </cell>
          <cell r="C3289">
            <v>26115</v>
          </cell>
          <cell r="D3289" t="str">
            <v>26115</v>
          </cell>
          <cell r="E3289" t="str">
            <v>3D - Marketing  Communications</v>
          </cell>
          <cell r="F3289" t="str">
            <v>Corporate Relations</v>
          </cell>
          <cell r="G3289" t="str">
            <v>Marketing  Communications</v>
          </cell>
          <cell r="H3289" t="str">
            <v>120</v>
          </cell>
          <cell r="I3289" t="str">
            <v>LT</v>
          </cell>
          <cell r="J3289">
            <v>82590.48</v>
          </cell>
          <cell r="K3289">
            <v>0</v>
          </cell>
          <cell r="M3289">
            <v>3783.51</v>
          </cell>
        </row>
        <row r="3290">
          <cell r="A3290" t="str">
            <v>O&amp;M</v>
          </cell>
          <cell r="B3290" t="str">
            <v>Norton, Margaret S</v>
          </cell>
          <cell r="C3290">
            <v>26115</v>
          </cell>
          <cell r="D3290" t="str">
            <v>26115</v>
          </cell>
          <cell r="E3290" t="str">
            <v>3D - Marketing  Communications</v>
          </cell>
          <cell r="F3290" t="str">
            <v>Corporate Relations</v>
          </cell>
          <cell r="G3290" t="str">
            <v>Marketing  Communications</v>
          </cell>
          <cell r="H3290" t="str">
            <v>120</v>
          </cell>
          <cell r="I3290" t="str">
            <v>OT</v>
          </cell>
          <cell r="J3290">
            <v>79100.34</v>
          </cell>
          <cell r="K3290">
            <v>567.16999999999996</v>
          </cell>
          <cell r="M3290">
            <v>7542.13</v>
          </cell>
        </row>
        <row r="3291">
          <cell r="A3291" t="str">
            <v>O&amp;M</v>
          </cell>
          <cell r="C3291">
            <v>26120</v>
          </cell>
          <cell r="D3291" t="str">
            <v>26120</v>
          </cell>
          <cell r="E3291" t="str">
            <v>3E - NUCLEAR INFORMATION</v>
          </cell>
          <cell r="H3291" t="str">
            <v>120</v>
          </cell>
          <cell r="I3291" t="str">
            <v>OT</v>
          </cell>
          <cell r="J3291">
            <v>700.74</v>
          </cell>
          <cell r="M3291">
            <v>487.36</v>
          </cell>
        </row>
        <row r="3292">
          <cell r="A3292" t="str">
            <v>O&amp;M</v>
          </cell>
          <cell r="B3292" t="str">
            <v>Norton, Margaret S</v>
          </cell>
          <cell r="C3292">
            <v>26125</v>
          </cell>
          <cell r="D3292" t="str">
            <v>26125</v>
          </cell>
          <cell r="E3292" t="str">
            <v>3Q - Community Relations</v>
          </cell>
          <cell r="F3292" t="str">
            <v>Corporate Relations</v>
          </cell>
          <cell r="G3292" t="str">
            <v>Community Relations</v>
          </cell>
          <cell r="H3292" t="str">
            <v>120</v>
          </cell>
          <cell r="I3292" t="str">
            <v>BT</v>
          </cell>
          <cell r="J3292">
            <v>126355.59</v>
          </cell>
          <cell r="K3292">
            <v>8054.35</v>
          </cell>
        </row>
        <row r="3293">
          <cell r="A3293" t="str">
            <v>O&amp;M</v>
          </cell>
          <cell r="B3293" t="str">
            <v>Norton, Margaret S</v>
          </cell>
          <cell r="C3293">
            <v>26125</v>
          </cell>
          <cell r="D3293" t="str">
            <v>26125</v>
          </cell>
          <cell r="E3293" t="str">
            <v>3Q - Community Relations</v>
          </cell>
          <cell r="F3293" t="str">
            <v>Corporate Relations</v>
          </cell>
          <cell r="G3293" t="str">
            <v>Community Relations</v>
          </cell>
          <cell r="H3293" t="str">
            <v>120</v>
          </cell>
          <cell r="I3293" t="str">
            <v>IT</v>
          </cell>
          <cell r="J3293">
            <v>226815.43</v>
          </cell>
          <cell r="K3293">
            <v>5847.11</v>
          </cell>
          <cell r="M3293">
            <v>8.9700000000000006</v>
          </cell>
        </row>
        <row r="3294">
          <cell r="A3294" t="str">
            <v>O&amp;M</v>
          </cell>
          <cell r="B3294" t="str">
            <v>Norton, Margaret S</v>
          </cell>
          <cell r="C3294">
            <v>26125</v>
          </cell>
          <cell r="D3294" t="str">
            <v>26125</v>
          </cell>
          <cell r="E3294" t="str">
            <v>3Q - Community Relations</v>
          </cell>
          <cell r="F3294" t="str">
            <v>Corporate Relations</v>
          </cell>
          <cell r="G3294" t="str">
            <v>Community Relations</v>
          </cell>
          <cell r="H3294" t="str">
            <v>120</v>
          </cell>
          <cell r="I3294" t="str">
            <v>LT</v>
          </cell>
          <cell r="J3294">
            <v>377390.06</v>
          </cell>
          <cell r="K3294">
            <v>23012.49</v>
          </cell>
        </row>
        <row r="3295">
          <cell r="A3295" t="str">
            <v>O&amp;M</v>
          </cell>
          <cell r="B3295" t="str">
            <v>Norton, Margaret S</v>
          </cell>
          <cell r="C3295">
            <v>26125</v>
          </cell>
          <cell r="D3295" t="str">
            <v>26125</v>
          </cell>
          <cell r="E3295" t="str">
            <v>3Q - Community Relations</v>
          </cell>
          <cell r="F3295" t="str">
            <v>Corporate Relations</v>
          </cell>
          <cell r="G3295" t="str">
            <v>Community Relations</v>
          </cell>
          <cell r="H3295" t="str">
            <v>120</v>
          </cell>
          <cell r="I3295" t="str">
            <v>OT</v>
          </cell>
          <cell r="J3295">
            <v>176884.97</v>
          </cell>
          <cell r="K3295">
            <v>10330.52</v>
          </cell>
          <cell r="M3295">
            <v>4558.5600000000004</v>
          </cell>
        </row>
        <row r="3296">
          <cell r="A3296" t="str">
            <v>O&amp;M</v>
          </cell>
          <cell r="B3296" t="str">
            <v>Norton, Margaret S</v>
          </cell>
          <cell r="C3296">
            <v>26125</v>
          </cell>
          <cell r="D3296" t="str">
            <v>26125</v>
          </cell>
          <cell r="E3296" t="str">
            <v>3Q - Community Relations</v>
          </cell>
          <cell r="F3296" t="str">
            <v>Corporate Relations</v>
          </cell>
          <cell r="G3296" t="str">
            <v>Community Relations</v>
          </cell>
          <cell r="H3296" t="str">
            <v>120</v>
          </cell>
          <cell r="I3296" t="str">
            <v>TT</v>
          </cell>
          <cell r="J3296">
            <v>1143.2</v>
          </cell>
          <cell r="K3296">
            <v>290.04000000000002</v>
          </cell>
          <cell r="M3296">
            <v>0</v>
          </cell>
        </row>
        <row r="3297">
          <cell r="A3297" t="str">
            <v>O&amp;M</v>
          </cell>
          <cell r="B3297" t="str">
            <v>Reed, Mark L</v>
          </cell>
          <cell r="C3297">
            <v>26130</v>
          </cell>
          <cell r="D3297" t="str">
            <v>26130</v>
          </cell>
          <cell r="E3297" t="str">
            <v>J1 - Government Affairs</v>
          </cell>
          <cell r="F3297" t="str">
            <v>Corporate Relations</v>
          </cell>
          <cell r="G3297" t="str">
            <v>Government Affairs</v>
          </cell>
          <cell r="H3297" t="str">
            <v>120</v>
          </cell>
          <cell r="I3297" t="str">
            <v>BT</v>
          </cell>
          <cell r="J3297">
            <v>121638.67</v>
          </cell>
          <cell r="K3297">
            <v>14722.32</v>
          </cell>
        </row>
        <row r="3298">
          <cell r="A3298" t="str">
            <v>O&amp;M</v>
          </cell>
          <cell r="B3298" t="str">
            <v>Reed, Mark L</v>
          </cell>
          <cell r="C3298">
            <v>26130</v>
          </cell>
          <cell r="D3298" t="str">
            <v>26130</v>
          </cell>
          <cell r="E3298" t="str">
            <v>J1 - Government Affairs</v>
          </cell>
          <cell r="F3298" t="str">
            <v>Corporate Relations</v>
          </cell>
          <cell r="G3298" t="str">
            <v>Government Affairs</v>
          </cell>
          <cell r="H3298" t="str">
            <v>120</v>
          </cell>
          <cell r="I3298" t="str">
            <v>IT</v>
          </cell>
          <cell r="J3298">
            <v>1153665.1399999999</v>
          </cell>
          <cell r="K3298">
            <v>6887.61</v>
          </cell>
          <cell r="L3298">
            <v>412.2</v>
          </cell>
          <cell r="M3298">
            <v>7999.27</v>
          </cell>
        </row>
        <row r="3299">
          <cell r="A3299" t="str">
            <v>O&amp;M</v>
          </cell>
          <cell r="B3299" t="str">
            <v>Reed, Mark L</v>
          </cell>
          <cell r="C3299">
            <v>26130</v>
          </cell>
          <cell r="D3299" t="str">
            <v>26130</v>
          </cell>
          <cell r="E3299" t="str">
            <v>J1 - Government Affairs</v>
          </cell>
          <cell r="F3299" t="str">
            <v>Corporate Relations</v>
          </cell>
          <cell r="G3299" t="str">
            <v>Government Affairs</v>
          </cell>
          <cell r="H3299" t="str">
            <v>120</v>
          </cell>
          <cell r="I3299" t="str">
            <v>LT</v>
          </cell>
          <cell r="J3299">
            <v>366918.48</v>
          </cell>
          <cell r="K3299">
            <v>41194.400000000001</v>
          </cell>
        </row>
        <row r="3300">
          <cell r="A3300" t="str">
            <v>O&amp;M</v>
          </cell>
          <cell r="B3300" t="str">
            <v>Reed, Mark L</v>
          </cell>
          <cell r="C3300">
            <v>26130</v>
          </cell>
          <cell r="D3300" t="str">
            <v>26130</v>
          </cell>
          <cell r="E3300" t="str">
            <v>J1 - Government Affairs</v>
          </cell>
          <cell r="F3300" t="str">
            <v>Corporate Relations</v>
          </cell>
          <cell r="G3300" t="str">
            <v>Government Affairs</v>
          </cell>
          <cell r="H3300" t="str">
            <v>120</v>
          </cell>
          <cell r="I3300" t="str">
            <v>OT</v>
          </cell>
          <cell r="J3300">
            <v>57947.3</v>
          </cell>
          <cell r="K3300">
            <v>9153.52</v>
          </cell>
          <cell r="M3300">
            <v>96824.639999999999</v>
          </cell>
        </row>
        <row r="3301">
          <cell r="A3301" t="str">
            <v>O&amp;M</v>
          </cell>
          <cell r="B3301" t="str">
            <v>Reed, Mark L</v>
          </cell>
          <cell r="C3301">
            <v>26130</v>
          </cell>
          <cell r="D3301" t="str">
            <v>26130</v>
          </cell>
          <cell r="E3301" t="str">
            <v>J1 - Government Affairs</v>
          </cell>
          <cell r="F3301" t="str">
            <v>Corporate Relations</v>
          </cell>
          <cell r="G3301" t="str">
            <v>Government Affairs</v>
          </cell>
          <cell r="H3301" t="str">
            <v>120</v>
          </cell>
          <cell r="I3301" t="str">
            <v>TT</v>
          </cell>
          <cell r="J3301">
            <v>1236.4100000000001</v>
          </cell>
        </row>
        <row r="3302">
          <cell r="A3302" t="str">
            <v>O&amp;M</v>
          </cell>
          <cell r="B3302" t="str">
            <v>Nolan Jr, Joseph R</v>
          </cell>
          <cell r="C3302">
            <v>26135</v>
          </cell>
          <cell r="D3302" t="str">
            <v>26135</v>
          </cell>
          <cell r="E3302" t="str">
            <v>C1 - Coporate Relations Senior Vice President</v>
          </cell>
          <cell r="F3302" t="str">
            <v>Corporate Relations</v>
          </cell>
          <cell r="G3302" t="str">
            <v>Coporate Relations Senior Vice President</v>
          </cell>
          <cell r="H3302" t="str">
            <v>120</v>
          </cell>
          <cell r="I3302" t="str">
            <v>BT</v>
          </cell>
          <cell r="J3302">
            <v>77901.73</v>
          </cell>
          <cell r="K3302">
            <v>18913.09</v>
          </cell>
        </row>
        <row r="3303">
          <cell r="A3303" t="str">
            <v>O&amp;M</v>
          </cell>
          <cell r="B3303" t="str">
            <v>Nolan Jr, Joseph R</v>
          </cell>
          <cell r="C3303">
            <v>26135</v>
          </cell>
          <cell r="D3303" t="str">
            <v>26135</v>
          </cell>
          <cell r="E3303" t="str">
            <v>C1 - Coporate Relations Senior Vice President</v>
          </cell>
          <cell r="F3303" t="str">
            <v>Corporate Relations</v>
          </cell>
          <cell r="G3303" t="str">
            <v>Coporate Relations Senior Vice President</v>
          </cell>
          <cell r="H3303" t="str">
            <v>120</v>
          </cell>
          <cell r="I3303" t="str">
            <v>IT</v>
          </cell>
          <cell r="J3303">
            <v>182054.45</v>
          </cell>
          <cell r="K3303">
            <v>8202.89</v>
          </cell>
          <cell r="M3303">
            <v>231.76</v>
          </cell>
        </row>
        <row r="3304">
          <cell r="A3304" t="str">
            <v>O&amp;M</v>
          </cell>
          <cell r="B3304" t="str">
            <v>Nolan Jr, Joseph R</v>
          </cell>
          <cell r="C3304">
            <v>26135</v>
          </cell>
          <cell r="D3304" t="str">
            <v>26135</v>
          </cell>
          <cell r="E3304" t="str">
            <v>C1 - Coporate Relations Senior Vice President</v>
          </cell>
          <cell r="F3304" t="str">
            <v>Corporate Relations</v>
          </cell>
          <cell r="G3304" t="str">
            <v>Coporate Relations Senior Vice President</v>
          </cell>
          <cell r="H3304" t="str">
            <v>120</v>
          </cell>
          <cell r="I3304" t="str">
            <v>LT</v>
          </cell>
          <cell r="J3304">
            <v>852085.91</v>
          </cell>
          <cell r="K3304">
            <v>56543.26</v>
          </cell>
        </row>
        <row r="3305">
          <cell r="A3305" t="str">
            <v>O&amp;M</v>
          </cell>
          <cell r="B3305" t="str">
            <v>Nolan Jr, Joseph R</v>
          </cell>
          <cell r="C3305">
            <v>26135</v>
          </cell>
          <cell r="D3305" t="str">
            <v>26135</v>
          </cell>
          <cell r="E3305" t="str">
            <v>C1 - Coporate Relations Senior Vice President</v>
          </cell>
          <cell r="F3305" t="str">
            <v>Corporate Relations</v>
          </cell>
          <cell r="G3305" t="str">
            <v>Coporate Relations Senior Vice President</v>
          </cell>
          <cell r="H3305" t="str">
            <v>120</v>
          </cell>
          <cell r="I3305" t="str">
            <v>OT</v>
          </cell>
          <cell r="J3305">
            <v>31298.36</v>
          </cell>
          <cell r="K3305">
            <v>-27.23</v>
          </cell>
          <cell r="M3305">
            <v>838.64</v>
          </cell>
        </row>
        <row r="3306">
          <cell r="A3306" t="str">
            <v>O&amp;M</v>
          </cell>
          <cell r="B3306" t="str">
            <v>Nolan Jr, Joseph R</v>
          </cell>
          <cell r="C3306">
            <v>26135</v>
          </cell>
          <cell r="D3306" t="str">
            <v>26135</v>
          </cell>
          <cell r="E3306" t="str">
            <v>C1 - Coporate Relations Senior Vice President</v>
          </cell>
          <cell r="F3306" t="str">
            <v>Corporate Relations</v>
          </cell>
          <cell r="G3306" t="str">
            <v>Coporate Relations Senior Vice President</v>
          </cell>
          <cell r="H3306" t="str">
            <v>120</v>
          </cell>
          <cell r="I3306" t="str">
            <v>TT</v>
          </cell>
          <cell r="J3306">
            <v>3097.03</v>
          </cell>
          <cell r="K3306">
            <v>201.91</v>
          </cell>
        </row>
        <row r="3307">
          <cell r="A3307" t="str">
            <v>O&amp;M</v>
          </cell>
          <cell r="C3307">
            <v>26150</v>
          </cell>
          <cell r="D3307" t="str">
            <v>26150</v>
          </cell>
          <cell r="E3307" t="str">
            <v>DO - D.O.D. PROJECTS</v>
          </cell>
          <cell r="H3307" t="str">
            <v>120</v>
          </cell>
          <cell r="I3307" t="str">
            <v>IT</v>
          </cell>
          <cell r="J3307">
            <v>1489.5</v>
          </cell>
          <cell r="K3307">
            <v>259.5</v>
          </cell>
          <cell r="M3307">
            <v>6638462.29</v>
          </cell>
        </row>
        <row r="3308">
          <cell r="A3308" t="str">
            <v>O&amp;M</v>
          </cell>
          <cell r="B3308" t="str">
            <v>Reed, Mark L</v>
          </cell>
          <cell r="C3308">
            <v>26160</v>
          </cell>
          <cell r="D3308" t="str">
            <v>26160</v>
          </cell>
          <cell r="E3308" t="str">
            <v>3S - Regulatory Relations</v>
          </cell>
          <cell r="F3308" t="str">
            <v>Corporate Relations</v>
          </cell>
          <cell r="G3308" t="str">
            <v>Regulatory Relations</v>
          </cell>
          <cell r="H3308" t="str">
            <v>120</v>
          </cell>
          <cell r="I3308" t="str">
            <v>BT</v>
          </cell>
          <cell r="J3308">
            <v>84346.55</v>
          </cell>
          <cell r="K3308">
            <v>8808.43</v>
          </cell>
        </row>
        <row r="3309">
          <cell r="A3309" t="str">
            <v>O&amp;M</v>
          </cell>
          <cell r="B3309" t="str">
            <v>Reed, Mark L</v>
          </cell>
          <cell r="C3309">
            <v>26160</v>
          </cell>
          <cell r="D3309" t="str">
            <v>26160</v>
          </cell>
          <cell r="E3309" t="str">
            <v>3S - Regulatory Relations</v>
          </cell>
          <cell r="F3309" t="str">
            <v>Corporate Relations</v>
          </cell>
          <cell r="G3309" t="str">
            <v>Regulatory Relations</v>
          </cell>
          <cell r="H3309" t="str">
            <v>120</v>
          </cell>
          <cell r="I3309" t="str">
            <v>IT</v>
          </cell>
          <cell r="J3309">
            <v>11586.37</v>
          </cell>
          <cell r="K3309">
            <v>4558.93</v>
          </cell>
          <cell r="L3309">
            <v>1.2</v>
          </cell>
          <cell r="M3309">
            <v>812323.42</v>
          </cell>
        </row>
        <row r="3310">
          <cell r="A3310" t="str">
            <v>O&amp;M</v>
          </cell>
          <cell r="B3310" t="str">
            <v>Reed, Mark L</v>
          </cell>
          <cell r="C3310">
            <v>26160</v>
          </cell>
          <cell r="D3310" t="str">
            <v>26160</v>
          </cell>
          <cell r="E3310" t="str">
            <v>3S - Regulatory Relations</v>
          </cell>
          <cell r="F3310" t="str">
            <v>Corporate Relations</v>
          </cell>
          <cell r="G3310" t="str">
            <v>Regulatory Relations</v>
          </cell>
          <cell r="H3310" t="str">
            <v>120</v>
          </cell>
          <cell r="I3310" t="str">
            <v>LT</v>
          </cell>
          <cell r="J3310">
            <v>248452.76</v>
          </cell>
          <cell r="K3310">
            <v>23950.58</v>
          </cell>
        </row>
        <row r="3311">
          <cell r="A3311" t="str">
            <v>O&amp;M</v>
          </cell>
          <cell r="B3311" t="str">
            <v>Reed, Mark L</v>
          </cell>
          <cell r="C3311">
            <v>26160</v>
          </cell>
          <cell r="D3311" t="str">
            <v>26160</v>
          </cell>
          <cell r="E3311" t="str">
            <v>3S - Regulatory Relations</v>
          </cell>
          <cell r="F3311" t="str">
            <v>Corporate Relations</v>
          </cell>
          <cell r="G3311" t="str">
            <v>Regulatory Relations</v>
          </cell>
          <cell r="H3311" t="str">
            <v>120</v>
          </cell>
          <cell r="I3311" t="str">
            <v>OT</v>
          </cell>
          <cell r="J3311">
            <v>6345.91</v>
          </cell>
          <cell r="K3311">
            <v>1924.36</v>
          </cell>
        </row>
        <row r="3312">
          <cell r="A3312" t="str">
            <v>O&amp;M</v>
          </cell>
          <cell r="B3312" t="str">
            <v>Reed, Mark L</v>
          </cell>
          <cell r="C3312">
            <v>26160</v>
          </cell>
          <cell r="D3312" t="str">
            <v>26160</v>
          </cell>
          <cell r="E3312" t="str">
            <v>3S - Regulatory Relations</v>
          </cell>
          <cell r="F3312" t="str">
            <v>Corporate Relations</v>
          </cell>
          <cell r="G3312" t="str">
            <v>Regulatory Relations</v>
          </cell>
          <cell r="H3312" t="str">
            <v>120</v>
          </cell>
          <cell r="I3312" t="str">
            <v>TT</v>
          </cell>
          <cell r="J3312">
            <v>137.22</v>
          </cell>
          <cell r="K3312">
            <v>268.88</v>
          </cell>
        </row>
        <row r="3313">
          <cell r="A3313" t="str">
            <v>O&amp;M</v>
          </cell>
          <cell r="C3313">
            <v>26165</v>
          </cell>
          <cell r="D3313" t="str">
            <v>26165</v>
          </cell>
          <cell r="E3313" t="str">
            <v>Federal Relations</v>
          </cell>
          <cell r="H3313" t="str">
            <v>120</v>
          </cell>
          <cell r="I3313" t="str">
            <v>BT</v>
          </cell>
          <cell r="J3313">
            <v>36479.599999999999</v>
          </cell>
          <cell r="K3313">
            <v>6545.03</v>
          </cell>
          <cell r="M3313">
            <v>-539.07000000000005</v>
          </cell>
        </row>
        <row r="3314">
          <cell r="A3314" t="str">
            <v>O&amp;M</v>
          </cell>
          <cell r="C3314">
            <v>26165</v>
          </cell>
          <cell r="D3314" t="str">
            <v>26165</v>
          </cell>
          <cell r="E3314" t="str">
            <v>Federal Relations</v>
          </cell>
          <cell r="H3314" t="str">
            <v>120</v>
          </cell>
          <cell r="I3314" t="str">
            <v>IT</v>
          </cell>
          <cell r="J3314">
            <v>23047.79</v>
          </cell>
          <cell r="K3314">
            <v>45</v>
          </cell>
          <cell r="M3314">
            <v>9460473.0099999998</v>
          </cell>
        </row>
        <row r="3315">
          <cell r="A3315" t="str">
            <v>O&amp;M</v>
          </cell>
          <cell r="C3315">
            <v>26165</v>
          </cell>
          <cell r="D3315" t="str">
            <v>26165</v>
          </cell>
          <cell r="E3315" t="str">
            <v>Federal Relations</v>
          </cell>
          <cell r="H3315" t="str">
            <v>120</v>
          </cell>
          <cell r="I3315" t="str">
            <v>LT</v>
          </cell>
          <cell r="J3315">
            <v>113670.79</v>
          </cell>
          <cell r="K3315">
            <v>18699.84</v>
          </cell>
        </row>
        <row r="3316">
          <cell r="A3316" t="str">
            <v>O&amp;M</v>
          </cell>
          <cell r="C3316">
            <v>26165</v>
          </cell>
          <cell r="D3316" t="str">
            <v>26165</v>
          </cell>
          <cell r="E3316" t="str">
            <v>Federal Relations</v>
          </cell>
          <cell r="H3316" t="str">
            <v>120</v>
          </cell>
          <cell r="I3316" t="str">
            <v>OT</v>
          </cell>
          <cell r="J3316">
            <v>31428.41</v>
          </cell>
          <cell r="K3316">
            <v>1962.57</v>
          </cell>
        </row>
        <row r="3317">
          <cell r="A3317" t="str">
            <v>O&amp;M</v>
          </cell>
          <cell r="B3317" t="str">
            <v>Norton, Margaret S</v>
          </cell>
          <cell r="C3317">
            <v>26170</v>
          </cell>
          <cell r="D3317" t="str">
            <v>26170</v>
          </cell>
          <cell r="E3317" t="str">
            <v>Community Programs</v>
          </cell>
          <cell r="F3317" t="str">
            <v>Corporate Relations</v>
          </cell>
          <cell r="G3317" t="str">
            <v>Community Programs</v>
          </cell>
          <cell r="H3317" t="str">
            <v>120</v>
          </cell>
          <cell r="I3317" t="str">
            <v>BT</v>
          </cell>
          <cell r="J3317">
            <v>16774.22</v>
          </cell>
          <cell r="K3317">
            <v>1635.5</v>
          </cell>
        </row>
        <row r="3318">
          <cell r="A3318" t="str">
            <v>O&amp;M</v>
          </cell>
          <cell r="B3318" t="str">
            <v>Norton, Margaret S</v>
          </cell>
          <cell r="C3318">
            <v>26170</v>
          </cell>
          <cell r="D3318" t="str">
            <v>26170</v>
          </cell>
          <cell r="E3318" t="str">
            <v>Community Programs</v>
          </cell>
          <cell r="F3318" t="str">
            <v>Corporate Relations</v>
          </cell>
          <cell r="G3318" t="str">
            <v>Community Programs</v>
          </cell>
          <cell r="H3318" t="str">
            <v>120</v>
          </cell>
          <cell r="I3318" t="str">
            <v>IT</v>
          </cell>
          <cell r="J3318">
            <v>412961.87</v>
          </cell>
          <cell r="K3318">
            <v>60454.080000000002</v>
          </cell>
          <cell r="L3318">
            <v>626.39</v>
          </cell>
          <cell r="M3318">
            <v>40496.949999999997</v>
          </cell>
        </row>
        <row r="3319">
          <cell r="A3319" t="str">
            <v>O&amp;M</v>
          </cell>
          <cell r="B3319" t="str">
            <v>Norton, Margaret S</v>
          </cell>
          <cell r="C3319">
            <v>26170</v>
          </cell>
          <cell r="D3319" t="str">
            <v>26170</v>
          </cell>
          <cell r="E3319" t="str">
            <v>Community Programs</v>
          </cell>
          <cell r="F3319" t="str">
            <v>Corporate Relations</v>
          </cell>
          <cell r="G3319" t="str">
            <v>Community Programs</v>
          </cell>
          <cell r="H3319" t="str">
            <v>120</v>
          </cell>
          <cell r="I3319" t="str">
            <v>LT</v>
          </cell>
          <cell r="J3319">
            <v>76332.53</v>
          </cell>
          <cell r="K3319">
            <v>7199.71</v>
          </cell>
        </row>
        <row r="3320">
          <cell r="A3320" t="str">
            <v>O&amp;M</v>
          </cell>
          <cell r="B3320" t="str">
            <v>Norton, Margaret S</v>
          </cell>
          <cell r="C3320">
            <v>26170</v>
          </cell>
          <cell r="D3320" t="str">
            <v>26170</v>
          </cell>
          <cell r="E3320" t="str">
            <v>Community Programs</v>
          </cell>
          <cell r="F3320" t="str">
            <v>Corporate Relations</v>
          </cell>
          <cell r="G3320" t="str">
            <v>Community Programs</v>
          </cell>
          <cell r="H3320" t="str">
            <v>120</v>
          </cell>
          <cell r="I3320" t="str">
            <v>MT</v>
          </cell>
          <cell r="J3320">
            <v>119.1</v>
          </cell>
        </row>
        <row r="3321">
          <cell r="A3321" t="str">
            <v>O&amp;M</v>
          </cell>
          <cell r="B3321" t="str">
            <v>Norton, Margaret S</v>
          </cell>
          <cell r="C3321">
            <v>26170</v>
          </cell>
          <cell r="D3321" t="str">
            <v>26170</v>
          </cell>
          <cell r="E3321" t="str">
            <v>Community Programs</v>
          </cell>
          <cell r="F3321" t="str">
            <v>Corporate Relations</v>
          </cell>
          <cell r="G3321" t="str">
            <v>Community Programs</v>
          </cell>
          <cell r="H3321" t="str">
            <v>120</v>
          </cell>
          <cell r="I3321" t="str">
            <v>OT</v>
          </cell>
          <cell r="J3321">
            <v>76643.75</v>
          </cell>
          <cell r="K3321">
            <v>39349.03</v>
          </cell>
        </row>
        <row r="3322">
          <cell r="A3322" t="str">
            <v>O&amp;M</v>
          </cell>
          <cell r="B3322" t="str">
            <v>Norton, Margaret S</v>
          </cell>
          <cell r="C3322">
            <v>26180</v>
          </cell>
          <cell r="D3322" t="str">
            <v>26180</v>
          </cell>
          <cell r="E3322" t="str">
            <v>Comm Rel &amp; Econ Development</v>
          </cell>
          <cell r="F3322" t="str">
            <v>Corporate Relations</v>
          </cell>
          <cell r="G3322" t="str">
            <v>Comm Rel &amp; Econ Development</v>
          </cell>
          <cell r="H3322" t="str">
            <v>120</v>
          </cell>
          <cell r="I3322" t="str">
            <v>BT</v>
          </cell>
          <cell r="K3322">
            <v>-5313.83</v>
          </cell>
          <cell r="M3322">
            <v>-520.79</v>
          </cell>
        </row>
        <row r="3323">
          <cell r="A3323" t="str">
            <v>O&amp;M</v>
          </cell>
          <cell r="B3323" t="str">
            <v>Norton, Margaret S</v>
          </cell>
          <cell r="C3323">
            <v>26180</v>
          </cell>
          <cell r="D3323" t="str">
            <v>26180</v>
          </cell>
          <cell r="E3323" t="str">
            <v>Comm Rel &amp; Econ Development</v>
          </cell>
          <cell r="F3323" t="str">
            <v>Corporate Relations</v>
          </cell>
          <cell r="G3323" t="str">
            <v>Comm Rel &amp; Econ Development</v>
          </cell>
          <cell r="H3323" t="str">
            <v>120</v>
          </cell>
          <cell r="I3323" t="str">
            <v>LT</v>
          </cell>
          <cell r="K3323">
            <v>13597.44</v>
          </cell>
          <cell r="M3323">
            <v>72314.2</v>
          </cell>
        </row>
        <row r="3324">
          <cell r="A3324" t="str">
            <v>O&amp;M</v>
          </cell>
          <cell r="B3324" t="str">
            <v>Fleming, Michael F</v>
          </cell>
          <cell r="C3324">
            <v>26200</v>
          </cell>
          <cell r="D3324" t="str">
            <v>26200</v>
          </cell>
          <cell r="E3324" t="str">
            <v>J7 - Corporate Safety</v>
          </cell>
          <cell r="F3324" t="str">
            <v>Human Resources</v>
          </cell>
          <cell r="G3324" t="str">
            <v>Corporate Safety</v>
          </cell>
          <cell r="H3324" t="str">
            <v>120</v>
          </cell>
          <cell r="I3324" t="str">
            <v>BT</v>
          </cell>
          <cell r="J3324">
            <v>240663.94</v>
          </cell>
          <cell r="K3324">
            <v>81424.87</v>
          </cell>
        </row>
        <row r="3325">
          <cell r="A3325" t="str">
            <v>O&amp;M</v>
          </cell>
          <cell r="B3325" t="str">
            <v>Fleming, Michael F</v>
          </cell>
          <cell r="C3325">
            <v>26200</v>
          </cell>
          <cell r="D3325" t="str">
            <v>26200</v>
          </cell>
          <cell r="E3325" t="str">
            <v>J7 - Corporate Safety</v>
          </cell>
          <cell r="F3325" t="str">
            <v>Human Resources</v>
          </cell>
          <cell r="G3325" t="str">
            <v>Corporate Safety</v>
          </cell>
          <cell r="H3325" t="str">
            <v>120</v>
          </cell>
          <cell r="I3325" t="str">
            <v>IT</v>
          </cell>
          <cell r="J3325">
            <v>760081.81</v>
          </cell>
          <cell r="K3325">
            <v>12703.3</v>
          </cell>
          <cell r="L3325">
            <v>2444.73</v>
          </cell>
          <cell r="M3325">
            <v>679781.22</v>
          </cell>
        </row>
        <row r="3326">
          <cell r="A3326" t="str">
            <v>O&amp;M</v>
          </cell>
          <cell r="B3326" t="str">
            <v>Fleming, Michael F</v>
          </cell>
          <cell r="C3326">
            <v>26200</v>
          </cell>
          <cell r="D3326" t="str">
            <v>26200</v>
          </cell>
          <cell r="E3326" t="str">
            <v>J7 - Corporate Safety</v>
          </cell>
          <cell r="F3326" t="str">
            <v>Human Resources</v>
          </cell>
          <cell r="G3326" t="str">
            <v>Corporate Safety</v>
          </cell>
          <cell r="H3326" t="str">
            <v>120</v>
          </cell>
          <cell r="I3326" t="str">
            <v>LT</v>
          </cell>
          <cell r="J3326">
            <v>645886.24</v>
          </cell>
          <cell r="K3326">
            <v>234087.82</v>
          </cell>
          <cell r="L3326">
            <v>14193.23</v>
          </cell>
          <cell r="M3326">
            <v>4647.1099999999997</v>
          </cell>
        </row>
        <row r="3327">
          <cell r="A3327" t="str">
            <v>O&amp;M</v>
          </cell>
          <cell r="B3327" t="str">
            <v>Fleming, Michael F</v>
          </cell>
          <cell r="C3327">
            <v>26200</v>
          </cell>
          <cell r="D3327" t="str">
            <v>26200</v>
          </cell>
          <cell r="E3327" t="str">
            <v>J7 - Corporate Safety</v>
          </cell>
          <cell r="F3327" t="str">
            <v>Human Resources</v>
          </cell>
          <cell r="G3327" t="str">
            <v>Corporate Safety</v>
          </cell>
          <cell r="H3327" t="str">
            <v>120</v>
          </cell>
          <cell r="I3327" t="str">
            <v>MT</v>
          </cell>
          <cell r="J3327">
            <v>986.75</v>
          </cell>
          <cell r="K3327">
            <v>1376</v>
          </cell>
          <cell r="L3327">
            <v>0.79</v>
          </cell>
        </row>
        <row r="3328">
          <cell r="A3328" t="str">
            <v>O&amp;M</v>
          </cell>
          <cell r="B3328" t="str">
            <v>Fleming, Michael F</v>
          </cell>
          <cell r="C3328">
            <v>26200</v>
          </cell>
          <cell r="D3328" t="str">
            <v>26200</v>
          </cell>
          <cell r="E3328" t="str">
            <v>J7 - Corporate Safety</v>
          </cell>
          <cell r="F3328" t="str">
            <v>Human Resources</v>
          </cell>
          <cell r="G3328" t="str">
            <v>Corporate Safety</v>
          </cell>
          <cell r="H3328" t="str">
            <v>120</v>
          </cell>
          <cell r="I3328" t="str">
            <v>OT</v>
          </cell>
          <cell r="J3328">
            <v>211668.88</v>
          </cell>
          <cell r="K3328">
            <v>61183.59</v>
          </cell>
          <cell r="L3328">
            <v>6462.5</v>
          </cell>
        </row>
        <row r="3329">
          <cell r="A3329" t="str">
            <v>O&amp;M</v>
          </cell>
          <cell r="B3329" t="str">
            <v>Fleming, Michael F</v>
          </cell>
          <cell r="C3329">
            <v>26200</v>
          </cell>
          <cell r="D3329" t="str">
            <v>26200</v>
          </cell>
          <cell r="E3329" t="str">
            <v>J7 - Corporate Safety</v>
          </cell>
          <cell r="F3329" t="str">
            <v>Human Resources</v>
          </cell>
          <cell r="G3329" t="str">
            <v>Corporate Safety</v>
          </cell>
          <cell r="H3329" t="str">
            <v>120</v>
          </cell>
          <cell r="I3329" t="str">
            <v>TT</v>
          </cell>
          <cell r="J3329">
            <v>15764.66</v>
          </cell>
          <cell r="K3329">
            <v>22441.32</v>
          </cell>
          <cell r="L3329">
            <v>9928.92</v>
          </cell>
        </row>
        <row r="3330">
          <cell r="A3330" t="str">
            <v>O&amp;M</v>
          </cell>
          <cell r="C3330">
            <v>26205</v>
          </cell>
          <cell r="D3330" t="str">
            <v>26205</v>
          </cell>
          <cell r="E3330" t="str">
            <v>Center for Learning and Performance</v>
          </cell>
          <cell r="H3330" t="str">
            <v>120</v>
          </cell>
          <cell r="I3330" t="str">
            <v>BT</v>
          </cell>
          <cell r="M3330">
            <v>-1334.11</v>
          </cell>
        </row>
        <row r="3331">
          <cell r="A3331" t="str">
            <v>O&amp;M</v>
          </cell>
          <cell r="C3331">
            <v>26205</v>
          </cell>
          <cell r="D3331" t="str">
            <v>26205</v>
          </cell>
          <cell r="E3331" t="str">
            <v>J8 - SECURITY DEPT</v>
          </cell>
          <cell r="H3331" t="str">
            <v>120</v>
          </cell>
          <cell r="I3331" t="str">
            <v>BT</v>
          </cell>
          <cell r="J3331">
            <v>72545.87</v>
          </cell>
          <cell r="K3331">
            <v>4203.7299999999996</v>
          </cell>
          <cell r="M3331">
            <v>-2032.11</v>
          </cell>
        </row>
        <row r="3332">
          <cell r="A3332" t="str">
            <v>O&amp;M</v>
          </cell>
          <cell r="C3332">
            <v>26205</v>
          </cell>
          <cell r="D3332" t="str">
            <v>26205</v>
          </cell>
          <cell r="E3332" t="str">
            <v>Center for Learning and Performance</v>
          </cell>
          <cell r="H3332" t="str">
            <v>120</v>
          </cell>
          <cell r="I3332" t="str">
            <v>IT</v>
          </cell>
          <cell r="M3332">
            <v>3159193.87</v>
          </cell>
        </row>
        <row r="3333">
          <cell r="A3333" t="str">
            <v>O&amp;M</v>
          </cell>
          <cell r="C3333">
            <v>26205</v>
          </cell>
          <cell r="D3333" t="str">
            <v>26205</v>
          </cell>
          <cell r="E3333" t="str">
            <v>J8 - SECURITY DEPT</v>
          </cell>
          <cell r="H3333" t="str">
            <v>120</v>
          </cell>
          <cell r="I3333" t="str">
            <v>IT</v>
          </cell>
          <cell r="J3333">
            <v>4688.99</v>
          </cell>
          <cell r="K3333">
            <v>-10492.02</v>
          </cell>
        </row>
        <row r="3334">
          <cell r="A3334" t="str">
            <v>O&amp;M</v>
          </cell>
          <cell r="C3334">
            <v>26205</v>
          </cell>
          <cell r="D3334" t="str">
            <v>26205</v>
          </cell>
          <cell r="E3334" t="str">
            <v>Center for Learning and Performance</v>
          </cell>
          <cell r="H3334" t="str">
            <v>120</v>
          </cell>
          <cell r="I3334" t="str">
            <v>LT</v>
          </cell>
          <cell r="M3334">
            <v>93253.5</v>
          </cell>
        </row>
        <row r="3335">
          <cell r="A3335" t="str">
            <v>O&amp;M</v>
          </cell>
          <cell r="C3335">
            <v>26205</v>
          </cell>
          <cell r="D3335" t="str">
            <v>26205</v>
          </cell>
          <cell r="E3335" t="str">
            <v>J8 - SECURITY DEPT</v>
          </cell>
          <cell r="H3335" t="str">
            <v>120</v>
          </cell>
          <cell r="I3335" t="str">
            <v>LT</v>
          </cell>
          <cell r="J3335">
            <v>85380.13</v>
          </cell>
          <cell r="K3335">
            <v>12010.84</v>
          </cell>
        </row>
        <row r="3336">
          <cell r="A3336" t="str">
            <v>O&amp;M</v>
          </cell>
          <cell r="C3336">
            <v>26205</v>
          </cell>
          <cell r="D3336" t="str">
            <v>26205</v>
          </cell>
          <cell r="E3336" t="str">
            <v>J8 - SECURITY DEPT</v>
          </cell>
          <cell r="H3336" t="str">
            <v>120</v>
          </cell>
          <cell r="I3336" t="str">
            <v>OT</v>
          </cell>
          <cell r="J3336">
            <v>17073.71</v>
          </cell>
          <cell r="K3336">
            <v>77.72</v>
          </cell>
        </row>
        <row r="3337">
          <cell r="A3337" t="str">
            <v>O&amp;M</v>
          </cell>
          <cell r="C3337">
            <v>26205</v>
          </cell>
          <cell r="D3337" t="str">
            <v>26205</v>
          </cell>
          <cell r="E3337" t="str">
            <v>J8 - SECURITY DEPT</v>
          </cell>
          <cell r="H3337" t="str">
            <v>120</v>
          </cell>
          <cell r="I3337" t="str">
            <v>TT</v>
          </cell>
          <cell r="J3337">
            <v>163.46</v>
          </cell>
        </row>
        <row r="3338">
          <cell r="A3338" t="str">
            <v>O&amp;M</v>
          </cell>
          <cell r="B3338" t="str">
            <v>Carmody,Chris</v>
          </cell>
          <cell r="C3338">
            <v>26210</v>
          </cell>
          <cell r="D3338" t="str">
            <v>26210</v>
          </cell>
          <cell r="E3338" t="str">
            <v>3J - Employee and Organizational Effectiveness</v>
          </cell>
          <cell r="F3338" t="str">
            <v>Human Resources</v>
          </cell>
          <cell r="G3338" t="str">
            <v>Employee &amp; Org Effectiveness</v>
          </cell>
          <cell r="H3338" t="str">
            <v>120</v>
          </cell>
          <cell r="I3338" t="str">
            <v>BT</v>
          </cell>
          <cell r="J3338">
            <v>148438.32999999999</v>
          </cell>
          <cell r="K3338">
            <v>49855.83</v>
          </cell>
        </row>
        <row r="3339">
          <cell r="A3339" t="str">
            <v>O&amp;M</v>
          </cell>
          <cell r="B3339" t="str">
            <v>Carmody,Chris</v>
          </cell>
          <cell r="C3339">
            <v>26210</v>
          </cell>
          <cell r="D3339" t="str">
            <v>26210</v>
          </cell>
          <cell r="E3339" t="str">
            <v>Employee &amp; Org Effectiveness</v>
          </cell>
          <cell r="F3339" t="str">
            <v>Human Resources</v>
          </cell>
          <cell r="G3339" t="str">
            <v>Employee &amp; Org Effectiveness</v>
          </cell>
          <cell r="H3339" t="str">
            <v>120</v>
          </cell>
          <cell r="I3339" t="str">
            <v>BT</v>
          </cell>
          <cell r="L3339">
            <v>2490.25</v>
          </cell>
        </row>
        <row r="3340">
          <cell r="A3340" t="str">
            <v>O&amp;M</v>
          </cell>
          <cell r="B3340" t="str">
            <v>Carmody,Chris</v>
          </cell>
          <cell r="C3340">
            <v>26210</v>
          </cell>
          <cell r="D3340" t="str">
            <v>26210</v>
          </cell>
          <cell r="E3340" t="str">
            <v>3J - Employee and Organizational Effectiveness</v>
          </cell>
          <cell r="F3340" t="str">
            <v>Human Resources</v>
          </cell>
          <cell r="G3340" t="str">
            <v>Employee &amp; Org Effectiveness</v>
          </cell>
          <cell r="H3340" t="str">
            <v>120</v>
          </cell>
          <cell r="I3340" t="str">
            <v>IT</v>
          </cell>
          <cell r="J3340">
            <v>558288.76</v>
          </cell>
          <cell r="K3340">
            <v>619637.28</v>
          </cell>
        </row>
        <row r="3341">
          <cell r="A3341" t="str">
            <v>O&amp;M</v>
          </cell>
          <cell r="B3341" t="str">
            <v>Carmody,Chris</v>
          </cell>
          <cell r="C3341">
            <v>26210</v>
          </cell>
          <cell r="D3341" t="str">
            <v>26210</v>
          </cell>
          <cell r="E3341" t="str">
            <v>Employee &amp; Org Effectiveness</v>
          </cell>
          <cell r="F3341" t="str">
            <v>Human Resources</v>
          </cell>
          <cell r="G3341" t="str">
            <v>Employee &amp; Org Effectiveness</v>
          </cell>
          <cell r="H3341" t="str">
            <v>120</v>
          </cell>
          <cell r="I3341" t="str">
            <v>IT</v>
          </cell>
          <cell r="L3341">
            <v>134535.34</v>
          </cell>
        </row>
        <row r="3342">
          <cell r="A3342" t="str">
            <v>O&amp;M</v>
          </cell>
          <cell r="B3342" t="str">
            <v>Carmody,Chris</v>
          </cell>
          <cell r="C3342">
            <v>26210</v>
          </cell>
          <cell r="D3342" t="str">
            <v>26210</v>
          </cell>
          <cell r="E3342" t="str">
            <v>3J - Employee and Organizational Effectiveness</v>
          </cell>
          <cell r="F3342" t="str">
            <v>Human Resources</v>
          </cell>
          <cell r="G3342" t="str">
            <v>Employee &amp; Org Effectiveness</v>
          </cell>
          <cell r="H3342" t="str">
            <v>120</v>
          </cell>
          <cell r="I3342" t="str">
            <v>LT</v>
          </cell>
          <cell r="J3342">
            <v>456451.01</v>
          </cell>
          <cell r="K3342">
            <v>171098.95</v>
          </cell>
          <cell r="M3342">
            <v>1147.3900000000001</v>
          </cell>
        </row>
        <row r="3343">
          <cell r="A3343" t="str">
            <v>O&amp;M</v>
          </cell>
          <cell r="B3343" t="str">
            <v>Carmody,Chris</v>
          </cell>
          <cell r="C3343">
            <v>26210</v>
          </cell>
          <cell r="D3343" t="str">
            <v>26210</v>
          </cell>
          <cell r="E3343" t="str">
            <v>Employee &amp; Org Effectiveness</v>
          </cell>
          <cell r="F3343" t="str">
            <v>Human Resources</v>
          </cell>
          <cell r="G3343" t="str">
            <v>Employee &amp; Org Effectiveness</v>
          </cell>
          <cell r="H3343" t="str">
            <v>120</v>
          </cell>
          <cell r="I3343" t="str">
            <v>LT</v>
          </cell>
          <cell r="L3343">
            <v>6154.44</v>
          </cell>
        </row>
        <row r="3344">
          <cell r="A3344" t="str">
            <v>O&amp;M</v>
          </cell>
          <cell r="B3344" t="str">
            <v>Carmody,Chris</v>
          </cell>
          <cell r="C3344">
            <v>26210</v>
          </cell>
          <cell r="D3344" t="str">
            <v>26210</v>
          </cell>
          <cell r="E3344" t="str">
            <v>3J - Employee and Organizational Effectiveness</v>
          </cell>
          <cell r="F3344" t="str">
            <v>Human Resources</v>
          </cell>
          <cell r="G3344" t="str">
            <v>Employee &amp; Org Effectiveness</v>
          </cell>
          <cell r="H3344" t="str">
            <v>120</v>
          </cell>
          <cell r="I3344" t="str">
            <v>OT</v>
          </cell>
          <cell r="J3344">
            <v>47126.35</v>
          </cell>
          <cell r="K3344">
            <v>9452.36</v>
          </cell>
        </row>
        <row r="3345">
          <cell r="A3345" t="str">
            <v>O&amp;M</v>
          </cell>
          <cell r="B3345" t="str">
            <v>Carmody,Chris</v>
          </cell>
          <cell r="C3345">
            <v>26210</v>
          </cell>
          <cell r="D3345" t="str">
            <v>26210</v>
          </cell>
          <cell r="E3345" t="str">
            <v>Employee &amp; Org Effectiveness</v>
          </cell>
          <cell r="F3345" t="str">
            <v>Human Resources</v>
          </cell>
          <cell r="G3345" t="str">
            <v>Employee &amp; Org Effectiveness</v>
          </cell>
          <cell r="H3345" t="str">
            <v>120</v>
          </cell>
          <cell r="I3345" t="str">
            <v>OT</v>
          </cell>
          <cell r="L3345">
            <v>29107.89</v>
          </cell>
        </row>
        <row r="3346">
          <cell r="A3346" t="str">
            <v>O&amp;M</v>
          </cell>
          <cell r="B3346" t="str">
            <v>Carmody,Chris</v>
          </cell>
          <cell r="C3346">
            <v>26210</v>
          </cell>
          <cell r="D3346" t="str">
            <v>26210</v>
          </cell>
          <cell r="E3346" t="str">
            <v>3J - Employee and Organizational Effectiveness</v>
          </cell>
          <cell r="F3346" t="str">
            <v>Human Resources</v>
          </cell>
          <cell r="G3346" t="str">
            <v>Employee &amp; Org Effectiveness</v>
          </cell>
          <cell r="H3346" t="str">
            <v>120</v>
          </cell>
          <cell r="I3346" t="str">
            <v>TT</v>
          </cell>
          <cell r="J3346">
            <v>704.06</v>
          </cell>
          <cell r="K3346">
            <v>595.63</v>
          </cell>
        </row>
        <row r="3347">
          <cell r="A3347" t="str">
            <v>O&amp;M</v>
          </cell>
          <cell r="B3347" t="str">
            <v>Francois, Alicine E</v>
          </cell>
          <cell r="C3347">
            <v>26215</v>
          </cell>
          <cell r="D3347" t="str">
            <v>26215</v>
          </cell>
          <cell r="E3347" t="str">
            <v>3K - LABOR/EEO</v>
          </cell>
          <cell r="F3347" t="str">
            <v>Human Resources</v>
          </cell>
          <cell r="G3347" t="str">
            <v>Staffing</v>
          </cell>
          <cell r="H3347" t="str">
            <v>120</v>
          </cell>
          <cell r="I3347" t="str">
            <v>IT</v>
          </cell>
          <cell r="J3347">
            <v>3880.52</v>
          </cell>
        </row>
        <row r="3348">
          <cell r="A3348" t="str">
            <v>O&amp;M</v>
          </cell>
          <cell r="B3348" t="str">
            <v>Francois, Alicine E</v>
          </cell>
          <cell r="C3348">
            <v>26215</v>
          </cell>
          <cell r="D3348" t="str">
            <v>26215</v>
          </cell>
          <cell r="E3348" t="str">
            <v>Staffing</v>
          </cell>
          <cell r="F3348" t="str">
            <v>Human Resources</v>
          </cell>
          <cell r="G3348" t="str">
            <v>Staffing</v>
          </cell>
          <cell r="H3348" t="str">
            <v>120</v>
          </cell>
          <cell r="I3348" t="str">
            <v>IT</v>
          </cell>
          <cell r="L3348">
            <v>12.75</v>
          </cell>
        </row>
        <row r="3349">
          <cell r="A3349" t="str">
            <v>O&amp;M</v>
          </cell>
          <cell r="B3349" t="str">
            <v>Francois, Alicine E</v>
          </cell>
          <cell r="C3349">
            <v>26215</v>
          </cell>
          <cell r="D3349" t="str">
            <v>26215</v>
          </cell>
          <cell r="E3349" t="str">
            <v>Staffing and Operations</v>
          </cell>
          <cell r="F3349" t="str">
            <v>Human Resources</v>
          </cell>
          <cell r="G3349" t="str">
            <v>Staffing</v>
          </cell>
          <cell r="H3349" t="str">
            <v>120</v>
          </cell>
          <cell r="I3349" t="str">
            <v>IT</v>
          </cell>
          <cell r="K3349">
            <v>12.99</v>
          </cell>
        </row>
        <row r="3350">
          <cell r="A3350" t="str">
            <v>O&amp;M</v>
          </cell>
          <cell r="B3350" t="str">
            <v>Francois, Alicine E</v>
          </cell>
          <cell r="C3350">
            <v>26215</v>
          </cell>
          <cell r="D3350" t="str">
            <v>26215</v>
          </cell>
          <cell r="E3350" t="str">
            <v>3K - LABOR/EEO</v>
          </cell>
          <cell r="F3350" t="str">
            <v>Human Resources</v>
          </cell>
          <cell r="G3350" t="str">
            <v>Staffing</v>
          </cell>
          <cell r="H3350" t="str">
            <v>120</v>
          </cell>
          <cell r="I3350" t="str">
            <v>OT</v>
          </cell>
          <cell r="J3350">
            <v>64.83</v>
          </cell>
        </row>
        <row r="3351">
          <cell r="A3351" t="str">
            <v>O&amp;M</v>
          </cell>
          <cell r="B3351" t="str">
            <v>Francois, Alicine E</v>
          </cell>
          <cell r="C3351">
            <v>26215</v>
          </cell>
          <cell r="D3351" t="str">
            <v>26215</v>
          </cell>
          <cell r="E3351" t="str">
            <v>Staffing and Operations</v>
          </cell>
          <cell r="F3351" t="str">
            <v>Human Resources</v>
          </cell>
          <cell r="G3351" t="str">
            <v>Staffing</v>
          </cell>
          <cell r="H3351" t="str">
            <v>120</v>
          </cell>
          <cell r="I3351" t="str">
            <v>OT</v>
          </cell>
          <cell r="K3351">
            <v>14.94</v>
          </cell>
        </row>
        <row r="3352">
          <cell r="A3352" t="str">
            <v>O&amp;M</v>
          </cell>
          <cell r="C3352">
            <v>26220</v>
          </cell>
          <cell r="D3352" t="str">
            <v>26220</v>
          </cell>
          <cell r="E3352" t="str">
            <v>3R - CORPORATE POOL</v>
          </cell>
          <cell r="H3352" t="str">
            <v>120</v>
          </cell>
          <cell r="I3352" t="str">
            <v>BT</v>
          </cell>
          <cell r="J3352">
            <v>0</v>
          </cell>
        </row>
        <row r="3353">
          <cell r="A3353" t="str">
            <v>O&amp;M</v>
          </cell>
          <cell r="C3353">
            <v>26220</v>
          </cell>
          <cell r="D3353" t="str">
            <v>26220</v>
          </cell>
          <cell r="E3353" t="str">
            <v>3R - CORPORATE POOL</v>
          </cell>
          <cell r="H3353" t="str">
            <v>120</v>
          </cell>
          <cell r="I3353" t="str">
            <v>LT</v>
          </cell>
          <cell r="J3353">
            <v>0</v>
          </cell>
        </row>
        <row r="3354">
          <cell r="A3354" t="str">
            <v>O&amp;M</v>
          </cell>
          <cell r="C3354">
            <v>26225</v>
          </cell>
          <cell r="D3354" t="str">
            <v>26225</v>
          </cell>
          <cell r="E3354" t="str">
            <v>Field Safety</v>
          </cell>
          <cell r="H3354" t="str">
            <v>120</v>
          </cell>
          <cell r="I3354" t="str">
            <v>IT</v>
          </cell>
          <cell r="K3354">
            <v>404.11</v>
          </cell>
          <cell r="L3354">
            <v>0.88</v>
          </cell>
          <cell r="M3354">
            <v>-708171.41</v>
          </cell>
        </row>
        <row r="3355">
          <cell r="A3355" t="str">
            <v>O&amp;M</v>
          </cell>
          <cell r="C3355">
            <v>26230</v>
          </cell>
          <cell r="D3355" t="str">
            <v>26230</v>
          </cell>
          <cell r="E3355" t="str">
            <v>HRIS</v>
          </cell>
          <cell r="H3355" t="str">
            <v>120</v>
          </cell>
          <cell r="I3355" t="str">
            <v>IT</v>
          </cell>
          <cell r="K3355">
            <v>354.66</v>
          </cell>
          <cell r="L3355">
            <v>0.46</v>
          </cell>
          <cell r="M3355">
            <v>-233939</v>
          </cell>
        </row>
        <row r="3356">
          <cell r="A3356" t="str">
            <v>O&amp;M</v>
          </cell>
          <cell r="C3356">
            <v>26235</v>
          </cell>
          <cell r="D3356" t="str">
            <v>26235</v>
          </cell>
          <cell r="E3356" t="str">
            <v>Benefits and Adminstrative Services</v>
          </cell>
          <cell r="H3356" t="str">
            <v>120</v>
          </cell>
          <cell r="I3356" t="str">
            <v>IT</v>
          </cell>
          <cell r="K3356">
            <v>159.72</v>
          </cell>
          <cell r="L3356">
            <v>0.55000000000000004</v>
          </cell>
        </row>
        <row r="3357">
          <cell r="A3357" t="str">
            <v>O&amp;M</v>
          </cell>
          <cell r="C3357">
            <v>26240</v>
          </cell>
          <cell r="D3357" t="str">
            <v>26240</v>
          </cell>
          <cell r="E3357" t="str">
            <v>Compensation</v>
          </cell>
          <cell r="H3357" t="str">
            <v>120</v>
          </cell>
          <cell r="I3357" t="str">
            <v>IT</v>
          </cell>
          <cell r="K3357">
            <v>20</v>
          </cell>
          <cell r="L3357">
            <v>0.18</v>
          </cell>
          <cell r="M3357">
            <v>-311.3</v>
          </cell>
        </row>
        <row r="3358">
          <cell r="A3358" t="str">
            <v>O&amp;M</v>
          </cell>
          <cell r="B3358" t="str">
            <v>Peloquin, Bernard B</v>
          </cell>
          <cell r="C3358">
            <v>26245</v>
          </cell>
          <cell r="D3358" t="str">
            <v>26245</v>
          </cell>
          <cell r="E3358" t="str">
            <v>J9 - Total Rewards and HRIS</v>
          </cell>
          <cell r="F3358" t="str">
            <v>Human Resources</v>
          </cell>
          <cell r="G3358" t="str">
            <v>Total Rewards and HRIS</v>
          </cell>
          <cell r="H3358" t="str">
            <v>120</v>
          </cell>
          <cell r="I3358" t="str">
            <v>BT</v>
          </cell>
          <cell r="J3358">
            <v>165720.12</v>
          </cell>
          <cell r="K3358">
            <v>65920.03</v>
          </cell>
        </row>
        <row r="3359">
          <cell r="A3359" t="str">
            <v>O&amp;M</v>
          </cell>
          <cell r="B3359" t="str">
            <v>Peloquin, Bernard B</v>
          </cell>
          <cell r="C3359">
            <v>26245</v>
          </cell>
          <cell r="D3359" t="str">
            <v>26245</v>
          </cell>
          <cell r="E3359" t="str">
            <v>J9 - Total Rewards and HRIS</v>
          </cell>
          <cell r="F3359" t="str">
            <v>Human Resources</v>
          </cell>
          <cell r="G3359" t="str">
            <v>Total Rewards and HRIS</v>
          </cell>
          <cell r="H3359" t="str">
            <v>120</v>
          </cell>
          <cell r="I3359" t="str">
            <v>IT</v>
          </cell>
          <cell r="J3359">
            <v>3136665.56</v>
          </cell>
          <cell r="K3359">
            <v>32699.7</v>
          </cell>
          <cell r="L3359">
            <v>80893.210000000006</v>
          </cell>
        </row>
        <row r="3360">
          <cell r="A3360" t="str">
            <v>O&amp;M</v>
          </cell>
          <cell r="B3360" t="str">
            <v>Peloquin, Bernard B</v>
          </cell>
          <cell r="C3360">
            <v>26245</v>
          </cell>
          <cell r="D3360" t="str">
            <v>26245</v>
          </cell>
          <cell r="E3360" t="str">
            <v>J9 - Total Rewards and HRIS</v>
          </cell>
          <cell r="F3360" t="str">
            <v>Human Resources</v>
          </cell>
          <cell r="G3360" t="str">
            <v>Total Rewards and HRIS</v>
          </cell>
          <cell r="H3360" t="str">
            <v>120</v>
          </cell>
          <cell r="I3360" t="str">
            <v>LT</v>
          </cell>
          <cell r="J3360">
            <v>493600.62</v>
          </cell>
          <cell r="K3360">
            <v>189973.93</v>
          </cell>
          <cell r="L3360">
            <v>-0.47</v>
          </cell>
        </row>
        <row r="3361">
          <cell r="A3361" t="str">
            <v>O&amp;M</v>
          </cell>
          <cell r="B3361" t="str">
            <v>Peloquin, Bernard B</v>
          </cell>
          <cell r="C3361">
            <v>26245</v>
          </cell>
          <cell r="D3361" t="str">
            <v>26245</v>
          </cell>
          <cell r="E3361" t="str">
            <v>J9 - Total Rewards and HRIS</v>
          </cell>
          <cell r="F3361" t="str">
            <v>Human Resources</v>
          </cell>
          <cell r="G3361" t="str">
            <v>Total Rewards and HRIS</v>
          </cell>
          <cell r="H3361" t="str">
            <v>120</v>
          </cell>
          <cell r="I3361" t="str">
            <v>MT</v>
          </cell>
          <cell r="J3361">
            <v>633</v>
          </cell>
          <cell r="K3361">
            <v>33.64</v>
          </cell>
        </row>
        <row r="3362">
          <cell r="A3362" t="str">
            <v>O&amp;M</v>
          </cell>
          <cell r="B3362" t="str">
            <v>Peloquin, Bernard B</v>
          </cell>
          <cell r="C3362">
            <v>26245</v>
          </cell>
          <cell r="D3362" t="str">
            <v>26245</v>
          </cell>
          <cell r="E3362" t="str">
            <v>J9 - Total Rewards and HRIS</v>
          </cell>
          <cell r="F3362" t="str">
            <v>Human Resources</v>
          </cell>
          <cell r="G3362" t="str">
            <v>Total Rewards and HRIS</v>
          </cell>
          <cell r="H3362" t="str">
            <v>120</v>
          </cell>
          <cell r="I3362" t="str">
            <v>OT</v>
          </cell>
          <cell r="J3362">
            <v>-63455.35</v>
          </cell>
          <cell r="K3362">
            <v>24714.89</v>
          </cell>
          <cell r="L3362">
            <v>-396.51</v>
          </cell>
        </row>
        <row r="3363">
          <cell r="A3363" t="str">
            <v>O&amp;M</v>
          </cell>
          <cell r="B3363" t="str">
            <v>Peloquin, Bernard B</v>
          </cell>
          <cell r="C3363">
            <v>26245</v>
          </cell>
          <cell r="D3363" t="str">
            <v>26245</v>
          </cell>
          <cell r="E3363" t="str">
            <v>J9 - Total Rewards and HRIS</v>
          </cell>
          <cell r="F3363" t="str">
            <v>Human Resources</v>
          </cell>
          <cell r="G3363" t="str">
            <v>Total Rewards and HRIS</v>
          </cell>
          <cell r="H3363" t="str">
            <v>120</v>
          </cell>
          <cell r="I3363" t="str">
            <v>TT</v>
          </cell>
          <cell r="J3363">
            <v>36674.58</v>
          </cell>
          <cell r="K3363">
            <v>12608.11</v>
          </cell>
          <cell r="L3363">
            <v>0.16</v>
          </cell>
        </row>
        <row r="3364">
          <cell r="A3364" t="str">
            <v>O&amp;M</v>
          </cell>
          <cell r="B3364" t="str">
            <v>Dorant, David F</v>
          </cell>
          <cell r="C3364">
            <v>26250</v>
          </cell>
          <cell r="D3364" t="str">
            <v>26250</v>
          </cell>
          <cell r="E3364" t="str">
            <v>C3 - Employee and Labor Relations</v>
          </cell>
          <cell r="F3364" t="str">
            <v>Human Resources</v>
          </cell>
          <cell r="G3364" t="str">
            <v>Employee and Labor Relations</v>
          </cell>
          <cell r="H3364" t="str">
            <v>120</v>
          </cell>
          <cell r="I3364" t="str">
            <v>BT</v>
          </cell>
          <cell r="J3364">
            <v>499612.31</v>
          </cell>
          <cell r="K3364">
            <v>238448.72</v>
          </cell>
          <cell r="L3364">
            <v>3183.5</v>
          </cell>
        </row>
        <row r="3365">
          <cell r="A3365" t="str">
            <v>O&amp;M</v>
          </cell>
          <cell r="B3365" t="str">
            <v>Dorant, David F</v>
          </cell>
          <cell r="C3365">
            <v>26250</v>
          </cell>
          <cell r="D3365" t="str">
            <v>26250</v>
          </cell>
          <cell r="E3365" t="str">
            <v>C3 - Employee and Labor Relations</v>
          </cell>
          <cell r="F3365" t="str">
            <v>Human Resources</v>
          </cell>
          <cell r="G3365" t="str">
            <v>Employee and Labor Relations</v>
          </cell>
          <cell r="H3365" t="str">
            <v>120</v>
          </cell>
          <cell r="I3365" t="str">
            <v>IT</v>
          </cell>
          <cell r="J3365">
            <v>1250585.98</v>
          </cell>
          <cell r="K3365">
            <v>524996.39</v>
          </cell>
          <cell r="L3365">
            <v>117779.31</v>
          </cell>
        </row>
        <row r="3366">
          <cell r="A3366" t="str">
            <v>O&amp;M</v>
          </cell>
          <cell r="B3366" t="str">
            <v>Dorant, David F</v>
          </cell>
          <cell r="C3366">
            <v>26250</v>
          </cell>
          <cell r="D3366" t="str">
            <v>26250</v>
          </cell>
          <cell r="E3366" t="str">
            <v>C3 - Employee and Labor Relations</v>
          </cell>
          <cell r="F3366" t="str">
            <v>Human Resources</v>
          </cell>
          <cell r="G3366" t="str">
            <v>Employee and Labor Relations</v>
          </cell>
          <cell r="H3366" t="str">
            <v>120</v>
          </cell>
          <cell r="I3366" t="str">
            <v>LT</v>
          </cell>
          <cell r="J3366">
            <v>1191263.21</v>
          </cell>
          <cell r="K3366">
            <v>660200.68999999994</v>
          </cell>
          <cell r="L3366">
            <v>46664.68</v>
          </cell>
        </row>
        <row r="3367">
          <cell r="A3367" t="str">
            <v>O&amp;M</v>
          </cell>
          <cell r="B3367" t="str">
            <v>Dorant, David F</v>
          </cell>
          <cell r="C3367">
            <v>26250</v>
          </cell>
          <cell r="D3367" t="str">
            <v>26250</v>
          </cell>
          <cell r="E3367" t="str">
            <v>C3 - Employee and Labor Relations</v>
          </cell>
          <cell r="F3367" t="str">
            <v>Human Resources</v>
          </cell>
          <cell r="G3367" t="str">
            <v>Employee and Labor Relations</v>
          </cell>
          <cell r="H3367" t="str">
            <v>120</v>
          </cell>
          <cell r="I3367" t="str">
            <v>OT</v>
          </cell>
          <cell r="J3367">
            <v>142778.62</v>
          </cell>
          <cell r="K3367">
            <v>104433.71</v>
          </cell>
          <cell r="L3367">
            <v>20513.43</v>
          </cell>
        </row>
        <row r="3368">
          <cell r="A3368" t="str">
            <v>O&amp;M</v>
          </cell>
          <cell r="B3368" t="str">
            <v>Dorant, David F</v>
          </cell>
          <cell r="C3368">
            <v>26250</v>
          </cell>
          <cell r="D3368" t="str">
            <v>26250</v>
          </cell>
          <cell r="E3368" t="str">
            <v>C3 - Employee and Labor Relations</v>
          </cell>
          <cell r="F3368" t="str">
            <v>Human Resources</v>
          </cell>
          <cell r="G3368" t="str">
            <v>Employee and Labor Relations</v>
          </cell>
          <cell r="H3368" t="str">
            <v>120</v>
          </cell>
          <cell r="I3368" t="str">
            <v>TT</v>
          </cell>
          <cell r="J3368">
            <v>22866.9</v>
          </cell>
          <cell r="K3368">
            <v>14572.21</v>
          </cell>
          <cell r="L3368">
            <v>2368.27</v>
          </cell>
        </row>
        <row r="3369">
          <cell r="A3369" t="str">
            <v>O&amp;M</v>
          </cell>
          <cell r="B3369" t="str">
            <v>Manning, Timothy R</v>
          </cell>
          <cell r="C3369">
            <v>26255</v>
          </cell>
          <cell r="D3369" t="str">
            <v>26255</v>
          </cell>
          <cell r="E3369" t="str">
            <v>B2 - Human  Resources Senior Vice President</v>
          </cell>
          <cell r="F3369" t="str">
            <v>Human Resources</v>
          </cell>
          <cell r="G3369" t="str">
            <v>Human  Resources Senior Vice President</v>
          </cell>
          <cell r="H3369" t="str">
            <v>120</v>
          </cell>
          <cell r="I3369" t="str">
            <v>BT</v>
          </cell>
          <cell r="J3369">
            <v>69664.53</v>
          </cell>
          <cell r="K3369">
            <v>19635.150000000001</v>
          </cell>
        </row>
        <row r="3370">
          <cell r="A3370" t="str">
            <v>O&amp;M</v>
          </cell>
          <cell r="B3370" t="str">
            <v>Manning, Timothy R</v>
          </cell>
          <cell r="C3370">
            <v>26255</v>
          </cell>
          <cell r="D3370" t="str">
            <v>26255</v>
          </cell>
          <cell r="E3370" t="str">
            <v>B2 - Human  Resources Senior Vice President</v>
          </cell>
          <cell r="F3370" t="str">
            <v>Human Resources</v>
          </cell>
          <cell r="G3370" t="str">
            <v>Human  Resources Senior Vice President</v>
          </cell>
          <cell r="H3370" t="str">
            <v>120</v>
          </cell>
          <cell r="I3370" t="str">
            <v>IT</v>
          </cell>
          <cell r="J3370">
            <v>24292.47</v>
          </cell>
          <cell r="K3370">
            <v>6370.34</v>
          </cell>
          <cell r="M3370">
            <v>8846.27</v>
          </cell>
        </row>
        <row r="3371">
          <cell r="A3371" t="str">
            <v>O&amp;M</v>
          </cell>
          <cell r="B3371" t="str">
            <v>Manning, Timothy R</v>
          </cell>
          <cell r="C3371">
            <v>26255</v>
          </cell>
          <cell r="D3371" t="str">
            <v>26255</v>
          </cell>
          <cell r="E3371" t="str">
            <v>B2 - Human  Resources Senior Vice President</v>
          </cell>
          <cell r="F3371" t="str">
            <v>Human Resources</v>
          </cell>
          <cell r="G3371" t="str">
            <v>Human  Resources Senior Vice President</v>
          </cell>
          <cell r="H3371" t="str">
            <v>120</v>
          </cell>
          <cell r="I3371" t="str">
            <v>LT</v>
          </cell>
          <cell r="J3371">
            <v>741561.3</v>
          </cell>
          <cell r="K3371">
            <v>57802.09</v>
          </cell>
        </row>
        <row r="3372">
          <cell r="A3372" t="str">
            <v>O&amp;M</v>
          </cell>
          <cell r="B3372" t="str">
            <v>Manning, Timothy R</v>
          </cell>
          <cell r="C3372">
            <v>26255</v>
          </cell>
          <cell r="D3372" t="str">
            <v>26255</v>
          </cell>
          <cell r="E3372" t="str">
            <v>B2 - Human  Resources Senior Vice President</v>
          </cell>
          <cell r="F3372" t="str">
            <v>Human Resources</v>
          </cell>
          <cell r="G3372" t="str">
            <v>Human  Resources Senior Vice President</v>
          </cell>
          <cell r="H3372" t="str">
            <v>120</v>
          </cell>
          <cell r="I3372" t="str">
            <v>OT</v>
          </cell>
          <cell r="J3372">
            <v>13102.33</v>
          </cell>
          <cell r="K3372">
            <v>2608.1999999999998</v>
          </cell>
          <cell r="M3372">
            <v>15204.99</v>
          </cell>
        </row>
        <row r="3373">
          <cell r="A3373" t="str">
            <v>O&amp;M</v>
          </cell>
          <cell r="B3373" t="str">
            <v>Manning, Timothy R</v>
          </cell>
          <cell r="C3373">
            <v>26255</v>
          </cell>
          <cell r="D3373" t="str">
            <v>26255</v>
          </cell>
          <cell r="E3373" t="str">
            <v>B2 - Human  Resources Senior Vice President</v>
          </cell>
          <cell r="F3373" t="str">
            <v>Human Resources</v>
          </cell>
          <cell r="G3373" t="str">
            <v>Human  Resources Senior Vice President</v>
          </cell>
          <cell r="H3373" t="str">
            <v>120</v>
          </cell>
          <cell r="I3373" t="str">
            <v>TT</v>
          </cell>
          <cell r="J3373">
            <v>304.60000000000002</v>
          </cell>
        </row>
        <row r="3374">
          <cell r="A3374" t="str">
            <v>O&amp;M</v>
          </cell>
          <cell r="B3374" t="str">
            <v>Fleming, Michael F</v>
          </cell>
          <cell r="C3374">
            <v>26260</v>
          </cell>
          <cell r="D3374" t="str">
            <v>26260</v>
          </cell>
          <cell r="E3374" t="str">
            <v>Health Services</v>
          </cell>
          <cell r="F3374" t="str">
            <v>Human Resources</v>
          </cell>
          <cell r="G3374" t="str">
            <v>Health Services</v>
          </cell>
          <cell r="H3374" t="str">
            <v>120</v>
          </cell>
          <cell r="I3374" t="str">
            <v>BT</v>
          </cell>
          <cell r="J3374">
            <v>70047.509999999995</v>
          </cell>
          <cell r="K3374">
            <v>26061.26</v>
          </cell>
          <cell r="M3374">
            <v>-608.16</v>
          </cell>
        </row>
        <row r="3375">
          <cell r="A3375" t="str">
            <v>O&amp;M</v>
          </cell>
          <cell r="B3375" t="str">
            <v>Fleming, Michael F</v>
          </cell>
          <cell r="C3375">
            <v>26260</v>
          </cell>
          <cell r="D3375" t="str">
            <v>26260</v>
          </cell>
          <cell r="E3375" t="str">
            <v>Health Services</v>
          </cell>
          <cell r="F3375" t="str">
            <v>Human Resources</v>
          </cell>
          <cell r="G3375" t="str">
            <v>Health Services</v>
          </cell>
          <cell r="H3375" t="str">
            <v>120</v>
          </cell>
          <cell r="I3375" t="str">
            <v>IT</v>
          </cell>
          <cell r="J3375">
            <v>392659.84</v>
          </cell>
          <cell r="K3375">
            <v>225830.52</v>
          </cell>
          <cell r="L3375">
            <v>20463.259999999998</v>
          </cell>
          <cell r="M3375">
            <v>267.51</v>
          </cell>
        </row>
        <row r="3376">
          <cell r="A3376" t="str">
            <v>O&amp;M</v>
          </cell>
          <cell r="B3376" t="str">
            <v>Fleming, Michael F</v>
          </cell>
          <cell r="C3376">
            <v>26260</v>
          </cell>
          <cell r="D3376" t="str">
            <v>26260</v>
          </cell>
          <cell r="E3376" t="str">
            <v>Health Services</v>
          </cell>
          <cell r="F3376" t="str">
            <v>Human Resources</v>
          </cell>
          <cell r="G3376" t="str">
            <v>Health Services</v>
          </cell>
          <cell r="H3376" t="str">
            <v>120</v>
          </cell>
          <cell r="I3376" t="str">
            <v>LT</v>
          </cell>
          <cell r="J3376">
            <v>255421.78</v>
          </cell>
          <cell r="K3376">
            <v>74461.39</v>
          </cell>
        </row>
        <row r="3377">
          <cell r="A3377" t="str">
            <v>O&amp;M</v>
          </cell>
          <cell r="B3377" t="str">
            <v>Fleming, Michael F</v>
          </cell>
          <cell r="C3377">
            <v>26260</v>
          </cell>
          <cell r="D3377" t="str">
            <v>26260</v>
          </cell>
          <cell r="E3377" t="str">
            <v>Health Services</v>
          </cell>
          <cell r="F3377" t="str">
            <v>Human Resources</v>
          </cell>
          <cell r="G3377" t="str">
            <v>Health Services</v>
          </cell>
          <cell r="H3377" t="str">
            <v>120</v>
          </cell>
          <cell r="I3377" t="str">
            <v>MT</v>
          </cell>
          <cell r="L3377">
            <v>42.78</v>
          </cell>
        </row>
        <row r="3378">
          <cell r="A3378" t="str">
            <v>O&amp;M</v>
          </cell>
          <cell r="B3378" t="str">
            <v>Fleming, Michael F</v>
          </cell>
          <cell r="C3378">
            <v>26260</v>
          </cell>
          <cell r="D3378" t="str">
            <v>26260</v>
          </cell>
          <cell r="E3378" t="str">
            <v>Health Services</v>
          </cell>
          <cell r="F3378" t="str">
            <v>Human Resources</v>
          </cell>
          <cell r="G3378" t="str">
            <v>Health Services</v>
          </cell>
          <cell r="H3378" t="str">
            <v>120</v>
          </cell>
          <cell r="I3378" t="str">
            <v>OT</v>
          </cell>
          <cell r="J3378">
            <v>2747.59</v>
          </cell>
          <cell r="K3378">
            <v>60375.97</v>
          </cell>
          <cell r="L3378">
            <v>17676.03</v>
          </cell>
          <cell r="M3378">
            <v>238936.17</v>
          </cell>
        </row>
        <row r="3379">
          <cell r="A3379" t="str">
            <v>O&amp;M</v>
          </cell>
          <cell r="B3379" t="str">
            <v>Fleming, Michael F</v>
          </cell>
          <cell r="C3379">
            <v>26260</v>
          </cell>
          <cell r="D3379" t="str">
            <v>26260</v>
          </cell>
          <cell r="E3379" t="str">
            <v>Health Services</v>
          </cell>
          <cell r="F3379" t="str">
            <v>Human Resources</v>
          </cell>
          <cell r="G3379" t="str">
            <v>Health Services</v>
          </cell>
          <cell r="H3379" t="str">
            <v>120</v>
          </cell>
          <cell r="I3379" t="str">
            <v>TT</v>
          </cell>
          <cell r="J3379">
            <v>4284.8</v>
          </cell>
          <cell r="K3379">
            <v>1325.93</v>
          </cell>
          <cell r="M3379">
            <v>331336.3</v>
          </cell>
        </row>
        <row r="3380">
          <cell r="A3380" t="str">
            <v>O&amp;M</v>
          </cell>
          <cell r="B3380" t="str">
            <v>Carmody,Chris</v>
          </cell>
          <cell r="C3380">
            <v>26265</v>
          </cell>
          <cell r="D3380" t="str">
            <v>26265</v>
          </cell>
          <cell r="E3380" t="str">
            <v>Tech Training</v>
          </cell>
          <cell r="F3380" t="str">
            <v>Human Resources</v>
          </cell>
          <cell r="G3380" t="str">
            <v>Tech Training</v>
          </cell>
          <cell r="H3380" t="str">
            <v>120</v>
          </cell>
          <cell r="I3380" t="str">
            <v>IT</v>
          </cell>
          <cell r="L3380">
            <v>167263.17000000001</v>
          </cell>
        </row>
        <row r="3381">
          <cell r="A3381" t="str">
            <v>O&amp;M</v>
          </cell>
          <cell r="B3381" t="str">
            <v>Carmody,Chris</v>
          </cell>
          <cell r="C3381">
            <v>26265</v>
          </cell>
          <cell r="D3381" t="str">
            <v>26265</v>
          </cell>
          <cell r="E3381" t="str">
            <v>Tech Training</v>
          </cell>
          <cell r="F3381" t="str">
            <v>Human Resources</v>
          </cell>
          <cell r="G3381" t="str">
            <v>Tech Training</v>
          </cell>
          <cell r="H3381" t="str">
            <v>120</v>
          </cell>
          <cell r="I3381" t="str">
            <v>MT</v>
          </cell>
          <cell r="L3381">
            <v>1672.74</v>
          </cell>
        </row>
        <row r="3382">
          <cell r="A3382" t="str">
            <v>O&amp;M</v>
          </cell>
          <cell r="B3382" t="str">
            <v>Carmody,Chris</v>
          </cell>
          <cell r="C3382">
            <v>26265</v>
          </cell>
          <cell r="D3382" t="str">
            <v>26265</v>
          </cell>
          <cell r="E3382" t="str">
            <v>Tech Training</v>
          </cell>
          <cell r="F3382" t="str">
            <v>Human Resources</v>
          </cell>
          <cell r="G3382" t="str">
            <v>Tech Training</v>
          </cell>
          <cell r="H3382" t="str">
            <v>120</v>
          </cell>
          <cell r="I3382" t="str">
            <v>OT</v>
          </cell>
          <cell r="M3382">
            <v>17487.78</v>
          </cell>
        </row>
        <row r="3383">
          <cell r="A3383" t="str">
            <v>O&amp;M</v>
          </cell>
          <cell r="B3383" t="str">
            <v>Carmody,Chris</v>
          </cell>
          <cell r="C3383">
            <v>26270</v>
          </cell>
          <cell r="D3383" t="str">
            <v>26270</v>
          </cell>
          <cell r="E3383" t="str">
            <v>System Training</v>
          </cell>
          <cell r="F3383" t="str">
            <v>Human Resources</v>
          </cell>
          <cell r="G3383" t="str">
            <v>System Training</v>
          </cell>
          <cell r="H3383" t="str">
            <v>120</v>
          </cell>
          <cell r="I3383" t="str">
            <v>IT</v>
          </cell>
          <cell r="L3383">
            <v>195.63</v>
          </cell>
          <cell r="M3383">
            <v>0</v>
          </cell>
        </row>
        <row r="3384">
          <cell r="A3384" t="str">
            <v>O&amp;M</v>
          </cell>
          <cell r="B3384" t="str">
            <v>Carmody,Chris</v>
          </cell>
          <cell r="C3384">
            <v>26270</v>
          </cell>
          <cell r="D3384" t="str">
            <v>26270</v>
          </cell>
          <cell r="E3384" t="str">
            <v>System Training</v>
          </cell>
          <cell r="F3384" t="str">
            <v>Human Resources</v>
          </cell>
          <cell r="G3384" t="str">
            <v>System Training</v>
          </cell>
          <cell r="H3384" t="str">
            <v>120</v>
          </cell>
          <cell r="I3384" t="str">
            <v>OT</v>
          </cell>
          <cell r="L3384">
            <v>13709.56</v>
          </cell>
          <cell r="M3384">
            <v>39368.94</v>
          </cell>
        </row>
        <row r="3385">
          <cell r="A3385" t="str">
            <v>O&amp;M</v>
          </cell>
          <cell r="B3385" t="str">
            <v>May, Thomas J</v>
          </cell>
          <cell r="C3385">
            <v>26300</v>
          </cell>
          <cell r="D3385" t="str">
            <v>26300</v>
          </cell>
          <cell r="E3385" t="str">
            <v>A0 - Chairman/Chief Executive Officer</v>
          </cell>
          <cell r="F3385" t="str">
            <v>CEO</v>
          </cell>
          <cell r="G3385" t="str">
            <v>Chairman/Chief Executive Officer</v>
          </cell>
          <cell r="H3385" t="str">
            <v>120</v>
          </cell>
          <cell r="I3385" t="str">
            <v>BT</v>
          </cell>
          <cell r="J3385">
            <v>246594.84</v>
          </cell>
          <cell r="K3385">
            <v>130403.6</v>
          </cell>
          <cell r="L3385">
            <v>12052.28</v>
          </cell>
          <cell r="M3385">
            <v>-13228.46</v>
          </cell>
        </row>
        <row r="3386">
          <cell r="A3386" t="str">
            <v>O&amp;M</v>
          </cell>
          <cell r="B3386" t="str">
            <v>May, Thomas J</v>
          </cell>
          <cell r="C3386">
            <v>26300</v>
          </cell>
          <cell r="D3386" t="str">
            <v>26300</v>
          </cell>
          <cell r="E3386" t="str">
            <v>A0 - Chairman/Chief Executive Officer</v>
          </cell>
          <cell r="F3386" t="str">
            <v>CEO</v>
          </cell>
          <cell r="G3386" t="str">
            <v>Chairman/Chief Executive Officer</v>
          </cell>
          <cell r="H3386" t="str">
            <v>120</v>
          </cell>
          <cell r="I3386" t="str">
            <v>IT</v>
          </cell>
          <cell r="J3386">
            <v>394745.28</v>
          </cell>
          <cell r="K3386">
            <v>112066.67</v>
          </cell>
          <cell r="L3386">
            <v>39470.85</v>
          </cell>
        </row>
        <row r="3387">
          <cell r="A3387" t="str">
            <v>O&amp;M</v>
          </cell>
          <cell r="B3387" t="str">
            <v>May, Thomas J</v>
          </cell>
          <cell r="C3387">
            <v>26300</v>
          </cell>
          <cell r="D3387" t="str">
            <v>26300</v>
          </cell>
          <cell r="E3387" t="str">
            <v>A0 - Chairman/Chief Executive Officer</v>
          </cell>
          <cell r="F3387" t="str">
            <v>CEO</v>
          </cell>
          <cell r="G3387" t="str">
            <v>Chairman/Chief Executive Officer</v>
          </cell>
          <cell r="H3387" t="str">
            <v>120</v>
          </cell>
          <cell r="I3387" t="str">
            <v>LT</v>
          </cell>
          <cell r="J3387">
            <v>1753718.52</v>
          </cell>
          <cell r="K3387">
            <v>417279.7</v>
          </cell>
          <cell r="L3387">
            <v>33783.800000000003</v>
          </cell>
        </row>
        <row r="3388">
          <cell r="A3388" t="str">
            <v>O&amp;M</v>
          </cell>
          <cell r="B3388" t="str">
            <v>May, Thomas J</v>
          </cell>
          <cell r="C3388">
            <v>26300</v>
          </cell>
          <cell r="D3388" t="str">
            <v>26300</v>
          </cell>
          <cell r="E3388" t="str">
            <v>A0 - Chairman/Chief Executive Officer</v>
          </cell>
          <cell r="F3388" t="str">
            <v>CEO</v>
          </cell>
          <cell r="G3388" t="str">
            <v>Chairman/Chief Executive Officer</v>
          </cell>
          <cell r="H3388" t="str">
            <v>120</v>
          </cell>
          <cell r="I3388" t="str">
            <v>OT</v>
          </cell>
          <cell r="J3388">
            <v>-289601.71999999997</v>
          </cell>
          <cell r="K3388">
            <v>17544.75</v>
          </cell>
          <cell r="L3388">
            <v>4857.26</v>
          </cell>
        </row>
        <row r="3389">
          <cell r="A3389" t="str">
            <v>O&amp;M</v>
          </cell>
          <cell r="B3389" t="str">
            <v>May, Thomas J</v>
          </cell>
          <cell r="C3389">
            <v>26300</v>
          </cell>
          <cell r="D3389" t="str">
            <v>26300</v>
          </cell>
          <cell r="E3389" t="str">
            <v>A0 - Chairman/Chief Executive Officer</v>
          </cell>
          <cell r="F3389" t="str">
            <v>CEO</v>
          </cell>
          <cell r="G3389" t="str">
            <v>Chairman/Chief Executive Officer</v>
          </cell>
          <cell r="H3389" t="str">
            <v>120</v>
          </cell>
          <cell r="I3389" t="str">
            <v>TT</v>
          </cell>
          <cell r="J3389">
            <v>8870.23</v>
          </cell>
          <cell r="K3389">
            <v>5639.68</v>
          </cell>
        </row>
        <row r="3390">
          <cell r="A3390" t="str">
            <v>O&amp;M</v>
          </cell>
          <cell r="C3390">
            <v>26305</v>
          </cell>
          <cell r="D3390" t="str">
            <v>26305</v>
          </cell>
          <cell r="E3390" t="str">
            <v>President/Chief Operating Officer</v>
          </cell>
          <cell r="H3390" t="str">
            <v>120</v>
          </cell>
          <cell r="I3390" t="str">
            <v>IT</v>
          </cell>
          <cell r="J3390">
            <v>1126.56</v>
          </cell>
          <cell r="K3390">
            <v>54356.46</v>
          </cell>
          <cell r="L3390">
            <v>27703.82</v>
          </cell>
          <cell r="M3390">
            <v>-0.27</v>
          </cell>
        </row>
        <row r="3391">
          <cell r="A3391" t="str">
            <v>O&amp;M</v>
          </cell>
          <cell r="C3391">
            <v>26305</v>
          </cell>
          <cell r="D3391" t="str">
            <v>26305</v>
          </cell>
          <cell r="E3391" t="str">
            <v>President/Chief Operating Officer</v>
          </cell>
          <cell r="H3391" t="str">
            <v>120</v>
          </cell>
          <cell r="I3391" t="str">
            <v>OT</v>
          </cell>
          <cell r="J3391">
            <v>15065.2</v>
          </cell>
          <cell r="K3391">
            <v>3618.54</v>
          </cell>
          <cell r="L3391">
            <v>-256.87</v>
          </cell>
          <cell r="M3391">
            <v>2348.9499999999998</v>
          </cell>
        </row>
        <row r="3392">
          <cell r="A3392" t="str">
            <v>O&amp;M</v>
          </cell>
          <cell r="C3392">
            <v>29000</v>
          </cell>
          <cell r="D3392" t="str">
            <v>29000</v>
          </cell>
          <cell r="E3392" t="str">
            <v>BEC Energy</v>
          </cell>
          <cell r="H3392" t="str">
            <v>120</v>
          </cell>
          <cell r="I3392" t="str">
            <v>BT</v>
          </cell>
          <cell r="J3392">
            <v>1930.81</v>
          </cell>
          <cell r="M3392">
            <v>-1384.12</v>
          </cell>
        </row>
        <row r="3393">
          <cell r="A3393" t="str">
            <v>O&amp;M</v>
          </cell>
          <cell r="C3393">
            <v>29000</v>
          </cell>
          <cell r="D3393" t="str">
            <v>29000</v>
          </cell>
          <cell r="E3393" t="str">
            <v>BEC Energy</v>
          </cell>
          <cell r="H3393" t="str">
            <v>120</v>
          </cell>
          <cell r="I3393" t="str">
            <v>LT</v>
          </cell>
          <cell r="J3393">
            <v>5238.5600000000004</v>
          </cell>
          <cell r="M3393">
            <v>6056.8</v>
          </cell>
        </row>
        <row r="3394">
          <cell r="A3394" t="str">
            <v>O&amp;M</v>
          </cell>
          <cell r="B3394" t="str">
            <v>Anastasia, Donald</v>
          </cell>
          <cell r="C3394">
            <v>32035</v>
          </cell>
          <cell r="D3394" t="str">
            <v>32035</v>
          </cell>
          <cell r="E3394" t="str">
            <v>Facilities Management</v>
          </cell>
          <cell r="F3394" t="str">
            <v>CFO</v>
          </cell>
          <cell r="G3394" t="str">
            <v>Records Management</v>
          </cell>
          <cell r="H3394" t="str">
            <v>120</v>
          </cell>
          <cell r="I3394" t="str">
            <v>BT</v>
          </cell>
          <cell r="K3394">
            <v>1009.7</v>
          </cell>
          <cell r="M3394">
            <v>-107.2</v>
          </cell>
        </row>
        <row r="3395">
          <cell r="A3395" t="str">
            <v>O&amp;M</v>
          </cell>
          <cell r="B3395" t="str">
            <v>Anastasia, Donald</v>
          </cell>
          <cell r="C3395">
            <v>32035</v>
          </cell>
          <cell r="D3395" t="str">
            <v>32035</v>
          </cell>
          <cell r="E3395" t="str">
            <v>Facilities Management</v>
          </cell>
          <cell r="F3395" t="str">
            <v>CFO</v>
          </cell>
          <cell r="G3395" t="str">
            <v>Records Management</v>
          </cell>
          <cell r="H3395" t="str">
            <v>120</v>
          </cell>
          <cell r="I3395" t="str">
            <v>IT</v>
          </cell>
          <cell r="K3395">
            <v>6631.16</v>
          </cell>
          <cell r="M3395">
            <v>0</v>
          </cell>
        </row>
        <row r="3396">
          <cell r="A3396" t="str">
            <v>O&amp;M</v>
          </cell>
          <cell r="B3396" t="str">
            <v>Anastasia, Donald</v>
          </cell>
          <cell r="C3396">
            <v>32035</v>
          </cell>
          <cell r="D3396" t="str">
            <v>32035</v>
          </cell>
          <cell r="E3396" t="str">
            <v>Records Management</v>
          </cell>
          <cell r="F3396" t="str">
            <v>CFO</v>
          </cell>
          <cell r="G3396" t="str">
            <v>Records Management</v>
          </cell>
          <cell r="H3396" t="str">
            <v>120</v>
          </cell>
          <cell r="I3396" t="str">
            <v>IT</v>
          </cell>
          <cell r="L3396">
            <v>0</v>
          </cell>
        </row>
        <row r="3397">
          <cell r="A3397" t="str">
            <v>O&amp;M</v>
          </cell>
          <cell r="B3397" t="str">
            <v>Anastasia, Donald</v>
          </cell>
          <cell r="C3397">
            <v>32035</v>
          </cell>
          <cell r="D3397" t="str">
            <v>32035</v>
          </cell>
          <cell r="E3397" t="str">
            <v>Facilities Management</v>
          </cell>
          <cell r="F3397" t="str">
            <v>CFO</v>
          </cell>
          <cell r="G3397" t="str">
            <v>Records Management</v>
          </cell>
          <cell r="H3397" t="str">
            <v>120</v>
          </cell>
          <cell r="I3397" t="str">
            <v>LT</v>
          </cell>
          <cell r="K3397">
            <v>2884.8</v>
          </cell>
        </row>
        <row r="3398">
          <cell r="A3398" t="str">
            <v>O&amp;M</v>
          </cell>
          <cell r="B3398" t="str">
            <v>Anastasia, Donald</v>
          </cell>
          <cell r="C3398">
            <v>32035</v>
          </cell>
          <cell r="D3398" t="str">
            <v>32035</v>
          </cell>
          <cell r="E3398" t="str">
            <v>Facilities Management</v>
          </cell>
          <cell r="F3398" t="str">
            <v>CFO</v>
          </cell>
          <cell r="G3398" t="str">
            <v>Records Management</v>
          </cell>
          <cell r="H3398" t="str">
            <v>120</v>
          </cell>
          <cell r="I3398" t="str">
            <v>OT</v>
          </cell>
          <cell r="K3398">
            <v>761.01</v>
          </cell>
          <cell r="M3398">
            <v>141503.10999999999</v>
          </cell>
        </row>
        <row r="3399">
          <cell r="A3399" t="str">
            <v>O&amp;M</v>
          </cell>
          <cell r="B3399" t="str">
            <v>Anastasia, Donald</v>
          </cell>
          <cell r="C3399">
            <v>32035</v>
          </cell>
          <cell r="D3399" t="str">
            <v>32035</v>
          </cell>
          <cell r="E3399" t="str">
            <v>Records Management</v>
          </cell>
          <cell r="F3399" t="str">
            <v>CFO</v>
          </cell>
          <cell r="G3399" t="str">
            <v>Records Management</v>
          </cell>
          <cell r="H3399" t="str">
            <v>120</v>
          </cell>
          <cell r="I3399" t="str">
            <v>OT</v>
          </cell>
          <cell r="L3399">
            <v>0</v>
          </cell>
          <cell r="M3399">
            <v>-2368.83</v>
          </cell>
        </row>
        <row r="3400">
          <cell r="A3400" t="str">
            <v>CAP</v>
          </cell>
          <cell r="B3400" t="str">
            <v>Ibrahim,Samy H</v>
          </cell>
          <cell r="C3400">
            <v>34000</v>
          </cell>
          <cell r="D3400" t="str">
            <v>34000</v>
          </cell>
          <cell r="E3400" t="str">
            <v>Gas Operations - Executive</v>
          </cell>
          <cell r="F3400" t="str">
            <v>Gas Operations</v>
          </cell>
          <cell r="G3400" t="str">
            <v>Gas Operations - Executive</v>
          </cell>
          <cell r="H3400" t="str">
            <v>120</v>
          </cell>
          <cell r="I3400" t="str">
            <v>CI</v>
          </cell>
          <cell r="K3400">
            <v>5000</v>
          </cell>
        </row>
        <row r="3401">
          <cell r="A3401" t="str">
            <v>CAP</v>
          </cell>
          <cell r="B3401" t="str">
            <v>Pfister,Jonathan R</v>
          </cell>
          <cell r="C3401">
            <v>34105</v>
          </cell>
          <cell r="D3401" t="str">
            <v>34105</v>
          </cell>
          <cell r="E3401" t="str">
            <v>Gas Supply System Control</v>
          </cell>
          <cell r="F3401" t="str">
            <v>Gas Operations</v>
          </cell>
          <cell r="G3401" t="str">
            <v>Gas Supply System Control</v>
          </cell>
          <cell r="H3401" t="str">
            <v>120</v>
          </cell>
          <cell r="I3401" t="str">
            <v>CI</v>
          </cell>
          <cell r="L3401">
            <v>1823.75</v>
          </cell>
        </row>
        <row r="3402">
          <cell r="A3402" t="str">
            <v>O&amp;M</v>
          </cell>
          <cell r="B3402" t="str">
            <v>Pfister,Jonathan R</v>
          </cell>
          <cell r="C3402">
            <v>34105</v>
          </cell>
          <cell r="D3402" t="str">
            <v>34105</v>
          </cell>
          <cell r="E3402" t="str">
            <v>Gas Supply System Control</v>
          </cell>
          <cell r="F3402" t="str">
            <v>Gas Operations</v>
          </cell>
          <cell r="G3402" t="str">
            <v>Gas Supply System Control</v>
          </cell>
          <cell r="H3402" t="str">
            <v>120</v>
          </cell>
          <cell r="I3402" t="str">
            <v>IT</v>
          </cell>
          <cell r="J3402">
            <v>0</v>
          </cell>
        </row>
        <row r="3403">
          <cell r="A3403" t="str">
            <v>O&amp;M</v>
          </cell>
          <cell r="B3403" t="str">
            <v>Hart,Thomas L</v>
          </cell>
          <cell r="C3403">
            <v>34205</v>
          </cell>
          <cell r="D3403" t="str">
            <v>34205</v>
          </cell>
          <cell r="E3403" t="str">
            <v>Business Management</v>
          </cell>
          <cell r="F3403" t="str">
            <v>Gas Operations</v>
          </cell>
          <cell r="G3403" t="str">
            <v>Gas Engineering</v>
          </cell>
          <cell r="H3403" t="str">
            <v>120</v>
          </cell>
          <cell r="I3403" t="str">
            <v>BT</v>
          </cell>
          <cell r="J3403">
            <v>16709</v>
          </cell>
          <cell r="K3403">
            <v>38689.300000000003</v>
          </cell>
          <cell r="M3403">
            <v>-697.03</v>
          </cell>
        </row>
        <row r="3404">
          <cell r="A3404" t="str">
            <v>O&amp;M</v>
          </cell>
          <cell r="B3404" t="str">
            <v>Ibrahim,Samy H</v>
          </cell>
          <cell r="C3404">
            <v>34205</v>
          </cell>
          <cell r="D3404" t="str">
            <v>34205</v>
          </cell>
          <cell r="E3404" t="str">
            <v>Business Management</v>
          </cell>
          <cell r="F3404" t="str">
            <v>Gas Operations</v>
          </cell>
          <cell r="G3404" t="str">
            <v>Business Planning</v>
          </cell>
          <cell r="H3404" t="str">
            <v>120</v>
          </cell>
          <cell r="I3404" t="str">
            <v>BT</v>
          </cell>
          <cell r="J3404">
            <v>16709</v>
          </cell>
          <cell r="K3404">
            <v>38689.300000000003</v>
          </cell>
        </row>
        <row r="3405">
          <cell r="A3405" t="str">
            <v>O&amp;M</v>
          </cell>
          <cell r="B3405" t="str">
            <v>Hart,Thomas L</v>
          </cell>
          <cell r="C3405">
            <v>34205</v>
          </cell>
          <cell r="D3405" t="str">
            <v>34205</v>
          </cell>
          <cell r="E3405" t="str">
            <v>Business Management</v>
          </cell>
          <cell r="F3405" t="str">
            <v>Gas Operations</v>
          </cell>
          <cell r="G3405" t="str">
            <v>Gas Engineering</v>
          </cell>
          <cell r="H3405" t="str">
            <v>120</v>
          </cell>
          <cell r="I3405" t="str">
            <v>IT</v>
          </cell>
          <cell r="J3405">
            <v>0</v>
          </cell>
        </row>
        <row r="3406">
          <cell r="A3406" t="str">
            <v>O&amp;M</v>
          </cell>
          <cell r="B3406" t="str">
            <v>Ibrahim,Samy H</v>
          </cell>
          <cell r="C3406">
            <v>34205</v>
          </cell>
          <cell r="D3406" t="str">
            <v>34205</v>
          </cell>
          <cell r="E3406" t="str">
            <v>Business Management</v>
          </cell>
          <cell r="F3406" t="str">
            <v>Gas Operations</v>
          </cell>
          <cell r="G3406" t="str">
            <v>Business Planning</v>
          </cell>
          <cell r="H3406" t="str">
            <v>120</v>
          </cell>
          <cell r="I3406" t="str">
            <v>IT</v>
          </cell>
          <cell r="J3406">
            <v>0</v>
          </cell>
        </row>
        <row r="3407">
          <cell r="A3407" t="str">
            <v>O&amp;M</v>
          </cell>
          <cell r="B3407" t="str">
            <v>Hart,Thomas L</v>
          </cell>
          <cell r="C3407">
            <v>34205</v>
          </cell>
          <cell r="D3407" t="str">
            <v>34205</v>
          </cell>
          <cell r="E3407" t="str">
            <v>Business Management</v>
          </cell>
          <cell r="F3407" t="str">
            <v>Gas Operations</v>
          </cell>
          <cell r="G3407" t="str">
            <v>Gas Engineering</v>
          </cell>
          <cell r="H3407" t="str">
            <v>120</v>
          </cell>
          <cell r="I3407" t="str">
            <v>LT</v>
          </cell>
          <cell r="J3407">
            <v>1035.42</v>
          </cell>
          <cell r="K3407">
            <v>345.14</v>
          </cell>
        </row>
        <row r="3408">
          <cell r="A3408" t="str">
            <v>O&amp;M</v>
          </cell>
          <cell r="B3408" t="str">
            <v>Ibrahim,Samy H</v>
          </cell>
          <cell r="C3408">
            <v>34205</v>
          </cell>
          <cell r="D3408" t="str">
            <v>34205</v>
          </cell>
          <cell r="E3408" t="str">
            <v>Business Management</v>
          </cell>
          <cell r="F3408" t="str">
            <v>Gas Operations</v>
          </cell>
          <cell r="G3408" t="str">
            <v>Business Planning</v>
          </cell>
          <cell r="H3408" t="str">
            <v>120</v>
          </cell>
          <cell r="I3408" t="str">
            <v>LT</v>
          </cell>
          <cell r="J3408">
            <v>1035.42</v>
          </cell>
          <cell r="K3408">
            <v>345.14</v>
          </cell>
          <cell r="M3408">
            <v>9613.69</v>
          </cell>
        </row>
        <row r="3409">
          <cell r="A3409" t="str">
            <v>O&amp;M</v>
          </cell>
          <cell r="B3409" t="str">
            <v>Hart,Thomas L</v>
          </cell>
          <cell r="C3409">
            <v>34210</v>
          </cell>
          <cell r="D3409" t="str">
            <v>34210</v>
          </cell>
          <cell r="E3409" t="str">
            <v>Mechanical Engineering</v>
          </cell>
          <cell r="F3409" t="str">
            <v>Gas Operations</v>
          </cell>
          <cell r="G3409" t="str">
            <v>Gas Engineering</v>
          </cell>
          <cell r="H3409" t="str">
            <v>120</v>
          </cell>
          <cell r="I3409" t="str">
            <v>BT</v>
          </cell>
          <cell r="K3409">
            <v>6837.8</v>
          </cell>
        </row>
        <row r="3410">
          <cell r="A3410" t="str">
            <v>CAP</v>
          </cell>
          <cell r="B3410" t="str">
            <v>Hart,Thomas L</v>
          </cell>
          <cell r="C3410">
            <v>34210</v>
          </cell>
          <cell r="D3410" t="str">
            <v>34210</v>
          </cell>
          <cell r="E3410" t="str">
            <v>Mechanical Engineering</v>
          </cell>
          <cell r="F3410" t="str">
            <v>Gas Operations</v>
          </cell>
          <cell r="G3410" t="str">
            <v>Gas Engineering</v>
          </cell>
          <cell r="H3410" t="str">
            <v>120</v>
          </cell>
          <cell r="I3410" t="str">
            <v>CB</v>
          </cell>
          <cell r="K3410">
            <v>29645.73</v>
          </cell>
        </row>
        <row r="3411">
          <cell r="A3411" t="str">
            <v>CAP</v>
          </cell>
          <cell r="B3411" t="str">
            <v>Hart,Thomas L</v>
          </cell>
          <cell r="C3411">
            <v>34210</v>
          </cell>
          <cell r="D3411" t="str">
            <v>34210</v>
          </cell>
          <cell r="E3411" t="str">
            <v>Mechanical Engineering</v>
          </cell>
          <cell r="F3411" t="str">
            <v>Gas Operations</v>
          </cell>
          <cell r="G3411" t="str">
            <v>Gas Engineering</v>
          </cell>
          <cell r="H3411" t="str">
            <v>120</v>
          </cell>
          <cell r="I3411" t="str">
            <v>CL</v>
          </cell>
          <cell r="K3411">
            <v>67377.33</v>
          </cell>
        </row>
        <row r="3412">
          <cell r="A3412" t="str">
            <v>O&amp;M</v>
          </cell>
          <cell r="B3412" t="str">
            <v>Bean III,Donald K</v>
          </cell>
          <cell r="C3412">
            <v>34215</v>
          </cell>
          <cell r="D3412" t="str">
            <v>34215</v>
          </cell>
          <cell r="E3412" t="str">
            <v>Technical Services</v>
          </cell>
          <cell r="F3412" t="str">
            <v>Gas Operations</v>
          </cell>
          <cell r="G3412" t="str">
            <v>Distribution Services</v>
          </cell>
          <cell r="H3412" t="str">
            <v>120</v>
          </cell>
          <cell r="I3412" t="str">
            <v>IT</v>
          </cell>
          <cell r="J3412">
            <v>0</v>
          </cell>
        </row>
        <row r="3413">
          <cell r="A3413" t="str">
            <v>O&amp;M</v>
          </cell>
          <cell r="B3413" t="str">
            <v>Bean III,Donald K</v>
          </cell>
          <cell r="C3413">
            <v>34215</v>
          </cell>
          <cell r="D3413" t="str">
            <v>34215</v>
          </cell>
          <cell r="E3413" t="str">
            <v>Technical Services</v>
          </cell>
          <cell r="F3413" t="str">
            <v>Gas Operations</v>
          </cell>
          <cell r="G3413" t="str">
            <v>Distribution Services</v>
          </cell>
          <cell r="H3413" t="str">
            <v>120</v>
          </cell>
          <cell r="I3413" t="str">
            <v>OT</v>
          </cell>
          <cell r="J3413">
            <v>0</v>
          </cell>
          <cell r="M3413">
            <v>-6784.08</v>
          </cell>
        </row>
        <row r="3414">
          <cell r="A3414" t="str">
            <v>CAP</v>
          </cell>
          <cell r="B3414" t="str">
            <v>Bean III,Donald K</v>
          </cell>
          <cell r="C3414">
            <v>34305</v>
          </cell>
          <cell r="D3414" t="str">
            <v>34305</v>
          </cell>
          <cell r="E3414" t="str">
            <v>Distribution Worcester</v>
          </cell>
          <cell r="F3414" t="str">
            <v>Gas Operations</v>
          </cell>
          <cell r="G3414" t="str">
            <v>Distribution Worcester</v>
          </cell>
          <cell r="H3414" t="str">
            <v>120</v>
          </cell>
          <cell r="I3414" t="str">
            <v>CI</v>
          </cell>
          <cell r="L3414">
            <v>0</v>
          </cell>
        </row>
        <row r="3415">
          <cell r="A3415" t="str">
            <v>CAP</v>
          </cell>
          <cell r="B3415" t="str">
            <v>Bean III,Donald K</v>
          </cell>
          <cell r="C3415">
            <v>34310</v>
          </cell>
          <cell r="D3415" t="str">
            <v>34310</v>
          </cell>
          <cell r="E3415" t="str">
            <v>Distribution Southboro</v>
          </cell>
          <cell r="F3415" t="str">
            <v>Gas Operations</v>
          </cell>
          <cell r="G3415" t="str">
            <v>Distribution Southboro</v>
          </cell>
          <cell r="H3415" t="str">
            <v>120</v>
          </cell>
          <cell r="I3415" t="str">
            <v>CI</v>
          </cell>
          <cell r="L3415">
            <v>529.20000000000005</v>
          </cell>
        </row>
        <row r="3416">
          <cell r="A3416" t="str">
            <v>O&amp;M</v>
          </cell>
          <cell r="B3416" t="str">
            <v>Bean III,Donald K</v>
          </cell>
          <cell r="C3416">
            <v>34310</v>
          </cell>
          <cell r="D3416" t="str">
            <v>34310</v>
          </cell>
          <cell r="E3416" t="str">
            <v>Distribution Southboro</v>
          </cell>
          <cell r="F3416" t="str">
            <v>Gas Operations</v>
          </cell>
          <cell r="G3416" t="str">
            <v>Distribution Southboro</v>
          </cell>
          <cell r="H3416" t="str">
            <v>120</v>
          </cell>
          <cell r="I3416" t="str">
            <v>IT</v>
          </cell>
          <cell r="J3416">
            <v>0</v>
          </cell>
        </row>
        <row r="3417">
          <cell r="A3417" t="str">
            <v>O&amp;M</v>
          </cell>
          <cell r="B3417" t="str">
            <v>Bean III,Donald K</v>
          </cell>
          <cell r="C3417">
            <v>34310</v>
          </cell>
          <cell r="D3417" t="str">
            <v>34310</v>
          </cell>
          <cell r="E3417" t="str">
            <v>Distribution Southboro</v>
          </cell>
          <cell r="F3417" t="str">
            <v>Gas Operations</v>
          </cell>
          <cell r="G3417" t="str">
            <v>Distribution Southboro</v>
          </cell>
          <cell r="H3417" t="str">
            <v>120</v>
          </cell>
          <cell r="I3417" t="str">
            <v>OT</v>
          </cell>
          <cell r="J3417">
            <v>0</v>
          </cell>
          <cell r="M3417">
            <v>-5040.24</v>
          </cell>
        </row>
        <row r="3418">
          <cell r="A3418" t="str">
            <v>CAP</v>
          </cell>
          <cell r="B3418" t="str">
            <v>Bean III,Donald K</v>
          </cell>
          <cell r="C3418">
            <v>34315</v>
          </cell>
          <cell r="D3418" t="str">
            <v>34315</v>
          </cell>
          <cell r="E3418" t="str">
            <v>Distribution Somerville</v>
          </cell>
          <cell r="F3418" t="str">
            <v>Gas Operations</v>
          </cell>
          <cell r="G3418" t="str">
            <v>Distribution Somerville</v>
          </cell>
          <cell r="H3418" t="str">
            <v>120</v>
          </cell>
          <cell r="I3418" t="str">
            <v>CI</v>
          </cell>
          <cell r="L3418">
            <v>-915.58</v>
          </cell>
        </row>
        <row r="3419">
          <cell r="A3419" t="str">
            <v>CAP</v>
          </cell>
          <cell r="B3419" t="str">
            <v>Bean III,Donald K</v>
          </cell>
          <cell r="C3419">
            <v>34320</v>
          </cell>
          <cell r="D3419" t="str">
            <v>34320</v>
          </cell>
          <cell r="E3419" t="str">
            <v>Distribution Dedham</v>
          </cell>
          <cell r="F3419" t="str">
            <v>Gas Operations</v>
          </cell>
          <cell r="G3419" t="str">
            <v>Distribution Dedham</v>
          </cell>
          <cell r="H3419" t="str">
            <v>120</v>
          </cell>
          <cell r="I3419" t="str">
            <v>CI</v>
          </cell>
          <cell r="L3419">
            <v>0</v>
          </cell>
        </row>
        <row r="3420">
          <cell r="A3420" t="str">
            <v>CAP</v>
          </cell>
          <cell r="B3420" t="str">
            <v>Bean III,Donald K</v>
          </cell>
          <cell r="C3420">
            <v>34325</v>
          </cell>
          <cell r="D3420" t="str">
            <v>34325</v>
          </cell>
          <cell r="E3420" t="str">
            <v>Distribution Plymouth</v>
          </cell>
          <cell r="F3420" t="str">
            <v>Gas Operations</v>
          </cell>
          <cell r="G3420" t="str">
            <v>Distribution Plymouth</v>
          </cell>
          <cell r="H3420" t="str">
            <v>120</v>
          </cell>
          <cell r="I3420" t="str">
            <v>CI</v>
          </cell>
          <cell r="L3420">
            <v>0</v>
          </cell>
        </row>
        <row r="3421">
          <cell r="A3421" t="str">
            <v>O&amp;M</v>
          </cell>
          <cell r="B3421" t="str">
            <v>Bean III,Donald K</v>
          </cell>
          <cell r="C3421">
            <v>34325</v>
          </cell>
          <cell r="D3421" t="str">
            <v>34325</v>
          </cell>
          <cell r="E3421" t="str">
            <v>Distribution Plymouth</v>
          </cell>
          <cell r="F3421" t="str">
            <v>Gas Operations</v>
          </cell>
          <cell r="G3421" t="str">
            <v>Distribution Plymouth</v>
          </cell>
          <cell r="H3421" t="str">
            <v>120</v>
          </cell>
          <cell r="I3421" t="str">
            <v>IT</v>
          </cell>
          <cell r="J3421">
            <v>0</v>
          </cell>
          <cell r="M3421">
            <v>2639.2</v>
          </cell>
        </row>
        <row r="3422">
          <cell r="A3422" t="str">
            <v>CAP</v>
          </cell>
          <cell r="B3422" t="str">
            <v>Bean III,Donald K</v>
          </cell>
          <cell r="C3422">
            <v>34330</v>
          </cell>
          <cell r="D3422" t="str">
            <v>34330</v>
          </cell>
          <cell r="E3422" t="str">
            <v>Distribution New Bedford</v>
          </cell>
          <cell r="F3422" t="str">
            <v>Gas Operations</v>
          </cell>
          <cell r="G3422" t="str">
            <v>Distribution New Bedford</v>
          </cell>
          <cell r="H3422" t="str">
            <v>120</v>
          </cell>
          <cell r="I3422" t="str">
            <v>CB</v>
          </cell>
          <cell r="L3422">
            <v>99.54</v>
          </cell>
        </row>
        <row r="3423">
          <cell r="A3423" t="str">
            <v>CAP</v>
          </cell>
          <cell r="B3423" t="str">
            <v>Bean III,Donald K</v>
          </cell>
          <cell r="C3423">
            <v>34330</v>
          </cell>
          <cell r="D3423" t="str">
            <v>34330</v>
          </cell>
          <cell r="E3423" t="str">
            <v>Distribution New Bedford</v>
          </cell>
          <cell r="F3423" t="str">
            <v>Gas Operations</v>
          </cell>
          <cell r="G3423" t="str">
            <v>Distribution New Bedford</v>
          </cell>
          <cell r="H3423" t="str">
            <v>120</v>
          </cell>
          <cell r="I3423" t="str">
            <v>CI</v>
          </cell>
          <cell r="L3423">
            <v>690.52</v>
          </cell>
        </row>
        <row r="3424">
          <cell r="A3424" t="str">
            <v>CAP</v>
          </cell>
          <cell r="B3424" t="str">
            <v>Bean III,Donald K</v>
          </cell>
          <cell r="C3424">
            <v>34330</v>
          </cell>
          <cell r="D3424" t="str">
            <v>34330</v>
          </cell>
          <cell r="E3424" t="str">
            <v>Distribution New Bedford</v>
          </cell>
          <cell r="F3424" t="str">
            <v>Gas Operations</v>
          </cell>
          <cell r="G3424" t="str">
            <v>Distribution New Bedford</v>
          </cell>
          <cell r="H3424" t="str">
            <v>120</v>
          </cell>
          <cell r="I3424" t="str">
            <v>CL</v>
          </cell>
          <cell r="L3424">
            <v>226.23</v>
          </cell>
        </row>
        <row r="3425">
          <cell r="A3425" t="str">
            <v>O&amp;M</v>
          </cell>
          <cell r="B3425" t="str">
            <v>Bean III,Donald K</v>
          </cell>
          <cell r="C3425">
            <v>34335</v>
          </cell>
          <cell r="D3425" t="str">
            <v>34335</v>
          </cell>
          <cell r="E3425" t="str">
            <v>Customer Connections</v>
          </cell>
          <cell r="F3425" t="str">
            <v>Gas Operations</v>
          </cell>
          <cell r="H3425" t="str">
            <v>120</v>
          </cell>
          <cell r="I3425" t="str">
            <v>IT</v>
          </cell>
          <cell r="J3425">
            <v>125</v>
          </cell>
          <cell r="M3425">
            <v>19091.36</v>
          </cell>
        </row>
        <row r="3426">
          <cell r="A3426" t="str">
            <v>O&amp;M</v>
          </cell>
          <cell r="B3426" t="str">
            <v>Devereaux,James J</v>
          </cell>
          <cell r="C3426">
            <v>34415</v>
          </cell>
          <cell r="D3426" t="str">
            <v>34415</v>
          </cell>
          <cell r="E3426" t="str">
            <v>Service Cambridge</v>
          </cell>
          <cell r="F3426" t="str">
            <v>Gas Operations</v>
          </cell>
          <cell r="G3426" t="str">
            <v>Service Somerville</v>
          </cell>
          <cell r="H3426" t="str">
            <v>120</v>
          </cell>
          <cell r="I3426" t="str">
            <v>IT</v>
          </cell>
          <cell r="J3426">
            <v>0</v>
          </cell>
          <cell r="M3426">
            <v>1807.69</v>
          </cell>
        </row>
        <row r="3427">
          <cell r="A3427" t="str">
            <v>O&amp;M</v>
          </cell>
          <cell r="B3427" t="str">
            <v>Devereaux,James J</v>
          </cell>
          <cell r="C3427">
            <v>34420</v>
          </cell>
          <cell r="D3427" t="str">
            <v>34420</v>
          </cell>
          <cell r="E3427" t="str">
            <v>Service Dedham</v>
          </cell>
          <cell r="F3427" t="str">
            <v>Gas Operations</v>
          </cell>
          <cell r="G3427" t="str">
            <v>Service Dedham</v>
          </cell>
          <cell r="H3427" t="str">
            <v>120</v>
          </cell>
          <cell r="I3427" t="str">
            <v>OT</v>
          </cell>
          <cell r="J3427">
            <v>0</v>
          </cell>
          <cell r="M3427">
            <v>-3989.64</v>
          </cell>
        </row>
        <row r="3428">
          <cell r="A3428" t="str">
            <v>O&amp;M</v>
          </cell>
          <cell r="B3428" t="str">
            <v>Devereaux,James J</v>
          </cell>
          <cell r="C3428">
            <v>34425</v>
          </cell>
          <cell r="D3428" t="str">
            <v>34425</v>
          </cell>
          <cell r="E3428" t="str">
            <v>Service Plymouth</v>
          </cell>
          <cell r="F3428" t="str">
            <v>Gas Operations</v>
          </cell>
          <cell r="G3428" t="str">
            <v>Service Plymouth</v>
          </cell>
          <cell r="H3428" t="str">
            <v>120</v>
          </cell>
          <cell r="I3428" t="str">
            <v>IT</v>
          </cell>
          <cell r="J3428">
            <v>0</v>
          </cell>
          <cell r="M3428">
            <v>-216.8</v>
          </cell>
        </row>
        <row r="3429">
          <cell r="A3429" t="str">
            <v>O&amp;M</v>
          </cell>
          <cell r="B3429" t="str">
            <v>Devereaux,James J</v>
          </cell>
          <cell r="C3429">
            <v>34440</v>
          </cell>
          <cell r="D3429" t="str">
            <v>34440</v>
          </cell>
          <cell r="E3429" t="str">
            <v>Meter Shop Southboro</v>
          </cell>
          <cell r="F3429" t="str">
            <v>Gas Operations</v>
          </cell>
          <cell r="G3429" t="str">
            <v>Meter Shop Southboro</v>
          </cell>
          <cell r="H3429" t="str">
            <v>120</v>
          </cell>
          <cell r="I3429" t="str">
            <v>IT</v>
          </cell>
          <cell r="J3429">
            <v>0</v>
          </cell>
          <cell r="M3429">
            <v>41040.03</v>
          </cell>
        </row>
        <row r="3430">
          <cell r="A3430" t="str">
            <v>O&amp;M</v>
          </cell>
          <cell r="B3430" t="str">
            <v>Devereaux,James J</v>
          </cell>
          <cell r="C3430">
            <v>34445</v>
          </cell>
          <cell r="D3430" t="str">
            <v>34445</v>
          </cell>
          <cell r="E3430" t="str">
            <v>Service Dispatch</v>
          </cell>
          <cell r="F3430" t="str">
            <v>Gas Operations</v>
          </cell>
          <cell r="G3430" t="str">
            <v>Service Dispatch</v>
          </cell>
          <cell r="H3430" t="str">
            <v>120</v>
          </cell>
          <cell r="I3430" t="str">
            <v>OT</v>
          </cell>
          <cell r="J3430">
            <v>575</v>
          </cell>
          <cell r="K3430">
            <v>675</v>
          </cell>
          <cell r="M3430">
            <v>653.16999999999996</v>
          </cell>
        </row>
        <row r="3431">
          <cell r="A3431" t="str">
            <v>O&amp;M</v>
          </cell>
          <cell r="C3431">
            <v>90000</v>
          </cell>
          <cell r="D3431" t="str">
            <v>90000</v>
          </cell>
          <cell r="E3431" t="str">
            <v>Inter-Co Expenses</v>
          </cell>
          <cell r="H3431" t="str">
            <v>120</v>
          </cell>
          <cell r="I3431" t="str">
            <v>IT</v>
          </cell>
          <cell r="M3431">
            <v>35378.42</v>
          </cell>
        </row>
        <row r="3432">
          <cell r="A3432" t="str">
            <v>O&amp;M</v>
          </cell>
          <cell r="C3432">
            <v>90000</v>
          </cell>
          <cell r="D3432" t="str">
            <v>90000</v>
          </cell>
          <cell r="E3432" t="str">
            <v>Inter-Co Expenses</v>
          </cell>
          <cell r="H3432" t="str">
            <v>120</v>
          </cell>
          <cell r="I3432" t="str">
            <v>OT</v>
          </cell>
          <cell r="K3432">
            <v>3105862.33</v>
          </cell>
          <cell r="L3432">
            <v>2276825.04</v>
          </cell>
          <cell r="M3432">
            <v>-56018.04</v>
          </cell>
        </row>
        <row r="3433">
          <cell r="A3433" t="str">
            <v>O&amp;M</v>
          </cell>
          <cell r="C3433">
            <v>99999</v>
          </cell>
          <cell r="D3433" t="str">
            <v>99999</v>
          </cell>
          <cell r="E3433" t="str">
            <v>Eliminations</v>
          </cell>
          <cell r="H3433" t="str">
            <v>120</v>
          </cell>
          <cell r="I3433" t="str">
            <v>IT</v>
          </cell>
          <cell r="L3433">
            <v>724.08</v>
          </cell>
          <cell r="M3433">
            <v>21202.639999999999</v>
          </cell>
        </row>
        <row r="3434">
          <cell r="A3434" t="str">
            <v>O&amp;M</v>
          </cell>
          <cell r="C3434">
            <v>99999</v>
          </cell>
          <cell r="D3434" t="str">
            <v>99999</v>
          </cell>
          <cell r="E3434" t="str">
            <v>Eliminations</v>
          </cell>
          <cell r="H3434" t="str">
            <v>120</v>
          </cell>
          <cell r="I3434" t="str">
            <v>OT</v>
          </cell>
          <cell r="L3434">
            <v>894.19</v>
          </cell>
          <cell r="M3434">
            <v>894.74</v>
          </cell>
        </row>
      </sheetData>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row r="2">
          <cell r="A2" t="str">
            <v>AK000000000</v>
          </cell>
        </row>
        <row r="3">
          <cell r="A3" t="str">
            <v>AL000000000</v>
          </cell>
        </row>
        <row r="4">
          <cell r="A4" t="str">
            <v>AR000000000</v>
          </cell>
        </row>
        <row r="5">
          <cell r="A5" t="str">
            <v>AZ000000000</v>
          </cell>
        </row>
        <row r="6">
          <cell r="A6" t="str">
            <v>CA000000000</v>
          </cell>
        </row>
        <row r="7">
          <cell r="A7" t="str">
            <v>CO000000000</v>
          </cell>
        </row>
        <row r="8">
          <cell r="A8" t="str">
            <v>CT000000000</v>
          </cell>
        </row>
        <row r="9">
          <cell r="A9" t="str">
            <v>DC000000000</v>
          </cell>
        </row>
        <row r="10">
          <cell r="A10" t="str">
            <v>DE000000000</v>
          </cell>
        </row>
        <row r="11">
          <cell r="A11" t="str">
            <v>FL000000000</v>
          </cell>
        </row>
        <row r="12">
          <cell r="A12" t="str">
            <v>GA000000000</v>
          </cell>
        </row>
        <row r="13">
          <cell r="A13" t="str">
            <v>HI000000000</v>
          </cell>
        </row>
        <row r="14">
          <cell r="A14" t="str">
            <v>IA000000000</v>
          </cell>
        </row>
        <row r="15">
          <cell r="A15" t="str">
            <v>ID000000000</v>
          </cell>
        </row>
        <row r="16">
          <cell r="A16" t="str">
            <v>IL000000000</v>
          </cell>
        </row>
        <row r="17">
          <cell r="A17" t="str">
            <v>IN000000000</v>
          </cell>
        </row>
        <row r="18">
          <cell r="A18" t="str">
            <v>KS000000000</v>
          </cell>
        </row>
        <row r="19">
          <cell r="A19" t="str">
            <v>KY000000000</v>
          </cell>
        </row>
        <row r="20">
          <cell r="A20" t="str">
            <v>LA000000000</v>
          </cell>
        </row>
        <row r="21">
          <cell r="A21" t="str">
            <v>MA000000000</v>
          </cell>
        </row>
        <row r="22">
          <cell r="A22" t="str">
            <v>MD000000000</v>
          </cell>
        </row>
        <row r="23">
          <cell r="A23" t="str">
            <v>ME000000000</v>
          </cell>
        </row>
        <row r="24">
          <cell r="A24" t="str">
            <v>MI000000000</v>
          </cell>
        </row>
        <row r="25">
          <cell r="A25" t="str">
            <v>MN000000000</v>
          </cell>
        </row>
        <row r="26">
          <cell r="A26" t="str">
            <v>MO000000000</v>
          </cell>
        </row>
        <row r="27">
          <cell r="A27" t="str">
            <v>MS000000000</v>
          </cell>
        </row>
        <row r="28">
          <cell r="A28" t="str">
            <v>MT000000000</v>
          </cell>
        </row>
        <row r="29">
          <cell r="A29" t="str">
            <v>NC000000000</v>
          </cell>
        </row>
        <row r="30">
          <cell r="A30" t="str">
            <v>ND000000000</v>
          </cell>
        </row>
        <row r="31">
          <cell r="A31" t="str">
            <v>NE000000000</v>
          </cell>
        </row>
        <row r="32">
          <cell r="A32" t="str">
            <v>NH000000000</v>
          </cell>
        </row>
        <row r="33">
          <cell r="A33" t="str">
            <v>NJ000000000</v>
          </cell>
        </row>
        <row r="34">
          <cell r="A34" t="str">
            <v>NM000000000</v>
          </cell>
        </row>
        <row r="35">
          <cell r="A35" t="str">
            <v>NV000000000</v>
          </cell>
        </row>
        <row r="36">
          <cell r="A36" t="str">
            <v>NY000000000</v>
          </cell>
        </row>
        <row r="37">
          <cell r="A37" t="str">
            <v>OH000000000</v>
          </cell>
        </row>
        <row r="38">
          <cell r="A38" t="str">
            <v>OK000000000</v>
          </cell>
        </row>
        <row r="39">
          <cell r="A39" t="str">
            <v>OR000000000</v>
          </cell>
        </row>
        <row r="40">
          <cell r="A40" t="str">
            <v>PA000000000</v>
          </cell>
        </row>
        <row r="41">
          <cell r="A41" t="str">
            <v>RI000000000</v>
          </cell>
        </row>
        <row r="42">
          <cell r="A42" t="str">
            <v>SC000000000</v>
          </cell>
        </row>
        <row r="43">
          <cell r="A43" t="str">
            <v>SD000000000</v>
          </cell>
        </row>
        <row r="44">
          <cell r="A44" t="str">
            <v>TN000000000</v>
          </cell>
        </row>
        <row r="45">
          <cell r="A45" t="str">
            <v>TX000000000</v>
          </cell>
        </row>
        <row r="46">
          <cell r="A46" t="str">
            <v>UT000000000</v>
          </cell>
        </row>
        <row r="47">
          <cell r="A47" t="str">
            <v>VA000000000</v>
          </cell>
        </row>
        <row r="48">
          <cell r="A48" t="str">
            <v>VT000000000</v>
          </cell>
        </row>
        <row r="49">
          <cell r="A49" t="str">
            <v>WA000000000</v>
          </cell>
        </row>
        <row r="50">
          <cell r="A50" t="str">
            <v>WI000000000</v>
          </cell>
        </row>
        <row r="51">
          <cell r="A51" t="str">
            <v>WV000000000</v>
          </cell>
        </row>
        <row r="52">
          <cell r="A52" t="str">
            <v>WY000000000</v>
          </cell>
        </row>
      </sheetData>
      <sheetData sheetId="405" refreshError="1">
        <row r="5">
          <cell r="A5" t="str">
            <v>Field1</v>
          </cell>
          <cell r="B5" t="str">
            <v>Account</v>
          </cell>
          <cell r="C5" t="str">
            <v>Field3</v>
          </cell>
          <cell r="D5" t="str">
            <v>Year</v>
          </cell>
          <cell r="E5" t="str">
            <v>Month</v>
          </cell>
          <cell r="F5" t="str">
            <v>Day</v>
          </cell>
          <cell r="G5" t="str">
            <v>Field7</v>
          </cell>
          <cell r="H5" t="str">
            <v>Field8</v>
          </cell>
          <cell r="I5" t="str">
            <v>Field9</v>
          </cell>
          <cell r="J5" t="str">
            <v>Field10</v>
          </cell>
          <cell r="K5" t="str">
            <v>Amount</v>
          </cell>
          <cell r="L5" t="str">
            <v>Abs</v>
          </cell>
          <cell r="M5" t="str">
            <v>Match</v>
          </cell>
          <cell r="N5" t="str">
            <v>Field12</v>
          </cell>
          <cell r="O5" t="str">
            <v>Field13</v>
          </cell>
          <cell r="P5" t="str">
            <v>Identifier</v>
          </cell>
          <cell r="Q5" t="str">
            <v>Field15</v>
          </cell>
          <cell r="R5" t="str">
            <v>Field16</v>
          </cell>
          <cell r="S5" t="str">
            <v>Field17</v>
          </cell>
          <cell r="T5" t="str">
            <v>Employee_Name</v>
          </cell>
          <cell r="U5" t="str">
            <v>Field19</v>
          </cell>
        </row>
        <row r="6">
          <cell r="A6">
            <v>1040</v>
          </cell>
          <cell r="B6">
            <v>683600</v>
          </cell>
          <cell r="C6">
            <v>55400</v>
          </cell>
          <cell r="D6">
            <v>2001</v>
          </cell>
          <cell r="E6">
            <v>4</v>
          </cell>
          <cell r="F6">
            <v>28</v>
          </cell>
          <cell r="G6">
            <v>4</v>
          </cell>
          <cell r="H6" t="str">
            <v>OT252</v>
          </cell>
          <cell r="I6" t="str">
            <v>$</v>
          </cell>
          <cell r="J6" t="str">
            <v>CD</v>
          </cell>
          <cell r="K6">
            <v>14.81</v>
          </cell>
          <cell r="L6">
            <v>14.81</v>
          </cell>
          <cell r="P6" t="str">
            <v>GIANT FOOD #</v>
          </cell>
          <cell r="Q6" t="str">
            <v>100    SI8</v>
          </cell>
          <cell r="R6" t="str">
            <v>200105010030</v>
          </cell>
          <cell r="S6" t="str">
            <v>20010501000AC0</v>
          </cell>
        </row>
        <row r="7">
          <cell r="A7">
            <v>1040</v>
          </cell>
          <cell r="B7">
            <v>683600</v>
          </cell>
          <cell r="C7">
            <v>55000</v>
          </cell>
          <cell r="D7">
            <v>2001</v>
          </cell>
          <cell r="E7">
            <v>2</v>
          </cell>
          <cell r="F7">
            <v>2</v>
          </cell>
          <cell r="G7">
            <v>2</v>
          </cell>
          <cell r="H7" t="str">
            <v>OT252</v>
          </cell>
          <cell r="I7" t="str">
            <v>$</v>
          </cell>
          <cell r="J7" t="str">
            <v>CD</v>
          </cell>
          <cell r="K7">
            <v>19.670000000000002</v>
          </cell>
          <cell r="L7">
            <v>19.670000000000002</v>
          </cell>
          <cell r="P7" t="str">
            <v>GIANT FOOD #</v>
          </cell>
          <cell r="Q7" t="str">
            <v>120    SI8</v>
          </cell>
          <cell r="R7" t="str">
            <v>200102050024</v>
          </cell>
          <cell r="S7" t="str">
            <v>20010205000AC0</v>
          </cell>
        </row>
        <row r="8">
          <cell r="A8">
            <v>1040</v>
          </cell>
          <cell r="B8">
            <v>683600</v>
          </cell>
          <cell r="C8">
            <v>55000</v>
          </cell>
          <cell r="D8">
            <v>2001</v>
          </cell>
          <cell r="E8">
            <v>4</v>
          </cell>
          <cell r="F8">
            <v>28</v>
          </cell>
          <cell r="G8">
            <v>4</v>
          </cell>
          <cell r="H8" t="str">
            <v>OT252</v>
          </cell>
          <cell r="I8" t="str">
            <v>$</v>
          </cell>
          <cell r="J8" t="str">
            <v>CD</v>
          </cell>
          <cell r="K8">
            <v>20.2</v>
          </cell>
          <cell r="L8">
            <v>20.2</v>
          </cell>
          <cell r="P8" t="str">
            <v>GIANT FOOD #</v>
          </cell>
          <cell r="Q8" t="str">
            <v>120    SI8</v>
          </cell>
          <cell r="R8" t="str">
            <v>200105010024</v>
          </cell>
          <cell r="S8" t="str">
            <v>20010501000AC0</v>
          </cell>
        </row>
        <row r="9">
          <cell r="A9">
            <v>1040</v>
          </cell>
          <cell r="B9">
            <v>683600</v>
          </cell>
          <cell r="C9">
            <v>55000</v>
          </cell>
          <cell r="D9">
            <v>2001</v>
          </cell>
          <cell r="E9">
            <v>2</v>
          </cell>
          <cell r="F9">
            <v>24</v>
          </cell>
          <cell r="G9">
            <v>2</v>
          </cell>
          <cell r="H9" t="str">
            <v>OT252</v>
          </cell>
          <cell r="I9" t="str">
            <v>$</v>
          </cell>
          <cell r="J9" t="str">
            <v>CD</v>
          </cell>
          <cell r="K9">
            <v>24.75</v>
          </cell>
          <cell r="L9">
            <v>24.75</v>
          </cell>
          <cell r="P9" t="str">
            <v>GIANT FOOD #</v>
          </cell>
          <cell r="Q9" t="str">
            <v>120    SI8</v>
          </cell>
          <cell r="R9" t="str">
            <v>200102260035</v>
          </cell>
          <cell r="S9" t="str">
            <v>20010226000AC0</v>
          </cell>
        </row>
        <row r="10">
          <cell r="A10">
            <v>1040</v>
          </cell>
          <cell r="B10">
            <v>683600</v>
          </cell>
          <cell r="C10">
            <v>2400</v>
          </cell>
          <cell r="D10">
            <v>2001</v>
          </cell>
          <cell r="E10">
            <v>2</v>
          </cell>
          <cell r="F10">
            <v>9</v>
          </cell>
          <cell r="G10">
            <v>2</v>
          </cell>
          <cell r="H10" t="str">
            <v>OT252</v>
          </cell>
          <cell r="I10" t="str">
            <v>$</v>
          </cell>
          <cell r="J10" t="str">
            <v>CD</v>
          </cell>
          <cell r="K10">
            <v>35.78</v>
          </cell>
          <cell r="L10">
            <v>35.78</v>
          </cell>
          <cell r="P10" t="str">
            <v>L'KOSTE VILL</v>
          </cell>
          <cell r="Q10" t="str">
            <v>A</v>
          </cell>
          <cell r="R10" t="str">
            <v>200102090011</v>
          </cell>
          <cell r="S10" t="str">
            <v>20010209000AC0</v>
          </cell>
        </row>
        <row r="11">
          <cell r="A11">
            <v>1040</v>
          </cell>
          <cell r="B11">
            <v>683600</v>
          </cell>
          <cell r="C11">
            <v>2400</v>
          </cell>
          <cell r="D11">
            <v>2001</v>
          </cell>
          <cell r="E11">
            <v>2</v>
          </cell>
          <cell r="F11">
            <v>2</v>
          </cell>
          <cell r="G11">
            <v>2</v>
          </cell>
          <cell r="H11" t="str">
            <v>OT252</v>
          </cell>
          <cell r="I11" t="str">
            <v>$</v>
          </cell>
          <cell r="J11" t="str">
            <v>CD</v>
          </cell>
          <cell r="K11">
            <v>43.87</v>
          </cell>
          <cell r="L11">
            <v>43.87</v>
          </cell>
          <cell r="P11" t="str">
            <v>PALUMBO PIZZ</v>
          </cell>
          <cell r="Q11" t="str">
            <v>A &amp; RES</v>
          </cell>
          <cell r="R11" t="str">
            <v>200102050020</v>
          </cell>
          <cell r="S11" t="str">
            <v>20010205000AC0</v>
          </cell>
        </row>
        <row r="12">
          <cell r="A12">
            <v>1040</v>
          </cell>
          <cell r="B12">
            <v>683600</v>
          </cell>
          <cell r="C12">
            <v>2400</v>
          </cell>
          <cell r="D12">
            <v>2001</v>
          </cell>
          <cell r="E12">
            <v>4</v>
          </cell>
          <cell r="F12">
            <v>28</v>
          </cell>
          <cell r="G12">
            <v>4</v>
          </cell>
          <cell r="H12" t="str">
            <v>OT252</v>
          </cell>
          <cell r="I12" t="str">
            <v>$</v>
          </cell>
          <cell r="J12" t="str">
            <v>CD</v>
          </cell>
          <cell r="K12">
            <v>50</v>
          </cell>
          <cell r="L12">
            <v>50</v>
          </cell>
          <cell r="P12" t="str">
            <v>KEARES RESTA</v>
          </cell>
          <cell r="Q12" t="str">
            <v>URANT GROU</v>
          </cell>
          <cell r="R12" t="str">
            <v>200105010014</v>
          </cell>
          <cell r="S12" t="str">
            <v>20010501000AC0</v>
          </cell>
        </row>
        <row r="13">
          <cell r="A13">
            <v>1040</v>
          </cell>
          <cell r="B13">
            <v>683600</v>
          </cell>
          <cell r="C13">
            <v>55000</v>
          </cell>
          <cell r="D13">
            <v>2001</v>
          </cell>
          <cell r="E13">
            <v>6</v>
          </cell>
          <cell r="F13">
            <v>18</v>
          </cell>
          <cell r="G13">
            <v>6</v>
          </cell>
          <cell r="H13" t="str">
            <v>OT252</v>
          </cell>
          <cell r="I13" t="str">
            <v>$</v>
          </cell>
          <cell r="J13" t="str">
            <v>CD</v>
          </cell>
          <cell r="K13">
            <v>50</v>
          </cell>
          <cell r="L13">
            <v>50</v>
          </cell>
          <cell r="P13" t="str">
            <v>TAVERN ON TH</v>
          </cell>
          <cell r="Q13" t="str">
            <v>E HILL</v>
          </cell>
          <cell r="R13" t="str">
            <v>200106180006</v>
          </cell>
          <cell r="S13" t="str">
            <v>20010618000AC0</v>
          </cell>
        </row>
        <row r="14">
          <cell r="A14">
            <v>1040</v>
          </cell>
          <cell r="B14">
            <v>683600</v>
          </cell>
          <cell r="C14">
            <v>2000</v>
          </cell>
          <cell r="D14">
            <v>2001</v>
          </cell>
          <cell r="E14">
            <v>2</v>
          </cell>
          <cell r="F14">
            <v>24</v>
          </cell>
          <cell r="G14">
            <v>2</v>
          </cell>
          <cell r="H14" t="str">
            <v>OT252</v>
          </cell>
          <cell r="I14" t="str">
            <v>$</v>
          </cell>
          <cell r="J14" t="str">
            <v>CD</v>
          </cell>
          <cell r="K14">
            <v>52.5</v>
          </cell>
          <cell r="L14">
            <v>52.5</v>
          </cell>
          <cell r="P14" t="str">
            <v>HOSS'S STEAK</v>
          </cell>
          <cell r="Q14" t="str">
            <v>&amp; SEA H</v>
          </cell>
          <cell r="R14" t="str">
            <v>200102260002</v>
          </cell>
          <cell r="S14" t="str">
            <v>20010226000AC0</v>
          </cell>
        </row>
        <row r="15">
          <cell r="A15">
            <v>1040</v>
          </cell>
          <cell r="B15">
            <v>683600</v>
          </cell>
          <cell r="C15">
            <v>55000</v>
          </cell>
          <cell r="D15">
            <v>2001</v>
          </cell>
          <cell r="E15">
            <v>4</v>
          </cell>
          <cell r="F15">
            <v>18</v>
          </cell>
          <cell r="G15">
            <v>4</v>
          </cell>
          <cell r="H15" t="str">
            <v>OT252</v>
          </cell>
          <cell r="I15" t="str">
            <v>$</v>
          </cell>
          <cell r="J15" t="str">
            <v>CD</v>
          </cell>
          <cell r="K15">
            <v>82.15</v>
          </cell>
          <cell r="L15">
            <v>82.15</v>
          </cell>
          <cell r="P15" t="str">
            <v>DOE &amp; JERRY</v>
          </cell>
          <cell r="Q15" t="str">
            <v>S BARBECUE</v>
          </cell>
          <cell r="R15" t="str">
            <v>200104180039</v>
          </cell>
          <cell r="S15" t="str">
            <v>20010418000AC0</v>
          </cell>
        </row>
        <row r="16">
          <cell r="A16">
            <v>1040</v>
          </cell>
          <cell r="B16">
            <v>683600</v>
          </cell>
          <cell r="C16">
            <v>55200</v>
          </cell>
          <cell r="D16">
            <v>2001</v>
          </cell>
          <cell r="E16">
            <v>2</v>
          </cell>
          <cell r="F16">
            <v>24</v>
          </cell>
          <cell r="G16">
            <v>2</v>
          </cell>
          <cell r="H16" t="str">
            <v>OT252</v>
          </cell>
          <cell r="I16" t="str">
            <v>$</v>
          </cell>
          <cell r="J16" t="str">
            <v>CD</v>
          </cell>
          <cell r="K16">
            <v>83.03</v>
          </cell>
          <cell r="L16">
            <v>83.03</v>
          </cell>
          <cell r="P16" t="str">
            <v>L'KOSTE VILL</v>
          </cell>
          <cell r="Q16" t="str">
            <v>A</v>
          </cell>
          <cell r="R16" t="str">
            <v>200102260043</v>
          </cell>
          <cell r="S16" t="str">
            <v>20010226000AC0</v>
          </cell>
        </row>
        <row r="17">
          <cell r="A17">
            <v>1040</v>
          </cell>
          <cell r="B17">
            <v>683600</v>
          </cell>
          <cell r="C17">
            <v>2400</v>
          </cell>
          <cell r="D17">
            <v>2001</v>
          </cell>
          <cell r="E17">
            <v>1</v>
          </cell>
          <cell r="F17">
            <v>24</v>
          </cell>
          <cell r="G17">
            <v>1</v>
          </cell>
          <cell r="H17" t="str">
            <v>OT252</v>
          </cell>
          <cell r="I17" t="str">
            <v>$</v>
          </cell>
          <cell r="J17" t="str">
            <v>CD</v>
          </cell>
          <cell r="K17">
            <v>83.98</v>
          </cell>
          <cell r="L17">
            <v>83.98</v>
          </cell>
          <cell r="P17" t="str">
            <v>L'KOSTE VILL</v>
          </cell>
          <cell r="Q17" t="str">
            <v>A</v>
          </cell>
          <cell r="R17" t="str">
            <v>200101240026</v>
          </cell>
          <cell r="S17" t="str">
            <v>20010124000AC0</v>
          </cell>
        </row>
        <row r="18">
          <cell r="A18">
            <v>1040</v>
          </cell>
          <cell r="B18">
            <v>683600</v>
          </cell>
          <cell r="C18">
            <v>2400</v>
          </cell>
          <cell r="D18">
            <v>2001</v>
          </cell>
          <cell r="E18">
            <v>1</v>
          </cell>
          <cell r="F18">
            <v>24</v>
          </cell>
          <cell r="G18">
            <v>1</v>
          </cell>
          <cell r="H18" t="str">
            <v>OT252</v>
          </cell>
          <cell r="I18" t="str">
            <v>$</v>
          </cell>
          <cell r="J18" t="str">
            <v>CD</v>
          </cell>
          <cell r="K18">
            <v>87.97</v>
          </cell>
          <cell r="L18">
            <v>87.97</v>
          </cell>
          <cell r="P18" t="str">
            <v>PIZZA HUT 73</v>
          </cell>
          <cell r="Q18" t="str">
            <v>9104</v>
          </cell>
          <cell r="R18" t="str">
            <v>200101240025</v>
          </cell>
          <cell r="S18" t="str">
            <v>20010124000AC0</v>
          </cell>
        </row>
        <row r="19">
          <cell r="A19">
            <v>1040</v>
          </cell>
          <cell r="B19">
            <v>683600</v>
          </cell>
          <cell r="C19">
            <v>2200</v>
          </cell>
          <cell r="D19">
            <v>2001</v>
          </cell>
          <cell r="E19">
            <v>6</v>
          </cell>
          <cell r="F19">
            <v>8</v>
          </cell>
          <cell r="G19">
            <v>6</v>
          </cell>
          <cell r="H19" t="str">
            <v>OT252</v>
          </cell>
          <cell r="I19" t="str">
            <v>$</v>
          </cell>
          <cell r="J19" t="str">
            <v>CD</v>
          </cell>
          <cell r="K19">
            <v>105.39</v>
          </cell>
          <cell r="L19">
            <v>105.39</v>
          </cell>
          <cell r="P19" t="str">
            <v>L'KOSTE VILL</v>
          </cell>
          <cell r="Q19" t="str">
            <v>A</v>
          </cell>
          <cell r="R19" t="str">
            <v>200106080003</v>
          </cell>
          <cell r="S19" t="str">
            <v>20010608000AC0</v>
          </cell>
        </row>
        <row r="20">
          <cell r="A20">
            <v>1040</v>
          </cell>
          <cell r="B20">
            <v>683600</v>
          </cell>
          <cell r="C20">
            <v>55400</v>
          </cell>
          <cell r="D20">
            <v>2001</v>
          </cell>
          <cell r="E20">
            <v>5</v>
          </cell>
          <cell r="F20">
            <v>16</v>
          </cell>
          <cell r="G20">
            <v>5</v>
          </cell>
          <cell r="H20" t="str">
            <v>OT252</v>
          </cell>
          <cell r="I20" t="str">
            <v>$</v>
          </cell>
          <cell r="J20" t="str">
            <v>CD</v>
          </cell>
          <cell r="K20">
            <v>118.06</v>
          </cell>
          <cell r="L20">
            <v>118.06</v>
          </cell>
          <cell r="P20" t="str">
            <v>PIZZA HUT 73</v>
          </cell>
          <cell r="Q20" t="str">
            <v>9104</v>
          </cell>
          <cell r="R20" t="str">
            <v>200105160039</v>
          </cell>
          <cell r="S20" t="str">
            <v>20010516000AC0</v>
          </cell>
        </row>
        <row r="21">
          <cell r="A21">
            <v>1040</v>
          </cell>
          <cell r="B21">
            <v>683600</v>
          </cell>
          <cell r="C21">
            <v>2000</v>
          </cell>
          <cell r="D21">
            <v>2001</v>
          </cell>
          <cell r="E21">
            <v>3</v>
          </cell>
          <cell r="F21">
            <v>1</v>
          </cell>
          <cell r="G21">
            <v>3</v>
          </cell>
          <cell r="H21" t="str">
            <v>OT252</v>
          </cell>
          <cell r="I21" t="str">
            <v>$</v>
          </cell>
          <cell r="J21" t="str">
            <v>CD</v>
          </cell>
          <cell r="K21">
            <v>133.12</v>
          </cell>
          <cell r="L21">
            <v>133.12</v>
          </cell>
          <cell r="P21" t="str">
            <v>HARDING S</v>
          </cell>
          <cell r="R21" t="str">
            <v>200103050002</v>
          </cell>
          <cell r="S21" t="str">
            <v>20010305000AC0</v>
          </cell>
        </row>
        <row r="22">
          <cell r="A22">
            <v>1040</v>
          </cell>
          <cell r="B22">
            <v>683600</v>
          </cell>
          <cell r="C22">
            <v>55400</v>
          </cell>
          <cell r="D22">
            <v>2001</v>
          </cell>
          <cell r="E22">
            <v>1</v>
          </cell>
          <cell r="F22">
            <v>16</v>
          </cell>
          <cell r="G22">
            <v>1</v>
          </cell>
          <cell r="H22" t="str">
            <v>OT252</v>
          </cell>
          <cell r="I22" t="str">
            <v>$</v>
          </cell>
          <cell r="J22" t="str">
            <v>CD</v>
          </cell>
          <cell r="K22">
            <v>139.28</v>
          </cell>
          <cell r="L22">
            <v>139.28</v>
          </cell>
          <cell r="P22" t="str">
            <v>HARDING S</v>
          </cell>
          <cell r="R22" t="str">
            <v>200101220036</v>
          </cell>
          <cell r="S22" t="str">
            <v>20010122000AC0</v>
          </cell>
        </row>
        <row r="23">
          <cell r="A23">
            <v>1040</v>
          </cell>
          <cell r="B23">
            <v>683600</v>
          </cell>
          <cell r="C23">
            <v>2200</v>
          </cell>
          <cell r="D23">
            <v>2001</v>
          </cell>
          <cell r="E23">
            <v>4</v>
          </cell>
          <cell r="F23">
            <v>28</v>
          </cell>
          <cell r="G23">
            <v>4</v>
          </cell>
          <cell r="H23" t="str">
            <v>OT252</v>
          </cell>
          <cell r="I23" t="str">
            <v>$</v>
          </cell>
          <cell r="J23" t="str">
            <v>CD</v>
          </cell>
          <cell r="K23">
            <v>154</v>
          </cell>
          <cell r="L23">
            <v>154</v>
          </cell>
          <cell r="P23" t="str">
            <v>L'KOSTE VILL</v>
          </cell>
          <cell r="Q23" t="str">
            <v>A</v>
          </cell>
          <cell r="R23" t="str">
            <v>200105010002</v>
          </cell>
          <cell r="S23" t="str">
            <v>20010501000AC0</v>
          </cell>
        </row>
        <row r="24">
          <cell r="A24">
            <v>1040</v>
          </cell>
          <cell r="B24">
            <v>683600</v>
          </cell>
          <cell r="C24">
            <v>55200</v>
          </cell>
          <cell r="D24">
            <v>2001</v>
          </cell>
          <cell r="E24">
            <v>2</v>
          </cell>
          <cell r="F24">
            <v>9</v>
          </cell>
          <cell r="G24">
            <v>2</v>
          </cell>
          <cell r="H24" t="str">
            <v>OT252</v>
          </cell>
          <cell r="I24" t="str">
            <v>$</v>
          </cell>
          <cell r="J24" t="str">
            <v>CD</v>
          </cell>
          <cell r="K24">
            <v>158.82</v>
          </cell>
          <cell r="L24">
            <v>158.82</v>
          </cell>
          <cell r="P24" t="str">
            <v>L'KOSTE VILL</v>
          </cell>
          <cell r="Q24" t="str">
            <v>A</v>
          </cell>
          <cell r="R24" t="str">
            <v>200102090017</v>
          </cell>
          <cell r="S24" t="str">
            <v>20010209000AC0</v>
          </cell>
        </row>
        <row r="25">
          <cell r="A25">
            <v>1040</v>
          </cell>
          <cell r="B25">
            <v>683600</v>
          </cell>
          <cell r="C25">
            <v>2400</v>
          </cell>
          <cell r="D25">
            <v>2001</v>
          </cell>
          <cell r="E25">
            <v>3</v>
          </cell>
          <cell r="F25">
            <v>31</v>
          </cell>
          <cell r="G25">
            <v>3</v>
          </cell>
          <cell r="H25" t="str">
            <v>OT252</v>
          </cell>
          <cell r="I25" t="str">
            <v>$</v>
          </cell>
          <cell r="J25" t="str">
            <v>CD</v>
          </cell>
          <cell r="K25">
            <v>177.68</v>
          </cell>
          <cell r="L25">
            <v>177.68</v>
          </cell>
          <cell r="P25" t="str">
            <v>L'KOSTE VILL</v>
          </cell>
          <cell r="Q25" t="str">
            <v>A</v>
          </cell>
          <cell r="R25" t="str">
            <v>200104020018</v>
          </cell>
          <cell r="S25" t="str">
            <v>20010402000AC0</v>
          </cell>
        </row>
        <row r="26">
          <cell r="A26">
            <v>1040</v>
          </cell>
          <cell r="B26">
            <v>683600</v>
          </cell>
          <cell r="C26">
            <v>2400</v>
          </cell>
          <cell r="D26">
            <v>2001</v>
          </cell>
          <cell r="E26">
            <v>1</v>
          </cell>
          <cell r="F26">
            <v>16</v>
          </cell>
          <cell r="G26">
            <v>1</v>
          </cell>
          <cell r="H26" t="str">
            <v>OT252</v>
          </cell>
          <cell r="I26" t="str">
            <v>$</v>
          </cell>
          <cell r="J26" t="str">
            <v>CD</v>
          </cell>
          <cell r="K26">
            <v>207.79</v>
          </cell>
          <cell r="L26">
            <v>207.79</v>
          </cell>
          <cell r="P26" t="str">
            <v>L'KOSTE VILL</v>
          </cell>
          <cell r="Q26" t="str">
            <v>A</v>
          </cell>
          <cell r="R26" t="str">
            <v>200101220025</v>
          </cell>
          <cell r="S26" t="str">
            <v>20010122000AC0</v>
          </cell>
        </row>
        <row r="27">
          <cell r="A27">
            <v>1040</v>
          </cell>
          <cell r="B27">
            <v>683600</v>
          </cell>
          <cell r="C27">
            <v>55200</v>
          </cell>
          <cell r="D27">
            <v>2001</v>
          </cell>
          <cell r="E27">
            <v>2</v>
          </cell>
          <cell r="F27">
            <v>24</v>
          </cell>
          <cell r="G27">
            <v>2</v>
          </cell>
          <cell r="H27" t="str">
            <v>OT252</v>
          </cell>
          <cell r="I27" t="str">
            <v>$</v>
          </cell>
          <cell r="J27" t="str">
            <v>CD</v>
          </cell>
          <cell r="K27">
            <v>229.76</v>
          </cell>
          <cell r="L27">
            <v>229.76</v>
          </cell>
          <cell r="P27" t="str">
            <v>HARDING S</v>
          </cell>
          <cell r="R27" t="str">
            <v>200102260046</v>
          </cell>
          <cell r="S27" t="str">
            <v>20010226000AC0</v>
          </cell>
        </row>
        <row r="28">
          <cell r="A28">
            <v>1040</v>
          </cell>
          <cell r="B28">
            <v>683600</v>
          </cell>
          <cell r="C28">
            <v>55200</v>
          </cell>
          <cell r="D28">
            <v>2001</v>
          </cell>
          <cell r="E28">
            <v>2</v>
          </cell>
          <cell r="F28">
            <v>24</v>
          </cell>
          <cell r="G28">
            <v>2</v>
          </cell>
          <cell r="H28" t="str">
            <v>OT252</v>
          </cell>
          <cell r="I28" t="str">
            <v>$</v>
          </cell>
          <cell r="J28" t="str">
            <v>CD</v>
          </cell>
          <cell r="K28">
            <v>235.05</v>
          </cell>
          <cell r="L28">
            <v>235.05</v>
          </cell>
          <cell r="P28" t="str">
            <v>HARDING S</v>
          </cell>
          <cell r="R28" t="str">
            <v>200102260044</v>
          </cell>
          <cell r="S28" t="str">
            <v>20010226000AC0</v>
          </cell>
        </row>
        <row r="29">
          <cell r="A29">
            <v>1040</v>
          </cell>
          <cell r="B29">
            <v>683600</v>
          </cell>
          <cell r="C29">
            <v>55200</v>
          </cell>
          <cell r="D29">
            <v>2001</v>
          </cell>
          <cell r="E29">
            <v>2</v>
          </cell>
          <cell r="F29">
            <v>24</v>
          </cell>
          <cell r="G29">
            <v>2</v>
          </cell>
          <cell r="H29" t="str">
            <v>OT252</v>
          </cell>
          <cell r="I29" t="str">
            <v>$</v>
          </cell>
          <cell r="J29" t="str">
            <v>CD</v>
          </cell>
          <cell r="K29">
            <v>244.79</v>
          </cell>
          <cell r="L29">
            <v>244.79</v>
          </cell>
          <cell r="P29" t="str">
            <v>HARDING S</v>
          </cell>
          <cell r="R29" t="str">
            <v>200102260045</v>
          </cell>
          <cell r="S29" t="str">
            <v>20010226000AC0</v>
          </cell>
        </row>
        <row r="30">
          <cell r="A30">
            <v>1040</v>
          </cell>
          <cell r="B30">
            <v>683600</v>
          </cell>
          <cell r="C30">
            <v>2400</v>
          </cell>
          <cell r="D30">
            <v>2001</v>
          </cell>
          <cell r="E30">
            <v>4</v>
          </cell>
          <cell r="F30">
            <v>28</v>
          </cell>
          <cell r="G30">
            <v>4</v>
          </cell>
          <cell r="H30" t="str">
            <v>OT252</v>
          </cell>
          <cell r="I30" t="str">
            <v>$</v>
          </cell>
          <cell r="J30" t="str">
            <v>CD</v>
          </cell>
          <cell r="K30">
            <v>252.88</v>
          </cell>
          <cell r="L30">
            <v>252.88</v>
          </cell>
          <cell r="P30" t="str">
            <v>CHEF WONG</v>
          </cell>
          <cell r="R30" t="str">
            <v>200105010016</v>
          </cell>
          <cell r="S30" t="str">
            <v>20010501000AC0</v>
          </cell>
        </row>
        <row r="31">
          <cell r="A31">
            <v>1040</v>
          </cell>
          <cell r="B31">
            <v>683600</v>
          </cell>
          <cell r="C31">
            <v>2400</v>
          </cell>
          <cell r="D31">
            <v>2001</v>
          </cell>
          <cell r="E31">
            <v>4</v>
          </cell>
          <cell r="F31">
            <v>28</v>
          </cell>
          <cell r="G31">
            <v>4</v>
          </cell>
          <cell r="H31" t="str">
            <v>OT252</v>
          </cell>
          <cell r="I31" t="str">
            <v>$</v>
          </cell>
          <cell r="J31" t="str">
            <v>CD</v>
          </cell>
          <cell r="K31">
            <v>255.28</v>
          </cell>
          <cell r="L31">
            <v>255.28</v>
          </cell>
          <cell r="P31" t="str">
            <v>L'KOSTE VILL</v>
          </cell>
          <cell r="Q31" t="str">
            <v>A</v>
          </cell>
          <cell r="R31" t="str">
            <v>200105010015</v>
          </cell>
          <cell r="S31" t="str">
            <v>20010501000AC0</v>
          </cell>
        </row>
        <row r="32">
          <cell r="A32">
            <v>1040</v>
          </cell>
          <cell r="B32">
            <v>683600</v>
          </cell>
          <cell r="C32">
            <v>55000</v>
          </cell>
          <cell r="D32">
            <v>2001</v>
          </cell>
          <cell r="E32">
            <v>6</v>
          </cell>
          <cell r="F32">
            <v>18</v>
          </cell>
          <cell r="G32">
            <v>6</v>
          </cell>
          <cell r="H32" t="str">
            <v>OT252</v>
          </cell>
          <cell r="I32" t="str">
            <v>$</v>
          </cell>
          <cell r="J32" t="str">
            <v>CD</v>
          </cell>
          <cell r="K32">
            <v>277.01</v>
          </cell>
          <cell r="L32">
            <v>277.01</v>
          </cell>
          <cell r="P32" t="str">
            <v>L'KOSTE VILL</v>
          </cell>
          <cell r="Q32" t="str">
            <v>A</v>
          </cell>
          <cell r="R32" t="str">
            <v>200106180005</v>
          </cell>
          <cell r="S32" t="str">
            <v>20010618000AC0</v>
          </cell>
        </row>
        <row r="33">
          <cell r="A33">
            <v>1040</v>
          </cell>
          <cell r="B33">
            <v>683600</v>
          </cell>
          <cell r="C33">
            <v>2400</v>
          </cell>
          <cell r="D33">
            <v>2001</v>
          </cell>
          <cell r="E33">
            <v>3</v>
          </cell>
          <cell r="F33">
            <v>9</v>
          </cell>
          <cell r="G33">
            <v>3</v>
          </cell>
          <cell r="H33" t="str">
            <v>OT252</v>
          </cell>
          <cell r="I33" t="str">
            <v>$</v>
          </cell>
          <cell r="J33" t="str">
            <v>CD</v>
          </cell>
          <cell r="K33">
            <v>284.73</v>
          </cell>
          <cell r="L33">
            <v>284.73</v>
          </cell>
          <cell r="P33" t="str">
            <v>HARDING S</v>
          </cell>
          <cell r="R33" t="str">
            <v>200103090018</v>
          </cell>
          <cell r="S33" t="str">
            <v>20010309000AC0</v>
          </cell>
        </row>
        <row r="34">
          <cell r="A34">
            <v>1040</v>
          </cell>
          <cell r="B34">
            <v>683600</v>
          </cell>
          <cell r="C34">
            <v>2200</v>
          </cell>
          <cell r="D34">
            <v>2001</v>
          </cell>
          <cell r="E34">
            <v>6</v>
          </cell>
          <cell r="F34">
            <v>8</v>
          </cell>
          <cell r="G34">
            <v>6</v>
          </cell>
          <cell r="H34" t="str">
            <v>OT252</v>
          </cell>
          <cell r="I34" t="str">
            <v>$</v>
          </cell>
          <cell r="J34" t="str">
            <v>CD</v>
          </cell>
          <cell r="K34">
            <v>326.93</v>
          </cell>
          <cell r="L34">
            <v>326.93</v>
          </cell>
          <cell r="P34" t="str">
            <v>L'KOSTE VILL</v>
          </cell>
          <cell r="Q34" t="str">
            <v>A</v>
          </cell>
          <cell r="R34" t="str">
            <v>200106080002</v>
          </cell>
          <cell r="S34" t="str">
            <v>20010608000AC0</v>
          </cell>
        </row>
        <row r="35">
          <cell r="A35">
            <v>1040</v>
          </cell>
          <cell r="B35">
            <v>683600</v>
          </cell>
          <cell r="C35">
            <v>55200</v>
          </cell>
          <cell r="D35">
            <v>2001</v>
          </cell>
          <cell r="E35">
            <v>1</v>
          </cell>
          <cell r="F35">
            <v>16</v>
          </cell>
          <cell r="G35">
            <v>1</v>
          </cell>
          <cell r="H35" t="str">
            <v>OT252</v>
          </cell>
          <cell r="I35" t="str">
            <v>$</v>
          </cell>
          <cell r="J35" t="str">
            <v>CD</v>
          </cell>
          <cell r="K35">
            <v>361.79</v>
          </cell>
          <cell r="L35">
            <v>361.79</v>
          </cell>
          <cell r="P35" t="str">
            <v>HARDING S</v>
          </cell>
          <cell r="R35" t="str">
            <v>200101220034</v>
          </cell>
          <cell r="S35" t="str">
            <v>20010122000AC0</v>
          </cell>
        </row>
        <row r="36">
          <cell r="A36">
            <v>1040</v>
          </cell>
          <cell r="B36">
            <v>683600</v>
          </cell>
          <cell r="C36">
            <v>55000</v>
          </cell>
          <cell r="D36">
            <v>2001</v>
          </cell>
          <cell r="E36">
            <v>3</v>
          </cell>
          <cell r="F36">
            <v>16</v>
          </cell>
          <cell r="G36">
            <v>3</v>
          </cell>
          <cell r="H36" t="str">
            <v>OT252</v>
          </cell>
          <cell r="I36" t="str">
            <v>$</v>
          </cell>
          <cell r="J36" t="str">
            <v>CD</v>
          </cell>
          <cell r="K36">
            <v>365.7</v>
          </cell>
          <cell r="L36">
            <v>365.7</v>
          </cell>
          <cell r="P36" t="str">
            <v>DOE &amp; JERRY</v>
          </cell>
          <cell r="Q36" t="str">
            <v>S BARBECUE</v>
          </cell>
          <cell r="R36" t="str">
            <v>200103160015</v>
          </cell>
          <cell r="S36" t="str">
            <v>20010316000AC0</v>
          </cell>
        </row>
        <row r="37">
          <cell r="A37">
            <v>1040</v>
          </cell>
          <cell r="B37">
            <v>683600</v>
          </cell>
          <cell r="C37">
            <v>55000</v>
          </cell>
          <cell r="D37">
            <v>2001</v>
          </cell>
          <cell r="E37">
            <v>3</v>
          </cell>
          <cell r="F37">
            <v>16</v>
          </cell>
          <cell r="G37">
            <v>3</v>
          </cell>
          <cell r="H37" t="str">
            <v>OT252</v>
          </cell>
          <cell r="I37" t="str">
            <v>$</v>
          </cell>
          <cell r="J37" t="str">
            <v>CD</v>
          </cell>
          <cell r="K37">
            <v>369.68</v>
          </cell>
          <cell r="L37">
            <v>369.68</v>
          </cell>
          <cell r="P37" t="str">
            <v>DOE &amp; JERRY</v>
          </cell>
          <cell r="Q37" t="str">
            <v>S BARBECUE</v>
          </cell>
          <cell r="R37" t="str">
            <v>200103160016</v>
          </cell>
          <cell r="S37" t="str">
            <v>20010316000AC0</v>
          </cell>
        </row>
        <row r="38">
          <cell r="A38">
            <v>1040</v>
          </cell>
          <cell r="B38">
            <v>683600</v>
          </cell>
          <cell r="C38">
            <v>2400</v>
          </cell>
          <cell r="D38">
            <v>2001</v>
          </cell>
          <cell r="E38">
            <v>1</v>
          </cell>
          <cell r="F38">
            <v>19</v>
          </cell>
          <cell r="G38">
            <v>1</v>
          </cell>
          <cell r="H38" t="str">
            <v>OT252</v>
          </cell>
          <cell r="I38" t="str">
            <v>$</v>
          </cell>
          <cell r="J38" t="str">
            <v>CD</v>
          </cell>
          <cell r="K38">
            <v>436.94</v>
          </cell>
          <cell r="L38">
            <v>436.94</v>
          </cell>
          <cell r="P38" t="str">
            <v>HARDING S</v>
          </cell>
          <cell r="R38" t="str">
            <v>200101220004</v>
          </cell>
          <cell r="S38" t="str">
            <v>20010122000AC0</v>
          </cell>
        </row>
        <row r="39">
          <cell r="A39">
            <v>1040</v>
          </cell>
          <cell r="B39">
            <v>683600</v>
          </cell>
          <cell r="C39">
            <v>55200</v>
          </cell>
          <cell r="D39">
            <v>2001</v>
          </cell>
          <cell r="E39">
            <v>2</v>
          </cell>
          <cell r="F39">
            <v>24</v>
          </cell>
          <cell r="G39">
            <v>2</v>
          </cell>
          <cell r="H39" t="str">
            <v>OT252</v>
          </cell>
          <cell r="I39" t="str">
            <v>$</v>
          </cell>
          <cell r="J39" t="str">
            <v>CD</v>
          </cell>
          <cell r="K39">
            <v>586.17999999999995</v>
          </cell>
          <cell r="L39">
            <v>586.17999999999995</v>
          </cell>
          <cell r="P39" t="str">
            <v>HARDING S</v>
          </cell>
          <cell r="R39" t="str">
            <v>200102260047</v>
          </cell>
          <cell r="S39" t="str">
            <v>20010226000AC0</v>
          </cell>
        </row>
        <row r="40">
          <cell r="A40">
            <v>1040</v>
          </cell>
          <cell r="B40">
            <v>683600</v>
          </cell>
          <cell r="C40">
            <v>55000</v>
          </cell>
          <cell r="D40">
            <v>2001</v>
          </cell>
          <cell r="E40">
            <v>2</v>
          </cell>
          <cell r="F40">
            <v>9</v>
          </cell>
          <cell r="G40">
            <v>2</v>
          </cell>
          <cell r="H40" t="str">
            <v>OT252</v>
          </cell>
          <cell r="I40" t="str">
            <v>$</v>
          </cell>
          <cell r="J40" t="str">
            <v>CD</v>
          </cell>
          <cell r="K40">
            <v>612.15</v>
          </cell>
          <cell r="L40">
            <v>612.15</v>
          </cell>
          <cell r="P40" t="str">
            <v>DOE &amp; JERRY</v>
          </cell>
          <cell r="Q40" t="str">
            <v>S BARBECUE</v>
          </cell>
          <cell r="R40" t="str">
            <v>200102090015</v>
          </cell>
          <cell r="S40" t="str">
            <v>20010209000AC0</v>
          </cell>
        </row>
        <row r="41">
          <cell r="A41">
            <v>1040</v>
          </cell>
          <cell r="B41">
            <v>683600</v>
          </cell>
          <cell r="C41">
            <v>2200</v>
          </cell>
          <cell r="D41">
            <v>2001</v>
          </cell>
          <cell r="E41">
            <v>4</v>
          </cell>
          <cell r="F41">
            <v>18</v>
          </cell>
          <cell r="G41">
            <v>4</v>
          </cell>
          <cell r="H41" t="str">
            <v>OT252</v>
          </cell>
          <cell r="I41" t="str">
            <v>$</v>
          </cell>
          <cell r="J41" t="str">
            <v>CD</v>
          </cell>
          <cell r="K41">
            <v>630.70000000000005</v>
          </cell>
          <cell r="L41">
            <v>630.70000000000005</v>
          </cell>
          <cell r="P41" t="str">
            <v>RUBINICS CAT</v>
          </cell>
          <cell r="Q41" t="str">
            <v>ERING SERV</v>
          </cell>
          <cell r="R41" t="str">
            <v>200104180008</v>
          </cell>
          <cell r="S41" t="str">
            <v>20010418000AC0</v>
          </cell>
        </row>
        <row r="42">
          <cell r="A42">
            <v>1040</v>
          </cell>
          <cell r="B42">
            <v>683600</v>
          </cell>
          <cell r="C42">
            <v>55200</v>
          </cell>
          <cell r="D42">
            <v>2001</v>
          </cell>
          <cell r="E42">
            <v>2</v>
          </cell>
          <cell r="F42">
            <v>24</v>
          </cell>
          <cell r="G42">
            <v>2</v>
          </cell>
          <cell r="H42" t="str">
            <v>OT252</v>
          </cell>
          <cell r="I42" t="str">
            <v>$</v>
          </cell>
          <cell r="J42" t="str">
            <v>CD</v>
          </cell>
          <cell r="K42">
            <v>723.58</v>
          </cell>
          <cell r="L42">
            <v>723.58</v>
          </cell>
          <cell r="P42" t="str">
            <v>HARDING S</v>
          </cell>
          <cell r="R42" t="str">
            <v>200102260048</v>
          </cell>
          <cell r="S42" t="str">
            <v>20010226000AC0</v>
          </cell>
        </row>
        <row r="43">
          <cell r="A43">
            <v>1040</v>
          </cell>
          <cell r="B43">
            <v>683600</v>
          </cell>
          <cell r="C43">
            <v>2000</v>
          </cell>
          <cell r="D43">
            <v>2001</v>
          </cell>
          <cell r="E43">
            <v>1</v>
          </cell>
          <cell r="F43">
            <v>9</v>
          </cell>
          <cell r="G43">
            <v>1</v>
          </cell>
          <cell r="H43" t="str">
            <v>OT252</v>
          </cell>
          <cell r="I43" t="str">
            <v>$</v>
          </cell>
          <cell r="J43" t="str">
            <v>CD</v>
          </cell>
          <cell r="K43">
            <v>801.36</v>
          </cell>
          <cell r="L43">
            <v>801.36</v>
          </cell>
          <cell r="P43" t="str">
            <v>DOE &amp; JERRY</v>
          </cell>
          <cell r="Q43" t="str">
            <v>S BARBECUE</v>
          </cell>
          <cell r="R43" t="str">
            <v>200101220002</v>
          </cell>
          <cell r="S43" t="str">
            <v>20010122000AC0</v>
          </cell>
        </row>
        <row r="44">
          <cell r="A44">
            <v>1040</v>
          </cell>
          <cell r="B44">
            <v>683600</v>
          </cell>
          <cell r="C44">
            <v>55000</v>
          </cell>
          <cell r="D44">
            <v>2001</v>
          </cell>
          <cell r="E44">
            <v>2</v>
          </cell>
          <cell r="F44">
            <v>9</v>
          </cell>
          <cell r="G44">
            <v>2</v>
          </cell>
          <cell r="H44" t="str">
            <v>OT252</v>
          </cell>
          <cell r="I44" t="str">
            <v>$</v>
          </cell>
          <cell r="J44" t="str">
            <v>CD</v>
          </cell>
          <cell r="K44">
            <v>1451.67</v>
          </cell>
          <cell r="L44">
            <v>1451.67</v>
          </cell>
          <cell r="P44" t="str">
            <v>DOE &amp; JERRY</v>
          </cell>
          <cell r="Q44" t="str">
            <v>S BARBECUE</v>
          </cell>
          <cell r="R44" t="str">
            <v>200102090014</v>
          </cell>
          <cell r="S44" t="str">
            <v>20010209000AC0</v>
          </cell>
        </row>
      </sheetData>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row r="96">
          <cell r="B96">
            <v>38353</v>
          </cell>
          <cell r="C96">
            <v>6.9103000000000003</v>
          </cell>
        </row>
        <row r="97">
          <cell r="B97">
            <v>38384</v>
          </cell>
          <cell r="C97">
            <v>6.7782999999999998</v>
          </cell>
        </row>
        <row r="98">
          <cell r="B98">
            <v>38412</v>
          </cell>
          <cell r="C98">
            <v>7.0305999999999997</v>
          </cell>
        </row>
        <row r="99">
          <cell r="B99">
            <v>38443</v>
          </cell>
          <cell r="C99">
            <v>7.1192000000000002</v>
          </cell>
        </row>
        <row r="100">
          <cell r="B100">
            <v>38473</v>
          </cell>
          <cell r="C100">
            <v>6.4542999999999999</v>
          </cell>
        </row>
        <row r="101">
          <cell r="B101">
            <v>38504</v>
          </cell>
          <cell r="C101">
            <v>6.0772000000000004</v>
          </cell>
        </row>
        <row r="102">
          <cell r="B102">
            <v>38534</v>
          </cell>
          <cell r="C102">
            <v>6.1077000000000004</v>
          </cell>
        </row>
        <row r="103">
          <cell r="B103">
            <v>38565</v>
          </cell>
          <cell r="C103">
            <v>6.2251000000000003</v>
          </cell>
        </row>
        <row r="104">
          <cell r="B104">
            <v>38596</v>
          </cell>
          <cell r="C104">
            <v>7.0206999999999997</v>
          </cell>
        </row>
        <row r="105">
          <cell r="B105">
            <v>38626</v>
          </cell>
          <cell r="C105">
            <v>10.5701</v>
          </cell>
        </row>
        <row r="106">
          <cell r="B106">
            <v>38657</v>
          </cell>
          <cell r="C106">
            <v>12.042</v>
          </cell>
        </row>
        <row r="107">
          <cell r="B107">
            <v>38687</v>
          </cell>
          <cell r="C107">
            <v>11.069000000000001</v>
          </cell>
        </row>
        <row r="108">
          <cell r="B108">
            <v>38718</v>
          </cell>
          <cell r="C108">
            <v>10.820399999999999</v>
          </cell>
        </row>
        <row r="109">
          <cell r="B109">
            <v>38749</v>
          </cell>
          <cell r="C109">
            <v>9.9863999999999997</v>
          </cell>
        </row>
        <row r="110">
          <cell r="B110">
            <v>38777</v>
          </cell>
          <cell r="C110">
            <v>12.1105</v>
          </cell>
        </row>
        <row r="111">
          <cell r="B111">
            <v>38808</v>
          </cell>
          <cell r="C111">
            <v>10.4755</v>
          </cell>
        </row>
        <row r="112">
          <cell r="B112">
            <v>38838</v>
          </cell>
          <cell r="C112">
            <v>8.9533000000000005</v>
          </cell>
        </row>
        <row r="113">
          <cell r="B113">
            <v>38869</v>
          </cell>
          <cell r="C113">
            <v>8.7004999999999999</v>
          </cell>
        </row>
        <row r="114">
          <cell r="B114">
            <v>38899</v>
          </cell>
          <cell r="C114">
            <v>8.3070000000000004</v>
          </cell>
        </row>
        <row r="115">
          <cell r="B115">
            <v>38930</v>
          </cell>
          <cell r="C115">
            <v>9.6660000000000004</v>
          </cell>
        </row>
        <row r="116">
          <cell r="B116">
            <v>38961</v>
          </cell>
          <cell r="C116">
            <v>10.737299999999999</v>
          </cell>
        </row>
        <row r="117">
          <cell r="B117">
            <v>38991</v>
          </cell>
          <cell r="C117">
            <v>9.7626000000000008</v>
          </cell>
        </row>
        <row r="118">
          <cell r="B118">
            <v>39022</v>
          </cell>
          <cell r="C118">
            <v>9.4421999999999997</v>
          </cell>
        </row>
        <row r="119">
          <cell r="B119">
            <v>39052</v>
          </cell>
          <cell r="C119">
            <v>9.2276000000000007</v>
          </cell>
        </row>
        <row r="120">
          <cell r="B120">
            <v>39083</v>
          </cell>
          <cell r="C120">
            <v>9.4620999999999995</v>
          </cell>
        </row>
        <row r="121">
          <cell r="B121">
            <v>39114</v>
          </cell>
          <cell r="C121">
            <v>9.2688000000000006</v>
          </cell>
        </row>
        <row r="122">
          <cell r="B122">
            <v>39142</v>
          </cell>
          <cell r="C122">
            <v>9.3672000000000004</v>
          </cell>
        </row>
        <row r="123">
          <cell r="B123">
            <v>39173</v>
          </cell>
          <cell r="C123">
            <v>8.9056999999999995</v>
          </cell>
        </row>
        <row r="124">
          <cell r="B124">
            <v>39203</v>
          </cell>
          <cell r="C124">
            <v>8.4395000000000007</v>
          </cell>
        </row>
        <row r="125">
          <cell r="B125">
            <v>39234</v>
          </cell>
          <cell r="C125">
            <v>8.5990000000000002</v>
          </cell>
        </row>
        <row r="126">
          <cell r="B126">
            <v>39264</v>
          </cell>
          <cell r="C126">
            <v>8.7819000000000003</v>
          </cell>
        </row>
        <row r="127">
          <cell r="B127">
            <v>39295</v>
          </cell>
          <cell r="C127">
            <v>8.1499000000000006</v>
          </cell>
        </row>
        <row r="128">
          <cell r="B128">
            <v>39326</v>
          </cell>
          <cell r="C128">
            <v>8.0441000000000003</v>
          </cell>
        </row>
        <row r="129">
          <cell r="B129">
            <v>39356</v>
          </cell>
          <cell r="C129">
            <v>8.7649000000000008</v>
          </cell>
        </row>
        <row r="130">
          <cell r="B130">
            <v>39387</v>
          </cell>
          <cell r="C130">
            <v>9.4421999999999997</v>
          </cell>
        </row>
        <row r="131">
          <cell r="B131">
            <v>39417</v>
          </cell>
          <cell r="C131">
            <v>9.2276000000000007</v>
          </cell>
        </row>
        <row r="132">
          <cell r="B132">
            <v>39448</v>
          </cell>
          <cell r="C132">
            <v>9.4620999999999995</v>
          </cell>
        </row>
        <row r="133">
          <cell r="B133">
            <v>39479</v>
          </cell>
          <cell r="C133">
            <v>9.2688000000000006</v>
          </cell>
        </row>
        <row r="134">
          <cell r="B134">
            <v>39508</v>
          </cell>
          <cell r="C134">
            <v>9.3672000000000004</v>
          </cell>
        </row>
        <row r="135">
          <cell r="B135">
            <v>39539</v>
          </cell>
          <cell r="C135">
            <v>8.9056999999999995</v>
          </cell>
        </row>
        <row r="136">
          <cell r="B136">
            <v>39569</v>
          </cell>
          <cell r="C136">
            <v>8.4395000000000007</v>
          </cell>
        </row>
        <row r="137">
          <cell r="B137">
            <v>39600</v>
          </cell>
          <cell r="C137">
            <v>8.5990000000000002</v>
          </cell>
        </row>
        <row r="138">
          <cell r="B138">
            <v>39630</v>
          </cell>
          <cell r="C138">
            <v>8.7819000000000003</v>
          </cell>
        </row>
        <row r="139">
          <cell r="B139">
            <v>39661</v>
          </cell>
          <cell r="C139">
            <v>8.1499000000000006</v>
          </cell>
        </row>
        <row r="140">
          <cell r="B140">
            <v>39692</v>
          </cell>
          <cell r="C140">
            <v>8.0441000000000003</v>
          </cell>
        </row>
        <row r="141">
          <cell r="B141">
            <v>39722</v>
          </cell>
          <cell r="C141">
            <v>8.7649000000000008</v>
          </cell>
        </row>
        <row r="142">
          <cell r="B142">
            <v>39753</v>
          </cell>
          <cell r="C142">
            <v>9.4421999999999997</v>
          </cell>
        </row>
        <row r="143">
          <cell r="B143">
            <v>39783</v>
          </cell>
          <cell r="C143">
            <v>9.2276000000000007</v>
          </cell>
        </row>
        <row r="144">
          <cell r="B144">
            <v>39814</v>
          </cell>
          <cell r="C144">
            <v>9.4620999999999995</v>
          </cell>
        </row>
        <row r="145">
          <cell r="B145">
            <v>39845</v>
          </cell>
          <cell r="C145">
            <v>9.2688000000000006</v>
          </cell>
        </row>
        <row r="146">
          <cell r="B146">
            <v>39873</v>
          </cell>
          <cell r="C146">
            <v>9.3672000000000004</v>
          </cell>
        </row>
        <row r="147">
          <cell r="B147">
            <v>39904</v>
          </cell>
          <cell r="C147">
            <v>8.9056999999999995</v>
          </cell>
        </row>
        <row r="148">
          <cell r="B148">
            <v>39934</v>
          </cell>
          <cell r="C148">
            <v>8.4395000000000007</v>
          </cell>
        </row>
        <row r="149">
          <cell r="B149">
            <v>39965</v>
          </cell>
          <cell r="C149">
            <v>8.5990000000000002</v>
          </cell>
        </row>
        <row r="150">
          <cell r="B150">
            <v>39995</v>
          </cell>
          <cell r="C150">
            <v>8.7819000000000003</v>
          </cell>
        </row>
        <row r="151">
          <cell r="B151">
            <v>40026</v>
          </cell>
          <cell r="C151">
            <v>8.1499000000000006</v>
          </cell>
        </row>
        <row r="152">
          <cell r="B152">
            <v>40057</v>
          </cell>
          <cell r="C152">
            <v>8.0441000000000003</v>
          </cell>
        </row>
        <row r="153">
          <cell r="B153">
            <v>40087</v>
          </cell>
          <cell r="C153">
            <v>8.7649000000000008</v>
          </cell>
        </row>
        <row r="154">
          <cell r="B154">
            <v>40118</v>
          </cell>
          <cell r="C154">
            <v>9.4421999999999997</v>
          </cell>
        </row>
        <row r="155">
          <cell r="B155">
            <v>40148</v>
          </cell>
          <cell r="C155">
            <v>9.2276000000000007</v>
          </cell>
        </row>
        <row r="156">
          <cell r="B156">
            <v>40179</v>
          </cell>
          <cell r="C156">
            <v>9.4620999999999995</v>
          </cell>
        </row>
        <row r="157">
          <cell r="B157">
            <v>40210</v>
          </cell>
          <cell r="C157">
            <v>9.2688000000000006</v>
          </cell>
        </row>
        <row r="158">
          <cell r="B158">
            <v>40238</v>
          </cell>
          <cell r="C158">
            <v>9.3672000000000004</v>
          </cell>
        </row>
        <row r="159">
          <cell r="B159">
            <v>40269</v>
          </cell>
          <cell r="C159">
            <v>8.9056999999999995</v>
          </cell>
        </row>
        <row r="160">
          <cell r="B160">
            <v>40299</v>
          </cell>
          <cell r="C160">
            <v>8.4395000000000007</v>
          </cell>
        </row>
        <row r="161">
          <cell r="B161">
            <v>40330</v>
          </cell>
          <cell r="C161">
            <v>8.5990000000000002</v>
          </cell>
        </row>
        <row r="162">
          <cell r="B162">
            <v>40360</v>
          </cell>
          <cell r="C162">
            <v>8.7819000000000003</v>
          </cell>
        </row>
        <row r="163">
          <cell r="B163">
            <v>40391</v>
          </cell>
          <cell r="C163">
            <v>8.1499000000000006</v>
          </cell>
        </row>
        <row r="164">
          <cell r="B164">
            <v>40422</v>
          </cell>
          <cell r="C164">
            <v>8.0441000000000003</v>
          </cell>
        </row>
        <row r="165">
          <cell r="B165">
            <v>40452</v>
          </cell>
          <cell r="C165">
            <v>8.7649000000000008</v>
          </cell>
        </row>
        <row r="166">
          <cell r="B166">
            <v>40483</v>
          </cell>
          <cell r="C166">
            <v>9.4421999999999997</v>
          </cell>
        </row>
        <row r="167">
          <cell r="B167">
            <v>40513</v>
          </cell>
          <cell r="C167">
            <v>9.2276000000000007</v>
          </cell>
        </row>
        <row r="168">
          <cell r="B168">
            <v>40544</v>
          </cell>
          <cell r="C168">
            <v>9.4620999999999995</v>
          </cell>
        </row>
        <row r="169">
          <cell r="B169">
            <v>40575</v>
          </cell>
          <cell r="C169">
            <v>9.2688000000000006</v>
          </cell>
        </row>
        <row r="170">
          <cell r="B170">
            <v>40603</v>
          </cell>
          <cell r="C170">
            <v>9.3672000000000004</v>
          </cell>
        </row>
        <row r="171">
          <cell r="B171">
            <v>40634</v>
          </cell>
          <cell r="C171">
            <v>8.9056999999999995</v>
          </cell>
        </row>
        <row r="172">
          <cell r="B172">
            <v>40664</v>
          </cell>
          <cell r="C172">
            <v>8.4395000000000007</v>
          </cell>
        </row>
        <row r="173">
          <cell r="B173">
            <v>40695</v>
          </cell>
          <cell r="C173">
            <v>8.5990000000000002</v>
          </cell>
        </row>
        <row r="174">
          <cell r="B174">
            <v>40725</v>
          </cell>
          <cell r="C174">
            <v>8.7819000000000003</v>
          </cell>
        </row>
        <row r="175">
          <cell r="B175">
            <v>40756</v>
          </cell>
          <cell r="C175">
            <v>8.1499000000000006</v>
          </cell>
        </row>
        <row r="176">
          <cell r="B176">
            <v>40787</v>
          </cell>
          <cell r="C176">
            <v>8.0441000000000003</v>
          </cell>
        </row>
        <row r="177">
          <cell r="B177">
            <v>40817</v>
          </cell>
          <cell r="C177">
            <v>8.7649000000000008</v>
          </cell>
        </row>
        <row r="178">
          <cell r="B178">
            <v>40848</v>
          </cell>
          <cell r="C178">
            <v>9.4421999999999997</v>
          </cell>
        </row>
        <row r="179">
          <cell r="B179">
            <v>40878</v>
          </cell>
          <cell r="C179">
            <v>9.2276000000000007</v>
          </cell>
        </row>
      </sheetData>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sheetData sheetId="449"/>
      <sheetData sheetId="450"/>
      <sheetData sheetId="451"/>
      <sheetData sheetId="452"/>
      <sheetData sheetId="453"/>
      <sheetData sheetId="454"/>
      <sheetData sheetId="455"/>
      <sheetData sheetId="456" refreshError="1"/>
      <sheetData sheetId="457"/>
      <sheetData sheetId="458"/>
      <sheetData sheetId="459"/>
      <sheetData sheetId="460"/>
      <sheetData sheetId="461">
        <row r="1">
          <cell r="A1" t="str">
            <v>DDO</v>
          </cell>
        </row>
      </sheetData>
      <sheetData sheetId="462"/>
      <sheetData sheetId="463"/>
      <sheetData sheetId="464"/>
      <sheetData sheetId="465"/>
      <sheetData sheetId="466">
        <row r="43">
          <cell r="I43">
            <v>7671.6392455535824</v>
          </cell>
        </row>
      </sheetData>
      <sheetData sheetId="467" refreshError="1"/>
      <sheetData sheetId="468" refreshError="1"/>
      <sheetData sheetId="469" refreshError="1"/>
      <sheetData sheetId="470" refreshError="1"/>
      <sheetData sheetId="471" refreshError="1"/>
      <sheetData sheetId="472"/>
      <sheetData sheetId="473" refreshError="1"/>
      <sheetData sheetId="474" refreshError="1"/>
      <sheetData sheetId="475" refreshError="1"/>
      <sheetData sheetId="476"/>
      <sheetData sheetId="477">
        <row r="4">
          <cell r="A4" t="str">
            <v>100004</v>
          </cell>
        </row>
      </sheetData>
      <sheetData sheetId="478">
        <row r="3">
          <cell r="S3">
            <v>-6.84</v>
          </cell>
        </row>
      </sheetData>
      <sheetData sheetId="479" refreshError="1"/>
      <sheetData sheetId="480" refreshError="1"/>
      <sheetData sheetId="481">
        <row r="1">
          <cell r="A1" t="str">
            <v>AFE #</v>
          </cell>
        </row>
      </sheetData>
      <sheetData sheetId="482"/>
      <sheetData sheetId="483">
        <row r="1">
          <cell r="A1" t="str">
            <v>Canceled - Expense bill 100% to APC Entity</v>
          </cell>
        </row>
      </sheetData>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row r="2">
          <cell r="A2" t="str">
            <v>00007</v>
          </cell>
        </row>
      </sheetData>
      <sheetData sheetId="522" refreshError="1"/>
      <sheetData sheetId="523"/>
      <sheetData sheetId="524">
        <row r="3">
          <cell r="B3" t="str">
            <v>00007</v>
          </cell>
        </row>
      </sheetData>
      <sheetData sheetId="525">
        <row r="3">
          <cell r="B3" t="str">
            <v>19274</v>
          </cell>
        </row>
      </sheetData>
      <sheetData sheetId="526">
        <row r="3">
          <cell r="B3" t="str">
            <v>18873</v>
          </cell>
        </row>
      </sheetData>
      <sheetData sheetId="527">
        <row r="2">
          <cell r="A2" t="str">
            <v>04336</v>
          </cell>
        </row>
      </sheetData>
      <sheetData sheetId="528" refreshError="1"/>
      <sheetData sheetId="529" refreshError="1"/>
      <sheetData sheetId="530" refreshError="1"/>
      <sheetData sheetId="531"/>
      <sheetData sheetId="532"/>
      <sheetData sheetId="533"/>
      <sheetData sheetId="534">
        <row r="1">
          <cell r="B1" t="str">
            <v>Agreement Number</v>
          </cell>
        </row>
      </sheetData>
      <sheetData sheetId="535"/>
      <sheetData sheetId="536"/>
      <sheetData sheetId="537"/>
      <sheetData sheetId="538"/>
      <sheetData sheetId="539">
        <row r="1">
          <cell r="A1" t="str">
            <v>Depth Rank</v>
          </cell>
        </row>
      </sheetData>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refreshError="1"/>
      <sheetData sheetId="556">
        <row r="2">
          <cell r="A2">
            <v>1282226000</v>
          </cell>
        </row>
      </sheetData>
      <sheetData sheetId="557"/>
      <sheetData sheetId="558"/>
      <sheetData sheetId="55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Meters"/>
      <sheetName val="FuelAlloc"/>
      <sheetName val="Balances"/>
      <sheetName val="NTG Alloc"/>
      <sheetName val="Analysis"/>
      <sheetName val="Contract Rates"/>
      <sheetName val="NGL Sales"/>
      <sheetName val="Cascade"/>
      <sheetName val="Shrinkage"/>
      <sheetName val="Condensate"/>
      <sheetName val="Gas Lift Sales"/>
      <sheetName val="Meter Producer Xref"/>
      <sheetName val="R3 &amp; EIA Input"/>
      <sheetName val="Chesap-Total"/>
      <sheetName val="ProducerVols"/>
      <sheetName val="Producer"/>
      <sheetName val="Distances"/>
    </sheetNames>
    <sheetDataSet>
      <sheetData sheetId="0">
        <row r="23">
          <cell r="G23">
            <v>0.245</v>
          </cell>
        </row>
        <row r="28">
          <cell r="G28">
            <v>7.1493700000000004E-3</v>
          </cell>
        </row>
      </sheetData>
      <sheetData sheetId="1">
        <row r="1">
          <cell r="B1">
            <v>41426</v>
          </cell>
        </row>
        <row r="2">
          <cell r="B2">
            <v>1</v>
          </cell>
          <cell r="D2">
            <v>3</v>
          </cell>
          <cell r="E2">
            <v>4</v>
          </cell>
          <cell r="F2">
            <v>5</v>
          </cell>
          <cell r="G2">
            <v>6</v>
          </cell>
          <cell r="H2">
            <v>7</v>
          </cell>
          <cell r="I2">
            <v>8</v>
          </cell>
          <cell r="J2">
            <v>9</v>
          </cell>
          <cell r="K2">
            <v>10</v>
          </cell>
          <cell r="L2">
            <v>11</v>
          </cell>
          <cell r="M2">
            <v>12</v>
          </cell>
          <cell r="N2">
            <v>13</v>
          </cell>
          <cell r="O2">
            <v>14</v>
          </cell>
        </row>
        <row r="3">
          <cell r="B3" t="str">
            <v>Meter No.</v>
          </cell>
          <cell r="C3" t="str">
            <v>Meter Description</v>
          </cell>
          <cell r="D3" t="str">
            <v>PGAS Meter Mcf</v>
          </cell>
          <cell r="E3" t="str">
            <v>PGAS Meter MMBtu-Dry</v>
          </cell>
          <cell r="F3" t="str">
            <v>PGAS Meter MMBtu-Sat</v>
          </cell>
          <cell r="G3" t="str">
            <v>PGAS Gas Lift  Mcf</v>
          </cell>
          <cell r="H3" t="str">
            <v>PGAS Gas Lift MMBtu-Dry</v>
          </cell>
          <cell r="I3" t="str">
            <v>PGAS Gas Lift MMBtu-Sat</v>
          </cell>
          <cell r="J3" t="str">
            <v>Excess Gas Lift  Mcf</v>
          </cell>
          <cell r="K3" t="str">
            <v>Excess Gas Lift MMBtu</v>
          </cell>
          <cell r="L3" t="str">
            <v>Meter Mcf - Net</v>
          </cell>
          <cell r="M3" t="str">
            <v>Meter MMBtu  Used - Net</v>
          </cell>
          <cell r="N3" t="str">
            <v>Calculated BTU-Dry</v>
          </cell>
          <cell r="O3" t="str">
            <v>Analysis Btu-Dry</v>
          </cell>
        </row>
        <row r="4">
          <cell r="B4" t="str">
            <v>72-10-069</v>
          </cell>
          <cell r="C4" t="e">
            <v>#N/A</v>
          </cell>
          <cell r="D4">
            <v>0</v>
          </cell>
          <cell r="E4">
            <v>0</v>
          </cell>
          <cell r="F4">
            <v>0</v>
          </cell>
          <cell r="L4">
            <v>0</v>
          </cell>
          <cell r="M4">
            <v>0</v>
          </cell>
          <cell r="N4">
            <v>0</v>
          </cell>
          <cell r="O4">
            <v>0</v>
          </cell>
        </row>
        <row r="5">
          <cell r="B5" t="str">
            <v>72-10-084</v>
          </cell>
          <cell r="C5" t="str">
            <v>Sugar Tree CDP</v>
          </cell>
          <cell r="D5">
            <v>1797</v>
          </cell>
          <cell r="E5">
            <v>2223</v>
          </cell>
          <cell r="F5">
            <v>2184</v>
          </cell>
          <cell r="J5">
            <v>0</v>
          </cell>
          <cell r="K5">
            <v>0</v>
          </cell>
          <cell r="L5">
            <v>1219</v>
          </cell>
          <cell r="M5">
            <v>1480</v>
          </cell>
          <cell r="N5">
            <v>1237.06</v>
          </cell>
          <cell r="O5">
            <v>1238.9000000000001</v>
          </cell>
        </row>
        <row r="6">
          <cell r="B6" t="str">
            <v>72-12-084</v>
          </cell>
          <cell r="C6" t="str">
            <v>Sugar Tree CDP GLS</v>
          </cell>
          <cell r="G6">
            <v>578</v>
          </cell>
          <cell r="H6">
            <v>716</v>
          </cell>
          <cell r="I6">
            <v>704</v>
          </cell>
          <cell r="N6">
            <v>1238.75</v>
          </cell>
          <cell r="O6">
            <v>1238.9000000000001</v>
          </cell>
        </row>
        <row r="7">
          <cell r="B7" t="str">
            <v>72-10-085</v>
          </cell>
          <cell r="C7" t="str">
            <v>Grogan Barbee 1H</v>
          </cell>
          <cell r="D7">
            <v>6079</v>
          </cell>
          <cell r="E7">
            <v>7570</v>
          </cell>
          <cell r="F7">
            <v>7438</v>
          </cell>
          <cell r="J7">
            <v>0</v>
          </cell>
          <cell r="K7">
            <v>0</v>
          </cell>
          <cell r="L7">
            <v>6068</v>
          </cell>
          <cell r="M7">
            <v>7425</v>
          </cell>
          <cell r="N7">
            <v>1245.27</v>
          </cell>
          <cell r="O7">
            <v>1245.0999999999999</v>
          </cell>
        </row>
        <row r="8">
          <cell r="B8" t="str">
            <v>72-12-085</v>
          </cell>
          <cell r="C8" t="str">
            <v>Grogan Barbee A CDP GLS</v>
          </cell>
          <cell r="G8">
            <v>11</v>
          </cell>
          <cell r="H8">
            <v>13</v>
          </cell>
          <cell r="I8">
            <v>13</v>
          </cell>
          <cell r="N8">
            <v>1181.82</v>
          </cell>
          <cell r="O8">
            <v>1245.0999999999999</v>
          </cell>
        </row>
        <row r="9">
          <cell r="B9" t="str">
            <v>72-10-112</v>
          </cell>
          <cell r="C9" t="str">
            <v>Wakefield 2H 3H &amp; 4H CDP</v>
          </cell>
          <cell r="D9">
            <v>9290</v>
          </cell>
          <cell r="E9">
            <v>11681</v>
          </cell>
          <cell r="F9">
            <v>11477</v>
          </cell>
          <cell r="J9">
            <v>0</v>
          </cell>
          <cell r="K9">
            <v>0</v>
          </cell>
          <cell r="L9">
            <v>7622</v>
          </cell>
          <cell r="M9">
            <v>9415</v>
          </cell>
          <cell r="N9">
            <v>1257.3699999999999</v>
          </cell>
          <cell r="O9">
            <v>1257.5999999999999</v>
          </cell>
        </row>
        <row r="10">
          <cell r="B10" t="str">
            <v>72-12-112</v>
          </cell>
          <cell r="C10" t="str">
            <v>Wakefield CDP GLS</v>
          </cell>
          <cell r="G10">
            <v>1668</v>
          </cell>
          <cell r="H10">
            <v>2099</v>
          </cell>
          <cell r="I10">
            <v>2062</v>
          </cell>
          <cell r="N10">
            <v>1258.3900000000001</v>
          </cell>
          <cell r="O10">
            <v>1257.5999999999999</v>
          </cell>
        </row>
        <row r="11">
          <cell r="B11" t="str">
            <v>72-99-11-112</v>
          </cell>
          <cell r="C11" t="str">
            <v>No GLS Meter</v>
          </cell>
          <cell r="G11">
            <v>0</v>
          </cell>
          <cell r="H11">
            <v>0</v>
          </cell>
          <cell r="I11">
            <v>0</v>
          </cell>
          <cell r="N11">
            <v>0</v>
          </cell>
          <cell r="O11">
            <v>0</v>
          </cell>
        </row>
        <row r="12">
          <cell r="B12" t="str">
            <v>72-10-114</v>
          </cell>
          <cell r="C12" t="str">
            <v>Reilly Bear Creek 2H &amp; 5H CDP</v>
          </cell>
          <cell r="D12">
            <v>10397</v>
          </cell>
          <cell r="E12">
            <v>13058</v>
          </cell>
          <cell r="F12">
            <v>12830</v>
          </cell>
          <cell r="L12">
            <v>10397</v>
          </cell>
          <cell r="M12">
            <v>12830</v>
          </cell>
          <cell r="N12">
            <v>1255.94</v>
          </cell>
          <cell r="O12">
            <v>1255.8</v>
          </cell>
        </row>
        <row r="13">
          <cell r="B13" t="str">
            <v>72-99-12-114</v>
          </cell>
          <cell r="C13" t="str">
            <v xml:space="preserve">Reilly Bear Creek 2 &amp; 5H CDP </v>
          </cell>
          <cell r="G13">
            <v>20</v>
          </cell>
          <cell r="H13">
            <v>25</v>
          </cell>
          <cell r="I13">
            <v>25</v>
          </cell>
          <cell r="N13">
            <v>1250</v>
          </cell>
          <cell r="O13">
            <v>1255.8</v>
          </cell>
        </row>
        <row r="14">
          <cell r="B14" t="str">
            <v>72-10-120</v>
          </cell>
          <cell r="C14" t="str">
            <v>Reilly Bear Creek 3H &amp; 4H CDP</v>
          </cell>
          <cell r="D14">
            <v>7967</v>
          </cell>
          <cell r="E14">
            <v>9880</v>
          </cell>
          <cell r="F14">
            <v>9708</v>
          </cell>
          <cell r="L14">
            <v>7967</v>
          </cell>
          <cell r="M14">
            <v>9708</v>
          </cell>
          <cell r="N14">
            <v>1240.1199999999999</v>
          </cell>
          <cell r="O14">
            <v>1239.5999999999999</v>
          </cell>
        </row>
        <row r="15">
          <cell r="B15" t="str">
            <v>72-10-132</v>
          </cell>
          <cell r="C15" t="str">
            <v>Veal Station Interconnect</v>
          </cell>
          <cell r="D15">
            <v>692329</v>
          </cell>
          <cell r="E15">
            <v>819503</v>
          </cell>
          <cell r="F15">
            <v>805203</v>
          </cell>
          <cell r="L15">
            <v>692329</v>
          </cell>
          <cell r="M15">
            <v>805203</v>
          </cell>
          <cell r="N15">
            <v>1183.69</v>
          </cell>
          <cell r="O15">
            <v>1183.7</v>
          </cell>
        </row>
        <row r="16">
          <cell r="B16" t="str">
            <v>72-10-140</v>
          </cell>
          <cell r="C16" t="str">
            <v>Goforth 2 &amp; 3H CDP</v>
          </cell>
          <cell r="D16">
            <v>15838</v>
          </cell>
          <cell r="E16">
            <v>18752</v>
          </cell>
          <cell r="F16">
            <v>18425</v>
          </cell>
          <cell r="J16">
            <v>0</v>
          </cell>
          <cell r="K16">
            <v>0</v>
          </cell>
          <cell r="L16">
            <v>13863</v>
          </cell>
          <cell r="M16">
            <v>16123</v>
          </cell>
          <cell r="N16">
            <v>1183.99</v>
          </cell>
          <cell r="O16">
            <v>1184.2</v>
          </cell>
        </row>
        <row r="17">
          <cell r="B17" t="str">
            <v>72-12-140</v>
          </cell>
          <cell r="C17" t="str">
            <v>Goforth 2 &amp; 3H CDP GLS</v>
          </cell>
          <cell r="G17">
            <v>1975</v>
          </cell>
          <cell r="H17">
            <v>2343</v>
          </cell>
          <cell r="I17">
            <v>2302</v>
          </cell>
          <cell r="N17">
            <v>1186.33</v>
          </cell>
          <cell r="O17">
            <v>1184.2</v>
          </cell>
        </row>
        <row r="18">
          <cell r="B18" t="str">
            <v>72-10-142</v>
          </cell>
          <cell r="C18" t="str">
            <v>Martha Reeves 1&amp;2 CDP</v>
          </cell>
          <cell r="D18">
            <v>24686</v>
          </cell>
          <cell r="E18">
            <v>30606</v>
          </cell>
          <cell r="F18">
            <v>30072</v>
          </cell>
          <cell r="J18">
            <v>0</v>
          </cell>
          <cell r="K18">
            <v>0</v>
          </cell>
          <cell r="L18">
            <v>24686</v>
          </cell>
          <cell r="M18">
            <v>30072</v>
          </cell>
          <cell r="N18">
            <v>1239.81</v>
          </cell>
          <cell r="O18">
            <v>1239.8</v>
          </cell>
        </row>
        <row r="19">
          <cell r="C19" t="str">
            <v>No GLS Meter</v>
          </cell>
          <cell r="G19">
            <v>0</v>
          </cell>
          <cell r="H19">
            <v>0</v>
          </cell>
          <cell r="I19">
            <v>0</v>
          </cell>
          <cell r="N19">
            <v>0</v>
          </cell>
          <cell r="O19">
            <v>0</v>
          </cell>
        </row>
        <row r="20">
          <cell r="B20" t="str">
            <v>72-10-148</v>
          </cell>
          <cell r="C20" t="str">
            <v>Blue Drake Woody North CDP</v>
          </cell>
          <cell r="D20">
            <v>8304</v>
          </cell>
          <cell r="E20">
            <v>9386</v>
          </cell>
          <cell r="F20">
            <v>9222</v>
          </cell>
          <cell r="J20">
            <v>0</v>
          </cell>
          <cell r="K20">
            <v>0</v>
          </cell>
          <cell r="L20">
            <v>8190</v>
          </cell>
          <cell r="M20">
            <v>9097</v>
          </cell>
          <cell r="N20">
            <v>1130.3</v>
          </cell>
          <cell r="O20">
            <v>1130.7</v>
          </cell>
        </row>
        <row r="21">
          <cell r="B21" t="str">
            <v>72-12-148</v>
          </cell>
          <cell r="C21" t="str">
            <v xml:space="preserve">Blue Drake Woody (Nor) 3 5 7H </v>
          </cell>
          <cell r="G21">
            <v>114</v>
          </cell>
          <cell r="H21">
            <v>127</v>
          </cell>
          <cell r="I21">
            <v>125</v>
          </cell>
          <cell r="N21">
            <v>1114.04</v>
          </cell>
          <cell r="O21">
            <v>1130.7</v>
          </cell>
        </row>
        <row r="22">
          <cell r="B22" t="str">
            <v>72-10-153</v>
          </cell>
          <cell r="C22" t="str">
            <v>J E Carter 1 4 5  7 CDP</v>
          </cell>
          <cell r="D22">
            <v>29144</v>
          </cell>
          <cell r="E22">
            <v>37036</v>
          </cell>
          <cell r="F22">
            <v>36390</v>
          </cell>
          <cell r="J22">
            <v>0</v>
          </cell>
          <cell r="K22">
            <v>0</v>
          </cell>
          <cell r="L22">
            <v>29144</v>
          </cell>
          <cell r="M22">
            <v>36390</v>
          </cell>
          <cell r="N22">
            <v>1270.79</v>
          </cell>
          <cell r="O22">
            <v>1270.8</v>
          </cell>
        </row>
        <row r="23">
          <cell r="B23" t="str">
            <v>72-99-402-153</v>
          </cell>
          <cell r="C23" t="str">
            <v>No GLS Meter</v>
          </cell>
          <cell r="G23">
            <v>0</v>
          </cell>
          <cell r="H23">
            <v>0</v>
          </cell>
          <cell r="I23">
            <v>0</v>
          </cell>
          <cell r="N23">
            <v>0</v>
          </cell>
          <cell r="O23">
            <v>0</v>
          </cell>
        </row>
        <row r="24">
          <cell r="B24" t="str">
            <v>72-10-155</v>
          </cell>
          <cell r="C24" t="str">
            <v>Cleveland Federal 1 2 3H CDP</v>
          </cell>
          <cell r="D24">
            <v>49266</v>
          </cell>
          <cell r="E24">
            <v>58782</v>
          </cell>
          <cell r="F24">
            <v>57756</v>
          </cell>
          <cell r="L24">
            <v>49266</v>
          </cell>
          <cell r="M24">
            <v>57756</v>
          </cell>
          <cell r="N24">
            <v>1193.1600000000001</v>
          </cell>
          <cell r="O24">
            <v>1193.2</v>
          </cell>
        </row>
        <row r="25">
          <cell r="B25" t="str">
            <v>72-10-158</v>
          </cell>
          <cell r="C25" t="str">
            <v>Hall CDP</v>
          </cell>
          <cell r="D25">
            <v>5081</v>
          </cell>
          <cell r="E25">
            <v>6246</v>
          </cell>
          <cell r="F25">
            <v>6137</v>
          </cell>
          <cell r="J25">
            <v>0</v>
          </cell>
          <cell r="K25">
            <v>0</v>
          </cell>
          <cell r="L25">
            <v>4504</v>
          </cell>
          <cell r="M25">
            <v>5440</v>
          </cell>
          <cell r="N25">
            <v>1229.29</v>
          </cell>
          <cell r="O25">
            <v>1229.5</v>
          </cell>
        </row>
        <row r="26">
          <cell r="B26" t="str">
            <v>72-12-158</v>
          </cell>
          <cell r="C26" t="str">
            <v>Hall CDP GLS</v>
          </cell>
          <cell r="G26">
            <v>577</v>
          </cell>
          <cell r="H26">
            <v>709</v>
          </cell>
          <cell r="I26">
            <v>697</v>
          </cell>
          <cell r="N26">
            <v>1228.77</v>
          </cell>
          <cell r="O26">
            <v>1229.5</v>
          </cell>
        </row>
        <row r="27">
          <cell r="B27" t="str">
            <v>72-10-159</v>
          </cell>
          <cell r="C27" t="str">
            <v>Tandy CDP</v>
          </cell>
          <cell r="D27">
            <v>4849</v>
          </cell>
          <cell r="E27">
            <v>6007</v>
          </cell>
          <cell r="F27">
            <v>5902</v>
          </cell>
          <cell r="J27">
            <v>0</v>
          </cell>
          <cell r="K27">
            <v>0</v>
          </cell>
          <cell r="L27">
            <v>4673</v>
          </cell>
          <cell r="M27">
            <v>5687</v>
          </cell>
          <cell r="N27">
            <v>1238.81</v>
          </cell>
          <cell r="O27">
            <v>1237.8</v>
          </cell>
        </row>
        <row r="28">
          <cell r="B28" t="str">
            <v>72-12-159</v>
          </cell>
          <cell r="C28" t="str">
            <v>Tandy CDP GLS</v>
          </cell>
          <cell r="G28">
            <v>176</v>
          </cell>
          <cell r="H28">
            <v>219</v>
          </cell>
          <cell r="I28">
            <v>215</v>
          </cell>
          <cell r="N28">
            <v>1244.32</v>
          </cell>
          <cell r="O28">
            <v>1237.8</v>
          </cell>
        </row>
        <row r="29">
          <cell r="B29" t="str">
            <v>72-10-160</v>
          </cell>
          <cell r="C29" t="str">
            <v xml:space="preserve">Randle A Unit 12 13 14 15H </v>
          </cell>
          <cell r="D29">
            <v>11499</v>
          </cell>
          <cell r="E29">
            <v>14549</v>
          </cell>
          <cell r="F29">
            <v>14295</v>
          </cell>
          <cell r="J29">
            <v>0</v>
          </cell>
          <cell r="K29">
            <v>0</v>
          </cell>
          <cell r="L29">
            <v>11351</v>
          </cell>
          <cell r="M29">
            <v>14114</v>
          </cell>
          <cell r="N29">
            <v>1265.24</v>
          </cell>
          <cell r="O29">
            <v>1264.9000000000001</v>
          </cell>
        </row>
        <row r="30">
          <cell r="B30" t="str">
            <v>72-12-160</v>
          </cell>
          <cell r="C30" t="str">
            <v xml:space="preserve">Randle A Unit 12 13 14 15H  </v>
          </cell>
          <cell r="G30">
            <v>148</v>
          </cell>
          <cell r="H30">
            <v>184</v>
          </cell>
          <cell r="I30">
            <v>181</v>
          </cell>
          <cell r="N30">
            <v>1243.24</v>
          </cell>
          <cell r="O30">
            <v>1264.9000000000001</v>
          </cell>
        </row>
        <row r="31">
          <cell r="B31" t="str">
            <v>72-10-161</v>
          </cell>
          <cell r="C31" t="str">
            <v>Randle B Unit 20 21 H CDP</v>
          </cell>
          <cell r="D31">
            <v>14871</v>
          </cell>
          <cell r="E31">
            <v>18792</v>
          </cell>
          <cell r="F31">
            <v>18464</v>
          </cell>
          <cell r="J31">
            <v>0</v>
          </cell>
          <cell r="K31">
            <v>0</v>
          </cell>
          <cell r="L31">
            <v>14845</v>
          </cell>
          <cell r="M31">
            <v>18433</v>
          </cell>
          <cell r="N31">
            <v>1263.67</v>
          </cell>
          <cell r="O31">
            <v>1263.9000000000001</v>
          </cell>
        </row>
        <row r="32">
          <cell r="B32" t="str">
            <v>72-12-161</v>
          </cell>
          <cell r="C32" t="str">
            <v xml:space="preserve">Randle B Unit 20 21 H GLS </v>
          </cell>
          <cell r="G32">
            <v>26</v>
          </cell>
          <cell r="H32">
            <v>32</v>
          </cell>
          <cell r="I32">
            <v>31</v>
          </cell>
          <cell r="N32">
            <v>1230.77</v>
          </cell>
          <cell r="O32">
            <v>1263.9000000000001</v>
          </cell>
        </row>
        <row r="33">
          <cell r="B33" t="str">
            <v>72-10-172</v>
          </cell>
          <cell r="C33" t="str">
            <v>Quincy CDP</v>
          </cell>
          <cell r="D33">
            <v>54417</v>
          </cell>
          <cell r="E33">
            <v>63909</v>
          </cell>
          <cell r="F33">
            <v>62794</v>
          </cell>
          <cell r="J33">
            <v>0</v>
          </cell>
          <cell r="K33">
            <v>0</v>
          </cell>
          <cell r="L33">
            <v>54417</v>
          </cell>
          <cell r="M33">
            <v>62794</v>
          </cell>
          <cell r="N33">
            <v>1174.43</v>
          </cell>
          <cell r="O33">
            <v>1174.4000000000001</v>
          </cell>
        </row>
        <row r="34">
          <cell r="B34" t="str">
            <v>72-12-172</v>
          </cell>
          <cell r="C34" t="str">
            <v>Quincy CDP GLS</v>
          </cell>
          <cell r="G34">
            <v>0</v>
          </cell>
          <cell r="H34">
            <v>0</v>
          </cell>
          <cell r="I34">
            <v>0</v>
          </cell>
          <cell r="N34">
            <v>0</v>
          </cell>
          <cell r="O34">
            <v>1174.4000000000001</v>
          </cell>
        </row>
        <row r="35">
          <cell r="B35" t="str">
            <v>72-10-179</v>
          </cell>
          <cell r="C35" t="str">
            <v>Cherry  1 &amp; 2</v>
          </cell>
          <cell r="D35">
            <v>0</v>
          </cell>
          <cell r="E35">
            <v>0</v>
          </cell>
          <cell r="F35">
            <v>0</v>
          </cell>
          <cell r="J35">
            <v>0</v>
          </cell>
          <cell r="K35">
            <v>0</v>
          </cell>
          <cell r="L35">
            <v>0</v>
          </cell>
          <cell r="M35">
            <v>0</v>
          </cell>
          <cell r="N35">
            <v>0</v>
          </cell>
          <cell r="O35">
            <v>1119.5</v>
          </cell>
        </row>
        <row r="36">
          <cell r="B36" t="str">
            <v>72-12-179</v>
          </cell>
          <cell r="C36" t="str">
            <v>Cherry  1 &amp; 2    CDP GLS</v>
          </cell>
          <cell r="G36">
            <v>0</v>
          </cell>
          <cell r="H36">
            <v>0</v>
          </cell>
          <cell r="I36">
            <v>0</v>
          </cell>
          <cell r="N36">
            <v>0</v>
          </cell>
          <cell r="O36">
            <v>1119.5</v>
          </cell>
        </row>
        <row r="37">
          <cell r="B37" t="str">
            <v>72-10-186</v>
          </cell>
          <cell r="C37" t="str">
            <v>Faxel 4-7 CDP</v>
          </cell>
          <cell r="D37">
            <v>50987</v>
          </cell>
          <cell r="E37">
            <v>63678</v>
          </cell>
          <cell r="F37">
            <v>62567</v>
          </cell>
          <cell r="J37">
            <v>0</v>
          </cell>
          <cell r="K37">
            <v>0</v>
          </cell>
          <cell r="L37">
            <v>35511</v>
          </cell>
          <cell r="M37">
            <v>43579</v>
          </cell>
          <cell r="N37">
            <v>1248.9100000000001</v>
          </cell>
          <cell r="O37">
            <v>1248.9000000000001</v>
          </cell>
        </row>
        <row r="38">
          <cell r="B38" t="str">
            <v>72-12-186</v>
          </cell>
          <cell r="C38" t="str">
            <v>Faxel 4-7 CDP GLS</v>
          </cell>
          <cell r="G38">
            <v>15476</v>
          </cell>
          <cell r="H38">
            <v>19325</v>
          </cell>
          <cell r="I38">
            <v>18988</v>
          </cell>
          <cell r="N38">
            <v>1248.71</v>
          </cell>
          <cell r="O38">
            <v>1248.9000000000001</v>
          </cell>
        </row>
        <row r="39">
          <cell r="B39" t="str">
            <v>72-10-187</v>
          </cell>
          <cell r="C39" t="str">
            <v>Ben Johnson  CDP</v>
          </cell>
          <cell r="D39">
            <v>37689</v>
          </cell>
          <cell r="E39">
            <v>47226</v>
          </cell>
          <cell r="F39">
            <v>46402</v>
          </cell>
          <cell r="L39">
            <v>37689</v>
          </cell>
          <cell r="M39">
            <v>46402</v>
          </cell>
          <cell r="N39">
            <v>1253.04</v>
          </cell>
          <cell r="O39">
            <v>1253</v>
          </cell>
        </row>
        <row r="40">
          <cell r="B40" t="str">
            <v>72-99-12-187</v>
          </cell>
          <cell r="C40" t="str">
            <v>Ben Johnson 1 CDP  PGLS</v>
          </cell>
          <cell r="G40">
            <v>45</v>
          </cell>
          <cell r="H40">
            <v>58</v>
          </cell>
          <cell r="I40">
            <v>57</v>
          </cell>
          <cell r="N40">
            <v>1288.8900000000001</v>
          </cell>
          <cell r="O40">
            <v>1253</v>
          </cell>
        </row>
        <row r="41">
          <cell r="B41" t="str">
            <v>72-10-189</v>
          </cell>
          <cell r="C41" t="str">
            <v>Martha Reeves 3 4 5 H CDP</v>
          </cell>
          <cell r="D41">
            <v>35241</v>
          </cell>
          <cell r="E41">
            <v>43689</v>
          </cell>
          <cell r="F41">
            <v>42927</v>
          </cell>
          <cell r="J41">
            <v>0</v>
          </cell>
          <cell r="K41">
            <v>0</v>
          </cell>
          <cell r="L41">
            <v>35241</v>
          </cell>
          <cell r="M41">
            <v>42927</v>
          </cell>
          <cell r="N41">
            <v>1239.72</v>
          </cell>
          <cell r="O41">
            <v>1239.7</v>
          </cell>
        </row>
        <row r="42">
          <cell r="C42" t="str">
            <v>No GLS Meter</v>
          </cell>
          <cell r="G42">
            <v>0</v>
          </cell>
          <cell r="H42">
            <v>0</v>
          </cell>
          <cell r="I42">
            <v>0</v>
          </cell>
          <cell r="N42">
            <v>0</v>
          </cell>
          <cell r="O42">
            <v>0</v>
          </cell>
        </row>
        <row r="43">
          <cell r="B43" t="str">
            <v>72-10-191</v>
          </cell>
          <cell r="C43" t="str">
            <v>Lake Weatherford C CDP</v>
          </cell>
          <cell r="D43">
            <v>6995</v>
          </cell>
          <cell r="E43">
            <v>8433</v>
          </cell>
          <cell r="F43">
            <v>8286</v>
          </cell>
          <cell r="J43">
            <v>0</v>
          </cell>
          <cell r="K43">
            <v>0</v>
          </cell>
          <cell r="L43">
            <v>5841</v>
          </cell>
          <cell r="M43">
            <v>6919</v>
          </cell>
          <cell r="N43">
            <v>1205.58</v>
          </cell>
          <cell r="O43">
            <v>1205.9000000000001</v>
          </cell>
        </row>
        <row r="44">
          <cell r="B44" t="str">
            <v>72-12-191</v>
          </cell>
          <cell r="C44" t="str">
            <v>Lake Weatherford C CDP GLS</v>
          </cell>
          <cell r="G44">
            <v>1154</v>
          </cell>
          <cell r="H44">
            <v>1391</v>
          </cell>
          <cell r="I44">
            <v>1367</v>
          </cell>
          <cell r="N44">
            <v>1205.3699999999999</v>
          </cell>
          <cell r="O44">
            <v>1205.9000000000001</v>
          </cell>
        </row>
        <row r="45">
          <cell r="B45" t="str">
            <v>72-10-193</v>
          </cell>
          <cell r="C45" t="str">
            <v>Mitchell CDP</v>
          </cell>
          <cell r="D45">
            <v>10470</v>
          </cell>
          <cell r="E45">
            <v>12961</v>
          </cell>
          <cell r="F45">
            <v>12735</v>
          </cell>
          <cell r="L45">
            <v>10470</v>
          </cell>
          <cell r="M45">
            <v>12735</v>
          </cell>
          <cell r="N45">
            <v>1237.92</v>
          </cell>
          <cell r="O45">
            <v>1238.3</v>
          </cell>
        </row>
        <row r="46">
          <cell r="B46" t="str">
            <v>72-10-198</v>
          </cell>
          <cell r="C46" t="str">
            <v>Porter-Cheney 2H</v>
          </cell>
          <cell r="D46">
            <v>5299</v>
          </cell>
          <cell r="E46">
            <v>5519</v>
          </cell>
          <cell r="F46">
            <v>5423</v>
          </cell>
          <cell r="L46">
            <v>5299</v>
          </cell>
          <cell r="M46">
            <v>5423</v>
          </cell>
          <cell r="N46">
            <v>1041.52</v>
          </cell>
          <cell r="O46">
            <v>1041.4000000000001</v>
          </cell>
        </row>
        <row r="47">
          <cell r="B47" t="str">
            <v>72-10-203</v>
          </cell>
          <cell r="C47" t="str">
            <v>Coomer 2 &amp; 3 CDP</v>
          </cell>
          <cell r="D47">
            <v>41032</v>
          </cell>
          <cell r="E47">
            <v>44041</v>
          </cell>
          <cell r="F47">
            <v>43272</v>
          </cell>
          <cell r="L47">
            <v>41032</v>
          </cell>
          <cell r="M47">
            <v>43272</v>
          </cell>
          <cell r="N47">
            <v>1073.33</v>
          </cell>
          <cell r="O47">
            <v>1073.3</v>
          </cell>
        </row>
        <row r="48">
          <cell r="B48" t="str">
            <v>72-99-12-203</v>
          </cell>
          <cell r="C48" t="str">
            <v>No GLS Meter</v>
          </cell>
          <cell r="G48">
            <v>0</v>
          </cell>
          <cell r="H48">
            <v>0</v>
          </cell>
          <cell r="I48">
            <v>0</v>
          </cell>
          <cell r="N48">
            <v>0</v>
          </cell>
          <cell r="O48">
            <v>0</v>
          </cell>
        </row>
        <row r="49">
          <cell r="B49" t="str">
            <v>72-10-204</v>
          </cell>
          <cell r="C49" t="str">
            <v>Alexander Ranch CDP</v>
          </cell>
          <cell r="D49">
            <v>73</v>
          </cell>
          <cell r="E49">
            <v>88</v>
          </cell>
          <cell r="F49">
            <v>86</v>
          </cell>
          <cell r="L49">
            <v>73</v>
          </cell>
          <cell r="M49">
            <v>86</v>
          </cell>
          <cell r="N49">
            <v>1205.48</v>
          </cell>
          <cell r="O49">
            <v>1212.9000000000001</v>
          </cell>
        </row>
        <row r="50">
          <cell r="B50" t="str">
            <v>72-10-205</v>
          </cell>
          <cell r="C50" t="str">
            <v>Bedinger North 3H &amp; 7H CDP</v>
          </cell>
          <cell r="D50">
            <v>32064</v>
          </cell>
          <cell r="E50">
            <v>39828</v>
          </cell>
          <cell r="F50">
            <v>39133</v>
          </cell>
          <cell r="J50">
            <v>0</v>
          </cell>
          <cell r="K50">
            <v>0</v>
          </cell>
          <cell r="L50">
            <v>17240</v>
          </cell>
          <cell r="M50">
            <v>21041</v>
          </cell>
          <cell r="N50">
            <v>1242.1400000000001</v>
          </cell>
          <cell r="O50">
            <v>1242.0999999999999</v>
          </cell>
        </row>
        <row r="51">
          <cell r="B51" t="str">
            <v>72-12-205</v>
          </cell>
          <cell r="C51" t="str">
            <v>Bedinger North 3&amp;7 CDP GLS</v>
          </cell>
          <cell r="G51">
            <v>14824</v>
          </cell>
          <cell r="H51">
            <v>18413</v>
          </cell>
          <cell r="I51">
            <v>18092</v>
          </cell>
          <cell r="N51">
            <v>1242.1099999999999</v>
          </cell>
          <cell r="O51">
            <v>1242.0999999999999</v>
          </cell>
        </row>
        <row r="52">
          <cell r="B52" t="str">
            <v>72-10-211</v>
          </cell>
          <cell r="C52" t="str">
            <v>Winston E1 CDP</v>
          </cell>
          <cell r="D52">
            <v>167192</v>
          </cell>
          <cell r="E52">
            <v>202455</v>
          </cell>
          <cell r="F52">
            <v>198922</v>
          </cell>
          <cell r="L52">
            <v>167192</v>
          </cell>
          <cell r="M52">
            <v>198922</v>
          </cell>
          <cell r="N52">
            <v>1210.9100000000001</v>
          </cell>
          <cell r="O52">
            <v>1210.9000000000001</v>
          </cell>
        </row>
        <row r="53">
          <cell r="B53" t="str">
            <v>72-10-212</v>
          </cell>
          <cell r="C53" t="str">
            <v xml:space="preserve">Bailey Ranch A1H A2 A3H 4H </v>
          </cell>
          <cell r="D53">
            <v>33180</v>
          </cell>
          <cell r="E53">
            <v>40210</v>
          </cell>
          <cell r="F53">
            <v>39508</v>
          </cell>
          <cell r="J53">
            <v>0</v>
          </cell>
          <cell r="K53">
            <v>0</v>
          </cell>
          <cell r="L53">
            <v>32988</v>
          </cell>
          <cell r="M53">
            <v>39279</v>
          </cell>
          <cell r="N53">
            <v>1211.8699999999999</v>
          </cell>
          <cell r="O53">
            <v>1211.9000000000001</v>
          </cell>
        </row>
        <row r="54">
          <cell r="B54" t="str">
            <v>72-12-212</v>
          </cell>
          <cell r="C54" t="str">
            <v xml:space="preserve">Bailey Ranch A1H A2 A3H 5H  </v>
          </cell>
          <cell r="G54">
            <v>192</v>
          </cell>
          <cell r="H54">
            <v>233</v>
          </cell>
          <cell r="I54">
            <v>229</v>
          </cell>
          <cell r="N54">
            <v>1213.54</v>
          </cell>
          <cell r="O54">
            <v>1211.9000000000001</v>
          </cell>
        </row>
        <row r="55">
          <cell r="B55" t="str">
            <v>72-10-213</v>
          </cell>
          <cell r="C55" t="e">
            <v>#N/A</v>
          </cell>
          <cell r="D55">
            <v>0</v>
          </cell>
          <cell r="E55">
            <v>0</v>
          </cell>
          <cell r="F55">
            <v>0</v>
          </cell>
          <cell r="J55">
            <v>0</v>
          </cell>
          <cell r="K55">
            <v>0</v>
          </cell>
          <cell r="L55">
            <v>0</v>
          </cell>
          <cell r="M55">
            <v>0</v>
          </cell>
          <cell r="N55">
            <v>0</v>
          </cell>
          <cell r="O55">
            <v>0</v>
          </cell>
        </row>
        <row r="56">
          <cell r="B56" t="str">
            <v>72-12-213</v>
          </cell>
          <cell r="C56" t="str">
            <v>No GLS Meter</v>
          </cell>
          <cell r="G56">
            <v>0</v>
          </cell>
          <cell r="H56">
            <v>0</v>
          </cell>
          <cell r="I56">
            <v>0</v>
          </cell>
          <cell r="N56">
            <v>0</v>
          </cell>
          <cell r="O56">
            <v>0</v>
          </cell>
        </row>
        <row r="57">
          <cell r="B57" t="str">
            <v>72-10-216</v>
          </cell>
          <cell r="C57" t="str">
            <v>Maddix CDP</v>
          </cell>
          <cell r="D57">
            <v>24876</v>
          </cell>
          <cell r="E57">
            <v>31594</v>
          </cell>
          <cell r="F57">
            <v>31043</v>
          </cell>
          <cell r="J57">
            <v>0</v>
          </cell>
          <cell r="K57">
            <v>0</v>
          </cell>
          <cell r="L57">
            <v>24876</v>
          </cell>
          <cell r="M57">
            <v>31043</v>
          </cell>
          <cell r="N57">
            <v>1270.06</v>
          </cell>
          <cell r="O57">
            <v>1270</v>
          </cell>
        </row>
        <row r="58">
          <cell r="B58" t="str">
            <v>72-12-216</v>
          </cell>
          <cell r="C58" t="str">
            <v>Maddix CDP GLS</v>
          </cell>
          <cell r="G58">
            <v>0</v>
          </cell>
          <cell r="H58">
            <v>0</v>
          </cell>
          <cell r="I58">
            <v>0</v>
          </cell>
          <cell r="N58">
            <v>0</v>
          </cell>
          <cell r="O58">
            <v>1270</v>
          </cell>
        </row>
        <row r="59">
          <cell r="B59" t="str">
            <v>72-10-218</v>
          </cell>
          <cell r="C59" t="str">
            <v>Edge 1 &amp; 2</v>
          </cell>
          <cell r="D59">
            <v>16022</v>
          </cell>
          <cell r="E59">
            <v>19357</v>
          </cell>
          <cell r="F59">
            <v>19019</v>
          </cell>
          <cell r="J59">
            <v>0</v>
          </cell>
          <cell r="K59">
            <v>0</v>
          </cell>
          <cell r="L59">
            <v>16007</v>
          </cell>
          <cell r="M59">
            <v>19002</v>
          </cell>
          <cell r="N59">
            <v>1208.1500000000001</v>
          </cell>
          <cell r="O59">
            <v>1208.4000000000001</v>
          </cell>
        </row>
        <row r="60">
          <cell r="B60" t="str">
            <v>72-12-218</v>
          </cell>
          <cell r="C60" t="str">
            <v>Edge 1 &amp; 2 GLS</v>
          </cell>
          <cell r="G60">
            <v>15</v>
          </cell>
          <cell r="H60">
            <v>17</v>
          </cell>
          <cell r="I60">
            <v>17</v>
          </cell>
          <cell r="N60">
            <v>1133.33</v>
          </cell>
          <cell r="O60">
            <v>1208.4000000000001</v>
          </cell>
        </row>
        <row r="61">
          <cell r="B61" t="str">
            <v>72-10-219</v>
          </cell>
          <cell r="C61" t="str">
            <v>Bailey Ranch 3 &amp; 4 CDP</v>
          </cell>
          <cell r="D61">
            <v>16096</v>
          </cell>
          <cell r="E61">
            <v>19714</v>
          </cell>
          <cell r="F61">
            <v>19370</v>
          </cell>
          <cell r="J61">
            <v>0</v>
          </cell>
          <cell r="K61">
            <v>0</v>
          </cell>
          <cell r="L61">
            <v>16096</v>
          </cell>
          <cell r="M61">
            <v>19370</v>
          </cell>
          <cell r="N61">
            <v>1224.78</v>
          </cell>
          <cell r="O61">
            <v>1224.8</v>
          </cell>
        </row>
        <row r="62">
          <cell r="B62" t="str">
            <v>72-12-219</v>
          </cell>
          <cell r="C62" t="str">
            <v>Bailey Ranch 3 &amp; 4 CDP GLS</v>
          </cell>
          <cell r="G62">
            <v>0</v>
          </cell>
          <cell r="H62">
            <v>0</v>
          </cell>
          <cell r="I62">
            <v>0</v>
          </cell>
          <cell r="N62">
            <v>0</v>
          </cell>
          <cell r="O62">
            <v>1224.8</v>
          </cell>
        </row>
        <row r="63">
          <cell r="B63" t="str">
            <v>72-10-221</v>
          </cell>
          <cell r="C63" t="str">
            <v>Clemens CDP</v>
          </cell>
          <cell r="D63">
            <v>47293</v>
          </cell>
          <cell r="E63">
            <v>58344</v>
          </cell>
          <cell r="F63">
            <v>57326</v>
          </cell>
          <cell r="J63">
            <v>0</v>
          </cell>
          <cell r="K63">
            <v>0</v>
          </cell>
          <cell r="L63">
            <v>47293</v>
          </cell>
          <cell r="M63">
            <v>57326</v>
          </cell>
          <cell r="N63">
            <v>1233.67</v>
          </cell>
          <cell r="O63">
            <v>1233.5999999999999</v>
          </cell>
        </row>
        <row r="64">
          <cell r="B64" t="str">
            <v>72-12-221</v>
          </cell>
          <cell r="C64" t="str">
            <v>Clemens CDP GLS</v>
          </cell>
          <cell r="G64">
            <v>0</v>
          </cell>
          <cell r="H64">
            <v>0</v>
          </cell>
          <cell r="I64">
            <v>0</v>
          </cell>
          <cell r="N64">
            <v>0</v>
          </cell>
          <cell r="O64">
            <v>1233.5999999999999</v>
          </cell>
        </row>
        <row r="65">
          <cell r="B65" t="str">
            <v>72-10-225</v>
          </cell>
          <cell r="C65" t="str">
            <v>J K Daniels CDP</v>
          </cell>
          <cell r="D65">
            <v>14423</v>
          </cell>
          <cell r="E65">
            <v>15743</v>
          </cell>
          <cell r="F65">
            <v>15468</v>
          </cell>
          <cell r="J65">
            <v>0</v>
          </cell>
          <cell r="K65">
            <v>0</v>
          </cell>
          <cell r="L65">
            <v>14423</v>
          </cell>
          <cell r="M65">
            <v>15468</v>
          </cell>
          <cell r="N65">
            <v>1091.52</v>
          </cell>
          <cell r="O65">
            <v>1091.7</v>
          </cell>
        </row>
        <row r="66">
          <cell r="B66" t="str">
            <v>72-12-225</v>
          </cell>
          <cell r="C66" t="str">
            <v>J K Daniels CDP GLS</v>
          </cell>
          <cell r="G66">
            <v>0</v>
          </cell>
          <cell r="H66">
            <v>0</v>
          </cell>
          <cell r="I66">
            <v>0</v>
          </cell>
          <cell r="N66">
            <v>0</v>
          </cell>
          <cell r="O66">
            <v>1091.7</v>
          </cell>
        </row>
        <row r="67">
          <cell r="B67" t="str">
            <v>72-10-226</v>
          </cell>
          <cell r="C67" t="str">
            <v>Bedinger North 4 &amp; 8 CDP</v>
          </cell>
          <cell r="D67">
            <v>22439</v>
          </cell>
          <cell r="E67">
            <v>27411</v>
          </cell>
          <cell r="F67">
            <v>26933</v>
          </cell>
          <cell r="L67">
            <v>22439</v>
          </cell>
          <cell r="M67">
            <v>26933</v>
          </cell>
          <cell r="N67">
            <v>1221.58</v>
          </cell>
          <cell r="O67">
            <v>1221.5999999999999</v>
          </cell>
        </row>
        <row r="68">
          <cell r="B68" t="str">
            <v>72-99-12-226</v>
          </cell>
          <cell r="C68" t="str">
            <v>No GLS Meter</v>
          </cell>
          <cell r="G68">
            <v>0</v>
          </cell>
          <cell r="H68">
            <v>0</v>
          </cell>
          <cell r="I68">
            <v>0</v>
          </cell>
          <cell r="N68">
            <v>0</v>
          </cell>
          <cell r="O68">
            <v>0</v>
          </cell>
        </row>
        <row r="69">
          <cell r="B69" t="str">
            <v>72-10-227</v>
          </cell>
          <cell r="C69" t="str">
            <v>Daniel Bedinger 1 &amp; 2 CDP</v>
          </cell>
          <cell r="D69">
            <v>31133</v>
          </cell>
          <cell r="E69">
            <v>38028</v>
          </cell>
          <cell r="F69">
            <v>37364</v>
          </cell>
          <cell r="J69">
            <v>0</v>
          </cell>
          <cell r="K69">
            <v>0</v>
          </cell>
          <cell r="L69">
            <v>31133</v>
          </cell>
          <cell r="M69">
            <v>37364</v>
          </cell>
          <cell r="N69">
            <v>1221.47</v>
          </cell>
          <cell r="O69">
            <v>1221.5</v>
          </cell>
        </row>
        <row r="70">
          <cell r="B70" t="str">
            <v>72-99-12-227</v>
          </cell>
          <cell r="C70" t="str">
            <v>Bedinger 1 &amp; 2  PGLS</v>
          </cell>
          <cell r="G70">
            <v>0</v>
          </cell>
          <cell r="H70">
            <v>0</v>
          </cell>
          <cell r="I70">
            <v>0</v>
          </cell>
          <cell r="N70">
            <v>0</v>
          </cell>
          <cell r="O70">
            <v>1221.5</v>
          </cell>
        </row>
        <row r="71">
          <cell r="B71" t="str">
            <v>72-10-228</v>
          </cell>
          <cell r="C71" t="str">
            <v>Bedinger South 1 2 3 CDP</v>
          </cell>
          <cell r="D71">
            <v>39273</v>
          </cell>
          <cell r="E71">
            <v>49362</v>
          </cell>
          <cell r="F71">
            <v>48501</v>
          </cell>
          <cell r="J71">
            <v>0</v>
          </cell>
          <cell r="K71">
            <v>0</v>
          </cell>
          <cell r="L71">
            <v>24914</v>
          </cell>
          <cell r="M71">
            <v>30767</v>
          </cell>
          <cell r="N71">
            <v>1256.8900000000001</v>
          </cell>
          <cell r="O71">
            <v>1257</v>
          </cell>
        </row>
        <row r="72">
          <cell r="B72" t="str">
            <v>72-12-228-BS</v>
          </cell>
          <cell r="C72" t="str">
            <v>No GLS Meter</v>
          </cell>
          <cell r="G72">
            <v>14359.44</v>
          </cell>
          <cell r="H72">
            <v>18048.460000000003</v>
          </cell>
          <cell r="I72">
            <v>17734</v>
          </cell>
          <cell r="N72">
            <v>1256.9100000000001</v>
          </cell>
          <cell r="O72">
            <v>0</v>
          </cell>
        </row>
        <row r="73">
          <cell r="B73" t="str">
            <v>72-99-12-228</v>
          </cell>
          <cell r="C73" t="str">
            <v>No GLS Meter</v>
          </cell>
          <cell r="G73">
            <v>0</v>
          </cell>
          <cell r="H73">
            <v>0</v>
          </cell>
          <cell r="I73">
            <v>0</v>
          </cell>
          <cell r="N73">
            <v>0</v>
          </cell>
          <cell r="O73">
            <v>0</v>
          </cell>
        </row>
        <row r="74">
          <cell r="B74" t="str">
            <v>72-10-229</v>
          </cell>
          <cell r="C74" t="str">
            <v>Clark 1 &amp; 2 CDP</v>
          </cell>
          <cell r="D74">
            <v>26302</v>
          </cell>
          <cell r="E74">
            <v>33112</v>
          </cell>
          <cell r="F74">
            <v>32534</v>
          </cell>
          <cell r="J74">
            <v>0</v>
          </cell>
          <cell r="K74">
            <v>0</v>
          </cell>
          <cell r="L74">
            <v>19229</v>
          </cell>
          <cell r="M74">
            <v>23800</v>
          </cell>
          <cell r="N74">
            <v>1258.92</v>
          </cell>
          <cell r="O74">
            <v>1259</v>
          </cell>
        </row>
        <row r="75">
          <cell r="B75" t="str">
            <v>72-12-228-CL</v>
          </cell>
          <cell r="C75" t="str">
            <v>No GLS Meter</v>
          </cell>
          <cell r="G75">
            <v>7072.5599999999995</v>
          </cell>
          <cell r="H75">
            <v>8889.5399999999972</v>
          </cell>
          <cell r="I75">
            <v>8734</v>
          </cell>
          <cell r="N75">
            <v>1256.9100000000001</v>
          </cell>
          <cell r="O75">
            <v>0</v>
          </cell>
        </row>
        <row r="76">
          <cell r="B76" t="str">
            <v>72-10-230</v>
          </cell>
          <cell r="C76" t="str">
            <v>Western Lakes A1 - A4 CDP</v>
          </cell>
          <cell r="D76">
            <v>49287</v>
          </cell>
          <cell r="E76">
            <v>61405</v>
          </cell>
          <cell r="F76">
            <v>60333</v>
          </cell>
          <cell r="L76">
            <v>49287</v>
          </cell>
          <cell r="M76">
            <v>60333</v>
          </cell>
          <cell r="N76">
            <v>1245.8699999999999</v>
          </cell>
          <cell r="O76">
            <v>1245.9000000000001</v>
          </cell>
        </row>
        <row r="77">
          <cell r="B77" t="str">
            <v>72-10-231</v>
          </cell>
          <cell r="C77" t="str">
            <v>Coomer 4 &amp; 5 CDP</v>
          </cell>
          <cell r="D77">
            <v>45965</v>
          </cell>
          <cell r="E77">
            <v>49735</v>
          </cell>
          <cell r="F77">
            <v>48867</v>
          </cell>
          <cell r="L77">
            <v>45965</v>
          </cell>
          <cell r="M77">
            <v>48867</v>
          </cell>
          <cell r="N77">
            <v>1082.02</v>
          </cell>
          <cell r="O77">
            <v>1082</v>
          </cell>
        </row>
        <row r="78">
          <cell r="B78" t="str">
            <v>72-10-232</v>
          </cell>
          <cell r="C78" t="str">
            <v>C J Edwards 1 &amp; 2 CDP</v>
          </cell>
          <cell r="D78">
            <v>13057</v>
          </cell>
          <cell r="E78">
            <v>16212</v>
          </cell>
          <cell r="F78">
            <v>15929</v>
          </cell>
          <cell r="L78">
            <v>13057</v>
          </cell>
          <cell r="M78">
            <v>15929</v>
          </cell>
          <cell r="N78">
            <v>1241.6300000000001</v>
          </cell>
          <cell r="O78">
            <v>1241.0999999999999</v>
          </cell>
        </row>
        <row r="79">
          <cell r="B79" t="str">
            <v>72-10-233</v>
          </cell>
          <cell r="C79" t="str">
            <v xml:space="preserve">Edwards Bar None SA 1 - 2 H </v>
          </cell>
          <cell r="D79">
            <v>28685</v>
          </cell>
          <cell r="E79">
            <v>35594</v>
          </cell>
          <cell r="F79">
            <v>34973</v>
          </cell>
          <cell r="L79">
            <v>28685</v>
          </cell>
          <cell r="M79">
            <v>34973</v>
          </cell>
          <cell r="N79">
            <v>1240.8599999999999</v>
          </cell>
          <cell r="O79">
            <v>1241</v>
          </cell>
        </row>
        <row r="80">
          <cell r="B80" t="str">
            <v>72-99-12-233</v>
          </cell>
          <cell r="C80" t="str">
            <v>No GLS Meter</v>
          </cell>
          <cell r="G80">
            <v>0</v>
          </cell>
          <cell r="H80">
            <v>0</v>
          </cell>
          <cell r="I80">
            <v>0</v>
          </cell>
          <cell r="N80">
            <v>0</v>
          </cell>
          <cell r="O80">
            <v>0</v>
          </cell>
        </row>
        <row r="81">
          <cell r="B81" t="str">
            <v>72-10-234</v>
          </cell>
          <cell r="C81" t="str">
            <v>Glenna Sansone 1H-2H CDP</v>
          </cell>
          <cell r="D81">
            <v>28675</v>
          </cell>
          <cell r="E81">
            <v>35709</v>
          </cell>
          <cell r="F81">
            <v>35086</v>
          </cell>
          <cell r="J81">
            <v>0</v>
          </cell>
          <cell r="K81">
            <v>0</v>
          </cell>
          <cell r="L81">
            <v>28675</v>
          </cell>
          <cell r="M81">
            <v>35086</v>
          </cell>
          <cell r="N81">
            <v>1245.3</v>
          </cell>
          <cell r="O81">
            <v>1241.0999999999999</v>
          </cell>
        </row>
        <row r="82">
          <cell r="B82" t="str">
            <v>72-99-10-234</v>
          </cell>
          <cell r="C82" t="str">
            <v>No GLS Meter</v>
          </cell>
          <cell r="G82">
            <v>0</v>
          </cell>
          <cell r="H82">
            <v>0</v>
          </cell>
          <cell r="I82">
            <v>0</v>
          </cell>
          <cell r="N82">
            <v>0</v>
          </cell>
          <cell r="O82">
            <v>0</v>
          </cell>
        </row>
        <row r="83">
          <cell r="B83" t="str">
            <v>72-10-236</v>
          </cell>
          <cell r="C83" t="str">
            <v>Murrin Bear Creek 7 &amp; 9 H CDP</v>
          </cell>
          <cell r="D83">
            <v>36962</v>
          </cell>
          <cell r="E83">
            <v>43189</v>
          </cell>
          <cell r="F83">
            <v>42435</v>
          </cell>
          <cell r="L83">
            <v>36962</v>
          </cell>
          <cell r="M83">
            <v>42435</v>
          </cell>
          <cell r="N83">
            <v>1168.47</v>
          </cell>
          <cell r="O83">
            <v>1168.5</v>
          </cell>
        </row>
        <row r="84">
          <cell r="B84" t="str">
            <v>72-99-12-236</v>
          </cell>
          <cell r="C84" t="str">
            <v>No GLS Meter</v>
          </cell>
          <cell r="G84">
            <v>0</v>
          </cell>
          <cell r="H84">
            <v>0</v>
          </cell>
          <cell r="I84">
            <v>0</v>
          </cell>
          <cell r="N84">
            <v>0</v>
          </cell>
          <cell r="O84">
            <v>0</v>
          </cell>
        </row>
        <row r="85">
          <cell r="B85" t="str">
            <v>72-10-237</v>
          </cell>
          <cell r="C85" t="str">
            <v>Bailey Ranch C (SA) 4H</v>
          </cell>
          <cell r="D85">
            <v>35217</v>
          </cell>
          <cell r="E85">
            <v>42106</v>
          </cell>
          <cell r="F85">
            <v>41371</v>
          </cell>
          <cell r="J85">
            <v>0</v>
          </cell>
          <cell r="K85">
            <v>0</v>
          </cell>
          <cell r="L85">
            <v>35217</v>
          </cell>
          <cell r="M85">
            <v>41371</v>
          </cell>
          <cell r="N85">
            <v>1195.6199999999999</v>
          </cell>
          <cell r="O85">
            <v>1195.5999999999999</v>
          </cell>
        </row>
        <row r="86">
          <cell r="C86" t="str">
            <v>No GLS Meter</v>
          </cell>
          <cell r="G86">
            <v>0</v>
          </cell>
          <cell r="H86">
            <v>0</v>
          </cell>
          <cell r="I86">
            <v>0</v>
          </cell>
          <cell r="N86">
            <v>0</v>
          </cell>
          <cell r="O86">
            <v>0</v>
          </cell>
        </row>
        <row r="87">
          <cell r="B87" t="str">
            <v>72-10-238</v>
          </cell>
          <cell r="C87" t="str">
            <v>Bailey Ranch B 1H &amp; 2H CDP</v>
          </cell>
          <cell r="D87">
            <v>50628</v>
          </cell>
          <cell r="E87">
            <v>61491</v>
          </cell>
          <cell r="F87">
            <v>60418</v>
          </cell>
          <cell r="J87">
            <v>0</v>
          </cell>
          <cell r="K87">
            <v>0</v>
          </cell>
          <cell r="L87">
            <v>50628</v>
          </cell>
          <cell r="M87">
            <v>60418</v>
          </cell>
          <cell r="N87">
            <v>1214.57</v>
          </cell>
          <cell r="O87">
            <v>1214.5999999999999</v>
          </cell>
        </row>
        <row r="88">
          <cell r="C88" t="str">
            <v>No GLS Meter</v>
          </cell>
          <cell r="G88">
            <v>0</v>
          </cell>
          <cell r="H88">
            <v>0</v>
          </cell>
          <cell r="I88">
            <v>0</v>
          </cell>
          <cell r="N88">
            <v>0</v>
          </cell>
          <cell r="O88">
            <v>0</v>
          </cell>
        </row>
        <row r="89">
          <cell r="B89" t="str">
            <v>72-10-239</v>
          </cell>
          <cell r="C89" t="str">
            <v>Bailey Ranch C 1H</v>
          </cell>
          <cell r="D89">
            <v>6078</v>
          </cell>
          <cell r="E89">
            <v>7236</v>
          </cell>
          <cell r="F89">
            <v>7110</v>
          </cell>
          <cell r="J89">
            <v>0</v>
          </cell>
          <cell r="K89">
            <v>0</v>
          </cell>
          <cell r="L89">
            <v>6078</v>
          </cell>
          <cell r="M89">
            <v>7110</v>
          </cell>
          <cell r="N89">
            <v>1190.52</v>
          </cell>
          <cell r="O89">
            <v>1190.5999999999999</v>
          </cell>
        </row>
        <row r="90">
          <cell r="C90" t="str">
            <v>No GLS Meter</v>
          </cell>
          <cell r="G90">
            <v>0</v>
          </cell>
          <cell r="H90">
            <v>0</v>
          </cell>
          <cell r="I90">
            <v>0</v>
          </cell>
          <cell r="N90">
            <v>0</v>
          </cell>
          <cell r="O90">
            <v>0</v>
          </cell>
        </row>
        <row r="91">
          <cell r="B91" t="str">
            <v>72-10-240</v>
          </cell>
          <cell r="C91" t="str">
            <v xml:space="preserve">Murrin Bear Creek 3  10 11 H </v>
          </cell>
          <cell r="D91">
            <v>49599</v>
          </cell>
          <cell r="E91">
            <v>55213</v>
          </cell>
          <cell r="F91">
            <v>54250</v>
          </cell>
          <cell r="L91">
            <v>49599</v>
          </cell>
          <cell r="M91">
            <v>54250</v>
          </cell>
          <cell r="N91">
            <v>1113.19</v>
          </cell>
          <cell r="O91">
            <v>1113.2</v>
          </cell>
        </row>
        <row r="92">
          <cell r="B92" t="str">
            <v>72-10-241</v>
          </cell>
          <cell r="C92" t="str">
            <v>Bailey Ranch C (SA) 5H</v>
          </cell>
          <cell r="D92">
            <v>24716</v>
          </cell>
          <cell r="E92">
            <v>29310</v>
          </cell>
          <cell r="F92">
            <v>28799</v>
          </cell>
          <cell r="J92">
            <v>0</v>
          </cell>
          <cell r="K92">
            <v>0</v>
          </cell>
          <cell r="L92">
            <v>24716</v>
          </cell>
          <cell r="M92">
            <v>28799</v>
          </cell>
          <cell r="N92">
            <v>1185.8699999999999</v>
          </cell>
          <cell r="O92">
            <v>1185.9000000000001</v>
          </cell>
        </row>
        <row r="93">
          <cell r="C93" t="str">
            <v>No GLS Meter</v>
          </cell>
          <cell r="G93">
            <v>0</v>
          </cell>
          <cell r="H93">
            <v>0</v>
          </cell>
          <cell r="I93">
            <v>0</v>
          </cell>
          <cell r="N93">
            <v>0</v>
          </cell>
          <cell r="O93">
            <v>0</v>
          </cell>
        </row>
        <row r="94">
          <cell r="B94" t="str">
            <v>72-10-243</v>
          </cell>
          <cell r="C94" t="str">
            <v>Grant Family 1H &amp; 2H CDP</v>
          </cell>
          <cell r="D94">
            <v>29321</v>
          </cell>
          <cell r="E94">
            <v>36804</v>
          </cell>
          <cell r="F94">
            <v>36162</v>
          </cell>
          <cell r="J94">
            <v>0</v>
          </cell>
          <cell r="K94">
            <v>0</v>
          </cell>
          <cell r="L94">
            <v>29321</v>
          </cell>
          <cell r="M94">
            <v>36162</v>
          </cell>
          <cell r="N94">
            <v>1255.21</v>
          </cell>
          <cell r="O94">
            <v>1255.3</v>
          </cell>
        </row>
        <row r="95">
          <cell r="B95" t="str">
            <v>72-99-12-243</v>
          </cell>
          <cell r="C95" t="str">
            <v>Grant Family 1 &amp; 2  CDP PGLS</v>
          </cell>
          <cell r="G95">
            <v>0</v>
          </cell>
          <cell r="H95">
            <v>0</v>
          </cell>
          <cell r="I95">
            <v>0</v>
          </cell>
          <cell r="N95">
            <v>0</v>
          </cell>
          <cell r="O95">
            <v>1255.3</v>
          </cell>
        </row>
        <row r="96">
          <cell r="B96" t="str">
            <v>72-10-244</v>
          </cell>
          <cell r="C96" t="str">
            <v>Landers 1H &amp; 2H CDP</v>
          </cell>
          <cell r="D96">
            <v>20906</v>
          </cell>
          <cell r="E96">
            <v>26050</v>
          </cell>
          <cell r="F96">
            <v>25595</v>
          </cell>
          <cell r="J96">
            <v>0</v>
          </cell>
          <cell r="K96">
            <v>0</v>
          </cell>
          <cell r="L96">
            <v>20906</v>
          </cell>
          <cell r="M96">
            <v>25595</v>
          </cell>
          <cell r="N96">
            <v>1246.05</v>
          </cell>
          <cell r="O96">
            <v>1246.0999999999999</v>
          </cell>
        </row>
        <row r="97">
          <cell r="C97" t="str">
            <v>No GLS Meter</v>
          </cell>
          <cell r="G97">
            <v>0</v>
          </cell>
          <cell r="H97">
            <v>0</v>
          </cell>
          <cell r="I97">
            <v>0</v>
          </cell>
          <cell r="N97">
            <v>0</v>
          </cell>
          <cell r="O97">
            <v>0</v>
          </cell>
        </row>
        <row r="98">
          <cell r="B98" t="str">
            <v>72-10-245</v>
          </cell>
          <cell r="C98" t="str">
            <v xml:space="preserve">Charles Bedinger A 1H &amp; GU A </v>
          </cell>
          <cell r="D98">
            <v>41222</v>
          </cell>
          <cell r="E98">
            <v>50754</v>
          </cell>
          <cell r="F98">
            <v>49868</v>
          </cell>
          <cell r="L98">
            <v>41222</v>
          </cell>
          <cell r="M98">
            <v>49868</v>
          </cell>
          <cell r="N98">
            <v>1231.24</v>
          </cell>
          <cell r="O98">
            <v>1231.3</v>
          </cell>
        </row>
        <row r="99">
          <cell r="B99" t="str">
            <v>72-99-402-245</v>
          </cell>
          <cell r="C99" t="str">
            <v>No GLS Meter</v>
          </cell>
          <cell r="G99">
            <v>0</v>
          </cell>
          <cell r="H99">
            <v>0</v>
          </cell>
          <cell r="I99">
            <v>0</v>
          </cell>
          <cell r="N99">
            <v>0</v>
          </cell>
          <cell r="O99">
            <v>0</v>
          </cell>
        </row>
        <row r="100">
          <cell r="B100" t="str">
            <v>72-10-247</v>
          </cell>
          <cell r="C100" t="str">
            <v xml:space="preserve">J Muriel Reese 1H 2H &amp; 3H </v>
          </cell>
          <cell r="D100">
            <v>109769</v>
          </cell>
          <cell r="E100">
            <v>123656</v>
          </cell>
          <cell r="F100">
            <v>121498</v>
          </cell>
          <cell r="J100">
            <v>0</v>
          </cell>
          <cell r="K100">
            <v>0</v>
          </cell>
          <cell r="L100">
            <v>108521</v>
          </cell>
          <cell r="M100">
            <v>120116</v>
          </cell>
          <cell r="N100">
            <v>1126.51</v>
          </cell>
          <cell r="O100">
            <v>1126.5</v>
          </cell>
        </row>
        <row r="101">
          <cell r="B101" t="str">
            <v>72-12-247</v>
          </cell>
          <cell r="C101" t="str">
            <v xml:space="preserve">J Muriel Reese 1H &amp; 2H CDP </v>
          </cell>
          <cell r="G101">
            <v>1248</v>
          </cell>
          <cell r="H101">
            <v>1407</v>
          </cell>
          <cell r="I101">
            <v>1382</v>
          </cell>
          <cell r="N101">
            <v>1127.4000000000001</v>
          </cell>
          <cell r="O101">
            <v>1126.5</v>
          </cell>
        </row>
        <row r="102">
          <cell r="B102" t="str">
            <v>72-10-248</v>
          </cell>
          <cell r="C102" t="str">
            <v>Skiles 2H and 3H CDP</v>
          </cell>
          <cell r="D102">
            <v>49975</v>
          </cell>
          <cell r="E102">
            <v>62210</v>
          </cell>
          <cell r="F102">
            <v>61124</v>
          </cell>
          <cell r="J102">
            <v>0</v>
          </cell>
          <cell r="K102">
            <v>0</v>
          </cell>
          <cell r="L102">
            <v>49975</v>
          </cell>
          <cell r="M102">
            <v>61124</v>
          </cell>
          <cell r="N102">
            <v>1244.82</v>
          </cell>
          <cell r="O102">
            <v>1244.9000000000001</v>
          </cell>
        </row>
        <row r="103">
          <cell r="B103" t="str">
            <v>72-99-12-248</v>
          </cell>
          <cell r="C103" t="str">
            <v>No GLS Meter</v>
          </cell>
          <cell r="G103">
            <v>0</v>
          </cell>
          <cell r="H103">
            <v>0</v>
          </cell>
          <cell r="I103">
            <v>0</v>
          </cell>
          <cell r="N103">
            <v>0</v>
          </cell>
          <cell r="O103">
            <v>0</v>
          </cell>
        </row>
        <row r="104">
          <cell r="B104" t="str">
            <v>72-10-249</v>
          </cell>
          <cell r="C104" t="str">
            <v>C J Edwards 3H &amp; 4H</v>
          </cell>
          <cell r="D104">
            <v>35104</v>
          </cell>
          <cell r="E104">
            <v>43475</v>
          </cell>
          <cell r="F104">
            <v>42716</v>
          </cell>
          <cell r="J104">
            <v>0</v>
          </cell>
          <cell r="K104">
            <v>0</v>
          </cell>
          <cell r="L104">
            <v>35104</v>
          </cell>
          <cell r="M104">
            <v>42716</v>
          </cell>
          <cell r="N104">
            <v>1238.46</v>
          </cell>
          <cell r="O104">
            <v>1238.5</v>
          </cell>
        </row>
        <row r="105">
          <cell r="B105" t="str">
            <v>72-99-12-249</v>
          </cell>
          <cell r="C105" t="str">
            <v>No GLS Meter</v>
          </cell>
          <cell r="G105">
            <v>0</v>
          </cell>
          <cell r="H105">
            <v>0</v>
          </cell>
          <cell r="I105">
            <v>0</v>
          </cell>
          <cell r="N105">
            <v>0</v>
          </cell>
          <cell r="O105">
            <v>0</v>
          </cell>
        </row>
        <row r="106">
          <cell r="B106" t="str">
            <v>72-10-250</v>
          </cell>
          <cell r="C106" t="str">
            <v>Murrin Bear Creek 2&amp;8 CDP</v>
          </cell>
          <cell r="D106">
            <v>79426</v>
          </cell>
          <cell r="E106">
            <v>95128</v>
          </cell>
          <cell r="F106">
            <v>93468</v>
          </cell>
          <cell r="J106">
            <v>0</v>
          </cell>
          <cell r="K106">
            <v>0</v>
          </cell>
          <cell r="L106">
            <v>79426</v>
          </cell>
          <cell r="M106">
            <v>93468</v>
          </cell>
          <cell r="N106">
            <v>1197.69</v>
          </cell>
          <cell r="O106">
            <v>1197.7</v>
          </cell>
        </row>
        <row r="107">
          <cell r="B107" t="str">
            <v>72-99-12-250</v>
          </cell>
          <cell r="C107" t="str">
            <v>No GLS Meter</v>
          </cell>
          <cell r="G107">
            <v>0</v>
          </cell>
          <cell r="H107">
            <v>0</v>
          </cell>
          <cell r="I107">
            <v>0</v>
          </cell>
          <cell r="N107">
            <v>0</v>
          </cell>
          <cell r="O107">
            <v>0</v>
          </cell>
        </row>
        <row r="108">
          <cell r="B108" t="str">
            <v>72-10-251</v>
          </cell>
          <cell r="C108" t="str">
            <v>Meeker CDP</v>
          </cell>
          <cell r="D108">
            <v>49367</v>
          </cell>
          <cell r="E108">
            <v>60942</v>
          </cell>
          <cell r="F108">
            <v>59879</v>
          </cell>
          <cell r="J108">
            <v>0</v>
          </cell>
          <cell r="K108">
            <v>0</v>
          </cell>
          <cell r="L108">
            <v>49367</v>
          </cell>
          <cell r="M108">
            <v>59879</v>
          </cell>
          <cell r="N108">
            <v>1234.47</v>
          </cell>
          <cell r="O108">
            <v>1234.5</v>
          </cell>
        </row>
        <row r="109">
          <cell r="B109" t="str">
            <v>72-12-251</v>
          </cell>
          <cell r="C109" t="str">
            <v>Meeker CDP GLS</v>
          </cell>
          <cell r="G109">
            <v>0</v>
          </cell>
          <cell r="H109">
            <v>0</v>
          </cell>
          <cell r="I109">
            <v>0</v>
          </cell>
          <cell r="N109">
            <v>0</v>
          </cell>
          <cell r="O109">
            <v>1234.5</v>
          </cell>
        </row>
        <row r="110">
          <cell r="B110" t="str">
            <v>72-10-252</v>
          </cell>
          <cell r="C110" t="str">
            <v>McFarland North CDP</v>
          </cell>
          <cell r="D110">
            <v>183481</v>
          </cell>
          <cell r="E110">
            <v>227402</v>
          </cell>
          <cell r="F110">
            <v>223434</v>
          </cell>
          <cell r="J110">
            <v>0</v>
          </cell>
          <cell r="K110">
            <v>0</v>
          </cell>
          <cell r="L110">
            <v>183481</v>
          </cell>
          <cell r="M110">
            <v>223434</v>
          </cell>
          <cell r="N110">
            <v>1239.3800000000001</v>
          </cell>
          <cell r="O110">
            <v>1239.4000000000001</v>
          </cell>
        </row>
        <row r="111">
          <cell r="C111" t="str">
            <v>No GLS Meter</v>
          </cell>
          <cell r="G111">
            <v>0</v>
          </cell>
          <cell r="H111">
            <v>0</v>
          </cell>
          <cell r="I111">
            <v>0</v>
          </cell>
          <cell r="N111">
            <v>0</v>
          </cell>
          <cell r="O111">
            <v>0</v>
          </cell>
        </row>
        <row r="112">
          <cell r="B112" t="str">
            <v>72-10-253</v>
          </cell>
          <cell r="C112" t="str">
            <v>Micheletti CDP</v>
          </cell>
          <cell r="D112">
            <v>25302</v>
          </cell>
          <cell r="E112">
            <v>30640</v>
          </cell>
          <cell r="F112">
            <v>30105</v>
          </cell>
          <cell r="J112">
            <v>0</v>
          </cell>
          <cell r="K112">
            <v>0</v>
          </cell>
          <cell r="L112">
            <v>25302</v>
          </cell>
          <cell r="M112">
            <v>30105</v>
          </cell>
          <cell r="N112">
            <v>1210.97</v>
          </cell>
          <cell r="O112">
            <v>1211</v>
          </cell>
        </row>
        <row r="113">
          <cell r="B113" t="str">
            <v>72-12-253</v>
          </cell>
          <cell r="C113" t="str">
            <v>Micheletti CDP GLS</v>
          </cell>
          <cell r="G113">
            <v>0</v>
          </cell>
          <cell r="H113">
            <v>0</v>
          </cell>
          <cell r="I113">
            <v>0</v>
          </cell>
          <cell r="N113">
            <v>0</v>
          </cell>
          <cell r="O113">
            <v>1211</v>
          </cell>
        </row>
        <row r="114">
          <cell r="B114" t="str">
            <v>72-10-254</v>
          </cell>
          <cell r="C114" t="str">
            <v>FPL Bailey Ranch 5H &amp; 6H</v>
          </cell>
          <cell r="D114">
            <v>0</v>
          </cell>
          <cell r="E114">
            <v>0</v>
          </cell>
          <cell r="F114">
            <v>0</v>
          </cell>
          <cell r="J114">
            <v>0</v>
          </cell>
          <cell r="K114">
            <v>0</v>
          </cell>
          <cell r="L114">
            <v>0</v>
          </cell>
          <cell r="M114">
            <v>0</v>
          </cell>
          <cell r="N114">
            <v>0</v>
          </cell>
          <cell r="O114">
            <v>1000</v>
          </cell>
        </row>
        <row r="115">
          <cell r="B115" t="str">
            <v>72-12-254</v>
          </cell>
          <cell r="C115" t="str">
            <v>FPL Bailey Ranch 5H &amp; 6H GLS</v>
          </cell>
          <cell r="G115">
            <v>0</v>
          </cell>
          <cell r="H115">
            <v>0</v>
          </cell>
          <cell r="I115">
            <v>0</v>
          </cell>
          <cell r="N115">
            <v>0</v>
          </cell>
          <cell r="O115">
            <v>1000</v>
          </cell>
        </row>
        <row r="116">
          <cell r="B116" t="str">
            <v>72-10-255</v>
          </cell>
          <cell r="C116" t="str">
            <v>FPL Siegmund 1H</v>
          </cell>
          <cell r="D116">
            <v>24332</v>
          </cell>
          <cell r="E116">
            <v>30828</v>
          </cell>
          <cell r="F116">
            <v>30290</v>
          </cell>
          <cell r="J116">
            <v>0</v>
          </cell>
          <cell r="K116">
            <v>0</v>
          </cell>
          <cell r="L116">
            <v>24249</v>
          </cell>
          <cell r="M116">
            <v>30188</v>
          </cell>
          <cell r="N116">
            <v>1266.97</v>
          </cell>
          <cell r="O116">
            <v>1267</v>
          </cell>
        </row>
        <row r="117">
          <cell r="B117" t="str">
            <v>72-12-255</v>
          </cell>
          <cell r="C117" t="str">
            <v>FPL Siegmund 1H GLS</v>
          </cell>
          <cell r="G117">
            <v>83</v>
          </cell>
          <cell r="H117">
            <v>104</v>
          </cell>
          <cell r="I117">
            <v>102</v>
          </cell>
          <cell r="N117">
            <v>1253.01</v>
          </cell>
          <cell r="O117">
            <v>1267</v>
          </cell>
        </row>
        <row r="118">
          <cell r="B118" t="str">
            <v>72-20-329</v>
          </cell>
          <cell r="C118" t="str">
            <v>CE HALL GU B 1H</v>
          </cell>
          <cell r="D118">
            <v>3964</v>
          </cell>
          <cell r="E118">
            <v>4896</v>
          </cell>
          <cell r="F118">
            <v>4811</v>
          </cell>
          <cell r="J118">
            <v>0</v>
          </cell>
          <cell r="K118">
            <v>0</v>
          </cell>
          <cell r="L118">
            <v>3728</v>
          </cell>
          <cell r="M118">
            <v>4523</v>
          </cell>
          <cell r="N118">
            <v>1235.1199999999999</v>
          </cell>
          <cell r="O118">
            <v>1236.0999999999999</v>
          </cell>
        </row>
        <row r="119">
          <cell r="B119" t="str">
            <v>72-21-329</v>
          </cell>
          <cell r="C119" t="str">
            <v>CE HALL GU B 1H   GLS</v>
          </cell>
          <cell r="G119">
            <v>236</v>
          </cell>
          <cell r="H119">
            <v>293</v>
          </cell>
          <cell r="I119">
            <v>288</v>
          </cell>
          <cell r="N119">
            <v>1241.53</v>
          </cell>
          <cell r="O119">
            <v>1236.0999999999999</v>
          </cell>
        </row>
        <row r="120">
          <cell r="B120" t="str">
            <v>72-20-331</v>
          </cell>
          <cell r="C120" t="str">
            <v>C E HALL A 1 H</v>
          </cell>
          <cell r="D120">
            <v>5891</v>
          </cell>
          <cell r="E120">
            <v>7239</v>
          </cell>
          <cell r="F120">
            <v>7113</v>
          </cell>
          <cell r="L120">
            <v>5891</v>
          </cell>
          <cell r="M120">
            <v>7113</v>
          </cell>
          <cell r="N120">
            <v>1228.82</v>
          </cell>
          <cell r="O120">
            <v>1228.7</v>
          </cell>
        </row>
        <row r="121">
          <cell r="B121" t="str">
            <v>72-400-001</v>
          </cell>
          <cell r="C121" t="str">
            <v>Smelley 1</v>
          </cell>
          <cell r="D121">
            <v>0</v>
          </cell>
          <cell r="E121">
            <v>0</v>
          </cell>
          <cell r="F121">
            <v>0</v>
          </cell>
          <cell r="L121">
            <v>0</v>
          </cell>
          <cell r="M121">
            <v>0</v>
          </cell>
          <cell r="N121">
            <v>0</v>
          </cell>
          <cell r="O121">
            <v>1257.3</v>
          </cell>
        </row>
        <row r="122">
          <cell r="B122" t="str">
            <v>72-400-003</v>
          </cell>
          <cell r="C122" t="str">
            <v>Smelley 3H</v>
          </cell>
          <cell r="D122">
            <v>2466</v>
          </cell>
          <cell r="E122">
            <v>3062</v>
          </cell>
          <cell r="F122">
            <v>3009</v>
          </cell>
          <cell r="J122">
            <v>0</v>
          </cell>
          <cell r="K122">
            <v>0</v>
          </cell>
          <cell r="L122">
            <v>1466</v>
          </cell>
          <cell r="M122">
            <v>1791</v>
          </cell>
          <cell r="N122">
            <v>1241.69</v>
          </cell>
          <cell r="O122">
            <v>1241.2</v>
          </cell>
        </row>
        <row r="123">
          <cell r="B123" t="str">
            <v>72-402-003</v>
          </cell>
          <cell r="C123" t="str">
            <v>Smelley 3H Gas Lift Sales</v>
          </cell>
          <cell r="G123">
            <v>1000</v>
          </cell>
          <cell r="H123">
            <v>1240</v>
          </cell>
          <cell r="I123">
            <v>1218</v>
          </cell>
          <cell r="N123">
            <v>1240</v>
          </cell>
          <cell r="O123">
            <v>1241.2</v>
          </cell>
        </row>
        <row r="124">
          <cell r="B124" t="str">
            <v>72-400-010</v>
          </cell>
          <cell r="C124" t="str">
            <v>M&amp;J Bar None 1</v>
          </cell>
          <cell r="D124">
            <v>116</v>
          </cell>
          <cell r="E124">
            <v>140</v>
          </cell>
          <cell r="F124">
            <v>138</v>
          </cell>
          <cell r="L124">
            <v>116</v>
          </cell>
          <cell r="M124">
            <v>138</v>
          </cell>
          <cell r="N124">
            <v>1206.9000000000001</v>
          </cell>
          <cell r="O124">
            <v>1225.9000000000001</v>
          </cell>
        </row>
        <row r="125">
          <cell r="B125" t="str">
            <v>72-400-013</v>
          </cell>
          <cell r="C125" t="str">
            <v>Bedinger North #1H</v>
          </cell>
          <cell r="D125">
            <v>7587</v>
          </cell>
          <cell r="E125">
            <v>9345</v>
          </cell>
          <cell r="F125">
            <v>9182</v>
          </cell>
          <cell r="J125">
            <v>0</v>
          </cell>
          <cell r="K125">
            <v>0</v>
          </cell>
          <cell r="L125">
            <v>7375</v>
          </cell>
          <cell r="M125">
            <v>8927</v>
          </cell>
          <cell r="N125">
            <v>1231.71</v>
          </cell>
          <cell r="O125">
            <v>1231.9000000000001</v>
          </cell>
        </row>
        <row r="126">
          <cell r="B126" t="str">
            <v>72-402-013</v>
          </cell>
          <cell r="C126" t="str">
            <v>Bedinger 1H Gas Lift Sales</v>
          </cell>
          <cell r="G126">
            <v>212</v>
          </cell>
          <cell r="H126">
            <v>260</v>
          </cell>
          <cell r="I126">
            <v>255</v>
          </cell>
          <cell r="N126">
            <v>1226.42</v>
          </cell>
          <cell r="O126">
            <v>1231.9000000000001</v>
          </cell>
        </row>
        <row r="127">
          <cell r="B127" t="str">
            <v>72-400-014</v>
          </cell>
          <cell r="C127" t="str">
            <v>Goforth 1H</v>
          </cell>
          <cell r="D127">
            <v>5537</v>
          </cell>
          <cell r="E127">
            <v>6578</v>
          </cell>
          <cell r="F127">
            <v>6463</v>
          </cell>
          <cell r="L127">
            <v>5537</v>
          </cell>
          <cell r="M127">
            <v>6463</v>
          </cell>
          <cell r="N127">
            <v>1188.01</v>
          </cell>
          <cell r="O127">
            <v>1187.0999999999999</v>
          </cell>
        </row>
        <row r="128">
          <cell r="B128" t="str">
            <v>72-400-023</v>
          </cell>
          <cell r="C128" t="str">
            <v>Faxel 2H</v>
          </cell>
          <cell r="D128">
            <v>12025</v>
          </cell>
          <cell r="E128">
            <v>14961</v>
          </cell>
          <cell r="F128">
            <v>14700</v>
          </cell>
          <cell r="J128">
            <v>0</v>
          </cell>
          <cell r="K128">
            <v>0</v>
          </cell>
          <cell r="L128">
            <v>4562</v>
          </cell>
          <cell r="M128">
            <v>5580</v>
          </cell>
          <cell r="N128">
            <v>1244.1600000000001</v>
          </cell>
          <cell r="O128">
            <v>1244</v>
          </cell>
        </row>
        <row r="129">
          <cell r="B129" t="str">
            <v>72-12-195-2H</v>
          </cell>
          <cell r="C129" t="str">
            <v>No GLS Meter</v>
          </cell>
          <cell r="G129">
            <v>7463</v>
          </cell>
          <cell r="H129">
            <v>9282</v>
          </cell>
          <cell r="I129">
            <v>9120</v>
          </cell>
          <cell r="N129">
            <v>1243.74</v>
          </cell>
          <cell r="O129">
            <v>0</v>
          </cell>
        </row>
        <row r="130">
          <cell r="B130" t="str">
            <v>72-400-024</v>
          </cell>
          <cell r="C130" t="str">
            <v>Bedinger North #2-H/</v>
          </cell>
          <cell r="D130">
            <v>3287</v>
          </cell>
          <cell r="E130">
            <v>4058</v>
          </cell>
          <cell r="F130">
            <v>3987</v>
          </cell>
          <cell r="J130">
            <v>0</v>
          </cell>
          <cell r="K130">
            <v>0</v>
          </cell>
          <cell r="L130">
            <v>3226</v>
          </cell>
          <cell r="M130">
            <v>3917</v>
          </cell>
          <cell r="N130">
            <v>1234.56</v>
          </cell>
          <cell r="O130">
            <v>1235.5</v>
          </cell>
        </row>
        <row r="131">
          <cell r="B131" t="str">
            <v>72-402-024</v>
          </cell>
          <cell r="C131" t="str">
            <v>Bedinger North 2h GLS</v>
          </cell>
          <cell r="G131">
            <v>61</v>
          </cell>
          <cell r="H131">
            <v>71</v>
          </cell>
          <cell r="I131">
            <v>70</v>
          </cell>
          <cell r="N131">
            <v>1163.93</v>
          </cell>
          <cell r="O131">
            <v>1235.5</v>
          </cell>
        </row>
        <row r="132">
          <cell r="B132" t="str">
            <v>72-400-030</v>
          </cell>
          <cell r="C132" t="str">
            <v>Gates Edwards Unit 1H</v>
          </cell>
          <cell r="D132">
            <v>3684</v>
          </cell>
          <cell r="E132">
            <v>4592</v>
          </cell>
          <cell r="F132">
            <v>4512</v>
          </cell>
          <cell r="J132">
            <v>0</v>
          </cell>
          <cell r="K132">
            <v>0</v>
          </cell>
          <cell r="L132">
            <v>3569</v>
          </cell>
          <cell r="M132">
            <v>4370</v>
          </cell>
          <cell r="N132">
            <v>1246.47</v>
          </cell>
          <cell r="O132">
            <v>1247</v>
          </cell>
        </row>
        <row r="133">
          <cell r="B133" t="str">
            <v>72-402-030</v>
          </cell>
          <cell r="C133" t="str">
            <v xml:space="preserve">Gates Edwards 1H Gas Lift </v>
          </cell>
          <cell r="G133">
            <v>115</v>
          </cell>
          <cell r="H133">
            <v>145</v>
          </cell>
          <cell r="I133">
            <v>142</v>
          </cell>
          <cell r="N133">
            <v>1260.8699999999999</v>
          </cell>
          <cell r="O133">
            <v>1247</v>
          </cell>
        </row>
        <row r="134">
          <cell r="B134" t="str">
            <v>72-400-031</v>
          </cell>
          <cell r="C134" t="str">
            <v>M&amp;J Bar None 2H</v>
          </cell>
          <cell r="D134">
            <v>5140</v>
          </cell>
          <cell r="E134">
            <v>6375</v>
          </cell>
          <cell r="F134">
            <v>6264</v>
          </cell>
          <cell r="L134">
            <v>4622</v>
          </cell>
          <cell r="M134">
            <v>5631</v>
          </cell>
          <cell r="N134">
            <v>1240.27</v>
          </cell>
          <cell r="O134">
            <v>1241.2</v>
          </cell>
        </row>
        <row r="135">
          <cell r="B135" t="str">
            <v>72-99-402-031</v>
          </cell>
          <cell r="C135" t="str">
            <v>M &amp; J Bar None # 2 PGLS</v>
          </cell>
          <cell r="G135">
            <v>518</v>
          </cell>
          <cell r="H135">
            <v>644</v>
          </cell>
          <cell r="I135">
            <v>633</v>
          </cell>
          <cell r="N135">
            <v>1243.24</v>
          </cell>
          <cell r="O135">
            <v>1241.2</v>
          </cell>
        </row>
        <row r="136">
          <cell r="B136" t="str">
            <v>72-400-032</v>
          </cell>
          <cell r="C136" t="str">
            <v>Dav Estates 1H</v>
          </cell>
          <cell r="D136">
            <v>6067</v>
          </cell>
          <cell r="E136">
            <v>7596</v>
          </cell>
          <cell r="F136">
            <v>7463</v>
          </cell>
          <cell r="J136">
            <v>0</v>
          </cell>
          <cell r="K136">
            <v>0</v>
          </cell>
          <cell r="L136">
            <v>5942</v>
          </cell>
          <cell r="M136">
            <v>7314</v>
          </cell>
          <cell r="N136">
            <v>1252.02</v>
          </cell>
          <cell r="O136">
            <v>1252</v>
          </cell>
        </row>
        <row r="137">
          <cell r="B137" t="str">
            <v>72-402-032</v>
          </cell>
          <cell r="C137" t="str">
            <v>Dav Estates 1H GLS</v>
          </cell>
          <cell r="G137">
            <v>125</v>
          </cell>
          <cell r="H137">
            <v>152</v>
          </cell>
          <cell r="I137">
            <v>149</v>
          </cell>
          <cell r="N137">
            <v>1216</v>
          </cell>
          <cell r="O137">
            <v>1252</v>
          </cell>
        </row>
        <row r="138">
          <cell r="B138" t="str">
            <v>72-400-033</v>
          </cell>
          <cell r="C138" t="str">
            <v>Skiles 1H</v>
          </cell>
          <cell r="D138">
            <v>1506</v>
          </cell>
          <cell r="E138">
            <v>1892</v>
          </cell>
          <cell r="F138">
            <v>1859</v>
          </cell>
          <cell r="L138">
            <v>1506</v>
          </cell>
          <cell r="M138">
            <v>1859</v>
          </cell>
          <cell r="N138">
            <v>1256.31</v>
          </cell>
          <cell r="O138">
            <v>1254.8</v>
          </cell>
        </row>
        <row r="139">
          <cell r="B139" t="str">
            <v>72-99-402-033</v>
          </cell>
          <cell r="C139" t="str">
            <v>Skiles 1H PGLS/Disconnect</v>
          </cell>
          <cell r="G139">
            <v>0</v>
          </cell>
          <cell r="H139">
            <v>0</v>
          </cell>
          <cell r="I139">
            <v>0</v>
          </cell>
          <cell r="N139">
            <v>0</v>
          </cell>
          <cell r="O139">
            <v>1093.0999999999999</v>
          </cell>
        </row>
        <row r="140">
          <cell r="B140" t="str">
            <v>72-400-041</v>
          </cell>
          <cell r="C140" t="str">
            <v>Reilly Bear Creek 1H</v>
          </cell>
          <cell r="D140">
            <v>2750</v>
          </cell>
          <cell r="E140">
            <v>3506</v>
          </cell>
          <cell r="F140">
            <v>3445</v>
          </cell>
          <cell r="J140">
            <v>0</v>
          </cell>
          <cell r="K140">
            <v>0</v>
          </cell>
          <cell r="L140">
            <v>2637</v>
          </cell>
          <cell r="M140">
            <v>3303</v>
          </cell>
          <cell r="N140">
            <v>1274.9100000000001</v>
          </cell>
          <cell r="O140">
            <v>1275.2</v>
          </cell>
        </row>
        <row r="141">
          <cell r="B141" t="str">
            <v>72-402-041</v>
          </cell>
          <cell r="C141" t="str">
            <v>Reilly Bear Creek 1H GLS</v>
          </cell>
          <cell r="G141">
            <v>113</v>
          </cell>
          <cell r="H141">
            <v>145</v>
          </cell>
          <cell r="I141">
            <v>142</v>
          </cell>
          <cell r="N141">
            <v>1283.19</v>
          </cell>
          <cell r="O141">
            <v>1275.2</v>
          </cell>
        </row>
        <row r="142">
          <cell r="B142" t="str">
            <v>72-400-044</v>
          </cell>
          <cell r="C142" t="str">
            <v>Faxel 3H</v>
          </cell>
          <cell r="D142">
            <v>14696</v>
          </cell>
          <cell r="E142">
            <v>18349</v>
          </cell>
          <cell r="F142">
            <v>18029</v>
          </cell>
          <cell r="J142">
            <v>0</v>
          </cell>
          <cell r="K142">
            <v>0</v>
          </cell>
          <cell r="L142">
            <v>2520</v>
          </cell>
          <cell r="M142">
            <v>3148</v>
          </cell>
          <cell r="N142">
            <v>1248.57</v>
          </cell>
          <cell r="O142">
            <v>1248.4000000000001</v>
          </cell>
        </row>
        <row r="143">
          <cell r="B143" t="str">
            <v>72-12-195-3H</v>
          </cell>
          <cell r="C143" t="str">
            <v>No GLS Meter</v>
          </cell>
          <cell r="G143">
            <v>12176</v>
          </cell>
          <cell r="H143">
            <v>15145</v>
          </cell>
          <cell r="I143">
            <v>14881</v>
          </cell>
          <cell r="N143">
            <v>1243.8399999999999</v>
          </cell>
          <cell r="O143">
            <v>0</v>
          </cell>
        </row>
        <row r="144">
          <cell r="B144" t="str">
            <v>72-400-049</v>
          </cell>
          <cell r="C144" t="str">
            <v>Durant North 1H</v>
          </cell>
          <cell r="D144">
            <v>1670</v>
          </cell>
          <cell r="E144">
            <v>2072</v>
          </cell>
          <cell r="F144">
            <v>2036</v>
          </cell>
          <cell r="J144">
            <v>0</v>
          </cell>
          <cell r="K144">
            <v>0</v>
          </cell>
          <cell r="L144">
            <v>1619</v>
          </cell>
          <cell r="M144">
            <v>1972</v>
          </cell>
          <cell r="N144">
            <v>1240.72</v>
          </cell>
          <cell r="O144">
            <v>1240.2</v>
          </cell>
        </row>
        <row r="145">
          <cell r="B145" t="str">
            <v>72-402-049</v>
          </cell>
          <cell r="C145" t="str">
            <v>Durant North 1H Gas Lift Sales</v>
          </cell>
          <cell r="G145">
            <v>51</v>
          </cell>
          <cell r="H145">
            <v>65</v>
          </cell>
          <cell r="I145">
            <v>64</v>
          </cell>
          <cell r="N145">
            <v>1274.51</v>
          </cell>
          <cell r="O145">
            <v>1240.2</v>
          </cell>
        </row>
        <row r="146">
          <cell r="B146" t="str">
            <v>72-400-050</v>
          </cell>
          <cell r="C146" t="str">
            <v>Cooper 1H</v>
          </cell>
          <cell r="D146">
            <v>1696</v>
          </cell>
          <cell r="E146">
            <v>2093</v>
          </cell>
          <cell r="F146">
            <v>2056</v>
          </cell>
          <cell r="J146">
            <v>0</v>
          </cell>
          <cell r="K146">
            <v>0</v>
          </cell>
          <cell r="L146">
            <v>1696</v>
          </cell>
          <cell r="M146">
            <v>2056</v>
          </cell>
          <cell r="N146">
            <v>1234.08</v>
          </cell>
          <cell r="O146">
            <v>1233.4000000000001</v>
          </cell>
        </row>
        <row r="147">
          <cell r="B147" t="str">
            <v>72-402-050</v>
          </cell>
          <cell r="C147" t="str">
            <v>Cooper 1H Gas Lift Sales</v>
          </cell>
          <cell r="G147">
            <v>0</v>
          </cell>
          <cell r="H147">
            <v>0</v>
          </cell>
          <cell r="I147">
            <v>0</v>
          </cell>
          <cell r="N147">
            <v>0</v>
          </cell>
          <cell r="O147">
            <v>1233.4000000000001</v>
          </cell>
        </row>
        <row r="148">
          <cell r="B148" t="str">
            <v>72-400-051</v>
          </cell>
          <cell r="C148" t="str">
            <v>Western Lake 1H</v>
          </cell>
          <cell r="D148">
            <v>9359</v>
          </cell>
          <cell r="E148">
            <v>11783</v>
          </cell>
          <cell r="F148">
            <v>11577</v>
          </cell>
          <cell r="L148">
            <v>9359</v>
          </cell>
          <cell r="M148">
            <v>11577</v>
          </cell>
          <cell r="N148">
            <v>1259</v>
          </cell>
          <cell r="O148">
            <v>1259.2</v>
          </cell>
        </row>
        <row r="149">
          <cell r="B149" t="str">
            <v>72-400-054</v>
          </cell>
          <cell r="C149" t="str">
            <v>Darrell H Guiles 1H</v>
          </cell>
          <cell r="D149">
            <v>2032</v>
          </cell>
          <cell r="E149">
            <v>2541</v>
          </cell>
          <cell r="F149">
            <v>2497</v>
          </cell>
          <cell r="L149">
            <v>2032</v>
          </cell>
          <cell r="M149">
            <v>2497</v>
          </cell>
          <cell r="N149">
            <v>1250.49</v>
          </cell>
          <cell r="O149">
            <v>1251.3</v>
          </cell>
        </row>
        <row r="150">
          <cell r="B150" t="str">
            <v>72-400-063</v>
          </cell>
          <cell r="C150" t="str">
            <v>Lanham Riley 1H</v>
          </cell>
          <cell r="D150">
            <v>5102</v>
          </cell>
          <cell r="E150">
            <v>6247</v>
          </cell>
          <cell r="F150">
            <v>6138</v>
          </cell>
          <cell r="L150">
            <v>5102</v>
          </cell>
          <cell r="M150">
            <v>6138</v>
          </cell>
          <cell r="N150">
            <v>1224.42</v>
          </cell>
          <cell r="O150">
            <v>1224.0999999999999</v>
          </cell>
        </row>
        <row r="151">
          <cell r="B151" t="str">
            <v>72-400-066</v>
          </cell>
          <cell r="C151" t="str">
            <v>Murrin Bear Creek 1H</v>
          </cell>
          <cell r="D151">
            <v>12816</v>
          </cell>
          <cell r="E151">
            <v>14777</v>
          </cell>
          <cell r="F151">
            <v>14519</v>
          </cell>
          <cell r="J151">
            <v>0</v>
          </cell>
          <cell r="K151">
            <v>0</v>
          </cell>
          <cell r="L151">
            <v>12405</v>
          </cell>
          <cell r="M151">
            <v>14054</v>
          </cell>
          <cell r="N151">
            <v>1153.01</v>
          </cell>
          <cell r="O151">
            <v>1153.3</v>
          </cell>
        </row>
        <row r="152">
          <cell r="B152" t="str">
            <v>72-402-066</v>
          </cell>
          <cell r="C152" t="str">
            <v xml:space="preserve">Murrin Bear Creek Gas Lift </v>
          </cell>
          <cell r="G152">
            <v>411</v>
          </cell>
          <cell r="H152">
            <v>473</v>
          </cell>
          <cell r="I152">
            <v>465</v>
          </cell>
          <cell r="N152">
            <v>1150.8499999999999</v>
          </cell>
          <cell r="O152">
            <v>1153.3</v>
          </cell>
        </row>
        <row r="153">
          <cell r="B153" t="str">
            <v>72-400-068</v>
          </cell>
          <cell r="C153" t="str">
            <v>W.G. Mitchell 1H</v>
          </cell>
          <cell r="D153">
            <v>2985</v>
          </cell>
          <cell r="E153">
            <v>3648</v>
          </cell>
          <cell r="F153">
            <v>3584</v>
          </cell>
          <cell r="L153">
            <v>2985</v>
          </cell>
          <cell r="M153">
            <v>3584</v>
          </cell>
          <cell r="N153">
            <v>1222.1099999999999</v>
          </cell>
          <cell r="O153">
            <v>1222</v>
          </cell>
        </row>
        <row r="154">
          <cell r="B154" t="str">
            <v>72-400-070</v>
          </cell>
          <cell r="C154" t="str">
            <v>Split Rail 1H</v>
          </cell>
          <cell r="D154">
            <v>2909</v>
          </cell>
          <cell r="E154">
            <v>3563</v>
          </cell>
          <cell r="F154">
            <v>3501</v>
          </cell>
          <cell r="L154">
            <v>2909</v>
          </cell>
          <cell r="M154">
            <v>3501</v>
          </cell>
          <cell r="N154">
            <v>1224.82</v>
          </cell>
          <cell r="O154">
            <v>1224.5999999999999</v>
          </cell>
        </row>
        <row r="155">
          <cell r="B155" t="str">
            <v>72-99-402-070</v>
          </cell>
          <cell r="C155" t="str">
            <v>No GLS Meter</v>
          </cell>
          <cell r="G155">
            <v>0</v>
          </cell>
          <cell r="H155">
            <v>0</v>
          </cell>
          <cell r="I155">
            <v>0</v>
          </cell>
          <cell r="N155">
            <v>0</v>
          </cell>
          <cell r="O155">
            <v>0</v>
          </cell>
        </row>
        <row r="156">
          <cell r="B156" t="str">
            <v>72-400-073</v>
          </cell>
          <cell r="C156" t="str">
            <v>Thorman #1</v>
          </cell>
          <cell r="D156">
            <v>0</v>
          </cell>
          <cell r="E156">
            <v>0</v>
          </cell>
          <cell r="F156">
            <v>0</v>
          </cell>
          <cell r="J156">
            <v>0</v>
          </cell>
          <cell r="K156">
            <v>0</v>
          </cell>
          <cell r="L156">
            <v>0</v>
          </cell>
          <cell r="M156">
            <v>0</v>
          </cell>
          <cell r="N156">
            <v>0</v>
          </cell>
          <cell r="O156">
            <v>1234.2</v>
          </cell>
        </row>
        <row r="157">
          <cell r="B157" t="str">
            <v>72-402-073</v>
          </cell>
          <cell r="C157" t="str">
            <v>Thorman #1 GLS</v>
          </cell>
          <cell r="G157">
            <v>0</v>
          </cell>
          <cell r="H157">
            <v>0</v>
          </cell>
          <cell r="I157">
            <v>0</v>
          </cell>
          <cell r="N157">
            <v>0</v>
          </cell>
          <cell r="O157">
            <v>1234.2</v>
          </cell>
        </row>
        <row r="158">
          <cell r="B158" t="str">
            <v>72-400-075</v>
          </cell>
          <cell r="C158" t="str">
            <v>Hedrick Airport 1H</v>
          </cell>
          <cell r="D158">
            <v>298</v>
          </cell>
          <cell r="E158">
            <v>367</v>
          </cell>
          <cell r="F158">
            <v>361</v>
          </cell>
          <cell r="J158">
            <v>-16</v>
          </cell>
          <cell r="K158">
            <v>-21</v>
          </cell>
          <cell r="L158">
            <v>0</v>
          </cell>
          <cell r="M158">
            <v>0</v>
          </cell>
          <cell r="N158">
            <v>1231.54</v>
          </cell>
          <cell r="O158">
            <v>1240.5999999999999</v>
          </cell>
        </row>
        <row r="159">
          <cell r="B159" t="str">
            <v>72-402-075</v>
          </cell>
          <cell r="C159" t="str">
            <v xml:space="preserve">Hedrick Airport 1H Gas Lift </v>
          </cell>
          <cell r="G159">
            <v>314</v>
          </cell>
          <cell r="H159">
            <v>389</v>
          </cell>
          <cell r="I159">
            <v>382</v>
          </cell>
          <cell r="N159">
            <v>1238.8499999999999</v>
          </cell>
          <cell r="O159">
            <v>1240.5999999999999</v>
          </cell>
        </row>
        <row r="160">
          <cell r="B160" t="str">
            <v>72-400-076</v>
          </cell>
          <cell r="C160" t="str">
            <v>Wakefield 1H</v>
          </cell>
          <cell r="D160">
            <v>4351</v>
          </cell>
          <cell r="E160">
            <v>5520</v>
          </cell>
          <cell r="F160">
            <v>5424</v>
          </cell>
          <cell r="L160">
            <v>4351</v>
          </cell>
          <cell r="M160">
            <v>5424</v>
          </cell>
          <cell r="N160">
            <v>1268.67</v>
          </cell>
          <cell r="O160">
            <v>1267.9000000000001</v>
          </cell>
        </row>
        <row r="161">
          <cell r="B161" t="str">
            <v>72-400-077</v>
          </cell>
          <cell r="C161" t="e">
            <v>#N/A</v>
          </cell>
          <cell r="D161">
            <v>0</v>
          </cell>
          <cell r="E161">
            <v>0</v>
          </cell>
          <cell r="F161">
            <v>0</v>
          </cell>
          <cell r="L161">
            <v>0</v>
          </cell>
          <cell r="M161">
            <v>0</v>
          </cell>
          <cell r="N161">
            <v>0</v>
          </cell>
          <cell r="O161">
            <v>0</v>
          </cell>
        </row>
        <row r="162">
          <cell r="B162" t="str">
            <v>72-400-081</v>
          </cell>
          <cell r="C162" t="str">
            <v>PBM Ragle 1H</v>
          </cell>
          <cell r="D162">
            <v>1625</v>
          </cell>
          <cell r="E162">
            <v>1884</v>
          </cell>
          <cell r="F162">
            <v>1851</v>
          </cell>
          <cell r="J162">
            <v>0</v>
          </cell>
          <cell r="K162">
            <v>0</v>
          </cell>
          <cell r="L162">
            <v>769</v>
          </cell>
          <cell r="M162">
            <v>879</v>
          </cell>
          <cell r="N162">
            <v>1159.3800000000001</v>
          </cell>
          <cell r="O162">
            <v>1156.9000000000001</v>
          </cell>
        </row>
        <row r="163">
          <cell r="B163" t="str">
            <v>72-402-081</v>
          </cell>
          <cell r="C163" t="str">
            <v>PBM Ragle 1H Gas Lift Sales</v>
          </cell>
          <cell r="G163">
            <v>856</v>
          </cell>
          <cell r="H163">
            <v>989</v>
          </cell>
          <cell r="I163">
            <v>972</v>
          </cell>
          <cell r="N163">
            <v>1155.3699999999999</v>
          </cell>
          <cell r="O163">
            <v>1156.9000000000001</v>
          </cell>
        </row>
        <row r="164">
          <cell r="B164" t="str">
            <v>72-400-086</v>
          </cell>
          <cell r="C164" t="str">
            <v>Sherman Hudson 1H</v>
          </cell>
          <cell r="D164">
            <v>2092</v>
          </cell>
          <cell r="E164">
            <v>2568</v>
          </cell>
          <cell r="F164">
            <v>2523</v>
          </cell>
          <cell r="L164">
            <v>2092</v>
          </cell>
          <cell r="M164">
            <v>2523</v>
          </cell>
          <cell r="N164">
            <v>1227.53</v>
          </cell>
          <cell r="O164">
            <v>1227.5</v>
          </cell>
        </row>
        <row r="165">
          <cell r="B165" t="str">
            <v>72-400-088</v>
          </cell>
          <cell r="C165" t="str">
            <v>John Westhoff 1H</v>
          </cell>
          <cell r="D165">
            <v>3171</v>
          </cell>
          <cell r="E165">
            <v>3967</v>
          </cell>
          <cell r="F165">
            <v>3898</v>
          </cell>
          <cell r="L165">
            <v>3171</v>
          </cell>
          <cell r="M165">
            <v>3898</v>
          </cell>
          <cell r="N165">
            <v>1251.02</v>
          </cell>
          <cell r="O165">
            <v>1249.5999999999999</v>
          </cell>
        </row>
        <row r="166">
          <cell r="B166" t="str">
            <v>72-400-089</v>
          </cell>
          <cell r="C166" t="str">
            <v>Joyce Fuller 1H</v>
          </cell>
          <cell r="D166">
            <v>133</v>
          </cell>
          <cell r="E166">
            <v>166</v>
          </cell>
          <cell r="F166">
            <v>163</v>
          </cell>
          <cell r="J166">
            <v>-1187</v>
          </cell>
          <cell r="K166">
            <v>-1459</v>
          </cell>
          <cell r="L166">
            <v>0</v>
          </cell>
          <cell r="M166">
            <v>0</v>
          </cell>
          <cell r="N166">
            <v>1248.1199999999999</v>
          </cell>
          <cell r="O166">
            <v>1249.7</v>
          </cell>
        </row>
        <row r="167">
          <cell r="B167" t="str">
            <v>72-402-089</v>
          </cell>
          <cell r="C167" t="str">
            <v>Joyce Fuller 1H Gas Lift Sales</v>
          </cell>
          <cell r="G167">
            <v>1320</v>
          </cell>
          <cell r="H167">
            <v>1651</v>
          </cell>
          <cell r="I167">
            <v>1622</v>
          </cell>
          <cell r="N167">
            <v>1250.76</v>
          </cell>
          <cell r="O167">
            <v>1249.7</v>
          </cell>
        </row>
        <row r="168">
          <cell r="B168" t="str">
            <v>72-400-093</v>
          </cell>
          <cell r="C168" t="str">
            <v>A.L. Hayter 2H</v>
          </cell>
          <cell r="D168">
            <v>3035</v>
          </cell>
          <cell r="E168">
            <v>3714</v>
          </cell>
          <cell r="F168">
            <v>3649</v>
          </cell>
          <cell r="L168">
            <v>3035</v>
          </cell>
          <cell r="M168">
            <v>3649</v>
          </cell>
          <cell r="N168">
            <v>1223.72</v>
          </cell>
          <cell r="O168">
            <v>1223.7</v>
          </cell>
        </row>
        <row r="169">
          <cell r="B169" t="str">
            <v>72-99-402-093</v>
          </cell>
          <cell r="C169" t="str">
            <v>A. L. Hayter 2H PGLS</v>
          </cell>
          <cell r="G169">
            <v>0</v>
          </cell>
          <cell r="H169">
            <v>0</v>
          </cell>
          <cell r="I169">
            <v>0</v>
          </cell>
          <cell r="N169">
            <v>0</v>
          </cell>
          <cell r="O169">
            <v>1000</v>
          </cell>
        </row>
        <row r="170">
          <cell r="B170" t="str">
            <v>72-400-095</v>
          </cell>
          <cell r="C170" t="str">
            <v>Coomer 1H</v>
          </cell>
          <cell r="D170">
            <v>4791</v>
          </cell>
          <cell r="E170">
            <v>5132</v>
          </cell>
          <cell r="F170">
            <v>5042</v>
          </cell>
          <cell r="L170">
            <v>4791</v>
          </cell>
          <cell r="M170">
            <v>5042</v>
          </cell>
          <cell r="N170">
            <v>1071.18</v>
          </cell>
          <cell r="O170">
            <v>1071.5999999999999</v>
          </cell>
        </row>
        <row r="171">
          <cell r="B171" t="str">
            <v>72-400-100</v>
          </cell>
          <cell r="C171" t="str">
            <v>White 2-H</v>
          </cell>
          <cell r="D171">
            <v>4859</v>
          </cell>
          <cell r="E171">
            <v>5468</v>
          </cell>
          <cell r="F171">
            <v>5373</v>
          </cell>
          <cell r="J171">
            <v>0</v>
          </cell>
          <cell r="K171">
            <v>0</v>
          </cell>
          <cell r="L171">
            <v>3881</v>
          </cell>
          <cell r="M171">
            <v>4294</v>
          </cell>
          <cell r="N171">
            <v>1125.33</v>
          </cell>
          <cell r="O171">
            <v>1125.2</v>
          </cell>
        </row>
        <row r="172">
          <cell r="B172" t="str">
            <v>72-402-100</v>
          </cell>
          <cell r="C172" t="str">
            <v>White #2H Gas Lift Sales</v>
          </cell>
          <cell r="G172">
            <v>978</v>
          </cell>
          <cell r="H172">
            <v>1098</v>
          </cell>
          <cell r="I172">
            <v>1079</v>
          </cell>
          <cell r="N172">
            <v>1122.7</v>
          </cell>
          <cell r="O172">
            <v>1125.2</v>
          </cell>
        </row>
        <row r="173">
          <cell r="B173" t="str">
            <v>72-400-105</v>
          </cell>
          <cell r="C173" t="str">
            <v>M &amp; J Bar None A 1H</v>
          </cell>
          <cell r="D173">
            <v>772</v>
          </cell>
          <cell r="E173">
            <v>947</v>
          </cell>
          <cell r="F173">
            <v>930</v>
          </cell>
          <cell r="J173">
            <v>0</v>
          </cell>
          <cell r="K173">
            <v>0</v>
          </cell>
          <cell r="L173">
            <v>731</v>
          </cell>
          <cell r="M173">
            <v>882</v>
          </cell>
          <cell r="N173">
            <v>1226.68</v>
          </cell>
          <cell r="O173">
            <v>1225.0999999999999</v>
          </cell>
        </row>
        <row r="174">
          <cell r="B174" t="str">
            <v>72-402-105</v>
          </cell>
          <cell r="C174" t="str">
            <v xml:space="preserve">M&amp;J Bar None A 1H Gas Lift </v>
          </cell>
          <cell r="G174">
            <v>41</v>
          </cell>
          <cell r="H174">
            <v>49</v>
          </cell>
          <cell r="I174">
            <v>48</v>
          </cell>
          <cell r="N174">
            <v>1195.1199999999999</v>
          </cell>
          <cell r="O174">
            <v>1225.0999999999999</v>
          </cell>
        </row>
        <row r="175">
          <cell r="B175" t="str">
            <v>72-400-107</v>
          </cell>
          <cell r="C175" t="str">
            <v>Snipes South 1H</v>
          </cell>
          <cell r="D175">
            <v>0</v>
          </cell>
          <cell r="E175">
            <v>0</v>
          </cell>
          <cell r="F175">
            <v>0</v>
          </cell>
          <cell r="J175">
            <v>0</v>
          </cell>
          <cell r="K175">
            <v>0</v>
          </cell>
          <cell r="L175">
            <v>0</v>
          </cell>
          <cell r="M175">
            <v>0</v>
          </cell>
          <cell r="N175">
            <v>0</v>
          </cell>
          <cell r="O175">
            <v>1093.0999999999999</v>
          </cell>
        </row>
        <row r="176">
          <cell r="B176" t="str">
            <v>72-402-107</v>
          </cell>
          <cell r="C176" t="str">
            <v>Snipes South 1H  Gas Lift Sales</v>
          </cell>
          <cell r="G176">
            <v>0</v>
          </cell>
          <cell r="H176">
            <v>0</v>
          </cell>
          <cell r="I176">
            <v>0</v>
          </cell>
          <cell r="N176">
            <v>0</v>
          </cell>
          <cell r="O176">
            <v>1093.0999999999999</v>
          </cell>
        </row>
        <row r="177">
          <cell r="B177" t="str">
            <v>72-400-108</v>
          </cell>
          <cell r="C177" t="str">
            <v>Murrin Bear Creek #5H</v>
          </cell>
          <cell r="D177">
            <v>8031</v>
          </cell>
          <cell r="E177">
            <v>9178</v>
          </cell>
          <cell r="F177">
            <v>9018</v>
          </cell>
          <cell r="L177">
            <v>8031</v>
          </cell>
          <cell r="M177">
            <v>9018</v>
          </cell>
          <cell r="N177">
            <v>1142.82</v>
          </cell>
          <cell r="O177">
            <v>1142.5999999999999</v>
          </cell>
        </row>
        <row r="178">
          <cell r="B178" t="str">
            <v>72-400-110</v>
          </cell>
          <cell r="C178" t="str">
            <v>Murrin Bear Creek 6H</v>
          </cell>
          <cell r="D178">
            <v>2018</v>
          </cell>
          <cell r="E178">
            <v>2252</v>
          </cell>
          <cell r="F178">
            <v>2213</v>
          </cell>
          <cell r="L178">
            <v>2018</v>
          </cell>
          <cell r="M178">
            <v>2213</v>
          </cell>
          <cell r="N178">
            <v>1115.96</v>
          </cell>
          <cell r="O178">
            <v>1115.8</v>
          </cell>
        </row>
        <row r="179">
          <cell r="B179" t="str">
            <v>72-99-402-110</v>
          </cell>
          <cell r="C179" t="str">
            <v>Murrin Bear Creek 6H PGLS</v>
          </cell>
          <cell r="G179">
            <v>0</v>
          </cell>
          <cell r="H179">
            <v>0</v>
          </cell>
          <cell r="I179">
            <v>0</v>
          </cell>
          <cell r="N179">
            <v>0</v>
          </cell>
          <cell r="O179">
            <v>1000</v>
          </cell>
        </row>
        <row r="180">
          <cell r="B180" t="str">
            <v>72-400-111</v>
          </cell>
          <cell r="C180" t="str">
            <v>Brite 1H</v>
          </cell>
          <cell r="D180">
            <v>3152</v>
          </cell>
          <cell r="E180">
            <v>3965</v>
          </cell>
          <cell r="F180">
            <v>3896</v>
          </cell>
          <cell r="L180">
            <v>3152</v>
          </cell>
          <cell r="M180">
            <v>3896</v>
          </cell>
          <cell r="N180">
            <v>1257.93</v>
          </cell>
          <cell r="O180">
            <v>1259.0999999999999</v>
          </cell>
        </row>
        <row r="181">
          <cell r="B181" t="str">
            <v>72-400-113</v>
          </cell>
          <cell r="C181" t="str">
            <v>Smelley 2H</v>
          </cell>
          <cell r="D181">
            <v>2732</v>
          </cell>
          <cell r="E181">
            <v>3441</v>
          </cell>
          <cell r="F181">
            <v>3381</v>
          </cell>
          <cell r="L181">
            <v>2732</v>
          </cell>
          <cell r="M181">
            <v>3381</v>
          </cell>
          <cell r="N181">
            <v>1259.52</v>
          </cell>
          <cell r="O181">
            <v>1259.5999999999999</v>
          </cell>
        </row>
        <row r="182">
          <cell r="B182" t="str">
            <v>72-400-115</v>
          </cell>
          <cell r="C182" t="str">
            <v>Grogan Barbee B-1H</v>
          </cell>
          <cell r="D182">
            <v>203</v>
          </cell>
          <cell r="E182">
            <v>249</v>
          </cell>
          <cell r="F182">
            <v>245</v>
          </cell>
          <cell r="L182">
            <v>203</v>
          </cell>
          <cell r="M182">
            <v>245</v>
          </cell>
          <cell r="N182">
            <v>1226.5999999999999</v>
          </cell>
          <cell r="O182">
            <v>1229.8</v>
          </cell>
        </row>
        <row r="183">
          <cell r="B183" t="str">
            <v>72-400-116</v>
          </cell>
          <cell r="C183" t="str">
            <v>Hedrick Burns 1H</v>
          </cell>
          <cell r="D183">
            <v>3122</v>
          </cell>
          <cell r="E183">
            <v>3850</v>
          </cell>
          <cell r="F183">
            <v>3783</v>
          </cell>
          <cell r="J183">
            <v>0</v>
          </cell>
          <cell r="K183">
            <v>0</v>
          </cell>
          <cell r="L183">
            <v>223</v>
          </cell>
          <cell r="M183">
            <v>274</v>
          </cell>
          <cell r="N183">
            <v>1233.18</v>
          </cell>
          <cell r="O183">
            <v>1231.2</v>
          </cell>
        </row>
        <row r="184">
          <cell r="B184" t="str">
            <v>72-402-116</v>
          </cell>
          <cell r="C184" t="str">
            <v>Hedrick Burns 1h Gas Lift Sales</v>
          </cell>
          <cell r="G184">
            <v>2899</v>
          </cell>
          <cell r="H184">
            <v>3571</v>
          </cell>
          <cell r="I184">
            <v>3509</v>
          </cell>
          <cell r="N184">
            <v>1231.8</v>
          </cell>
          <cell r="O184">
            <v>1231.2</v>
          </cell>
        </row>
        <row r="185">
          <cell r="B185" t="str">
            <v>72-400-117</v>
          </cell>
          <cell r="C185" t="str">
            <v>Morris Robertson 1H</v>
          </cell>
          <cell r="D185">
            <v>1717</v>
          </cell>
          <cell r="E185">
            <v>2117</v>
          </cell>
          <cell r="F185">
            <v>2080</v>
          </cell>
          <cell r="J185">
            <v>0</v>
          </cell>
          <cell r="K185">
            <v>0</v>
          </cell>
          <cell r="L185">
            <v>1692</v>
          </cell>
          <cell r="M185">
            <v>2051</v>
          </cell>
          <cell r="N185">
            <v>1232.96</v>
          </cell>
          <cell r="O185">
            <v>1234.2</v>
          </cell>
        </row>
        <row r="186">
          <cell r="B186" t="str">
            <v>72-402-117</v>
          </cell>
          <cell r="C186" t="str">
            <v>Morris Robertson 1H GLS</v>
          </cell>
          <cell r="G186">
            <v>25</v>
          </cell>
          <cell r="H186">
            <v>30</v>
          </cell>
          <cell r="I186">
            <v>29</v>
          </cell>
          <cell r="N186">
            <v>1200</v>
          </cell>
          <cell r="O186">
            <v>1234.2</v>
          </cell>
        </row>
        <row r="187">
          <cell r="B187" t="str">
            <v>72-400-118</v>
          </cell>
          <cell r="C187" t="str">
            <v>Gravelco GU 1H</v>
          </cell>
          <cell r="D187">
            <v>7370</v>
          </cell>
          <cell r="E187">
            <v>9036</v>
          </cell>
          <cell r="F187">
            <v>8878</v>
          </cell>
          <cell r="L187">
            <v>7370</v>
          </cell>
          <cell r="M187">
            <v>8878</v>
          </cell>
          <cell r="N187">
            <v>1226.05</v>
          </cell>
          <cell r="O187">
            <v>1226.5</v>
          </cell>
        </row>
        <row r="188">
          <cell r="B188" t="str">
            <v>72-400-120</v>
          </cell>
          <cell r="C188" t="str">
            <v>Hedrick-Stoker</v>
          </cell>
          <cell r="D188">
            <v>8095</v>
          </cell>
          <cell r="E188">
            <v>10085</v>
          </cell>
          <cell r="F188">
            <v>9909</v>
          </cell>
          <cell r="J188">
            <v>0</v>
          </cell>
          <cell r="K188">
            <v>0</v>
          </cell>
          <cell r="L188">
            <v>7904</v>
          </cell>
          <cell r="M188">
            <v>9672</v>
          </cell>
          <cell r="N188">
            <v>1245.83</v>
          </cell>
          <cell r="O188">
            <v>1245.5</v>
          </cell>
        </row>
        <row r="189">
          <cell r="B189" t="str">
            <v>72-402-120</v>
          </cell>
          <cell r="C189" t="str">
            <v>Hedrick-Stoker GLS</v>
          </cell>
          <cell r="G189">
            <v>191</v>
          </cell>
          <cell r="H189">
            <v>241</v>
          </cell>
          <cell r="I189">
            <v>237</v>
          </cell>
          <cell r="N189">
            <v>1261.78</v>
          </cell>
          <cell r="O189">
            <v>1245.5</v>
          </cell>
        </row>
        <row r="190">
          <cell r="B190" t="str">
            <v>72-400-131</v>
          </cell>
          <cell r="C190" t="str">
            <v>Brite 2H</v>
          </cell>
          <cell r="D190">
            <v>0</v>
          </cell>
          <cell r="E190">
            <v>0</v>
          </cell>
          <cell r="F190">
            <v>0</v>
          </cell>
          <cell r="J190">
            <v>0</v>
          </cell>
          <cell r="K190">
            <v>0</v>
          </cell>
          <cell r="L190">
            <v>0</v>
          </cell>
          <cell r="M190">
            <v>0</v>
          </cell>
          <cell r="N190">
            <v>0</v>
          </cell>
          <cell r="O190">
            <v>1245</v>
          </cell>
        </row>
        <row r="191">
          <cell r="B191" t="str">
            <v>72-402-131</v>
          </cell>
          <cell r="C191" t="str">
            <v>Brite 2H GLS</v>
          </cell>
          <cell r="G191">
            <v>0</v>
          </cell>
          <cell r="H191">
            <v>0</v>
          </cell>
          <cell r="I191">
            <v>0</v>
          </cell>
          <cell r="N191">
            <v>0</v>
          </cell>
          <cell r="O191">
            <v>1245</v>
          </cell>
        </row>
        <row r="192">
          <cell r="B192" t="str">
            <v>72-400-135</v>
          </cell>
          <cell r="C192" t="str">
            <v>Woody Brothers 1H</v>
          </cell>
          <cell r="D192">
            <v>4620</v>
          </cell>
          <cell r="E192">
            <v>5275</v>
          </cell>
          <cell r="F192">
            <v>5183</v>
          </cell>
          <cell r="J192">
            <v>0</v>
          </cell>
          <cell r="K192">
            <v>0</v>
          </cell>
          <cell r="L192">
            <v>4459</v>
          </cell>
          <cell r="M192">
            <v>5001</v>
          </cell>
          <cell r="N192">
            <v>1141.77</v>
          </cell>
          <cell r="O192">
            <v>1141.2</v>
          </cell>
        </row>
        <row r="193">
          <cell r="B193" t="str">
            <v>72-402-135</v>
          </cell>
          <cell r="C193" t="str">
            <v>Woody Brothers GLS</v>
          </cell>
          <cell r="G193">
            <v>161</v>
          </cell>
          <cell r="H193">
            <v>185</v>
          </cell>
          <cell r="I193">
            <v>182</v>
          </cell>
          <cell r="N193">
            <v>1149.07</v>
          </cell>
          <cell r="O193">
            <v>1141.2</v>
          </cell>
        </row>
        <row r="194">
          <cell r="B194" t="str">
            <v>72-99-402-135</v>
          </cell>
          <cell r="C194" t="str">
            <v>No GLS Meter</v>
          </cell>
          <cell r="G194">
            <v>0</v>
          </cell>
          <cell r="H194">
            <v>0</v>
          </cell>
          <cell r="I194">
            <v>0</v>
          </cell>
          <cell r="N194">
            <v>0</v>
          </cell>
          <cell r="O194">
            <v>0</v>
          </cell>
        </row>
        <row r="195">
          <cell r="B195" t="str">
            <v>72-400-139</v>
          </cell>
          <cell r="C195" t="e">
            <v>#N/A</v>
          </cell>
          <cell r="D195">
            <v>0</v>
          </cell>
          <cell r="E195">
            <v>0</v>
          </cell>
          <cell r="F195">
            <v>0</v>
          </cell>
          <cell r="J195">
            <v>0</v>
          </cell>
          <cell r="K195">
            <v>0</v>
          </cell>
          <cell r="L195">
            <v>0</v>
          </cell>
          <cell r="M195">
            <v>0</v>
          </cell>
          <cell r="N195">
            <v>0</v>
          </cell>
          <cell r="O195">
            <v>0</v>
          </cell>
        </row>
        <row r="196">
          <cell r="B196" t="str">
            <v>72-402-139</v>
          </cell>
          <cell r="C196" t="str">
            <v>No GLS Meter</v>
          </cell>
          <cell r="G196">
            <v>0</v>
          </cell>
          <cell r="H196">
            <v>0</v>
          </cell>
          <cell r="I196">
            <v>0</v>
          </cell>
          <cell r="N196">
            <v>0</v>
          </cell>
          <cell r="O196">
            <v>0</v>
          </cell>
        </row>
        <row r="197">
          <cell r="B197" t="str">
            <v>72-400-141</v>
          </cell>
          <cell r="C197" t="str">
            <v>Williams Campbell 1H</v>
          </cell>
          <cell r="D197">
            <v>2891</v>
          </cell>
          <cell r="E197">
            <v>3516</v>
          </cell>
          <cell r="F197">
            <v>3455</v>
          </cell>
          <cell r="J197">
            <v>0</v>
          </cell>
          <cell r="K197">
            <v>0</v>
          </cell>
          <cell r="L197">
            <v>1656</v>
          </cell>
          <cell r="M197">
            <v>1974</v>
          </cell>
          <cell r="N197">
            <v>1216.19</v>
          </cell>
          <cell r="O197">
            <v>1216.4000000000001</v>
          </cell>
        </row>
        <row r="198">
          <cell r="B198" t="str">
            <v>72-402-141</v>
          </cell>
          <cell r="C198" t="str">
            <v>Williams Campell GLS</v>
          </cell>
          <cell r="G198">
            <v>1235</v>
          </cell>
          <cell r="H198">
            <v>1507</v>
          </cell>
          <cell r="I198">
            <v>1481</v>
          </cell>
          <cell r="N198">
            <v>1220.24</v>
          </cell>
          <cell r="O198">
            <v>1216.4000000000001</v>
          </cell>
        </row>
        <row r="199">
          <cell r="B199" t="str">
            <v>72-400-144</v>
          </cell>
          <cell r="C199" t="str">
            <v>Pickard 1H</v>
          </cell>
          <cell r="D199">
            <v>4892</v>
          </cell>
          <cell r="E199">
            <v>6141</v>
          </cell>
          <cell r="F199">
            <v>6034</v>
          </cell>
          <cell r="L199">
            <v>4892</v>
          </cell>
          <cell r="M199">
            <v>6034</v>
          </cell>
          <cell r="N199">
            <v>1255.31</v>
          </cell>
          <cell r="O199">
            <v>1254.9000000000001</v>
          </cell>
        </row>
        <row r="200">
          <cell r="B200" t="str">
            <v>72-400-146</v>
          </cell>
          <cell r="C200" t="e">
            <v>#N/A</v>
          </cell>
          <cell r="D200">
            <v>0</v>
          </cell>
          <cell r="E200">
            <v>0</v>
          </cell>
          <cell r="F200">
            <v>0</v>
          </cell>
          <cell r="L200">
            <v>0</v>
          </cell>
          <cell r="M200">
            <v>0</v>
          </cell>
          <cell r="N200">
            <v>0</v>
          </cell>
          <cell r="O200">
            <v>0</v>
          </cell>
        </row>
        <row r="201">
          <cell r="B201" t="str">
            <v>72-400-147</v>
          </cell>
          <cell r="C201" t="str">
            <v>Bilderback Trust 1H</v>
          </cell>
          <cell r="D201">
            <v>6078</v>
          </cell>
          <cell r="E201">
            <v>7566</v>
          </cell>
          <cell r="F201">
            <v>7434</v>
          </cell>
          <cell r="L201">
            <v>6078</v>
          </cell>
          <cell r="M201">
            <v>7434</v>
          </cell>
          <cell r="N201">
            <v>1244.82</v>
          </cell>
          <cell r="O201">
            <v>1244.5999999999999</v>
          </cell>
        </row>
        <row r="202">
          <cell r="B202" t="str">
            <v>72-400-148</v>
          </cell>
          <cell r="C202" t="str">
            <v>Henry Maddux GU 4H</v>
          </cell>
          <cell r="D202">
            <v>4758</v>
          </cell>
          <cell r="E202">
            <v>5886</v>
          </cell>
          <cell r="F202">
            <v>5783</v>
          </cell>
          <cell r="L202">
            <v>4758</v>
          </cell>
          <cell r="M202">
            <v>5783</v>
          </cell>
          <cell r="N202">
            <v>1237.07</v>
          </cell>
          <cell r="O202">
            <v>1237.4000000000001</v>
          </cell>
        </row>
        <row r="203">
          <cell r="B203" t="str">
            <v>72-99-402-148</v>
          </cell>
          <cell r="C203" t="str">
            <v xml:space="preserve">Henry Maddux 4H PGLS </v>
          </cell>
          <cell r="G203">
            <v>0</v>
          </cell>
          <cell r="H203">
            <v>0</v>
          </cell>
          <cell r="I203">
            <v>0</v>
          </cell>
          <cell r="N203">
            <v>0</v>
          </cell>
          <cell r="O203">
            <v>1237.4000000000001</v>
          </cell>
        </row>
        <row r="204">
          <cell r="B204" t="str">
            <v>72-400-150</v>
          </cell>
          <cell r="C204" t="str">
            <v>Geri Lavite GU  #1H</v>
          </cell>
          <cell r="D204">
            <v>0</v>
          </cell>
          <cell r="E204">
            <v>0</v>
          </cell>
          <cell r="F204">
            <v>0</v>
          </cell>
          <cell r="L204">
            <v>0</v>
          </cell>
          <cell r="M204">
            <v>0</v>
          </cell>
          <cell r="N204">
            <v>0</v>
          </cell>
          <cell r="O204">
            <v>1218.4000000000001</v>
          </cell>
        </row>
        <row r="205">
          <cell r="B205" t="str">
            <v>72-400-154</v>
          </cell>
          <cell r="C205" t="str">
            <v>Lake Weatherford A1H</v>
          </cell>
          <cell r="D205">
            <v>3171</v>
          </cell>
          <cell r="E205">
            <v>3875</v>
          </cell>
          <cell r="F205">
            <v>3807</v>
          </cell>
          <cell r="J205">
            <v>0</v>
          </cell>
          <cell r="K205">
            <v>0</v>
          </cell>
          <cell r="L205">
            <v>3035</v>
          </cell>
          <cell r="M205">
            <v>3645</v>
          </cell>
          <cell r="N205">
            <v>1222.01</v>
          </cell>
          <cell r="O205">
            <v>1222.5</v>
          </cell>
        </row>
        <row r="206">
          <cell r="B206" t="str">
            <v>72-402-154</v>
          </cell>
          <cell r="C206" t="str">
            <v>Lake Weatherford A1H  GLS</v>
          </cell>
          <cell r="G206">
            <v>136</v>
          </cell>
          <cell r="H206">
            <v>165</v>
          </cell>
          <cell r="I206">
            <v>162</v>
          </cell>
          <cell r="N206">
            <v>1213.24</v>
          </cell>
          <cell r="O206">
            <v>1222.5</v>
          </cell>
        </row>
        <row r="207">
          <cell r="B207" t="str">
            <v>72-400-155</v>
          </cell>
          <cell r="C207" t="str">
            <v>Bussey 2 &amp; 3H CDP</v>
          </cell>
          <cell r="D207">
            <v>71502</v>
          </cell>
          <cell r="E207">
            <v>89175</v>
          </cell>
          <cell r="F207">
            <v>87619</v>
          </cell>
          <cell r="J207">
            <v>0</v>
          </cell>
          <cell r="K207">
            <v>0</v>
          </cell>
          <cell r="L207">
            <v>71494</v>
          </cell>
          <cell r="M207">
            <v>87611</v>
          </cell>
          <cell r="N207">
            <v>1247.17</v>
          </cell>
          <cell r="O207">
            <v>1247.2</v>
          </cell>
        </row>
        <row r="208">
          <cell r="B208" t="str">
            <v>72-402-155</v>
          </cell>
          <cell r="C208" t="str">
            <v>Bussey CDP GLS</v>
          </cell>
          <cell r="G208">
            <v>8</v>
          </cell>
          <cell r="H208">
            <v>8</v>
          </cell>
          <cell r="I208">
            <v>8</v>
          </cell>
          <cell r="N208">
            <v>1000</v>
          </cell>
          <cell r="O208">
            <v>1247.2</v>
          </cell>
        </row>
        <row r="209">
          <cell r="B209" t="str">
            <v>72-99-402-155</v>
          </cell>
          <cell r="C209" t="str">
            <v>Bussey 2 - 3 H PGLS</v>
          </cell>
          <cell r="G209">
            <v>427</v>
          </cell>
          <cell r="H209">
            <v>533</v>
          </cell>
          <cell r="I209">
            <v>524</v>
          </cell>
          <cell r="N209">
            <v>1248.24</v>
          </cell>
          <cell r="O209">
            <v>1247.2</v>
          </cell>
        </row>
        <row r="210">
          <cell r="B210" t="str">
            <v>72-400-157</v>
          </cell>
          <cell r="C210" t="str">
            <v>Hedrick Stoker Burns SA 1H</v>
          </cell>
          <cell r="D210">
            <v>2219</v>
          </cell>
          <cell r="E210">
            <v>2734</v>
          </cell>
          <cell r="F210">
            <v>2686</v>
          </cell>
          <cell r="J210">
            <v>0</v>
          </cell>
          <cell r="K210">
            <v>0</v>
          </cell>
          <cell r="L210">
            <v>2219</v>
          </cell>
          <cell r="M210">
            <v>2686</v>
          </cell>
          <cell r="N210">
            <v>1232.0899999999999</v>
          </cell>
          <cell r="O210">
            <v>1230.9000000000001</v>
          </cell>
        </row>
        <row r="211">
          <cell r="B211" t="str">
            <v>72-99-402-157</v>
          </cell>
          <cell r="C211" t="str">
            <v xml:space="preserve">Hedrick Stoker Burns SA 1H </v>
          </cell>
          <cell r="G211">
            <v>0</v>
          </cell>
          <cell r="H211">
            <v>0</v>
          </cell>
          <cell r="I211">
            <v>0</v>
          </cell>
          <cell r="N211">
            <v>0</v>
          </cell>
          <cell r="O211">
            <v>1230.9000000000001</v>
          </cell>
        </row>
        <row r="212">
          <cell r="B212" t="str">
            <v>72-400-158</v>
          </cell>
          <cell r="C212" t="str">
            <v>Hedrick Stoker Lavite SA 1H</v>
          </cell>
          <cell r="D212">
            <v>14683</v>
          </cell>
          <cell r="E212">
            <v>18393</v>
          </cell>
          <cell r="F212">
            <v>18072</v>
          </cell>
          <cell r="L212">
            <v>14683</v>
          </cell>
          <cell r="M212">
            <v>18072</v>
          </cell>
          <cell r="N212">
            <v>1252.67</v>
          </cell>
          <cell r="O212">
            <v>1252.8</v>
          </cell>
        </row>
        <row r="213">
          <cell r="B213" t="str">
            <v>72-99-402-158</v>
          </cell>
          <cell r="C213" t="str">
            <v>No GLS Meter</v>
          </cell>
          <cell r="G213">
            <v>0</v>
          </cell>
          <cell r="H213">
            <v>0</v>
          </cell>
          <cell r="I213">
            <v>0</v>
          </cell>
          <cell r="N213">
            <v>0</v>
          </cell>
          <cell r="O213">
            <v>0</v>
          </cell>
        </row>
        <row r="214">
          <cell r="B214" t="str">
            <v>72-400-160</v>
          </cell>
          <cell r="C214" t="str">
            <v>Clark-Carter</v>
          </cell>
          <cell r="D214">
            <v>19060</v>
          </cell>
          <cell r="E214">
            <v>23932</v>
          </cell>
          <cell r="F214">
            <v>23514</v>
          </cell>
          <cell r="L214">
            <v>19060</v>
          </cell>
          <cell r="M214">
            <v>23514</v>
          </cell>
          <cell r="N214">
            <v>1255.6099999999999</v>
          </cell>
          <cell r="O214">
            <v>1255.8</v>
          </cell>
        </row>
        <row r="215">
          <cell r="B215" t="str">
            <v>72-400-161</v>
          </cell>
          <cell r="C215" t="str">
            <v>Sansone-Bedinger SA A1H</v>
          </cell>
          <cell r="D215">
            <v>3662</v>
          </cell>
          <cell r="E215">
            <v>4523</v>
          </cell>
          <cell r="F215">
            <v>4444</v>
          </cell>
          <cell r="J215">
            <v>0</v>
          </cell>
          <cell r="K215">
            <v>0</v>
          </cell>
          <cell r="L215">
            <v>1718</v>
          </cell>
          <cell r="M215">
            <v>2083</v>
          </cell>
          <cell r="N215">
            <v>1235.1199999999999</v>
          </cell>
          <cell r="O215">
            <v>1235.3</v>
          </cell>
        </row>
        <row r="216">
          <cell r="B216" t="str">
            <v>72-402-161</v>
          </cell>
          <cell r="C216" t="str">
            <v>Sansone-Bedinger SA A1H GLS</v>
          </cell>
          <cell r="G216">
            <v>1944</v>
          </cell>
          <cell r="H216">
            <v>2403</v>
          </cell>
          <cell r="I216">
            <v>2361</v>
          </cell>
          <cell r="N216">
            <v>1236.1099999999999</v>
          </cell>
          <cell r="O216">
            <v>1235.3</v>
          </cell>
        </row>
        <row r="217">
          <cell r="B217" t="str">
            <v>72-400-162</v>
          </cell>
          <cell r="C217" t="str">
            <v>Sansone Robertson SA 1H</v>
          </cell>
          <cell r="D217">
            <v>36674</v>
          </cell>
          <cell r="E217">
            <v>45366</v>
          </cell>
          <cell r="F217">
            <v>44574</v>
          </cell>
          <cell r="L217">
            <v>36674</v>
          </cell>
          <cell r="M217">
            <v>44574</v>
          </cell>
          <cell r="N217">
            <v>1237.01</v>
          </cell>
          <cell r="O217">
            <v>1237</v>
          </cell>
        </row>
        <row r="218">
          <cell r="B218" t="str">
            <v>72-400-163</v>
          </cell>
          <cell r="C218" t="str">
            <v>Sansone-Robertson SA A1H</v>
          </cell>
          <cell r="D218">
            <v>11493</v>
          </cell>
          <cell r="E218">
            <v>14176</v>
          </cell>
          <cell r="F218">
            <v>13929</v>
          </cell>
          <cell r="J218">
            <v>0</v>
          </cell>
          <cell r="K218">
            <v>0</v>
          </cell>
          <cell r="L218">
            <v>11493</v>
          </cell>
          <cell r="M218">
            <v>13929</v>
          </cell>
          <cell r="N218">
            <v>1233.45</v>
          </cell>
          <cell r="O218">
            <v>1233.5999999999999</v>
          </cell>
        </row>
        <row r="219">
          <cell r="B219" t="str">
            <v>72-99-402-163</v>
          </cell>
          <cell r="C219" t="str">
            <v xml:space="preserve">Sansone Robertson SA A1H </v>
          </cell>
          <cell r="G219">
            <v>0</v>
          </cell>
          <cell r="H219">
            <v>0</v>
          </cell>
          <cell r="I219">
            <v>0</v>
          </cell>
          <cell r="N219">
            <v>0</v>
          </cell>
          <cell r="O219">
            <v>1233.5999999999999</v>
          </cell>
        </row>
        <row r="220">
          <cell r="B220" t="str">
            <v>72-400-164</v>
          </cell>
          <cell r="C220" t="str">
            <v>Faxel 8H</v>
          </cell>
          <cell r="D220">
            <v>13421</v>
          </cell>
          <cell r="E220">
            <v>16807</v>
          </cell>
          <cell r="F220">
            <v>16514</v>
          </cell>
          <cell r="L220">
            <v>13421</v>
          </cell>
          <cell r="M220">
            <v>16514</v>
          </cell>
          <cell r="N220">
            <v>1252.29</v>
          </cell>
          <cell r="O220">
            <v>1252</v>
          </cell>
        </row>
        <row r="221">
          <cell r="B221" t="str">
            <v>72-400-165</v>
          </cell>
          <cell r="C221" t="str">
            <v>Faxel SA-9H</v>
          </cell>
          <cell r="D221">
            <v>6322</v>
          </cell>
          <cell r="E221">
            <v>7885</v>
          </cell>
          <cell r="F221">
            <v>7747</v>
          </cell>
          <cell r="J221">
            <v>0</v>
          </cell>
          <cell r="K221">
            <v>0</v>
          </cell>
          <cell r="L221">
            <v>6014</v>
          </cell>
          <cell r="M221">
            <v>7369</v>
          </cell>
          <cell r="N221">
            <v>1247.23</v>
          </cell>
          <cell r="O221">
            <v>1247.4000000000001</v>
          </cell>
        </row>
        <row r="222">
          <cell r="B222" t="str">
            <v>72-402-165</v>
          </cell>
          <cell r="C222" t="str">
            <v>Faxel SA-9H GLS</v>
          </cell>
          <cell r="G222">
            <v>308</v>
          </cell>
          <cell r="H222">
            <v>385</v>
          </cell>
          <cell r="I222">
            <v>378</v>
          </cell>
          <cell r="N222">
            <v>1250</v>
          </cell>
          <cell r="O222">
            <v>1247.4000000000001</v>
          </cell>
        </row>
        <row r="223">
          <cell r="B223" t="str">
            <v>72-400-167</v>
          </cell>
          <cell r="C223" t="str">
            <v>JE Carter SA 6H</v>
          </cell>
          <cell r="D223">
            <v>25219</v>
          </cell>
          <cell r="E223">
            <v>32047</v>
          </cell>
          <cell r="F223">
            <v>31488</v>
          </cell>
          <cell r="J223">
            <v>0</v>
          </cell>
          <cell r="K223">
            <v>0</v>
          </cell>
          <cell r="L223">
            <v>25219</v>
          </cell>
          <cell r="M223">
            <v>31488</v>
          </cell>
          <cell r="N223">
            <v>1270.75</v>
          </cell>
          <cell r="O223">
            <v>1270.5999999999999</v>
          </cell>
        </row>
        <row r="224">
          <cell r="B224" t="str">
            <v>72-99-402-167</v>
          </cell>
          <cell r="C224" t="str">
            <v>No GLS Meter</v>
          </cell>
          <cell r="G224">
            <v>0</v>
          </cell>
          <cell r="H224">
            <v>0</v>
          </cell>
          <cell r="I224">
            <v>0</v>
          </cell>
          <cell r="N224">
            <v>0</v>
          </cell>
          <cell r="O224">
            <v>0</v>
          </cell>
        </row>
        <row r="225">
          <cell r="B225" t="str">
            <v>72-400-168</v>
          </cell>
          <cell r="C225" t="str">
            <v>Gates Edwards 2H</v>
          </cell>
          <cell r="D225">
            <v>14442</v>
          </cell>
          <cell r="E225">
            <v>17974</v>
          </cell>
          <cell r="F225">
            <v>17660</v>
          </cell>
          <cell r="J225">
            <v>0</v>
          </cell>
          <cell r="K225">
            <v>0</v>
          </cell>
          <cell r="L225">
            <v>14442</v>
          </cell>
          <cell r="M225">
            <v>17660</v>
          </cell>
          <cell r="N225">
            <v>1244.56</v>
          </cell>
          <cell r="O225">
            <v>1244.5999999999999</v>
          </cell>
        </row>
        <row r="226">
          <cell r="B226" t="str">
            <v>72-99-402-168</v>
          </cell>
          <cell r="C226" t="str">
            <v>No GLS Meter</v>
          </cell>
          <cell r="G226">
            <v>0</v>
          </cell>
          <cell r="H226">
            <v>0</v>
          </cell>
          <cell r="I226">
            <v>0</v>
          </cell>
          <cell r="N226">
            <v>0</v>
          </cell>
          <cell r="O226">
            <v>0</v>
          </cell>
        </row>
        <row r="227">
          <cell r="B227" t="str">
            <v>72-400-169</v>
          </cell>
          <cell r="C227" t="str">
            <v>Landers 3 H</v>
          </cell>
          <cell r="D227">
            <v>9288</v>
          </cell>
          <cell r="E227">
            <v>11287</v>
          </cell>
          <cell r="F227">
            <v>11090</v>
          </cell>
          <cell r="J227">
            <v>0</v>
          </cell>
          <cell r="K227">
            <v>0</v>
          </cell>
          <cell r="L227">
            <v>9288</v>
          </cell>
          <cell r="M227">
            <v>11090</v>
          </cell>
          <cell r="N227">
            <v>1215.22</v>
          </cell>
          <cell r="O227">
            <v>1215.2</v>
          </cell>
        </row>
        <row r="228">
          <cell r="B228" t="str">
            <v>72-99-402-169</v>
          </cell>
          <cell r="C228" t="str">
            <v>No GLS Meter</v>
          </cell>
          <cell r="G228">
            <v>0</v>
          </cell>
          <cell r="H228">
            <v>0</v>
          </cell>
          <cell r="I228">
            <v>0</v>
          </cell>
          <cell r="N228">
            <v>0</v>
          </cell>
          <cell r="O228">
            <v>0</v>
          </cell>
        </row>
        <row r="229">
          <cell r="B229" t="str">
            <v>72-400-170</v>
          </cell>
          <cell r="C229" t="str">
            <v>Woody Brothers SA 2H</v>
          </cell>
          <cell r="D229">
            <v>29651</v>
          </cell>
          <cell r="E229">
            <v>33829</v>
          </cell>
          <cell r="F229">
            <v>33239</v>
          </cell>
          <cell r="J229">
            <v>0</v>
          </cell>
          <cell r="K229">
            <v>0</v>
          </cell>
          <cell r="L229">
            <v>29651</v>
          </cell>
          <cell r="M229">
            <v>33239</v>
          </cell>
          <cell r="N229">
            <v>1140.9100000000001</v>
          </cell>
          <cell r="O229">
            <v>1140.8</v>
          </cell>
        </row>
        <row r="230">
          <cell r="B230" t="str">
            <v>72-99-402-170</v>
          </cell>
          <cell r="C230" t="str">
            <v>Ray Unit A 1H PGLS</v>
          </cell>
          <cell r="G230">
            <v>0</v>
          </cell>
          <cell r="H230">
            <v>0</v>
          </cell>
          <cell r="I230">
            <v>0</v>
          </cell>
          <cell r="N230">
            <v>0</v>
          </cell>
          <cell r="O230">
            <v>1228.7</v>
          </cell>
        </row>
        <row r="231">
          <cell r="B231" t="str">
            <v>72-400-171</v>
          </cell>
          <cell r="C231" t="str">
            <v>Charles Bedinger A 3H</v>
          </cell>
          <cell r="D231">
            <v>31450</v>
          </cell>
          <cell r="E231">
            <v>39175</v>
          </cell>
          <cell r="F231">
            <v>38491</v>
          </cell>
          <cell r="J231">
            <v>0</v>
          </cell>
          <cell r="K231">
            <v>0</v>
          </cell>
          <cell r="L231">
            <v>31450</v>
          </cell>
          <cell r="M231">
            <v>38491</v>
          </cell>
          <cell r="N231">
            <v>1245.6300000000001</v>
          </cell>
          <cell r="O231">
            <v>1245.5</v>
          </cell>
        </row>
        <row r="232">
          <cell r="C232" t="str">
            <v>No GLS Meter</v>
          </cell>
          <cell r="G232">
            <v>0</v>
          </cell>
          <cell r="H232">
            <v>0</v>
          </cell>
          <cell r="I232">
            <v>0</v>
          </cell>
          <cell r="N232">
            <v>0</v>
          </cell>
          <cell r="O232">
            <v>0</v>
          </cell>
        </row>
        <row r="233">
          <cell r="B233" t="str">
            <v>72-400-172</v>
          </cell>
          <cell r="C233" t="str">
            <v>Densmore SA 4H</v>
          </cell>
          <cell r="D233">
            <v>20271</v>
          </cell>
          <cell r="E233">
            <v>25004</v>
          </cell>
          <cell r="F233">
            <v>24568</v>
          </cell>
          <cell r="J233">
            <v>0</v>
          </cell>
          <cell r="K233">
            <v>0</v>
          </cell>
          <cell r="L233">
            <v>20271</v>
          </cell>
          <cell r="M233">
            <v>24568</v>
          </cell>
          <cell r="N233">
            <v>1233.49</v>
          </cell>
          <cell r="O233">
            <v>1233.5</v>
          </cell>
        </row>
        <row r="234">
          <cell r="B234" t="str">
            <v>72-99-402-172</v>
          </cell>
          <cell r="C234" t="str">
            <v>No GLS Meter</v>
          </cell>
          <cell r="G234">
            <v>0</v>
          </cell>
          <cell r="H234">
            <v>0</v>
          </cell>
          <cell r="I234">
            <v>0</v>
          </cell>
          <cell r="N234">
            <v>0</v>
          </cell>
          <cell r="O234">
            <v>0</v>
          </cell>
        </row>
        <row r="235">
          <cell r="B235" t="str">
            <v>72-400-173</v>
          </cell>
          <cell r="C235" t="str">
            <v>Densmore SA 3H</v>
          </cell>
          <cell r="D235">
            <v>31122</v>
          </cell>
          <cell r="E235">
            <v>38427</v>
          </cell>
          <cell r="F235">
            <v>37756</v>
          </cell>
          <cell r="J235">
            <v>0</v>
          </cell>
          <cell r="K235">
            <v>0</v>
          </cell>
          <cell r="L235">
            <v>31122</v>
          </cell>
          <cell r="M235">
            <v>37756</v>
          </cell>
          <cell r="N235">
            <v>1234.72</v>
          </cell>
          <cell r="O235">
            <v>1234.7</v>
          </cell>
        </row>
        <row r="236">
          <cell r="B236" t="str">
            <v>72-99-402-173</v>
          </cell>
          <cell r="C236" t="str">
            <v>No GLS Meter</v>
          </cell>
          <cell r="G236">
            <v>0</v>
          </cell>
          <cell r="H236">
            <v>0</v>
          </cell>
          <cell r="I236">
            <v>0</v>
          </cell>
          <cell r="N236">
            <v>0</v>
          </cell>
          <cell r="O236">
            <v>0</v>
          </cell>
        </row>
        <row r="237">
          <cell r="B237" t="str">
            <v>72-400-174</v>
          </cell>
          <cell r="C237" t="str">
            <v>Densmore SA 2H</v>
          </cell>
          <cell r="D237">
            <v>28711</v>
          </cell>
          <cell r="E237">
            <v>35579</v>
          </cell>
          <cell r="F237">
            <v>34958</v>
          </cell>
          <cell r="J237">
            <v>0</v>
          </cell>
          <cell r="K237">
            <v>0</v>
          </cell>
          <cell r="L237">
            <v>28711</v>
          </cell>
          <cell r="M237">
            <v>34958</v>
          </cell>
          <cell r="N237">
            <v>1239.21</v>
          </cell>
          <cell r="O237">
            <v>1239.0999999999999</v>
          </cell>
        </row>
        <row r="238">
          <cell r="B238" t="str">
            <v>72-99-402-174</v>
          </cell>
          <cell r="C238" t="str">
            <v>No GLS Meter</v>
          </cell>
          <cell r="G238">
            <v>0</v>
          </cell>
          <cell r="H238">
            <v>0</v>
          </cell>
          <cell r="I238">
            <v>0</v>
          </cell>
          <cell r="N238">
            <v>0</v>
          </cell>
          <cell r="O238">
            <v>0</v>
          </cell>
        </row>
        <row r="239">
          <cell r="B239" t="str">
            <v>72-400-175</v>
          </cell>
          <cell r="C239" t="str">
            <v>Ray Unit A 1H</v>
          </cell>
          <cell r="D239">
            <v>1261</v>
          </cell>
          <cell r="E239">
            <v>1548</v>
          </cell>
          <cell r="F239">
            <v>1521</v>
          </cell>
          <cell r="J239">
            <v>0</v>
          </cell>
          <cell r="K239">
            <v>0</v>
          </cell>
          <cell r="L239">
            <v>1261</v>
          </cell>
          <cell r="M239">
            <v>1521</v>
          </cell>
          <cell r="N239">
            <v>1227.5999999999999</v>
          </cell>
          <cell r="O239">
            <v>1228.7</v>
          </cell>
        </row>
        <row r="240">
          <cell r="B240" t="str">
            <v>72-402-175</v>
          </cell>
          <cell r="C240" t="str">
            <v>No GLS Meter</v>
          </cell>
          <cell r="G240">
            <v>0</v>
          </cell>
          <cell r="H240">
            <v>0</v>
          </cell>
          <cell r="I240">
            <v>0</v>
          </cell>
          <cell r="N240">
            <v>0</v>
          </cell>
          <cell r="O240">
            <v>0</v>
          </cell>
        </row>
        <row r="241">
          <cell r="B241" t="str">
            <v>72-400-176</v>
          </cell>
          <cell r="C241" t="str">
            <v>Ray Unit B 1H</v>
          </cell>
          <cell r="D241">
            <v>10396</v>
          </cell>
          <cell r="E241">
            <v>12786</v>
          </cell>
          <cell r="F241">
            <v>12563</v>
          </cell>
          <cell r="J241">
            <v>0</v>
          </cell>
          <cell r="K241">
            <v>0</v>
          </cell>
          <cell r="L241">
            <v>10396</v>
          </cell>
          <cell r="M241">
            <v>12563</v>
          </cell>
          <cell r="N241">
            <v>1229.9000000000001</v>
          </cell>
          <cell r="O241">
            <v>1229.9000000000001</v>
          </cell>
        </row>
        <row r="242">
          <cell r="B242" t="str">
            <v>72-99-402-176</v>
          </cell>
          <cell r="C242" t="str">
            <v>No GLS Meter</v>
          </cell>
          <cell r="G242">
            <v>0</v>
          </cell>
          <cell r="H242">
            <v>0</v>
          </cell>
          <cell r="I242">
            <v>0</v>
          </cell>
          <cell r="N242">
            <v>0</v>
          </cell>
          <cell r="O242">
            <v>0</v>
          </cell>
        </row>
        <row r="243">
          <cell r="B243" t="str">
            <v>72-400-177</v>
          </cell>
          <cell r="C243" t="str">
            <v>Ray A SA 2H</v>
          </cell>
          <cell r="D243">
            <v>35689</v>
          </cell>
          <cell r="E243">
            <v>43888</v>
          </cell>
          <cell r="F243">
            <v>43122</v>
          </cell>
          <cell r="J243">
            <v>0</v>
          </cell>
          <cell r="K243">
            <v>0</v>
          </cell>
          <cell r="L243">
            <v>35689</v>
          </cell>
          <cell r="M243">
            <v>43122</v>
          </cell>
          <cell r="N243">
            <v>1229.73</v>
          </cell>
          <cell r="O243">
            <v>1229.8</v>
          </cell>
        </row>
        <row r="244">
          <cell r="B244" t="str">
            <v>72-99-402-177</v>
          </cell>
          <cell r="C244" t="str">
            <v>No GLS Meter</v>
          </cell>
          <cell r="G244">
            <v>0</v>
          </cell>
          <cell r="H244">
            <v>0</v>
          </cell>
          <cell r="I244">
            <v>0</v>
          </cell>
          <cell r="N244">
            <v>0</v>
          </cell>
          <cell r="O244">
            <v>0</v>
          </cell>
        </row>
        <row r="245">
          <cell r="B245" t="str">
            <v>72-400-178</v>
          </cell>
          <cell r="C245" t="str">
            <v>Ray A SA 3H</v>
          </cell>
          <cell r="D245">
            <v>34140</v>
          </cell>
          <cell r="E245">
            <v>42214</v>
          </cell>
          <cell r="F245">
            <v>41477</v>
          </cell>
          <cell r="J245">
            <v>0</v>
          </cell>
          <cell r="K245">
            <v>0</v>
          </cell>
          <cell r="L245">
            <v>34140</v>
          </cell>
          <cell r="M245">
            <v>41477</v>
          </cell>
          <cell r="N245">
            <v>1236.5</v>
          </cell>
          <cell r="O245">
            <v>1236.5</v>
          </cell>
        </row>
        <row r="246">
          <cell r="B246" t="str">
            <v>72-99-402-178</v>
          </cell>
          <cell r="C246" t="str">
            <v>No GLS Meter</v>
          </cell>
          <cell r="G246">
            <v>0</v>
          </cell>
          <cell r="H246">
            <v>0</v>
          </cell>
          <cell r="I246">
            <v>0</v>
          </cell>
          <cell r="N246">
            <v>0</v>
          </cell>
          <cell r="O246">
            <v>0</v>
          </cell>
        </row>
        <row r="247">
          <cell r="B247" t="str">
            <v>72-400-179</v>
          </cell>
          <cell r="C247" t="str">
            <v>Ray A SA 4H</v>
          </cell>
          <cell r="D247">
            <v>25014</v>
          </cell>
          <cell r="E247">
            <v>30571</v>
          </cell>
          <cell r="F247">
            <v>30038</v>
          </cell>
          <cell r="J247">
            <v>0</v>
          </cell>
          <cell r="K247">
            <v>0</v>
          </cell>
          <cell r="L247">
            <v>25014</v>
          </cell>
          <cell r="M247">
            <v>30038</v>
          </cell>
          <cell r="N247">
            <v>1222.1600000000001</v>
          </cell>
          <cell r="O247">
            <v>1222</v>
          </cell>
        </row>
        <row r="248">
          <cell r="B248" t="str">
            <v>72-99-402-179</v>
          </cell>
          <cell r="C248" t="str">
            <v>No GLS Meter</v>
          </cell>
          <cell r="G248">
            <v>0</v>
          </cell>
          <cell r="H248">
            <v>0</v>
          </cell>
          <cell r="I248">
            <v>0</v>
          </cell>
          <cell r="N248">
            <v>0</v>
          </cell>
          <cell r="O248">
            <v>0</v>
          </cell>
        </row>
        <row r="249">
          <cell r="B249" t="str">
            <v>72-400-180</v>
          </cell>
          <cell r="C249" t="str">
            <v>Ray Unit 1H</v>
          </cell>
          <cell r="D249">
            <v>6602</v>
          </cell>
          <cell r="E249">
            <v>8087</v>
          </cell>
          <cell r="F249">
            <v>7946</v>
          </cell>
          <cell r="J249">
            <v>0</v>
          </cell>
          <cell r="K249">
            <v>0</v>
          </cell>
          <cell r="L249">
            <v>6602</v>
          </cell>
          <cell r="M249">
            <v>7946</v>
          </cell>
          <cell r="N249">
            <v>1224.93</v>
          </cell>
          <cell r="O249">
            <v>1225.0999999999999</v>
          </cell>
        </row>
        <row r="250">
          <cell r="B250" t="str">
            <v>72-99-402-180</v>
          </cell>
          <cell r="C250" t="str">
            <v>Ray Unit 1H PGLS</v>
          </cell>
          <cell r="G250">
            <v>0</v>
          </cell>
          <cell r="H250">
            <v>0</v>
          </cell>
          <cell r="I250">
            <v>0</v>
          </cell>
          <cell r="N250">
            <v>0</v>
          </cell>
          <cell r="O250">
            <v>1225.0999999999999</v>
          </cell>
        </row>
        <row r="251">
          <cell r="B251" t="str">
            <v>72-400-181</v>
          </cell>
          <cell r="C251" t="str">
            <v>Ray B SA 5H</v>
          </cell>
          <cell r="D251">
            <v>45848</v>
          </cell>
          <cell r="E251">
            <v>56307</v>
          </cell>
          <cell r="F251">
            <v>55324</v>
          </cell>
          <cell r="J251">
            <v>0</v>
          </cell>
          <cell r="K251">
            <v>0</v>
          </cell>
          <cell r="L251">
            <v>45848</v>
          </cell>
          <cell r="M251">
            <v>55324</v>
          </cell>
          <cell r="N251">
            <v>1228.1199999999999</v>
          </cell>
          <cell r="O251">
            <v>1228.0999999999999</v>
          </cell>
        </row>
        <row r="252">
          <cell r="B252" t="str">
            <v>72-99-402-181</v>
          </cell>
          <cell r="C252" t="str">
            <v>No GLS Meter</v>
          </cell>
          <cell r="G252">
            <v>0</v>
          </cell>
          <cell r="H252">
            <v>0</v>
          </cell>
          <cell r="I252">
            <v>0</v>
          </cell>
          <cell r="N252">
            <v>0</v>
          </cell>
          <cell r="O252">
            <v>0</v>
          </cell>
        </row>
        <row r="253">
          <cell r="B253" t="str">
            <v>72-400-182</v>
          </cell>
          <cell r="C253" t="str">
            <v>Gates Edwards 3H</v>
          </cell>
          <cell r="D253">
            <v>24059</v>
          </cell>
          <cell r="E253">
            <v>30008</v>
          </cell>
          <cell r="F253">
            <v>29484</v>
          </cell>
          <cell r="J253">
            <v>0</v>
          </cell>
          <cell r="K253">
            <v>0</v>
          </cell>
          <cell r="L253">
            <v>24059</v>
          </cell>
          <cell r="M253">
            <v>29484</v>
          </cell>
          <cell r="N253">
            <v>1247.27</v>
          </cell>
          <cell r="O253">
            <v>1247.2</v>
          </cell>
        </row>
        <row r="254">
          <cell r="B254" t="str">
            <v>72-99-402-182</v>
          </cell>
          <cell r="C254" t="str">
            <v>No GLS Meter</v>
          </cell>
          <cell r="G254">
            <v>0</v>
          </cell>
          <cell r="H254">
            <v>0</v>
          </cell>
          <cell r="I254">
            <v>0</v>
          </cell>
          <cell r="N254">
            <v>0</v>
          </cell>
          <cell r="O254">
            <v>0</v>
          </cell>
        </row>
        <row r="255">
          <cell r="B255" t="str">
            <v>72-400-183</v>
          </cell>
          <cell r="C255" t="str">
            <v>Grant Family 3H &amp; 4H CDP</v>
          </cell>
          <cell r="D255">
            <v>71193</v>
          </cell>
          <cell r="E255">
            <v>89050</v>
          </cell>
          <cell r="F255">
            <v>87496</v>
          </cell>
          <cell r="J255">
            <v>0</v>
          </cell>
          <cell r="K255">
            <v>0</v>
          </cell>
          <cell r="L255">
            <v>71193</v>
          </cell>
          <cell r="M255">
            <v>87496</v>
          </cell>
          <cell r="N255">
            <v>1250.83</v>
          </cell>
          <cell r="O255">
            <v>1250.8</v>
          </cell>
        </row>
        <row r="256">
          <cell r="B256" t="str">
            <v>72-99-402-183</v>
          </cell>
          <cell r="C256" t="str">
            <v>No GLS Meter</v>
          </cell>
          <cell r="G256">
            <v>0</v>
          </cell>
          <cell r="H256">
            <v>0</v>
          </cell>
          <cell r="I256">
            <v>0</v>
          </cell>
          <cell r="N256">
            <v>0</v>
          </cell>
          <cell r="O256">
            <v>0</v>
          </cell>
        </row>
        <row r="257">
          <cell r="B257" t="str">
            <v>72-400-184</v>
          </cell>
          <cell r="C257" t="str">
            <v>Bailey Ranch 4h</v>
          </cell>
          <cell r="D257">
            <v>4244</v>
          </cell>
          <cell r="E257">
            <v>5255</v>
          </cell>
          <cell r="F257">
            <v>5163</v>
          </cell>
          <cell r="J257">
            <v>0</v>
          </cell>
          <cell r="K257">
            <v>0</v>
          </cell>
          <cell r="L257">
            <v>3803</v>
          </cell>
          <cell r="M257">
            <v>4628</v>
          </cell>
          <cell r="N257">
            <v>1238.22</v>
          </cell>
          <cell r="O257">
            <v>1239.5999999999999</v>
          </cell>
        </row>
        <row r="258">
          <cell r="B258" t="str">
            <v>72-402-184</v>
          </cell>
          <cell r="C258" t="str">
            <v>Bailey Ranch 4H GLS</v>
          </cell>
          <cell r="G258">
            <v>441</v>
          </cell>
          <cell r="H258">
            <v>544</v>
          </cell>
          <cell r="I258">
            <v>535</v>
          </cell>
          <cell r="N258">
            <v>1233.56</v>
          </cell>
          <cell r="O258">
            <v>1239.5999999999999</v>
          </cell>
        </row>
        <row r="259">
          <cell r="B259" t="str">
            <v>72-400-185</v>
          </cell>
          <cell r="C259" t="str">
            <v>Bailey Ranch 5 H</v>
          </cell>
          <cell r="D259">
            <v>6443</v>
          </cell>
          <cell r="E259">
            <v>7967</v>
          </cell>
          <cell r="F259">
            <v>7828</v>
          </cell>
          <cell r="J259">
            <v>0</v>
          </cell>
          <cell r="K259">
            <v>0</v>
          </cell>
          <cell r="L259">
            <v>6443</v>
          </cell>
          <cell r="M259">
            <v>7828</v>
          </cell>
          <cell r="N259">
            <v>1236.54</v>
          </cell>
          <cell r="O259">
            <v>1237.4000000000001</v>
          </cell>
        </row>
        <row r="260">
          <cell r="C260" t="str">
            <v>No GLS Meter</v>
          </cell>
          <cell r="G260">
            <v>0</v>
          </cell>
          <cell r="H260">
            <v>0</v>
          </cell>
          <cell r="I260">
            <v>0</v>
          </cell>
          <cell r="N260">
            <v>0</v>
          </cell>
          <cell r="O260">
            <v>0</v>
          </cell>
        </row>
        <row r="261">
          <cell r="B261" t="str">
            <v>72-400-186</v>
          </cell>
          <cell r="C261" t="str">
            <v>Baily Ranch (SA) 6H</v>
          </cell>
          <cell r="D261">
            <v>28997</v>
          </cell>
          <cell r="E261">
            <v>35932</v>
          </cell>
          <cell r="F261">
            <v>35305</v>
          </cell>
          <cell r="J261">
            <v>0</v>
          </cell>
          <cell r="K261">
            <v>0</v>
          </cell>
          <cell r="L261">
            <v>28997</v>
          </cell>
          <cell r="M261">
            <v>35305</v>
          </cell>
          <cell r="N261">
            <v>1239.1600000000001</v>
          </cell>
          <cell r="O261">
            <v>1239.3</v>
          </cell>
        </row>
        <row r="262">
          <cell r="C262" t="str">
            <v>No GLS Meter</v>
          </cell>
          <cell r="G262">
            <v>0</v>
          </cell>
          <cell r="H262">
            <v>0</v>
          </cell>
          <cell r="I262">
            <v>0</v>
          </cell>
          <cell r="N262">
            <v>0</v>
          </cell>
          <cell r="O262">
            <v>0</v>
          </cell>
        </row>
        <row r="263">
          <cell r="B263" t="str">
            <v>72-40-016</v>
          </cell>
          <cell r="C263" t="str">
            <v>Encana Mills MM1</v>
          </cell>
          <cell r="D263">
            <v>17735</v>
          </cell>
          <cell r="E263">
            <v>22439</v>
          </cell>
          <cell r="F263">
            <v>22047</v>
          </cell>
          <cell r="L263">
            <v>17735</v>
          </cell>
          <cell r="M263">
            <v>22047</v>
          </cell>
          <cell r="N263">
            <v>1265.24</v>
          </cell>
          <cell r="O263">
            <v>1265.5</v>
          </cell>
        </row>
        <row r="264">
          <cell r="B264" t="str">
            <v>72-40-018</v>
          </cell>
          <cell r="C264" t="str">
            <v>Republic Behrens MM1</v>
          </cell>
          <cell r="D264">
            <v>9343</v>
          </cell>
          <cell r="E264">
            <v>11712</v>
          </cell>
          <cell r="F264">
            <v>11508</v>
          </cell>
          <cell r="J264">
            <v>0</v>
          </cell>
          <cell r="K264">
            <v>0</v>
          </cell>
          <cell r="L264">
            <v>9274</v>
          </cell>
          <cell r="M264">
            <v>11425</v>
          </cell>
          <cell r="N264">
            <v>1253.56</v>
          </cell>
          <cell r="O264">
            <v>1253.8</v>
          </cell>
        </row>
        <row r="265">
          <cell r="B265" t="str">
            <v>72-10-035</v>
          </cell>
          <cell r="C265" t="str">
            <v>Republic Behrens Gas Lift Sales</v>
          </cell>
          <cell r="G265">
            <v>69</v>
          </cell>
          <cell r="H265">
            <v>84</v>
          </cell>
          <cell r="I265">
            <v>83</v>
          </cell>
          <cell r="N265">
            <v>1217.3900000000001</v>
          </cell>
          <cell r="O265">
            <v>1253.8</v>
          </cell>
        </row>
        <row r="266">
          <cell r="B266" t="str">
            <v>72-40-031</v>
          </cell>
          <cell r="C266" t="str">
            <v>Burlington JT Barnett MM2</v>
          </cell>
          <cell r="D266">
            <v>20782</v>
          </cell>
          <cell r="E266">
            <v>26083</v>
          </cell>
          <cell r="F266">
            <v>25628</v>
          </cell>
          <cell r="J266">
            <v>0</v>
          </cell>
          <cell r="K266">
            <v>0</v>
          </cell>
          <cell r="L266">
            <v>20782</v>
          </cell>
          <cell r="M266">
            <v>25628</v>
          </cell>
          <cell r="N266">
            <v>1255.08</v>
          </cell>
          <cell r="O266">
            <v>1255.0999999999999</v>
          </cell>
        </row>
        <row r="267">
          <cell r="B267" t="str">
            <v>72-41-031</v>
          </cell>
          <cell r="C267" t="str">
            <v>Burlington J T Barnett GLS</v>
          </cell>
          <cell r="G267">
            <v>0</v>
          </cell>
          <cell r="H267">
            <v>0</v>
          </cell>
          <cell r="I267">
            <v>0</v>
          </cell>
          <cell r="N267">
            <v>0</v>
          </cell>
          <cell r="O267">
            <v>1226.2</v>
          </cell>
        </row>
        <row r="268">
          <cell r="B268" t="str">
            <v>72-40-032</v>
          </cell>
          <cell r="C268" t="str">
            <v>Shell Koss Beverone MM1</v>
          </cell>
          <cell r="D268">
            <v>0</v>
          </cell>
          <cell r="E268">
            <v>0</v>
          </cell>
          <cell r="F268">
            <v>0</v>
          </cell>
          <cell r="J268">
            <v>-6</v>
          </cell>
          <cell r="K268">
            <v>-6</v>
          </cell>
          <cell r="L268">
            <v>0</v>
          </cell>
          <cell r="M268">
            <v>0</v>
          </cell>
          <cell r="N268">
            <v>0</v>
          </cell>
          <cell r="O268">
            <v>1238.9000000000001</v>
          </cell>
        </row>
        <row r="269">
          <cell r="B269" t="str">
            <v>72-41-032</v>
          </cell>
          <cell r="C269" t="str">
            <v>Koss Beverone GLS</v>
          </cell>
          <cell r="G269">
            <v>6</v>
          </cell>
          <cell r="H269">
            <v>6</v>
          </cell>
          <cell r="I269">
            <v>6</v>
          </cell>
          <cell r="N269">
            <v>1000</v>
          </cell>
          <cell r="O269">
            <v>1238.9000000000001</v>
          </cell>
        </row>
        <row r="270">
          <cell r="B270" t="str">
            <v>72-40-037</v>
          </cell>
          <cell r="C270" t="str">
            <v>Burlington Lost Horse 3</v>
          </cell>
          <cell r="D270">
            <v>17068</v>
          </cell>
          <cell r="E270">
            <v>20530</v>
          </cell>
          <cell r="F270">
            <v>20172</v>
          </cell>
          <cell r="J270">
            <v>0</v>
          </cell>
          <cell r="K270">
            <v>0</v>
          </cell>
          <cell r="L270">
            <v>17068</v>
          </cell>
          <cell r="M270">
            <v>20172</v>
          </cell>
          <cell r="N270">
            <v>1202.8399999999999</v>
          </cell>
          <cell r="O270">
            <v>1202.9000000000001</v>
          </cell>
        </row>
        <row r="271">
          <cell r="B271" t="str">
            <v>72-41-037</v>
          </cell>
          <cell r="C271" t="str">
            <v>Burlington Lost Horse 3 GLS</v>
          </cell>
          <cell r="G271">
            <v>0</v>
          </cell>
          <cell r="H271">
            <v>0</v>
          </cell>
          <cell r="I271">
            <v>0</v>
          </cell>
          <cell r="N271">
            <v>0</v>
          </cell>
          <cell r="O271">
            <v>1202.9000000000001</v>
          </cell>
        </row>
        <row r="272">
          <cell r="B272" t="str">
            <v>72-40-038</v>
          </cell>
          <cell r="C272" t="str">
            <v>Pate MM</v>
          </cell>
          <cell r="D272">
            <v>54296</v>
          </cell>
          <cell r="E272">
            <v>65033</v>
          </cell>
          <cell r="F272">
            <v>63898</v>
          </cell>
          <cell r="L272">
            <v>54296</v>
          </cell>
          <cell r="M272">
            <v>63898</v>
          </cell>
          <cell r="N272">
            <v>1197.75</v>
          </cell>
          <cell r="O272">
            <v>1197.7</v>
          </cell>
        </row>
        <row r="273">
          <cell r="B273" t="str">
            <v>72-40-042</v>
          </cell>
          <cell r="C273" t="str">
            <v>Carrizo Robinson MM</v>
          </cell>
          <cell r="D273">
            <v>3773</v>
          </cell>
          <cell r="E273">
            <v>4787</v>
          </cell>
          <cell r="F273">
            <v>4703</v>
          </cell>
          <cell r="J273">
            <v>0</v>
          </cell>
          <cell r="K273">
            <v>0</v>
          </cell>
          <cell r="L273">
            <v>3496</v>
          </cell>
          <cell r="M273">
            <v>4359</v>
          </cell>
          <cell r="N273">
            <v>1268.75</v>
          </cell>
          <cell r="O273">
            <v>1267.7</v>
          </cell>
        </row>
        <row r="274">
          <cell r="B274" t="str">
            <v>72-41-042</v>
          </cell>
          <cell r="C274" t="str">
            <v>Carrizo Robinson 1H GLS</v>
          </cell>
          <cell r="G274">
            <v>277</v>
          </cell>
          <cell r="H274">
            <v>350</v>
          </cell>
          <cell r="I274">
            <v>344</v>
          </cell>
          <cell r="N274">
            <v>1263.54</v>
          </cell>
          <cell r="O274">
            <v>1267.7</v>
          </cell>
        </row>
        <row r="275">
          <cell r="B275" t="str">
            <v>72-40-055</v>
          </cell>
          <cell r="C275" t="str">
            <v>Republic Deerfield</v>
          </cell>
          <cell r="D275">
            <v>5800</v>
          </cell>
          <cell r="E275">
            <v>7177</v>
          </cell>
          <cell r="F275">
            <v>7052</v>
          </cell>
          <cell r="L275">
            <v>5800</v>
          </cell>
          <cell r="M275">
            <v>7052</v>
          </cell>
          <cell r="N275">
            <v>1237.4100000000001</v>
          </cell>
          <cell r="O275">
            <v>1237.2</v>
          </cell>
        </row>
        <row r="276">
          <cell r="B276" t="str">
            <v>72-40-057</v>
          </cell>
          <cell r="C276" t="str">
            <v>Bagwell Stevens</v>
          </cell>
          <cell r="D276">
            <v>7443</v>
          </cell>
          <cell r="E276">
            <v>9774</v>
          </cell>
          <cell r="F276">
            <v>9603</v>
          </cell>
          <cell r="L276">
            <v>7443</v>
          </cell>
          <cell r="M276">
            <v>9603</v>
          </cell>
          <cell r="N276">
            <v>1313.18</v>
          </cell>
          <cell r="O276">
            <v>1312.8</v>
          </cell>
        </row>
        <row r="277">
          <cell r="B277" t="str">
            <v>72-40-061</v>
          </cell>
          <cell r="C277" t="str">
            <v>King Laney MM</v>
          </cell>
          <cell r="D277">
            <v>27530</v>
          </cell>
          <cell r="E277">
            <v>34904</v>
          </cell>
          <cell r="F277">
            <v>34295</v>
          </cell>
          <cell r="L277">
            <v>27530</v>
          </cell>
          <cell r="M277">
            <v>34295</v>
          </cell>
          <cell r="N277">
            <v>1267.8499999999999</v>
          </cell>
          <cell r="O277">
            <v>1267.8</v>
          </cell>
        </row>
        <row r="278">
          <cell r="B278" t="str">
            <v>72-40-076</v>
          </cell>
          <cell r="C278" t="str">
            <v>Winston McFarland MM1</v>
          </cell>
          <cell r="D278">
            <v>328462</v>
          </cell>
          <cell r="E278">
            <v>401425</v>
          </cell>
          <cell r="F278">
            <v>394420</v>
          </cell>
          <cell r="L278">
            <v>328462</v>
          </cell>
          <cell r="M278">
            <v>394420</v>
          </cell>
          <cell r="N278">
            <v>1222.1400000000001</v>
          </cell>
          <cell r="O278">
            <v>1222.0999999999999</v>
          </cell>
        </row>
        <row r="279">
          <cell r="B279" t="str">
            <v>72-40-086</v>
          </cell>
          <cell r="C279" t="str">
            <v>Cal Tex Bird 1H</v>
          </cell>
          <cell r="D279">
            <v>54</v>
          </cell>
          <cell r="E279">
            <v>62</v>
          </cell>
          <cell r="F279">
            <v>61</v>
          </cell>
          <cell r="L279">
            <v>54</v>
          </cell>
          <cell r="M279">
            <v>61</v>
          </cell>
          <cell r="N279">
            <v>1148.1500000000001</v>
          </cell>
          <cell r="O279">
            <v>1139.5999999999999</v>
          </cell>
        </row>
        <row r="280">
          <cell r="B280" t="str">
            <v>72-40-087</v>
          </cell>
          <cell r="C280" t="str">
            <v>Tomlinson</v>
          </cell>
          <cell r="D280">
            <v>11136</v>
          </cell>
          <cell r="E280">
            <v>14187</v>
          </cell>
          <cell r="F280">
            <v>13939</v>
          </cell>
          <cell r="J280">
            <v>0</v>
          </cell>
          <cell r="K280">
            <v>0</v>
          </cell>
          <cell r="L280">
            <v>11129</v>
          </cell>
          <cell r="M280">
            <v>13931</v>
          </cell>
          <cell r="N280">
            <v>1273.98</v>
          </cell>
          <cell r="O280">
            <v>1273.7</v>
          </cell>
        </row>
        <row r="281">
          <cell r="B281" t="str">
            <v>72-41-087</v>
          </cell>
          <cell r="C281" t="str">
            <v>Tomlinson CDP GLS</v>
          </cell>
          <cell r="G281">
            <v>7</v>
          </cell>
          <cell r="H281">
            <v>8</v>
          </cell>
          <cell r="I281">
            <v>8</v>
          </cell>
          <cell r="N281">
            <v>1142.8599999999999</v>
          </cell>
          <cell r="O281">
            <v>1273.7</v>
          </cell>
        </row>
        <row r="282">
          <cell r="B282" t="str">
            <v>72-40-090</v>
          </cell>
          <cell r="C282" t="str">
            <v>Glen McCrary 1H</v>
          </cell>
          <cell r="D282">
            <v>10480</v>
          </cell>
          <cell r="E282">
            <v>13129</v>
          </cell>
          <cell r="F282">
            <v>12900</v>
          </cell>
          <cell r="L282">
            <v>10480</v>
          </cell>
          <cell r="M282">
            <v>12900</v>
          </cell>
          <cell r="N282">
            <v>1252.77</v>
          </cell>
          <cell r="O282">
            <v>1253.2</v>
          </cell>
        </row>
        <row r="283">
          <cell r="B283" t="str">
            <v>72-40-091</v>
          </cell>
          <cell r="C283" t="str">
            <v>XTO Mosites F1H</v>
          </cell>
          <cell r="D283">
            <v>9006</v>
          </cell>
          <cell r="E283">
            <v>10835</v>
          </cell>
          <cell r="F283">
            <v>10646</v>
          </cell>
          <cell r="L283">
            <v>9006</v>
          </cell>
          <cell r="M283">
            <v>10646</v>
          </cell>
          <cell r="N283">
            <v>1203.0899999999999</v>
          </cell>
          <cell r="O283">
            <v>1202.7</v>
          </cell>
        </row>
        <row r="284">
          <cell r="B284" t="str">
            <v>72-40-094</v>
          </cell>
          <cell r="C284" t="str">
            <v>Conoco Randle CDP</v>
          </cell>
          <cell r="D284">
            <v>26615</v>
          </cell>
          <cell r="E284">
            <v>33690</v>
          </cell>
          <cell r="F284">
            <v>33102</v>
          </cell>
          <cell r="J284">
            <v>0</v>
          </cell>
          <cell r="K284">
            <v>0</v>
          </cell>
          <cell r="L284">
            <v>26615</v>
          </cell>
          <cell r="M284">
            <v>33102</v>
          </cell>
          <cell r="N284">
            <v>1265.83</v>
          </cell>
          <cell r="O284">
            <v>1265.8</v>
          </cell>
        </row>
        <row r="285">
          <cell r="B285" t="str">
            <v>72-41-094</v>
          </cell>
          <cell r="C285" t="str">
            <v>Conoco Randle CDP GLS</v>
          </cell>
          <cell r="G285">
            <v>0</v>
          </cell>
          <cell r="H285">
            <v>0</v>
          </cell>
          <cell r="I285">
            <v>0</v>
          </cell>
          <cell r="N285">
            <v>0</v>
          </cell>
          <cell r="O285">
            <v>1265.8</v>
          </cell>
        </row>
        <row r="286">
          <cell r="B286" t="str">
            <v>72-40-095</v>
          </cell>
          <cell r="C286" t="e">
            <v>#N/A</v>
          </cell>
          <cell r="D286">
            <v>0</v>
          </cell>
          <cell r="E286">
            <v>0</v>
          </cell>
          <cell r="F286">
            <v>0</v>
          </cell>
          <cell r="L286">
            <v>0</v>
          </cell>
          <cell r="M286">
            <v>0</v>
          </cell>
          <cell r="N286">
            <v>0</v>
          </cell>
          <cell r="O286">
            <v>0</v>
          </cell>
        </row>
        <row r="287">
          <cell r="B287" t="str">
            <v>72-40-096</v>
          </cell>
          <cell r="C287" t="str">
            <v>Red Oak CDP</v>
          </cell>
          <cell r="D287">
            <v>6048</v>
          </cell>
          <cell r="E287">
            <v>7566</v>
          </cell>
          <cell r="F287">
            <v>7434</v>
          </cell>
          <cell r="L287">
            <v>6048</v>
          </cell>
          <cell r="M287">
            <v>7434</v>
          </cell>
          <cell r="N287">
            <v>1250.99</v>
          </cell>
          <cell r="O287">
            <v>1249.4000000000001</v>
          </cell>
        </row>
        <row r="288">
          <cell r="B288" t="str">
            <v>72-40-097</v>
          </cell>
          <cell r="C288" t="str">
            <v>Dalton Miller 1H</v>
          </cell>
          <cell r="D288">
            <v>5726</v>
          </cell>
          <cell r="E288">
            <v>7171</v>
          </cell>
          <cell r="F288">
            <v>7046</v>
          </cell>
          <cell r="J288">
            <v>0</v>
          </cell>
          <cell r="K288">
            <v>0</v>
          </cell>
          <cell r="L288">
            <v>5625</v>
          </cell>
          <cell r="M288">
            <v>6921</v>
          </cell>
          <cell r="N288">
            <v>1252.3599999999999</v>
          </cell>
          <cell r="O288">
            <v>1252.4000000000001</v>
          </cell>
        </row>
        <row r="289">
          <cell r="B289" t="str">
            <v>72-41-097</v>
          </cell>
          <cell r="C289" t="str">
            <v xml:space="preserve">Aspect Dalton Miller Gas Lift </v>
          </cell>
          <cell r="G289">
            <v>101</v>
          </cell>
          <cell r="H289">
            <v>127</v>
          </cell>
          <cell r="I289">
            <v>125</v>
          </cell>
          <cell r="N289">
            <v>1257.43</v>
          </cell>
          <cell r="O289">
            <v>1252.4000000000001</v>
          </cell>
        </row>
        <row r="290">
          <cell r="B290" t="str">
            <v>72-40-101</v>
          </cell>
          <cell r="C290" t="str">
            <v>Hills of Bear Creek CDP</v>
          </cell>
          <cell r="D290">
            <v>61275</v>
          </cell>
          <cell r="E290">
            <v>72358</v>
          </cell>
          <cell r="F290">
            <v>71095</v>
          </cell>
          <cell r="L290">
            <v>61275</v>
          </cell>
          <cell r="M290">
            <v>71095</v>
          </cell>
          <cell r="N290">
            <v>1180.8699999999999</v>
          </cell>
          <cell r="O290">
            <v>1180.8</v>
          </cell>
        </row>
        <row r="291">
          <cell r="B291" t="str">
            <v>72-40-105</v>
          </cell>
          <cell r="C291" t="str">
            <v>Kofford 1H</v>
          </cell>
          <cell r="D291">
            <v>91530</v>
          </cell>
          <cell r="E291">
            <v>96871</v>
          </cell>
          <cell r="F291">
            <v>95181</v>
          </cell>
          <cell r="L291">
            <v>91530</v>
          </cell>
          <cell r="M291">
            <v>95181</v>
          </cell>
          <cell r="N291">
            <v>1058.3499999999999</v>
          </cell>
          <cell r="O291">
            <v>1058.3</v>
          </cell>
        </row>
        <row r="292">
          <cell r="B292" t="str">
            <v>72-40-106</v>
          </cell>
          <cell r="C292" t="str">
            <v>Blanch Emily 1H</v>
          </cell>
          <cell r="D292">
            <v>8172</v>
          </cell>
          <cell r="E292">
            <v>10417</v>
          </cell>
          <cell r="F292">
            <v>10235</v>
          </cell>
          <cell r="J292">
            <v>0</v>
          </cell>
          <cell r="K292">
            <v>0</v>
          </cell>
          <cell r="L292">
            <v>8172</v>
          </cell>
          <cell r="M292">
            <v>10235</v>
          </cell>
          <cell r="N292">
            <v>1274.72</v>
          </cell>
          <cell r="O292">
            <v>1274.5999999999999</v>
          </cell>
        </row>
        <row r="293">
          <cell r="B293" t="str">
            <v>72-41-106</v>
          </cell>
          <cell r="C293" t="str">
            <v>Blanch Emily 1H Gas Lift Sales</v>
          </cell>
          <cell r="G293">
            <v>0</v>
          </cell>
          <cell r="H293">
            <v>0</v>
          </cell>
          <cell r="I293">
            <v>0</v>
          </cell>
          <cell r="N293">
            <v>0</v>
          </cell>
          <cell r="O293">
            <v>1274.5999999999999</v>
          </cell>
        </row>
        <row r="294">
          <cell r="B294" t="str">
            <v>72-40-107</v>
          </cell>
          <cell r="C294" t="str">
            <v>Barnett Horton 1H</v>
          </cell>
          <cell r="D294">
            <v>17535</v>
          </cell>
          <cell r="E294">
            <v>22729</v>
          </cell>
          <cell r="F294">
            <v>22332</v>
          </cell>
          <cell r="J294">
            <v>0</v>
          </cell>
          <cell r="K294">
            <v>0</v>
          </cell>
          <cell r="L294">
            <v>17535</v>
          </cell>
          <cell r="M294">
            <v>22332</v>
          </cell>
          <cell r="N294">
            <v>1296.21</v>
          </cell>
          <cell r="O294">
            <v>1296.3</v>
          </cell>
        </row>
        <row r="295">
          <cell r="B295" t="str">
            <v>72-41-107</v>
          </cell>
          <cell r="C295" t="str">
            <v xml:space="preserve">Barnett Horton 1H Gas Lift </v>
          </cell>
          <cell r="G295">
            <v>0</v>
          </cell>
          <cell r="H295">
            <v>0</v>
          </cell>
          <cell r="I295">
            <v>0</v>
          </cell>
          <cell r="N295">
            <v>0</v>
          </cell>
          <cell r="O295">
            <v>1296.3</v>
          </cell>
        </row>
        <row r="296">
          <cell r="B296" t="str">
            <v>72-40-109</v>
          </cell>
          <cell r="C296" t="str">
            <v>Anderson 1</v>
          </cell>
          <cell r="D296">
            <v>44660</v>
          </cell>
          <cell r="E296">
            <v>52899</v>
          </cell>
          <cell r="F296">
            <v>51976</v>
          </cell>
          <cell r="L296">
            <v>44660</v>
          </cell>
          <cell r="M296">
            <v>51976</v>
          </cell>
          <cell r="N296">
            <v>1184.48</v>
          </cell>
          <cell r="O296">
            <v>1184.5</v>
          </cell>
        </row>
        <row r="297">
          <cell r="B297" t="str">
            <v>72-40-110</v>
          </cell>
          <cell r="C297" t="str">
            <v>Broumley</v>
          </cell>
          <cell r="D297">
            <v>4708</v>
          </cell>
          <cell r="E297">
            <v>5809</v>
          </cell>
          <cell r="F297">
            <v>5708</v>
          </cell>
          <cell r="J297">
            <v>0</v>
          </cell>
          <cell r="K297">
            <v>0</v>
          </cell>
          <cell r="L297">
            <v>4645</v>
          </cell>
          <cell r="M297">
            <v>5632</v>
          </cell>
          <cell r="N297">
            <v>1233.8599999999999</v>
          </cell>
          <cell r="O297">
            <v>1234.7</v>
          </cell>
        </row>
        <row r="298">
          <cell r="B298" t="str">
            <v>72-41-110</v>
          </cell>
          <cell r="C298" t="str">
            <v>Moncrief Broumley GLS</v>
          </cell>
          <cell r="G298">
            <v>63</v>
          </cell>
          <cell r="H298">
            <v>77</v>
          </cell>
          <cell r="I298">
            <v>76</v>
          </cell>
          <cell r="N298">
            <v>1222.22</v>
          </cell>
          <cell r="O298">
            <v>1234.7</v>
          </cell>
        </row>
        <row r="299">
          <cell r="B299" t="str">
            <v>72-40-112</v>
          </cell>
          <cell r="C299" t="e">
            <v>#N/A</v>
          </cell>
          <cell r="D299">
            <v>0</v>
          </cell>
          <cell r="E299">
            <v>0</v>
          </cell>
          <cell r="F299">
            <v>0</v>
          </cell>
          <cell r="J299">
            <v>0</v>
          </cell>
          <cell r="K299">
            <v>0</v>
          </cell>
          <cell r="L299">
            <v>0</v>
          </cell>
          <cell r="M299">
            <v>0</v>
          </cell>
          <cell r="N299">
            <v>0</v>
          </cell>
          <cell r="O299">
            <v>0</v>
          </cell>
        </row>
        <row r="300">
          <cell r="B300" t="str">
            <v>72-41-112</v>
          </cell>
          <cell r="C300" t="str">
            <v>No GLS Meter</v>
          </cell>
          <cell r="G300">
            <v>0</v>
          </cell>
          <cell r="H300">
            <v>0</v>
          </cell>
          <cell r="I300">
            <v>0</v>
          </cell>
          <cell r="N300">
            <v>0</v>
          </cell>
          <cell r="O300">
            <v>0</v>
          </cell>
        </row>
        <row r="301">
          <cell r="B301" t="str">
            <v>72-40-115</v>
          </cell>
          <cell r="C301" t="str">
            <v>Blaylock 1</v>
          </cell>
          <cell r="D301">
            <v>4550</v>
          </cell>
          <cell r="E301">
            <v>5627</v>
          </cell>
          <cell r="F301">
            <v>5529</v>
          </cell>
          <cell r="J301">
            <v>0</v>
          </cell>
          <cell r="K301">
            <v>0</v>
          </cell>
          <cell r="L301">
            <v>4550</v>
          </cell>
          <cell r="M301">
            <v>5529</v>
          </cell>
          <cell r="N301">
            <v>1236.7</v>
          </cell>
          <cell r="O301">
            <v>1237</v>
          </cell>
        </row>
        <row r="302">
          <cell r="B302" t="str">
            <v>72-41-115</v>
          </cell>
          <cell r="C302" t="str">
            <v>Blaylock 1GLS</v>
          </cell>
          <cell r="G302">
            <v>0</v>
          </cell>
          <cell r="H302">
            <v>0</v>
          </cell>
          <cell r="I302">
            <v>0</v>
          </cell>
          <cell r="N302">
            <v>0</v>
          </cell>
          <cell r="O302">
            <v>1237</v>
          </cell>
        </row>
        <row r="303">
          <cell r="B303" t="str">
            <v>72-40-116</v>
          </cell>
          <cell r="C303" t="str">
            <v>Defee CDP</v>
          </cell>
          <cell r="D303">
            <v>5199</v>
          </cell>
          <cell r="E303">
            <v>5401</v>
          </cell>
          <cell r="F303">
            <v>5307</v>
          </cell>
          <cell r="L303">
            <v>5199</v>
          </cell>
          <cell r="M303">
            <v>5307</v>
          </cell>
          <cell r="N303">
            <v>1038.8499999999999</v>
          </cell>
          <cell r="O303">
            <v>1038.5</v>
          </cell>
        </row>
        <row r="304">
          <cell r="B304" t="str">
            <v>72-40-117</v>
          </cell>
          <cell r="C304" t="str">
            <v>Dean A1H</v>
          </cell>
          <cell r="D304">
            <v>0</v>
          </cell>
          <cell r="E304">
            <v>0</v>
          </cell>
          <cell r="F304">
            <v>0</v>
          </cell>
          <cell r="J304">
            <v>0</v>
          </cell>
          <cell r="K304">
            <v>0</v>
          </cell>
          <cell r="L304">
            <v>0</v>
          </cell>
          <cell r="M304">
            <v>0</v>
          </cell>
          <cell r="N304">
            <v>0</v>
          </cell>
          <cell r="O304">
            <v>1116.0999999999999</v>
          </cell>
        </row>
        <row r="305">
          <cell r="B305" t="str">
            <v>72-41-117</v>
          </cell>
          <cell r="C305" t="str">
            <v>Dean A H GLS</v>
          </cell>
          <cell r="G305">
            <v>0</v>
          </cell>
          <cell r="H305">
            <v>0</v>
          </cell>
          <cell r="I305">
            <v>0</v>
          </cell>
          <cell r="N305">
            <v>0</v>
          </cell>
          <cell r="O305">
            <v>1116.0999999999999</v>
          </cell>
        </row>
        <row r="306">
          <cell r="B306" t="str">
            <v>72-40-124</v>
          </cell>
          <cell r="C306" t="str">
            <v>Dunn Daugherty CDP</v>
          </cell>
          <cell r="D306">
            <v>10209</v>
          </cell>
          <cell r="E306">
            <v>12773</v>
          </cell>
          <cell r="F306">
            <v>12550</v>
          </cell>
          <cell r="L306">
            <v>10209</v>
          </cell>
          <cell r="M306">
            <v>12550</v>
          </cell>
          <cell r="N306">
            <v>1251.1500000000001</v>
          </cell>
          <cell r="O306">
            <v>1251.3</v>
          </cell>
        </row>
        <row r="307">
          <cell r="B307" t="str">
            <v>72-40-131</v>
          </cell>
          <cell r="C307" t="str">
            <v>Moncrief Buck North</v>
          </cell>
          <cell r="D307">
            <v>5236</v>
          </cell>
          <cell r="E307">
            <v>6421</v>
          </cell>
          <cell r="F307">
            <v>6309</v>
          </cell>
          <cell r="L307">
            <v>5236</v>
          </cell>
          <cell r="M307">
            <v>6309</v>
          </cell>
          <cell r="N307">
            <v>1226.32</v>
          </cell>
          <cell r="O307">
            <v>1226.8</v>
          </cell>
        </row>
        <row r="308">
          <cell r="B308" t="str">
            <v>72-40-132</v>
          </cell>
          <cell r="C308" t="str">
            <v>Spindletop Wilson Harris 3</v>
          </cell>
          <cell r="D308">
            <v>15757</v>
          </cell>
          <cell r="E308">
            <v>19124</v>
          </cell>
          <cell r="F308">
            <v>18790</v>
          </cell>
          <cell r="J308">
            <v>-375</v>
          </cell>
          <cell r="K308">
            <v>-447</v>
          </cell>
          <cell r="L308">
            <v>0</v>
          </cell>
          <cell r="M308">
            <v>0</v>
          </cell>
          <cell r="N308">
            <v>1213.68</v>
          </cell>
          <cell r="O308">
            <v>1213.5999999999999</v>
          </cell>
        </row>
        <row r="309">
          <cell r="B309" t="str">
            <v>72-41-132</v>
          </cell>
          <cell r="C309" t="str">
            <v>Spindeltop Wilson Harris 3 GLS</v>
          </cell>
          <cell r="G309">
            <v>16132</v>
          </cell>
          <cell r="H309">
            <v>19579</v>
          </cell>
          <cell r="I309">
            <v>19237</v>
          </cell>
          <cell r="N309">
            <v>1213.67</v>
          </cell>
          <cell r="O309">
            <v>1213.5999999999999</v>
          </cell>
        </row>
        <row r="310">
          <cell r="B310" t="str">
            <v>72-40-134</v>
          </cell>
          <cell r="C310" t="str">
            <v xml:space="preserve">BurlingtonRandall 3H 4H 5H &amp; </v>
          </cell>
          <cell r="D310">
            <v>12058</v>
          </cell>
          <cell r="E310">
            <v>14922</v>
          </cell>
          <cell r="F310">
            <v>14662</v>
          </cell>
          <cell r="J310">
            <v>0</v>
          </cell>
          <cell r="K310">
            <v>0</v>
          </cell>
          <cell r="L310">
            <v>12058</v>
          </cell>
          <cell r="M310">
            <v>14662</v>
          </cell>
          <cell r="N310">
            <v>1237.52</v>
          </cell>
          <cell r="O310">
            <v>1237.5999999999999</v>
          </cell>
        </row>
        <row r="311">
          <cell r="B311" t="str">
            <v>72-41-134</v>
          </cell>
          <cell r="C311" t="str">
            <v xml:space="preserve">BurlingtoRandall3H 4H </v>
          </cell>
          <cell r="G311">
            <v>0</v>
          </cell>
          <cell r="H311">
            <v>0</v>
          </cell>
          <cell r="I311">
            <v>0</v>
          </cell>
          <cell r="N311">
            <v>0</v>
          </cell>
          <cell r="O311">
            <v>1237.5999999999999</v>
          </cell>
        </row>
        <row r="312">
          <cell r="B312" t="str">
            <v>72-40-135</v>
          </cell>
          <cell r="C312" t="str">
            <v>Spindletop Wilson Harris 2</v>
          </cell>
          <cell r="D312">
            <v>9189</v>
          </cell>
          <cell r="E312">
            <v>11159</v>
          </cell>
          <cell r="F312">
            <v>10964</v>
          </cell>
          <cell r="J312">
            <v>0</v>
          </cell>
          <cell r="K312">
            <v>0</v>
          </cell>
          <cell r="L312">
            <v>9189</v>
          </cell>
          <cell r="M312">
            <v>10964</v>
          </cell>
          <cell r="N312">
            <v>1214.3900000000001</v>
          </cell>
          <cell r="O312">
            <v>1214.2</v>
          </cell>
        </row>
        <row r="313">
          <cell r="B313" t="str">
            <v>72-41-135</v>
          </cell>
          <cell r="C313" t="str">
            <v>Wilson Harris 2H GLS</v>
          </cell>
          <cell r="G313">
            <v>0</v>
          </cell>
          <cell r="H313">
            <v>0</v>
          </cell>
          <cell r="I313">
            <v>0</v>
          </cell>
          <cell r="N313">
            <v>0</v>
          </cell>
          <cell r="O313">
            <v>1214.2</v>
          </cell>
        </row>
        <row r="314">
          <cell r="B314" t="str">
            <v>72-40-136</v>
          </cell>
          <cell r="C314" t="str">
            <v>Spindletop Wilson Harris 4</v>
          </cell>
          <cell r="D314">
            <v>0</v>
          </cell>
          <cell r="E314">
            <v>0</v>
          </cell>
          <cell r="F314">
            <v>0</v>
          </cell>
          <cell r="L314">
            <v>0</v>
          </cell>
          <cell r="M314">
            <v>0</v>
          </cell>
          <cell r="N314">
            <v>0</v>
          </cell>
          <cell r="O314">
            <v>1231.9000000000001</v>
          </cell>
        </row>
        <row r="315">
          <cell r="B315" t="str">
            <v>72-40-137</v>
          </cell>
          <cell r="C315" t="str">
            <v>Spindletop Fitz Williams 2</v>
          </cell>
          <cell r="D315">
            <v>14250</v>
          </cell>
          <cell r="E315">
            <v>17131</v>
          </cell>
          <cell r="F315">
            <v>16832</v>
          </cell>
          <cell r="J315">
            <v>0</v>
          </cell>
          <cell r="K315">
            <v>0</v>
          </cell>
          <cell r="L315">
            <v>14250</v>
          </cell>
          <cell r="M315">
            <v>16832</v>
          </cell>
          <cell r="N315">
            <v>1202.18</v>
          </cell>
          <cell r="O315">
            <v>1202.3</v>
          </cell>
        </row>
        <row r="316">
          <cell r="B316" t="str">
            <v>72-41-137</v>
          </cell>
          <cell r="C316" t="str">
            <v>Spindletop Fitz Williams 2 GLS</v>
          </cell>
          <cell r="G316">
            <v>0</v>
          </cell>
          <cell r="H316">
            <v>0</v>
          </cell>
          <cell r="I316">
            <v>0</v>
          </cell>
          <cell r="N316">
            <v>0</v>
          </cell>
          <cell r="O316">
            <v>1202.3</v>
          </cell>
        </row>
        <row r="317">
          <cell r="B317" t="str">
            <v>72-40-159</v>
          </cell>
          <cell r="C317" t="str">
            <v>Cotten 1</v>
          </cell>
          <cell r="D317">
            <v>2755</v>
          </cell>
          <cell r="E317">
            <v>3136</v>
          </cell>
          <cell r="F317">
            <v>3081</v>
          </cell>
          <cell r="J317">
            <v>0</v>
          </cell>
          <cell r="K317">
            <v>0</v>
          </cell>
          <cell r="L317">
            <v>927</v>
          </cell>
          <cell r="M317">
            <v>1040</v>
          </cell>
          <cell r="N317">
            <v>1138.29</v>
          </cell>
          <cell r="O317">
            <v>1138</v>
          </cell>
        </row>
        <row r="318">
          <cell r="B318" t="str">
            <v>72-41-159</v>
          </cell>
          <cell r="C318" t="str">
            <v>Cotten GLS</v>
          </cell>
          <cell r="G318">
            <v>1828</v>
          </cell>
          <cell r="H318">
            <v>2077</v>
          </cell>
          <cell r="I318">
            <v>2041</v>
          </cell>
          <cell r="N318">
            <v>1136.21</v>
          </cell>
          <cell r="O318">
            <v>1138</v>
          </cell>
        </row>
        <row r="319">
          <cell r="B319" t="str">
            <v>72-40-171</v>
          </cell>
          <cell r="C319" t="str">
            <v>Citrus Lloyd #1</v>
          </cell>
          <cell r="D319">
            <v>8143</v>
          </cell>
          <cell r="E319">
            <v>9228</v>
          </cell>
          <cell r="F319">
            <v>9067</v>
          </cell>
          <cell r="J319">
            <v>0</v>
          </cell>
          <cell r="K319">
            <v>0</v>
          </cell>
          <cell r="L319">
            <v>8062</v>
          </cell>
          <cell r="M319">
            <v>8974</v>
          </cell>
          <cell r="N319">
            <v>1133.24</v>
          </cell>
          <cell r="O319">
            <v>1133.5</v>
          </cell>
        </row>
        <row r="320">
          <cell r="B320" t="str">
            <v>72-41-171</v>
          </cell>
          <cell r="C320" t="str">
            <v>Citrus Lloyd #1 GLS</v>
          </cell>
          <cell r="G320">
            <v>81</v>
          </cell>
          <cell r="H320">
            <v>95</v>
          </cell>
          <cell r="I320">
            <v>93</v>
          </cell>
          <cell r="N320">
            <v>1172.8399999999999</v>
          </cell>
          <cell r="O320">
            <v>1133.5</v>
          </cell>
        </row>
        <row r="321">
          <cell r="B321" t="str">
            <v>72-40-175</v>
          </cell>
          <cell r="C321" t="str">
            <v>Rim Rock Marshland #1H</v>
          </cell>
          <cell r="D321">
            <v>2320</v>
          </cell>
          <cell r="E321">
            <v>2834</v>
          </cell>
          <cell r="F321">
            <v>2785</v>
          </cell>
          <cell r="L321">
            <v>2320</v>
          </cell>
          <cell r="M321">
            <v>2785</v>
          </cell>
          <cell r="N321">
            <v>1221.55</v>
          </cell>
          <cell r="O321">
            <v>1222.9000000000001</v>
          </cell>
        </row>
        <row r="322">
          <cell r="B322" t="str">
            <v>72-40-184</v>
          </cell>
          <cell r="C322" t="str">
            <v>Citrus Boling 1</v>
          </cell>
          <cell r="D322">
            <v>12317</v>
          </cell>
          <cell r="E322">
            <v>13771</v>
          </cell>
          <cell r="F322">
            <v>13531</v>
          </cell>
          <cell r="L322">
            <v>12317</v>
          </cell>
          <cell r="M322">
            <v>13531</v>
          </cell>
          <cell r="N322">
            <v>1118.05</v>
          </cell>
          <cell r="O322">
            <v>1117.5999999999999</v>
          </cell>
        </row>
        <row r="323">
          <cell r="B323" t="str">
            <v>72-40-185</v>
          </cell>
          <cell r="C323" t="str">
            <v>Citrus Boling 2</v>
          </cell>
          <cell r="D323">
            <v>0</v>
          </cell>
          <cell r="E323">
            <v>0</v>
          </cell>
          <cell r="F323">
            <v>0</v>
          </cell>
          <cell r="L323">
            <v>0</v>
          </cell>
          <cell r="M323">
            <v>0</v>
          </cell>
          <cell r="N323">
            <v>0</v>
          </cell>
          <cell r="O323">
            <v>1127</v>
          </cell>
        </row>
        <row r="324">
          <cell r="B324" t="str">
            <v>72-40-187</v>
          </cell>
          <cell r="C324" t="str">
            <v>RIM ROCK SAUNDERS C</v>
          </cell>
          <cell r="D324">
            <v>4098</v>
          </cell>
          <cell r="E324">
            <v>5006</v>
          </cell>
          <cell r="F324">
            <v>4919</v>
          </cell>
          <cell r="J324">
            <v>0</v>
          </cell>
          <cell r="K324">
            <v>0</v>
          </cell>
          <cell r="L324">
            <v>3984</v>
          </cell>
          <cell r="M324">
            <v>4781</v>
          </cell>
          <cell r="N324">
            <v>1221.57</v>
          </cell>
          <cell r="O324">
            <v>1221.2</v>
          </cell>
        </row>
        <row r="325">
          <cell r="B325" t="str">
            <v>72-41-187</v>
          </cell>
          <cell r="C325" t="str">
            <v>Rim Rock Saunders Pad C GLS</v>
          </cell>
          <cell r="G325">
            <v>114</v>
          </cell>
          <cell r="H325">
            <v>140</v>
          </cell>
          <cell r="I325">
            <v>138</v>
          </cell>
          <cell r="N325">
            <v>1228.07</v>
          </cell>
          <cell r="O325">
            <v>1221.2</v>
          </cell>
        </row>
        <row r="326">
          <cell r="B326" t="str">
            <v>72-40-191</v>
          </cell>
          <cell r="C326" t="str">
            <v>Rim Rock Braumley #6</v>
          </cell>
          <cell r="D326">
            <v>4737</v>
          </cell>
          <cell r="E326">
            <v>5974</v>
          </cell>
          <cell r="F326">
            <v>5870</v>
          </cell>
          <cell r="L326">
            <v>4737</v>
          </cell>
          <cell r="M326">
            <v>5870</v>
          </cell>
          <cell r="N326">
            <v>1261.1400000000001</v>
          </cell>
          <cell r="O326">
            <v>1261.5999999999999</v>
          </cell>
        </row>
        <row r="327">
          <cell r="B327" t="str">
            <v>72-40-192</v>
          </cell>
          <cell r="C327" t="str">
            <v>Martin Ranch 1H</v>
          </cell>
          <cell r="D327">
            <v>2794</v>
          </cell>
          <cell r="E327">
            <v>3466</v>
          </cell>
          <cell r="F327">
            <v>3406</v>
          </cell>
          <cell r="J327">
            <v>0</v>
          </cell>
          <cell r="K327">
            <v>0</v>
          </cell>
          <cell r="L327">
            <v>2753</v>
          </cell>
          <cell r="M327">
            <v>3358</v>
          </cell>
          <cell r="N327">
            <v>1240.52</v>
          </cell>
          <cell r="O327">
            <v>1240.7</v>
          </cell>
        </row>
        <row r="328">
          <cell r="B328" t="str">
            <v>72-41-192</v>
          </cell>
          <cell r="C328" t="str">
            <v>Martin Ranch 1H GLS</v>
          </cell>
          <cell r="G328">
            <v>41</v>
          </cell>
          <cell r="H328">
            <v>49</v>
          </cell>
          <cell r="I328">
            <v>48</v>
          </cell>
          <cell r="N328">
            <v>1195.1199999999999</v>
          </cell>
          <cell r="O328">
            <v>1240.7</v>
          </cell>
        </row>
        <row r="329">
          <cell r="B329" t="str">
            <v>72-40-195</v>
          </cell>
          <cell r="C329" t="str">
            <v>Blue Drake Woody South</v>
          </cell>
          <cell r="D329">
            <v>21124</v>
          </cell>
          <cell r="E329">
            <v>23822</v>
          </cell>
          <cell r="F329">
            <v>23406</v>
          </cell>
          <cell r="J329">
            <v>0</v>
          </cell>
          <cell r="K329">
            <v>0</v>
          </cell>
          <cell r="L329">
            <v>21005</v>
          </cell>
          <cell r="M329">
            <v>23273</v>
          </cell>
          <cell r="N329">
            <v>1127.72</v>
          </cell>
          <cell r="O329">
            <v>1127.7</v>
          </cell>
        </row>
        <row r="330">
          <cell r="B330" t="str">
            <v>72-41-195</v>
          </cell>
          <cell r="C330" t="str">
            <v xml:space="preserve">Blue Drake Woody(So. Delivery) </v>
          </cell>
          <cell r="G330">
            <v>119</v>
          </cell>
          <cell r="H330">
            <v>135</v>
          </cell>
          <cell r="I330">
            <v>133</v>
          </cell>
          <cell r="N330">
            <v>1134.45</v>
          </cell>
          <cell r="O330">
            <v>1127.7</v>
          </cell>
        </row>
        <row r="331">
          <cell r="B331" t="str">
            <v>72-40-231</v>
          </cell>
          <cell r="C331" t="str">
            <v>Winscott NW</v>
          </cell>
          <cell r="D331">
            <v>34580</v>
          </cell>
          <cell r="E331">
            <v>38833</v>
          </cell>
          <cell r="F331">
            <v>38155</v>
          </cell>
          <cell r="J331">
            <v>0</v>
          </cell>
          <cell r="K331">
            <v>0</v>
          </cell>
          <cell r="L331">
            <v>30792</v>
          </cell>
          <cell r="M331">
            <v>33976</v>
          </cell>
          <cell r="N331">
            <v>1122.99</v>
          </cell>
          <cell r="O331">
            <v>1122.9000000000001</v>
          </cell>
        </row>
        <row r="332">
          <cell r="B332" t="str">
            <v>72-41-231</v>
          </cell>
          <cell r="C332" t="str">
            <v>Winscott NW GLS</v>
          </cell>
          <cell r="G332">
            <v>3788</v>
          </cell>
          <cell r="H332">
            <v>4253</v>
          </cell>
          <cell r="I332">
            <v>4179</v>
          </cell>
          <cell r="N332">
            <v>1122.76</v>
          </cell>
          <cell r="O332">
            <v>1122.9000000000001</v>
          </cell>
        </row>
        <row r="333">
          <cell r="B333" t="str">
            <v>72-40-336</v>
          </cell>
          <cell r="C333" t="str">
            <v>Cherry #3</v>
          </cell>
          <cell r="D333">
            <v>0</v>
          </cell>
          <cell r="E333">
            <v>0</v>
          </cell>
          <cell r="F333">
            <v>0</v>
          </cell>
          <cell r="J333">
            <v>-14</v>
          </cell>
          <cell r="K333">
            <v>-16</v>
          </cell>
          <cell r="L333">
            <v>0</v>
          </cell>
          <cell r="M333">
            <v>0</v>
          </cell>
          <cell r="N333">
            <v>0</v>
          </cell>
          <cell r="O333">
            <v>1106.3</v>
          </cell>
        </row>
        <row r="334">
          <cell r="B334" t="str">
            <v>72-41-336</v>
          </cell>
          <cell r="C334" t="str">
            <v>Cherry #3 GLS</v>
          </cell>
          <cell r="G334">
            <v>14</v>
          </cell>
          <cell r="H334">
            <v>16</v>
          </cell>
          <cell r="I334">
            <v>16</v>
          </cell>
          <cell r="N334">
            <v>1142.8599999999999</v>
          </cell>
          <cell r="O334">
            <v>1106.3</v>
          </cell>
        </row>
        <row r="335">
          <cell r="B335" t="str">
            <v>72-40-338</v>
          </cell>
          <cell r="C335" t="str">
            <v>FPL Brogan</v>
          </cell>
          <cell r="D335">
            <v>13</v>
          </cell>
          <cell r="E335">
            <v>15</v>
          </cell>
          <cell r="F335">
            <v>15</v>
          </cell>
          <cell r="L335">
            <v>13</v>
          </cell>
          <cell r="M335">
            <v>15</v>
          </cell>
          <cell r="N335">
            <v>1153.8499999999999</v>
          </cell>
          <cell r="O335">
            <v>1111.5</v>
          </cell>
        </row>
        <row r="336">
          <cell r="B336" t="str">
            <v>72-40-344</v>
          </cell>
          <cell r="C336" t="str">
            <v>Smith 1H</v>
          </cell>
          <cell r="D336">
            <v>5476</v>
          </cell>
          <cell r="E336">
            <v>6885</v>
          </cell>
          <cell r="F336">
            <v>6765</v>
          </cell>
          <cell r="J336">
            <v>0</v>
          </cell>
          <cell r="K336">
            <v>0</v>
          </cell>
          <cell r="L336">
            <v>5362</v>
          </cell>
          <cell r="M336">
            <v>6624</v>
          </cell>
          <cell r="N336">
            <v>1257.3</v>
          </cell>
          <cell r="O336">
            <v>1257.2</v>
          </cell>
        </row>
        <row r="337">
          <cell r="B337" t="str">
            <v>72-41-344</v>
          </cell>
          <cell r="C337" t="str">
            <v>Smith 1H GLS</v>
          </cell>
          <cell r="G337">
            <v>114</v>
          </cell>
          <cell r="H337">
            <v>143</v>
          </cell>
          <cell r="I337">
            <v>141</v>
          </cell>
          <cell r="N337">
            <v>1254.3900000000001</v>
          </cell>
          <cell r="O337">
            <v>1257.2</v>
          </cell>
        </row>
        <row r="338">
          <cell r="B338" t="str">
            <v>78-0006-24</v>
          </cell>
          <cell r="C338" t="str">
            <v>Dean 6" Receipt</v>
          </cell>
          <cell r="D338">
            <v>342097</v>
          </cell>
          <cell r="E338">
            <v>403456</v>
          </cell>
          <cell r="F338">
            <v>396416</v>
          </cell>
          <cell r="L338">
            <v>342097</v>
          </cell>
          <cell r="M338">
            <v>396416</v>
          </cell>
          <cell r="N338">
            <v>1179.3599999999999</v>
          </cell>
          <cell r="O338">
            <v>1179.4000000000001</v>
          </cell>
        </row>
        <row r="339">
          <cell r="B339" t="str">
            <v>78-0009-24</v>
          </cell>
          <cell r="C339" t="str">
            <v>Honkin Onken</v>
          </cell>
          <cell r="D339">
            <v>0</v>
          </cell>
          <cell r="E339">
            <v>0</v>
          </cell>
          <cell r="F339">
            <v>0</v>
          </cell>
          <cell r="J339">
            <v>0</v>
          </cell>
          <cell r="K339">
            <v>0</v>
          </cell>
          <cell r="L339">
            <v>0</v>
          </cell>
          <cell r="M339">
            <v>0</v>
          </cell>
          <cell r="N339">
            <v>0</v>
          </cell>
          <cell r="O339">
            <v>1167.5</v>
          </cell>
        </row>
        <row r="340">
          <cell r="B340" t="str">
            <v>78-0010-24</v>
          </cell>
          <cell r="C340" t="str">
            <v>Honkin Onken Gas Lift Sales</v>
          </cell>
          <cell r="G340">
            <v>0</v>
          </cell>
          <cell r="H340">
            <v>0</v>
          </cell>
          <cell r="I340">
            <v>0</v>
          </cell>
          <cell r="N340">
            <v>0</v>
          </cell>
          <cell r="O340">
            <v>1167.5</v>
          </cell>
        </row>
        <row r="341">
          <cell r="B341" t="str">
            <v>81-10-078</v>
          </cell>
          <cell r="C341" t="str">
            <v>McMahon 1H &amp; 6H CDP</v>
          </cell>
          <cell r="D341">
            <v>10315</v>
          </cell>
          <cell r="E341">
            <v>11278</v>
          </cell>
          <cell r="F341">
            <v>11081</v>
          </cell>
          <cell r="J341">
            <v>0</v>
          </cell>
          <cell r="K341">
            <v>0</v>
          </cell>
          <cell r="L341">
            <v>10224</v>
          </cell>
          <cell r="M341">
            <v>10983</v>
          </cell>
          <cell r="N341">
            <v>1093.3599999999999</v>
          </cell>
          <cell r="O341">
            <v>1093.5</v>
          </cell>
        </row>
        <row r="342">
          <cell r="B342" t="str">
            <v>81-12-078</v>
          </cell>
          <cell r="C342" t="str">
            <v>McMahon 1H &amp; 6H CDP GLS</v>
          </cell>
          <cell r="G342">
            <v>91</v>
          </cell>
          <cell r="H342">
            <v>100</v>
          </cell>
          <cell r="I342">
            <v>98</v>
          </cell>
          <cell r="N342">
            <v>1098.9000000000001</v>
          </cell>
          <cell r="O342">
            <v>1093.5</v>
          </cell>
        </row>
        <row r="343">
          <cell r="B343" t="str">
            <v>81-10-130</v>
          </cell>
          <cell r="C343" t="str">
            <v xml:space="preserve">Hyde Hickman West 1H 2H &amp; </v>
          </cell>
          <cell r="D343">
            <v>20153</v>
          </cell>
          <cell r="E343">
            <v>22104</v>
          </cell>
          <cell r="F343">
            <v>21718</v>
          </cell>
          <cell r="L343">
            <v>20153</v>
          </cell>
          <cell r="M343">
            <v>21718</v>
          </cell>
          <cell r="N343">
            <v>1096.81</v>
          </cell>
          <cell r="O343">
            <v>1096.8</v>
          </cell>
        </row>
        <row r="344">
          <cell r="B344" t="str">
            <v>81-10-134</v>
          </cell>
          <cell r="C344" t="str">
            <v>BARRON CDP</v>
          </cell>
          <cell r="D344">
            <v>11555</v>
          </cell>
          <cell r="E344">
            <v>12896</v>
          </cell>
          <cell r="F344">
            <v>12671</v>
          </cell>
          <cell r="J344">
            <v>0</v>
          </cell>
          <cell r="K344">
            <v>0</v>
          </cell>
          <cell r="L344">
            <v>11555</v>
          </cell>
          <cell r="M344">
            <v>12671</v>
          </cell>
          <cell r="N344">
            <v>1116.05</v>
          </cell>
          <cell r="O344">
            <v>1116.0999999999999</v>
          </cell>
        </row>
        <row r="345">
          <cell r="B345" t="str">
            <v>81-12-134</v>
          </cell>
          <cell r="C345" t="str">
            <v>BARRON CDP GLS</v>
          </cell>
          <cell r="G345">
            <v>0</v>
          </cell>
          <cell r="H345">
            <v>0</v>
          </cell>
          <cell r="I345">
            <v>0</v>
          </cell>
          <cell r="N345">
            <v>0</v>
          </cell>
          <cell r="O345">
            <v>1116.0999999999999</v>
          </cell>
        </row>
        <row r="346">
          <cell r="B346" t="str">
            <v>81-10-156</v>
          </cell>
          <cell r="C346" t="str">
            <v>Hyde Hickman C 1 2 3 4H CDP</v>
          </cell>
          <cell r="D346">
            <v>36920</v>
          </cell>
          <cell r="E346">
            <v>40210</v>
          </cell>
          <cell r="F346">
            <v>39508</v>
          </cell>
          <cell r="J346">
            <v>0</v>
          </cell>
          <cell r="K346">
            <v>0</v>
          </cell>
          <cell r="L346">
            <v>36920</v>
          </cell>
          <cell r="M346">
            <v>39508</v>
          </cell>
          <cell r="N346">
            <v>1089.1099999999999</v>
          </cell>
          <cell r="O346">
            <v>1089.0999999999999</v>
          </cell>
        </row>
        <row r="347">
          <cell r="B347" t="str">
            <v>81-99-12-156</v>
          </cell>
          <cell r="C347" t="str">
            <v>No GLS Meter</v>
          </cell>
          <cell r="G347">
            <v>0</v>
          </cell>
          <cell r="H347">
            <v>0</v>
          </cell>
          <cell r="I347">
            <v>0</v>
          </cell>
          <cell r="N347">
            <v>0</v>
          </cell>
          <cell r="O347">
            <v>0</v>
          </cell>
        </row>
        <row r="348">
          <cell r="B348" t="str">
            <v>81-10-157</v>
          </cell>
          <cell r="C348" t="str">
            <v>Hyde Hickman B 1 2 3 4H CDP</v>
          </cell>
          <cell r="D348">
            <v>42517</v>
          </cell>
          <cell r="E348">
            <v>46284</v>
          </cell>
          <cell r="F348">
            <v>45476</v>
          </cell>
          <cell r="L348">
            <v>41485</v>
          </cell>
          <cell r="M348">
            <v>44374</v>
          </cell>
          <cell r="N348">
            <v>1088.5999999999999</v>
          </cell>
          <cell r="O348">
            <v>1088.5999999999999</v>
          </cell>
        </row>
        <row r="349">
          <cell r="B349" t="str">
            <v>81-99-12-157</v>
          </cell>
          <cell r="C349" t="str">
            <v>Hyde Hickman B CDP PGLS</v>
          </cell>
          <cell r="G349">
            <v>1032</v>
          </cell>
          <cell r="H349">
            <v>1122</v>
          </cell>
          <cell r="I349">
            <v>1102</v>
          </cell>
          <cell r="N349">
            <v>1087.21</v>
          </cell>
          <cell r="O349">
            <v>1088.5999999999999</v>
          </cell>
        </row>
        <row r="350">
          <cell r="B350" t="str">
            <v>81-10-174</v>
          </cell>
          <cell r="C350" t="str">
            <v>Donegal Hills CDP</v>
          </cell>
          <cell r="D350">
            <v>32899</v>
          </cell>
          <cell r="E350">
            <v>41373</v>
          </cell>
          <cell r="F350">
            <v>40651</v>
          </cell>
          <cell r="J350">
            <v>0</v>
          </cell>
          <cell r="K350">
            <v>0</v>
          </cell>
          <cell r="L350">
            <v>9077</v>
          </cell>
          <cell r="M350">
            <v>11210</v>
          </cell>
          <cell r="N350">
            <v>1257.58</v>
          </cell>
          <cell r="O350">
            <v>1257.7</v>
          </cell>
        </row>
        <row r="351">
          <cell r="B351" t="str">
            <v>81-12-174</v>
          </cell>
          <cell r="C351" t="str">
            <v>Donegal Hills CDP GLS</v>
          </cell>
          <cell r="G351">
            <v>23822</v>
          </cell>
          <cell r="H351">
            <v>29964</v>
          </cell>
          <cell r="I351">
            <v>29441</v>
          </cell>
          <cell r="N351">
            <v>1257.83</v>
          </cell>
          <cell r="O351">
            <v>1257.7</v>
          </cell>
        </row>
        <row r="352">
          <cell r="B352" t="str">
            <v>81-10-175</v>
          </cell>
          <cell r="C352" t="str">
            <v>Range Resource Winwood CDP</v>
          </cell>
          <cell r="D352">
            <v>19851</v>
          </cell>
          <cell r="E352">
            <v>21432</v>
          </cell>
          <cell r="F352">
            <v>21058</v>
          </cell>
          <cell r="L352">
            <v>19851</v>
          </cell>
          <cell r="M352">
            <v>21058</v>
          </cell>
          <cell r="N352">
            <v>1079.6400000000001</v>
          </cell>
          <cell r="O352">
            <v>1079.8</v>
          </cell>
        </row>
        <row r="353">
          <cell r="B353" t="str">
            <v>81-10-176</v>
          </cell>
          <cell r="C353" t="str">
            <v>Hodges Wilkinson CDP</v>
          </cell>
          <cell r="D353">
            <v>445793</v>
          </cell>
          <cell r="E353">
            <v>472514</v>
          </cell>
          <cell r="F353">
            <v>464269</v>
          </cell>
          <cell r="J353">
            <v>0</v>
          </cell>
          <cell r="K353">
            <v>0</v>
          </cell>
          <cell r="L353">
            <v>445793</v>
          </cell>
          <cell r="M353">
            <v>464269</v>
          </cell>
          <cell r="N353">
            <v>1059.94</v>
          </cell>
          <cell r="O353">
            <v>1060</v>
          </cell>
        </row>
        <row r="354">
          <cell r="B354" t="str">
            <v>81-12-176</v>
          </cell>
          <cell r="C354" t="str">
            <v xml:space="preserve">Hodges Wilkinson CDP Gas Lift </v>
          </cell>
          <cell r="G354">
            <v>0</v>
          </cell>
          <cell r="H354">
            <v>0</v>
          </cell>
          <cell r="I354">
            <v>0</v>
          </cell>
          <cell r="N354">
            <v>0</v>
          </cell>
          <cell r="O354">
            <v>1060</v>
          </cell>
        </row>
        <row r="355">
          <cell r="B355" t="str">
            <v>81-10-177</v>
          </cell>
          <cell r="C355" t="e">
            <v>#N/A</v>
          </cell>
          <cell r="D355">
            <v>0</v>
          </cell>
          <cell r="E355">
            <v>0</v>
          </cell>
          <cell r="F355">
            <v>0</v>
          </cell>
          <cell r="J355">
            <v>0</v>
          </cell>
          <cell r="K355">
            <v>0</v>
          </cell>
          <cell r="L355">
            <v>0</v>
          </cell>
          <cell r="M355">
            <v>0</v>
          </cell>
          <cell r="N355">
            <v>0</v>
          </cell>
          <cell r="O355">
            <v>0</v>
          </cell>
        </row>
        <row r="356">
          <cell r="B356" t="str">
            <v>81-12-177</v>
          </cell>
          <cell r="C356" t="str">
            <v>No GLS Meter</v>
          </cell>
          <cell r="G356">
            <v>0</v>
          </cell>
          <cell r="H356">
            <v>0</v>
          </cell>
          <cell r="I356">
            <v>0</v>
          </cell>
          <cell r="N356">
            <v>0</v>
          </cell>
          <cell r="O356">
            <v>0</v>
          </cell>
        </row>
        <row r="357">
          <cell r="B357" t="str">
            <v>81-10-178</v>
          </cell>
          <cell r="C357" t="str">
            <v>DRS 1&amp;3 CDP</v>
          </cell>
          <cell r="D357">
            <v>13949</v>
          </cell>
          <cell r="E357">
            <v>16042</v>
          </cell>
          <cell r="F357">
            <v>15762</v>
          </cell>
          <cell r="L357">
            <v>13949</v>
          </cell>
          <cell r="M357">
            <v>15762</v>
          </cell>
          <cell r="N357">
            <v>1150.05</v>
          </cell>
          <cell r="O357">
            <v>1150</v>
          </cell>
        </row>
        <row r="358">
          <cell r="B358" t="str">
            <v>81-10-182</v>
          </cell>
          <cell r="C358" t="str">
            <v>McMahon 2 8 &amp; 10  CDP</v>
          </cell>
          <cell r="D358">
            <v>32411</v>
          </cell>
          <cell r="E358">
            <v>35651</v>
          </cell>
          <cell r="F358">
            <v>35029</v>
          </cell>
          <cell r="J358">
            <v>0</v>
          </cell>
          <cell r="K358">
            <v>0</v>
          </cell>
          <cell r="L358">
            <v>32039</v>
          </cell>
          <cell r="M358">
            <v>34631</v>
          </cell>
          <cell r="N358">
            <v>1099.97</v>
          </cell>
          <cell r="O358">
            <v>1099.9000000000001</v>
          </cell>
        </row>
        <row r="359">
          <cell r="B359" t="str">
            <v>81-12-182</v>
          </cell>
          <cell r="C359" t="str">
            <v>McMahon 2 8 &amp; 10  CDP GLS</v>
          </cell>
          <cell r="G359">
            <v>372</v>
          </cell>
          <cell r="H359">
            <v>405</v>
          </cell>
          <cell r="I359">
            <v>398</v>
          </cell>
          <cell r="N359">
            <v>1088.71</v>
          </cell>
          <cell r="O359">
            <v>1099.9000000000001</v>
          </cell>
        </row>
        <row r="360">
          <cell r="B360" t="str">
            <v>81-99-12-182</v>
          </cell>
          <cell r="C360" t="str">
            <v>No GLS Meter</v>
          </cell>
          <cell r="G360">
            <v>0</v>
          </cell>
          <cell r="H360">
            <v>0</v>
          </cell>
          <cell r="I360">
            <v>0</v>
          </cell>
          <cell r="N360">
            <v>0</v>
          </cell>
          <cell r="O360">
            <v>0</v>
          </cell>
        </row>
        <row r="361">
          <cell r="B361" t="str">
            <v>81-10-183</v>
          </cell>
          <cell r="C361" t="str">
            <v>Four 7's CDP</v>
          </cell>
          <cell r="D361">
            <v>399009</v>
          </cell>
          <cell r="E361">
            <v>462627</v>
          </cell>
          <cell r="F361">
            <v>454554</v>
          </cell>
          <cell r="L361">
            <v>399009</v>
          </cell>
          <cell r="M361">
            <v>454554</v>
          </cell>
          <cell r="N361">
            <v>1159.44</v>
          </cell>
          <cell r="O361">
            <v>1159.4000000000001</v>
          </cell>
        </row>
        <row r="362">
          <cell r="B362" t="str">
            <v>81-10-184</v>
          </cell>
          <cell r="C362" t="str">
            <v>McMahon 4  7 11 CDP</v>
          </cell>
          <cell r="D362">
            <v>51490</v>
          </cell>
          <cell r="E362">
            <v>56492</v>
          </cell>
          <cell r="F362">
            <v>55506</v>
          </cell>
          <cell r="J362">
            <v>0</v>
          </cell>
          <cell r="K362">
            <v>0</v>
          </cell>
          <cell r="L362">
            <v>51427</v>
          </cell>
          <cell r="M362">
            <v>55438</v>
          </cell>
          <cell r="N362">
            <v>1097.1500000000001</v>
          </cell>
          <cell r="O362">
            <v>1097.0999999999999</v>
          </cell>
        </row>
        <row r="363">
          <cell r="B363" t="str">
            <v>81-12-184</v>
          </cell>
          <cell r="C363" t="str">
            <v>McMahon 4 7 CDP GLS</v>
          </cell>
          <cell r="G363">
            <v>63</v>
          </cell>
          <cell r="H363">
            <v>69</v>
          </cell>
          <cell r="I363">
            <v>68</v>
          </cell>
          <cell r="N363">
            <v>1095.24</v>
          </cell>
          <cell r="O363">
            <v>1097.0999999999999</v>
          </cell>
        </row>
        <row r="364">
          <cell r="B364" t="str">
            <v>81-10-190</v>
          </cell>
          <cell r="C364" t="str">
            <v>Talon 3325 CDP</v>
          </cell>
          <cell r="D364">
            <v>457123</v>
          </cell>
          <cell r="E364">
            <v>521750</v>
          </cell>
          <cell r="F364">
            <v>512645</v>
          </cell>
          <cell r="L364">
            <v>457123</v>
          </cell>
          <cell r="M364">
            <v>512645</v>
          </cell>
          <cell r="N364">
            <v>1141.3800000000001</v>
          </cell>
          <cell r="O364">
            <v>1141.4000000000001</v>
          </cell>
        </row>
        <row r="365">
          <cell r="B365" t="str">
            <v>81-10-200</v>
          </cell>
          <cell r="C365" t="str">
            <v>Hyde Hickman F CDP</v>
          </cell>
          <cell r="D365">
            <v>89903</v>
          </cell>
          <cell r="E365">
            <v>97185</v>
          </cell>
          <cell r="F365">
            <v>95489</v>
          </cell>
          <cell r="J365">
            <v>0</v>
          </cell>
          <cell r="K365">
            <v>0</v>
          </cell>
          <cell r="L365">
            <v>45103</v>
          </cell>
          <cell r="M365">
            <v>47907</v>
          </cell>
          <cell r="N365">
            <v>1081</v>
          </cell>
          <cell r="O365">
            <v>1081</v>
          </cell>
        </row>
        <row r="366">
          <cell r="B366" t="str">
            <v>81-12-200</v>
          </cell>
          <cell r="C366" t="str">
            <v xml:space="preserve">Hyde Hickman F 1 3-6H CDP </v>
          </cell>
          <cell r="G366">
            <v>44800</v>
          </cell>
          <cell r="H366">
            <v>48427</v>
          </cell>
          <cell r="I366">
            <v>47582</v>
          </cell>
          <cell r="N366">
            <v>1080.96</v>
          </cell>
          <cell r="O366">
            <v>1081</v>
          </cell>
        </row>
        <row r="367">
          <cell r="B367" t="str">
            <v>81-10-201</v>
          </cell>
          <cell r="C367" t="str">
            <v>Hyde Hickman D CDP</v>
          </cell>
          <cell r="D367">
            <v>69803</v>
          </cell>
          <cell r="E367">
            <v>75712</v>
          </cell>
          <cell r="F367">
            <v>74391</v>
          </cell>
          <cell r="L367">
            <v>69803</v>
          </cell>
          <cell r="M367">
            <v>74391</v>
          </cell>
          <cell r="N367">
            <v>1084.6500000000001</v>
          </cell>
          <cell r="O367">
            <v>1084.5999999999999</v>
          </cell>
        </row>
        <row r="368">
          <cell r="B368" t="str">
            <v>81-10-202</v>
          </cell>
          <cell r="C368" t="str">
            <v>Hyde Hickman E CDP</v>
          </cell>
          <cell r="D368">
            <v>6491</v>
          </cell>
          <cell r="E368">
            <v>7075</v>
          </cell>
          <cell r="F368">
            <v>6952</v>
          </cell>
          <cell r="J368">
            <v>0</v>
          </cell>
          <cell r="K368">
            <v>0</v>
          </cell>
          <cell r="L368">
            <v>5359</v>
          </cell>
          <cell r="M368">
            <v>5741</v>
          </cell>
          <cell r="N368">
            <v>1089.97</v>
          </cell>
          <cell r="O368">
            <v>1089.4000000000001</v>
          </cell>
        </row>
        <row r="369">
          <cell r="B369" t="str">
            <v>81-99-12-202</v>
          </cell>
          <cell r="C369" t="str">
            <v>Hyde Hickman E CDP PGLS</v>
          </cell>
          <cell r="G369">
            <v>1132</v>
          </cell>
          <cell r="H369">
            <v>1233</v>
          </cell>
          <cell r="I369">
            <v>1211</v>
          </cell>
          <cell r="N369">
            <v>1089.22</v>
          </cell>
          <cell r="O369">
            <v>1089.4000000000001</v>
          </cell>
        </row>
        <row r="370">
          <cell r="B370" t="str">
            <v>81-10-211</v>
          </cell>
          <cell r="C370" t="str">
            <v>Mark McMahon  1 &amp; 2 CDP</v>
          </cell>
          <cell r="D370">
            <v>9085</v>
          </cell>
          <cell r="E370">
            <v>10274</v>
          </cell>
          <cell r="F370">
            <v>10095</v>
          </cell>
          <cell r="J370">
            <v>0</v>
          </cell>
          <cell r="K370">
            <v>0</v>
          </cell>
          <cell r="L370">
            <v>8276</v>
          </cell>
          <cell r="M370">
            <v>9197</v>
          </cell>
          <cell r="N370">
            <v>1130.8800000000001</v>
          </cell>
          <cell r="O370">
            <v>1130.8</v>
          </cell>
        </row>
        <row r="371">
          <cell r="B371" t="str">
            <v>81-12-211</v>
          </cell>
          <cell r="C371" t="str">
            <v>Mark McMahon 2 CDP GLS</v>
          </cell>
          <cell r="G371">
            <v>809</v>
          </cell>
          <cell r="H371">
            <v>914</v>
          </cell>
          <cell r="I371">
            <v>898</v>
          </cell>
          <cell r="N371">
            <v>1129.79</v>
          </cell>
          <cell r="O371">
            <v>1130.8</v>
          </cell>
        </row>
        <row r="372">
          <cell r="B372" t="str">
            <v>81-10-214</v>
          </cell>
          <cell r="C372" t="str">
            <v>Four 7's #2 CDP</v>
          </cell>
          <cell r="D372">
            <v>410403</v>
          </cell>
          <cell r="E372">
            <v>475839</v>
          </cell>
          <cell r="F372">
            <v>467536</v>
          </cell>
          <cell r="L372">
            <v>410403</v>
          </cell>
          <cell r="M372">
            <v>467536</v>
          </cell>
          <cell r="N372">
            <v>1159.44</v>
          </cell>
          <cell r="O372">
            <v>1159.4000000000001</v>
          </cell>
        </row>
        <row r="373">
          <cell r="B373" t="str">
            <v>81-10-217</v>
          </cell>
          <cell r="C373" t="str">
            <v>Brown CDP</v>
          </cell>
          <cell r="D373">
            <v>235688</v>
          </cell>
          <cell r="E373">
            <v>269292</v>
          </cell>
          <cell r="F373">
            <v>264593</v>
          </cell>
          <cell r="L373">
            <v>235688</v>
          </cell>
          <cell r="M373">
            <v>264593</v>
          </cell>
          <cell r="N373">
            <v>1142.58</v>
          </cell>
          <cell r="O373">
            <v>1142.5999999999999</v>
          </cell>
        </row>
        <row r="374">
          <cell r="B374" t="str">
            <v>81-10-242</v>
          </cell>
          <cell r="C374" t="str">
            <v>Hyde Hickman A1H &amp; A2H CDP</v>
          </cell>
          <cell r="D374">
            <v>38469</v>
          </cell>
          <cell r="E374">
            <v>42026</v>
          </cell>
          <cell r="F374">
            <v>41293</v>
          </cell>
          <cell r="L374">
            <v>38469</v>
          </cell>
          <cell r="M374">
            <v>41293</v>
          </cell>
          <cell r="N374">
            <v>1092.46</v>
          </cell>
          <cell r="O374">
            <v>1092.5</v>
          </cell>
        </row>
        <row r="375">
          <cell r="B375" t="str">
            <v>81-10-349</v>
          </cell>
          <cell r="C375" t="str">
            <v xml:space="preserve">Chesapeake Mary's Creek B </v>
          </cell>
          <cell r="D375">
            <v>26225</v>
          </cell>
          <cell r="E375">
            <v>30545</v>
          </cell>
          <cell r="F375">
            <v>30012</v>
          </cell>
          <cell r="J375">
            <v>0</v>
          </cell>
          <cell r="K375">
            <v>0</v>
          </cell>
          <cell r="L375">
            <v>25415</v>
          </cell>
          <cell r="M375">
            <v>29085</v>
          </cell>
          <cell r="N375">
            <v>1164.73</v>
          </cell>
          <cell r="O375">
            <v>1164.5999999999999</v>
          </cell>
        </row>
        <row r="376">
          <cell r="B376" t="str">
            <v>81-12-349</v>
          </cell>
          <cell r="C376" t="str">
            <v>Campfire Mary's Creek B GLS</v>
          </cell>
          <cell r="G376">
            <v>810</v>
          </cell>
          <cell r="H376">
            <v>943</v>
          </cell>
          <cell r="I376">
            <v>927</v>
          </cell>
          <cell r="N376">
            <v>1164.2</v>
          </cell>
          <cell r="O376">
            <v>1164.5999999999999</v>
          </cell>
        </row>
        <row r="377">
          <cell r="B377" t="str">
            <v>81-20-258</v>
          </cell>
          <cell r="C377" t="str">
            <v>Donegal Hills 2</v>
          </cell>
          <cell r="D377">
            <v>3263</v>
          </cell>
          <cell r="E377">
            <v>3977</v>
          </cell>
          <cell r="F377">
            <v>3908</v>
          </cell>
          <cell r="J377">
            <v>0</v>
          </cell>
          <cell r="K377">
            <v>0</v>
          </cell>
          <cell r="L377">
            <v>2798</v>
          </cell>
          <cell r="M377">
            <v>3350</v>
          </cell>
          <cell r="N377">
            <v>1218.82</v>
          </cell>
          <cell r="O377">
            <v>1219.3</v>
          </cell>
        </row>
        <row r="378">
          <cell r="B378" t="str">
            <v>81-21-258</v>
          </cell>
          <cell r="C378" t="str">
            <v>Donegal Hills 2 GLS</v>
          </cell>
          <cell r="G378">
            <v>465</v>
          </cell>
          <cell r="H378">
            <v>568</v>
          </cell>
          <cell r="I378">
            <v>558</v>
          </cell>
          <cell r="N378">
            <v>1221.51</v>
          </cell>
          <cell r="O378">
            <v>1219.3</v>
          </cell>
        </row>
        <row r="379">
          <cell r="B379" t="str">
            <v>81-20-259</v>
          </cell>
          <cell r="C379" t="str">
            <v>Donegal Hills 3</v>
          </cell>
          <cell r="D379">
            <v>4922</v>
          </cell>
          <cell r="E379">
            <v>6173</v>
          </cell>
          <cell r="F379">
            <v>6065</v>
          </cell>
          <cell r="J379">
            <v>0</v>
          </cell>
          <cell r="K379">
            <v>0</v>
          </cell>
          <cell r="L379">
            <v>4916</v>
          </cell>
          <cell r="M379">
            <v>6059</v>
          </cell>
          <cell r="N379">
            <v>1254.1600000000001</v>
          </cell>
          <cell r="O379">
            <v>1253.8</v>
          </cell>
        </row>
        <row r="380">
          <cell r="B380" t="str">
            <v>81-21-259</v>
          </cell>
          <cell r="C380" t="str">
            <v>Donegal Hills 3 GLS</v>
          </cell>
          <cell r="G380">
            <v>6</v>
          </cell>
          <cell r="H380">
            <v>6</v>
          </cell>
          <cell r="I380">
            <v>6</v>
          </cell>
          <cell r="N380">
            <v>1000</v>
          </cell>
          <cell r="O380">
            <v>1253.8</v>
          </cell>
        </row>
        <row r="381">
          <cell r="B381" t="str">
            <v>81-20-265</v>
          </cell>
          <cell r="C381" t="str">
            <v>McMahon 3H</v>
          </cell>
          <cell r="D381">
            <v>9483</v>
          </cell>
          <cell r="E381">
            <v>10853</v>
          </cell>
          <cell r="F381">
            <v>10664</v>
          </cell>
          <cell r="L381">
            <v>9483</v>
          </cell>
          <cell r="M381">
            <v>10664</v>
          </cell>
          <cell r="N381">
            <v>1144.47</v>
          </cell>
          <cell r="O381">
            <v>1144.3</v>
          </cell>
        </row>
        <row r="382">
          <cell r="B382" t="str">
            <v>81-40-080</v>
          </cell>
          <cell r="C382" t="str">
            <v>Marys Creek 1H</v>
          </cell>
          <cell r="D382">
            <v>7623</v>
          </cell>
          <cell r="E382">
            <v>8792</v>
          </cell>
          <cell r="F382">
            <v>8639</v>
          </cell>
          <cell r="J382">
            <v>0</v>
          </cell>
          <cell r="K382">
            <v>0</v>
          </cell>
          <cell r="L382">
            <v>7623</v>
          </cell>
          <cell r="M382">
            <v>8639</v>
          </cell>
          <cell r="N382">
            <v>1153.3499999999999</v>
          </cell>
          <cell r="O382">
            <v>1153</v>
          </cell>
        </row>
        <row r="383">
          <cell r="B383" t="str">
            <v>81-41-080</v>
          </cell>
          <cell r="C383" t="str">
            <v>Marys Creek 1H Gas Lift Sales</v>
          </cell>
          <cell r="G383">
            <v>0</v>
          </cell>
          <cell r="H383">
            <v>0</v>
          </cell>
          <cell r="I383">
            <v>0</v>
          </cell>
          <cell r="N383">
            <v>0</v>
          </cell>
          <cell r="O383">
            <v>1153</v>
          </cell>
        </row>
        <row r="384">
          <cell r="B384" t="str">
            <v>81-40-085</v>
          </cell>
          <cell r="C384" t="str">
            <v>Marys Creek 3H</v>
          </cell>
          <cell r="D384">
            <v>3931</v>
          </cell>
          <cell r="E384">
            <v>4471</v>
          </cell>
          <cell r="F384">
            <v>4393</v>
          </cell>
          <cell r="J384">
            <v>0</v>
          </cell>
          <cell r="K384">
            <v>0</v>
          </cell>
          <cell r="L384">
            <v>3931</v>
          </cell>
          <cell r="M384">
            <v>4393</v>
          </cell>
          <cell r="N384">
            <v>1137.3699999999999</v>
          </cell>
          <cell r="O384">
            <v>1137.0999999999999</v>
          </cell>
        </row>
        <row r="385">
          <cell r="B385" t="str">
            <v>81-41-085</v>
          </cell>
          <cell r="C385" t="str">
            <v>Marys Creek 3H Gas Lift Sales</v>
          </cell>
          <cell r="G385">
            <v>0</v>
          </cell>
          <cell r="H385">
            <v>0</v>
          </cell>
          <cell r="I385">
            <v>0</v>
          </cell>
          <cell r="N385">
            <v>0</v>
          </cell>
          <cell r="O385">
            <v>1137.0999999999999</v>
          </cell>
        </row>
        <row r="386">
          <cell r="B386" t="str">
            <v>81-40-139</v>
          </cell>
          <cell r="C386" t="str">
            <v>Marys Creek 5H</v>
          </cell>
          <cell r="D386">
            <v>18688</v>
          </cell>
          <cell r="E386">
            <v>21701</v>
          </cell>
          <cell r="F386">
            <v>21322</v>
          </cell>
          <cell r="J386">
            <v>0</v>
          </cell>
          <cell r="K386">
            <v>0</v>
          </cell>
          <cell r="L386">
            <v>2678</v>
          </cell>
          <cell r="M386">
            <v>3055</v>
          </cell>
          <cell r="N386">
            <v>1161.23</v>
          </cell>
          <cell r="O386">
            <v>1161.4000000000001</v>
          </cell>
        </row>
        <row r="387">
          <cell r="B387" t="str">
            <v>81-41-337-5</v>
          </cell>
          <cell r="C387" t="str">
            <v>Marys Creek 5H GLS</v>
          </cell>
          <cell r="G387">
            <v>16010</v>
          </cell>
          <cell r="H387">
            <v>18591</v>
          </cell>
          <cell r="I387">
            <v>18267</v>
          </cell>
          <cell r="N387">
            <v>1161.21</v>
          </cell>
          <cell r="O387">
            <v>0</v>
          </cell>
        </row>
        <row r="388">
          <cell r="B388" t="str">
            <v>81-40-140</v>
          </cell>
          <cell r="C388" t="str">
            <v>Marys Creek 7H</v>
          </cell>
          <cell r="D388">
            <v>0</v>
          </cell>
          <cell r="E388">
            <v>0</v>
          </cell>
          <cell r="F388">
            <v>0</v>
          </cell>
          <cell r="J388">
            <v>0</v>
          </cell>
          <cell r="K388">
            <v>0</v>
          </cell>
          <cell r="L388">
            <v>0</v>
          </cell>
          <cell r="M388">
            <v>0</v>
          </cell>
          <cell r="N388">
            <v>0</v>
          </cell>
          <cell r="O388">
            <v>1151.5</v>
          </cell>
        </row>
        <row r="389">
          <cell r="B389" t="str">
            <v>81-41-337-7</v>
          </cell>
          <cell r="C389" t="str">
            <v>Marys Creek 7H GLS</v>
          </cell>
          <cell r="G389">
            <v>0</v>
          </cell>
          <cell r="H389">
            <v>0</v>
          </cell>
          <cell r="I389">
            <v>0</v>
          </cell>
          <cell r="N389">
            <v>0</v>
          </cell>
          <cell r="O389">
            <v>0</v>
          </cell>
        </row>
        <row r="390">
          <cell r="B390" t="str">
            <v>81-40-141</v>
          </cell>
          <cell r="C390" t="str">
            <v>Marys Creek 8H</v>
          </cell>
          <cell r="D390">
            <v>15879</v>
          </cell>
          <cell r="E390">
            <v>18469</v>
          </cell>
          <cell r="F390">
            <v>18147</v>
          </cell>
          <cell r="J390">
            <v>0</v>
          </cell>
          <cell r="K390">
            <v>0</v>
          </cell>
          <cell r="L390">
            <v>2276</v>
          </cell>
          <cell r="M390">
            <v>2601</v>
          </cell>
          <cell r="N390">
            <v>1163.1099999999999</v>
          </cell>
          <cell r="O390">
            <v>1163.0999999999999</v>
          </cell>
        </row>
        <row r="391">
          <cell r="B391" t="str">
            <v>81-41-337-8</v>
          </cell>
          <cell r="C391" t="str">
            <v>Marys Creek 8H GLS</v>
          </cell>
          <cell r="G391">
            <v>13603</v>
          </cell>
          <cell r="H391">
            <v>15822</v>
          </cell>
          <cell r="I391">
            <v>15546</v>
          </cell>
          <cell r="N391">
            <v>1163.1300000000001</v>
          </cell>
          <cell r="O391">
            <v>0</v>
          </cell>
        </row>
        <row r="392">
          <cell r="B392" t="str">
            <v>81-40-144</v>
          </cell>
          <cell r="C392" t="str">
            <v>Marys Creek 6H</v>
          </cell>
          <cell r="D392">
            <v>9888</v>
          </cell>
          <cell r="E392">
            <v>11436</v>
          </cell>
          <cell r="F392">
            <v>11236</v>
          </cell>
          <cell r="J392">
            <v>0</v>
          </cell>
          <cell r="K392">
            <v>0</v>
          </cell>
          <cell r="L392">
            <v>9888</v>
          </cell>
          <cell r="M392">
            <v>11236</v>
          </cell>
          <cell r="N392">
            <v>1156.55</v>
          </cell>
          <cell r="O392">
            <v>1156.4000000000001</v>
          </cell>
        </row>
        <row r="393">
          <cell r="B393" t="str">
            <v>81-41-144</v>
          </cell>
          <cell r="C393" t="str">
            <v>Marys Creek 6H GLS</v>
          </cell>
          <cell r="G393">
            <v>0</v>
          </cell>
          <cell r="H393">
            <v>0</v>
          </cell>
          <cell r="I393">
            <v>0</v>
          </cell>
          <cell r="N393">
            <v>0</v>
          </cell>
          <cell r="O393">
            <v>1156.4000000000001</v>
          </cell>
        </row>
        <row r="394">
          <cell r="B394" t="str">
            <v>81-40-158</v>
          </cell>
          <cell r="C394" t="str">
            <v>XTO Dulaney 1H</v>
          </cell>
          <cell r="D394">
            <v>0</v>
          </cell>
          <cell r="E394">
            <v>0</v>
          </cell>
          <cell r="F394">
            <v>0</v>
          </cell>
          <cell r="L394">
            <v>0</v>
          </cell>
          <cell r="M394">
            <v>0</v>
          </cell>
          <cell r="N394">
            <v>0</v>
          </cell>
          <cell r="O394">
            <v>1178.7</v>
          </cell>
        </row>
        <row r="395">
          <cell r="B395" t="str">
            <v>81-40-179</v>
          </cell>
          <cell r="C395" t="str">
            <v>Chesapeake Ward</v>
          </cell>
          <cell r="D395">
            <v>62402</v>
          </cell>
          <cell r="E395">
            <v>70365</v>
          </cell>
          <cell r="F395">
            <v>69137</v>
          </cell>
          <cell r="J395">
            <v>0</v>
          </cell>
          <cell r="K395">
            <v>0</v>
          </cell>
          <cell r="L395">
            <v>61907</v>
          </cell>
          <cell r="M395">
            <v>68583</v>
          </cell>
          <cell r="N395">
            <v>1127.6099999999999</v>
          </cell>
          <cell r="O395">
            <v>1127.5999999999999</v>
          </cell>
        </row>
        <row r="396">
          <cell r="B396" t="str">
            <v>81-41-179</v>
          </cell>
          <cell r="C396" t="str">
            <v>Chesapeake Ward GLS</v>
          </cell>
          <cell r="G396">
            <v>495</v>
          </cell>
          <cell r="H396">
            <v>564</v>
          </cell>
          <cell r="I396">
            <v>554</v>
          </cell>
          <cell r="N396">
            <v>1139.3900000000001</v>
          </cell>
          <cell r="O396">
            <v>1127.5999999999999</v>
          </cell>
        </row>
        <row r="397">
          <cell r="B397" t="str">
            <v>81-40-226</v>
          </cell>
          <cell r="C397" t="str">
            <v>Bosler</v>
          </cell>
          <cell r="D397">
            <v>12364</v>
          </cell>
          <cell r="E397">
            <v>15136</v>
          </cell>
          <cell r="F397">
            <v>14872</v>
          </cell>
          <cell r="J397">
            <v>0</v>
          </cell>
          <cell r="K397">
            <v>0</v>
          </cell>
          <cell r="L397">
            <v>12192</v>
          </cell>
          <cell r="M397">
            <v>14667</v>
          </cell>
          <cell r="N397">
            <v>1224.2</v>
          </cell>
          <cell r="O397">
            <v>1224.2</v>
          </cell>
        </row>
        <row r="398">
          <cell r="B398" t="str">
            <v>81-41-226</v>
          </cell>
          <cell r="C398" t="str">
            <v>Bosler GLS</v>
          </cell>
          <cell r="G398">
            <v>172</v>
          </cell>
          <cell r="H398">
            <v>209</v>
          </cell>
          <cell r="I398">
            <v>205</v>
          </cell>
          <cell r="N398">
            <v>1215.1199999999999</v>
          </cell>
          <cell r="O398">
            <v>1224.2</v>
          </cell>
        </row>
        <row r="399">
          <cell r="B399" t="str">
            <v>81-40-228</v>
          </cell>
          <cell r="C399" t="str">
            <v>XTO Marys Creek</v>
          </cell>
          <cell r="D399">
            <v>8094</v>
          </cell>
          <cell r="E399">
            <v>9046</v>
          </cell>
          <cell r="F399">
            <v>8888</v>
          </cell>
          <cell r="J399">
            <v>0</v>
          </cell>
          <cell r="K399">
            <v>0</v>
          </cell>
          <cell r="L399">
            <v>7956</v>
          </cell>
          <cell r="M399">
            <v>8736</v>
          </cell>
          <cell r="N399">
            <v>1117.6199999999999</v>
          </cell>
          <cell r="O399">
            <v>1117.2</v>
          </cell>
        </row>
        <row r="400">
          <cell r="B400" t="str">
            <v>81-41-228</v>
          </cell>
          <cell r="C400" t="str">
            <v>XTO Marys Creek GLS</v>
          </cell>
          <cell r="G400">
            <v>138</v>
          </cell>
          <cell r="H400">
            <v>155</v>
          </cell>
          <cell r="I400">
            <v>152</v>
          </cell>
          <cell r="N400">
            <v>1123.19</v>
          </cell>
          <cell r="O400">
            <v>1117.2</v>
          </cell>
        </row>
        <row r="401">
          <cell r="B401" t="str">
            <v>81-40-335</v>
          </cell>
          <cell r="C401" t="str">
            <v>Benbrook #1</v>
          </cell>
          <cell r="D401">
            <v>7276</v>
          </cell>
          <cell r="E401">
            <v>8497</v>
          </cell>
          <cell r="F401">
            <v>8349</v>
          </cell>
          <cell r="J401">
            <v>0</v>
          </cell>
          <cell r="K401">
            <v>0</v>
          </cell>
          <cell r="L401">
            <v>7151</v>
          </cell>
          <cell r="M401">
            <v>8208</v>
          </cell>
          <cell r="N401">
            <v>1167.81</v>
          </cell>
          <cell r="O401">
            <v>1167.5</v>
          </cell>
        </row>
        <row r="402">
          <cell r="B402" t="str">
            <v>81-41-335</v>
          </cell>
          <cell r="C402" t="str">
            <v>Benbrook #1 GLS</v>
          </cell>
          <cell r="G402">
            <v>125</v>
          </cell>
          <cell r="H402">
            <v>144</v>
          </cell>
          <cell r="I402">
            <v>141</v>
          </cell>
          <cell r="N402">
            <v>1152</v>
          </cell>
          <cell r="O402">
            <v>1167.5</v>
          </cell>
        </row>
        <row r="403">
          <cell r="B403" t="str">
            <v>84-10-206</v>
          </cell>
          <cell r="C403" t="str">
            <v>Hencken A and B 1</v>
          </cell>
          <cell r="D403">
            <v>525869</v>
          </cell>
          <cell r="E403">
            <v>605721</v>
          </cell>
          <cell r="F403">
            <v>595151</v>
          </cell>
          <cell r="L403">
            <v>525869</v>
          </cell>
          <cell r="M403">
            <v>595151</v>
          </cell>
          <cell r="N403">
            <v>1151.8499999999999</v>
          </cell>
          <cell r="O403">
            <v>1151.8</v>
          </cell>
        </row>
        <row r="404">
          <cell r="B404" t="str">
            <v>84-10-207</v>
          </cell>
          <cell r="C404" t="str">
            <v>Hencken A and B 2</v>
          </cell>
          <cell r="D404">
            <v>0</v>
          </cell>
          <cell r="E404">
            <v>0</v>
          </cell>
          <cell r="F404">
            <v>0</v>
          </cell>
          <cell r="L404">
            <v>0</v>
          </cell>
          <cell r="M404">
            <v>0</v>
          </cell>
          <cell r="N404">
            <v>0</v>
          </cell>
          <cell r="O404">
            <v>1148</v>
          </cell>
        </row>
        <row r="405">
          <cell r="B405" t="str">
            <v>84-10-223</v>
          </cell>
          <cell r="C405" t="str">
            <v>Perrone South CDP 1</v>
          </cell>
          <cell r="D405">
            <v>179881</v>
          </cell>
          <cell r="E405">
            <v>207860</v>
          </cell>
          <cell r="F405">
            <v>204233</v>
          </cell>
          <cell r="L405">
            <v>179881</v>
          </cell>
          <cell r="M405">
            <v>204233</v>
          </cell>
          <cell r="N405">
            <v>1155.54</v>
          </cell>
          <cell r="O405">
            <v>1155.5</v>
          </cell>
        </row>
        <row r="406">
          <cell r="B406" t="str">
            <v>84-10-224</v>
          </cell>
          <cell r="C406" t="str">
            <v>Perrone North CDP 1</v>
          </cell>
          <cell r="D406">
            <v>235254</v>
          </cell>
          <cell r="E406">
            <v>272428</v>
          </cell>
          <cell r="F406">
            <v>267674</v>
          </cell>
          <cell r="L406">
            <v>235254</v>
          </cell>
          <cell r="M406">
            <v>267674</v>
          </cell>
          <cell r="N406">
            <v>1158.02</v>
          </cell>
          <cell r="O406">
            <v>1158</v>
          </cell>
        </row>
        <row r="407">
          <cell r="B407" t="str">
            <v>84-10-225</v>
          </cell>
          <cell r="C407" t="str">
            <v>Perrone South CDP 2</v>
          </cell>
          <cell r="D407">
            <v>175788</v>
          </cell>
          <cell r="E407">
            <v>203129</v>
          </cell>
          <cell r="F407">
            <v>199584</v>
          </cell>
          <cell r="L407">
            <v>175788</v>
          </cell>
          <cell r="M407">
            <v>199584</v>
          </cell>
          <cell r="N407">
            <v>1155.53</v>
          </cell>
          <cell r="O407">
            <v>1155.5</v>
          </cell>
        </row>
        <row r="408">
          <cell r="B408" t="str">
            <v>84-10-226</v>
          </cell>
          <cell r="C408" t="str">
            <v>Perrone North CDP 2</v>
          </cell>
          <cell r="D408">
            <v>234190</v>
          </cell>
          <cell r="E408">
            <v>271192</v>
          </cell>
          <cell r="F408">
            <v>266460</v>
          </cell>
          <cell r="L408">
            <v>234190</v>
          </cell>
          <cell r="M408">
            <v>266460</v>
          </cell>
          <cell r="N408">
            <v>1158</v>
          </cell>
          <cell r="O408">
            <v>1158</v>
          </cell>
        </row>
        <row r="409">
          <cell r="B409" t="str">
            <v>84-20-337</v>
          </cell>
          <cell r="C409" t="str">
            <v>Hencken 1H</v>
          </cell>
          <cell r="D409">
            <v>8817</v>
          </cell>
          <cell r="E409">
            <v>10250</v>
          </cell>
          <cell r="F409">
            <v>10071</v>
          </cell>
          <cell r="J409">
            <v>0</v>
          </cell>
          <cell r="K409">
            <v>0</v>
          </cell>
          <cell r="L409">
            <v>8817</v>
          </cell>
          <cell r="M409">
            <v>10071</v>
          </cell>
          <cell r="N409">
            <v>1162.53</v>
          </cell>
          <cell r="O409">
            <v>1162.5</v>
          </cell>
        </row>
        <row r="410">
          <cell r="C410" t="str">
            <v>No GLS Meter</v>
          </cell>
          <cell r="G410">
            <v>0</v>
          </cell>
          <cell r="H410">
            <v>0</v>
          </cell>
          <cell r="I410">
            <v>0</v>
          </cell>
          <cell r="N410">
            <v>0</v>
          </cell>
          <cell r="O410">
            <v>0</v>
          </cell>
        </row>
        <row r="413">
          <cell r="B413" t="str">
            <v>Plant Totals</v>
          </cell>
          <cell r="C413" t="str">
            <v>Total Wellhead Meters to Plants</v>
          </cell>
          <cell r="D413">
            <v>8775048</v>
          </cell>
          <cell r="E413">
            <v>10307934</v>
          </cell>
          <cell r="F413">
            <v>10128060</v>
          </cell>
          <cell r="G413">
            <v>220226</v>
          </cell>
          <cell r="H413">
            <v>262391</v>
          </cell>
          <cell r="I413">
            <v>257815</v>
          </cell>
          <cell r="J413">
            <v>-1598</v>
          </cell>
          <cell r="K413">
            <v>-1949</v>
          </cell>
          <cell r="L413">
            <v>8556912</v>
          </cell>
          <cell r="M413">
            <v>9872800</v>
          </cell>
          <cell r="N413">
            <v>1153.78</v>
          </cell>
        </row>
        <row r="415">
          <cell r="C415" t="str">
            <v>Total Devon Meters to Plants</v>
          </cell>
          <cell r="D415">
            <v>4700980</v>
          </cell>
          <cell r="E415">
            <v>5560903</v>
          </cell>
          <cell r="F415">
            <v>5463864</v>
          </cell>
          <cell r="G415">
            <v>164995</v>
          </cell>
          <cell r="H415">
            <v>197449</v>
          </cell>
          <cell r="I415">
            <v>194004</v>
          </cell>
          <cell r="J415">
            <v>-1203</v>
          </cell>
          <cell r="K415">
            <v>-1480</v>
          </cell>
          <cell r="L415">
            <v>4537680</v>
          </cell>
          <cell r="M415">
            <v>5271946</v>
          </cell>
          <cell r="N415">
            <v>1161.82</v>
          </cell>
        </row>
        <row r="416">
          <cell r="C416" t="str">
            <v>Total Non-Devon Meters to Plants</v>
          </cell>
          <cell r="D416">
            <v>4074068</v>
          </cell>
          <cell r="E416">
            <v>4747031</v>
          </cell>
          <cell r="F416">
            <v>4664196</v>
          </cell>
          <cell r="G416">
            <v>55231</v>
          </cell>
          <cell r="H416">
            <v>64942</v>
          </cell>
          <cell r="I416">
            <v>63811</v>
          </cell>
          <cell r="J416">
            <v>-395</v>
          </cell>
          <cell r="K416">
            <v>-469</v>
          </cell>
          <cell r="L416">
            <v>4019232</v>
          </cell>
          <cell r="M416">
            <v>4600854</v>
          </cell>
          <cell r="N416">
            <v>1144.71</v>
          </cell>
        </row>
        <row r="417">
          <cell r="D417">
            <v>8775048</v>
          </cell>
          <cell r="E417">
            <v>10307934</v>
          </cell>
          <cell r="F417">
            <v>10128060</v>
          </cell>
          <cell r="G417">
            <v>220226</v>
          </cell>
          <cell r="H417">
            <v>262391</v>
          </cell>
          <cell r="I417">
            <v>257815</v>
          </cell>
          <cell r="J417">
            <v>-1598</v>
          </cell>
          <cell r="K417">
            <v>-1949</v>
          </cell>
          <cell r="L417">
            <v>8556912</v>
          </cell>
          <cell r="M417">
            <v>9872800</v>
          </cell>
          <cell r="N417">
            <v>1153.78</v>
          </cell>
        </row>
        <row r="420">
          <cell r="C420" t="str">
            <v>Plant Meters</v>
          </cell>
        </row>
        <row r="421">
          <cell r="B421">
            <v>6925</v>
          </cell>
          <cell r="C421" t="str">
            <v>Crosstex Silver Creek (ETC)</v>
          </cell>
          <cell r="D421">
            <v>0</v>
          </cell>
          <cell r="E421">
            <v>0</v>
          </cell>
          <cell r="F421">
            <v>0</v>
          </cell>
          <cell r="L421">
            <v>0</v>
          </cell>
          <cell r="M421">
            <v>0</v>
          </cell>
          <cell r="N421">
            <v>0</v>
          </cell>
        </row>
        <row r="422">
          <cell r="B422" t="str">
            <v>6960-00</v>
          </cell>
          <cell r="C422" t="str">
            <v>Veale Ranch IC (ETC)</v>
          </cell>
          <cell r="D422">
            <v>83336</v>
          </cell>
          <cell r="E422">
            <v>96063</v>
          </cell>
          <cell r="F422">
            <v>94387</v>
          </cell>
          <cell r="L422">
            <v>83336</v>
          </cell>
          <cell r="M422">
            <v>94387</v>
          </cell>
          <cell r="N422">
            <v>1152.72</v>
          </cell>
        </row>
        <row r="423">
          <cell r="B423" t="str">
            <v>9785-00</v>
          </cell>
          <cell r="C423" t="str">
            <v>Chief Goforth #1 (ETC)</v>
          </cell>
          <cell r="D423">
            <v>180454</v>
          </cell>
          <cell r="E423">
            <v>221218</v>
          </cell>
          <cell r="F423">
            <v>217358</v>
          </cell>
          <cell r="L423">
            <v>180454</v>
          </cell>
          <cell r="M423">
            <v>217358</v>
          </cell>
          <cell r="N423">
            <v>1204.51</v>
          </cell>
        </row>
        <row r="424">
          <cell r="B424" t="str">
            <v>9819-00</v>
          </cell>
          <cell r="C424" t="str">
            <v>Crosstex Alliance Primary (ETC)</v>
          </cell>
          <cell r="D424">
            <v>1221374</v>
          </cell>
          <cell r="E424">
            <v>1228872</v>
          </cell>
          <cell r="F424">
            <v>1207428</v>
          </cell>
          <cell r="L424">
            <v>1221374</v>
          </cell>
          <cell r="M424">
            <v>1228872</v>
          </cell>
          <cell r="N424">
            <v>1006.14</v>
          </cell>
        </row>
        <row r="425">
          <cell r="B425" t="str">
            <v>9819-01</v>
          </cell>
          <cell r="C425" t="str">
            <v>Crosstex Alliance Secondary (ETC)</v>
          </cell>
          <cell r="D425">
            <v>936702</v>
          </cell>
          <cell r="E425">
            <v>942454</v>
          </cell>
          <cell r="F425">
            <v>926008</v>
          </cell>
          <cell r="L425">
            <v>936702</v>
          </cell>
          <cell r="M425">
            <v>942454</v>
          </cell>
          <cell r="N425">
            <v>1006.14</v>
          </cell>
        </row>
        <row r="426">
          <cell r="B426" t="str">
            <v>70-0014-24</v>
          </cell>
          <cell r="C426" t="str">
            <v>NTP 24 at Alliance #1</v>
          </cell>
          <cell r="D426">
            <v>2393313</v>
          </cell>
          <cell r="E426">
            <v>2407563</v>
          </cell>
          <cell r="F426">
            <v>2365551</v>
          </cell>
          <cell r="L426">
            <v>3743527</v>
          </cell>
          <cell r="M426">
            <v>3756677</v>
          </cell>
          <cell r="N426">
            <v>1003.51</v>
          </cell>
          <cell r="O426">
            <v>1006</v>
          </cell>
        </row>
        <row r="427">
          <cell r="B427" t="str">
            <v>70-0015-24</v>
          </cell>
          <cell r="C427" t="str">
            <v>NTP 24 at Alliance #2</v>
          </cell>
          <cell r="D427">
            <v>1325664</v>
          </cell>
          <cell r="E427">
            <v>1333557</v>
          </cell>
          <cell r="F427">
            <v>1310286</v>
          </cell>
          <cell r="N427">
            <v>1005.95</v>
          </cell>
          <cell r="O427">
            <v>1006</v>
          </cell>
        </row>
        <row r="428">
          <cell r="B428" t="str">
            <v>71-0001-24</v>
          </cell>
          <cell r="C428" t="str">
            <v>Goforth Inlet</v>
          </cell>
          <cell r="D428">
            <v>962871</v>
          </cell>
          <cell r="E428">
            <v>1181065</v>
          </cell>
          <cell r="F428">
            <v>1160455</v>
          </cell>
          <cell r="L428">
            <v>962871</v>
          </cell>
          <cell r="M428">
            <v>1160455</v>
          </cell>
          <cell r="N428">
            <v>1226.6099999999999</v>
          </cell>
          <cell r="O428">
            <v>1226.7</v>
          </cell>
        </row>
        <row r="429">
          <cell r="B429" t="str">
            <v>71-0002-24</v>
          </cell>
          <cell r="C429" t="str">
            <v>Goforth Outlet</v>
          </cell>
          <cell r="D429">
            <v>809043</v>
          </cell>
          <cell r="E429">
            <v>837481</v>
          </cell>
          <cell r="F429">
            <v>822867</v>
          </cell>
          <cell r="L429">
            <v>809043</v>
          </cell>
          <cell r="M429">
            <v>837481</v>
          </cell>
          <cell r="N429">
            <v>1035.1500000000001</v>
          </cell>
          <cell r="O429">
            <v>1035.2</v>
          </cell>
        </row>
        <row r="430">
          <cell r="B430" t="str">
            <v>71-0007-24</v>
          </cell>
          <cell r="C430" t="str">
            <v>Goforth Plant Fuel</v>
          </cell>
          <cell r="D430">
            <v>20275</v>
          </cell>
          <cell r="E430">
            <v>20988</v>
          </cell>
          <cell r="F430">
            <v>20622</v>
          </cell>
          <cell r="L430">
            <v>20275</v>
          </cell>
          <cell r="M430">
            <v>20988</v>
          </cell>
          <cell r="N430">
            <v>1035.17</v>
          </cell>
          <cell r="O430">
            <v>1035.2</v>
          </cell>
        </row>
        <row r="431">
          <cell r="B431" t="str">
            <v>72-10-025</v>
          </cell>
          <cell r="C431" t="str">
            <v xml:space="preserve">Goforth Compressor MM </v>
          </cell>
          <cell r="D431">
            <v>181081</v>
          </cell>
          <cell r="E431">
            <v>222195</v>
          </cell>
          <cell r="F431">
            <v>218318</v>
          </cell>
          <cell r="L431">
            <v>181081</v>
          </cell>
          <cell r="M431">
            <v>218318</v>
          </cell>
          <cell r="N431">
            <v>1227.05</v>
          </cell>
          <cell r="O431">
            <v>1226.0999999999999</v>
          </cell>
        </row>
        <row r="432">
          <cell r="B432" t="str">
            <v>72-10-025-NJHN</v>
          </cell>
          <cell r="C432" t="str">
            <v>Goforth By-pass Diverted to NJHN</v>
          </cell>
          <cell r="D432">
            <v>0</v>
          </cell>
          <cell r="E432">
            <v>0</v>
          </cell>
          <cell r="F432">
            <v>0</v>
          </cell>
          <cell r="L432">
            <v>0</v>
          </cell>
          <cell r="M432">
            <v>0</v>
          </cell>
          <cell r="N432">
            <v>0</v>
          </cell>
          <cell r="O432">
            <v>0</v>
          </cell>
        </row>
        <row r="433">
          <cell r="B433" t="str">
            <v>72-10-038</v>
          </cell>
          <cell r="C433" t="str">
            <v>Goforth Calculated Residue</v>
          </cell>
          <cell r="D433">
            <v>951095</v>
          </cell>
          <cell r="E433">
            <v>1019277</v>
          </cell>
          <cell r="F433">
            <v>1001491</v>
          </cell>
          <cell r="L433">
            <v>769911.08983034233</v>
          </cell>
          <cell r="M433">
            <v>796278.69000000006</v>
          </cell>
          <cell r="N433">
            <v>1034.25</v>
          </cell>
          <cell r="O433">
            <v>0</v>
          </cell>
        </row>
        <row r="434">
          <cell r="B434" t="str">
            <v>72-10-041</v>
          </cell>
          <cell r="C434" t="str">
            <v>Goforth ETC MM1 Check</v>
          </cell>
          <cell r="D434">
            <v>180454</v>
          </cell>
          <cell r="E434">
            <v>221218</v>
          </cell>
          <cell r="F434">
            <v>217358</v>
          </cell>
          <cell r="L434">
            <v>180454</v>
          </cell>
          <cell r="M434">
            <v>221218</v>
          </cell>
          <cell r="N434">
            <v>1225.9000000000001</v>
          </cell>
          <cell r="O434">
            <v>1225.5</v>
          </cell>
        </row>
        <row r="435">
          <cell r="B435" t="str">
            <v>72-10-042</v>
          </cell>
          <cell r="C435" t="str">
            <v>Goforth Sys to Azle Sys</v>
          </cell>
          <cell r="D435">
            <v>964044</v>
          </cell>
          <cell r="E435">
            <v>1178951</v>
          </cell>
          <cell r="F435">
            <v>1158378</v>
          </cell>
          <cell r="L435">
            <v>964044</v>
          </cell>
          <cell r="M435">
            <v>1158378</v>
          </cell>
          <cell r="N435">
            <v>1222.92</v>
          </cell>
          <cell r="O435">
            <v>1222.9000000000001</v>
          </cell>
        </row>
        <row r="436">
          <cell r="B436" t="str">
            <v>72-10-109</v>
          </cell>
          <cell r="C436" t="str">
            <v>Goforth 12" to ETC</v>
          </cell>
          <cell r="D436">
            <v>0</v>
          </cell>
          <cell r="E436">
            <v>0</v>
          </cell>
          <cell r="F436">
            <v>0</v>
          </cell>
          <cell r="N436">
            <v>0</v>
          </cell>
          <cell r="O436">
            <v>1141.0999999999999</v>
          </cell>
        </row>
        <row r="437">
          <cell r="B437" t="str">
            <v>72-11-005</v>
          </cell>
          <cell r="C437" t="str">
            <v>Goforth Compressor Fuel</v>
          </cell>
          <cell r="D437">
            <v>12863</v>
          </cell>
          <cell r="E437">
            <v>14942</v>
          </cell>
          <cell r="F437">
            <v>14681</v>
          </cell>
          <cell r="L437">
            <v>12863</v>
          </cell>
          <cell r="M437">
            <v>14681</v>
          </cell>
          <cell r="N437">
            <v>1161.6300000000001</v>
          </cell>
          <cell r="O437">
            <v>1222.9000000000001</v>
          </cell>
        </row>
        <row r="438">
          <cell r="B438" t="str">
            <v>72-11-015</v>
          </cell>
          <cell r="C438" t="str">
            <v>Goforth Comp Fuel Dry</v>
          </cell>
          <cell r="D438">
            <v>39029</v>
          </cell>
          <cell r="E438">
            <v>40399</v>
          </cell>
          <cell r="F438">
            <v>39694</v>
          </cell>
          <cell r="L438">
            <v>39029</v>
          </cell>
          <cell r="M438">
            <v>40399</v>
          </cell>
          <cell r="N438">
            <v>1035.0999999999999</v>
          </cell>
          <cell r="O438">
            <v>1035.0999999999999</v>
          </cell>
        </row>
        <row r="439">
          <cell r="B439" t="str">
            <v>72-11-132</v>
          </cell>
          <cell r="C439" t="str">
            <v>Veal Station Booster Comp Fuel</v>
          </cell>
          <cell r="D439">
            <v>5463</v>
          </cell>
          <cell r="E439">
            <v>6469</v>
          </cell>
          <cell r="F439">
            <v>6356</v>
          </cell>
          <cell r="L439">
            <v>5463</v>
          </cell>
          <cell r="M439">
            <v>6356</v>
          </cell>
          <cell r="N439">
            <v>1184.1500000000001</v>
          </cell>
          <cell r="O439">
            <v>1183.7</v>
          </cell>
        </row>
        <row r="440">
          <cell r="B440" t="str">
            <v>72-40-347</v>
          </cell>
          <cell r="C440" t="str">
            <v>ETC Veal I C</v>
          </cell>
          <cell r="D440">
            <v>83336</v>
          </cell>
          <cell r="E440">
            <v>96063</v>
          </cell>
          <cell r="F440">
            <v>94387</v>
          </cell>
          <cell r="L440">
            <v>83336</v>
          </cell>
          <cell r="M440">
            <v>94387</v>
          </cell>
          <cell r="N440">
            <v>1152.72</v>
          </cell>
          <cell r="O440">
            <v>1152.7</v>
          </cell>
        </row>
        <row r="441">
          <cell r="B441" t="str">
            <v>78-0000-24</v>
          </cell>
          <cell r="C441" t="str">
            <v>Azle Plant Inlet</v>
          </cell>
          <cell r="D441">
            <v>1386870</v>
          </cell>
          <cell r="E441">
            <v>1626231</v>
          </cell>
          <cell r="F441">
            <v>1597853</v>
          </cell>
          <cell r="L441">
            <v>1386870</v>
          </cell>
          <cell r="M441">
            <v>1597853</v>
          </cell>
          <cell r="N441">
            <v>1172.5899999999999</v>
          </cell>
          <cell r="O441">
            <v>1172.5999999999999</v>
          </cell>
        </row>
        <row r="442">
          <cell r="B442" t="str">
            <v>78-0001-24</v>
          </cell>
          <cell r="C442" t="str">
            <v>Azle Plant Outlet</v>
          </cell>
          <cell r="D442">
            <v>1187847</v>
          </cell>
          <cell r="E442">
            <v>1187655</v>
          </cell>
          <cell r="F442">
            <v>1166930</v>
          </cell>
          <cell r="L442">
            <v>1187847</v>
          </cell>
          <cell r="M442">
            <v>1187655</v>
          </cell>
          <cell r="N442">
            <v>999.84</v>
          </cell>
          <cell r="O442">
            <v>999.8</v>
          </cell>
        </row>
        <row r="443">
          <cell r="B443" t="str">
            <v>78-0002-24</v>
          </cell>
          <cell r="C443" t="str">
            <v>Azle Plant Fuel</v>
          </cell>
          <cell r="D443">
            <v>30639</v>
          </cell>
          <cell r="E443">
            <v>30636</v>
          </cell>
          <cell r="F443">
            <v>30101</v>
          </cell>
          <cell r="L443">
            <v>30639</v>
          </cell>
          <cell r="M443">
            <v>30636</v>
          </cell>
          <cell r="N443">
            <v>999.9</v>
          </cell>
          <cell r="O443">
            <v>999.8</v>
          </cell>
        </row>
        <row r="444">
          <cell r="B444" t="str">
            <v>78-0003-24</v>
          </cell>
          <cell r="C444" t="str">
            <v>Azle Plant By-Pass</v>
          </cell>
          <cell r="D444">
            <v>610</v>
          </cell>
          <cell r="E444">
            <v>717</v>
          </cell>
          <cell r="F444">
            <v>704</v>
          </cell>
          <cell r="L444">
            <v>610</v>
          </cell>
          <cell r="M444">
            <v>704</v>
          </cell>
          <cell r="N444">
            <v>1175.4100000000001</v>
          </cell>
          <cell r="O444">
            <v>1172.0999999999999</v>
          </cell>
        </row>
        <row r="445">
          <cell r="B445" t="str">
            <v>78-0024-24</v>
          </cell>
          <cell r="C445" t="str">
            <v>XTO Low Rider Interconnect</v>
          </cell>
          <cell r="D445">
            <v>1612232</v>
          </cell>
          <cell r="E445">
            <v>1622838</v>
          </cell>
          <cell r="F445">
            <v>1594519</v>
          </cell>
          <cell r="L445">
            <v>1612232</v>
          </cell>
          <cell r="M445">
            <v>1622838</v>
          </cell>
          <cell r="N445">
            <v>1006.58</v>
          </cell>
          <cell r="O445">
            <v>1006.5</v>
          </cell>
        </row>
        <row r="446">
          <cell r="B446" t="str">
            <v>78-0025-24</v>
          </cell>
          <cell r="C446" t="str">
            <v>North Johnson to Alliance</v>
          </cell>
          <cell r="D446">
            <v>0</v>
          </cell>
          <cell r="E446">
            <v>0</v>
          </cell>
          <cell r="F446">
            <v>0</v>
          </cell>
          <cell r="L446">
            <v>0</v>
          </cell>
          <cell r="M446">
            <v>0</v>
          </cell>
          <cell r="N446">
            <v>0</v>
          </cell>
          <cell r="O446">
            <v>1001.2</v>
          </cell>
        </row>
        <row r="447">
          <cell r="B447" t="str">
            <v>78-0026-24</v>
          </cell>
          <cell r="C447" t="str">
            <v>Alliance to North Johnson</v>
          </cell>
          <cell r="D447">
            <v>2132640</v>
          </cell>
          <cell r="E447">
            <v>2146201</v>
          </cell>
          <cell r="F447">
            <v>2108750</v>
          </cell>
          <cell r="L447">
            <v>2132640</v>
          </cell>
          <cell r="M447">
            <v>2146201</v>
          </cell>
          <cell r="N447">
            <v>1006.36</v>
          </cell>
          <cell r="O447">
            <v>1003.7</v>
          </cell>
        </row>
        <row r="448">
          <cell r="B448" t="str">
            <v>78-0027-24</v>
          </cell>
          <cell r="C448" t="str">
            <v>Alliance Fuel</v>
          </cell>
          <cell r="D448">
            <v>11170</v>
          </cell>
          <cell r="E448">
            <v>11205</v>
          </cell>
          <cell r="F448">
            <v>11009</v>
          </cell>
          <cell r="L448">
            <v>11170</v>
          </cell>
          <cell r="M448">
            <v>11205</v>
          </cell>
          <cell r="N448">
            <v>1003.13</v>
          </cell>
          <cell r="O448">
            <v>1003.3</v>
          </cell>
        </row>
        <row r="449">
          <cell r="B449" t="str">
            <v>78-0028-24</v>
          </cell>
          <cell r="C449" t="str">
            <v>Alliance Check to ETC</v>
          </cell>
          <cell r="D449">
            <v>1221374</v>
          </cell>
          <cell r="E449">
            <v>1228872</v>
          </cell>
          <cell r="F449">
            <v>1207428</v>
          </cell>
          <cell r="L449">
            <v>1221374</v>
          </cell>
          <cell r="M449">
            <v>1228872</v>
          </cell>
          <cell r="N449">
            <v>1006.14</v>
          </cell>
          <cell r="O449">
            <v>1006.1</v>
          </cell>
        </row>
        <row r="450">
          <cell r="B450" t="str">
            <v>78-0029-24</v>
          </cell>
          <cell r="C450" t="str">
            <v>Azle Plant ByPass #2</v>
          </cell>
          <cell r="D450">
            <v>1394</v>
          </cell>
          <cell r="E450">
            <v>1634</v>
          </cell>
          <cell r="F450">
            <v>1605</v>
          </cell>
          <cell r="L450">
            <v>1394</v>
          </cell>
          <cell r="M450">
            <v>1605</v>
          </cell>
          <cell r="N450">
            <v>1172.17</v>
          </cell>
          <cell r="O450">
            <v>1172.0999999999999</v>
          </cell>
        </row>
        <row r="451">
          <cell r="B451" t="str">
            <v>78-0031-24</v>
          </cell>
          <cell r="C451" t="str">
            <v>Alliance Check to ETC #2</v>
          </cell>
          <cell r="D451">
            <v>936702</v>
          </cell>
          <cell r="E451">
            <v>942454</v>
          </cell>
          <cell r="F451">
            <v>926008</v>
          </cell>
          <cell r="L451">
            <v>936702</v>
          </cell>
          <cell r="M451">
            <v>942454</v>
          </cell>
          <cell r="N451">
            <v>1006.14</v>
          </cell>
          <cell r="O451">
            <v>1006.1</v>
          </cell>
        </row>
        <row r="452">
          <cell r="B452" t="str">
            <v>78-0032-24</v>
          </cell>
          <cell r="C452" t="str">
            <v>TRWD 6Inch Receipt</v>
          </cell>
          <cell r="D452">
            <v>543713</v>
          </cell>
          <cell r="E452">
            <v>555989</v>
          </cell>
          <cell r="F452">
            <v>546287</v>
          </cell>
          <cell r="L452">
            <v>543713</v>
          </cell>
          <cell r="M452">
            <v>555989</v>
          </cell>
          <cell r="N452">
            <v>1022.58</v>
          </cell>
          <cell r="O452">
            <v>1022.6</v>
          </cell>
        </row>
        <row r="453">
          <cell r="B453" t="str">
            <v>78-1000-24</v>
          </cell>
          <cell r="C453" t="str">
            <v>Kemp Compressor Inlet</v>
          </cell>
          <cell r="D453">
            <v>231098</v>
          </cell>
          <cell r="E453">
            <v>281343</v>
          </cell>
          <cell r="F453">
            <v>276434</v>
          </cell>
          <cell r="L453">
            <v>231098</v>
          </cell>
          <cell r="M453">
            <v>276434</v>
          </cell>
          <cell r="N453">
            <v>1217.42</v>
          </cell>
          <cell r="O453">
            <v>1217.4000000000001</v>
          </cell>
        </row>
        <row r="454">
          <cell r="B454" t="str">
            <v>78-1001-24</v>
          </cell>
          <cell r="C454" t="str">
            <v>Kemp Compressor Outlet</v>
          </cell>
          <cell r="D454">
            <v>1044366</v>
          </cell>
          <cell r="E454">
            <v>1263057</v>
          </cell>
          <cell r="F454">
            <v>1241017</v>
          </cell>
          <cell r="L454">
            <v>1044366</v>
          </cell>
          <cell r="M454">
            <v>1241017</v>
          </cell>
          <cell r="N454">
            <v>1209.4000000000001</v>
          </cell>
          <cell r="O454">
            <v>1209.4000000000001</v>
          </cell>
        </row>
        <row r="455">
          <cell r="B455" t="str">
            <v>78-1002-24</v>
          </cell>
          <cell r="C455" t="str">
            <v>Kemp Compressor Fuel</v>
          </cell>
          <cell r="D455">
            <v>6765</v>
          </cell>
          <cell r="E455">
            <v>8182</v>
          </cell>
          <cell r="F455">
            <v>8039</v>
          </cell>
          <cell r="L455">
            <v>6765</v>
          </cell>
          <cell r="M455">
            <v>8039</v>
          </cell>
          <cell r="N455">
            <v>1209.46</v>
          </cell>
          <cell r="O455">
            <v>1209.4000000000001</v>
          </cell>
        </row>
        <row r="456">
          <cell r="B456" t="str">
            <v>78-1004-24</v>
          </cell>
          <cell r="C456" t="str">
            <v>Kemp Compressor Outlet #2</v>
          </cell>
          <cell r="D456">
            <v>1674153</v>
          </cell>
          <cell r="E456">
            <v>2024218</v>
          </cell>
          <cell r="F456">
            <v>1988895</v>
          </cell>
          <cell r="L456">
            <v>1674153</v>
          </cell>
          <cell r="M456">
            <v>1988895</v>
          </cell>
          <cell r="N456">
            <v>1209.0999999999999</v>
          </cell>
          <cell r="O456">
            <v>1209.0999999999999</v>
          </cell>
        </row>
        <row r="457">
          <cell r="B457" t="str">
            <v>78-1005-24</v>
          </cell>
          <cell r="C457" t="str">
            <v>Kemp Compressor Fuel #2</v>
          </cell>
          <cell r="D457">
            <v>43697</v>
          </cell>
          <cell r="E457">
            <v>43973</v>
          </cell>
          <cell r="F457">
            <v>43206</v>
          </cell>
          <cell r="L457">
            <v>43697</v>
          </cell>
          <cell r="M457">
            <v>43973</v>
          </cell>
          <cell r="N457">
            <v>1006.32</v>
          </cell>
          <cell r="O457">
            <v>1006.4</v>
          </cell>
        </row>
        <row r="458">
          <cell r="B458" t="str">
            <v>78-1006-24</v>
          </cell>
          <cell r="C458" t="str">
            <v>Kemp Compressor Inlet #2</v>
          </cell>
          <cell r="D458">
            <v>1111947</v>
          </cell>
          <cell r="E458">
            <v>1344790</v>
          </cell>
          <cell r="F458">
            <v>1321323</v>
          </cell>
          <cell r="L458">
            <v>1111947</v>
          </cell>
          <cell r="M458">
            <v>1321323</v>
          </cell>
          <cell r="N458">
            <v>1209.4000000000001</v>
          </cell>
          <cell r="O458">
            <v>1209.4000000000001</v>
          </cell>
        </row>
        <row r="459">
          <cell r="B459" t="str">
            <v>78-1007-24</v>
          </cell>
          <cell r="C459" t="str">
            <v>Kemp Compressor Outlet #3</v>
          </cell>
          <cell r="D459">
            <v>0</v>
          </cell>
          <cell r="E459">
            <v>0</v>
          </cell>
          <cell r="F459">
            <v>0</v>
          </cell>
          <cell r="L459">
            <v>0</v>
          </cell>
          <cell r="M459">
            <v>0</v>
          </cell>
          <cell r="N459">
            <v>0</v>
          </cell>
          <cell r="O459">
            <v>1209.0999999999999</v>
          </cell>
        </row>
        <row r="460">
          <cell r="B460" t="str">
            <v>78-1008-24</v>
          </cell>
          <cell r="C460" t="str">
            <v>Kemp Comp Fuel #3</v>
          </cell>
          <cell r="D460">
            <v>23892</v>
          </cell>
          <cell r="E460">
            <v>24043</v>
          </cell>
          <cell r="F460">
            <v>23623</v>
          </cell>
          <cell r="L460">
            <v>23892</v>
          </cell>
          <cell r="M460">
            <v>24043</v>
          </cell>
          <cell r="N460">
            <v>1006.32</v>
          </cell>
          <cell r="O460">
            <v>1006.3</v>
          </cell>
        </row>
        <row r="461">
          <cell r="B461" t="str">
            <v>78-1009-24</v>
          </cell>
          <cell r="C461" t="str">
            <v>Kemp  Inlet #3</v>
          </cell>
          <cell r="D461">
            <v>1377787</v>
          </cell>
          <cell r="E461">
            <v>1669877</v>
          </cell>
          <cell r="F461">
            <v>1640738</v>
          </cell>
          <cell r="L461">
            <v>1377787</v>
          </cell>
          <cell r="M461">
            <v>1640738</v>
          </cell>
          <cell r="N461">
            <v>1212</v>
          </cell>
          <cell r="O461">
            <v>1212</v>
          </cell>
        </row>
        <row r="462">
          <cell r="B462" t="str">
            <v>78-2000-24</v>
          </cell>
          <cell r="C462" t="str">
            <v>Silver Creek Plant Inlet #1</v>
          </cell>
          <cell r="D462">
            <v>2847972</v>
          </cell>
          <cell r="E462">
            <v>3339734</v>
          </cell>
          <cell r="F462">
            <v>3281455</v>
          </cell>
          <cell r="L462">
            <v>2847972</v>
          </cell>
          <cell r="M462">
            <v>3281455</v>
          </cell>
          <cell r="N462">
            <v>1172.67</v>
          </cell>
          <cell r="O462">
            <v>1172.5999999999999</v>
          </cell>
        </row>
        <row r="463">
          <cell r="B463" t="str">
            <v>78-2001-24</v>
          </cell>
          <cell r="C463" t="str">
            <v>Silver Creek Plant Inlet #2</v>
          </cell>
          <cell r="D463">
            <v>2847828</v>
          </cell>
          <cell r="E463">
            <v>3340001</v>
          </cell>
          <cell r="F463">
            <v>3281718</v>
          </cell>
          <cell r="L463">
            <v>2847828</v>
          </cell>
          <cell r="M463">
            <v>3281718</v>
          </cell>
          <cell r="N463">
            <v>1172.82</v>
          </cell>
          <cell r="O463">
            <v>1172.9000000000001</v>
          </cell>
        </row>
        <row r="464">
          <cell r="B464" t="str">
            <v>78-2002-24</v>
          </cell>
          <cell r="C464" t="str">
            <v>Silver Creek Plant Outlet #1</v>
          </cell>
          <cell r="D464">
            <v>2406972</v>
          </cell>
          <cell r="E464">
            <v>2420540</v>
          </cell>
          <cell r="F464">
            <v>2378301</v>
          </cell>
          <cell r="L464">
            <v>2406972</v>
          </cell>
          <cell r="M464">
            <v>2420540</v>
          </cell>
          <cell r="N464">
            <v>1005.64</v>
          </cell>
          <cell r="O464">
            <v>1003.6</v>
          </cell>
        </row>
        <row r="465">
          <cell r="B465" t="str">
            <v>78-2003-24</v>
          </cell>
          <cell r="C465" t="str">
            <v>Silver Creek Plant Outlet #2</v>
          </cell>
          <cell r="D465">
            <v>2378107</v>
          </cell>
          <cell r="E465">
            <v>2393008</v>
          </cell>
          <cell r="F465">
            <v>2351250</v>
          </cell>
          <cell r="L465">
            <v>2378107</v>
          </cell>
          <cell r="M465">
            <v>2393008</v>
          </cell>
          <cell r="N465">
            <v>1006.27</v>
          </cell>
          <cell r="O465">
            <v>1006.4</v>
          </cell>
        </row>
        <row r="466">
          <cell r="B466" t="str">
            <v>78-2004-24</v>
          </cell>
          <cell r="C466" t="str">
            <v>Silver Creek Plant Fuel</v>
          </cell>
          <cell r="D466">
            <v>120271</v>
          </cell>
          <cell r="E466">
            <v>121016</v>
          </cell>
          <cell r="F466">
            <v>118904</v>
          </cell>
          <cell r="L466">
            <v>120271</v>
          </cell>
          <cell r="M466">
            <v>121016</v>
          </cell>
          <cell r="N466">
            <v>1006.19</v>
          </cell>
          <cell r="O466">
            <v>1006.4</v>
          </cell>
        </row>
        <row r="467">
          <cell r="B467" t="str">
            <v>81-41-337</v>
          </cell>
          <cell r="C467" t="str">
            <v>Marys Creek 578 GLS</v>
          </cell>
          <cell r="D467">
            <v>29616</v>
          </cell>
          <cell r="E467">
            <v>34413</v>
          </cell>
          <cell r="F467">
            <v>33812</v>
          </cell>
          <cell r="L467">
            <v>29616</v>
          </cell>
          <cell r="M467">
            <v>33812</v>
          </cell>
          <cell r="N467">
            <v>1161.97</v>
          </cell>
          <cell r="O467">
            <v>1162</v>
          </cell>
        </row>
        <row r="468">
          <cell r="B468" t="str">
            <v>81-5000-24</v>
          </cell>
          <cell r="C468" t="str">
            <v xml:space="preserve">White Settlement Comp Plant </v>
          </cell>
          <cell r="D468">
            <v>1176964</v>
          </cell>
          <cell r="E468">
            <v>1350464</v>
          </cell>
          <cell r="F468">
            <v>1326898</v>
          </cell>
          <cell r="L468">
            <v>1176964</v>
          </cell>
          <cell r="M468">
            <v>1326898</v>
          </cell>
          <cell r="N468">
            <v>1147.4100000000001</v>
          </cell>
          <cell r="O468">
            <v>1147.4000000000001</v>
          </cell>
        </row>
        <row r="469">
          <cell r="B469" t="str">
            <v>81-5001-24</v>
          </cell>
          <cell r="C469" t="str">
            <v>White Settlement Comp Fuel</v>
          </cell>
          <cell r="D469">
            <v>28120</v>
          </cell>
          <cell r="E469">
            <v>32267</v>
          </cell>
          <cell r="F469">
            <v>31704</v>
          </cell>
          <cell r="L469">
            <v>28120</v>
          </cell>
          <cell r="M469">
            <v>31704</v>
          </cell>
          <cell r="N469">
            <v>1147.48</v>
          </cell>
          <cell r="O469">
            <v>1147.4000000000001</v>
          </cell>
        </row>
        <row r="470">
          <cell r="B470" t="str">
            <v>81-5002-24</v>
          </cell>
          <cell r="C470" t="str">
            <v>White Settlement Outlet #2</v>
          </cell>
          <cell r="D470">
            <v>1231062</v>
          </cell>
          <cell r="E470">
            <v>1377616</v>
          </cell>
          <cell r="F470">
            <v>1353576</v>
          </cell>
          <cell r="L470">
            <v>1231062</v>
          </cell>
          <cell r="M470">
            <v>1353576</v>
          </cell>
          <cell r="N470">
            <v>1119.05</v>
          </cell>
          <cell r="O470">
            <v>1119.0999999999999</v>
          </cell>
        </row>
        <row r="471">
          <cell r="B471" t="str">
            <v>81-5003-24</v>
          </cell>
          <cell r="C471" t="str">
            <v>White Settlement Fuel #2</v>
          </cell>
          <cell r="D471">
            <v>52695</v>
          </cell>
          <cell r="E471">
            <v>60463</v>
          </cell>
          <cell r="F471">
            <v>59408</v>
          </cell>
          <cell r="L471">
            <v>52695</v>
          </cell>
          <cell r="M471">
            <v>59408</v>
          </cell>
          <cell r="N471">
            <v>1147.4100000000001</v>
          </cell>
          <cell r="O471">
            <v>1147.4000000000001</v>
          </cell>
        </row>
        <row r="472">
          <cell r="B472" t="str">
            <v>84-50-002</v>
          </cell>
          <cell r="C472" t="str">
            <v>Benbrook Outlet 1</v>
          </cell>
          <cell r="D472">
            <v>850626</v>
          </cell>
          <cell r="E472">
            <v>987467</v>
          </cell>
          <cell r="F472">
            <v>970236</v>
          </cell>
          <cell r="L472">
            <v>850626</v>
          </cell>
          <cell r="M472">
            <v>970236</v>
          </cell>
          <cell r="N472">
            <v>1160.8699999999999</v>
          </cell>
          <cell r="O472">
            <v>1160.8</v>
          </cell>
        </row>
        <row r="473">
          <cell r="B473" t="str">
            <v>84-50-003</v>
          </cell>
          <cell r="C473" t="str">
            <v>Benbrook Outlet 2</v>
          </cell>
          <cell r="D473">
            <v>848410</v>
          </cell>
          <cell r="E473">
            <v>984895</v>
          </cell>
          <cell r="F473">
            <v>967708</v>
          </cell>
          <cell r="L473">
            <v>848410</v>
          </cell>
          <cell r="M473">
            <v>967708</v>
          </cell>
          <cell r="N473">
            <v>1160.8699999999999</v>
          </cell>
          <cell r="O473">
            <v>1160.8</v>
          </cell>
        </row>
        <row r="474">
          <cell r="B474" t="str">
            <v>84-51-002</v>
          </cell>
          <cell r="C474" t="str">
            <v>Benbrook Master Fuel</v>
          </cell>
          <cell r="D474">
            <v>42838</v>
          </cell>
          <cell r="E474">
            <v>49726</v>
          </cell>
          <cell r="F474">
            <v>48858</v>
          </cell>
          <cell r="L474">
            <v>42838</v>
          </cell>
          <cell r="M474">
            <v>48858</v>
          </cell>
          <cell r="N474">
            <v>1160.79</v>
          </cell>
          <cell r="O474">
            <v>1160.8</v>
          </cell>
        </row>
        <row r="475">
          <cell r="B475" t="str">
            <v>78-JT-SKID</v>
          </cell>
          <cell r="C475" t="str">
            <v>Azle JT Skid Inlet</v>
          </cell>
          <cell r="D475">
            <v>0</v>
          </cell>
          <cell r="E475">
            <v>0</v>
          </cell>
          <cell r="F475">
            <v>0</v>
          </cell>
          <cell r="N475">
            <v>0</v>
          </cell>
          <cell r="O475">
            <v>0</v>
          </cell>
        </row>
        <row r="476">
          <cell r="B476" t="str">
            <v>72-10-132-DP</v>
          </cell>
          <cell r="D476">
            <v>0</v>
          </cell>
          <cell r="E476">
            <v>0</v>
          </cell>
          <cell r="F476">
            <v>0</v>
          </cell>
        </row>
        <row r="477">
          <cell r="B477" t="str">
            <v>72-40-178-DP</v>
          </cell>
          <cell r="D477">
            <v>0</v>
          </cell>
          <cell r="E477">
            <v>0</v>
          </cell>
          <cell r="F477">
            <v>0</v>
          </cell>
        </row>
        <row r="478">
          <cell r="B478" t="str">
            <v>78-BACKFLOW</v>
          </cell>
          <cell r="D478">
            <v>0</v>
          </cell>
          <cell r="E478">
            <v>0</v>
          </cell>
          <cell r="F478">
            <v>0</v>
          </cell>
        </row>
        <row r="479">
          <cell r="B479" t="str">
            <v>78-00-AZLE-SHRIN</v>
          </cell>
          <cell r="D479">
            <v>0</v>
          </cell>
          <cell r="E479">
            <v>0</v>
          </cell>
          <cell r="F479">
            <v>0</v>
          </cell>
        </row>
        <row r="482">
          <cell r="B482" t="str">
            <v>Volume Check:</v>
          </cell>
          <cell r="C482" t="str">
            <v>Sum of Goforth-Azle Volumes.xls</v>
          </cell>
          <cell r="D482">
            <v>45383474</v>
          </cell>
          <cell r="E482">
            <v>50602328</v>
          </cell>
        </row>
        <row r="483">
          <cell r="C483" t="str">
            <v>Sum of Point of Receipt Meters</v>
          </cell>
          <cell r="D483">
            <v>8995274</v>
          </cell>
          <cell r="E483">
            <v>10570325</v>
          </cell>
        </row>
        <row r="484">
          <cell r="C484" t="str">
            <v>Sum of Plant Meters</v>
          </cell>
          <cell r="D484">
            <v>39790774</v>
          </cell>
          <cell r="E484">
            <v>43574300</v>
          </cell>
        </row>
        <row r="485">
          <cell r="C485" t="str">
            <v>Goforth Calculated Residue</v>
          </cell>
          <cell r="D485">
            <v>-951095</v>
          </cell>
          <cell r="E485">
            <v>-1019277</v>
          </cell>
        </row>
        <row r="486">
          <cell r="C486" t="str">
            <v>ETC Residue manually entered</v>
          </cell>
          <cell r="D486">
            <v>-2421866</v>
          </cell>
          <cell r="E486">
            <v>-2488607</v>
          </cell>
        </row>
        <row r="487">
          <cell r="C487" t="str">
            <v>Allocated 81-41-337</v>
          </cell>
          <cell r="D487">
            <v>-29613</v>
          </cell>
          <cell r="E487">
            <v>-34413</v>
          </cell>
        </row>
        <row r="488">
          <cell r="C488" t="str">
            <v>Difference - Should be zero</v>
          </cell>
          <cell r="D488">
            <v>0</v>
          </cell>
          <cell r="E488">
            <v>0</v>
          </cell>
          <cell r="F488" t="str">
            <v xml:space="preserve">&lt;&lt; </v>
          </cell>
        </row>
        <row r="492">
          <cell r="B492" t="str">
            <v>Devon GLS Allocation for 72-12-195:</v>
          </cell>
          <cell r="D492" t="str">
            <v>PGAS Volume:</v>
          </cell>
          <cell r="F492" t="str">
            <v>from Devon:</v>
          </cell>
          <cell r="H492" t="str">
            <v>Allocated GLS:</v>
          </cell>
        </row>
        <row r="493">
          <cell r="D493" t="str">
            <v>Mcf</v>
          </cell>
          <cell r="E493" t="str">
            <v>MMBtu</v>
          </cell>
          <cell r="F493" t="str">
            <v>Mcf %</v>
          </cell>
          <cell r="H493" t="str">
            <v>Mcf</v>
          </cell>
          <cell r="I493" t="str">
            <v>MMBtu</v>
          </cell>
        </row>
        <row r="494">
          <cell r="B494" t="str">
            <v>72-12-195-2H</v>
          </cell>
          <cell r="C494" t="str">
            <v>Faxel 2H GLS</v>
          </cell>
          <cell r="F494">
            <v>0.38</v>
          </cell>
          <cell r="H494">
            <v>7463</v>
          </cell>
          <cell r="I494">
            <v>9282</v>
          </cell>
        </row>
        <row r="496">
          <cell r="B496" t="str">
            <v>72-12-195-3H</v>
          </cell>
          <cell r="C496" t="str">
            <v>Faxel 3H GLS</v>
          </cell>
          <cell r="F496">
            <v>0.62</v>
          </cell>
          <cell r="H496">
            <v>12176</v>
          </cell>
          <cell r="I496">
            <v>15145</v>
          </cell>
        </row>
        <row r="498">
          <cell r="B498" t="str">
            <v>72-12-195</v>
          </cell>
          <cell r="C498" t="str">
            <v>Faxel 2H &amp; 3H GLS</v>
          </cell>
          <cell r="D498">
            <v>19639</v>
          </cell>
          <cell r="E498">
            <v>24427</v>
          </cell>
          <cell r="F498">
            <v>1</v>
          </cell>
          <cell r="H498">
            <v>19639</v>
          </cell>
          <cell r="I498">
            <v>24427</v>
          </cell>
        </row>
        <row r="499">
          <cell r="D499" t="str">
            <v>Btu:</v>
          </cell>
          <cell r="E499">
            <v>1.2438006008452569</v>
          </cell>
        </row>
        <row r="501">
          <cell r="B501" t="str">
            <v>Devon GLS Allocation for 72-12-228:</v>
          </cell>
          <cell r="H501" t="str">
            <v>Allocated GLS:</v>
          </cell>
        </row>
        <row r="502">
          <cell r="H502" t="str">
            <v>Mcf</v>
          </cell>
          <cell r="I502" t="str">
            <v>MMBtu</v>
          </cell>
        </row>
        <row r="503">
          <cell r="B503" t="str">
            <v>72-12-228-BS</v>
          </cell>
          <cell r="C503" t="str">
            <v>Bedinger South 123 CDP GLS</v>
          </cell>
          <cell r="F503">
            <v>0.67</v>
          </cell>
          <cell r="H503">
            <v>14359.44</v>
          </cell>
          <cell r="I503">
            <v>18048.460000000003</v>
          </cell>
        </row>
        <row r="504">
          <cell r="B504" t="str">
            <v>72-12-228-CL</v>
          </cell>
          <cell r="C504" t="str">
            <v>Clark 1 &amp; 2 CDP GLS</v>
          </cell>
          <cell r="F504">
            <v>0.33</v>
          </cell>
          <cell r="H504">
            <v>7072.5599999999995</v>
          </cell>
          <cell r="I504">
            <v>8889.5399999999972</v>
          </cell>
        </row>
        <row r="505">
          <cell r="B505" t="str">
            <v>72-12-228</v>
          </cell>
          <cell r="C505" t="str">
            <v>Bedinger South 1 2 3 CDP GLS</v>
          </cell>
          <cell r="D505">
            <v>21432</v>
          </cell>
          <cell r="E505">
            <v>26938</v>
          </cell>
          <cell r="H505">
            <v>21432</v>
          </cell>
          <cell r="I505">
            <v>26938</v>
          </cell>
        </row>
        <row r="506">
          <cell r="B506" t="str">
            <v>72-99-12-228</v>
          </cell>
          <cell r="C506" t="str">
            <v>Bedinger South 1 2 3  CDP PGLS</v>
          </cell>
          <cell r="D506" t="str">
            <v>Btu:</v>
          </cell>
          <cell r="E506">
            <v>1.2569055617767824</v>
          </cell>
        </row>
        <row r="512">
          <cell r="B512" t="str">
            <v>Chesapeake Mary's Creek 5-7-8 GLS Allocation:</v>
          </cell>
          <cell r="D512" t="str">
            <v>Mcf</v>
          </cell>
          <cell r="E512" t="str">
            <v>MMBtu-Dry</v>
          </cell>
          <cell r="H512" t="str">
            <v>Mcf</v>
          </cell>
          <cell r="I512" t="str">
            <v>MMBtu-Dry</v>
          </cell>
          <cell r="J512" t="str">
            <v>Mcf</v>
          </cell>
          <cell r="K512" t="str">
            <v>MMBtu-Dry</v>
          </cell>
          <cell r="M512" t="str">
            <v>Mcf</v>
          </cell>
          <cell r="N512" t="str">
            <v>MMBtu-Dry</v>
          </cell>
        </row>
        <row r="513">
          <cell r="D513" t="str">
            <v>PGAS Sales Volume:</v>
          </cell>
          <cell r="F513" t="str">
            <v>Btu-Dry</v>
          </cell>
          <cell r="H513" t="str">
            <v>MC 5-7-8 GLS</v>
          </cell>
          <cell r="J513" t="str">
            <v>Allocated MC 5-7-8 GLS</v>
          </cell>
          <cell r="M513" t="str">
            <v>Total Allocated GLS:</v>
          </cell>
        </row>
        <row r="515">
          <cell r="B515" t="str">
            <v>81-40-139</v>
          </cell>
          <cell r="C515" t="str">
            <v>Marys Creek 5H</v>
          </cell>
          <cell r="D515">
            <v>18688</v>
          </cell>
          <cell r="E515">
            <v>21701</v>
          </cell>
          <cell r="F515">
            <v>1.161226455479452</v>
          </cell>
          <cell r="J515">
            <v>16010</v>
          </cell>
          <cell r="K515">
            <v>18591</v>
          </cell>
          <cell r="M515">
            <v>16010</v>
          </cell>
          <cell r="N515">
            <v>18591</v>
          </cell>
        </row>
        <row r="516">
          <cell r="B516" t="str">
            <v>81-40-140</v>
          </cell>
          <cell r="C516" t="str">
            <v>Marys Creek 7H</v>
          </cell>
          <cell r="D516">
            <v>0</v>
          </cell>
          <cell r="E516">
            <v>0</v>
          </cell>
          <cell r="F516">
            <v>1E-4</v>
          </cell>
          <cell r="J516">
            <v>0</v>
          </cell>
          <cell r="K516">
            <v>0</v>
          </cell>
          <cell r="M516">
            <v>0</v>
          </cell>
          <cell r="N516">
            <v>0</v>
          </cell>
        </row>
        <row r="517">
          <cell r="B517" t="str">
            <v>81-40-141</v>
          </cell>
          <cell r="C517" t="str">
            <v>Marys Creek 8H</v>
          </cell>
          <cell r="D517">
            <v>15879</v>
          </cell>
          <cell r="E517">
            <v>18469</v>
          </cell>
          <cell r="F517">
            <v>1.1631085080924493</v>
          </cell>
          <cell r="J517">
            <v>13603</v>
          </cell>
          <cell r="K517">
            <v>15822</v>
          </cell>
          <cell r="M517">
            <v>13603</v>
          </cell>
          <cell r="N517">
            <v>15822</v>
          </cell>
        </row>
        <row r="519">
          <cell r="B519" t="str">
            <v>81-41-337</v>
          </cell>
          <cell r="C519" t="str">
            <v>Marys Creek 578 GLS</v>
          </cell>
          <cell r="D519">
            <v>34567</v>
          </cell>
          <cell r="E519">
            <v>40170</v>
          </cell>
          <cell r="F519">
            <v>1.1620910116585181</v>
          </cell>
          <cell r="H519">
            <v>29616</v>
          </cell>
          <cell r="I519">
            <v>34413</v>
          </cell>
          <cell r="J519">
            <v>29613</v>
          </cell>
          <cell r="K519">
            <v>34413</v>
          </cell>
          <cell r="M519">
            <v>29613</v>
          </cell>
          <cell r="N519">
            <v>34413</v>
          </cell>
        </row>
        <row r="520">
          <cell r="I520">
            <v>1.1619732576985413</v>
          </cell>
          <cell r="K520">
            <v>1.16209097355891</v>
          </cell>
          <cell r="N520">
            <v>1.16209097355891</v>
          </cell>
        </row>
        <row r="523">
          <cell r="H523" t="str">
            <v>Crosstex Check Meters</v>
          </cell>
          <cell r="L523" t="str">
            <v>Empire Allocation</v>
          </cell>
        </row>
        <row r="526">
          <cell r="B526" t="str">
            <v>Benbrook Compressor</v>
          </cell>
          <cell r="D526" t="str">
            <v>MCF</v>
          </cell>
          <cell r="E526" t="str">
            <v>DTH</v>
          </cell>
        </row>
        <row r="527">
          <cell r="B527" t="str">
            <v>Inputs:</v>
          </cell>
        </row>
        <row r="528">
          <cell r="B528" t="str">
            <v>Benbrook Point of Receipt</v>
          </cell>
          <cell r="D528">
            <v>1359799</v>
          </cell>
          <cell r="E528">
            <v>1570579.75248</v>
          </cell>
        </row>
        <row r="530">
          <cell r="B530" t="str">
            <v>Outputs:</v>
          </cell>
        </row>
        <row r="531">
          <cell r="B531" t="str">
            <v>Benbrook Outlet 1 &amp; 2</v>
          </cell>
          <cell r="D531">
            <v>1699036</v>
          </cell>
          <cell r="E531">
            <v>1972362</v>
          </cell>
        </row>
        <row r="532">
          <cell r="B532" t="str">
            <v>Benbrook Master Fuel</v>
          </cell>
          <cell r="D532">
            <v>55556</v>
          </cell>
          <cell r="E532">
            <v>64489</v>
          </cell>
        </row>
        <row r="533">
          <cell r="D533">
            <v>1754592</v>
          </cell>
          <cell r="E533">
            <v>2036851</v>
          </cell>
        </row>
        <row r="534">
          <cell r="D534">
            <v>394793</v>
          </cell>
          <cell r="E534">
            <v>466271.24751999998</v>
          </cell>
        </row>
        <row r="535">
          <cell r="C535" t="str">
            <v>Gain</v>
          </cell>
          <cell r="D535">
            <v>0.29033187993225468</v>
          </cell>
          <cell r="E535">
            <v>0.29687842771673417</v>
          </cell>
        </row>
        <row r="538">
          <cell r="B538" t="str">
            <v>Benbrook Point of Receipt</v>
          </cell>
          <cell r="D538">
            <v>1359799</v>
          </cell>
          <cell r="E538">
            <v>1570579.75248</v>
          </cell>
          <cell r="F538">
            <v>0.77499441465594276</v>
          </cell>
          <cell r="G538">
            <v>0.77108229933362826</v>
          </cell>
        </row>
        <row r="539">
          <cell r="B539" t="str">
            <v>Goforth/Kemp POR to Benbrook</v>
          </cell>
          <cell r="D539">
            <v>394793</v>
          </cell>
          <cell r="E539">
            <v>466271.24751999998</v>
          </cell>
          <cell r="F539">
            <v>0.22500558534405721</v>
          </cell>
          <cell r="G539">
            <v>0.22891770066637177</v>
          </cell>
        </row>
        <row r="540">
          <cell r="D540">
            <v>1754592</v>
          </cell>
          <cell r="E540">
            <v>2036851</v>
          </cell>
        </row>
        <row r="542">
          <cell r="B542" t="str">
            <v>84-51-002 Benbrook Master Fuel</v>
          </cell>
          <cell r="D542">
            <v>55556</v>
          </cell>
          <cell r="E542">
            <v>64489</v>
          </cell>
          <cell r="F542">
            <v>1.1607927136582907</v>
          </cell>
        </row>
        <row r="544">
          <cell r="B544" t="str">
            <v>Benbrook POR Fuel from Benbrook</v>
          </cell>
          <cell r="D544">
            <v>42838.248221779046</v>
          </cell>
          <cell r="E544">
            <v>49726.32640172635</v>
          </cell>
        </row>
        <row r="545">
          <cell r="B545" t="str">
            <v>Goforth/Kemp POR Fuel from Benbrook</v>
          </cell>
          <cell r="D545">
            <v>12717.751778220951</v>
          </cell>
          <cell r="E545">
            <v>14762.67359827365</v>
          </cell>
        </row>
        <row r="546">
          <cell r="D546">
            <v>55556</v>
          </cell>
          <cell r="E546">
            <v>64489</v>
          </cell>
        </row>
        <row r="549">
          <cell r="B549" t="str">
            <v>Subtract from 84-51-002 in Meters tab</v>
          </cell>
          <cell r="D549">
            <v>-12717.751778220951</v>
          </cell>
          <cell r="E549">
            <v>-14762.67359827365</v>
          </cell>
        </row>
        <row r="550">
          <cell r="B550" t="str">
            <v>Add to 72-11-005 in Meters tab</v>
          </cell>
          <cell r="D550">
            <v>12717.751778220951</v>
          </cell>
          <cell r="E550">
            <v>14762.67359827365</v>
          </cell>
        </row>
      </sheetData>
      <sheetData sheetId="2">
        <row r="3">
          <cell r="A3" t="str">
            <v>Meter No.</v>
          </cell>
          <cell r="B3" t="str">
            <v>Producer/ Contract</v>
          </cell>
          <cell r="C3" t="str">
            <v>Meter Desc.</v>
          </cell>
          <cell r="D3" t="str">
            <v>POR Mcf</v>
          </cell>
          <cell r="E3" t="str">
            <v>POR MMBtu Sat</v>
          </cell>
          <cell r="F3" t="str">
            <v>Calculated Btu - Sat</v>
          </cell>
          <cell r="G3" t="str">
            <v>Total Gof Comp Fuel Mcf</v>
          </cell>
          <cell r="H3" t="str">
            <v>Total Gof Comp Fuel MMBtu</v>
          </cell>
          <cell r="I3" t="str">
            <v>Total Kemp Comp Fuel Mcf</v>
          </cell>
          <cell r="J3" t="str">
            <v>Total Kemp Comp Fuel MMBtu</v>
          </cell>
          <cell r="K3" t="str">
            <v>Total WS Comp Fuel Mcf</v>
          </cell>
          <cell r="L3" t="str">
            <v>Total WS Comp Fuel MMBtu</v>
          </cell>
          <cell r="M3" t="str">
            <v>Total BB Comp Fuel Mcf</v>
          </cell>
          <cell r="N3" t="str">
            <v>Total BB Comp Fuel MMBtu</v>
          </cell>
          <cell r="O3" t="str">
            <v>Total Wet Compressor Fuel Mcf</v>
          </cell>
          <cell r="P3" t="str">
            <v>Total Wet Compressor Fuel MMBtu</v>
          </cell>
          <cell r="Q3" t="str">
            <v>POR Adj for Wet Comp Mcf</v>
          </cell>
          <cell r="R3" t="str">
            <v>POR Adj for Wet Comp MMBtu</v>
          </cell>
          <cell r="S3" t="str">
            <v>Calculated Adj Btu - Sat</v>
          </cell>
          <cell r="T3" t="str">
            <v>Dry Comp Fuel Mcf</v>
          </cell>
          <cell r="U3" t="str">
            <v>Dry Comp Fuel MMBtu</v>
          </cell>
          <cell r="V3" t="str">
            <v>Allocated Plant Inlet Mcf</v>
          </cell>
          <cell r="W3" t="str">
            <v>Allocated Plant Inlet MMBtu</v>
          </cell>
          <cell r="Y3" t="str">
            <v>System</v>
          </cell>
          <cell r="AC3" t="str">
            <v>Goforth Comp Electric Charges</v>
          </cell>
          <cell r="AD3" t="str">
            <v>Kemp Comp Electric Charges</v>
          </cell>
          <cell r="AE3" t="str">
            <v>WS Comp Electric Charges</v>
          </cell>
          <cell r="AF3" t="str">
            <v>BB Comp Electric Charges</v>
          </cell>
          <cell r="AG3" t="str">
            <v>Total Comp Electric Charges</v>
          </cell>
          <cell r="AH3" t="str">
            <v>Goforth Plant Electric Charges</v>
          </cell>
          <cell r="AI3" t="str">
            <v>Azle Plant Electric Charges</v>
          </cell>
          <cell r="AJ3" t="str">
            <v>Silver Creek Plant Electric Charges</v>
          </cell>
          <cell r="AK3" t="str">
            <v>Total Plant Electric Charges</v>
          </cell>
          <cell r="AL3" t="str">
            <v>Total Electric Charges</v>
          </cell>
        </row>
        <row r="4">
          <cell r="A4" t="str">
            <v>72-10-069</v>
          </cell>
          <cell r="B4" t="str">
            <v>Devon-GTH00086</v>
          </cell>
          <cell r="C4" t="str">
            <v>Ray MM 1</v>
          </cell>
          <cell r="D4">
            <v>0</v>
          </cell>
          <cell r="E4">
            <v>0</v>
          </cell>
          <cell r="F4">
            <v>0</v>
          </cell>
          <cell r="G4">
            <v>0</v>
          </cell>
          <cell r="H4">
            <v>0</v>
          </cell>
          <cell r="I4">
            <v>0</v>
          </cell>
          <cell r="J4">
            <v>0</v>
          </cell>
          <cell r="O4">
            <v>0</v>
          </cell>
          <cell r="P4">
            <v>0</v>
          </cell>
          <cell r="Q4">
            <v>0</v>
          </cell>
          <cell r="R4">
            <v>0</v>
          </cell>
          <cell r="S4">
            <v>0</v>
          </cell>
          <cell r="T4">
            <v>0</v>
          </cell>
          <cell r="U4">
            <v>0</v>
          </cell>
          <cell r="V4">
            <v>0</v>
          </cell>
          <cell r="W4">
            <v>0</v>
          </cell>
          <cell r="Y4" t="str">
            <v>Goforth</v>
          </cell>
          <cell r="AC4">
            <v>0</v>
          </cell>
          <cell r="AD4">
            <v>0</v>
          </cell>
          <cell r="AG4">
            <v>0</v>
          </cell>
          <cell r="AH4">
            <v>0</v>
          </cell>
          <cell r="AI4">
            <v>0</v>
          </cell>
          <cell r="AJ4">
            <v>0</v>
          </cell>
          <cell r="AK4">
            <v>0</v>
          </cell>
          <cell r="AL4">
            <v>0</v>
          </cell>
        </row>
        <row r="5">
          <cell r="A5" t="str">
            <v>72-10-084</v>
          </cell>
          <cell r="B5" t="str">
            <v>Devon-GTH00086</v>
          </cell>
          <cell r="C5" t="str">
            <v>Sugar Tree CDP</v>
          </cell>
          <cell r="D5">
            <v>1219</v>
          </cell>
          <cell r="E5">
            <v>1480</v>
          </cell>
          <cell r="F5">
            <v>1.2141099261689909</v>
          </cell>
          <cell r="G5">
            <v>3.722</v>
          </cell>
          <cell r="H5">
            <v>4.2480000000000002</v>
          </cell>
          <cell r="I5">
            <v>1.9570000000000001</v>
          </cell>
          <cell r="J5">
            <v>2.3260000000000001</v>
          </cell>
          <cell r="O5">
            <v>5.6790000000000003</v>
          </cell>
          <cell r="P5">
            <v>6.5739999999999998</v>
          </cell>
          <cell r="Q5">
            <v>1213.3209999999999</v>
          </cell>
          <cell r="R5">
            <v>1473.4259999999999</v>
          </cell>
          <cell r="S5">
            <v>1.2143744318280159</v>
          </cell>
          <cell r="T5">
            <v>30.853000000000002</v>
          </cell>
          <cell r="U5">
            <v>31.373000000000001</v>
          </cell>
          <cell r="V5">
            <v>1198.19</v>
          </cell>
          <cell r="W5">
            <v>1461.7482256323176</v>
          </cell>
          <cell r="Y5" t="str">
            <v>Goforth</v>
          </cell>
          <cell r="AC5">
            <v>0</v>
          </cell>
          <cell r="AD5">
            <v>0</v>
          </cell>
          <cell r="AG5">
            <v>0</v>
          </cell>
          <cell r="AH5">
            <v>0</v>
          </cell>
          <cell r="AI5">
            <v>0</v>
          </cell>
          <cell r="AJ5">
            <v>0</v>
          </cell>
          <cell r="AK5">
            <v>0</v>
          </cell>
          <cell r="AL5">
            <v>0</v>
          </cell>
        </row>
        <row r="6">
          <cell r="A6" t="str">
            <v>72-10-085</v>
          </cell>
          <cell r="B6" t="str">
            <v>Devon-GTH00086</v>
          </cell>
          <cell r="C6" t="str">
            <v>Grogan Barbee 1H</v>
          </cell>
          <cell r="D6">
            <v>6068</v>
          </cell>
          <cell r="E6">
            <v>7425</v>
          </cell>
          <cell r="F6">
            <v>1.2236321687541201</v>
          </cell>
          <cell r="G6">
            <v>18.675000000000001</v>
          </cell>
          <cell r="H6">
            <v>21.314</v>
          </cell>
          <cell r="I6">
            <v>9.8209999999999997</v>
          </cell>
          <cell r="J6">
            <v>11.670999999999999</v>
          </cell>
          <cell r="O6">
            <v>28.496000000000002</v>
          </cell>
          <cell r="P6">
            <v>32.984999999999999</v>
          </cell>
          <cell r="Q6">
            <v>6039.5039999999999</v>
          </cell>
          <cell r="R6">
            <v>7392.0150000000003</v>
          </cell>
          <cell r="S6">
            <v>1.2239440523592666</v>
          </cell>
          <cell r="T6">
            <v>154.78800000000001</v>
          </cell>
          <cell r="U6">
            <v>157.39699999999999</v>
          </cell>
          <cell r="V6">
            <v>5964.17</v>
          </cell>
          <cell r="W6">
            <v>7333.4288997869444</v>
          </cell>
          <cell r="Y6" t="str">
            <v>Goforth</v>
          </cell>
          <cell r="AC6">
            <v>0</v>
          </cell>
          <cell r="AD6">
            <v>0</v>
          </cell>
          <cell r="AG6">
            <v>0</v>
          </cell>
          <cell r="AH6">
            <v>0</v>
          </cell>
          <cell r="AI6">
            <v>0</v>
          </cell>
          <cell r="AJ6">
            <v>0</v>
          </cell>
          <cell r="AK6">
            <v>0</v>
          </cell>
          <cell r="AL6">
            <v>0</v>
          </cell>
        </row>
        <row r="7">
          <cell r="A7" t="str">
            <v>72-10-112</v>
          </cell>
          <cell r="B7" t="str">
            <v>Devon-GTH00086</v>
          </cell>
          <cell r="C7" t="str">
            <v>Wakefield 2H,3H,4H CDP</v>
          </cell>
          <cell r="D7">
            <v>7622</v>
          </cell>
          <cell r="E7">
            <v>9415</v>
          </cell>
          <cell r="F7">
            <v>1.2352400944633954</v>
          </cell>
          <cell r="G7">
            <v>23.678999999999998</v>
          </cell>
          <cell r="H7">
            <v>27.026</v>
          </cell>
          <cell r="I7">
            <v>12.454000000000001</v>
          </cell>
          <cell r="J7">
            <v>14.798999999999999</v>
          </cell>
          <cell r="O7">
            <v>36.132999999999996</v>
          </cell>
          <cell r="P7">
            <v>41.825000000000003</v>
          </cell>
          <cell r="Q7">
            <v>7585.8670000000002</v>
          </cell>
          <cell r="R7">
            <v>9373.1749999999993</v>
          </cell>
          <cell r="S7">
            <v>1.2356102473191264</v>
          </cell>
          <cell r="T7">
            <v>196.273</v>
          </cell>
          <cell r="U7">
            <v>199.58099999999999</v>
          </cell>
          <cell r="V7">
            <v>7491.24</v>
          </cell>
          <cell r="W7">
            <v>9298.8870325290845</v>
          </cell>
          <cell r="Y7" t="str">
            <v>Goforth</v>
          </cell>
          <cell r="AC7">
            <v>0</v>
          </cell>
          <cell r="AD7">
            <v>0</v>
          </cell>
          <cell r="AG7">
            <v>0</v>
          </cell>
          <cell r="AH7">
            <v>0</v>
          </cell>
          <cell r="AI7">
            <v>0</v>
          </cell>
          <cell r="AJ7">
            <v>0</v>
          </cell>
          <cell r="AK7">
            <v>0</v>
          </cell>
          <cell r="AL7">
            <v>0</v>
          </cell>
        </row>
        <row r="8">
          <cell r="A8" t="str">
            <v>72-10-114</v>
          </cell>
          <cell r="B8" t="str">
            <v>Devon-GTH00086</v>
          </cell>
          <cell r="C8" t="str">
            <v>Reilly Bear Creek 2H &amp; 5H CDP</v>
          </cell>
          <cell r="D8">
            <v>10397</v>
          </cell>
          <cell r="E8">
            <v>12830</v>
          </cell>
          <cell r="F8">
            <v>1.2340098105222661</v>
          </cell>
          <cell r="G8">
            <v>32.268000000000001</v>
          </cell>
          <cell r="H8">
            <v>36.829000000000001</v>
          </cell>
          <cell r="I8">
            <v>16.971</v>
          </cell>
          <cell r="J8">
            <v>20.167000000000002</v>
          </cell>
          <cell r="O8">
            <v>49.239000000000004</v>
          </cell>
          <cell r="P8">
            <v>56.996000000000002</v>
          </cell>
          <cell r="Q8">
            <v>10347.761</v>
          </cell>
          <cell r="R8">
            <v>12773.004000000001</v>
          </cell>
          <cell r="S8">
            <v>1.2343736968799337</v>
          </cell>
          <cell r="T8">
            <v>267.46499999999997</v>
          </cell>
          <cell r="U8">
            <v>271.97300000000001</v>
          </cell>
          <cell r="V8">
            <v>10218.68</v>
          </cell>
          <cell r="W8">
            <v>12671.770372583691</v>
          </cell>
          <cell r="Y8" t="str">
            <v>Goforth</v>
          </cell>
          <cell r="AC8">
            <v>0</v>
          </cell>
          <cell r="AD8">
            <v>0</v>
          </cell>
          <cell r="AG8">
            <v>0</v>
          </cell>
          <cell r="AH8">
            <v>0</v>
          </cell>
          <cell r="AI8">
            <v>0</v>
          </cell>
          <cell r="AJ8">
            <v>0</v>
          </cell>
          <cell r="AK8">
            <v>0</v>
          </cell>
          <cell r="AL8">
            <v>0</v>
          </cell>
        </row>
        <row r="9">
          <cell r="A9" t="str">
            <v>72-10-120</v>
          </cell>
          <cell r="B9" t="str">
            <v>Devon-GTH00086</v>
          </cell>
          <cell r="C9" t="str">
            <v>Reilly Bear Creek 3H &amp; 4H CDP</v>
          </cell>
          <cell r="D9">
            <v>7967</v>
          </cell>
          <cell r="E9">
            <v>9708</v>
          </cell>
          <cell r="F9">
            <v>1.2185264214886407</v>
          </cell>
          <cell r="G9">
            <v>24.416</v>
          </cell>
          <cell r="H9">
            <v>27.867000000000001</v>
          </cell>
          <cell r="I9">
            <v>12.842000000000001</v>
          </cell>
          <cell r="J9">
            <v>15.26</v>
          </cell>
          <cell r="O9">
            <v>37.258000000000003</v>
          </cell>
          <cell r="P9">
            <v>43.127000000000002</v>
          </cell>
          <cell r="Q9">
            <v>7929.7420000000002</v>
          </cell>
          <cell r="R9">
            <v>9664.8729999999996</v>
          </cell>
          <cell r="S9">
            <v>1.2188130458721103</v>
          </cell>
          <cell r="T9">
            <v>202.381</v>
          </cell>
          <cell r="U9">
            <v>205.792</v>
          </cell>
          <cell r="V9">
            <v>7830.83</v>
          </cell>
          <cell r="W9">
            <v>9588.2731529860994</v>
          </cell>
          <cell r="Y9" t="str">
            <v>Goforth</v>
          </cell>
          <cell r="AC9">
            <v>0</v>
          </cell>
          <cell r="AD9">
            <v>0</v>
          </cell>
          <cell r="AG9">
            <v>0</v>
          </cell>
          <cell r="AH9">
            <v>0</v>
          </cell>
          <cell r="AI9">
            <v>0</v>
          </cell>
          <cell r="AJ9">
            <v>0</v>
          </cell>
          <cell r="AK9">
            <v>0</v>
          </cell>
          <cell r="AL9">
            <v>0</v>
          </cell>
        </row>
        <row r="10">
          <cell r="A10" t="str">
            <v>72-10-132</v>
          </cell>
          <cell r="B10" t="str">
            <v>Devon-GTH00148</v>
          </cell>
          <cell r="C10" t="str">
            <v>Veal Station Interconnect</v>
          </cell>
          <cell r="D10">
            <v>692329</v>
          </cell>
          <cell r="E10">
            <v>805203</v>
          </cell>
          <cell r="F10">
            <v>1.1630352043609324</v>
          </cell>
          <cell r="G10">
            <v>2025.1489999999999</v>
          </cell>
          <cell r="H10">
            <v>2311.375</v>
          </cell>
          <cell r="I10">
            <v>6528.0810000000001</v>
          </cell>
          <cell r="J10">
            <v>7621.6589999999997</v>
          </cell>
          <cell r="O10">
            <v>8553.23</v>
          </cell>
          <cell r="P10">
            <v>9933.0339999999997</v>
          </cell>
          <cell r="Q10">
            <v>683775.77</v>
          </cell>
          <cell r="R10">
            <v>795269.96600000001</v>
          </cell>
          <cell r="S10">
            <v>1.1630566640289111</v>
          </cell>
          <cell r="T10">
            <v>16785.929</v>
          </cell>
          <cell r="U10">
            <v>17068.848999999998</v>
          </cell>
          <cell r="V10">
            <v>675246.47</v>
          </cell>
          <cell r="W10">
            <v>788966.98015317612</v>
          </cell>
          <cell r="Y10" t="str">
            <v>Goforth</v>
          </cell>
          <cell r="AC10">
            <v>0</v>
          </cell>
          <cell r="AD10">
            <v>0</v>
          </cell>
          <cell r="AG10">
            <v>0</v>
          </cell>
          <cell r="AH10">
            <v>0</v>
          </cell>
          <cell r="AI10">
            <v>0</v>
          </cell>
          <cell r="AJ10">
            <v>0</v>
          </cell>
          <cell r="AK10">
            <v>0</v>
          </cell>
          <cell r="AL10">
            <v>0</v>
          </cell>
        </row>
        <row r="11">
          <cell r="A11" t="str">
            <v>72-10-140</v>
          </cell>
          <cell r="B11" t="str">
            <v>Devon-GTH00086</v>
          </cell>
          <cell r="C11" t="str">
            <v>Goforth 2 &amp; 3H CDP</v>
          </cell>
          <cell r="D11">
            <v>13863</v>
          </cell>
          <cell r="E11">
            <v>16123</v>
          </cell>
          <cell r="F11">
            <v>1.1630238765058067</v>
          </cell>
          <cell r="G11">
            <v>40.551000000000002</v>
          </cell>
          <cell r="H11">
            <v>46.281999999999996</v>
          </cell>
          <cell r="I11">
            <v>21.327000000000002</v>
          </cell>
          <cell r="J11">
            <v>25.343</v>
          </cell>
          <cell r="O11">
            <v>61.878</v>
          </cell>
          <cell r="P11">
            <v>71.625</v>
          </cell>
          <cell r="Q11">
            <v>13801.121999999999</v>
          </cell>
          <cell r="R11">
            <v>16051.375</v>
          </cell>
          <cell r="S11">
            <v>1.1630485550377716</v>
          </cell>
          <cell r="T11">
            <v>336.113</v>
          </cell>
          <cell r="U11">
            <v>341.77800000000002</v>
          </cell>
          <cell r="V11">
            <v>13628.97</v>
          </cell>
          <cell r="W11">
            <v>15924.158339277943</v>
          </cell>
          <cell r="Y11" t="str">
            <v>Goforth</v>
          </cell>
          <cell r="AC11">
            <v>0</v>
          </cell>
          <cell r="AD11">
            <v>0</v>
          </cell>
          <cell r="AG11">
            <v>0</v>
          </cell>
          <cell r="AH11">
            <v>0</v>
          </cell>
          <cell r="AI11">
            <v>0</v>
          </cell>
          <cell r="AJ11">
            <v>0</v>
          </cell>
          <cell r="AK11">
            <v>0</v>
          </cell>
          <cell r="AL11">
            <v>0</v>
          </cell>
        </row>
        <row r="12">
          <cell r="A12" t="str">
            <v>72-10-142</v>
          </cell>
          <cell r="B12" t="str">
            <v>Devon-GTH00086</v>
          </cell>
          <cell r="C12" t="str">
            <v>Martha Reeves 1&amp;2 CDP</v>
          </cell>
          <cell r="D12">
            <v>24686</v>
          </cell>
          <cell r="E12">
            <v>30072</v>
          </cell>
          <cell r="F12">
            <v>1.2181803451348943</v>
          </cell>
          <cell r="G12">
            <v>75.632999999999996</v>
          </cell>
          <cell r="H12">
            <v>86.322999999999993</v>
          </cell>
          <cell r="I12">
            <v>39.777999999999999</v>
          </cell>
          <cell r="J12">
            <v>47.268999999999998</v>
          </cell>
          <cell r="O12">
            <v>115.411</v>
          </cell>
          <cell r="P12">
            <v>133.59199999999998</v>
          </cell>
          <cell r="Q12">
            <v>24570.589</v>
          </cell>
          <cell r="R12">
            <v>29938.407999999999</v>
          </cell>
          <cell r="S12">
            <v>1.2184652146515493</v>
          </cell>
          <cell r="T12">
            <v>626.90599999999995</v>
          </cell>
          <cell r="U12">
            <v>637.47199999999998</v>
          </cell>
          <cell r="V12">
            <v>24264.1</v>
          </cell>
          <cell r="W12">
            <v>29701.128371737967</v>
          </cell>
          <cell r="Y12" t="str">
            <v>Goforth</v>
          </cell>
          <cell r="AC12">
            <v>0</v>
          </cell>
          <cell r="AD12">
            <v>0</v>
          </cell>
          <cell r="AG12">
            <v>0</v>
          </cell>
          <cell r="AH12">
            <v>0</v>
          </cell>
          <cell r="AI12">
            <v>0</v>
          </cell>
          <cell r="AJ12">
            <v>0</v>
          </cell>
          <cell r="AK12">
            <v>0</v>
          </cell>
          <cell r="AL12">
            <v>0</v>
          </cell>
        </row>
        <row r="13">
          <cell r="A13" t="str">
            <v>72-10-153</v>
          </cell>
          <cell r="B13" t="str">
            <v>Devon-GTH00086</v>
          </cell>
          <cell r="C13" t="str">
            <v>J E Carter 1,4,5,7 CDP</v>
          </cell>
          <cell r="D13">
            <v>29144</v>
          </cell>
          <cell r="E13">
            <v>36390</v>
          </cell>
          <cell r="F13">
            <v>1.2486275048037332</v>
          </cell>
          <cell r="G13">
            <v>91.522999999999996</v>
          </cell>
          <cell r="H13">
            <v>104.459</v>
          </cell>
          <cell r="I13">
            <v>48.134999999999998</v>
          </cell>
          <cell r="J13">
            <v>57.2</v>
          </cell>
          <cell r="O13">
            <v>139.65799999999999</v>
          </cell>
          <cell r="P13">
            <v>161.65899999999999</v>
          </cell>
          <cell r="Q13">
            <v>29004.342000000001</v>
          </cell>
          <cell r="R13">
            <v>36228.341</v>
          </cell>
          <cell r="S13">
            <v>1.2490661225826118</v>
          </cell>
          <cell r="T13">
            <v>758.61599999999999</v>
          </cell>
          <cell r="U13">
            <v>771.40200000000004</v>
          </cell>
          <cell r="V13">
            <v>28642.55</v>
          </cell>
          <cell r="W13">
            <v>35941.209924592447</v>
          </cell>
          <cell r="Y13" t="str">
            <v>Goforth</v>
          </cell>
          <cell r="AC13">
            <v>0</v>
          </cell>
          <cell r="AD13">
            <v>0</v>
          </cell>
          <cell r="AG13">
            <v>0</v>
          </cell>
          <cell r="AH13">
            <v>0</v>
          </cell>
          <cell r="AI13">
            <v>0</v>
          </cell>
          <cell r="AJ13">
            <v>0</v>
          </cell>
          <cell r="AK13">
            <v>0</v>
          </cell>
          <cell r="AL13">
            <v>0</v>
          </cell>
        </row>
        <row r="14">
          <cell r="A14" t="str">
            <v>72-10-155</v>
          </cell>
          <cell r="B14" t="str">
            <v>Devon-GTH00086</v>
          </cell>
          <cell r="C14" t="str">
            <v>Cleveland Federal 1,2,3H CDP</v>
          </cell>
          <cell r="D14">
            <v>49266</v>
          </cell>
          <cell r="E14">
            <v>57756</v>
          </cell>
          <cell r="F14">
            <v>1.1723298014858117</v>
          </cell>
          <cell r="G14">
            <v>145.261</v>
          </cell>
          <cell r="H14">
            <v>165.791</v>
          </cell>
          <cell r="I14">
            <v>76.397000000000006</v>
          </cell>
          <cell r="J14">
            <v>90.784000000000006</v>
          </cell>
          <cell r="O14">
            <v>221.65800000000002</v>
          </cell>
          <cell r="P14">
            <v>256.57499999999999</v>
          </cell>
          <cell r="Q14">
            <v>49044.341999999997</v>
          </cell>
          <cell r="R14">
            <v>57499.425000000003</v>
          </cell>
          <cell r="S14">
            <v>1.1723967058218461</v>
          </cell>
          <cell r="T14">
            <v>1204.03</v>
          </cell>
          <cell r="U14">
            <v>1224.3230000000001</v>
          </cell>
          <cell r="V14">
            <v>48432.57</v>
          </cell>
          <cell r="W14">
            <v>57043.707976259771</v>
          </cell>
          <cell r="Y14" t="str">
            <v>Goforth</v>
          </cell>
          <cell r="AC14">
            <v>0</v>
          </cell>
          <cell r="AD14">
            <v>0</v>
          </cell>
          <cell r="AG14">
            <v>0</v>
          </cell>
          <cell r="AH14">
            <v>0</v>
          </cell>
          <cell r="AI14">
            <v>0</v>
          </cell>
          <cell r="AJ14">
            <v>0</v>
          </cell>
          <cell r="AK14">
            <v>0</v>
          </cell>
          <cell r="AL14">
            <v>0</v>
          </cell>
        </row>
        <row r="15">
          <cell r="A15" t="str">
            <v>72-10-186</v>
          </cell>
          <cell r="B15" t="str">
            <v>Devon-GTH00086</v>
          </cell>
          <cell r="C15" t="str">
            <v>Faxel 4&amp;7 CDP</v>
          </cell>
          <cell r="D15">
            <v>35511</v>
          </cell>
          <cell r="E15">
            <v>43579</v>
          </cell>
          <cell r="F15">
            <v>1.2271972064993946</v>
          </cell>
          <cell r="G15">
            <v>109.605</v>
          </cell>
          <cell r="H15">
            <v>125.096</v>
          </cell>
          <cell r="I15">
            <v>57.643999999999998</v>
          </cell>
          <cell r="J15">
            <v>68.5</v>
          </cell>
          <cell r="O15">
            <v>167.249</v>
          </cell>
          <cell r="P15">
            <v>193.596</v>
          </cell>
          <cell r="Q15">
            <v>35343.750999999997</v>
          </cell>
          <cell r="R15">
            <v>43385.404000000002</v>
          </cell>
          <cell r="S15">
            <v>1.2275268688940233</v>
          </cell>
          <cell r="T15">
            <v>908.48400000000004</v>
          </cell>
          <cell r="U15">
            <v>923.79600000000005</v>
          </cell>
          <cell r="V15">
            <v>34902.879999999997</v>
          </cell>
          <cell r="W15">
            <v>43041.548958238323</v>
          </cell>
          <cell r="Y15" t="str">
            <v>Goforth</v>
          </cell>
          <cell r="AC15">
            <v>0</v>
          </cell>
          <cell r="AD15">
            <v>0</v>
          </cell>
          <cell r="AG15">
            <v>0</v>
          </cell>
          <cell r="AH15">
            <v>0</v>
          </cell>
          <cell r="AI15">
            <v>0</v>
          </cell>
          <cell r="AJ15">
            <v>0</v>
          </cell>
          <cell r="AK15">
            <v>0</v>
          </cell>
          <cell r="AL15">
            <v>0</v>
          </cell>
        </row>
        <row r="16">
          <cell r="A16" t="str">
            <v>72-10-187</v>
          </cell>
          <cell r="B16" t="str">
            <v>Devon-GTH00086</v>
          </cell>
          <cell r="C16" t="str">
            <v>Ben Johnson 1H CDP</v>
          </cell>
          <cell r="D16">
            <v>37689</v>
          </cell>
          <cell r="E16">
            <v>46402</v>
          </cell>
          <cell r="F16">
            <v>1.231181511846958</v>
          </cell>
          <cell r="G16">
            <v>116.70399999999999</v>
          </cell>
          <cell r="H16">
            <v>133.19900000000001</v>
          </cell>
          <cell r="I16">
            <v>61.378</v>
          </cell>
          <cell r="J16">
            <v>72.936999999999998</v>
          </cell>
          <cell r="O16">
            <v>178.08199999999999</v>
          </cell>
          <cell r="P16">
            <v>206.13600000000002</v>
          </cell>
          <cell r="Q16">
            <v>37510.917999999998</v>
          </cell>
          <cell r="R16">
            <v>46195.864000000001</v>
          </cell>
          <cell r="S16">
            <v>1.2315311504773092</v>
          </cell>
          <cell r="T16">
            <v>967.33500000000004</v>
          </cell>
          <cell r="U16">
            <v>983.63900000000001</v>
          </cell>
          <cell r="V16">
            <v>37043.01</v>
          </cell>
          <cell r="W16">
            <v>45829.734396944172</v>
          </cell>
          <cell r="Y16" t="str">
            <v>Goforth</v>
          </cell>
          <cell r="AC16">
            <v>0</v>
          </cell>
          <cell r="AD16">
            <v>0</v>
          </cell>
          <cell r="AG16">
            <v>0</v>
          </cell>
          <cell r="AH16">
            <v>0</v>
          </cell>
          <cell r="AI16">
            <v>0</v>
          </cell>
          <cell r="AJ16">
            <v>0</v>
          </cell>
          <cell r="AK16">
            <v>0</v>
          </cell>
          <cell r="AL16">
            <v>0</v>
          </cell>
        </row>
        <row r="17">
          <cell r="A17" t="str">
            <v>72-10-189</v>
          </cell>
          <cell r="B17" t="str">
            <v>Devon-GTH00086</v>
          </cell>
          <cell r="C17" t="str">
            <v>Martha Reeves 3H - 5H CDP</v>
          </cell>
          <cell r="D17">
            <v>35241</v>
          </cell>
          <cell r="E17">
            <v>42927</v>
          </cell>
          <cell r="F17">
            <v>1.2180982378479612</v>
          </cell>
          <cell r="G17">
            <v>107.965</v>
          </cell>
          <cell r="H17">
            <v>123.224</v>
          </cell>
          <cell r="I17">
            <v>56.781999999999996</v>
          </cell>
          <cell r="J17">
            <v>67.474999999999994</v>
          </cell>
          <cell r="O17">
            <v>164.74700000000001</v>
          </cell>
          <cell r="P17">
            <v>190.69900000000001</v>
          </cell>
          <cell r="Q17">
            <v>35076.252999999997</v>
          </cell>
          <cell r="R17">
            <v>42736.300999999999</v>
          </cell>
          <cell r="S17">
            <v>1.2183827331841859</v>
          </cell>
          <cell r="T17">
            <v>894.89200000000005</v>
          </cell>
          <cell r="U17">
            <v>909.97500000000002</v>
          </cell>
          <cell r="V17">
            <v>34638.720000000001</v>
          </cell>
          <cell r="W17">
            <v>42397.590484244647</v>
          </cell>
          <cell r="Y17" t="str">
            <v>Goforth</v>
          </cell>
          <cell r="AC17">
            <v>0</v>
          </cell>
          <cell r="AD17">
            <v>0</v>
          </cell>
          <cell r="AG17">
            <v>0</v>
          </cell>
          <cell r="AH17">
            <v>0</v>
          </cell>
          <cell r="AI17">
            <v>0</v>
          </cell>
          <cell r="AJ17">
            <v>0</v>
          </cell>
          <cell r="AK17">
            <v>0</v>
          </cell>
          <cell r="AL17">
            <v>0</v>
          </cell>
        </row>
        <row r="18">
          <cell r="A18" t="str">
            <v>72-10-191</v>
          </cell>
          <cell r="B18" t="str">
            <v>Devon-GTH00086</v>
          </cell>
          <cell r="C18" t="str">
            <v>Lake Weatherford C CDP</v>
          </cell>
          <cell r="D18">
            <v>5841</v>
          </cell>
          <cell r="E18">
            <v>6919</v>
          </cell>
          <cell r="F18">
            <v>1.1845574387947269</v>
          </cell>
          <cell r="G18">
            <v>17.402000000000001</v>
          </cell>
          <cell r="H18">
            <v>19.861000000000001</v>
          </cell>
          <cell r="I18">
            <v>9.1519999999999992</v>
          </cell>
          <cell r="J18">
            <v>10.875999999999999</v>
          </cell>
          <cell r="O18">
            <v>26.554000000000002</v>
          </cell>
          <cell r="P18">
            <v>30.737000000000002</v>
          </cell>
          <cell r="Q18">
            <v>5814.4459999999999</v>
          </cell>
          <cell r="R18">
            <v>6888.2629999999999</v>
          </cell>
          <cell r="S18">
            <v>1.1846808793133516</v>
          </cell>
          <cell r="T18">
            <v>144.239</v>
          </cell>
          <cell r="U18">
            <v>146.66999999999999</v>
          </cell>
          <cell r="V18">
            <v>5741.92</v>
          </cell>
          <cell r="W18">
            <v>6833.6694329669399</v>
          </cell>
          <cell r="Y18" t="str">
            <v>Goforth</v>
          </cell>
          <cell r="AC18">
            <v>0</v>
          </cell>
          <cell r="AD18">
            <v>0</v>
          </cell>
          <cell r="AG18">
            <v>0</v>
          </cell>
          <cell r="AH18">
            <v>0</v>
          </cell>
          <cell r="AI18">
            <v>0</v>
          </cell>
          <cell r="AJ18">
            <v>0</v>
          </cell>
          <cell r="AK18">
            <v>0</v>
          </cell>
          <cell r="AL18">
            <v>0</v>
          </cell>
        </row>
        <row r="19">
          <cell r="A19" t="str">
            <v>72-10-203</v>
          </cell>
          <cell r="B19" t="str">
            <v>Devon-GTH00086</v>
          </cell>
          <cell r="C19" t="str">
            <v>Coomer 2 &amp; 3H CDP</v>
          </cell>
          <cell r="D19">
            <v>41032</v>
          </cell>
          <cell r="E19">
            <v>43272</v>
          </cell>
          <cell r="F19">
            <v>1.0545915383115616</v>
          </cell>
          <cell r="G19">
            <v>108.83199999999999</v>
          </cell>
          <cell r="H19">
            <v>124.214</v>
          </cell>
          <cell r="I19">
            <v>57.238</v>
          </cell>
          <cell r="J19">
            <v>68.016999999999996</v>
          </cell>
          <cell r="O19">
            <v>166.07</v>
          </cell>
          <cell r="P19">
            <v>192.23099999999999</v>
          </cell>
          <cell r="Q19">
            <v>40865.93</v>
          </cell>
          <cell r="R19">
            <v>43079.769</v>
          </cell>
          <cell r="S19">
            <v>1.0541732195988198</v>
          </cell>
          <cell r="T19">
            <v>902.08399999999995</v>
          </cell>
          <cell r="U19">
            <v>917.28800000000001</v>
          </cell>
          <cell r="V19">
            <v>40356.18</v>
          </cell>
          <cell r="W19">
            <v>42738.336296766938</v>
          </cell>
          <cell r="Y19" t="str">
            <v>Goforth</v>
          </cell>
          <cell r="AC19">
            <v>0</v>
          </cell>
          <cell r="AD19">
            <v>0</v>
          </cell>
          <cell r="AG19">
            <v>0</v>
          </cell>
          <cell r="AH19">
            <v>0</v>
          </cell>
          <cell r="AI19">
            <v>0</v>
          </cell>
          <cell r="AJ19">
            <v>0</v>
          </cell>
          <cell r="AK19">
            <v>0</v>
          </cell>
          <cell r="AL19">
            <v>0</v>
          </cell>
        </row>
        <row r="20">
          <cell r="A20" t="str">
            <v>72-10-205</v>
          </cell>
          <cell r="B20" t="str">
            <v>Devon-GTH00086</v>
          </cell>
          <cell r="C20" t="str">
            <v>Bedinger North 3 &amp; 7H CDP</v>
          </cell>
          <cell r="D20">
            <v>17240</v>
          </cell>
          <cell r="E20">
            <v>21041</v>
          </cell>
          <cell r="F20">
            <v>1.220475638051044</v>
          </cell>
          <cell r="G20">
            <v>52.92</v>
          </cell>
          <cell r="H20">
            <v>60.399000000000001</v>
          </cell>
          <cell r="I20">
            <v>27.832000000000001</v>
          </cell>
          <cell r="J20">
            <v>33.073</v>
          </cell>
          <cell r="O20">
            <v>80.75200000000001</v>
          </cell>
          <cell r="P20">
            <v>93.472000000000008</v>
          </cell>
          <cell r="Q20">
            <v>17159.248</v>
          </cell>
          <cell r="R20">
            <v>20947.527999999998</v>
          </cell>
          <cell r="S20">
            <v>1.2207719126152847</v>
          </cell>
          <cell r="T20">
            <v>438.63799999999998</v>
          </cell>
          <cell r="U20">
            <v>446.03100000000001</v>
          </cell>
          <cell r="V20">
            <v>16945.21</v>
          </cell>
          <cell r="W20">
            <v>20781.50642474294</v>
          </cell>
          <cell r="Y20" t="str">
            <v>Goforth</v>
          </cell>
          <cell r="AC20">
            <v>0</v>
          </cell>
          <cell r="AD20">
            <v>0</v>
          </cell>
          <cell r="AG20">
            <v>0</v>
          </cell>
          <cell r="AH20">
            <v>0</v>
          </cell>
          <cell r="AI20">
            <v>0</v>
          </cell>
          <cell r="AJ20">
            <v>0</v>
          </cell>
          <cell r="AK20">
            <v>0</v>
          </cell>
          <cell r="AL20">
            <v>0</v>
          </cell>
        </row>
        <row r="21">
          <cell r="A21" t="str">
            <v>72-10-212</v>
          </cell>
          <cell r="B21" t="str">
            <v>Devon-GTH00086</v>
          </cell>
          <cell r="C21" t="str">
            <v>Bailey Ranch A1 2 3H CDP</v>
          </cell>
          <cell r="D21">
            <v>32988</v>
          </cell>
          <cell r="E21">
            <v>39279</v>
          </cell>
          <cell r="F21">
            <v>1.1907057111676973</v>
          </cell>
          <cell r="G21">
            <v>98.79</v>
          </cell>
          <cell r="H21">
            <v>112.752</v>
          </cell>
          <cell r="I21">
            <v>51.956000000000003</v>
          </cell>
          <cell r="J21">
            <v>61.741</v>
          </cell>
          <cell r="O21">
            <v>150.74600000000001</v>
          </cell>
          <cell r="P21">
            <v>174.49299999999999</v>
          </cell>
          <cell r="Q21">
            <v>32837.254000000001</v>
          </cell>
          <cell r="R21">
            <v>39104.506999999998</v>
          </cell>
          <cell r="S21">
            <v>1.19085801145248</v>
          </cell>
          <cell r="T21">
            <v>818.84299999999996</v>
          </cell>
          <cell r="U21">
            <v>832.64400000000001</v>
          </cell>
          <cell r="V21">
            <v>32427.65</v>
          </cell>
          <cell r="W21">
            <v>38794.580604303541</v>
          </cell>
          <cell r="Y21" t="str">
            <v>Goforth</v>
          </cell>
          <cell r="AC21">
            <v>0</v>
          </cell>
          <cell r="AD21">
            <v>0</v>
          </cell>
          <cell r="AG21">
            <v>0</v>
          </cell>
          <cell r="AH21">
            <v>0</v>
          </cell>
          <cell r="AI21">
            <v>0</v>
          </cell>
          <cell r="AJ21">
            <v>0</v>
          </cell>
          <cell r="AK21">
            <v>0</v>
          </cell>
          <cell r="AL21">
            <v>0</v>
          </cell>
        </row>
        <row r="22">
          <cell r="A22" t="str">
            <v>72-10-213</v>
          </cell>
          <cell r="B22" t="str">
            <v>Devon-GTH00086</v>
          </cell>
          <cell r="C22" t="str">
            <v>Bailey Ranch 4-5 CDP</v>
          </cell>
          <cell r="D22">
            <v>0</v>
          </cell>
          <cell r="E22">
            <v>0</v>
          </cell>
          <cell r="F22">
            <v>0</v>
          </cell>
          <cell r="G22">
            <v>0</v>
          </cell>
          <cell r="H22">
            <v>0</v>
          </cell>
          <cell r="I22">
            <v>0</v>
          </cell>
          <cell r="J22">
            <v>0</v>
          </cell>
          <cell r="O22">
            <v>0</v>
          </cell>
          <cell r="P22">
            <v>0</v>
          </cell>
          <cell r="Q22">
            <v>0</v>
          </cell>
          <cell r="R22">
            <v>0</v>
          </cell>
          <cell r="S22">
            <v>0</v>
          </cell>
          <cell r="T22">
            <v>0</v>
          </cell>
          <cell r="U22">
            <v>0</v>
          </cell>
          <cell r="V22">
            <v>0</v>
          </cell>
          <cell r="W22">
            <v>0</v>
          </cell>
          <cell r="Y22" t="str">
            <v>Goforth</v>
          </cell>
          <cell r="AC22">
            <v>0</v>
          </cell>
          <cell r="AD22">
            <v>0</v>
          </cell>
          <cell r="AG22">
            <v>0</v>
          </cell>
          <cell r="AH22">
            <v>0</v>
          </cell>
          <cell r="AI22">
            <v>0</v>
          </cell>
          <cell r="AJ22">
            <v>0</v>
          </cell>
          <cell r="AK22">
            <v>0</v>
          </cell>
          <cell r="AL22">
            <v>0</v>
          </cell>
        </row>
        <row r="23">
          <cell r="A23" t="str">
            <v>72-10-225</v>
          </cell>
          <cell r="B23" t="str">
            <v>Devon-GTH00086</v>
          </cell>
          <cell r="C23" t="str">
            <v>JK Daniels CDP GLS</v>
          </cell>
          <cell r="D23">
            <v>14423</v>
          </cell>
          <cell r="E23">
            <v>15468</v>
          </cell>
          <cell r="F23">
            <v>1.0724537197531721</v>
          </cell>
          <cell r="G23">
            <v>38.904000000000003</v>
          </cell>
          <cell r="H23">
            <v>44.402000000000001</v>
          </cell>
          <cell r="I23">
            <v>20.46</v>
          </cell>
          <cell r="J23">
            <v>24.312999999999999</v>
          </cell>
          <cell r="O23">
            <v>59.364000000000004</v>
          </cell>
          <cell r="P23">
            <v>68.715000000000003</v>
          </cell>
          <cell r="Q23">
            <v>14363.636</v>
          </cell>
          <cell r="R23">
            <v>15399.285</v>
          </cell>
          <cell r="S23">
            <v>1.072102147394991</v>
          </cell>
          <cell r="T23">
            <v>322.459</v>
          </cell>
          <cell r="U23">
            <v>327.89400000000001</v>
          </cell>
          <cell r="V23">
            <v>14184.47</v>
          </cell>
          <cell r="W23">
            <v>15277.236539029695</v>
          </cell>
          <cell r="Y23" t="str">
            <v>Goforth</v>
          </cell>
          <cell r="AC23">
            <v>0</v>
          </cell>
          <cell r="AD23">
            <v>0</v>
          </cell>
          <cell r="AG23">
            <v>0</v>
          </cell>
          <cell r="AH23">
            <v>0</v>
          </cell>
          <cell r="AI23">
            <v>0</v>
          </cell>
          <cell r="AJ23">
            <v>0</v>
          </cell>
          <cell r="AK23">
            <v>0</v>
          </cell>
          <cell r="AL23">
            <v>0</v>
          </cell>
        </row>
        <row r="24">
          <cell r="A24" t="str">
            <v>72-10-226</v>
          </cell>
          <cell r="B24" t="str">
            <v>Devon-GTH00086</v>
          </cell>
          <cell r="C24" t="str">
            <v>Bedinger North 4H &amp; 8H CDP</v>
          </cell>
          <cell r="D24">
            <v>22439</v>
          </cell>
          <cell r="E24">
            <v>26933</v>
          </cell>
          <cell r="F24">
            <v>1.2002763046481573</v>
          </cell>
          <cell r="G24">
            <v>67.739000000000004</v>
          </cell>
          <cell r="H24">
            <v>77.313000000000002</v>
          </cell>
          <cell r="I24">
            <v>35.625999999999998</v>
          </cell>
          <cell r="J24">
            <v>42.335000000000001</v>
          </cell>
          <cell r="O24">
            <v>103.36500000000001</v>
          </cell>
          <cell r="P24">
            <v>119.648</v>
          </cell>
          <cell r="Q24">
            <v>22335.634999999998</v>
          </cell>
          <cell r="R24">
            <v>26813.351999999999</v>
          </cell>
          <cell r="S24">
            <v>1.2004741302407567</v>
          </cell>
          <cell r="T24">
            <v>561.46799999999996</v>
          </cell>
          <cell r="U24">
            <v>570.93100000000004</v>
          </cell>
          <cell r="V24">
            <v>22057.02</v>
          </cell>
          <cell r="W24">
            <v>26600.840292797027</v>
          </cell>
          <cell r="Y24" t="str">
            <v>Goforth</v>
          </cell>
          <cell r="AC24">
            <v>0</v>
          </cell>
          <cell r="AD24">
            <v>0</v>
          </cell>
          <cell r="AG24">
            <v>0</v>
          </cell>
          <cell r="AH24">
            <v>0</v>
          </cell>
          <cell r="AI24">
            <v>0</v>
          </cell>
          <cell r="AJ24">
            <v>0</v>
          </cell>
          <cell r="AK24">
            <v>0</v>
          </cell>
          <cell r="AL24">
            <v>0</v>
          </cell>
        </row>
        <row r="25">
          <cell r="A25" t="str">
            <v>72-10-227</v>
          </cell>
          <cell r="B25" t="str">
            <v>Devon-GTH00086</v>
          </cell>
          <cell r="C25" t="str">
            <v>Daniel Bedinger GU 1H &amp; 2H CDP</v>
          </cell>
          <cell r="D25">
            <v>31133</v>
          </cell>
          <cell r="E25">
            <v>37364</v>
          </cell>
          <cell r="F25">
            <v>1.2001413291362864</v>
          </cell>
          <cell r="G25">
            <v>93.972999999999999</v>
          </cell>
          <cell r="H25">
            <v>107.255</v>
          </cell>
          <cell r="I25">
            <v>49.423000000000002</v>
          </cell>
          <cell r="J25">
            <v>58.731000000000002</v>
          </cell>
          <cell r="O25">
            <v>143.39600000000002</v>
          </cell>
          <cell r="P25">
            <v>165.98599999999999</v>
          </cell>
          <cell r="Q25">
            <v>30989.603999999999</v>
          </cell>
          <cell r="R25">
            <v>37198.014000000003</v>
          </cell>
          <cell r="S25">
            <v>1.2003384747994845</v>
          </cell>
          <cell r="T25">
            <v>778.92100000000005</v>
          </cell>
          <cell r="U25">
            <v>792.04899999999998</v>
          </cell>
          <cell r="V25">
            <v>30603.05</v>
          </cell>
          <cell r="W25">
            <v>36903.197691330352</v>
          </cell>
          <cell r="Y25" t="str">
            <v>Goforth</v>
          </cell>
          <cell r="AC25">
            <v>0</v>
          </cell>
          <cell r="AD25">
            <v>0</v>
          </cell>
          <cell r="AG25">
            <v>0</v>
          </cell>
          <cell r="AH25">
            <v>0</v>
          </cell>
          <cell r="AI25">
            <v>0</v>
          </cell>
          <cell r="AJ25">
            <v>0</v>
          </cell>
          <cell r="AK25">
            <v>0</v>
          </cell>
          <cell r="AL25">
            <v>0</v>
          </cell>
        </row>
        <row r="26">
          <cell r="A26" t="str">
            <v>72-10-228</v>
          </cell>
          <cell r="B26" t="str">
            <v>Devon-GTH00086</v>
          </cell>
          <cell r="C26" t="str">
            <v>Bedinger South 1 2 3 CDP</v>
          </cell>
          <cell r="D26">
            <v>24914</v>
          </cell>
          <cell r="E26">
            <v>30767</v>
          </cell>
          <cell r="F26">
            <v>1.2349281528457896</v>
          </cell>
          <cell r="G26">
            <v>77.381</v>
          </cell>
          <cell r="H26">
            <v>88.317999999999998</v>
          </cell>
          <cell r="I26">
            <v>40.697000000000003</v>
          </cell>
          <cell r="J26">
            <v>48.360999999999997</v>
          </cell>
          <cell r="O26">
            <v>118.078</v>
          </cell>
          <cell r="P26">
            <v>136.679</v>
          </cell>
          <cell r="Q26">
            <v>24795.921999999999</v>
          </cell>
          <cell r="R26">
            <v>30630.321</v>
          </cell>
          <cell r="S26">
            <v>1.2352967153227858</v>
          </cell>
          <cell r="T26">
            <v>641.39499999999998</v>
          </cell>
          <cell r="U26">
            <v>652.20500000000004</v>
          </cell>
          <cell r="V26">
            <v>24486.62</v>
          </cell>
          <cell r="W26">
            <v>30387.557551107635</v>
          </cell>
          <cell r="Y26" t="str">
            <v>Goforth</v>
          </cell>
          <cell r="AC26">
            <v>0</v>
          </cell>
          <cell r="AD26">
            <v>0</v>
          </cell>
          <cell r="AG26">
            <v>0</v>
          </cell>
          <cell r="AH26">
            <v>0</v>
          </cell>
          <cell r="AI26">
            <v>0</v>
          </cell>
          <cell r="AJ26">
            <v>0</v>
          </cell>
          <cell r="AK26">
            <v>0</v>
          </cell>
          <cell r="AL26">
            <v>0</v>
          </cell>
        </row>
        <row r="27">
          <cell r="A27" t="str">
            <v>72-10-229</v>
          </cell>
          <cell r="B27" t="str">
            <v>Devon-GTH00086</v>
          </cell>
          <cell r="C27" t="str">
            <v>Clark 1&amp;2 H CDP</v>
          </cell>
          <cell r="D27">
            <v>19229</v>
          </cell>
          <cell r="E27">
            <v>23800</v>
          </cell>
          <cell r="F27">
            <v>1.2377138696760102</v>
          </cell>
          <cell r="G27">
            <v>59.859000000000002</v>
          </cell>
          <cell r="H27">
            <v>68.319000000000003</v>
          </cell>
          <cell r="I27">
            <v>31.481000000000002</v>
          </cell>
          <cell r="J27">
            <v>37.409999999999997</v>
          </cell>
          <cell r="O27">
            <v>91.34</v>
          </cell>
          <cell r="P27">
            <v>105.729</v>
          </cell>
          <cell r="Q27">
            <v>19137.66</v>
          </cell>
          <cell r="R27">
            <v>23694.271000000001</v>
          </cell>
          <cell r="S27">
            <v>1.2380965593494713</v>
          </cell>
          <cell r="T27">
            <v>496.15499999999997</v>
          </cell>
          <cell r="U27">
            <v>504.517</v>
          </cell>
          <cell r="V27">
            <v>18898.939999999999</v>
          </cell>
          <cell r="W27">
            <v>23506.479858439641</v>
          </cell>
          <cell r="Y27" t="str">
            <v>Goforth</v>
          </cell>
          <cell r="AC27">
            <v>0</v>
          </cell>
          <cell r="AD27">
            <v>0</v>
          </cell>
          <cell r="AG27">
            <v>0</v>
          </cell>
          <cell r="AH27">
            <v>0</v>
          </cell>
          <cell r="AI27">
            <v>0</v>
          </cell>
          <cell r="AJ27">
            <v>0</v>
          </cell>
          <cell r="AK27">
            <v>0</v>
          </cell>
          <cell r="AL27">
            <v>0</v>
          </cell>
        </row>
        <row r="28">
          <cell r="A28" t="str">
            <v>72-10-230</v>
          </cell>
          <cell r="B28" t="str">
            <v>Devon-GTH00086</v>
          </cell>
          <cell r="C28" t="str">
            <v>Western Lake GU A1 2 3 4 H CDP</v>
          </cell>
          <cell r="D28">
            <v>49287</v>
          </cell>
          <cell r="E28">
            <v>60333</v>
          </cell>
          <cell r="F28">
            <v>1.224115892628888</v>
          </cell>
          <cell r="G28">
            <v>151.74199999999999</v>
          </cell>
          <cell r="H28">
            <v>173.18899999999999</v>
          </cell>
          <cell r="I28">
            <v>79.805999999999997</v>
          </cell>
          <cell r="J28">
            <v>94.834999999999994</v>
          </cell>
          <cell r="O28">
            <v>231.548</v>
          </cell>
          <cell r="P28">
            <v>268.024</v>
          </cell>
          <cell r="Q28">
            <v>49055.451999999997</v>
          </cell>
          <cell r="R28">
            <v>60064.976000000002</v>
          </cell>
          <cell r="S28">
            <v>1.2244301815830787</v>
          </cell>
          <cell r="T28">
            <v>1257.752</v>
          </cell>
          <cell r="U28">
            <v>1278.951</v>
          </cell>
          <cell r="V28">
            <v>48443.54</v>
          </cell>
          <cell r="W28">
            <v>59588.9254639512</v>
          </cell>
          <cell r="Y28" t="str">
            <v>Goforth</v>
          </cell>
          <cell r="AC28">
            <v>0</v>
          </cell>
          <cell r="AD28">
            <v>0</v>
          </cell>
          <cell r="AG28">
            <v>0</v>
          </cell>
          <cell r="AH28">
            <v>0</v>
          </cell>
          <cell r="AI28">
            <v>0</v>
          </cell>
          <cell r="AJ28">
            <v>0</v>
          </cell>
          <cell r="AK28">
            <v>0</v>
          </cell>
          <cell r="AL28">
            <v>0</v>
          </cell>
        </row>
        <row r="29">
          <cell r="A29" t="str">
            <v>72-10-231</v>
          </cell>
          <cell r="B29" t="str">
            <v>Devon-GTH00086</v>
          </cell>
          <cell r="C29" t="str">
            <v>Coomer 4H &amp; 5H</v>
          </cell>
          <cell r="D29">
            <v>45965</v>
          </cell>
          <cell r="E29">
            <v>48867</v>
          </cell>
          <cell r="F29">
            <v>1.063134994017187</v>
          </cell>
          <cell r="G29">
            <v>122.904</v>
          </cell>
          <cell r="H29">
            <v>140.27500000000001</v>
          </cell>
          <cell r="I29">
            <v>64.638999999999996</v>
          </cell>
          <cell r="J29">
            <v>76.811999999999998</v>
          </cell>
          <cell r="O29">
            <v>187.54300000000001</v>
          </cell>
          <cell r="P29">
            <v>217.08699999999999</v>
          </cell>
          <cell r="Q29">
            <v>45777.457000000002</v>
          </cell>
          <cell r="R29">
            <v>48649.913</v>
          </cell>
          <cell r="S29">
            <v>1.0627482649374778</v>
          </cell>
          <cell r="T29">
            <v>1018.722</v>
          </cell>
          <cell r="U29">
            <v>1035.8920000000001</v>
          </cell>
          <cell r="V29">
            <v>45206.44</v>
          </cell>
          <cell r="W29">
            <v>48264.333604074192</v>
          </cell>
          <cell r="Y29" t="str">
            <v>Goforth</v>
          </cell>
          <cell r="AC29">
            <v>0</v>
          </cell>
          <cell r="AD29">
            <v>0</v>
          </cell>
          <cell r="AG29">
            <v>0</v>
          </cell>
          <cell r="AH29">
            <v>0</v>
          </cell>
          <cell r="AI29">
            <v>0</v>
          </cell>
          <cell r="AJ29">
            <v>0</v>
          </cell>
          <cell r="AK29">
            <v>0</v>
          </cell>
          <cell r="AL29">
            <v>0</v>
          </cell>
        </row>
        <row r="30">
          <cell r="A30" t="str">
            <v>72-10-232</v>
          </cell>
          <cell r="B30" t="str">
            <v>Devon-GTH00086</v>
          </cell>
          <cell r="C30" t="str">
            <v>CJ Edwards 1 &amp; 2 H CDP</v>
          </cell>
          <cell r="D30">
            <v>13057</v>
          </cell>
          <cell r="E30">
            <v>15929</v>
          </cell>
          <cell r="F30">
            <v>1.2199586428735545</v>
          </cell>
          <cell r="G30">
            <v>40.063000000000002</v>
          </cell>
          <cell r="H30">
            <v>45.725000000000001</v>
          </cell>
          <cell r="I30">
            <v>21.07</v>
          </cell>
          <cell r="J30">
            <v>25.038</v>
          </cell>
          <cell r="O30">
            <v>61.133000000000003</v>
          </cell>
          <cell r="P30">
            <v>70.763000000000005</v>
          </cell>
          <cell r="Q30">
            <v>12995.867</v>
          </cell>
          <cell r="R30">
            <v>15858.236999999999</v>
          </cell>
          <cell r="S30">
            <v>1.2202523309910758</v>
          </cell>
          <cell r="T30">
            <v>332.06900000000002</v>
          </cell>
          <cell r="U30">
            <v>337.666</v>
          </cell>
          <cell r="V30">
            <v>12833.76</v>
          </cell>
          <cell r="W30">
            <v>15732.551072403208</v>
          </cell>
          <cell r="Y30" t="str">
            <v>Goforth</v>
          </cell>
          <cell r="AC30">
            <v>0</v>
          </cell>
          <cell r="AD30">
            <v>0</v>
          </cell>
          <cell r="AG30">
            <v>0</v>
          </cell>
          <cell r="AH30">
            <v>0</v>
          </cell>
          <cell r="AI30">
            <v>0</v>
          </cell>
          <cell r="AJ30">
            <v>0</v>
          </cell>
          <cell r="AK30">
            <v>0</v>
          </cell>
          <cell r="AL30">
            <v>0</v>
          </cell>
        </row>
        <row r="31">
          <cell r="A31" t="str">
            <v>72-10-233</v>
          </cell>
          <cell r="B31" t="str">
            <v>Devon-GTH00086</v>
          </cell>
          <cell r="C31" t="str">
            <v>Edwards Bar None (SA) 1 &amp; 2 H CDP</v>
          </cell>
          <cell r="D31">
            <v>28685</v>
          </cell>
          <cell r="E31">
            <v>34973</v>
          </cell>
          <cell r="F31">
            <v>1.2192086456336064</v>
          </cell>
          <cell r="G31">
            <v>87.96</v>
          </cell>
          <cell r="H31">
            <v>100.392</v>
          </cell>
          <cell r="I31">
            <v>46.26</v>
          </cell>
          <cell r="J31">
            <v>54.972000000000001</v>
          </cell>
          <cell r="O31">
            <v>134.22</v>
          </cell>
          <cell r="P31">
            <v>155.364</v>
          </cell>
          <cell r="Q31">
            <v>28550.78</v>
          </cell>
          <cell r="R31">
            <v>34817.635999999999</v>
          </cell>
          <cell r="S31">
            <v>1.2194985916321726</v>
          </cell>
          <cell r="T31">
            <v>729.07600000000002</v>
          </cell>
          <cell r="U31">
            <v>741.36400000000003</v>
          </cell>
          <cell r="V31">
            <v>28194.639999999999</v>
          </cell>
          <cell r="W31">
            <v>34541.685597859614</v>
          </cell>
          <cell r="Y31" t="str">
            <v>Goforth</v>
          </cell>
          <cell r="AC31">
            <v>0</v>
          </cell>
          <cell r="AD31">
            <v>0</v>
          </cell>
          <cell r="AG31">
            <v>0</v>
          </cell>
          <cell r="AH31">
            <v>0</v>
          </cell>
          <cell r="AI31">
            <v>0</v>
          </cell>
          <cell r="AJ31">
            <v>0</v>
          </cell>
          <cell r="AK31">
            <v>0</v>
          </cell>
          <cell r="AL31">
            <v>0</v>
          </cell>
        </row>
        <row r="32">
          <cell r="A32" t="str">
            <v>72-10-234</v>
          </cell>
          <cell r="B32" t="str">
            <v>Devon-GTH00086</v>
          </cell>
          <cell r="C32" t="str">
            <v>Glenna Sansone 1 &amp; 2H CDP</v>
          </cell>
          <cell r="D32">
            <v>28675</v>
          </cell>
          <cell r="E32">
            <v>35086</v>
          </cell>
          <cell r="F32">
            <v>1.2235745422842197</v>
          </cell>
          <cell r="G32">
            <v>88.244</v>
          </cell>
          <cell r="H32">
            <v>100.71599999999999</v>
          </cell>
          <cell r="I32">
            <v>46.41</v>
          </cell>
          <cell r="J32">
            <v>55.15</v>
          </cell>
          <cell r="O32">
            <v>134.654</v>
          </cell>
          <cell r="P32">
            <v>155.86599999999999</v>
          </cell>
          <cell r="Q32">
            <v>28540.346000000001</v>
          </cell>
          <cell r="R32">
            <v>34930.133999999998</v>
          </cell>
          <cell r="S32">
            <v>1.2238861434966484</v>
          </cell>
          <cell r="T32">
            <v>731.43200000000002</v>
          </cell>
          <cell r="U32">
            <v>743.76</v>
          </cell>
          <cell r="V32">
            <v>28184.34</v>
          </cell>
          <cell r="W32">
            <v>34653.291984530675</v>
          </cell>
          <cell r="Y32" t="str">
            <v>Goforth</v>
          </cell>
          <cell r="AC32">
            <v>0</v>
          </cell>
          <cell r="AD32">
            <v>0</v>
          </cell>
          <cell r="AG32">
            <v>0</v>
          </cell>
          <cell r="AH32">
            <v>0</v>
          </cell>
          <cell r="AI32">
            <v>0</v>
          </cell>
          <cell r="AJ32">
            <v>0</v>
          </cell>
          <cell r="AK32">
            <v>0</v>
          </cell>
          <cell r="AL32">
            <v>0</v>
          </cell>
        </row>
        <row r="33">
          <cell r="A33" t="str">
            <v>72-10-236</v>
          </cell>
          <cell r="B33" t="str">
            <v>Devon-GTH00086</v>
          </cell>
          <cell r="C33" t="str">
            <v>Murrin Bear Creek 7 &amp; 9 H CDP</v>
          </cell>
          <cell r="D33">
            <v>36962</v>
          </cell>
          <cell r="E33">
            <v>42435</v>
          </cell>
          <cell r="F33">
            <v>1.1480709918294465</v>
          </cell>
          <cell r="G33">
            <v>106.72799999999999</v>
          </cell>
          <cell r="H33">
            <v>121.812</v>
          </cell>
          <cell r="I33">
            <v>56.131</v>
          </cell>
          <cell r="J33">
            <v>66.701999999999998</v>
          </cell>
          <cell r="O33">
            <v>162.85899999999998</v>
          </cell>
          <cell r="P33">
            <v>188.51400000000001</v>
          </cell>
          <cell r="Q33">
            <v>36799.141000000003</v>
          </cell>
          <cell r="R33">
            <v>42246.485999999997</v>
          </cell>
          <cell r="S33">
            <v>1.1480291347018126</v>
          </cell>
          <cell r="T33">
            <v>884.63499999999999</v>
          </cell>
          <cell r="U33">
            <v>899.54499999999996</v>
          </cell>
          <cell r="V33">
            <v>36340.11</v>
          </cell>
          <cell r="W33">
            <v>41911.657558439001</v>
          </cell>
          <cell r="Y33" t="str">
            <v>Goforth</v>
          </cell>
          <cell r="AC33">
            <v>0</v>
          </cell>
          <cell r="AD33">
            <v>0</v>
          </cell>
          <cell r="AG33">
            <v>0</v>
          </cell>
          <cell r="AH33">
            <v>0</v>
          </cell>
          <cell r="AI33">
            <v>0</v>
          </cell>
          <cell r="AJ33">
            <v>0</v>
          </cell>
          <cell r="AK33">
            <v>0</v>
          </cell>
          <cell r="AL33">
            <v>0</v>
          </cell>
        </row>
        <row r="34">
          <cell r="A34" t="str">
            <v>72-10-237</v>
          </cell>
          <cell r="B34" t="str">
            <v>Devon-GTH00086</v>
          </cell>
          <cell r="C34" t="str">
            <v>Bailey Ranch C (SA) 4H</v>
          </cell>
          <cell r="D34">
            <v>35217</v>
          </cell>
          <cell r="E34">
            <v>41371</v>
          </cell>
          <cell r="F34">
            <v>1.1747451514893374</v>
          </cell>
          <cell r="G34">
            <v>104.05200000000001</v>
          </cell>
          <cell r="H34">
            <v>118.758</v>
          </cell>
          <cell r="I34">
            <v>54.722999999999999</v>
          </cell>
          <cell r="J34">
            <v>65.028999999999996</v>
          </cell>
          <cell r="O34">
            <v>158.77500000000001</v>
          </cell>
          <cell r="P34">
            <v>183.78699999999998</v>
          </cell>
          <cell r="Q34">
            <v>35058.224999999999</v>
          </cell>
          <cell r="R34">
            <v>41187.213000000003</v>
          </cell>
          <cell r="S34">
            <v>1.1748231121227617</v>
          </cell>
          <cell r="T34">
            <v>862.45399999999995</v>
          </cell>
          <cell r="U34">
            <v>876.99</v>
          </cell>
          <cell r="V34">
            <v>34620.910000000003</v>
          </cell>
          <cell r="W34">
            <v>40860.779924808121</v>
          </cell>
          <cell r="Y34" t="str">
            <v>Goforth</v>
          </cell>
          <cell r="AC34">
            <v>0</v>
          </cell>
          <cell r="AD34">
            <v>0</v>
          </cell>
          <cell r="AG34">
            <v>0</v>
          </cell>
          <cell r="AH34">
            <v>0</v>
          </cell>
          <cell r="AI34">
            <v>0</v>
          </cell>
          <cell r="AJ34">
            <v>0</v>
          </cell>
          <cell r="AK34">
            <v>0</v>
          </cell>
          <cell r="AL34">
            <v>0</v>
          </cell>
        </row>
        <row r="35">
          <cell r="A35" t="str">
            <v>72-10-238</v>
          </cell>
          <cell r="B35" t="str">
            <v>Devon-GTH00086</v>
          </cell>
          <cell r="C35" t="str">
            <v>Bailey Ranch B1H &amp; B2H CDP</v>
          </cell>
          <cell r="D35">
            <v>50628</v>
          </cell>
          <cell r="E35">
            <v>60418</v>
          </cell>
          <cell r="F35">
            <v>1.1933712570119301</v>
          </cell>
          <cell r="G35">
            <v>151.95599999999999</v>
          </cell>
          <cell r="H35">
            <v>173.43299999999999</v>
          </cell>
          <cell r="I35">
            <v>79.918000000000006</v>
          </cell>
          <cell r="J35">
            <v>94.968000000000004</v>
          </cell>
          <cell r="O35">
            <v>231.874</v>
          </cell>
          <cell r="P35">
            <v>268.40100000000001</v>
          </cell>
          <cell r="Q35">
            <v>50396.125999999997</v>
          </cell>
          <cell r="R35">
            <v>60149.599000000002</v>
          </cell>
          <cell r="S35">
            <v>1.1935361658552883</v>
          </cell>
          <cell r="T35">
            <v>1259.5229999999999</v>
          </cell>
          <cell r="U35">
            <v>1280.752</v>
          </cell>
          <cell r="V35">
            <v>49767.49</v>
          </cell>
          <cell r="W35">
            <v>59672.877776519104</v>
          </cell>
          <cell r="Y35" t="str">
            <v>Goforth</v>
          </cell>
          <cell r="AC35">
            <v>0</v>
          </cell>
          <cell r="AD35">
            <v>0</v>
          </cell>
          <cell r="AG35">
            <v>0</v>
          </cell>
          <cell r="AH35">
            <v>0</v>
          </cell>
          <cell r="AI35">
            <v>0</v>
          </cell>
          <cell r="AJ35">
            <v>0</v>
          </cell>
          <cell r="AK35">
            <v>0</v>
          </cell>
          <cell r="AL35">
            <v>0</v>
          </cell>
        </row>
        <row r="36">
          <cell r="A36" t="str">
            <v>72-10-239</v>
          </cell>
          <cell r="B36" t="str">
            <v>Devon-GTH00086</v>
          </cell>
          <cell r="C36" t="str">
            <v>Bailey Ranch C1H</v>
          </cell>
          <cell r="D36">
            <v>6078</v>
          </cell>
          <cell r="E36">
            <v>7110</v>
          </cell>
          <cell r="F36">
            <v>1.1697926949654491</v>
          </cell>
          <cell r="G36">
            <v>17.882999999999999</v>
          </cell>
          <cell r="H36">
            <v>20.41</v>
          </cell>
          <cell r="I36">
            <v>9.4049999999999994</v>
          </cell>
          <cell r="J36">
            <v>11.176</v>
          </cell>
          <cell r="O36">
            <v>27.287999999999997</v>
          </cell>
          <cell r="P36">
            <v>31.585999999999999</v>
          </cell>
          <cell r="Q36">
            <v>6050.7120000000004</v>
          </cell>
          <cell r="R36">
            <v>7078.4139999999998</v>
          </cell>
          <cell r="S36">
            <v>1.1698481104372509</v>
          </cell>
          <cell r="T36">
            <v>148.221</v>
          </cell>
          <cell r="U36">
            <v>150.71899999999999</v>
          </cell>
          <cell r="V36">
            <v>5975.24</v>
          </cell>
          <cell r="W36">
            <v>7022.313373587107</v>
          </cell>
          <cell r="Y36" t="str">
            <v>Goforth</v>
          </cell>
          <cell r="AC36">
            <v>0</v>
          </cell>
          <cell r="AD36">
            <v>0</v>
          </cell>
          <cell r="AG36">
            <v>0</v>
          </cell>
          <cell r="AH36">
            <v>0</v>
          </cell>
          <cell r="AI36">
            <v>0</v>
          </cell>
          <cell r="AJ36">
            <v>0</v>
          </cell>
          <cell r="AK36">
            <v>0</v>
          </cell>
          <cell r="AL36">
            <v>0</v>
          </cell>
        </row>
        <row r="37">
          <cell r="A37" t="str">
            <v>72-10-240</v>
          </cell>
          <cell r="B37" t="str">
            <v>Devon-GTH00086</v>
          </cell>
          <cell r="C37" t="str">
            <v>Murrin Bear Creek 3 10 11 CDP</v>
          </cell>
          <cell r="D37">
            <v>49599</v>
          </cell>
          <cell r="E37">
            <v>54250</v>
          </cell>
          <cell r="F37">
            <v>1.0937720518558842</v>
          </cell>
          <cell r="G37">
            <v>136.44300000000001</v>
          </cell>
          <cell r="H37">
            <v>155.727</v>
          </cell>
          <cell r="I37">
            <v>71.759</v>
          </cell>
          <cell r="J37">
            <v>85.272999999999996</v>
          </cell>
          <cell r="O37">
            <v>208.202</v>
          </cell>
          <cell r="P37">
            <v>241</v>
          </cell>
          <cell r="Q37">
            <v>49390.798000000003</v>
          </cell>
          <cell r="R37">
            <v>54009</v>
          </cell>
          <cell r="S37">
            <v>1.0935032877986706</v>
          </cell>
          <cell r="T37">
            <v>1130.94</v>
          </cell>
          <cell r="U37">
            <v>1150.002</v>
          </cell>
          <cell r="V37">
            <v>48774.71</v>
          </cell>
          <cell r="W37">
            <v>53580.946663202529</v>
          </cell>
          <cell r="Y37" t="str">
            <v>Goforth</v>
          </cell>
          <cell r="AC37">
            <v>0</v>
          </cell>
          <cell r="AD37">
            <v>0</v>
          </cell>
          <cell r="AG37">
            <v>0</v>
          </cell>
          <cell r="AH37">
            <v>0</v>
          </cell>
          <cell r="AI37">
            <v>0</v>
          </cell>
          <cell r="AJ37">
            <v>0</v>
          </cell>
          <cell r="AK37">
            <v>0</v>
          </cell>
          <cell r="AL37">
            <v>0</v>
          </cell>
        </row>
        <row r="38">
          <cell r="A38" t="str">
            <v>72-10-241</v>
          </cell>
          <cell r="B38" t="str">
            <v>Devon-GTH00086</v>
          </cell>
          <cell r="C38" t="str">
            <v>Bailey Ranch C (SA) 5H</v>
          </cell>
          <cell r="D38">
            <v>24716</v>
          </cell>
          <cell r="E38">
            <v>28799</v>
          </cell>
          <cell r="F38">
            <v>1.1651966337595081</v>
          </cell>
          <cell r="G38">
            <v>72.432000000000002</v>
          </cell>
          <cell r="H38">
            <v>82.668999999999997</v>
          </cell>
          <cell r="I38">
            <v>38.094000000000001</v>
          </cell>
          <cell r="J38">
            <v>45.268000000000001</v>
          </cell>
          <cell r="O38">
            <v>110.52600000000001</v>
          </cell>
          <cell r="P38">
            <v>127.937</v>
          </cell>
          <cell r="Q38">
            <v>24605.473999999998</v>
          </cell>
          <cell r="R38">
            <v>28671.062999999998</v>
          </cell>
          <cell r="S38">
            <v>1.1652310782551882</v>
          </cell>
          <cell r="T38">
            <v>600.36800000000005</v>
          </cell>
          <cell r="U38">
            <v>610.48699999999997</v>
          </cell>
          <cell r="V38">
            <v>24298.55</v>
          </cell>
          <cell r="W38">
            <v>28443.827832033912</v>
          </cell>
          <cell r="Y38" t="str">
            <v>Goforth</v>
          </cell>
          <cell r="AC38">
            <v>0</v>
          </cell>
          <cell r="AD38">
            <v>0</v>
          </cell>
          <cell r="AG38">
            <v>0</v>
          </cell>
          <cell r="AH38">
            <v>0</v>
          </cell>
          <cell r="AI38">
            <v>0</v>
          </cell>
          <cell r="AJ38">
            <v>0</v>
          </cell>
          <cell r="AK38">
            <v>0</v>
          </cell>
          <cell r="AL38">
            <v>0</v>
          </cell>
        </row>
        <row r="39">
          <cell r="A39" t="str">
            <v>72-10-243</v>
          </cell>
          <cell r="B39" t="str">
            <v>Devon-GTH00086</v>
          </cell>
          <cell r="C39" t="str">
            <v>Grant Family 1&amp;2 H CDP</v>
          </cell>
          <cell r="D39">
            <v>29321</v>
          </cell>
          <cell r="E39">
            <v>36162</v>
          </cell>
          <cell r="F39">
            <v>1.2333140070256812</v>
          </cell>
          <cell r="G39">
            <v>90.95</v>
          </cell>
          <cell r="H39">
            <v>103.80500000000001</v>
          </cell>
          <cell r="I39">
            <v>47.832999999999998</v>
          </cell>
          <cell r="J39">
            <v>56.841000000000001</v>
          </cell>
          <cell r="O39">
            <v>138.78300000000002</v>
          </cell>
          <cell r="P39">
            <v>160.64600000000002</v>
          </cell>
          <cell r="Q39">
            <v>29182.217000000001</v>
          </cell>
          <cell r="R39">
            <v>36001.353999999999</v>
          </cell>
          <cell r="S39">
            <v>1.2336743983502008</v>
          </cell>
          <cell r="T39">
            <v>753.86300000000006</v>
          </cell>
          <cell r="U39">
            <v>766.56899999999996</v>
          </cell>
          <cell r="V39">
            <v>28818.2</v>
          </cell>
          <cell r="W39">
            <v>35716.021931105424</v>
          </cell>
          <cell r="Y39" t="str">
            <v>Goforth</v>
          </cell>
          <cell r="AC39">
            <v>0</v>
          </cell>
          <cell r="AD39">
            <v>0</v>
          </cell>
          <cell r="AG39">
            <v>0</v>
          </cell>
          <cell r="AH39">
            <v>0</v>
          </cell>
          <cell r="AI39">
            <v>0</v>
          </cell>
          <cell r="AJ39">
            <v>0</v>
          </cell>
          <cell r="AK39">
            <v>0</v>
          </cell>
          <cell r="AL39">
            <v>0</v>
          </cell>
        </row>
        <row r="40">
          <cell r="A40" t="str">
            <v>72-10-244</v>
          </cell>
          <cell r="B40" t="str">
            <v>Devon-GTH00086</v>
          </cell>
          <cell r="C40" t="str">
            <v>Landers 1 &amp; 2H CDP</v>
          </cell>
          <cell r="D40">
            <v>20906</v>
          </cell>
          <cell r="E40">
            <v>25595</v>
          </cell>
          <cell r="F40">
            <v>1.2242896776045153</v>
          </cell>
          <cell r="G40">
            <v>64.373999999999995</v>
          </cell>
          <cell r="H40">
            <v>73.471999999999994</v>
          </cell>
          <cell r="I40">
            <v>33.856000000000002</v>
          </cell>
          <cell r="J40">
            <v>40.231999999999999</v>
          </cell>
          <cell r="O40">
            <v>98.22999999999999</v>
          </cell>
          <cell r="P40">
            <v>113.70399999999999</v>
          </cell>
          <cell r="Q40">
            <v>20807.77</v>
          </cell>
          <cell r="R40">
            <v>25481.295999999998</v>
          </cell>
          <cell r="S40">
            <v>1.2246048471316242</v>
          </cell>
          <cell r="T40">
            <v>533.57500000000005</v>
          </cell>
          <cell r="U40">
            <v>542.56799999999998</v>
          </cell>
          <cell r="V40">
            <v>20548.22</v>
          </cell>
          <cell r="W40">
            <v>25279.34162612298</v>
          </cell>
          <cell r="Y40" t="str">
            <v>Goforth</v>
          </cell>
          <cell r="AC40">
            <v>0</v>
          </cell>
          <cell r="AD40">
            <v>0</v>
          </cell>
          <cell r="AG40">
            <v>0</v>
          </cell>
          <cell r="AH40">
            <v>0</v>
          </cell>
          <cell r="AI40">
            <v>0</v>
          </cell>
          <cell r="AJ40">
            <v>0</v>
          </cell>
          <cell r="AK40">
            <v>0</v>
          </cell>
          <cell r="AL40">
            <v>0</v>
          </cell>
        </row>
        <row r="41">
          <cell r="A41" t="str">
            <v>72-10-245</v>
          </cell>
          <cell r="B41" t="str">
            <v>Devon-GTH00086</v>
          </cell>
          <cell r="C41" t="str">
            <v>Charles Bedinger A1H &amp; A2H GU CDP</v>
          </cell>
          <cell r="D41">
            <v>41222</v>
          </cell>
          <cell r="E41">
            <v>49868</v>
          </cell>
          <cell r="F41">
            <v>1.2097423705788171</v>
          </cell>
          <cell r="G41">
            <v>125.422</v>
          </cell>
          <cell r="H41">
            <v>143.149</v>
          </cell>
          <cell r="I41">
            <v>65.962999999999994</v>
          </cell>
          <cell r="J41">
            <v>78.385000000000005</v>
          </cell>
          <cell r="O41">
            <v>191.38499999999999</v>
          </cell>
          <cell r="P41">
            <v>221.53399999999999</v>
          </cell>
          <cell r="Q41">
            <v>41030.614999999998</v>
          </cell>
          <cell r="R41">
            <v>49646.466</v>
          </cell>
          <cell r="S41">
            <v>1.209985909302115</v>
          </cell>
          <cell r="T41">
            <v>1039.5889999999999</v>
          </cell>
          <cell r="U41">
            <v>1057.1110000000001</v>
          </cell>
          <cell r="V41">
            <v>40518.81</v>
          </cell>
          <cell r="W41">
            <v>49252.988330879998</v>
          </cell>
          <cell r="Y41" t="str">
            <v>Goforth</v>
          </cell>
          <cell r="AC41">
            <v>0</v>
          </cell>
          <cell r="AD41">
            <v>0</v>
          </cell>
          <cell r="AG41">
            <v>0</v>
          </cell>
          <cell r="AH41">
            <v>0</v>
          </cell>
          <cell r="AI41">
            <v>0</v>
          </cell>
          <cell r="AJ41">
            <v>0</v>
          </cell>
          <cell r="AK41">
            <v>0</v>
          </cell>
          <cell r="AL41">
            <v>0</v>
          </cell>
        </row>
        <row r="42">
          <cell r="A42" t="str">
            <v>72-10-247</v>
          </cell>
          <cell r="B42" t="str">
            <v>Devon-GTH00086</v>
          </cell>
          <cell r="C42" t="str">
            <v>J Muriel Reese GU 1H&amp;2H CDP</v>
          </cell>
          <cell r="D42">
            <v>108521</v>
          </cell>
          <cell r="E42">
            <v>120116</v>
          </cell>
          <cell r="F42">
            <v>1.1068456796380424</v>
          </cell>
          <cell r="G42">
            <v>302.101</v>
          </cell>
          <cell r="H42">
            <v>344.79899999999998</v>
          </cell>
          <cell r="I42">
            <v>158.88399999999999</v>
          </cell>
          <cell r="J42">
            <v>188.80500000000001</v>
          </cell>
          <cell r="O42">
            <v>460.98500000000001</v>
          </cell>
          <cell r="P42">
            <v>533.60400000000004</v>
          </cell>
          <cell r="Q42">
            <v>108060.015</v>
          </cell>
          <cell r="R42">
            <v>119582.39599999999</v>
          </cell>
          <cell r="S42">
            <v>1.1066294595646686</v>
          </cell>
          <cell r="T42">
            <v>2504.038</v>
          </cell>
          <cell r="U42">
            <v>2546.2420000000002</v>
          </cell>
          <cell r="V42">
            <v>106712.09</v>
          </cell>
          <cell r="W42">
            <v>118634.63463374555</v>
          </cell>
          <cell r="Y42" t="str">
            <v>Goforth</v>
          </cell>
          <cell r="AC42">
            <v>0</v>
          </cell>
          <cell r="AD42">
            <v>0</v>
          </cell>
          <cell r="AG42">
            <v>0</v>
          </cell>
          <cell r="AH42">
            <v>0</v>
          </cell>
          <cell r="AI42">
            <v>0</v>
          </cell>
          <cell r="AJ42">
            <v>0</v>
          </cell>
          <cell r="AK42">
            <v>0</v>
          </cell>
          <cell r="AL42">
            <v>0</v>
          </cell>
        </row>
        <row r="43">
          <cell r="A43" t="str">
            <v>72-10-248</v>
          </cell>
          <cell r="B43" t="str">
            <v>Devon-GTH00086</v>
          </cell>
          <cell r="C43" t="str">
            <v>Skiles 2H and 3H CDP</v>
          </cell>
          <cell r="D43">
            <v>49975</v>
          </cell>
          <cell r="E43">
            <v>61124</v>
          </cell>
          <cell r="F43">
            <v>1.2230915457728864</v>
          </cell>
          <cell r="G43">
            <v>153.73099999999999</v>
          </cell>
          <cell r="H43">
            <v>175.459</v>
          </cell>
          <cell r="I43">
            <v>80.852000000000004</v>
          </cell>
          <cell r="J43">
            <v>96.078000000000003</v>
          </cell>
          <cell r="O43">
            <v>234.583</v>
          </cell>
          <cell r="P43">
            <v>271.53700000000003</v>
          </cell>
          <cell r="Q43">
            <v>49740.417000000001</v>
          </cell>
          <cell r="R43">
            <v>60852.463000000003</v>
          </cell>
          <cell r="S43">
            <v>1.2234007406894076</v>
          </cell>
          <cell r="T43">
            <v>1274.241</v>
          </cell>
          <cell r="U43">
            <v>1295.7180000000001</v>
          </cell>
          <cell r="V43">
            <v>49119.96</v>
          </cell>
          <cell r="W43">
            <v>60370.171162722982</v>
          </cell>
          <cell r="Y43" t="str">
            <v>Goforth</v>
          </cell>
          <cell r="AC43">
            <v>0</v>
          </cell>
          <cell r="AD43">
            <v>0</v>
          </cell>
          <cell r="AG43">
            <v>0</v>
          </cell>
          <cell r="AH43">
            <v>0</v>
          </cell>
          <cell r="AI43">
            <v>0</v>
          </cell>
          <cell r="AJ43">
            <v>0</v>
          </cell>
          <cell r="AK43">
            <v>0</v>
          </cell>
          <cell r="AL43">
            <v>0</v>
          </cell>
        </row>
        <row r="44">
          <cell r="A44" t="str">
            <v>72-10-249</v>
          </cell>
          <cell r="B44" t="str">
            <v>Devon-GTH00086</v>
          </cell>
          <cell r="C44" t="str">
            <v>CJ Edwards 3H and 4H CDP</v>
          </cell>
          <cell r="D44">
            <v>35104</v>
          </cell>
          <cell r="E44">
            <v>42716</v>
          </cell>
          <cell r="F44">
            <v>1.216841385597083</v>
          </cell>
          <cell r="G44">
            <v>107.434</v>
          </cell>
          <cell r="H44">
            <v>122.61799999999999</v>
          </cell>
          <cell r="I44">
            <v>56.502000000000002</v>
          </cell>
          <cell r="J44">
            <v>67.143000000000001</v>
          </cell>
          <cell r="O44">
            <v>163.93600000000001</v>
          </cell>
          <cell r="P44">
            <v>189.761</v>
          </cell>
          <cell r="Q44">
            <v>34940.063999999998</v>
          </cell>
          <cell r="R44">
            <v>42526.239000000001</v>
          </cell>
          <cell r="S44">
            <v>1.2171196652644942</v>
          </cell>
          <cell r="T44">
            <v>890.49300000000005</v>
          </cell>
          <cell r="U44">
            <v>905.50199999999995</v>
          </cell>
          <cell r="V44">
            <v>34504.230000000003</v>
          </cell>
          <cell r="W44">
            <v>42189.19335010097</v>
          </cell>
          <cell r="Y44" t="str">
            <v>Goforth</v>
          </cell>
          <cell r="AC44">
            <v>0</v>
          </cell>
          <cell r="AD44">
            <v>0</v>
          </cell>
          <cell r="AG44">
            <v>0</v>
          </cell>
          <cell r="AH44">
            <v>0</v>
          </cell>
          <cell r="AI44">
            <v>0</v>
          </cell>
          <cell r="AJ44">
            <v>0</v>
          </cell>
          <cell r="AK44">
            <v>0</v>
          </cell>
          <cell r="AL44">
            <v>0</v>
          </cell>
        </row>
        <row r="45">
          <cell r="A45" t="str">
            <v>72-10-250</v>
          </cell>
          <cell r="B45" t="str">
            <v>Devon-GTH00086</v>
          </cell>
          <cell r="C45" t="str">
            <v>Murrin Bear Creek 2&amp;8 CDP</v>
          </cell>
          <cell r="D45">
            <v>79426</v>
          </cell>
          <cell r="E45">
            <v>93468</v>
          </cell>
          <cell r="F45">
            <v>1.1767934933145319</v>
          </cell>
          <cell r="G45">
            <v>235.08</v>
          </cell>
          <cell r="H45">
            <v>268.30500000000001</v>
          </cell>
          <cell r="I45">
            <v>123.63500000000001</v>
          </cell>
          <cell r="J45">
            <v>146.91800000000001</v>
          </cell>
          <cell r="O45">
            <v>358.71500000000003</v>
          </cell>
          <cell r="P45">
            <v>415.22300000000001</v>
          </cell>
          <cell r="Q45">
            <v>79067.285000000003</v>
          </cell>
          <cell r="R45">
            <v>93052.777000000002</v>
          </cell>
          <cell r="S45">
            <v>1.1768808932796921</v>
          </cell>
          <cell r="T45">
            <v>1948.5119999999999</v>
          </cell>
          <cell r="U45">
            <v>1981.3530000000001</v>
          </cell>
          <cell r="V45">
            <v>78081.009999999995</v>
          </cell>
          <cell r="W45">
            <v>92315.278588751476</v>
          </cell>
          <cell r="Y45" t="str">
            <v>Goforth</v>
          </cell>
          <cell r="AC45">
            <v>0</v>
          </cell>
          <cell r="AD45">
            <v>0</v>
          </cell>
          <cell r="AG45">
            <v>0</v>
          </cell>
          <cell r="AH45">
            <v>0</v>
          </cell>
          <cell r="AI45">
            <v>0</v>
          </cell>
          <cell r="AJ45">
            <v>0</v>
          </cell>
          <cell r="AK45">
            <v>0</v>
          </cell>
          <cell r="AL45">
            <v>0</v>
          </cell>
        </row>
        <row r="46">
          <cell r="A46" t="str">
            <v>72-20-329</v>
          </cell>
          <cell r="B46" t="str">
            <v>Devon-GTH00086</v>
          </cell>
          <cell r="C46" t="str">
            <v>CE Hall GU B1H</v>
          </cell>
          <cell r="D46">
            <v>3728</v>
          </cell>
          <cell r="E46">
            <v>4523</v>
          </cell>
          <cell r="F46">
            <v>1.2132510729613735</v>
          </cell>
          <cell r="G46">
            <v>11.375</v>
          </cell>
          <cell r="H46">
            <v>12.983000000000001</v>
          </cell>
          <cell r="I46">
            <v>5.9820000000000002</v>
          </cell>
          <cell r="J46">
            <v>7.109</v>
          </cell>
          <cell r="O46">
            <v>17.356999999999999</v>
          </cell>
          <cell r="P46">
            <v>20.091999999999999</v>
          </cell>
          <cell r="Q46">
            <v>3710.643</v>
          </cell>
          <cell r="R46">
            <v>4502.9080000000004</v>
          </cell>
          <cell r="S46">
            <v>1.2135115126947003</v>
          </cell>
          <cell r="T46">
            <v>94.29</v>
          </cell>
          <cell r="U46">
            <v>95.879000000000005</v>
          </cell>
          <cell r="V46">
            <v>3664.36</v>
          </cell>
          <cell r="W46">
            <v>4467.219785171138</v>
          </cell>
          <cell r="Y46" t="str">
            <v>Goforth</v>
          </cell>
          <cell r="AC46">
            <v>0</v>
          </cell>
          <cell r="AD46">
            <v>0</v>
          </cell>
          <cell r="AG46">
            <v>0</v>
          </cell>
          <cell r="AH46">
            <v>0</v>
          </cell>
          <cell r="AI46">
            <v>0</v>
          </cell>
          <cell r="AJ46">
            <v>0</v>
          </cell>
          <cell r="AK46">
            <v>0</v>
          </cell>
          <cell r="AL46">
            <v>0</v>
          </cell>
        </row>
        <row r="47">
          <cell r="A47" t="str">
            <v>72-20-331</v>
          </cell>
          <cell r="B47" t="str">
            <v>Devon-GTH00086</v>
          </cell>
          <cell r="C47" t="str">
            <v>C E HALL A 1 H</v>
          </cell>
          <cell r="D47">
            <v>5891</v>
          </cell>
          <cell r="E47">
            <v>7113</v>
          </cell>
          <cell r="F47">
            <v>1.2074350704464438</v>
          </cell>
          <cell r="G47">
            <v>17.89</v>
          </cell>
          <cell r="H47">
            <v>20.417999999999999</v>
          </cell>
          <cell r="I47">
            <v>9.4090000000000007</v>
          </cell>
          <cell r="J47">
            <v>11.180999999999999</v>
          </cell>
          <cell r="O47">
            <v>27.298999999999999</v>
          </cell>
          <cell r="P47">
            <v>31.598999999999997</v>
          </cell>
          <cell r="Q47">
            <v>5863.701</v>
          </cell>
          <cell r="R47">
            <v>7081.4009999999998</v>
          </cell>
          <cell r="S47">
            <v>1.2076674782701233</v>
          </cell>
          <cell r="T47">
            <v>148.28399999999999</v>
          </cell>
          <cell r="U47">
            <v>150.78299999999999</v>
          </cell>
          <cell r="V47">
            <v>5790.56</v>
          </cell>
          <cell r="W47">
            <v>7025.2766998416755</v>
          </cell>
          <cell r="Y47" t="str">
            <v>Goforth</v>
          </cell>
          <cell r="AC47">
            <v>0</v>
          </cell>
          <cell r="AD47">
            <v>0</v>
          </cell>
          <cell r="AG47">
            <v>0</v>
          </cell>
          <cell r="AH47">
            <v>0</v>
          </cell>
          <cell r="AI47">
            <v>0</v>
          </cell>
          <cell r="AJ47">
            <v>0</v>
          </cell>
          <cell r="AK47">
            <v>0</v>
          </cell>
          <cell r="AL47">
            <v>0</v>
          </cell>
        </row>
        <row r="48">
          <cell r="A48" t="str">
            <v>72-400-001</v>
          </cell>
          <cell r="B48" t="str">
            <v>Devon-GTH00086</v>
          </cell>
          <cell r="C48" t="str">
            <v>Smelley #1</v>
          </cell>
          <cell r="D48">
            <v>0</v>
          </cell>
          <cell r="E48">
            <v>0</v>
          </cell>
          <cell r="F48">
            <v>0</v>
          </cell>
          <cell r="G48">
            <v>0</v>
          </cell>
          <cell r="H48">
            <v>0</v>
          </cell>
          <cell r="I48">
            <v>0</v>
          </cell>
          <cell r="J48">
            <v>0</v>
          </cell>
          <cell r="O48">
            <v>0</v>
          </cell>
          <cell r="P48">
            <v>0</v>
          </cell>
          <cell r="Q48">
            <v>0</v>
          </cell>
          <cell r="R48">
            <v>0</v>
          </cell>
          <cell r="S48">
            <v>0</v>
          </cell>
          <cell r="T48">
            <v>0</v>
          </cell>
          <cell r="U48">
            <v>0</v>
          </cell>
          <cell r="V48">
            <v>0</v>
          </cell>
          <cell r="W48">
            <v>0</v>
          </cell>
          <cell r="Y48" t="str">
            <v>Goforth</v>
          </cell>
          <cell r="AC48">
            <v>0</v>
          </cell>
          <cell r="AD48">
            <v>0</v>
          </cell>
          <cell r="AG48">
            <v>0</v>
          </cell>
          <cell r="AH48">
            <v>0</v>
          </cell>
          <cell r="AI48">
            <v>0</v>
          </cell>
          <cell r="AJ48">
            <v>0</v>
          </cell>
          <cell r="AK48">
            <v>0</v>
          </cell>
          <cell r="AL48">
            <v>0</v>
          </cell>
        </row>
        <row r="49">
          <cell r="A49" t="str">
            <v>72-400-003</v>
          </cell>
          <cell r="B49" t="str">
            <v>Devon-GTH00086</v>
          </cell>
          <cell r="C49" t="str">
            <v>Smelley #3H</v>
          </cell>
          <cell r="D49">
            <v>1466</v>
          </cell>
          <cell r="E49">
            <v>1791</v>
          </cell>
          <cell r="F49">
            <v>1.2216916780354707</v>
          </cell>
          <cell r="G49">
            <v>4.5039999999999996</v>
          </cell>
          <cell r="H49">
            <v>5.141</v>
          </cell>
          <cell r="I49">
            <v>2.3690000000000002</v>
          </cell>
          <cell r="J49">
            <v>2.8149999999999999</v>
          </cell>
          <cell r="O49">
            <v>6.8729999999999993</v>
          </cell>
          <cell r="P49">
            <v>7.9559999999999995</v>
          </cell>
          <cell r="Q49">
            <v>1459.127</v>
          </cell>
          <cell r="R49">
            <v>1783.0440000000001</v>
          </cell>
          <cell r="S49">
            <v>1.2219936989720568</v>
          </cell>
          <cell r="T49">
            <v>37.337000000000003</v>
          </cell>
          <cell r="U49">
            <v>37.966000000000001</v>
          </cell>
          <cell r="V49">
            <v>1440.93</v>
          </cell>
          <cell r="W49">
            <v>1768.9123194679275</v>
          </cell>
          <cell r="Y49" t="str">
            <v>Goforth</v>
          </cell>
          <cell r="AC49">
            <v>0</v>
          </cell>
          <cell r="AD49">
            <v>0</v>
          </cell>
          <cell r="AG49">
            <v>0</v>
          </cell>
          <cell r="AH49">
            <v>0</v>
          </cell>
          <cell r="AI49">
            <v>0</v>
          </cell>
          <cell r="AJ49">
            <v>0</v>
          </cell>
          <cell r="AK49">
            <v>0</v>
          </cell>
          <cell r="AL49">
            <v>0</v>
          </cell>
        </row>
        <row r="50">
          <cell r="A50" t="str">
            <v>72-400-010</v>
          </cell>
          <cell r="B50" t="str">
            <v>Devon-GTH00086</v>
          </cell>
          <cell r="C50" t="str">
            <v>M&amp;J Bar None #1</v>
          </cell>
          <cell r="D50">
            <v>116</v>
          </cell>
          <cell r="E50">
            <v>138</v>
          </cell>
          <cell r="F50">
            <v>1.1896551724137931</v>
          </cell>
          <cell r="G50">
            <v>0.34699999999999998</v>
          </cell>
          <cell r="H50">
            <v>0.39600000000000002</v>
          </cell>
          <cell r="I50">
            <v>0.183</v>
          </cell>
          <cell r="J50">
            <v>0.217</v>
          </cell>
          <cell r="O50">
            <v>0.53</v>
          </cell>
          <cell r="P50">
            <v>0.61299999999999999</v>
          </cell>
          <cell r="Q50">
            <v>115.47</v>
          </cell>
          <cell r="R50">
            <v>137.387</v>
          </cell>
          <cell r="S50">
            <v>1.1898068762449121</v>
          </cell>
          <cell r="T50">
            <v>2.8769999999999998</v>
          </cell>
          <cell r="U50">
            <v>2.9249999999999998</v>
          </cell>
          <cell r="V50">
            <v>114.03</v>
          </cell>
          <cell r="W50">
            <v>136.29812659403814</v>
          </cell>
          <cell r="Y50" t="str">
            <v>Goforth</v>
          </cell>
          <cell r="AC50">
            <v>0</v>
          </cell>
          <cell r="AD50">
            <v>0</v>
          </cell>
          <cell r="AG50">
            <v>0</v>
          </cell>
          <cell r="AH50">
            <v>0</v>
          </cell>
          <cell r="AI50">
            <v>0</v>
          </cell>
          <cell r="AJ50">
            <v>0</v>
          </cell>
          <cell r="AK50">
            <v>0</v>
          </cell>
          <cell r="AL50">
            <v>0</v>
          </cell>
        </row>
        <row r="51">
          <cell r="A51" t="str">
            <v>72-400-013</v>
          </cell>
          <cell r="B51" t="str">
            <v>Devon-GTH00086</v>
          </cell>
          <cell r="C51" t="str">
            <v>Bedinger North #1H</v>
          </cell>
          <cell r="D51">
            <v>7375</v>
          </cell>
          <cell r="E51">
            <v>8927</v>
          </cell>
          <cell r="F51">
            <v>1.2104406779661017</v>
          </cell>
          <cell r="G51">
            <v>22.452000000000002</v>
          </cell>
          <cell r="H51">
            <v>25.625</v>
          </cell>
          <cell r="I51">
            <v>11.808</v>
          </cell>
          <cell r="J51">
            <v>14.032</v>
          </cell>
          <cell r="O51">
            <v>34.260000000000005</v>
          </cell>
          <cell r="P51">
            <v>39.656999999999996</v>
          </cell>
          <cell r="Q51">
            <v>7340.74</v>
          </cell>
          <cell r="R51">
            <v>8887.3430000000008</v>
          </cell>
          <cell r="S51">
            <v>1.2106876146001631</v>
          </cell>
          <cell r="T51">
            <v>186.09899999999999</v>
          </cell>
          <cell r="U51">
            <v>189.23599999999999</v>
          </cell>
          <cell r="V51">
            <v>7249.17</v>
          </cell>
          <cell r="W51">
            <v>8816.9055390876783</v>
          </cell>
          <cell r="Y51" t="str">
            <v>Goforth</v>
          </cell>
          <cell r="AC51">
            <v>0</v>
          </cell>
          <cell r="AD51">
            <v>0</v>
          </cell>
          <cell r="AG51">
            <v>0</v>
          </cell>
          <cell r="AH51">
            <v>0</v>
          </cell>
          <cell r="AI51">
            <v>0</v>
          </cell>
          <cell r="AJ51">
            <v>0</v>
          </cell>
          <cell r="AK51">
            <v>0</v>
          </cell>
          <cell r="AL51">
            <v>0</v>
          </cell>
        </row>
        <row r="52">
          <cell r="A52" t="str">
            <v>72-400-014</v>
          </cell>
          <cell r="B52" t="str">
            <v>Devon-GTH00086</v>
          </cell>
          <cell r="C52" t="str">
            <v>Goforth #1H</v>
          </cell>
          <cell r="D52">
            <v>5537</v>
          </cell>
          <cell r="E52">
            <v>6463</v>
          </cell>
          <cell r="F52">
            <v>1.1672385768466678</v>
          </cell>
          <cell r="G52">
            <v>16.254999999999999</v>
          </cell>
          <cell r="H52">
            <v>18.552</v>
          </cell>
          <cell r="I52">
            <v>8.5489999999999995</v>
          </cell>
          <cell r="J52">
            <v>10.159000000000001</v>
          </cell>
          <cell r="O52">
            <v>24.803999999999998</v>
          </cell>
          <cell r="P52">
            <v>28.710999999999999</v>
          </cell>
          <cell r="Q52">
            <v>5512.1959999999999</v>
          </cell>
          <cell r="R52">
            <v>6434.2889999999998</v>
          </cell>
          <cell r="S52">
            <v>1.1672823317603365</v>
          </cell>
          <cell r="T52">
            <v>134.733</v>
          </cell>
          <cell r="U52">
            <v>137.00399999999999</v>
          </cell>
          <cell r="V52">
            <v>5443.44</v>
          </cell>
          <cell r="W52">
            <v>6383.2934459929029</v>
          </cell>
          <cell r="Y52" t="str">
            <v>Goforth</v>
          </cell>
          <cell r="AC52">
            <v>0</v>
          </cell>
          <cell r="AD52">
            <v>0</v>
          </cell>
          <cell r="AG52">
            <v>0</v>
          </cell>
          <cell r="AH52">
            <v>0</v>
          </cell>
          <cell r="AI52">
            <v>0</v>
          </cell>
          <cell r="AJ52">
            <v>0</v>
          </cell>
          <cell r="AK52">
            <v>0</v>
          </cell>
          <cell r="AL52">
            <v>0</v>
          </cell>
        </row>
        <row r="53">
          <cell r="A53" t="str">
            <v>72-400-023</v>
          </cell>
          <cell r="B53" t="str">
            <v>Devon-GTH00086</v>
          </cell>
          <cell r="C53" t="str">
            <v>Faxel #2H</v>
          </cell>
          <cell r="D53">
            <v>4562</v>
          </cell>
          <cell r="E53">
            <v>5580</v>
          </cell>
          <cell r="F53">
            <v>1.2231477422183252</v>
          </cell>
          <cell r="G53">
            <v>14.034000000000001</v>
          </cell>
          <cell r="H53">
            <v>16.018000000000001</v>
          </cell>
          <cell r="I53">
            <v>7.3810000000000002</v>
          </cell>
          <cell r="J53">
            <v>8.7710000000000008</v>
          </cell>
          <cell r="O53">
            <v>21.414999999999999</v>
          </cell>
          <cell r="P53">
            <v>24.789000000000001</v>
          </cell>
          <cell r="Q53">
            <v>4540.585</v>
          </cell>
          <cell r="R53">
            <v>5555.2110000000002</v>
          </cell>
          <cell r="S53">
            <v>1.2234571096015161</v>
          </cell>
          <cell r="T53">
            <v>116.325</v>
          </cell>
          <cell r="U53">
            <v>118.286</v>
          </cell>
          <cell r="V53">
            <v>4483.95</v>
          </cell>
          <cell r="W53">
            <v>5511.1826601832281</v>
          </cell>
          <cell r="Y53" t="str">
            <v>Goforth</v>
          </cell>
          <cell r="AC53">
            <v>0</v>
          </cell>
          <cell r="AD53">
            <v>0</v>
          </cell>
          <cell r="AG53">
            <v>0</v>
          </cell>
          <cell r="AH53">
            <v>0</v>
          </cell>
          <cell r="AI53">
            <v>0</v>
          </cell>
          <cell r="AJ53">
            <v>0</v>
          </cell>
          <cell r="AK53">
            <v>0</v>
          </cell>
          <cell r="AL53">
            <v>0</v>
          </cell>
        </row>
        <row r="54">
          <cell r="A54" t="str">
            <v>72-400-024</v>
          </cell>
          <cell r="B54" t="str">
            <v>Devon-GTH00086</v>
          </cell>
          <cell r="C54" t="str">
            <v>Bedinger North #2-H</v>
          </cell>
          <cell r="D54">
            <v>3226</v>
          </cell>
          <cell r="E54">
            <v>3917</v>
          </cell>
          <cell r="F54">
            <v>1.2141971481711098</v>
          </cell>
          <cell r="G54">
            <v>9.8520000000000003</v>
          </cell>
          <cell r="H54">
            <v>11.244</v>
          </cell>
          <cell r="I54">
            <v>5.181</v>
          </cell>
          <cell r="J54">
            <v>6.157</v>
          </cell>
          <cell r="O54">
            <v>15.033000000000001</v>
          </cell>
          <cell r="P54">
            <v>17.401</v>
          </cell>
          <cell r="Q54">
            <v>3210.9670000000001</v>
          </cell>
          <cell r="R54">
            <v>3899.5990000000002</v>
          </cell>
          <cell r="S54">
            <v>1.2144624968117081</v>
          </cell>
          <cell r="T54">
            <v>81.656999999999996</v>
          </cell>
          <cell r="U54">
            <v>83.033000000000001</v>
          </cell>
          <cell r="V54">
            <v>3170.91</v>
          </cell>
          <cell r="W54">
            <v>3868.6923665847903</v>
          </cell>
          <cell r="Y54" t="str">
            <v>Goforth</v>
          </cell>
          <cell r="AC54">
            <v>0</v>
          </cell>
          <cell r="AD54">
            <v>0</v>
          </cell>
          <cell r="AG54">
            <v>0</v>
          </cell>
          <cell r="AH54">
            <v>0</v>
          </cell>
          <cell r="AI54">
            <v>0</v>
          </cell>
          <cell r="AJ54">
            <v>0</v>
          </cell>
          <cell r="AK54">
            <v>0</v>
          </cell>
          <cell r="AL54">
            <v>0</v>
          </cell>
        </row>
        <row r="55">
          <cell r="A55" t="str">
            <v>72-400-030</v>
          </cell>
          <cell r="B55" t="str">
            <v>Devon-GTH00086</v>
          </cell>
          <cell r="C55" t="str">
            <v>Gates-Edwards Unit#1H</v>
          </cell>
          <cell r="D55">
            <v>3569</v>
          </cell>
          <cell r="E55">
            <v>4370</v>
          </cell>
          <cell r="F55">
            <v>1.2244326141776407</v>
          </cell>
          <cell r="G55">
            <v>10.991</v>
          </cell>
          <cell r="H55">
            <v>12.544</v>
          </cell>
          <cell r="I55">
            <v>5.78</v>
          </cell>
          <cell r="J55">
            <v>6.8689999999999998</v>
          </cell>
          <cell r="O55">
            <v>16.771000000000001</v>
          </cell>
          <cell r="P55">
            <v>19.413</v>
          </cell>
          <cell r="Q55">
            <v>3552.2289999999998</v>
          </cell>
          <cell r="R55">
            <v>4350.5870000000004</v>
          </cell>
          <cell r="S55">
            <v>1.2247484607552048</v>
          </cell>
          <cell r="T55">
            <v>91.100999999999999</v>
          </cell>
          <cell r="U55">
            <v>92.635999999999996</v>
          </cell>
          <cell r="V55">
            <v>3507.92</v>
          </cell>
          <cell r="W55">
            <v>4316.1060193786652</v>
          </cell>
          <cell r="Y55" t="str">
            <v>Goforth</v>
          </cell>
          <cell r="AC55">
            <v>0</v>
          </cell>
          <cell r="AD55">
            <v>0</v>
          </cell>
          <cell r="AG55">
            <v>0</v>
          </cell>
          <cell r="AH55">
            <v>0</v>
          </cell>
          <cell r="AI55">
            <v>0</v>
          </cell>
          <cell r="AJ55">
            <v>0</v>
          </cell>
          <cell r="AK55">
            <v>0</v>
          </cell>
          <cell r="AL55">
            <v>0</v>
          </cell>
        </row>
        <row r="56">
          <cell r="A56" t="str">
            <v>72-400-031</v>
          </cell>
          <cell r="B56" t="str">
            <v>Devon-GTH00086</v>
          </cell>
          <cell r="C56" t="str">
            <v>M&amp;J Bar None Unit #2H</v>
          </cell>
          <cell r="D56">
            <v>4622</v>
          </cell>
          <cell r="E56">
            <v>5631</v>
          </cell>
          <cell r="F56">
            <v>1.2183037646040675</v>
          </cell>
          <cell r="G56">
            <v>14.162000000000001</v>
          </cell>
          <cell r="H56">
            <v>16.164000000000001</v>
          </cell>
          <cell r="I56">
            <v>7.4480000000000004</v>
          </cell>
          <cell r="J56">
            <v>8.8510000000000009</v>
          </cell>
          <cell r="O56">
            <v>21.61</v>
          </cell>
          <cell r="P56">
            <v>25.015000000000001</v>
          </cell>
          <cell r="Q56">
            <v>4600.3900000000003</v>
          </cell>
          <cell r="R56">
            <v>5605.9849999999997</v>
          </cell>
          <cell r="S56">
            <v>1.2185890761435443</v>
          </cell>
          <cell r="T56">
            <v>117.38800000000001</v>
          </cell>
          <cell r="U56">
            <v>119.367</v>
          </cell>
          <cell r="V56">
            <v>4543.01</v>
          </cell>
          <cell r="W56">
            <v>5561.554246138855</v>
          </cell>
          <cell r="Y56" t="str">
            <v>Goforth</v>
          </cell>
          <cell r="AC56">
            <v>0</v>
          </cell>
          <cell r="AD56">
            <v>0</v>
          </cell>
          <cell r="AG56">
            <v>0</v>
          </cell>
          <cell r="AH56">
            <v>0</v>
          </cell>
          <cell r="AI56">
            <v>0</v>
          </cell>
          <cell r="AJ56">
            <v>0</v>
          </cell>
          <cell r="AK56">
            <v>0</v>
          </cell>
          <cell r="AL56">
            <v>0</v>
          </cell>
        </row>
        <row r="57">
          <cell r="A57" t="str">
            <v>72-400-032</v>
          </cell>
          <cell r="B57" t="str">
            <v>Devon-GTH00086</v>
          </cell>
          <cell r="C57" t="str">
            <v>Dav Estates Unit #1H</v>
          </cell>
          <cell r="D57">
            <v>5942</v>
          </cell>
          <cell r="E57">
            <v>7314</v>
          </cell>
          <cell r="F57">
            <v>1.2308986873106698</v>
          </cell>
          <cell r="G57">
            <v>18.395</v>
          </cell>
          <cell r="H57">
            <v>20.995000000000001</v>
          </cell>
          <cell r="I57">
            <v>9.6750000000000007</v>
          </cell>
          <cell r="J57">
            <v>11.497</v>
          </cell>
          <cell r="O57">
            <v>28.07</v>
          </cell>
          <cell r="P57">
            <v>32.492000000000004</v>
          </cell>
          <cell r="Q57">
            <v>5913.93</v>
          </cell>
          <cell r="R57">
            <v>7281.5079999999998</v>
          </cell>
          <cell r="S57">
            <v>1.2312469034973359</v>
          </cell>
          <cell r="T57">
            <v>152.47399999999999</v>
          </cell>
          <cell r="U57">
            <v>155.04400000000001</v>
          </cell>
          <cell r="V57">
            <v>5840.16</v>
          </cell>
          <cell r="W57">
            <v>7223.7977332607998</v>
          </cell>
          <cell r="Y57" t="str">
            <v>Goforth</v>
          </cell>
          <cell r="AC57">
            <v>0</v>
          </cell>
          <cell r="AD57">
            <v>0</v>
          </cell>
          <cell r="AG57">
            <v>0</v>
          </cell>
          <cell r="AH57">
            <v>0</v>
          </cell>
          <cell r="AI57">
            <v>0</v>
          </cell>
          <cell r="AJ57">
            <v>0</v>
          </cell>
          <cell r="AK57">
            <v>0</v>
          </cell>
          <cell r="AL57">
            <v>0</v>
          </cell>
        </row>
        <row r="58">
          <cell r="A58" t="str">
            <v>72-400-033</v>
          </cell>
          <cell r="B58" t="str">
            <v>Devon-GTH00086</v>
          </cell>
          <cell r="C58" t="str">
            <v>Skiles Unit #1H</v>
          </cell>
          <cell r="D58">
            <v>1506</v>
          </cell>
          <cell r="E58">
            <v>1859</v>
          </cell>
          <cell r="F58">
            <v>1.2343957503320053</v>
          </cell>
          <cell r="G58">
            <v>4.6749999999999998</v>
          </cell>
          <cell r="H58">
            <v>5.3360000000000003</v>
          </cell>
          <cell r="I58">
            <v>2.4590000000000001</v>
          </cell>
          <cell r="J58">
            <v>2.9220000000000002</v>
          </cell>
          <cell r="O58">
            <v>7.1340000000000003</v>
          </cell>
          <cell r="P58">
            <v>8.2580000000000009</v>
          </cell>
          <cell r="Q58">
            <v>1498.866</v>
          </cell>
          <cell r="R58">
            <v>1850.742</v>
          </cell>
          <cell r="S58">
            <v>1.234761479678637</v>
          </cell>
          <cell r="T58">
            <v>38.753999999999998</v>
          </cell>
          <cell r="U58">
            <v>39.406999999999996</v>
          </cell>
          <cell r="V58">
            <v>1480.17</v>
          </cell>
          <cell r="W58">
            <v>1836.0737726924915</v>
          </cell>
          <cell r="Y58" t="str">
            <v>Goforth</v>
          </cell>
          <cell r="AC58">
            <v>0</v>
          </cell>
          <cell r="AD58">
            <v>0</v>
          </cell>
          <cell r="AG58">
            <v>0</v>
          </cell>
          <cell r="AH58">
            <v>0</v>
          </cell>
          <cell r="AI58">
            <v>0</v>
          </cell>
          <cell r="AJ58">
            <v>0</v>
          </cell>
          <cell r="AK58">
            <v>0</v>
          </cell>
          <cell r="AL58">
            <v>0</v>
          </cell>
        </row>
        <row r="59">
          <cell r="A59" t="str">
            <v>72-400-041</v>
          </cell>
          <cell r="B59" t="str">
            <v>Devon-GTH00086</v>
          </cell>
          <cell r="C59" t="str">
            <v>Reilly Bear Creek 1H</v>
          </cell>
          <cell r="D59">
            <v>2637</v>
          </cell>
          <cell r="E59">
            <v>3303</v>
          </cell>
          <cell r="F59">
            <v>1.2525597269624573</v>
          </cell>
          <cell r="G59">
            <v>8.3070000000000004</v>
          </cell>
          <cell r="H59">
            <v>9.4809999999999999</v>
          </cell>
          <cell r="I59">
            <v>4.3689999999999998</v>
          </cell>
          <cell r="J59">
            <v>5.1920000000000002</v>
          </cell>
          <cell r="O59">
            <v>12.676</v>
          </cell>
          <cell r="P59">
            <v>14.673</v>
          </cell>
          <cell r="Q59">
            <v>2624.3240000000001</v>
          </cell>
          <cell r="R59">
            <v>3288.3270000000002</v>
          </cell>
          <cell r="S59">
            <v>1.2530186821444305</v>
          </cell>
          <cell r="T59">
            <v>68.856999999999999</v>
          </cell>
          <cell r="U59">
            <v>70.018000000000001</v>
          </cell>
          <cell r="V59">
            <v>2591.59</v>
          </cell>
          <cell r="W59">
            <v>3262.2650594932106</v>
          </cell>
          <cell r="Y59" t="str">
            <v>Goforth</v>
          </cell>
          <cell r="AC59">
            <v>0</v>
          </cell>
          <cell r="AD59">
            <v>0</v>
          </cell>
          <cell r="AG59">
            <v>0</v>
          </cell>
          <cell r="AH59">
            <v>0</v>
          </cell>
          <cell r="AI59">
            <v>0</v>
          </cell>
          <cell r="AJ59">
            <v>0</v>
          </cell>
          <cell r="AK59">
            <v>0</v>
          </cell>
          <cell r="AL59">
            <v>0</v>
          </cell>
        </row>
        <row r="60">
          <cell r="A60" t="str">
            <v>72-400-044</v>
          </cell>
          <cell r="B60" t="str">
            <v>Devon-GTH00086</v>
          </cell>
          <cell r="C60" t="str">
            <v>Faxel #3H</v>
          </cell>
          <cell r="D60">
            <v>2520</v>
          </cell>
          <cell r="E60">
            <v>3148</v>
          </cell>
          <cell r="F60">
            <v>1.2492063492063492</v>
          </cell>
          <cell r="G60">
            <v>7.9169999999999998</v>
          </cell>
          <cell r="H60">
            <v>9.0359999999999996</v>
          </cell>
          <cell r="I60">
            <v>4.1639999999999997</v>
          </cell>
          <cell r="J60">
            <v>4.9480000000000004</v>
          </cell>
          <cell r="O60">
            <v>12.081</v>
          </cell>
          <cell r="P60">
            <v>13.984</v>
          </cell>
          <cell r="Q60">
            <v>2507.9189999999999</v>
          </cell>
          <cell r="R60">
            <v>3134.0160000000001</v>
          </cell>
          <cell r="S60">
            <v>1.2496480149478513</v>
          </cell>
          <cell r="T60">
            <v>65.626000000000005</v>
          </cell>
          <cell r="U60">
            <v>66.731999999999999</v>
          </cell>
          <cell r="V60">
            <v>2476.64</v>
          </cell>
          <cell r="W60">
            <v>3109.1770656302342</v>
          </cell>
          <cell r="Y60" t="str">
            <v>Goforth</v>
          </cell>
          <cell r="AC60">
            <v>0</v>
          </cell>
          <cell r="AD60">
            <v>0</v>
          </cell>
          <cell r="AG60">
            <v>0</v>
          </cell>
          <cell r="AH60">
            <v>0</v>
          </cell>
          <cell r="AI60">
            <v>0</v>
          </cell>
          <cell r="AJ60">
            <v>0</v>
          </cell>
          <cell r="AK60">
            <v>0</v>
          </cell>
          <cell r="AL60">
            <v>0</v>
          </cell>
        </row>
        <row r="61">
          <cell r="A61" t="str">
            <v>72-400-049</v>
          </cell>
          <cell r="B61" t="str">
            <v>Devon-GTH00086</v>
          </cell>
          <cell r="C61" t="str">
            <v>Durrant North 1H</v>
          </cell>
          <cell r="D61">
            <v>1619</v>
          </cell>
          <cell r="E61">
            <v>1972</v>
          </cell>
          <cell r="F61">
            <v>1.218035824583076</v>
          </cell>
          <cell r="G61">
            <v>4.96</v>
          </cell>
          <cell r="H61">
            <v>5.6609999999999996</v>
          </cell>
          <cell r="I61">
            <v>2.609</v>
          </cell>
          <cell r="J61">
            <v>3.1</v>
          </cell>
          <cell r="O61">
            <v>7.569</v>
          </cell>
          <cell r="P61">
            <v>8.7609999999999992</v>
          </cell>
          <cell r="Q61">
            <v>1611.431</v>
          </cell>
          <cell r="R61">
            <v>1963.239</v>
          </cell>
          <cell r="S61">
            <v>1.2183202383471585</v>
          </cell>
          <cell r="T61">
            <v>41.11</v>
          </cell>
          <cell r="U61">
            <v>41.802999999999997</v>
          </cell>
          <cell r="V61">
            <v>1591.33</v>
          </cell>
          <cell r="W61">
            <v>1947.6791672891381</v>
          </cell>
          <cell r="Y61" t="str">
            <v>Goforth</v>
          </cell>
          <cell r="AC61">
            <v>0</v>
          </cell>
          <cell r="AD61">
            <v>0</v>
          </cell>
          <cell r="AG61">
            <v>0</v>
          </cell>
          <cell r="AH61">
            <v>0</v>
          </cell>
          <cell r="AI61">
            <v>0</v>
          </cell>
          <cell r="AJ61">
            <v>0</v>
          </cell>
          <cell r="AK61">
            <v>0</v>
          </cell>
          <cell r="AL61">
            <v>0</v>
          </cell>
        </row>
        <row r="62">
          <cell r="A62" t="str">
            <v>72-400-050</v>
          </cell>
          <cell r="B62" t="str">
            <v>Devon-GTH00086</v>
          </cell>
          <cell r="C62" t="str">
            <v>Cooper 1H Purchase</v>
          </cell>
          <cell r="D62">
            <v>1696</v>
          </cell>
          <cell r="E62">
            <v>2056</v>
          </cell>
          <cell r="F62">
            <v>1.2122641509433962</v>
          </cell>
          <cell r="G62">
            <v>5.1710000000000003</v>
          </cell>
          <cell r="H62">
            <v>5.9020000000000001</v>
          </cell>
          <cell r="I62">
            <v>2.72</v>
          </cell>
          <cell r="J62">
            <v>3.2320000000000002</v>
          </cell>
          <cell r="O62">
            <v>7.891</v>
          </cell>
          <cell r="P62">
            <v>9.1340000000000003</v>
          </cell>
          <cell r="Q62">
            <v>1688.1089999999999</v>
          </cell>
          <cell r="R62">
            <v>2046.866</v>
          </cell>
          <cell r="S62">
            <v>1.212520044617972</v>
          </cell>
          <cell r="T62">
            <v>42.860999999999997</v>
          </cell>
          <cell r="U62">
            <v>43.582999999999998</v>
          </cell>
          <cell r="V62">
            <v>1667.05</v>
          </cell>
          <cell r="W62">
            <v>2030.6433737473883</v>
          </cell>
          <cell r="Y62" t="str">
            <v>Goforth</v>
          </cell>
          <cell r="AC62">
            <v>0</v>
          </cell>
          <cell r="AD62">
            <v>0</v>
          </cell>
          <cell r="AG62">
            <v>0</v>
          </cell>
          <cell r="AH62">
            <v>0</v>
          </cell>
          <cell r="AI62">
            <v>0</v>
          </cell>
          <cell r="AJ62">
            <v>0</v>
          </cell>
          <cell r="AK62">
            <v>0</v>
          </cell>
          <cell r="AL62">
            <v>0</v>
          </cell>
        </row>
        <row r="63">
          <cell r="A63" t="str">
            <v>72-400-051</v>
          </cell>
          <cell r="B63" t="str">
            <v>Devon-GTH00086</v>
          </cell>
          <cell r="C63" t="str">
            <v>Western Lake 1H</v>
          </cell>
          <cell r="D63">
            <v>9359</v>
          </cell>
          <cell r="E63">
            <v>11577</v>
          </cell>
          <cell r="F63">
            <v>1.2369911315311466</v>
          </cell>
          <cell r="G63">
            <v>29.117000000000001</v>
          </cell>
          <cell r="H63">
            <v>33.231999999999999</v>
          </cell>
          <cell r="I63">
            <v>15.313000000000001</v>
          </cell>
          <cell r="J63">
            <v>18.196999999999999</v>
          </cell>
          <cell r="O63">
            <v>44.43</v>
          </cell>
          <cell r="P63">
            <v>51.429000000000002</v>
          </cell>
          <cell r="Q63">
            <v>9314.57</v>
          </cell>
          <cell r="R63">
            <v>11525.571</v>
          </cell>
          <cell r="S63">
            <v>1.2373701630885805</v>
          </cell>
          <cell r="T63">
            <v>241.34299999999999</v>
          </cell>
          <cell r="U63">
            <v>245.411</v>
          </cell>
          <cell r="V63">
            <v>9198.3799999999992</v>
          </cell>
          <cell r="W63">
            <v>11434.224018477546</v>
          </cell>
          <cell r="Y63" t="str">
            <v>Goforth</v>
          </cell>
          <cell r="AC63">
            <v>0</v>
          </cell>
          <cell r="AD63">
            <v>0</v>
          </cell>
          <cell r="AG63">
            <v>0</v>
          </cell>
          <cell r="AH63">
            <v>0</v>
          </cell>
          <cell r="AI63">
            <v>0</v>
          </cell>
          <cell r="AJ63">
            <v>0</v>
          </cell>
          <cell r="AK63">
            <v>0</v>
          </cell>
          <cell r="AL63">
            <v>0</v>
          </cell>
        </row>
        <row r="64">
          <cell r="A64" t="str">
            <v>72-400-054</v>
          </cell>
          <cell r="B64" t="str">
            <v>Devon-GTH00086</v>
          </cell>
          <cell r="C64" t="str">
            <v>Guiles 1H</v>
          </cell>
          <cell r="D64">
            <v>2032</v>
          </cell>
          <cell r="E64">
            <v>2497</v>
          </cell>
          <cell r="F64">
            <v>1.2288385826771653</v>
          </cell>
          <cell r="G64">
            <v>6.28</v>
          </cell>
          <cell r="H64">
            <v>7.1680000000000001</v>
          </cell>
          <cell r="I64">
            <v>3.3029999999999999</v>
          </cell>
          <cell r="J64">
            <v>3.9249999999999998</v>
          </cell>
          <cell r="O64">
            <v>9.5830000000000002</v>
          </cell>
          <cell r="P64">
            <v>11.093</v>
          </cell>
          <cell r="Q64">
            <v>2022.4169999999999</v>
          </cell>
          <cell r="R64">
            <v>2485.9070000000002</v>
          </cell>
          <cell r="S64">
            <v>1.229176277691495</v>
          </cell>
          <cell r="T64">
            <v>52.055</v>
          </cell>
          <cell r="U64">
            <v>52.932000000000002</v>
          </cell>
          <cell r="V64">
            <v>1997.19</v>
          </cell>
          <cell r="W64">
            <v>2466.2047135973971</v>
          </cell>
          <cell r="Y64" t="str">
            <v>Goforth</v>
          </cell>
          <cell r="AC64">
            <v>0</v>
          </cell>
          <cell r="AD64">
            <v>0</v>
          </cell>
          <cell r="AG64">
            <v>0</v>
          </cell>
          <cell r="AH64">
            <v>0</v>
          </cell>
          <cell r="AI64">
            <v>0</v>
          </cell>
          <cell r="AJ64">
            <v>0</v>
          </cell>
          <cell r="AK64">
            <v>0</v>
          </cell>
          <cell r="AL64">
            <v>0</v>
          </cell>
        </row>
        <row r="65">
          <cell r="A65" t="str">
            <v>72-400-063</v>
          </cell>
          <cell r="B65" t="str">
            <v>Devon-GTH00086</v>
          </cell>
          <cell r="C65" t="str">
            <v>Lanham Riley 1H</v>
          </cell>
          <cell r="D65">
            <v>5102</v>
          </cell>
          <cell r="E65">
            <v>6138</v>
          </cell>
          <cell r="F65">
            <v>1.2030576244609956</v>
          </cell>
          <cell r="G65">
            <v>15.436999999999999</v>
          </cell>
          <cell r="H65">
            <v>17.619</v>
          </cell>
          <cell r="I65">
            <v>8.1189999999999998</v>
          </cell>
          <cell r="J65">
            <v>9.6479999999999997</v>
          </cell>
          <cell r="O65">
            <v>23.555999999999997</v>
          </cell>
          <cell r="P65">
            <v>27.266999999999999</v>
          </cell>
          <cell r="Q65">
            <v>5078.4440000000004</v>
          </cell>
          <cell r="R65">
            <v>6110.7330000000002</v>
          </cell>
          <cell r="S65">
            <v>1.2032687571232448</v>
          </cell>
          <cell r="T65">
            <v>127.958</v>
          </cell>
          <cell r="U65">
            <v>130.11500000000001</v>
          </cell>
          <cell r="V65">
            <v>5015.1000000000004</v>
          </cell>
          <cell r="W65">
            <v>6062.3018190685179</v>
          </cell>
          <cell r="Y65" t="str">
            <v>Goforth</v>
          </cell>
          <cell r="AC65">
            <v>0</v>
          </cell>
          <cell r="AD65">
            <v>0</v>
          </cell>
          <cell r="AG65">
            <v>0</v>
          </cell>
          <cell r="AH65">
            <v>0</v>
          </cell>
          <cell r="AI65">
            <v>0</v>
          </cell>
          <cell r="AJ65">
            <v>0</v>
          </cell>
          <cell r="AK65">
            <v>0</v>
          </cell>
          <cell r="AL65">
            <v>0</v>
          </cell>
        </row>
        <row r="66">
          <cell r="A66" t="str">
            <v>72-400-066</v>
          </cell>
          <cell r="B66" t="str">
            <v>Devon-GTH00086</v>
          </cell>
          <cell r="C66" t="str">
            <v>Murrin Bear Creek 1H</v>
          </cell>
          <cell r="D66">
            <v>12405</v>
          </cell>
          <cell r="E66">
            <v>14054</v>
          </cell>
          <cell r="F66">
            <v>1.1329302700523982</v>
          </cell>
          <cell r="G66">
            <v>35.347000000000001</v>
          </cell>
          <cell r="H66">
            <v>40.343000000000004</v>
          </cell>
          <cell r="I66">
            <v>18.59</v>
          </cell>
          <cell r="J66">
            <v>22.091000000000001</v>
          </cell>
          <cell r="O66">
            <v>53.936999999999998</v>
          </cell>
          <cell r="P66">
            <v>62.434000000000005</v>
          </cell>
          <cell r="Q66">
            <v>12351.063</v>
          </cell>
          <cell r="R66">
            <v>13991.566000000001</v>
          </cell>
          <cell r="S66">
            <v>1.1328228185703531</v>
          </cell>
          <cell r="T66">
            <v>292.98099999999999</v>
          </cell>
          <cell r="U66">
            <v>297.91899999999998</v>
          </cell>
          <cell r="V66">
            <v>12197</v>
          </cell>
          <cell r="W66">
            <v>13880.674546477032</v>
          </cell>
          <cell r="Y66" t="str">
            <v>Goforth</v>
          </cell>
          <cell r="AC66">
            <v>0</v>
          </cell>
          <cell r="AD66">
            <v>0</v>
          </cell>
          <cell r="AG66">
            <v>0</v>
          </cell>
          <cell r="AH66">
            <v>0</v>
          </cell>
          <cell r="AI66">
            <v>0</v>
          </cell>
          <cell r="AJ66">
            <v>0</v>
          </cell>
          <cell r="AK66">
            <v>0</v>
          </cell>
          <cell r="AL66">
            <v>0</v>
          </cell>
        </row>
        <row r="67">
          <cell r="A67" t="str">
            <v>72-400-068</v>
          </cell>
          <cell r="B67" t="str">
            <v>Devon-GTH00086</v>
          </cell>
          <cell r="C67" t="str">
            <v>W.G. Mitchell 1H</v>
          </cell>
          <cell r="D67">
            <v>2985</v>
          </cell>
          <cell r="E67">
            <v>3584</v>
          </cell>
          <cell r="F67">
            <v>1.2006700167504187</v>
          </cell>
          <cell r="G67">
            <v>9.0139999999999993</v>
          </cell>
          <cell r="H67">
            <v>10.288</v>
          </cell>
          <cell r="I67">
            <v>4.7409999999999997</v>
          </cell>
          <cell r="J67">
            <v>5.6340000000000003</v>
          </cell>
          <cell r="O67">
            <v>13.754999999999999</v>
          </cell>
          <cell r="P67">
            <v>15.922000000000001</v>
          </cell>
          <cell r="Q67">
            <v>2971.2449999999999</v>
          </cell>
          <cell r="R67">
            <v>3568.078</v>
          </cell>
          <cell r="S67">
            <v>1.2008696691117697</v>
          </cell>
          <cell r="T67">
            <v>74.715000000000003</v>
          </cell>
          <cell r="U67">
            <v>75.974000000000004</v>
          </cell>
          <cell r="V67">
            <v>2934.18</v>
          </cell>
          <cell r="W67">
            <v>3539.7988670063573</v>
          </cell>
          <cell r="Y67" t="str">
            <v>Goforth</v>
          </cell>
          <cell r="AC67">
            <v>0</v>
          </cell>
          <cell r="AD67">
            <v>0</v>
          </cell>
          <cell r="AG67">
            <v>0</v>
          </cell>
          <cell r="AH67">
            <v>0</v>
          </cell>
          <cell r="AI67">
            <v>0</v>
          </cell>
          <cell r="AJ67">
            <v>0</v>
          </cell>
          <cell r="AK67">
            <v>0</v>
          </cell>
          <cell r="AL67">
            <v>0</v>
          </cell>
        </row>
        <row r="68">
          <cell r="A68" t="str">
            <v>72-400-070</v>
          </cell>
          <cell r="B68" t="str">
            <v>Devon-GTH00086</v>
          </cell>
          <cell r="C68" t="str">
            <v>Split Rail 1H</v>
          </cell>
          <cell r="D68">
            <v>2909</v>
          </cell>
          <cell r="E68">
            <v>3501</v>
          </cell>
          <cell r="F68">
            <v>1.2035063595737368</v>
          </cell>
          <cell r="G68">
            <v>8.8049999999999997</v>
          </cell>
          <cell r="H68">
            <v>10.050000000000001</v>
          </cell>
          <cell r="I68">
            <v>4.6310000000000002</v>
          </cell>
          <cell r="J68">
            <v>5.5030000000000001</v>
          </cell>
          <cell r="O68">
            <v>13.436</v>
          </cell>
          <cell r="P68">
            <v>15.553000000000001</v>
          </cell>
          <cell r="Q68">
            <v>2895.5639999999999</v>
          </cell>
          <cell r="R68">
            <v>3485.4470000000001</v>
          </cell>
          <cell r="S68">
            <v>1.2037195517004633</v>
          </cell>
          <cell r="T68">
            <v>72.984999999999999</v>
          </cell>
          <cell r="U68">
            <v>74.215000000000003</v>
          </cell>
          <cell r="V68">
            <v>2859.45</v>
          </cell>
          <cell r="W68">
            <v>3457.8227666577659</v>
          </cell>
          <cell r="Y68" t="str">
            <v>Goforth</v>
          </cell>
          <cell r="AC68">
            <v>0</v>
          </cell>
          <cell r="AD68">
            <v>0</v>
          </cell>
          <cell r="AG68">
            <v>0</v>
          </cell>
          <cell r="AH68">
            <v>0</v>
          </cell>
          <cell r="AI68">
            <v>0</v>
          </cell>
          <cell r="AJ68">
            <v>0</v>
          </cell>
          <cell r="AK68">
            <v>0</v>
          </cell>
          <cell r="AL68">
            <v>0</v>
          </cell>
        </row>
        <row r="69">
          <cell r="A69" t="str">
            <v>72-400-073</v>
          </cell>
          <cell r="B69" t="str">
            <v>Devon-GTH00086</v>
          </cell>
          <cell r="C69" t="str">
            <v>Thorman #1</v>
          </cell>
          <cell r="D69">
            <v>0</v>
          </cell>
          <cell r="E69">
            <v>0</v>
          </cell>
          <cell r="F69">
            <v>0</v>
          </cell>
          <cell r="G69">
            <v>0</v>
          </cell>
          <cell r="H69">
            <v>0</v>
          </cell>
          <cell r="I69">
            <v>0</v>
          </cell>
          <cell r="J69">
            <v>0</v>
          </cell>
          <cell r="O69">
            <v>0</v>
          </cell>
          <cell r="P69">
            <v>0</v>
          </cell>
          <cell r="Q69">
            <v>0</v>
          </cell>
          <cell r="R69">
            <v>0</v>
          </cell>
          <cell r="S69">
            <v>0</v>
          </cell>
          <cell r="T69">
            <v>0</v>
          </cell>
          <cell r="U69">
            <v>0</v>
          </cell>
          <cell r="V69">
            <v>0</v>
          </cell>
          <cell r="W69">
            <v>0</v>
          </cell>
          <cell r="Y69" t="str">
            <v>Goforth</v>
          </cell>
          <cell r="AC69">
            <v>0</v>
          </cell>
          <cell r="AD69">
            <v>0</v>
          </cell>
          <cell r="AG69">
            <v>0</v>
          </cell>
          <cell r="AH69">
            <v>0</v>
          </cell>
          <cell r="AI69">
            <v>0</v>
          </cell>
          <cell r="AJ69">
            <v>0</v>
          </cell>
          <cell r="AK69">
            <v>0</v>
          </cell>
          <cell r="AL69">
            <v>0</v>
          </cell>
        </row>
        <row r="70">
          <cell r="A70" t="str">
            <v>72-400-075</v>
          </cell>
          <cell r="B70" t="str">
            <v>Devon-GTH00086</v>
          </cell>
          <cell r="C70" t="str">
            <v>Hendrick Airport 1H</v>
          </cell>
          <cell r="D70">
            <v>0</v>
          </cell>
          <cell r="E70">
            <v>0</v>
          </cell>
          <cell r="F70">
            <v>0</v>
          </cell>
          <cell r="G70">
            <v>0</v>
          </cell>
          <cell r="H70">
            <v>0</v>
          </cell>
          <cell r="I70">
            <v>0</v>
          </cell>
          <cell r="J70">
            <v>0</v>
          </cell>
          <cell r="O70">
            <v>0</v>
          </cell>
          <cell r="P70">
            <v>0</v>
          </cell>
          <cell r="Q70">
            <v>0</v>
          </cell>
          <cell r="R70">
            <v>0</v>
          </cell>
          <cell r="S70">
            <v>0</v>
          </cell>
          <cell r="T70">
            <v>0</v>
          </cell>
          <cell r="U70">
            <v>0</v>
          </cell>
          <cell r="V70">
            <v>0</v>
          </cell>
          <cell r="W70">
            <v>0</v>
          </cell>
          <cell r="Y70" t="str">
            <v>Goforth</v>
          </cell>
          <cell r="AC70">
            <v>0</v>
          </cell>
          <cell r="AD70">
            <v>0</v>
          </cell>
          <cell r="AG70">
            <v>0</v>
          </cell>
          <cell r="AH70">
            <v>0</v>
          </cell>
          <cell r="AI70">
            <v>0</v>
          </cell>
          <cell r="AJ70">
            <v>0</v>
          </cell>
          <cell r="AK70">
            <v>0</v>
          </cell>
          <cell r="AL70">
            <v>0</v>
          </cell>
        </row>
        <row r="71">
          <cell r="A71" t="str">
            <v>72-400-076</v>
          </cell>
          <cell r="B71" t="str">
            <v>Devon-GTH00086</v>
          </cell>
          <cell r="C71" t="str">
            <v>Wakefield 1H</v>
          </cell>
          <cell r="D71">
            <v>4351</v>
          </cell>
          <cell r="E71">
            <v>5424</v>
          </cell>
          <cell r="F71">
            <v>1.2466099747184556</v>
          </cell>
          <cell r="G71">
            <v>13.641999999999999</v>
          </cell>
          <cell r="H71">
            <v>15.57</v>
          </cell>
          <cell r="I71">
            <v>7.1749999999999998</v>
          </cell>
          <cell r="J71">
            <v>8.5259999999999998</v>
          </cell>
          <cell r="O71">
            <v>20.817</v>
          </cell>
          <cell r="P71">
            <v>24.096</v>
          </cell>
          <cell r="Q71">
            <v>4330.183</v>
          </cell>
          <cell r="R71">
            <v>5399.9040000000005</v>
          </cell>
          <cell r="S71">
            <v>1.2470382891439</v>
          </cell>
          <cell r="T71">
            <v>113.07299999999999</v>
          </cell>
          <cell r="U71">
            <v>114.979</v>
          </cell>
          <cell r="V71">
            <v>4276.17</v>
          </cell>
          <cell r="W71">
            <v>5357.1065602105946</v>
          </cell>
          <cell r="Y71" t="str">
            <v>Goforth</v>
          </cell>
          <cell r="AC71">
            <v>0</v>
          </cell>
          <cell r="AD71">
            <v>0</v>
          </cell>
          <cell r="AG71">
            <v>0</v>
          </cell>
          <cell r="AH71">
            <v>0</v>
          </cell>
          <cell r="AI71">
            <v>0</v>
          </cell>
          <cell r="AJ71">
            <v>0</v>
          </cell>
          <cell r="AK71">
            <v>0</v>
          </cell>
          <cell r="AL71">
            <v>0</v>
          </cell>
        </row>
        <row r="72">
          <cell r="A72" t="str">
            <v>72-400-077</v>
          </cell>
          <cell r="B72" t="str">
            <v>Devon-GTH00086</v>
          </cell>
          <cell r="C72" t="str">
            <v>Murrin Bear Creek 2H</v>
          </cell>
          <cell r="D72">
            <v>0</v>
          </cell>
          <cell r="E72">
            <v>0</v>
          </cell>
          <cell r="F72">
            <v>0</v>
          </cell>
          <cell r="G72">
            <v>0</v>
          </cell>
          <cell r="H72">
            <v>0</v>
          </cell>
          <cell r="I72">
            <v>0</v>
          </cell>
          <cell r="J72">
            <v>0</v>
          </cell>
          <cell r="O72">
            <v>0</v>
          </cell>
          <cell r="P72">
            <v>0</v>
          </cell>
          <cell r="Q72">
            <v>0</v>
          </cell>
          <cell r="R72">
            <v>0</v>
          </cell>
          <cell r="S72">
            <v>0</v>
          </cell>
          <cell r="T72">
            <v>0</v>
          </cell>
          <cell r="U72">
            <v>0</v>
          </cell>
          <cell r="V72">
            <v>0</v>
          </cell>
          <cell r="W72">
            <v>0</v>
          </cell>
          <cell r="Y72" t="str">
            <v>Goforth</v>
          </cell>
          <cell r="AC72">
            <v>0</v>
          </cell>
          <cell r="AD72">
            <v>0</v>
          </cell>
          <cell r="AG72">
            <v>0</v>
          </cell>
          <cell r="AH72">
            <v>0</v>
          </cell>
          <cell r="AI72">
            <v>0</v>
          </cell>
          <cell r="AJ72">
            <v>0</v>
          </cell>
          <cell r="AK72">
            <v>0</v>
          </cell>
          <cell r="AL72">
            <v>0</v>
          </cell>
        </row>
        <row r="73">
          <cell r="A73" t="str">
            <v>72-400-081</v>
          </cell>
          <cell r="B73" t="str">
            <v>Devon-GTH00086</v>
          </cell>
          <cell r="C73" t="str">
            <v>PBM Ragle 1H</v>
          </cell>
          <cell r="D73">
            <v>769</v>
          </cell>
          <cell r="E73">
            <v>879</v>
          </cell>
          <cell r="F73">
            <v>1.1430429128738622</v>
          </cell>
          <cell r="G73">
            <v>2.2109999999999999</v>
          </cell>
          <cell r="H73">
            <v>2.5230000000000001</v>
          </cell>
          <cell r="I73">
            <v>1.163</v>
          </cell>
          <cell r="J73">
            <v>1.3819999999999999</v>
          </cell>
          <cell r="O73">
            <v>3.3739999999999997</v>
          </cell>
          <cell r="P73">
            <v>3.9050000000000002</v>
          </cell>
          <cell r="Q73">
            <v>765.62599999999998</v>
          </cell>
          <cell r="R73">
            <v>875.09500000000003</v>
          </cell>
          <cell r="S73">
            <v>1.1429797316183099</v>
          </cell>
          <cell r="T73">
            <v>18.324000000000002</v>
          </cell>
          <cell r="U73">
            <v>18.632999999999999</v>
          </cell>
          <cell r="V73">
            <v>756.08</v>
          </cell>
          <cell r="W73">
            <v>868.15935344544835</v>
          </cell>
          <cell r="Y73" t="str">
            <v>Goforth</v>
          </cell>
          <cell r="AC73">
            <v>0</v>
          </cell>
          <cell r="AD73">
            <v>0</v>
          </cell>
          <cell r="AG73">
            <v>0</v>
          </cell>
          <cell r="AH73">
            <v>0</v>
          </cell>
          <cell r="AI73">
            <v>0</v>
          </cell>
          <cell r="AJ73">
            <v>0</v>
          </cell>
          <cell r="AK73">
            <v>0</v>
          </cell>
          <cell r="AL73">
            <v>0</v>
          </cell>
        </row>
        <row r="74">
          <cell r="A74" t="str">
            <v>72-400-086</v>
          </cell>
          <cell r="B74" t="str">
            <v>Devon-GTH00086</v>
          </cell>
          <cell r="C74" t="str">
            <v>Sherman Hudson 1H</v>
          </cell>
          <cell r="D74">
            <v>2092</v>
          </cell>
          <cell r="E74">
            <v>2523</v>
          </cell>
          <cell r="F74">
            <v>1.2060229445506692</v>
          </cell>
          <cell r="G74">
            <v>6.3449999999999998</v>
          </cell>
          <cell r="H74">
            <v>7.242</v>
          </cell>
          <cell r="I74">
            <v>3.3370000000000002</v>
          </cell>
          <cell r="J74">
            <v>3.9660000000000002</v>
          </cell>
          <cell r="O74">
            <v>9.6820000000000004</v>
          </cell>
          <cell r="P74">
            <v>11.208</v>
          </cell>
          <cell r="Q74">
            <v>2082.3180000000002</v>
          </cell>
          <cell r="R74">
            <v>2511.7919999999999</v>
          </cell>
          <cell r="S74">
            <v>1.2062480370433333</v>
          </cell>
          <cell r="T74">
            <v>52.597000000000001</v>
          </cell>
          <cell r="U74">
            <v>53.482999999999997</v>
          </cell>
          <cell r="V74">
            <v>2056.34</v>
          </cell>
          <cell r="W74">
            <v>2491.8845596300398</v>
          </cell>
          <cell r="Y74" t="str">
            <v>Goforth</v>
          </cell>
          <cell r="AC74">
            <v>0</v>
          </cell>
          <cell r="AD74">
            <v>0</v>
          </cell>
          <cell r="AG74">
            <v>0</v>
          </cell>
          <cell r="AH74">
            <v>0</v>
          </cell>
          <cell r="AI74">
            <v>0</v>
          </cell>
          <cell r="AJ74">
            <v>0</v>
          </cell>
          <cell r="AK74">
            <v>0</v>
          </cell>
          <cell r="AL74">
            <v>0</v>
          </cell>
        </row>
        <row r="75">
          <cell r="A75" t="str">
            <v>72-400-088</v>
          </cell>
          <cell r="B75" t="str">
            <v>Devon-GTH00086</v>
          </cell>
          <cell r="C75" t="str">
            <v>John Westhoff 1H</v>
          </cell>
          <cell r="D75">
            <v>3171</v>
          </cell>
          <cell r="E75">
            <v>3898</v>
          </cell>
          <cell r="F75">
            <v>1.2292652160201829</v>
          </cell>
          <cell r="G75">
            <v>9.8030000000000008</v>
          </cell>
          <cell r="H75">
            <v>11.189</v>
          </cell>
          <cell r="I75">
            <v>5.1559999999999997</v>
          </cell>
          <cell r="J75">
            <v>6.1269999999999998</v>
          </cell>
          <cell r="O75">
            <v>14.959</v>
          </cell>
          <cell r="P75">
            <v>17.315999999999999</v>
          </cell>
          <cell r="Q75">
            <v>3156.0410000000002</v>
          </cell>
          <cell r="R75">
            <v>3880.6840000000002</v>
          </cell>
          <cell r="S75">
            <v>1.2296050653334352</v>
          </cell>
          <cell r="T75">
            <v>81.260999999999996</v>
          </cell>
          <cell r="U75">
            <v>82.631</v>
          </cell>
          <cell r="V75">
            <v>3116.67</v>
          </cell>
          <cell r="W75">
            <v>3849.9272791709427</v>
          </cell>
          <cell r="Y75" t="str">
            <v>Goforth</v>
          </cell>
          <cell r="AC75">
            <v>0</v>
          </cell>
          <cell r="AD75">
            <v>0</v>
          </cell>
          <cell r="AG75">
            <v>0</v>
          </cell>
          <cell r="AH75">
            <v>0</v>
          </cell>
          <cell r="AI75">
            <v>0</v>
          </cell>
          <cell r="AJ75">
            <v>0</v>
          </cell>
          <cell r="AK75">
            <v>0</v>
          </cell>
          <cell r="AL75">
            <v>0</v>
          </cell>
        </row>
        <row r="76">
          <cell r="A76" t="str">
            <v>72-400-089</v>
          </cell>
          <cell r="B76" t="str">
            <v>Devon-GTH00086</v>
          </cell>
          <cell r="C76" t="str">
            <v>Joyce Fuller 1H</v>
          </cell>
          <cell r="D76">
            <v>0</v>
          </cell>
          <cell r="E76">
            <v>0</v>
          </cell>
          <cell r="F76">
            <v>0</v>
          </cell>
          <cell r="G76">
            <v>0</v>
          </cell>
          <cell r="H76">
            <v>0</v>
          </cell>
          <cell r="I76">
            <v>0</v>
          </cell>
          <cell r="J76">
            <v>0</v>
          </cell>
          <cell r="O76">
            <v>0</v>
          </cell>
          <cell r="P76">
            <v>0</v>
          </cell>
          <cell r="Q76">
            <v>0</v>
          </cell>
          <cell r="R76">
            <v>0</v>
          </cell>
          <cell r="S76">
            <v>0</v>
          </cell>
          <cell r="T76">
            <v>0</v>
          </cell>
          <cell r="U76">
            <v>0</v>
          </cell>
          <cell r="V76">
            <v>0</v>
          </cell>
          <cell r="W76">
            <v>0</v>
          </cell>
          <cell r="Y76" t="str">
            <v>Goforth</v>
          </cell>
          <cell r="AC76">
            <v>0</v>
          </cell>
          <cell r="AD76">
            <v>0</v>
          </cell>
          <cell r="AG76">
            <v>0</v>
          </cell>
          <cell r="AH76">
            <v>0</v>
          </cell>
          <cell r="AI76">
            <v>0</v>
          </cell>
          <cell r="AJ76">
            <v>0</v>
          </cell>
          <cell r="AK76">
            <v>0</v>
          </cell>
          <cell r="AL76">
            <v>0</v>
          </cell>
        </row>
        <row r="77">
          <cell r="A77" t="str">
            <v>72-400-093</v>
          </cell>
          <cell r="B77" t="str">
            <v>Devon-GTH00086</v>
          </cell>
          <cell r="C77" t="str">
            <v>A.L. Hayter 2H</v>
          </cell>
          <cell r="D77">
            <v>3035</v>
          </cell>
          <cell r="E77">
            <v>3649</v>
          </cell>
          <cell r="F77">
            <v>1.2023064250411861</v>
          </cell>
          <cell r="G77">
            <v>9.1780000000000008</v>
          </cell>
          <cell r="H77">
            <v>10.475</v>
          </cell>
          <cell r="I77">
            <v>4.827</v>
          </cell>
          <cell r="J77">
            <v>5.7359999999999998</v>
          </cell>
          <cell r="O77">
            <v>14.005000000000001</v>
          </cell>
          <cell r="P77">
            <v>16.210999999999999</v>
          </cell>
          <cell r="Q77">
            <v>3020.9949999999999</v>
          </cell>
          <cell r="R77">
            <v>3632.7890000000002</v>
          </cell>
          <cell r="S77">
            <v>1.2025140723503349</v>
          </cell>
          <cell r="T77">
            <v>76.069999999999993</v>
          </cell>
          <cell r="U77">
            <v>77.352000000000004</v>
          </cell>
          <cell r="V77">
            <v>2983.31</v>
          </cell>
          <cell r="W77">
            <v>3603.9969939763532</v>
          </cell>
          <cell r="Y77" t="str">
            <v>Goforth</v>
          </cell>
          <cell r="AC77">
            <v>0</v>
          </cell>
          <cell r="AD77">
            <v>0</v>
          </cell>
          <cell r="AG77">
            <v>0</v>
          </cell>
          <cell r="AH77">
            <v>0</v>
          </cell>
          <cell r="AI77">
            <v>0</v>
          </cell>
          <cell r="AJ77">
            <v>0</v>
          </cell>
          <cell r="AK77">
            <v>0</v>
          </cell>
          <cell r="AL77">
            <v>0</v>
          </cell>
        </row>
        <row r="78">
          <cell r="A78" t="str">
            <v>72-400-095</v>
          </cell>
          <cell r="B78" t="str">
            <v>Devon-GTH00086</v>
          </cell>
          <cell r="C78" t="str">
            <v>Coomer 1H</v>
          </cell>
          <cell r="D78">
            <v>4791</v>
          </cell>
          <cell r="E78">
            <v>5042</v>
          </cell>
          <cell r="F78">
            <v>1.0523898977249009</v>
          </cell>
          <cell r="G78">
            <v>12.680999999999999</v>
          </cell>
          <cell r="H78">
            <v>14.473000000000001</v>
          </cell>
          <cell r="I78">
            <v>6.6689999999999996</v>
          </cell>
          <cell r="J78">
            <v>7.9249999999999998</v>
          </cell>
          <cell r="O78">
            <v>19.349999999999998</v>
          </cell>
          <cell r="P78">
            <v>22.398</v>
          </cell>
          <cell r="Q78">
            <v>4771.6499999999996</v>
          </cell>
          <cell r="R78">
            <v>5019.6019999999999</v>
          </cell>
          <cell r="S78">
            <v>1.0519635765406097</v>
          </cell>
          <cell r="T78">
            <v>105.10899999999999</v>
          </cell>
          <cell r="U78">
            <v>106.881</v>
          </cell>
          <cell r="V78">
            <v>4712.13</v>
          </cell>
          <cell r="W78">
            <v>4979.8186789702586</v>
          </cell>
          <cell r="Y78" t="str">
            <v>Goforth</v>
          </cell>
          <cell r="AC78">
            <v>0</v>
          </cell>
          <cell r="AD78">
            <v>0</v>
          </cell>
          <cell r="AG78">
            <v>0</v>
          </cell>
          <cell r="AH78">
            <v>0</v>
          </cell>
          <cell r="AI78">
            <v>0</v>
          </cell>
          <cell r="AJ78">
            <v>0</v>
          </cell>
          <cell r="AK78">
            <v>0</v>
          </cell>
          <cell r="AL78">
            <v>0</v>
          </cell>
        </row>
        <row r="79">
          <cell r="A79" t="str">
            <v>72-400-100</v>
          </cell>
          <cell r="B79" t="str">
            <v>Devon-GTH00086</v>
          </cell>
          <cell r="C79" t="str">
            <v>White 2-H</v>
          </cell>
          <cell r="D79">
            <v>3881</v>
          </cell>
          <cell r="E79">
            <v>4294</v>
          </cell>
          <cell r="F79">
            <v>1.1064158721978872</v>
          </cell>
          <cell r="G79">
            <v>10.8</v>
          </cell>
          <cell r="H79">
            <v>12.326000000000001</v>
          </cell>
          <cell r="I79">
            <v>5.68</v>
          </cell>
          <cell r="J79">
            <v>6.75</v>
          </cell>
          <cell r="O79">
            <v>16.48</v>
          </cell>
          <cell r="P79">
            <v>19.076000000000001</v>
          </cell>
          <cell r="Q79">
            <v>3864.52</v>
          </cell>
          <cell r="R79">
            <v>4274.924</v>
          </cell>
          <cell r="S79">
            <v>1.1061979236748678</v>
          </cell>
          <cell r="T79">
            <v>89.516000000000005</v>
          </cell>
          <cell r="U79">
            <v>91.025000000000006</v>
          </cell>
          <cell r="V79">
            <v>3816.31</v>
          </cell>
          <cell r="W79">
            <v>4241.0426935000542</v>
          </cell>
          <cell r="Y79" t="str">
            <v>Goforth</v>
          </cell>
          <cell r="AC79">
            <v>0</v>
          </cell>
          <cell r="AD79">
            <v>0</v>
          </cell>
          <cell r="AG79">
            <v>0</v>
          </cell>
          <cell r="AH79">
            <v>0</v>
          </cell>
          <cell r="AI79">
            <v>0</v>
          </cell>
          <cell r="AJ79">
            <v>0</v>
          </cell>
          <cell r="AK79">
            <v>0</v>
          </cell>
          <cell r="AL79">
            <v>0</v>
          </cell>
        </row>
        <row r="80">
          <cell r="A80" t="str">
            <v>72-400-105</v>
          </cell>
          <cell r="B80" t="str">
            <v>Devon-GTH00086</v>
          </cell>
          <cell r="C80" t="str">
            <v>M &amp; J Bar None A 1H</v>
          </cell>
          <cell r="D80">
            <v>731</v>
          </cell>
          <cell r="E80">
            <v>882</v>
          </cell>
          <cell r="F80">
            <v>1.2065663474692203</v>
          </cell>
          <cell r="G80">
            <v>2.218</v>
          </cell>
          <cell r="H80">
            <v>2.532</v>
          </cell>
          <cell r="I80">
            <v>1.1659999999999999</v>
          </cell>
          <cell r="J80">
            <v>1.3859999999999999</v>
          </cell>
          <cell r="O80">
            <v>3.3839999999999999</v>
          </cell>
          <cell r="P80">
            <v>3.9180000000000001</v>
          </cell>
          <cell r="Q80">
            <v>727.61599999999999</v>
          </cell>
          <cell r="R80">
            <v>878.08199999999999</v>
          </cell>
          <cell r="S80">
            <v>1.2067931436362038</v>
          </cell>
          <cell r="T80">
            <v>18.387</v>
          </cell>
          <cell r="U80">
            <v>18.696999999999999</v>
          </cell>
          <cell r="V80">
            <v>718.54</v>
          </cell>
          <cell r="W80">
            <v>871.12267970001676</v>
          </cell>
          <cell r="Y80" t="str">
            <v>Goforth</v>
          </cell>
          <cell r="AC80">
            <v>0</v>
          </cell>
          <cell r="AD80">
            <v>0</v>
          </cell>
          <cell r="AG80">
            <v>0</v>
          </cell>
          <cell r="AH80">
            <v>0</v>
          </cell>
          <cell r="AI80">
            <v>0</v>
          </cell>
          <cell r="AJ80">
            <v>0</v>
          </cell>
          <cell r="AK80">
            <v>0</v>
          </cell>
          <cell r="AL80">
            <v>0</v>
          </cell>
        </row>
        <row r="81">
          <cell r="A81" t="str">
            <v>72-400-107</v>
          </cell>
          <cell r="B81" t="str">
            <v>Devon-GTH00086</v>
          </cell>
          <cell r="C81" t="str">
            <v>Snipes South 1H</v>
          </cell>
          <cell r="D81">
            <v>0</v>
          </cell>
          <cell r="E81">
            <v>0</v>
          </cell>
          <cell r="F81">
            <v>0</v>
          </cell>
          <cell r="G81">
            <v>0</v>
          </cell>
          <cell r="H81">
            <v>0</v>
          </cell>
          <cell r="I81">
            <v>0</v>
          </cell>
          <cell r="J81">
            <v>0</v>
          </cell>
          <cell r="O81">
            <v>0</v>
          </cell>
          <cell r="P81">
            <v>0</v>
          </cell>
          <cell r="Q81">
            <v>0</v>
          </cell>
          <cell r="R81">
            <v>0</v>
          </cell>
          <cell r="S81">
            <v>0</v>
          </cell>
          <cell r="T81">
            <v>0</v>
          </cell>
          <cell r="U81">
            <v>0</v>
          </cell>
          <cell r="V81">
            <v>0</v>
          </cell>
          <cell r="W81">
            <v>0</v>
          </cell>
          <cell r="Y81" t="str">
            <v>Goforth</v>
          </cell>
          <cell r="AC81">
            <v>0</v>
          </cell>
          <cell r="AD81">
            <v>0</v>
          </cell>
          <cell r="AG81">
            <v>0</v>
          </cell>
          <cell r="AH81">
            <v>0</v>
          </cell>
          <cell r="AI81">
            <v>0</v>
          </cell>
          <cell r="AJ81">
            <v>0</v>
          </cell>
          <cell r="AK81">
            <v>0</v>
          </cell>
          <cell r="AL81">
            <v>0</v>
          </cell>
        </row>
        <row r="82">
          <cell r="A82" t="str">
            <v>72-400-108</v>
          </cell>
          <cell r="B82" t="str">
            <v>Devon-GTH00086</v>
          </cell>
          <cell r="C82" t="str">
            <v>Murrin Bear Creek #5H</v>
          </cell>
          <cell r="D82">
            <v>8031</v>
          </cell>
          <cell r="E82">
            <v>9018</v>
          </cell>
          <cell r="F82">
            <v>1.1228987672768025</v>
          </cell>
          <cell r="G82">
            <v>22.681000000000001</v>
          </cell>
          <cell r="H82">
            <v>25.887</v>
          </cell>
          <cell r="I82">
            <v>11.929</v>
          </cell>
          <cell r="J82">
            <v>14.175000000000001</v>
          </cell>
          <cell r="O82">
            <v>34.61</v>
          </cell>
          <cell r="P82">
            <v>40.061999999999998</v>
          </cell>
          <cell r="Q82">
            <v>7996.39</v>
          </cell>
          <cell r="R82">
            <v>8977.9380000000001</v>
          </cell>
          <cell r="S82">
            <v>1.1227488904368095</v>
          </cell>
          <cell r="T82">
            <v>187.99600000000001</v>
          </cell>
          <cell r="U82">
            <v>191.16499999999999</v>
          </cell>
          <cell r="V82">
            <v>7896.64</v>
          </cell>
          <cell r="W82">
            <v>8906.7825200159077</v>
          </cell>
          <cell r="Y82" t="str">
            <v>Goforth</v>
          </cell>
          <cell r="AC82">
            <v>0</v>
          </cell>
          <cell r="AD82">
            <v>0</v>
          </cell>
          <cell r="AG82">
            <v>0</v>
          </cell>
          <cell r="AH82">
            <v>0</v>
          </cell>
          <cell r="AI82">
            <v>0</v>
          </cell>
          <cell r="AJ82">
            <v>0</v>
          </cell>
          <cell r="AK82">
            <v>0</v>
          </cell>
          <cell r="AL82">
            <v>0</v>
          </cell>
        </row>
        <row r="83">
          <cell r="A83" t="str">
            <v>72-400-110</v>
          </cell>
          <cell r="B83" t="str">
            <v>Devon-GTH00086</v>
          </cell>
          <cell r="C83" t="str">
            <v>Murrin Bear Creek 6H</v>
          </cell>
          <cell r="D83">
            <v>2018</v>
          </cell>
          <cell r="E83">
            <v>2213</v>
          </cell>
          <cell r="F83">
            <v>1.0966303270564917</v>
          </cell>
          <cell r="G83">
            <v>5.5659999999999998</v>
          </cell>
          <cell r="H83">
            <v>6.3529999999999998</v>
          </cell>
          <cell r="I83">
            <v>2.9279999999999999</v>
          </cell>
          <cell r="J83">
            <v>3.4790000000000001</v>
          </cell>
          <cell r="O83">
            <v>8.4939999999999998</v>
          </cell>
          <cell r="P83">
            <v>9.8320000000000007</v>
          </cell>
          <cell r="Q83">
            <v>2009.5060000000001</v>
          </cell>
          <cell r="R83">
            <v>2203.1680000000001</v>
          </cell>
          <cell r="S83">
            <v>1.0963729394189419</v>
          </cell>
          <cell r="T83">
            <v>46.134</v>
          </cell>
          <cell r="U83">
            <v>46.911999999999999</v>
          </cell>
          <cell r="V83">
            <v>1984.44</v>
          </cell>
          <cell r="W83">
            <v>2185.7065877552741</v>
          </cell>
          <cell r="Y83" t="str">
            <v>Goforth</v>
          </cell>
          <cell r="AC83">
            <v>0</v>
          </cell>
          <cell r="AD83">
            <v>0</v>
          </cell>
          <cell r="AG83">
            <v>0</v>
          </cell>
          <cell r="AH83">
            <v>0</v>
          </cell>
          <cell r="AI83">
            <v>0</v>
          </cell>
          <cell r="AJ83">
            <v>0</v>
          </cell>
          <cell r="AK83">
            <v>0</v>
          </cell>
          <cell r="AL83">
            <v>0</v>
          </cell>
        </row>
        <row r="84">
          <cell r="A84" t="str">
            <v>72-400-111</v>
          </cell>
          <cell r="B84" t="str">
            <v>Devon-GTH00086</v>
          </cell>
          <cell r="C84" t="str">
            <v>Brite 1H</v>
          </cell>
          <cell r="D84">
            <v>3152</v>
          </cell>
          <cell r="E84">
            <v>3896</v>
          </cell>
          <cell r="F84">
            <v>1.2360406091370559</v>
          </cell>
          <cell r="G84">
            <v>9.7989999999999995</v>
          </cell>
          <cell r="H84">
            <v>11.183999999999999</v>
          </cell>
          <cell r="I84">
            <v>5.1529999999999996</v>
          </cell>
          <cell r="J84">
            <v>6.1239999999999997</v>
          </cell>
          <cell r="O84">
            <v>14.951999999999998</v>
          </cell>
          <cell r="P84">
            <v>17.308</v>
          </cell>
          <cell r="Q84">
            <v>3137.0479999999998</v>
          </cell>
          <cell r="R84">
            <v>3878.692</v>
          </cell>
          <cell r="S84">
            <v>1.2364146165439611</v>
          </cell>
          <cell r="T84">
            <v>81.218999999999994</v>
          </cell>
          <cell r="U84">
            <v>82.587999999999994</v>
          </cell>
          <cell r="V84">
            <v>3097.92</v>
          </cell>
          <cell r="W84">
            <v>3847.9510669516253</v>
          </cell>
          <cell r="Y84" t="str">
            <v>Goforth</v>
          </cell>
          <cell r="AC84">
            <v>0</v>
          </cell>
          <cell r="AD84">
            <v>0</v>
          </cell>
          <cell r="AG84">
            <v>0</v>
          </cell>
          <cell r="AH84">
            <v>0</v>
          </cell>
          <cell r="AI84">
            <v>0</v>
          </cell>
          <cell r="AJ84">
            <v>0</v>
          </cell>
          <cell r="AK84">
            <v>0</v>
          </cell>
          <cell r="AL84">
            <v>0</v>
          </cell>
        </row>
        <row r="85">
          <cell r="A85" t="str">
            <v>72-400-113</v>
          </cell>
          <cell r="B85" t="str">
            <v>Devon-GTH00086</v>
          </cell>
          <cell r="C85" t="str">
            <v>Smelley 2H</v>
          </cell>
          <cell r="D85">
            <v>2732</v>
          </cell>
          <cell r="E85">
            <v>3381</v>
          </cell>
          <cell r="F85">
            <v>1.2375549048316252</v>
          </cell>
          <cell r="G85">
            <v>8.5030000000000001</v>
          </cell>
          <cell r="H85">
            <v>9.7050000000000001</v>
          </cell>
          <cell r="I85">
            <v>4.4720000000000004</v>
          </cell>
          <cell r="J85">
            <v>5.3140000000000001</v>
          </cell>
          <cell r="O85">
            <v>12.975000000000001</v>
          </cell>
          <cell r="P85">
            <v>15.019</v>
          </cell>
          <cell r="Q85">
            <v>2719.0250000000001</v>
          </cell>
          <cell r="R85">
            <v>3365.9810000000002</v>
          </cell>
          <cell r="S85">
            <v>1.2379367604196359</v>
          </cell>
          <cell r="T85">
            <v>70.483000000000004</v>
          </cell>
          <cell r="U85">
            <v>71.671000000000006</v>
          </cell>
          <cell r="V85">
            <v>2685.11</v>
          </cell>
          <cell r="W85">
            <v>3339.3036055167308</v>
          </cell>
          <cell r="Y85" t="str">
            <v>Goforth</v>
          </cell>
          <cell r="AC85">
            <v>0</v>
          </cell>
          <cell r="AD85">
            <v>0</v>
          </cell>
          <cell r="AG85">
            <v>0</v>
          </cell>
          <cell r="AH85">
            <v>0</v>
          </cell>
          <cell r="AI85">
            <v>0</v>
          </cell>
          <cell r="AJ85">
            <v>0</v>
          </cell>
          <cell r="AK85">
            <v>0</v>
          </cell>
          <cell r="AL85">
            <v>0</v>
          </cell>
        </row>
        <row r="86">
          <cell r="A86" t="str">
            <v>72-400-115</v>
          </cell>
          <cell r="B86" t="str">
            <v>Devon-GTH00086</v>
          </cell>
          <cell r="C86" t="str">
            <v>Grogan Barbee B-1H</v>
          </cell>
          <cell r="D86">
            <v>203</v>
          </cell>
          <cell r="E86">
            <v>245</v>
          </cell>
          <cell r="F86">
            <v>1.2068965517241379</v>
          </cell>
          <cell r="G86">
            <v>0.61599999999999999</v>
          </cell>
          <cell r="H86">
            <v>0.70299999999999996</v>
          </cell>
          <cell r="I86">
            <v>0.32400000000000001</v>
          </cell>
          <cell r="J86">
            <v>0.38500000000000001</v>
          </cell>
          <cell r="O86">
            <v>0.94</v>
          </cell>
          <cell r="P86">
            <v>1.0880000000000001</v>
          </cell>
          <cell r="Q86">
            <v>202.06</v>
          </cell>
          <cell r="R86">
            <v>243.91200000000001</v>
          </cell>
          <cell r="S86">
            <v>1.2071265960605762</v>
          </cell>
          <cell r="T86">
            <v>5.1079999999999997</v>
          </cell>
          <cell r="U86">
            <v>5.194</v>
          </cell>
          <cell r="V86">
            <v>199.54</v>
          </cell>
          <cell r="W86">
            <v>241.97885283036263</v>
          </cell>
          <cell r="Y86" t="str">
            <v>Goforth</v>
          </cell>
          <cell r="AC86">
            <v>0</v>
          </cell>
          <cell r="AD86">
            <v>0</v>
          </cell>
          <cell r="AG86">
            <v>0</v>
          </cell>
          <cell r="AH86">
            <v>0</v>
          </cell>
          <cell r="AI86">
            <v>0</v>
          </cell>
          <cell r="AJ86">
            <v>0</v>
          </cell>
          <cell r="AK86">
            <v>0</v>
          </cell>
          <cell r="AL86">
            <v>0</v>
          </cell>
        </row>
        <row r="87">
          <cell r="A87" t="str">
            <v>72-400-116</v>
          </cell>
          <cell r="B87" t="str">
            <v>Devon-GTH00086</v>
          </cell>
          <cell r="C87" t="str">
            <v>Hedrick Burns 1H</v>
          </cell>
          <cell r="D87">
            <v>223</v>
          </cell>
          <cell r="E87">
            <v>274</v>
          </cell>
          <cell r="F87">
            <v>1.2286995515695067</v>
          </cell>
          <cell r="G87">
            <v>0.69</v>
          </cell>
          <cell r="H87">
            <v>0.78700000000000003</v>
          </cell>
          <cell r="I87">
            <v>0.36299999999999999</v>
          </cell>
          <cell r="J87">
            <v>0.43099999999999999</v>
          </cell>
          <cell r="O87">
            <v>1.0529999999999999</v>
          </cell>
          <cell r="P87">
            <v>1.218</v>
          </cell>
          <cell r="Q87">
            <v>221.947</v>
          </cell>
          <cell r="R87">
            <v>272.78199999999998</v>
          </cell>
          <cell r="S87">
            <v>1.2290411674859312</v>
          </cell>
          <cell r="T87">
            <v>5.7119999999999997</v>
          </cell>
          <cell r="U87">
            <v>5.8079999999999998</v>
          </cell>
          <cell r="V87">
            <v>219.18</v>
          </cell>
          <cell r="W87">
            <v>270.6200409687591</v>
          </cell>
          <cell r="Y87" t="str">
            <v>Goforth</v>
          </cell>
          <cell r="AC87">
            <v>0</v>
          </cell>
          <cell r="AD87">
            <v>0</v>
          </cell>
          <cell r="AG87">
            <v>0</v>
          </cell>
          <cell r="AH87">
            <v>0</v>
          </cell>
          <cell r="AI87">
            <v>0</v>
          </cell>
          <cell r="AJ87">
            <v>0</v>
          </cell>
          <cell r="AK87">
            <v>0</v>
          </cell>
          <cell r="AL87">
            <v>0</v>
          </cell>
        </row>
        <row r="88">
          <cell r="A88" t="str">
            <v>72-400-117</v>
          </cell>
          <cell r="B88" t="str">
            <v>Devon-GTH00086</v>
          </cell>
          <cell r="C88" t="str">
            <v>Morris Robertson 1H</v>
          </cell>
          <cell r="D88">
            <v>1692</v>
          </cell>
          <cell r="E88">
            <v>2051</v>
          </cell>
          <cell r="F88">
            <v>1.2121749408983451</v>
          </cell>
          <cell r="G88">
            <v>5.1580000000000004</v>
          </cell>
          <cell r="H88">
            <v>5.8869999999999996</v>
          </cell>
          <cell r="I88">
            <v>2.7130000000000001</v>
          </cell>
          <cell r="J88">
            <v>3.2240000000000002</v>
          </cell>
          <cell r="O88">
            <v>7.8710000000000004</v>
          </cell>
          <cell r="P88">
            <v>9.1110000000000007</v>
          </cell>
          <cell r="Q88">
            <v>1684.1289999999999</v>
          </cell>
          <cell r="R88">
            <v>2041.8889999999999</v>
          </cell>
          <cell r="S88">
            <v>1.2124302829533842</v>
          </cell>
          <cell r="T88">
            <v>42.756</v>
          </cell>
          <cell r="U88">
            <v>43.476999999999997</v>
          </cell>
          <cell r="V88">
            <v>1663.12</v>
          </cell>
          <cell r="W88">
            <v>2025.7058194223175</v>
          </cell>
          <cell r="Y88" t="str">
            <v>Goforth</v>
          </cell>
          <cell r="AC88">
            <v>0</v>
          </cell>
          <cell r="AD88">
            <v>0</v>
          </cell>
          <cell r="AG88">
            <v>0</v>
          </cell>
          <cell r="AH88">
            <v>0</v>
          </cell>
          <cell r="AI88">
            <v>0</v>
          </cell>
          <cell r="AJ88">
            <v>0</v>
          </cell>
          <cell r="AK88">
            <v>0</v>
          </cell>
          <cell r="AL88">
            <v>0</v>
          </cell>
        </row>
        <row r="89">
          <cell r="A89" t="str">
            <v>72-400-118</v>
          </cell>
          <cell r="B89" t="str">
            <v>Devon-GTH00086</v>
          </cell>
          <cell r="C89" t="str">
            <v>Gravelco GU 1H</v>
          </cell>
          <cell r="D89">
            <v>7370</v>
          </cell>
          <cell r="E89">
            <v>8878</v>
          </cell>
          <cell r="F89">
            <v>1.2046132971506105</v>
          </cell>
          <cell r="G89">
            <v>22.329000000000001</v>
          </cell>
          <cell r="H89">
            <v>25.484999999999999</v>
          </cell>
          <cell r="I89">
            <v>11.743</v>
          </cell>
          <cell r="J89">
            <v>13.955</v>
          </cell>
          <cell r="O89">
            <v>34.072000000000003</v>
          </cell>
          <cell r="P89">
            <v>39.44</v>
          </cell>
          <cell r="Q89">
            <v>7335.9279999999999</v>
          </cell>
          <cell r="R89">
            <v>8838.56</v>
          </cell>
          <cell r="S89">
            <v>1.2048318903893276</v>
          </cell>
          <cell r="T89">
            <v>185.07900000000001</v>
          </cell>
          <cell r="U89">
            <v>188.19800000000001</v>
          </cell>
          <cell r="V89">
            <v>7244.42</v>
          </cell>
          <cell r="W89">
            <v>8768.5091732769597</v>
          </cell>
          <cell r="Y89" t="str">
            <v>Goforth</v>
          </cell>
          <cell r="AC89">
            <v>0</v>
          </cell>
          <cell r="AD89">
            <v>0</v>
          </cell>
          <cell r="AG89">
            <v>0</v>
          </cell>
          <cell r="AH89">
            <v>0</v>
          </cell>
          <cell r="AI89">
            <v>0</v>
          </cell>
          <cell r="AJ89">
            <v>0</v>
          </cell>
          <cell r="AK89">
            <v>0</v>
          </cell>
          <cell r="AL89">
            <v>0</v>
          </cell>
        </row>
        <row r="90">
          <cell r="A90" t="str">
            <v>72-400-120</v>
          </cell>
          <cell r="B90" t="str">
            <v>Devon-GTH00086</v>
          </cell>
          <cell r="C90" t="str">
            <v>Hendrick-Stoker</v>
          </cell>
          <cell r="D90">
            <v>7904</v>
          </cell>
          <cell r="E90">
            <v>9672</v>
          </cell>
          <cell r="F90">
            <v>1.2236842105263157</v>
          </cell>
          <cell r="G90">
            <v>24.326000000000001</v>
          </cell>
          <cell r="H90">
            <v>27.763999999999999</v>
          </cell>
          <cell r="I90">
            <v>12.794</v>
          </cell>
          <cell r="J90">
            <v>15.202999999999999</v>
          </cell>
          <cell r="O90">
            <v>37.120000000000005</v>
          </cell>
          <cell r="P90">
            <v>42.966999999999999</v>
          </cell>
          <cell r="Q90">
            <v>7866.88</v>
          </cell>
          <cell r="R90">
            <v>9629.0329999999994</v>
          </cell>
          <cell r="S90">
            <v>1.2239964255206637</v>
          </cell>
          <cell r="T90">
            <v>201.631</v>
          </cell>
          <cell r="U90">
            <v>205.029</v>
          </cell>
          <cell r="V90">
            <v>7768.75</v>
          </cell>
          <cell r="W90">
            <v>9552.7172062289064</v>
          </cell>
          <cell r="Y90" t="str">
            <v>Goforth</v>
          </cell>
          <cell r="AC90">
            <v>0</v>
          </cell>
          <cell r="AD90">
            <v>0</v>
          </cell>
          <cell r="AG90">
            <v>0</v>
          </cell>
          <cell r="AH90">
            <v>0</v>
          </cell>
          <cell r="AI90">
            <v>0</v>
          </cell>
          <cell r="AJ90">
            <v>0</v>
          </cell>
          <cell r="AK90">
            <v>0</v>
          </cell>
          <cell r="AL90">
            <v>0</v>
          </cell>
        </row>
        <row r="91">
          <cell r="A91" t="str">
            <v>72-400-131</v>
          </cell>
          <cell r="B91" t="str">
            <v>Devon-GTH00086</v>
          </cell>
          <cell r="C91" t="str">
            <v>Brite 2H</v>
          </cell>
          <cell r="D91">
            <v>0</v>
          </cell>
          <cell r="E91">
            <v>0</v>
          </cell>
          <cell r="F91">
            <v>0</v>
          </cell>
          <cell r="G91">
            <v>0</v>
          </cell>
          <cell r="H91">
            <v>0</v>
          </cell>
          <cell r="I91">
            <v>0</v>
          </cell>
          <cell r="J91">
            <v>0</v>
          </cell>
          <cell r="O91">
            <v>0</v>
          </cell>
          <cell r="P91">
            <v>0</v>
          </cell>
          <cell r="Q91">
            <v>0</v>
          </cell>
          <cell r="R91">
            <v>0</v>
          </cell>
          <cell r="S91">
            <v>0</v>
          </cell>
          <cell r="T91">
            <v>0</v>
          </cell>
          <cell r="U91">
            <v>0</v>
          </cell>
          <cell r="V91">
            <v>0</v>
          </cell>
          <cell r="W91">
            <v>0</v>
          </cell>
          <cell r="Y91" t="str">
            <v>Goforth</v>
          </cell>
          <cell r="AC91">
            <v>0</v>
          </cell>
          <cell r="AD91">
            <v>0</v>
          </cell>
          <cell r="AG91">
            <v>0</v>
          </cell>
          <cell r="AH91">
            <v>0</v>
          </cell>
          <cell r="AI91">
            <v>0</v>
          </cell>
          <cell r="AJ91">
            <v>0</v>
          </cell>
          <cell r="AK91">
            <v>0</v>
          </cell>
          <cell r="AL91">
            <v>0</v>
          </cell>
        </row>
        <row r="92">
          <cell r="A92" t="str">
            <v>72-400-135</v>
          </cell>
          <cell r="B92" t="str">
            <v>Devon-GTH00086</v>
          </cell>
          <cell r="C92" t="str">
            <v>Woody Brothers</v>
          </cell>
          <cell r="D92">
            <v>4459</v>
          </cell>
          <cell r="E92">
            <v>5001</v>
          </cell>
          <cell r="F92">
            <v>1.1215519174702848</v>
          </cell>
          <cell r="G92">
            <v>12.577999999999999</v>
          </cell>
          <cell r="H92">
            <v>14.356</v>
          </cell>
          <cell r="I92">
            <v>6.6150000000000002</v>
          </cell>
          <cell r="J92">
            <v>7.8609999999999998</v>
          </cell>
          <cell r="O92">
            <v>19.192999999999998</v>
          </cell>
          <cell r="P92">
            <v>22.216999999999999</v>
          </cell>
          <cell r="Q92">
            <v>4439.8069999999998</v>
          </cell>
          <cell r="R92">
            <v>4978.7830000000004</v>
          </cell>
          <cell r="S92">
            <v>1.1213962679008345</v>
          </cell>
          <cell r="T92">
            <v>104.255</v>
          </cell>
          <cell r="U92">
            <v>106.012</v>
          </cell>
          <cell r="V92">
            <v>4384.43</v>
          </cell>
          <cell r="W92">
            <v>4939.323193739182</v>
          </cell>
          <cell r="Y92" t="str">
            <v>Goforth</v>
          </cell>
          <cell r="AC92">
            <v>0</v>
          </cell>
          <cell r="AD92">
            <v>0</v>
          </cell>
          <cell r="AG92">
            <v>0</v>
          </cell>
          <cell r="AH92">
            <v>0</v>
          </cell>
          <cell r="AI92">
            <v>0</v>
          </cell>
          <cell r="AJ92">
            <v>0</v>
          </cell>
          <cell r="AK92">
            <v>0</v>
          </cell>
          <cell r="AL92">
            <v>0</v>
          </cell>
        </row>
        <row r="93">
          <cell r="A93" t="str">
            <v>72-400-139</v>
          </cell>
          <cell r="B93" t="str">
            <v>Devon-GTH00086</v>
          </cell>
          <cell r="C93" t="str">
            <v>J Muriel Reese GU 1H</v>
          </cell>
          <cell r="D93">
            <v>0</v>
          </cell>
          <cell r="E93">
            <v>0</v>
          </cell>
          <cell r="F93">
            <v>0</v>
          </cell>
          <cell r="G93">
            <v>0</v>
          </cell>
          <cell r="H93">
            <v>0</v>
          </cell>
          <cell r="I93">
            <v>0</v>
          </cell>
          <cell r="J93">
            <v>0</v>
          </cell>
          <cell r="O93">
            <v>0</v>
          </cell>
          <cell r="P93">
            <v>0</v>
          </cell>
          <cell r="Q93">
            <v>0</v>
          </cell>
          <cell r="R93">
            <v>0</v>
          </cell>
          <cell r="S93">
            <v>0</v>
          </cell>
          <cell r="T93">
            <v>0</v>
          </cell>
          <cell r="U93">
            <v>0</v>
          </cell>
          <cell r="V93">
            <v>0</v>
          </cell>
          <cell r="W93">
            <v>0</v>
          </cell>
          <cell r="Y93" t="str">
            <v>Goforth</v>
          </cell>
          <cell r="AC93">
            <v>0</v>
          </cell>
          <cell r="AD93">
            <v>0</v>
          </cell>
          <cell r="AG93">
            <v>0</v>
          </cell>
          <cell r="AH93">
            <v>0</v>
          </cell>
          <cell r="AI93">
            <v>0</v>
          </cell>
          <cell r="AJ93">
            <v>0</v>
          </cell>
          <cell r="AK93">
            <v>0</v>
          </cell>
          <cell r="AL93">
            <v>0</v>
          </cell>
        </row>
        <row r="94">
          <cell r="A94" t="str">
            <v>72-400-141</v>
          </cell>
          <cell r="B94" t="str">
            <v>Devon-GTH00086</v>
          </cell>
          <cell r="C94" t="str">
            <v>Williams Campbell 1H</v>
          </cell>
          <cell r="D94">
            <v>1656</v>
          </cell>
          <cell r="E94">
            <v>1974</v>
          </cell>
          <cell r="F94">
            <v>1.1920289855072463</v>
          </cell>
          <cell r="G94">
            <v>4.9640000000000004</v>
          </cell>
          <cell r="H94">
            <v>5.6660000000000004</v>
          </cell>
          <cell r="I94">
            <v>2.6110000000000002</v>
          </cell>
          <cell r="J94">
            <v>3.1030000000000002</v>
          </cell>
          <cell r="O94">
            <v>7.5750000000000011</v>
          </cell>
          <cell r="P94">
            <v>8.7690000000000001</v>
          </cell>
          <cell r="Q94">
            <v>1648.425</v>
          </cell>
          <cell r="R94">
            <v>1965.231</v>
          </cell>
          <cell r="S94">
            <v>1.1921870876745986</v>
          </cell>
          <cell r="T94">
            <v>41.151000000000003</v>
          </cell>
          <cell r="U94">
            <v>41.844999999999999</v>
          </cell>
          <cell r="V94">
            <v>1627.86</v>
          </cell>
          <cell r="W94">
            <v>1949.6553795084556</v>
          </cell>
          <cell r="Y94" t="str">
            <v>Goforth</v>
          </cell>
          <cell r="AC94">
            <v>0</v>
          </cell>
          <cell r="AD94">
            <v>0</v>
          </cell>
          <cell r="AG94">
            <v>0</v>
          </cell>
          <cell r="AH94">
            <v>0</v>
          </cell>
          <cell r="AI94">
            <v>0</v>
          </cell>
          <cell r="AJ94">
            <v>0</v>
          </cell>
          <cell r="AK94">
            <v>0</v>
          </cell>
          <cell r="AL94">
            <v>0</v>
          </cell>
        </row>
        <row r="95">
          <cell r="A95" t="str">
            <v>72-400-144</v>
          </cell>
          <cell r="B95" t="str">
            <v>Devon-GTH00086</v>
          </cell>
          <cell r="C95" t="str">
            <v>Pickard 1H</v>
          </cell>
          <cell r="D95">
            <v>4892</v>
          </cell>
          <cell r="E95">
            <v>6034</v>
          </cell>
          <cell r="F95">
            <v>1.2334423548650859</v>
          </cell>
          <cell r="G95">
            <v>15.176</v>
          </cell>
          <cell r="H95">
            <v>17.321000000000002</v>
          </cell>
          <cell r="I95">
            <v>7.9820000000000002</v>
          </cell>
          <cell r="J95">
            <v>9.4849999999999994</v>
          </cell>
          <cell r="O95">
            <v>23.158000000000001</v>
          </cell>
          <cell r="P95">
            <v>26.806000000000001</v>
          </cell>
          <cell r="Q95">
            <v>4868.8419999999996</v>
          </cell>
          <cell r="R95">
            <v>6007.1940000000004</v>
          </cell>
          <cell r="S95">
            <v>1.2338034382713592</v>
          </cell>
          <cell r="T95">
            <v>125.79</v>
          </cell>
          <cell r="U95">
            <v>127.91</v>
          </cell>
          <cell r="V95">
            <v>4808.1099999999997</v>
          </cell>
          <cell r="W95">
            <v>5959.5834270123551</v>
          </cell>
          <cell r="Y95" t="str">
            <v>Goforth</v>
          </cell>
          <cell r="AC95">
            <v>0</v>
          </cell>
          <cell r="AD95">
            <v>0</v>
          </cell>
          <cell r="AG95">
            <v>0</v>
          </cell>
          <cell r="AH95">
            <v>0</v>
          </cell>
          <cell r="AI95">
            <v>0</v>
          </cell>
          <cell r="AJ95">
            <v>0</v>
          </cell>
          <cell r="AK95">
            <v>0</v>
          </cell>
          <cell r="AL95">
            <v>0</v>
          </cell>
        </row>
        <row r="96">
          <cell r="A96" t="str">
            <v>72-400-146</v>
          </cell>
          <cell r="B96" t="str">
            <v>Devon-GTH00086</v>
          </cell>
          <cell r="C96" t="str">
            <v>Herschel Green 1H</v>
          </cell>
          <cell r="D96">
            <v>0</v>
          </cell>
          <cell r="E96">
            <v>0</v>
          </cell>
          <cell r="F96">
            <v>0</v>
          </cell>
          <cell r="G96">
            <v>0</v>
          </cell>
          <cell r="H96">
            <v>0</v>
          </cell>
          <cell r="I96">
            <v>0</v>
          </cell>
          <cell r="J96">
            <v>0</v>
          </cell>
          <cell r="O96">
            <v>0</v>
          </cell>
          <cell r="P96">
            <v>0</v>
          </cell>
          <cell r="Q96">
            <v>0</v>
          </cell>
          <cell r="R96">
            <v>0</v>
          </cell>
          <cell r="S96">
            <v>0</v>
          </cell>
          <cell r="T96">
            <v>0</v>
          </cell>
          <cell r="U96">
            <v>0</v>
          </cell>
          <cell r="V96">
            <v>0</v>
          </cell>
          <cell r="W96">
            <v>0</v>
          </cell>
          <cell r="Y96" t="str">
            <v>Goforth</v>
          </cell>
          <cell r="AC96">
            <v>0</v>
          </cell>
          <cell r="AD96">
            <v>0</v>
          </cell>
          <cell r="AG96">
            <v>0</v>
          </cell>
          <cell r="AH96">
            <v>0</v>
          </cell>
          <cell r="AI96">
            <v>0</v>
          </cell>
          <cell r="AJ96">
            <v>0</v>
          </cell>
          <cell r="AK96">
            <v>0</v>
          </cell>
          <cell r="AL96">
            <v>0</v>
          </cell>
        </row>
        <row r="97">
          <cell r="A97" t="str">
            <v>72-400-147</v>
          </cell>
          <cell r="B97" t="str">
            <v>Devon-GTH00086</v>
          </cell>
          <cell r="C97" t="str">
            <v>Bilderback Trust 1H</v>
          </cell>
          <cell r="D97">
            <v>6078</v>
          </cell>
          <cell r="E97">
            <v>7434</v>
          </cell>
          <cell r="F97">
            <v>1.2230997038499507</v>
          </cell>
          <cell r="G97">
            <v>18.696999999999999</v>
          </cell>
          <cell r="H97">
            <v>21.34</v>
          </cell>
          <cell r="I97">
            <v>9.8330000000000002</v>
          </cell>
          <cell r="J97">
            <v>11.685</v>
          </cell>
          <cell r="O97">
            <v>28.53</v>
          </cell>
          <cell r="P97">
            <v>33.024999999999999</v>
          </cell>
          <cell r="Q97">
            <v>6049.47</v>
          </cell>
          <cell r="R97">
            <v>7400.9750000000004</v>
          </cell>
          <cell r="S97">
            <v>1.223408827550182</v>
          </cell>
          <cell r="T97">
            <v>154.97499999999999</v>
          </cell>
          <cell r="U97">
            <v>157.58699999999999</v>
          </cell>
          <cell r="V97">
            <v>5974.01</v>
          </cell>
          <cell r="W97">
            <v>7342.3178864762422</v>
          </cell>
          <cell r="Y97" t="str">
            <v>Goforth</v>
          </cell>
          <cell r="AC97">
            <v>0</v>
          </cell>
          <cell r="AD97">
            <v>0</v>
          </cell>
          <cell r="AG97">
            <v>0</v>
          </cell>
          <cell r="AH97">
            <v>0</v>
          </cell>
          <cell r="AI97">
            <v>0</v>
          </cell>
          <cell r="AJ97">
            <v>0</v>
          </cell>
          <cell r="AK97">
            <v>0</v>
          </cell>
          <cell r="AL97">
            <v>0</v>
          </cell>
        </row>
        <row r="98">
          <cell r="A98" t="str">
            <v>72-400-148</v>
          </cell>
          <cell r="B98" t="str">
            <v>Devon-GTH00086</v>
          </cell>
          <cell r="C98" t="str">
            <v>Henry Maddux GU 4H</v>
          </cell>
          <cell r="D98">
            <v>4758</v>
          </cell>
          <cell r="E98">
            <v>5783</v>
          </cell>
          <cell r="F98">
            <v>1.2154266498528794</v>
          </cell>
          <cell r="G98">
            <v>14.544</v>
          </cell>
          <cell r="H98">
            <v>16.600000000000001</v>
          </cell>
          <cell r="I98">
            <v>7.649</v>
          </cell>
          <cell r="J98">
            <v>9.09</v>
          </cell>
          <cell r="O98">
            <v>22.193000000000001</v>
          </cell>
          <cell r="P98">
            <v>25.69</v>
          </cell>
          <cell r="Q98">
            <v>4735.8069999999998</v>
          </cell>
          <cell r="R98">
            <v>5757.31</v>
          </cell>
          <cell r="S98">
            <v>1.2156977680889447</v>
          </cell>
          <cell r="T98">
            <v>120.557</v>
          </cell>
          <cell r="U98">
            <v>122.589</v>
          </cell>
          <cell r="V98">
            <v>4676.7299999999996</v>
          </cell>
          <cell r="W98">
            <v>5711.6799058216702</v>
          </cell>
          <cell r="Y98" t="str">
            <v>Goforth</v>
          </cell>
          <cell r="AC98">
            <v>0</v>
          </cell>
          <cell r="AD98">
            <v>0</v>
          </cell>
          <cell r="AG98">
            <v>0</v>
          </cell>
          <cell r="AH98">
            <v>0</v>
          </cell>
          <cell r="AI98">
            <v>0</v>
          </cell>
          <cell r="AJ98">
            <v>0</v>
          </cell>
          <cell r="AK98">
            <v>0</v>
          </cell>
          <cell r="AL98">
            <v>0</v>
          </cell>
        </row>
        <row r="99">
          <cell r="A99" t="str">
            <v>72-400-150</v>
          </cell>
          <cell r="B99" t="str">
            <v>Devon-GTH00086</v>
          </cell>
          <cell r="C99" t="str">
            <v>Geri Lavite GU  #1H</v>
          </cell>
          <cell r="D99">
            <v>0</v>
          </cell>
          <cell r="E99">
            <v>0</v>
          </cell>
          <cell r="F99">
            <v>0</v>
          </cell>
          <cell r="G99">
            <v>0</v>
          </cell>
          <cell r="H99">
            <v>0</v>
          </cell>
          <cell r="I99">
            <v>0</v>
          </cell>
          <cell r="J99">
            <v>0</v>
          </cell>
          <cell r="O99">
            <v>0</v>
          </cell>
          <cell r="P99">
            <v>0</v>
          </cell>
          <cell r="Q99">
            <v>0</v>
          </cell>
          <cell r="R99">
            <v>0</v>
          </cell>
          <cell r="S99">
            <v>0</v>
          </cell>
          <cell r="T99">
            <v>0</v>
          </cell>
          <cell r="U99">
            <v>0</v>
          </cell>
          <cell r="V99">
            <v>0</v>
          </cell>
          <cell r="W99">
            <v>0</v>
          </cell>
          <cell r="Y99" t="str">
            <v>Goforth</v>
          </cell>
          <cell r="AC99">
            <v>0</v>
          </cell>
          <cell r="AD99">
            <v>0</v>
          </cell>
          <cell r="AG99">
            <v>0</v>
          </cell>
          <cell r="AH99">
            <v>0</v>
          </cell>
          <cell r="AI99">
            <v>0</v>
          </cell>
          <cell r="AJ99">
            <v>0</v>
          </cell>
          <cell r="AK99">
            <v>0</v>
          </cell>
          <cell r="AL99">
            <v>0</v>
          </cell>
        </row>
        <row r="100">
          <cell r="A100" t="str">
            <v>72-400-154</v>
          </cell>
          <cell r="B100" t="str">
            <v>Devon-GTH00086</v>
          </cell>
          <cell r="C100" t="str">
            <v>Lake Weatherford A1H</v>
          </cell>
          <cell r="D100">
            <v>3035</v>
          </cell>
          <cell r="E100">
            <v>3645</v>
          </cell>
          <cell r="F100">
            <v>1.200988467874794</v>
          </cell>
          <cell r="G100">
            <v>9.1669999999999998</v>
          </cell>
          <cell r="H100">
            <v>10.462999999999999</v>
          </cell>
          <cell r="I100">
            <v>4.8209999999999997</v>
          </cell>
          <cell r="J100">
            <v>5.7290000000000001</v>
          </cell>
          <cell r="O100">
            <v>13.988</v>
          </cell>
          <cell r="P100">
            <v>16.192</v>
          </cell>
          <cell r="Q100">
            <v>3021.0120000000002</v>
          </cell>
          <cell r="R100">
            <v>3628.808</v>
          </cell>
          <cell r="S100">
            <v>1.2011895351623891</v>
          </cell>
          <cell r="T100">
            <v>75.986000000000004</v>
          </cell>
          <cell r="U100">
            <v>77.266999999999996</v>
          </cell>
          <cell r="V100">
            <v>2983.33</v>
          </cell>
          <cell r="W100">
            <v>3600.0475457609405</v>
          </cell>
          <cell r="Y100" t="str">
            <v>Goforth</v>
          </cell>
          <cell r="AC100">
            <v>0</v>
          </cell>
          <cell r="AD100">
            <v>0</v>
          </cell>
          <cell r="AG100">
            <v>0</v>
          </cell>
          <cell r="AH100">
            <v>0</v>
          </cell>
          <cell r="AI100">
            <v>0</v>
          </cell>
          <cell r="AJ100">
            <v>0</v>
          </cell>
          <cell r="AK100">
            <v>0</v>
          </cell>
          <cell r="AL100">
            <v>0</v>
          </cell>
        </row>
        <row r="101">
          <cell r="A101" t="str">
            <v>72-400-155</v>
          </cell>
          <cell r="B101" t="str">
            <v>Devon-GTH00086</v>
          </cell>
          <cell r="C101" t="str">
            <v>Bussey 2H</v>
          </cell>
          <cell r="D101">
            <v>71494</v>
          </cell>
          <cell r="E101">
            <v>87611</v>
          </cell>
          <cell r="F101">
            <v>1.2254315047416566</v>
          </cell>
          <cell r="G101">
            <v>220.34899999999999</v>
          </cell>
          <cell r="H101">
            <v>251.49199999999999</v>
          </cell>
          <cell r="I101">
            <v>115.887</v>
          </cell>
          <cell r="J101">
            <v>137.71100000000001</v>
          </cell>
          <cell r="O101">
            <v>336.23599999999999</v>
          </cell>
          <cell r="P101">
            <v>389.20299999999997</v>
          </cell>
          <cell r="Q101">
            <v>71157.763999999996</v>
          </cell>
          <cell r="R101">
            <v>87221.797000000006</v>
          </cell>
          <cell r="S101">
            <v>1.225752357817202</v>
          </cell>
          <cell r="T101">
            <v>1826.412</v>
          </cell>
          <cell r="U101">
            <v>1857.1949999999999</v>
          </cell>
          <cell r="V101">
            <v>70270.149999999994</v>
          </cell>
          <cell r="W101">
            <v>86530.512561344935</v>
          </cell>
          <cell r="Y101" t="str">
            <v>Goforth</v>
          </cell>
          <cell r="AC101">
            <v>0</v>
          </cell>
          <cell r="AD101">
            <v>0</v>
          </cell>
          <cell r="AG101">
            <v>0</v>
          </cell>
          <cell r="AH101">
            <v>0</v>
          </cell>
          <cell r="AI101">
            <v>0</v>
          </cell>
          <cell r="AJ101">
            <v>0</v>
          </cell>
          <cell r="AK101">
            <v>0</v>
          </cell>
          <cell r="AL101">
            <v>0</v>
          </cell>
        </row>
        <row r="102">
          <cell r="A102" t="str">
            <v>72-400-157</v>
          </cell>
          <cell r="B102" t="str">
            <v>Devon-GTH00086</v>
          </cell>
          <cell r="C102" t="str">
            <v>Hendrick Stoker Burns SA 1H</v>
          </cell>
          <cell r="D102">
            <v>2219</v>
          </cell>
          <cell r="E102">
            <v>2686</v>
          </cell>
          <cell r="F102">
            <v>1.2104551599819739</v>
          </cell>
          <cell r="G102">
            <v>6.7549999999999999</v>
          </cell>
          <cell r="H102">
            <v>7.71</v>
          </cell>
          <cell r="I102">
            <v>3.5529999999999999</v>
          </cell>
          <cell r="J102">
            <v>4.2220000000000004</v>
          </cell>
          <cell r="O102">
            <v>10.308</v>
          </cell>
          <cell r="P102">
            <v>11.932</v>
          </cell>
          <cell r="Q102">
            <v>2208.692</v>
          </cell>
          <cell r="R102">
            <v>2674.0680000000002</v>
          </cell>
          <cell r="S102">
            <v>1.2107020806884801</v>
          </cell>
          <cell r="T102">
            <v>55.994</v>
          </cell>
          <cell r="U102">
            <v>56.938000000000002</v>
          </cell>
          <cell r="V102">
            <v>2181.14</v>
          </cell>
          <cell r="W102">
            <v>2652.874426147062</v>
          </cell>
          <cell r="Y102" t="str">
            <v>Goforth</v>
          </cell>
          <cell r="AC102">
            <v>0</v>
          </cell>
          <cell r="AD102">
            <v>0</v>
          </cell>
          <cell r="AG102">
            <v>0</v>
          </cell>
          <cell r="AH102">
            <v>0</v>
          </cell>
          <cell r="AI102">
            <v>0</v>
          </cell>
          <cell r="AJ102">
            <v>0</v>
          </cell>
          <cell r="AK102">
            <v>0</v>
          </cell>
          <cell r="AL102">
            <v>0</v>
          </cell>
        </row>
        <row r="103">
          <cell r="A103" t="str">
            <v>72-400-158</v>
          </cell>
          <cell r="B103" t="str">
            <v>Devon-GTH00086</v>
          </cell>
          <cell r="C103" t="str">
            <v>Hendrick Stoker Lavite SA 1H</v>
          </cell>
          <cell r="D103">
            <v>14683</v>
          </cell>
          <cell r="E103">
            <v>18072</v>
          </cell>
          <cell r="F103">
            <v>1.2308111421371655</v>
          </cell>
          <cell r="G103">
            <v>45.453000000000003</v>
          </cell>
          <cell r="H103">
            <v>51.877000000000002</v>
          </cell>
          <cell r="I103">
            <v>23.904</v>
          </cell>
          <cell r="J103">
            <v>28.405999999999999</v>
          </cell>
          <cell r="O103">
            <v>69.356999999999999</v>
          </cell>
          <cell r="P103">
            <v>80.283000000000001</v>
          </cell>
          <cell r="Q103">
            <v>14613.643</v>
          </cell>
          <cell r="R103">
            <v>17991.717000000001</v>
          </cell>
          <cell r="S103">
            <v>1.2311589245747963</v>
          </cell>
          <cell r="T103">
            <v>376.74400000000003</v>
          </cell>
          <cell r="U103">
            <v>383.09399999999999</v>
          </cell>
          <cell r="V103">
            <v>14431.35</v>
          </cell>
          <cell r="W103">
            <v>17849.121978863415</v>
          </cell>
          <cell r="Y103" t="str">
            <v>Goforth</v>
          </cell>
          <cell r="AC103">
            <v>0</v>
          </cell>
          <cell r="AD103">
            <v>0</v>
          </cell>
          <cell r="AG103">
            <v>0</v>
          </cell>
          <cell r="AH103">
            <v>0</v>
          </cell>
          <cell r="AI103">
            <v>0</v>
          </cell>
          <cell r="AJ103">
            <v>0</v>
          </cell>
          <cell r="AK103">
            <v>0</v>
          </cell>
          <cell r="AL103">
            <v>0</v>
          </cell>
        </row>
        <row r="104">
          <cell r="A104" t="str">
            <v>72-400-160</v>
          </cell>
          <cell r="B104" t="str">
            <v>Devon-GTH00086</v>
          </cell>
          <cell r="C104" t="str">
            <v>Clark-Carter (SA) 1H</v>
          </cell>
          <cell r="D104">
            <v>19060</v>
          </cell>
          <cell r="E104">
            <v>23514</v>
          </cell>
          <cell r="F104">
            <v>1.2336831059811122</v>
          </cell>
          <cell r="G104">
            <v>59.139000000000003</v>
          </cell>
          <cell r="H104">
            <v>67.498000000000005</v>
          </cell>
          <cell r="I104">
            <v>31.103999999999999</v>
          </cell>
          <cell r="J104">
            <v>36.960999999999999</v>
          </cell>
          <cell r="O104">
            <v>90.242999999999995</v>
          </cell>
          <cell r="P104">
            <v>104.459</v>
          </cell>
          <cell r="Q104">
            <v>18969.757000000001</v>
          </cell>
          <cell r="R104">
            <v>23409.541000000001</v>
          </cell>
          <cell r="S104">
            <v>1.2340453807605443</v>
          </cell>
          <cell r="T104">
            <v>490.19200000000001</v>
          </cell>
          <cell r="U104">
            <v>498.45400000000001</v>
          </cell>
          <cell r="V104">
            <v>18733.13</v>
          </cell>
          <cell r="W104">
            <v>23224.006512452605</v>
          </cell>
          <cell r="Y104" t="str">
            <v>Goforth</v>
          </cell>
          <cell r="AC104">
            <v>0</v>
          </cell>
          <cell r="AD104">
            <v>0</v>
          </cell>
          <cell r="AG104">
            <v>0</v>
          </cell>
          <cell r="AH104">
            <v>0</v>
          </cell>
          <cell r="AI104">
            <v>0</v>
          </cell>
          <cell r="AJ104">
            <v>0</v>
          </cell>
          <cell r="AK104">
            <v>0</v>
          </cell>
          <cell r="AL104">
            <v>0</v>
          </cell>
        </row>
        <row r="105">
          <cell r="A105" t="str">
            <v>72-400-161</v>
          </cell>
          <cell r="B105" t="str">
            <v>Devon-GTH00086</v>
          </cell>
          <cell r="C105" t="str">
            <v>Sansone-Bedinger (SA) A1H</v>
          </cell>
          <cell r="D105">
            <v>1718</v>
          </cell>
          <cell r="E105">
            <v>2083</v>
          </cell>
          <cell r="F105">
            <v>1.2124563445867287</v>
          </cell>
          <cell r="G105">
            <v>5.2389999999999999</v>
          </cell>
          <cell r="H105">
            <v>5.9790000000000001</v>
          </cell>
          <cell r="I105">
            <v>2.7549999999999999</v>
          </cell>
          <cell r="J105">
            <v>3.274</v>
          </cell>
          <cell r="O105">
            <v>7.9939999999999998</v>
          </cell>
          <cell r="P105">
            <v>9.2530000000000001</v>
          </cell>
          <cell r="Q105">
            <v>1710.0060000000001</v>
          </cell>
          <cell r="R105">
            <v>2073.7469999999998</v>
          </cell>
          <cell r="S105">
            <v>1.2127132887253025</v>
          </cell>
          <cell r="T105">
            <v>43.423999999999999</v>
          </cell>
          <cell r="U105">
            <v>44.155999999999999</v>
          </cell>
          <cell r="V105">
            <v>1688.68</v>
          </cell>
          <cell r="W105">
            <v>2057.3113258896897</v>
          </cell>
          <cell r="Y105" t="str">
            <v>Goforth</v>
          </cell>
          <cell r="AC105">
            <v>0</v>
          </cell>
          <cell r="AD105">
            <v>0</v>
          </cell>
          <cell r="AG105">
            <v>0</v>
          </cell>
          <cell r="AH105">
            <v>0</v>
          </cell>
          <cell r="AI105">
            <v>0</v>
          </cell>
          <cell r="AJ105">
            <v>0</v>
          </cell>
          <cell r="AK105">
            <v>0</v>
          </cell>
          <cell r="AL105">
            <v>0</v>
          </cell>
        </row>
        <row r="106">
          <cell r="A106" t="str">
            <v>72-400-162</v>
          </cell>
          <cell r="B106" t="str">
            <v>Devon-GTH00086</v>
          </cell>
          <cell r="C106" t="str">
            <v>Sansone-Robertson (SA) 1H</v>
          </cell>
          <cell r="D106">
            <v>36674</v>
          </cell>
          <cell r="E106">
            <v>44574</v>
          </cell>
          <cell r="F106">
            <v>1.2154114631619131</v>
          </cell>
          <cell r="G106">
            <v>112.107</v>
          </cell>
          <cell r="H106">
            <v>127.952</v>
          </cell>
          <cell r="I106">
            <v>58.96</v>
          </cell>
          <cell r="J106">
            <v>70.063999999999993</v>
          </cell>
          <cell r="O106">
            <v>171.06700000000001</v>
          </cell>
          <cell r="P106">
            <v>198.01599999999999</v>
          </cell>
          <cell r="Q106">
            <v>36502.932999999997</v>
          </cell>
          <cell r="R106">
            <v>44375.983999999997</v>
          </cell>
          <cell r="S106">
            <v>1.2156826959630889</v>
          </cell>
          <cell r="T106">
            <v>929.226</v>
          </cell>
          <cell r="U106">
            <v>944.88800000000003</v>
          </cell>
          <cell r="V106">
            <v>36047.599999999999</v>
          </cell>
          <cell r="W106">
            <v>44024.278024609397</v>
          </cell>
          <cell r="Y106" t="str">
            <v>Goforth</v>
          </cell>
          <cell r="AC106">
            <v>0</v>
          </cell>
          <cell r="AD106">
            <v>0</v>
          </cell>
          <cell r="AG106">
            <v>0</v>
          </cell>
          <cell r="AH106">
            <v>0</v>
          </cell>
          <cell r="AI106">
            <v>0</v>
          </cell>
          <cell r="AJ106">
            <v>0</v>
          </cell>
          <cell r="AK106">
            <v>0</v>
          </cell>
          <cell r="AL106">
            <v>0</v>
          </cell>
        </row>
        <row r="107">
          <cell r="A107" t="str">
            <v>72-400-163</v>
          </cell>
          <cell r="B107" t="str">
            <v>Devon-GTH00086</v>
          </cell>
          <cell r="C107" t="str">
            <v>Sansone-Robertson (SA) A1H</v>
          </cell>
          <cell r="D107">
            <v>11493</v>
          </cell>
          <cell r="E107">
            <v>13929</v>
          </cell>
          <cell r="F107">
            <v>1.2119551031062386</v>
          </cell>
          <cell r="G107">
            <v>35.033000000000001</v>
          </cell>
          <cell r="H107">
            <v>39.984000000000002</v>
          </cell>
          <cell r="I107">
            <v>18.423999999999999</v>
          </cell>
          <cell r="J107">
            <v>21.893999999999998</v>
          </cell>
          <cell r="O107">
            <v>53.457000000000001</v>
          </cell>
          <cell r="P107">
            <v>61.878</v>
          </cell>
          <cell r="Q107">
            <v>11439.543</v>
          </cell>
          <cell r="R107">
            <v>13867.121999999999</v>
          </cell>
          <cell r="S107">
            <v>1.2122094387861473</v>
          </cell>
          <cell r="T107">
            <v>290.37599999999998</v>
          </cell>
          <cell r="U107">
            <v>295.27</v>
          </cell>
          <cell r="V107">
            <v>11296.85</v>
          </cell>
          <cell r="W107">
            <v>13757.216838936518</v>
          </cell>
          <cell r="Y107" t="str">
            <v>Goforth</v>
          </cell>
          <cell r="AC107">
            <v>0</v>
          </cell>
          <cell r="AD107">
            <v>0</v>
          </cell>
          <cell r="AG107">
            <v>0</v>
          </cell>
          <cell r="AH107">
            <v>0</v>
          </cell>
          <cell r="AI107">
            <v>0</v>
          </cell>
          <cell r="AJ107">
            <v>0</v>
          </cell>
          <cell r="AK107">
            <v>0</v>
          </cell>
          <cell r="AL107">
            <v>0</v>
          </cell>
        </row>
        <row r="108">
          <cell r="A108" t="str">
            <v>72-400-164</v>
          </cell>
          <cell r="B108" t="str">
            <v>Devon-GTH00086</v>
          </cell>
          <cell r="C108" t="str">
            <v>Faxel 8H</v>
          </cell>
          <cell r="D108">
            <v>13421</v>
          </cell>
          <cell r="E108">
            <v>16514</v>
          </cell>
          <cell r="F108">
            <v>1.2304597272930482</v>
          </cell>
          <cell r="G108">
            <v>41.533999999999999</v>
          </cell>
          <cell r="H108">
            <v>47.404000000000003</v>
          </cell>
          <cell r="I108">
            <v>21.844000000000001</v>
          </cell>
          <cell r="J108">
            <v>25.957999999999998</v>
          </cell>
          <cell r="O108">
            <v>63.378</v>
          </cell>
          <cell r="P108">
            <v>73.361999999999995</v>
          </cell>
          <cell r="Q108">
            <v>13357.621999999999</v>
          </cell>
          <cell r="R108">
            <v>16440.637999999999</v>
          </cell>
          <cell r="S108">
            <v>1.2308057527005929</v>
          </cell>
          <cell r="T108">
            <v>344.26499999999999</v>
          </cell>
          <cell r="U108">
            <v>350.06700000000001</v>
          </cell>
          <cell r="V108">
            <v>13191</v>
          </cell>
          <cell r="W108">
            <v>16310.336199281985</v>
          </cell>
          <cell r="Y108" t="str">
            <v>Goforth</v>
          </cell>
          <cell r="AC108">
            <v>0</v>
          </cell>
          <cell r="AD108">
            <v>0</v>
          </cell>
          <cell r="AG108">
            <v>0</v>
          </cell>
          <cell r="AH108">
            <v>0</v>
          </cell>
          <cell r="AI108">
            <v>0</v>
          </cell>
          <cell r="AJ108">
            <v>0</v>
          </cell>
          <cell r="AK108">
            <v>0</v>
          </cell>
          <cell r="AL108">
            <v>0</v>
          </cell>
        </row>
        <row r="109">
          <cell r="A109" t="str">
            <v>72-400-165</v>
          </cell>
          <cell r="B109" t="str">
            <v>Devon-GTH00086</v>
          </cell>
          <cell r="C109" t="str">
            <v>Faxel 9H</v>
          </cell>
          <cell r="D109">
            <v>6014</v>
          </cell>
          <cell r="E109">
            <v>7369</v>
          </cell>
          <cell r="F109">
            <v>1.2253076155636848</v>
          </cell>
          <cell r="G109">
            <v>18.533999999999999</v>
          </cell>
          <cell r="H109">
            <v>21.152999999999999</v>
          </cell>
          <cell r="I109">
            <v>9.7469999999999999</v>
          </cell>
          <cell r="J109">
            <v>11.583</v>
          </cell>
          <cell r="O109">
            <v>28.280999999999999</v>
          </cell>
          <cell r="P109">
            <v>32.735999999999997</v>
          </cell>
          <cell r="Q109">
            <v>5985.7190000000001</v>
          </cell>
          <cell r="R109">
            <v>7336.2640000000001</v>
          </cell>
          <cell r="S109">
            <v>1.2256278652572898</v>
          </cell>
          <cell r="T109">
            <v>153.62</v>
          </cell>
          <cell r="U109">
            <v>156.209</v>
          </cell>
          <cell r="V109">
            <v>5911.05</v>
          </cell>
          <cell r="W109">
            <v>7278.1197595062458</v>
          </cell>
          <cell r="Y109" t="str">
            <v>Goforth</v>
          </cell>
          <cell r="AC109">
            <v>0</v>
          </cell>
          <cell r="AD109">
            <v>0</v>
          </cell>
          <cell r="AG109">
            <v>0</v>
          </cell>
          <cell r="AH109">
            <v>0</v>
          </cell>
          <cell r="AI109">
            <v>0</v>
          </cell>
          <cell r="AJ109">
            <v>0</v>
          </cell>
          <cell r="AK109">
            <v>0</v>
          </cell>
          <cell r="AL109">
            <v>0</v>
          </cell>
        </row>
        <row r="110">
          <cell r="A110" t="str">
            <v>72-400-167</v>
          </cell>
          <cell r="B110" t="str">
            <v>Devon-GTH00086</v>
          </cell>
          <cell r="C110" t="str">
            <v>JE Carter (SA) 6H</v>
          </cell>
          <cell r="D110">
            <v>25219</v>
          </cell>
          <cell r="E110">
            <v>31488</v>
          </cell>
          <cell r="F110">
            <v>1.2485824180181608</v>
          </cell>
          <cell r="G110">
            <v>79.194999999999993</v>
          </cell>
          <cell r="H110">
            <v>90.388000000000005</v>
          </cell>
          <cell r="I110">
            <v>41.65</v>
          </cell>
          <cell r="J110">
            <v>49.494</v>
          </cell>
          <cell r="O110">
            <v>120.845</v>
          </cell>
          <cell r="P110">
            <v>139.88200000000001</v>
          </cell>
          <cell r="Q110">
            <v>25098.154999999999</v>
          </cell>
          <cell r="R110">
            <v>31348.117999999999</v>
          </cell>
          <cell r="S110">
            <v>1.2490208144781958</v>
          </cell>
          <cell r="T110">
            <v>656.42499999999995</v>
          </cell>
          <cell r="U110">
            <v>667.48900000000003</v>
          </cell>
          <cell r="V110">
            <v>24785.09</v>
          </cell>
          <cell r="W110">
            <v>31099.665584435537</v>
          </cell>
          <cell r="Y110" t="str">
            <v>Goforth</v>
          </cell>
          <cell r="AC110">
            <v>0</v>
          </cell>
          <cell r="AD110">
            <v>0</v>
          </cell>
          <cell r="AG110">
            <v>0</v>
          </cell>
          <cell r="AH110">
            <v>0</v>
          </cell>
          <cell r="AI110">
            <v>0</v>
          </cell>
          <cell r="AJ110">
            <v>0</v>
          </cell>
          <cell r="AK110">
            <v>0</v>
          </cell>
          <cell r="AL110">
            <v>0</v>
          </cell>
        </row>
        <row r="111">
          <cell r="A111" t="str">
            <v>72-400-168</v>
          </cell>
          <cell r="B111" t="str">
            <v>Devon-GTH00086</v>
          </cell>
          <cell r="C111" t="str">
            <v>Gates Edwards 2H</v>
          </cell>
          <cell r="D111">
            <v>14442</v>
          </cell>
          <cell r="E111">
            <v>17660</v>
          </cell>
          <cell r="F111">
            <v>1.2228223237778701</v>
          </cell>
          <cell r="G111">
            <v>44.415999999999997</v>
          </cell>
          <cell r="H111">
            <v>50.694000000000003</v>
          </cell>
          <cell r="I111">
            <v>23.36</v>
          </cell>
          <cell r="J111">
            <v>27.759</v>
          </cell>
          <cell r="O111">
            <v>67.775999999999996</v>
          </cell>
          <cell r="P111">
            <v>78.453000000000003</v>
          </cell>
          <cell r="Q111">
            <v>14374.224</v>
          </cell>
          <cell r="R111">
            <v>17581.546999999999</v>
          </cell>
          <cell r="S111">
            <v>1.2231301668876176</v>
          </cell>
          <cell r="T111">
            <v>368.15499999999997</v>
          </cell>
          <cell r="U111">
            <v>374.36</v>
          </cell>
          <cell r="V111">
            <v>14194.92</v>
          </cell>
          <cell r="W111">
            <v>17442.202819226211</v>
          </cell>
          <cell r="Y111" t="str">
            <v>Goforth</v>
          </cell>
          <cell r="AC111">
            <v>0</v>
          </cell>
          <cell r="AD111">
            <v>0</v>
          </cell>
          <cell r="AG111">
            <v>0</v>
          </cell>
          <cell r="AH111">
            <v>0</v>
          </cell>
          <cell r="AI111">
            <v>0</v>
          </cell>
          <cell r="AJ111">
            <v>0</v>
          </cell>
          <cell r="AK111">
            <v>0</v>
          </cell>
          <cell r="AL111">
            <v>0</v>
          </cell>
        </row>
        <row r="112">
          <cell r="A112" t="str">
            <v>72-400-169</v>
          </cell>
          <cell r="B112" t="str">
            <v>Devon-GTH00086</v>
          </cell>
          <cell r="C112" t="str">
            <v>Landers 3H</v>
          </cell>
          <cell r="D112">
            <v>9288</v>
          </cell>
          <cell r="E112">
            <v>11090</v>
          </cell>
          <cell r="F112">
            <v>1.1940137812230835</v>
          </cell>
          <cell r="G112">
            <v>27.891999999999999</v>
          </cell>
          <cell r="H112">
            <v>31.834</v>
          </cell>
          <cell r="I112">
            <v>14.669</v>
          </cell>
          <cell r="J112">
            <v>17.431999999999999</v>
          </cell>
          <cell r="O112">
            <v>42.561</v>
          </cell>
          <cell r="P112">
            <v>49.265999999999998</v>
          </cell>
          <cell r="Q112">
            <v>9245.4390000000003</v>
          </cell>
          <cell r="R112">
            <v>11040.734</v>
          </cell>
          <cell r="S112">
            <v>1.1941816932651872</v>
          </cell>
          <cell r="T112">
            <v>231.191</v>
          </cell>
          <cell r="U112">
            <v>235.08799999999999</v>
          </cell>
          <cell r="V112">
            <v>9130.11</v>
          </cell>
          <cell r="W112">
            <v>10953.229639071391</v>
          </cell>
          <cell r="Y112" t="str">
            <v>Goforth</v>
          </cell>
          <cell r="AC112">
            <v>0</v>
          </cell>
          <cell r="AD112">
            <v>0</v>
          </cell>
          <cell r="AG112">
            <v>0</v>
          </cell>
          <cell r="AH112">
            <v>0</v>
          </cell>
          <cell r="AI112">
            <v>0</v>
          </cell>
          <cell r="AJ112">
            <v>0</v>
          </cell>
          <cell r="AK112">
            <v>0</v>
          </cell>
          <cell r="AL112">
            <v>0</v>
          </cell>
        </row>
        <row r="113">
          <cell r="A113" t="str">
            <v>72-400-170</v>
          </cell>
          <cell r="B113" t="str">
            <v>Devon-GTH00086</v>
          </cell>
          <cell r="C113" t="str">
            <v>Woody Brothers SA 2H</v>
          </cell>
          <cell r="D113">
            <v>29651</v>
          </cell>
          <cell r="E113">
            <v>33239</v>
          </cell>
          <cell r="F113">
            <v>1.1210077231796567</v>
          </cell>
          <cell r="G113">
            <v>83.599000000000004</v>
          </cell>
          <cell r="H113">
            <v>95.414000000000001</v>
          </cell>
          <cell r="I113">
            <v>43.966999999999999</v>
          </cell>
          <cell r="J113">
            <v>52.247</v>
          </cell>
          <cell r="O113">
            <v>127.566</v>
          </cell>
          <cell r="P113">
            <v>147.661</v>
          </cell>
          <cell r="Q113">
            <v>29523.434000000001</v>
          </cell>
          <cell r="R113">
            <v>33091.339</v>
          </cell>
          <cell r="S113">
            <v>1.1208499322944614</v>
          </cell>
          <cell r="T113">
            <v>692.928</v>
          </cell>
          <cell r="U113">
            <v>704.60699999999997</v>
          </cell>
          <cell r="V113">
            <v>29155.16</v>
          </cell>
          <cell r="W113">
            <v>32829.070524782052</v>
          </cell>
          <cell r="Y113" t="str">
            <v>Goforth</v>
          </cell>
          <cell r="AC113">
            <v>0</v>
          </cell>
          <cell r="AD113">
            <v>0</v>
          </cell>
          <cell r="AG113">
            <v>0</v>
          </cell>
          <cell r="AH113">
            <v>0</v>
          </cell>
          <cell r="AI113">
            <v>0</v>
          </cell>
          <cell r="AJ113">
            <v>0</v>
          </cell>
          <cell r="AK113">
            <v>0</v>
          </cell>
          <cell r="AL113">
            <v>0</v>
          </cell>
        </row>
        <row r="114">
          <cell r="A114" t="str">
            <v>72-400-171</v>
          </cell>
          <cell r="B114" t="str">
            <v>Devon-GTH00086</v>
          </cell>
          <cell r="C114" t="str">
            <v>Charles Bedinger A 3H</v>
          </cell>
          <cell r="D114">
            <v>31450</v>
          </cell>
          <cell r="E114">
            <v>38491</v>
          </cell>
          <cell r="F114">
            <v>1.223879173290938</v>
          </cell>
          <cell r="G114">
            <v>96.808000000000007</v>
          </cell>
          <cell r="H114">
            <v>110.49</v>
          </cell>
          <cell r="I114">
            <v>50.914000000000001</v>
          </cell>
          <cell r="J114">
            <v>60.502000000000002</v>
          </cell>
          <cell r="O114">
            <v>147.72200000000001</v>
          </cell>
          <cell r="P114">
            <v>170.99199999999999</v>
          </cell>
          <cell r="Q114">
            <v>31302.277999999998</v>
          </cell>
          <cell r="R114">
            <v>38320.008000000002</v>
          </cell>
          <cell r="S114">
            <v>1.2241923095820695</v>
          </cell>
          <cell r="T114">
            <v>802.41600000000005</v>
          </cell>
          <cell r="U114">
            <v>815.94</v>
          </cell>
          <cell r="V114">
            <v>30911.82</v>
          </cell>
          <cell r="W114">
            <v>38016.299223860733</v>
          </cell>
          <cell r="Y114" t="str">
            <v>Goforth</v>
          </cell>
          <cell r="AC114">
            <v>0</v>
          </cell>
          <cell r="AD114">
            <v>0</v>
          </cell>
          <cell r="AG114">
            <v>0</v>
          </cell>
          <cell r="AH114">
            <v>0</v>
          </cell>
          <cell r="AI114">
            <v>0</v>
          </cell>
          <cell r="AJ114">
            <v>0</v>
          </cell>
          <cell r="AK114">
            <v>0</v>
          </cell>
          <cell r="AL114">
            <v>0</v>
          </cell>
        </row>
        <row r="115">
          <cell r="A115" t="str">
            <v>72-400-172</v>
          </cell>
          <cell r="B115" t="str">
            <v>Devon-GTH00086</v>
          </cell>
          <cell r="C115" t="str">
            <v>Densmore SA 4H</v>
          </cell>
          <cell r="D115">
            <v>20271</v>
          </cell>
          <cell r="E115">
            <v>24568</v>
          </cell>
          <cell r="F115">
            <v>1.2119777021360565</v>
          </cell>
          <cell r="G115">
            <v>61.790999999999997</v>
          </cell>
          <cell r="H115">
            <v>70.524000000000001</v>
          </cell>
          <cell r="I115">
            <v>32.497</v>
          </cell>
          <cell r="J115">
            <v>38.616999999999997</v>
          </cell>
          <cell r="O115">
            <v>94.287999999999997</v>
          </cell>
          <cell r="P115">
            <v>109.14099999999999</v>
          </cell>
          <cell r="Q115">
            <v>20176.712</v>
          </cell>
          <cell r="R115">
            <v>24458.859</v>
          </cell>
          <cell r="S115">
            <v>1.2122321516013115</v>
          </cell>
          <cell r="T115">
            <v>512.16499999999996</v>
          </cell>
          <cell r="U115">
            <v>520.79700000000003</v>
          </cell>
          <cell r="V115">
            <v>19925.03</v>
          </cell>
          <cell r="W115">
            <v>24265.008045358943</v>
          </cell>
          <cell r="Y115" t="str">
            <v>Goforth</v>
          </cell>
          <cell r="AC115">
            <v>0</v>
          </cell>
          <cell r="AD115">
            <v>0</v>
          </cell>
          <cell r="AG115">
            <v>0</v>
          </cell>
          <cell r="AH115">
            <v>0</v>
          </cell>
          <cell r="AI115">
            <v>0</v>
          </cell>
          <cell r="AJ115">
            <v>0</v>
          </cell>
          <cell r="AK115">
            <v>0</v>
          </cell>
          <cell r="AL115">
            <v>0</v>
          </cell>
        </row>
        <row r="116">
          <cell r="A116" t="str">
            <v>72-400-173</v>
          </cell>
          <cell r="B116" t="str">
            <v>Devon-GTH00086</v>
          </cell>
          <cell r="C116" t="str">
            <v>Densmore SA 3H</v>
          </cell>
          <cell r="D116">
            <v>31122</v>
          </cell>
          <cell r="E116">
            <v>37756</v>
          </cell>
          <cell r="F116">
            <v>1.2131611078979501</v>
          </cell>
          <cell r="G116">
            <v>94.959000000000003</v>
          </cell>
          <cell r="H116">
            <v>108.38</v>
          </cell>
          <cell r="I116">
            <v>49.942</v>
          </cell>
          <cell r="J116">
            <v>59.347000000000001</v>
          </cell>
          <cell r="O116">
            <v>144.90100000000001</v>
          </cell>
          <cell r="P116">
            <v>167.727</v>
          </cell>
          <cell r="Q116">
            <v>30977.098999999998</v>
          </cell>
          <cell r="R116">
            <v>37588.273000000001</v>
          </cell>
          <cell r="S116">
            <v>1.2134213407136674</v>
          </cell>
          <cell r="T116">
            <v>787.09299999999996</v>
          </cell>
          <cell r="U116">
            <v>800.35900000000004</v>
          </cell>
          <cell r="V116">
            <v>30590.7</v>
          </cell>
          <cell r="W116">
            <v>37290.363657444046</v>
          </cell>
          <cell r="Y116" t="str">
            <v>Goforth</v>
          </cell>
          <cell r="AC116">
            <v>0</v>
          </cell>
          <cell r="AD116">
            <v>0</v>
          </cell>
          <cell r="AG116">
            <v>0</v>
          </cell>
          <cell r="AH116">
            <v>0</v>
          </cell>
          <cell r="AI116">
            <v>0</v>
          </cell>
          <cell r="AJ116">
            <v>0</v>
          </cell>
          <cell r="AK116">
            <v>0</v>
          </cell>
          <cell r="AL116">
            <v>0</v>
          </cell>
        </row>
        <row r="117">
          <cell r="A117" t="str">
            <v>72-400-174</v>
          </cell>
          <cell r="B117" t="str">
            <v>Devon-GTH00086</v>
          </cell>
          <cell r="C117" t="str">
            <v>Densmore SA 2H</v>
          </cell>
          <cell r="D117">
            <v>28711</v>
          </cell>
          <cell r="E117">
            <v>34958</v>
          </cell>
          <cell r="F117">
            <v>1.21758211138588</v>
          </cell>
          <cell r="G117">
            <v>87.921999999999997</v>
          </cell>
          <cell r="H117">
            <v>100.349</v>
          </cell>
          <cell r="I117">
            <v>46.241</v>
          </cell>
          <cell r="J117">
            <v>54.948999999999998</v>
          </cell>
          <cell r="O117">
            <v>134.16300000000001</v>
          </cell>
          <cell r="P117">
            <v>155.298</v>
          </cell>
          <cell r="Q117">
            <v>28576.837</v>
          </cell>
          <cell r="R117">
            <v>34802.701999999997</v>
          </cell>
          <cell r="S117">
            <v>1.217864034427603</v>
          </cell>
          <cell r="T117">
            <v>728.76300000000003</v>
          </cell>
          <cell r="U117">
            <v>741.04600000000005</v>
          </cell>
          <cell r="V117">
            <v>28220.37</v>
          </cell>
          <cell r="W117">
            <v>34526.869958661184</v>
          </cell>
          <cell r="Y117" t="str">
            <v>Goforth</v>
          </cell>
          <cell r="AC117">
            <v>0</v>
          </cell>
          <cell r="AD117">
            <v>0</v>
          </cell>
          <cell r="AG117">
            <v>0</v>
          </cell>
          <cell r="AH117">
            <v>0</v>
          </cell>
          <cell r="AI117">
            <v>0</v>
          </cell>
          <cell r="AJ117">
            <v>0</v>
          </cell>
          <cell r="AK117">
            <v>0</v>
          </cell>
          <cell r="AL117">
            <v>0</v>
          </cell>
        </row>
        <row r="118">
          <cell r="A118" t="str">
            <v>72-400-175</v>
          </cell>
          <cell r="B118" t="str">
            <v>Devon-GTH00086</v>
          </cell>
          <cell r="C118" t="str">
            <v>Ray Unit A1H</v>
          </cell>
          <cell r="D118">
            <v>1261</v>
          </cell>
          <cell r="E118">
            <v>1521</v>
          </cell>
          <cell r="F118">
            <v>1.2061855670103092</v>
          </cell>
          <cell r="G118">
            <v>3.8250000000000002</v>
          </cell>
          <cell r="H118">
            <v>4.3659999999999997</v>
          </cell>
          <cell r="I118">
            <v>2.012</v>
          </cell>
          <cell r="J118">
            <v>2.391</v>
          </cell>
          <cell r="O118">
            <v>5.8369999999999997</v>
          </cell>
          <cell r="P118">
            <v>6.7569999999999997</v>
          </cell>
          <cell r="Q118">
            <v>1255.163</v>
          </cell>
          <cell r="R118">
            <v>1514.2429999999999</v>
          </cell>
          <cell r="S118">
            <v>1.2064114381956765</v>
          </cell>
          <cell r="T118">
            <v>31.707999999999998</v>
          </cell>
          <cell r="U118">
            <v>32.241999999999997</v>
          </cell>
          <cell r="V118">
            <v>1239.51</v>
          </cell>
          <cell r="W118">
            <v>1502.2417267145806</v>
          </cell>
          <cell r="Y118" t="str">
            <v>Goforth</v>
          </cell>
          <cell r="AC118">
            <v>0</v>
          </cell>
          <cell r="AD118">
            <v>0</v>
          </cell>
          <cell r="AG118">
            <v>0</v>
          </cell>
          <cell r="AH118">
            <v>0</v>
          </cell>
          <cell r="AI118">
            <v>0</v>
          </cell>
          <cell r="AJ118">
            <v>0</v>
          </cell>
          <cell r="AK118">
            <v>0</v>
          </cell>
          <cell r="AL118">
            <v>0</v>
          </cell>
        </row>
        <row r="119">
          <cell r="A119" t="str">
            <v>72-400-176</v>
          </cell>
          <cell r="B119" t="str">
            <v>Devon-GTH00086</v>
          </cell>
          <cell r="C119" t="str">
            <v>Ray Unit B1H</v>
          </cell>
          <cell r="D119">
            <v>10396</v>
          </cell>
          <cell r="E119">
            <v>12563</v>
          </cell>
          <cell r="F119">
            <v>1.2084455559830705</v>
          </cell>
          <cell r="G119">
            <v>31.597000000000001</v>
          </cell>
          <cell r="H119">
            <v>36.063000000000002</v>
          </cell>
          <cell r="I119">
            <v>16.617999999999999</v>
          </cell>
          <cell r="J119">
            <v>19.747</v>
          </cell>
          <cell r="O119">
            <v>48.215000000000003</v>
          </cell>
          <cell r="P119">
            <v>55.81</v>
          </cell>
          <cell r="Q119">
            <v>10347.785</v>
          </cell>
          <cell r="R119">
            <v>12507.19</v>
          </cell>
          <cell r="S119">
            <v>1.2086828243918868</v>
          </cell>
          <cell r="T119">
            <v>261.899</v>
          </cell>
          <cell r="U119">
            <v>266.31299999999999</v>
          </cell>
          <cell r="V119">
            <v>10218.709999999999</v>
          </cell>
          <cell r="W119">
            <v>12408.063106084914</v>
          </cell>
          <cell r="Y119" t="str">
            <v>Goforth</v>
          </cell>
          <cell r="AC119">
            <v>0</v>
          </cell>
          <cell r="AD119">
            <v>0</v>
          </cell>
          <cell r="AG119">
            <v>0</v>
          </cell>
          <cell r="AH119">
            <v>0</v>
          </cell>
          <cell r="AI119">
            <v>0</v>
          </cell>
          <cell r="AJ119">
            <v>0</v>
          </cell>
          <cell r="AK119">
            <v>0</v>
          </cell>
          <cell r="AL119">
            <v>0</v>
          </cell>
        </row>
        <row r="120">
          <cell r="A120" t="str">
            <v>72-400-177</v>
          </cell>
          <cell r="B120" t="str">
            <v>Devon-GTH00086</v>
          </cell>
          <cell r="C120" t="str">
            <v>Ray A SA 2H</v>
          </cell>
          <cell r="D120">
            <v>35689</v>
          </cell>
          <cell r="E120">
            <v>43122</v>
          </cell>
          <cell r="F120">
            <v>1.2082714561909833</v>
          </cell>
          <cell r="G120">
            <v>108.455</v>
          </cell>
          <cell r="H120">
            <v>123.78400000000001</v>
          </cell>
          <cell r="I120">
            <v>57.039000000000001</v>
          </cell>
          <cell r="J120">
            <v>67.781000000000006</v>
          </cell>
          <cell r="O120">
            <v>165.494</v>
          </cell>
          <cell r="P120">
            <v>191.565</v>
          </cell>
          <cell r="Q120">
            <v>35523.506000000001</v>
          </cell>
          <cell r="R120">
            <v>42930.434999999998</v>
          </cell>
          <cell r="S120">
            <v>1.2085078257759805</v>
          </cell>
          <cell r="T120">
            <v>898.95600000000002</v>
          </cell>
          <cell r="U120">
            <v>914.10799999999995</v>
          </cell>
          <cell r="V120">
            <v>35080.39</v>
          </cell>
          <cell r="W120">
            <v>42590.185857229037</v>
          </cell>
          <cell r="Y120" t="str">
            <v>Goforth</v>
          </cell>
          <cell r="AC120">
            <v>0</v>
          </cell>
          <cell r="AD120">
            <v>0</v>
          </cell>
          <cell r="AG120">
            <v>0</v>
          </cell>
          <cell r="AH120">
            <v>0</v>
          </cell>
          <cell r="AI120">
            <v>0</v>
          </cell>
          <cell r="AJ120">
            <v>0</v>
          </cell>
          <cell r="AK120">
            <v>0</v>
          </cell>
          <cell r="AL120">
            <v>0</v>
          </cell>
        </row>
        <row r="121">
          <cell r="A121" t="str">
            <v>72-400-178</v>
          </cell>
          <cell r="B121" t="str">
            <v>Devon-GTH00086</v>
          </cell>
          <cell r="C121" t="str">
            <v>Ray A SA 3H</v>
          </cell>
          <cell r="D121">
            <v>34140</v>
          </cell>
          <cell r="E121">
            <v>41477</v>
          </cell>
          <cell r="F121">
            <v>1.2149091974223785</v>
          </cell>
          <cell r="G121">
            <v>104.318</v>
          </cell>
          <cell r="H121">
            <v>119.062</v>
          </cell>
          <cell r="I121">
            <v>54.863999999999997</v>
          </cell>
          <cell r="J121">
            <v>65.195999999999998</v>
          </cell>
          <cell r="O121">
            <v>159.18199999999999</v>
          </cell>
          <cell r="P121">
            <v>184.25799999999998</v>
          </cell>
          <cell r="Q121">
            <v>33980.817999999999</v>
          </cell>
          <cell r="R121">
            <v>41292.741999999998</v>
          </cell>
          <cell r="S121">
            <v>1.215177986592318</v>
          </cell>
          <cell r="T121">
            <v>864.66300000000001</v>
          </cell>
          <cell r="U121">
            <v>879.23699999999997</v>
          </cell>
          <cell r="V121">
            <v>33556.949999999997</v>
          </cell>
          <cell r="W121">
            <v>40965.472544934782</v>
          </cell>
          <cell r="Y121" t="str">
            <v>Goforth</v>
          </cell>
          <cell r="AC121">
            <v>0</v>
          </cell>
          <cell r="AD121">
            <v>0</v>
          </cell>
          <cell r="AG121">
            <v>0</v>
          </cell>
          <cell r="AH121">
            <v>0</v>
          </cell>
          <cell r="AI121">
            <v>0</v>
          </cell>
          <cell r="AJ121">
            <v>0</v>
          </cell>
          <cell r="AK121">
            <v>0</v>
          </cell>
          <cell r="AL121">
            <v>0</v>
          </cell>
        </row>
        <row r="122">
          <cell r="A122" t="str">
            <v>72-400-179</v>
          </cell>
          <cell r="B122" t="str">
            <v>Devon-GTH00086</v>
          </cell>
          <cell r="C122" t="str">
            <v>Ray A SA 4H</v>
          </cell>
          <cell r="D122">
            <v>25014</v>
          </cell>
          <cell r="E122">
            <v>30038</v>
          </cell>
          <cell r="F122">
            <v>1.200847525385784</v>
          </cell>
          <cell r="G122">
            <v>75.548000000000002</v>
          </cell>
          <cell r="H122">
            <v>86.225999999999999</v>
          </cell>
          <cell r="I122">
            <v>39.731999999999999</v>
          </cell>
          <cell r="J122">
            <v>47.215000000000003</v>
          </cell>
          <cell r="O122">
            <v>115.28</v>
          </cell>
          <cell r="P122">
            <v>133.441</v>
          </cell>
          <cell r="Q122">
            <v>24898.720000000001</v>
          </cell>
          <cell r="R122">
            <v>29904.559000000001</v>
          </cell>
          <cell r="S122">
            <v>1.2010480458433204</v>
          </cell>
          <cell r="T122">
            <v>626.197</v>
          </cell>
          <cell r="U122">
            <v>636.75099999999998</v>
          </cell>
          <cell r="V122">
            <v>24588.14</v>
          </cell>
          <cell r="W122">
            <v>29667.547645125687</v>
          </cell>
          <cell r="Y122" t="str">
            <v>Goforth</v>
          </cell>
          <cell r="AC122">
            <v>0</v>
          </cell>
          <cell r="AD122">
            <v>0</v>
          </cell>
          <cell r="AG122">
            <v>0</v>
          </cell>
          <cell r="AH122">
            <v>0</v>
          </cell>
          <cell r="AI122">
            <v>0</v>
          </cell>
          <cell r="AJ122">
            <v>0</v>
          </cell>
          <cell r="AK122">
            <v>0</v>
          </cell>
          <cell r="AL122">
            <v>0</v>
          </cell>
        </row>
        <row r="123">
          <cell r="A123" t="str">
            <v>72-400-180</v>
          </cell>
          <cell r="B123" t="str">
            <v>Devon-GTH00086</v>
          </cell>
          <cell r="C123" t="str">
            <v>Ray Unit 1H</v>
          </cell>
          <cell r="D123">
            <v>6602</v>
          </cell>
          <cell r="E123">
            <v>7946</v>
          </cell>
          <cell r="F123">
            <v>1.2035746743411087</v>
          </cell>
          <cell r="G123">
            <v>19.984000000000002</v>
          </cell>
          <cell r="H123">
            <v>22.809000000000001</v>
          </cell>
          <cell r="I123">
            <v>10.510999999999999</v>
          </cell>
          <cell r="J123">
            <v>12.49</v>
          </cell>
          <cell r="O123">
            <v>30.495000000000001</v>
          </cell>
          <cell r="P123">
            <v>35.298999999999999</v>
          </cell>
          <cell r="Q123">
            <v>6571.5050000000001</v>
          </cell>
          <cell r="R123">
            <v>7910.701</v>
          </cell>
          <cell r="S123">
            <v>1.2037883255053448</v>
          </cell>
          <cell r="T123">
            <v>165.649</v>
          </cell>
          <cell r="U123">
            <v>168.441</v>
          </cell>
          <cell r="V123">
            <v>6489.53</v>
          </cell>
          <cell r="W123">
            <v>7848.0040058053828</v>
          </cell>
          <cell r="Y123" t="str">
            <v>Goforth</v>
          </cell>
          <cell r="AC123">
            <v>0</v>
          </cell>
          <cell r="AD123">
            <v>0</v>
          </cell>
          <cell r="AG123">
            <v>0</v>
          </cell>
          <cell r="AH123">
            <v>0</v>
          </cell>
          <cell r="AI123">
            <v>0</v>
          </cell>
          <cell r="AJ123">
            <v>0</v>
          </cell>
          <cell r="AK123">
            <v>0</v>
          </cell>
          <cell r="AL123">
            <v>0</v>
          </cell>
        </row>
        <row r="124">
          <cell r="A124" t="str">
            <v>72-400-181</v>
          </cell>
          <cell r="B124" t="str">
            <v>Devon-GTH00086</v>
          </cell>
          <cell r="C124" t="str">
            <v>Ray BSA 5H</v>
          </cell>
          <cell r="D124">
            <v>45848</v>
          </cell>
          <cell r="E124">
            <v>55324</v>
          </cell>
          <cell r="F124">
            <v>1.2066829523643343</v>
          </cell>
          <cell r="G124">
            <v>139.14400000000001</v>
          </cell>
          <cell r="H124">
            <v>158.81</v>
          </cell>
          <cell r="I124">
            <v>73.180000000000007</v>
          </cell>
          <cell r="J124">
            <v>86.960999999999999</v>
          </cell>
          <cell r="O124">
            <v>212.32400000000001</v>
          </cell>
          <cell r="P124">
            <v>245.77100000000002</v>
          </cell>
          <cell r="Q124">
            <v>45635.675999999999</v>
          </cell>
          <cell r="R124">
            <v>55078.228999999999</v>
          </cell>
          <cell r="S124">
            <v>1.2069116495611898</v>
          </cell>
          <cell r="T124">
            <v>1153.33</v>
          </cell>
          <cell r="U124">
            <v>1172.769</v>
          </cell>
          <cell r="V124">
            <v>45066.42</v>
          </cell>
          <cell r="W124">
            <v>54641.70138963237</v>
          </cell>
          <cell r="Y124" t="str">
            <v>Goforth</v>
          </cell>
          <cell r="AC124">
            <v>0</v>
          </cell>
          <cell r="AD124">
            <v>0</v>
          </cell>
          <cell r="AG124">
            <v>0</v>
          </cell>
          <cell r="AH124">
            <v>0</v>
          </cell>
          <cell r="AI124">
            <v>0</v>
          </cell>
          <cell r="AJ124">
            <v>0</v>
          </cell>
          <cell r="AK124">
            <v>0</v>
          </cell>
          <cell r="AL124">
            <v>0</v>
          </cell>
        </row>
        <row r="125">
          <cell r="A125" t="str">
            <v>72-400-182</v>
          </cell>
          <cell r="B125" t="str">
            <v>Devon-GTH00086</v>
          </cell>
          <cell r="C125" t="str">
            <v>Gates Edwards 3H</v>
          </cell>
          <cell r="D125">
            <v>24059</v>
          </cell>
          <cell r="E125">
            <v>29484</v>
          </cell>
          <cell r="F125">
            <v>1.2254873436136164</v>
          </cell>
          <cell r="G125">
            <v>74.153999999999996</v>
          </cell>
          <cell r="H125">
            <v>84.635000000000005</v>
          </cell>
          <cell r="I125">
            <v>39</v>
          </cell>
          <cell r="J125">
            <v>46.344000000000001</v>
          </cell>
          <cell r="O125">
            <v>113.154</v>
          </cell>
          <cell r="P125">
            <v>130.97900000000001</v>
          </cell>
          <cell r="Q125">
            <v>23945.846000000001</v>
          </cell>
          <cell r="R125">
            <v>29353.021000000001</v>
          </cell>
          <cell r="S125">
            <v>1.2258084763428279</v>
          </cell>
          <cell r="T125">
            <v>614.64800000000002</v>
          </cell>
          <cell r="U125">
            <v>625.00800000000004</v>
          </cell>
          <cell r="V125">
            <v>23647.15</v>
          </cell>
          <cell r="W125">
            <v>29120.380910679029</v>
          </cell>
          <cell r="Y125" t="str">
            <v>Goforth</v>
          </cell>
          <cell r="AC125">
            <v>0</v>
          </cell>
          <cell r="AD125">
            <v>0</v>
          </cell>
          <cell r="AG125">
            <v>0</v>
          </cell>
          <cell r="AH125">
            <v>0</v>
          </cell>
          <cell r="AI125">
            <v>0</v>
          </cell>
          <cell r="AJ125">
            <v>0</v>
          </cell>
          <cell r="AK125">
            <v>0</v>
          </cell>
          <cell r="AL125">
            <v>0</v>
          </cell>
        </row>
        <row r="126">
          <cell r="A126" t="str">
            <v>72-400-183</v>
          </cell>
          <cell r="B126" t="str">
            <v>Devon-GTH00086</v>
          </cell>
          <cell r="C126" t="str">
            <v>Grant Family 3H&amp;4H CDP</v>
          </cell>
          <cell r="D126">
            <v>71193</v>
          </cell>
          <cell r="E126">
            <v>87496</v>
          </cell>
          <cell r="F126">
            <v>1.2289972328740184</v>
          </cell>
          <cell r="G126">
            <v>220.06</v>
          </cell>
          <cell r="H126">
            <v>251.16200000000001</v>
          </cell>
          <cell r="I126">
            <v>115.735</v>
          </cell>
          <cell r="J126">
            <v>137.53100000000001</v>
          </cell>
          <cell r="O126">
            <v>335.79500000000002</v>
          </cell>
          <cell r="P126">
            <v>388.69299999999998</v>
          </cell>
          <cell r="Q126">
            <v>70857.205000000002</v>
          </cell>
          <cell r="R126">
            <v>87107.307000000001</v>
          </cell>
          <cell r="S126">
            <v>1.2293359158041868</v>
          </cell>
          <cell r="T126">
            <v>1824.0139999999999</v>
          </cell>
          <cell r="U126">
            <v>1854.7570000000001</v>
          </cell>
          <cell r="V126">
            <v>69973.34</v>
          </cell>
          <cell r="W126">
            <v>86416.929962454553</v>
          </cell>
          <cell r="Y126" t="str">
            <v>Goforth</v>
          </cell>
          <cell r="AC126">
            <v>0</v>
          </cell>
          <cell r="AD126">
            <v>0</v>
          </cell>
          <cell r="AG126">
            <v>0</v>
          </cell>
          <cell r="AH126">
            <v>0</v>
          </cell>
          <cell r="AI126">
            <v>0</v>
          </cell>
          <cell r="AJ126">
            <v>0</v>
          </cell>
          <cell r="AK126">
            <v>0</v>
          </cell>
          <cell r="AL126">
            <v>0</v>
          </cell>
        </row>
        <row r="127">
          <cell r="A127" t="str">
            <v>72-400-184</v>
          </cell>
          <cell r="B127" t="str">
            <v>Devon-GTH00086</v>
          </cell>
          <cell r="C127" t="str">
            <v>Bailey Ranch 4H</v>
          </cell>
          <cell r="D127">
            <v>3803</v>
          </cell>
          <cell r="E127">
            <v>4628</v>
          </cell>
          <cell r="F127">
            <v>1.2169339994740993</v>
          </cell>
          <cell r="G127">
            <v>11.64</v>
          </cell>
          <cell r="H127">
            <v>13.285</v>
          </cell>
          <cell r="I127">
            <v>6.1219999999999999</v>
          </cell>
          <cell r="J127">
            <v>7.2750000000000004</v>
          </cell>
          <cell r="O127">
            <v>17.762</v>
          </cell>
          <cell r="P127">
            <v>20.560000000000002</v>
          </cell>
          <cell r="Q127">
            <v>3785.2379999999998</v>
          </cell>
          <cell r="R127">
            <v>4607.4399999999996</v>
          </cell>
          <cell r="S127">
            <v>1.2172127617867092</v>
          </cell>
          <cell r="T127">
            <v>96.478999999999999</v>
          </cell>
          <cell r="U127">
            <v>98.105000000000004</v>
          </cell>
          <cell r="V127">
            <v>3738.02</v>
          </cell>
          <cell r="W127">
            <v>4570.9233071137378</v>
          </cell>
          <cell r="Y127" t="str">
            <v>Goforth</v>
          </cell>
          <cell r="AC127">
            <v>0</v>
          </cell>
          <cell r="AD127">
            <v>0</v>
          </cell>
          <cell r="AG127">
            <v>0</v>
          </cell>
          <cell r="AH127">
            <v>0</v>
          </cell>
          <cell r="AI127">
            <v>0</v>
          </cell>
          <cell r="AJ127">
            <v>0</v>
          </cell>
          <cell r="AK127">
            <v>0</v>
          </cell>
          <cell r="AL127">
            <v>0</v>
          </cell>
        </row>
        <row r="128">
          <cell r="A128" t="str">
            <v>72-400-185</v>
          </cell>
          <cell r="B128" t="str">
            <v>Devon-GTH00086</v>
          </cell>
          <cell r="C128" t="str">
            <v>Bailey Ranch 5H</v>
          </cell>
          <cell r="D128">
            <v>6443</v>
          </cell>
          <cell r="E128">
            <v>7828</v>
          </cell>
          <cell r="F128">
            <v>1.2149619742356046</v>
          </cell>
          <cell r="G128">
            <v>19.687999999999999</v>
          </cell>
          <cell r="H128">
            <v>22.471</v>
          </cell>
          <cell r="I128">
            <v>10.353999999999999</v>
          </cell>
          <cell r="J128">
            <v>12.304</v>
          </cell>
          <cell r="O128">
            <v>30.041999999999998</v>
          </cell>
          <cell r="P128">
            <v>34.774999999999999</v>
          </cell>
          <cell r="Q128">
            <v>6412.9579999999996</v>
          </cell>
          <cell r="R128">
            <v>7793.2250000000004</v>
          </cell>
          <cell r="S128">
            <v>1.2152309433493873</v>
          </cell>
          <cell r="T128">
            <v>163.18899999999999</v>
          </cell>
          <cell r="U128">
            <v>165.93899999999999</v>
          </cell>
          <cell r="V128">
            <v>6332.96</v>
          </cell>
          <cell r="W128">
            <v>7731.4590727348505</v>
          </cell>
          <cell r="Y128" t="str">
            <v>Goforth</v>
          </cell>
          <cell r="AC128">
            <v>0</v>
          </cell>
          <cell r="AD128">
            <v>0</v>
          </cell>
          <cell r="AG128">
            <v>0</v>
          </cell>
          <cell r="AH128">
            <v>0</v>
          </cell>
          <cell r="AI128">
            <v>0</v>
          </cell>
          <cell r="AJ128">
            <v>0</v>
          </cell>
          <cell r="AK128">
            <v>0</v>
          </cell>
          <cell r="AL128">
            <v>0</v>
          </cell>
        </row>
        <row r="129">
          <cell r="A129" t="str">
            <v>72-400-186</v>
          </cell>
          <cell r="B129" t="str">
            <v>Devon-GTH00086</v>
          </cell>
          <cell r="C129" t="str">
            <v>Bailey Ranch 6H</v>
          </cell>
          <cell r="D129">
            <v>28997</v>
          </cell>
          <cell r="E129">
            <v>35305</v>
          </cell>
          <cell r="F129">
            <v>1.2175397454909129</v>
          </cell>
          <cell r="G129">
            <v>88.795000000000002</v>
          </cell>
          <cell r="H129">
            <v>101.345</v>
          </cell>
          <cell r="I129">
            <v>46.698999999999998</v>
          </cell>
          <cell r="J129">
            <v>55.494</v>
          </cell>
          <cell r="O129">
            <v>135.494</v>
          </cell>
          <cell r="P129">
            <v>156.839</v>
          </cell>
          <cell r="Q129">
            <v>28861.506000000001</v>
          </cell>
          <cell r="R129">
            <v>35148.161</v>
          </cell>
          <cell r="S129">
            <v>1.2178214470166595</v>
          </cell>
          <cell r="T129">
            <v>735.99699999999996</v>
          </cell>
          <cell r="U129">
            <v>748.40200000000004</v>
          </cell>
          <cell r="V129">
            <v>28501.49</v>
          </cell>
          <cell r="W129">
            <v>34869.590991328398</v>
          </cell>
          <cell r="Y129" t="str">
            <v>Goforth</v>
          </cell>
          <cell r="AC129">
            <v>0</v>
          </cell>
          <cell r="AD129">
            <v>0</v>
          </cell>
          <cell r="AG129">
            <v>0</v>
          </cell>
          <cell r="AH129">
            <v>0</v>
          </cell>
          <cell r="AI129">
            <v>0</v>
          </cell>
          <cell r="AJ129">
            <v>0</v>
          </cell>
          <cell r="AK129">
            <v>0</v>
          </cell>
          <cell r="AL129">
            <v>0</v>
          </cell>
        </row>
        <row r="130">
          <cell r="A130" t="str">
            <v>81-10-078</v>
          </cell>
          <cell r="B130" t="str">
            <v>Devon-GTH00086WS</v>
          </cell>
          <cell r="C130" t="str">
            <v>McMahon 1H &amp; 6H CDP</v>
          </cell>
          <cell r="D130">
            <v>10224</v>
          </cell>
          <cell r="E130">
            <v>10983</v>
          </cell>
          <cell r="F130">
            <v>1.074237089201878</v>
          </cell>
          <cell r="K130">
            <v>318.27499999999998</v>
          </cell>
          <cell r="L130">
            <v>358.82799999999997</v>
          </cell>
          <cell r="O130">
            <v>318.27499999999998</v>
          </cell>
          <cell r="P130">
            <v>358.82799999999997</v>
          </cell>
          <cell r="Q130">
            <v>9905.7250000000004</v>
          </cell>
          <cell r="R130">
            <v>10624.172</v>
          </cell>
          <cell r="S130">
            <v>1.0725284620762237</v>
          </cell>
          <cell r="V130">
            <v>9782.16</v>
          </cell>
          <cell r="W130">
            <v>10539.969139822802</v>
          </cell>
          <cell r="Y130" t="str">
            <v>WS</v>
          </cell>
          <cell r="AE130">
            <v>0</v>
          </cell>
          <cell r="AG130">
            <v>0</v>
          </cell>
          <cell r="AH130">
            <v>0</v>
          </cell>
          <cell r="AI130">
            <v>0</v>
          </cell>
          <cell r="AJ130">
            <v>0</v>
          </cell>
          <cell r="AK130">
            <v>0</v>
          </cell>
          <cell r="AL130">
            <v>0</v>
          </cell>
        </row>
        <row r="131">
          <cell r="A131" t="str">
            <v>81-10-130</v>
          </cell>
          <cell r="B131" t="str">
            <v>Devon-GTH00086WS</v>
          </cell>
          <cell r="C131" t="str">
            <v>Hyde Hickman West 1H,2H &amp; 3H CDP</v>
          </cell>
          <cell r="D131">
            <v>20153</v>
          </cell>
          <cell r="E131">
            <v>21718</v>
          </cell>
          <cell r="F131">
            <v>1.0776559321192873</v>
          </cell>
          <cell r="K131">
            <v>629.36300000000006</v>
          </cell>
          <cell r="L131">
            <v>709.553</v>
          </cell>
          <cell r="O131">
            <v>629.36300000000006</v>
          </cell>
          <cell r="P131">
            <v>709.553</v>
          </cell>
          <cell r="Q131">
            <v>19523.636999999999</v>
          </cell>
          <cell r="R131">
            <v>21008.447</v>
          </cell>
          <cell r="S131">
            <v>1.0760519159416866</v>
          </cell>
          <cell r="V131">
            <v>19280.099999999999</v>
          </cell>
          <cell r="W131">
            <v>20841.942605560504</v>
          </cell>
          <cell r="Y131" t="str">
            <v>WS</v>
          </cell>
          <cell r="AE131">
            <v>0</v>
          </cell>
          <cell r="AG131">
            <v>0</v>
          </cell>
          <cell r="AH131">
            <v>0</v>
          </cell>
          <cell r="AI131">
            <v>0</v>
          </cell>
          <cell r="AJ131">
            <v>0</v>
          </cell>
          <cell r="AK131">
            <v>0</v>
          </cell>
          <cell r="AL131">
            <v>0</v>
          </cell>
        </row>
        <row r="132">
          <cell r="A132" t="str">
            <v>81-10-156</v>
          </cell>
          <cell r="B132" t="str">
            <v>Devon-GTH00086WS</v>
          </cell>
          <cell r="C132" t="str">
            <v>Hyde Hickman C 1,2,3,4H CDP</v>
          </cell>
          <cell r="D132">
            <v>36920</v>
          </cell>
          <cell r="E132">
            <v>39508</v>
          </cell>
          <cell r="F132">
            <v>1.0700975081256772</v>
          </cell>
          <cell r="K132">
            <v>1144.8969999999999</v>
          </cell>
          <cell r="L132">
            <v>1290.7739999999999</v>
          </cell>
          <cell r="O132">
            <v>1144.8969999999999</v>
          </cell>
          <cell r="P132">
            <v>1290.7739999999999</v>
          </cell>
          <cell r="Q132">
            <v>35775.103000000003</v>
          </cell>
          <cell r="R132">
            <v>38217.226000000002</v>
          </cell>
          <cell r="S132">
            <v>1.06826319968946</v>
          </cell>
          <cell r="V132">
            <v>35328.85</v>
          </cell>
          <cell r="W132">
            <v>37914.331832130883</v>
          </cell>
          <cell r="Y132" t="str">
            <v>WS</v>
          </cell>
          <cell r="AE132">
            <v>0</v>
          </cell>
          <cell r="AG132">
            <v>0</v>
          </cell>
          <cell r="AH132">
            <v>0</v>
          </cell>
          <cell r="AI132">
            <v>0</v>
          </cell>
          <cell r="AJ132">
            <v>0</v>
          </cell>
          <cell r="AK132">
            <v>0</v>
          </cell>
          <cell r="AL132">
            <v>0</v>
          </cell>
        </row>
        <row r="133">
          <cell r="A133" t="str">
            <v>81-10-157</v>
          </cell>
          <cell r="B133" t="str">
            <v>Devon-GTH00086WS</v>
          </cell>
          <cell r="C133" t="str">
            <v>Hyde Hickman B 1,2,3,4H</v>
          </cell>
          <cell r="D133">
            <v>41485</v>
          </cell>
          <cell r="E133">
            <v>44374</v>
          </cell>
          <cell r="F133">
            <v>1.0696396287814873</v>
          </cell>
          <cell r="K133">
            <v>1285.9090000000001</v>
          </cell>
          <cell r="L133">
            <v>1449.752</v>
          </cell>
          <cell r="O133">
            <v>1285.9090000000001</v>
          </cell>
          <cell r="P133">
            <v>1449.752</v>
          </cell>
          <cell r="Q133">
            <v>40199.091</v>
          </cell>
          <cell r="R133">
            <v>42924.248</v>
          </cell>
          <cell r="S133">
            <v>1.0677915080219103</v>
          </cell>
          <cell r="V133">
            <v>39697.65</v>
          </cell>
          <cell r="W133">
            <v>42584.047892871153</v>
          </cell>
          <cell r="Y133" t="str">
            <v>WS</v>
          </cell>
          <cell r="AE133">
            <v>0</v>
          </cell>
          <cell r="AG133">
            <v>0</v>
          </cell>
          <cell r="AH133">
            <v>0</v>
          </cell>
          <cell r="AI133">
            <v>0</v>
          </cell>
          <cell r="AJ133">
            <v>0</v>
          </cell>
          <cell r="AK133">
            <v>0</v>
          </cell>
          <cell r="AL133">
            <v>0</v>
          </cell>
        </row>
        <row r="134">
          <cell r="A134" t="str">
            <v>81-10-174</v>
          </cell>
          <cell r="B134" t="str">
            <v>Devon-GTH00086WS</v>
          </cell>
          <cell r="C134" t="str">
            <v>Donegal Hills CDP</v>
          </cell>
          <cell r="D134">
            <v>9077</v>
          </cell>
          <cell r="E134">
            <v>11210</v>
          </cell>
          <cell r="F134">
            <v>1.2349895339870001</v>
          </cell>
          <cell r="K134">
            <v>324.85300000000001</v>
          </cell>
          <cell r="L134">
            <v>366.24400000000003</v>
          </cell>
          <cell r="O134">
            <v>324.85300000000001</v>
          </cell>
          <cell r="P134">
            <v>366.24400000000003</v>
          </cell>
          <cell r="Q134">
            <v>8752.1470000000008</v>
          </cell>
          <cell r="R134">
            <v>10843.755999999999</v>
          </cell>
          <cell r="S134">
            <v>1.2389823891212064</v>
          </cell>
          <cell r="V134">
            <v>8642.9699999999993</v>
          </cell>
          <cell r="W134">
            <v>10757.812806472668</v>
          </cell>
          <cell r="Y134" t="str">
            <v>WS</v>
          </cell>
          <cell r="AE134">
            <v>0</v>
          </cell>
          <cell r="AG134">
            <v>0</v>
          </cell>
          <cell r="AH134">
            <v>0</v>
          </cell>
          <cell r="AI134">
            <v>0</v>
          </cell>
          <cell r="AJ134">
            <v>0</v>
          </cell>
          <cell r="AK134">
            <v>0</v>
          </cell>
          <cell r="AL134">
            <v>0</v>
          </cell>
        </row>
        <row r="135">
          <cell r="A135" t="str">
            <v>81-10-182</v>
          </cell>
          <cell r="B135" t="str">
            <v>Devon-GTH00086WS</v>
          </cell>
          <cell r="C135" t="str">
            <v>McMahon 2 &amp; 8 CDP</v>
          </cell>
          <cell r="D135">
            <v>32039</v>
          </cell>
          <cell r="E135">
            <v>34631</v>
          </cell>
          <cell r="F135">
            <v>1.0809014014170231</v>
          </cell>
          <cell r="K135">
            <v>1003.568</v>
          </cell>
          <cell r="L135">
            <v>1131.4369999999999</v>
          </cell>
          <cell r="O135">
            <v>1003.568</v>
          </cell>
          <cell r="P135">
            <v>1131.4369999999999</v>
          </cell>
          <cell r="Q135">
            <v>31035.432000000001</v>
          </cell>
          <cell r="R135">
            <v>33499.563000000002</v>
          </cell>
          <cell r="S135">
            <v>1.0793973481664441</v>
          </cell>
          <cell r="V135">
            <v>30648.3</v>
          </cell>
          <cell r="W135">
            <v>33234.059107622677</v>
          </cell>
          <cell r="Y135" t="str">
            <v>WS</v>
          </cell>
          <cell r="AE135">
            <v>0</v>
          </cell>
          <cell r="AG135">
            <v>0</v>
          </cell>
          <cell r="AH135">
            <v>0</v>
          </cell>
          <cell r="AI135">
            <v>0</v>
          </cell>
          <cell r="AJ135">
            <v>0</v>
          </cell>
          <cell r="AK135">
            <v>0</v>
          </cell>
          <cell r="AL135">
            <v>0</v>
          </cell>
        </row>
        <row r="136">
          <cell r="A136" t="str">
            <v>81-10-184</v>
          </cell>
          <cell r="B136" t="str">
            <v>Devon-GTH00086WS</v>
          </cell>
          <cell r="C136" t="str">
            <v>McMahon 4 &amp; 7 CDP</v>
          </cell>
          <cell r="D136">
            <v>51427</v>
          </cell>
          <cell r="E136">
            <v>55438</v>
          </cell>
          <cell r="F136">
            <v>1.0779940498181888</v>
          </cell>
          <cell r="K136">
            <v>1606.5319999999999</v>
          </cell>
          <cell r="L136">
            <v>1811.2270000000001</v>
          </cell>
          <cell r="O136">
            <v>1606.5319999999999</v>
          </cell>
          <cell r="P136">
            <v>1811.2270000000001</v>
          </cell>
          <cell r="Q136">
            <v>49820.468000000001</v>
          </cell>
          <cell r="R136">
            <v>53626.773000000001</v>
          </cell>
          <cell r="S136">
            <v>1.0764004264271463</v>
          </cell>
          <cell r="V136">
            <v>49199.02</v>
          </cell>
          <cell r="W136">
            <v>53201.749038728165</v>
          </cell>
          <cell r="Y136" t="str">
            <v>WS</v>
          </cell>
          <cell r="AE136">
            <v>0</v>
          </cell>
          <cell r="AG136">
            <v>0</v>
          </cell>
          <cell r="AH136">
            <v>0</v>
          </cell>
          <cell r="AI136">
            <v>0</v>
          </cell>
          <cell r="AJ136">
            <v>0</v>
          </cell>
          <cell r="AK136">
            <v>0</v>
          </cell>
          <cell r="AL136">
            <v>0</v>
          </cell>
        </row>
        <row r="137">
          <cell r="A137" t="str">
            <v>81-10-200</v>
          </cell>
          <cell r="B137" t="str">
            <v>Devon-GTH00086WS</v>
          </cell>
          <cell r="C137" t="str">
            <v>Hyde Hickman F1, 3-6H CDP</v>
          </cell>
          <cell r="D137">
            <v>45103</v>
          </cell>
          <cell r="E137">
            <v>47907</v>
          </cell>
          <cell r="F137">
            <v>1.0621688136044165</v>
          </cell>
          <cell r="K137">
            <v>1388.2919999999999</v>
          </cell>
          <cell r="L137">
            <v>1565.18</v>
          </cell>
          <cell r="O137">
            <v>1388.2919999999999</v>
          </cell>
          <cell r="P137">
            <v>1565.18</v>
          </cell>
          <cell r="Q137">
            <v>43714.707999999999</v>
          </cell>
          <cell r="R137">
            <v>46341.82</v>
          </cell>
          <cell r="S137">
            <v>1.0600967527908456</v>
          </cell>
          <cell r="V137">
            <v>43169.42</v>
          </cell>
          <cell r="W137">
            <v>45974.533609134261</v>
          </cell>
          <cell r="Y137" t="str">
            <v>WS</v>
          </cell>
          <cell r="AE137">
            <v>0</v>
          </cell>
          <cell r="AG137">
            <v>0</v>
          </cell>
          <cell r="AH137">
            <v>0</v>
          </cell>
          <cell r="AI137">
            <v>0</v>
          </cell>
          <cell r="AJ137">
            <v>0</v>
          </cell>
          <cell r="AK137">
            <v>0</v>
          </cell>
          <cell r="AL137">
            <v>0</v>
          </cell>
        </row>
        <row r="138">
          <cell r="A138" t="str">
            <v>81-10-201</v>
          </cell>
          <cell r="B138" t="str">
            <v>Devon-GTH00086WS</v>
          </cell>
          <cell r="C138" t="str">
            <v>Hyde Hickman D 1 3 4 H CDP</v>
          </cell>
          <cell r="D138">
            <v>69803</v>
          </cell>
          <cell r="E138">
            <v>74391</v>
          </cell>
          <cell r="F138">
            <v>1.0657278340472474</v>
          </cell>
          <cell r="K138">
            <v>2155.768</v>
          </cell>
          <cell r="L138">
            <v>2430.444</v>
          </cell>
          <cell r="O138">
            <v>2155.768</v>
          </cell>
          <cell r="P138">
            <v>2430.444</v>
          </cell>
          <cell r="Q138">
            <v>67647.232000000004</v>
          </cell>
          <cell r="R138">
            <v>71960.555999999997</v>
          </cell>
          <cell r="S138">
            <v>1.0637620176387999</v>
          </cell>
          <cell r="V138">
            <v>66803.41</v>
          </cell>
          <cell r="W138">
            <v>71390.225941794852</v>
          </cell>
          <cell r="Y138" t="str">
            <v>WS</v>
          </cell>
          <cell r="AE138">
            <v>0</v>
          </cell>
          <cell r="AG138">
            <v>0</v>
          </cell>
          <cell r="AH138">
            <v>0</v>
          </cell>
          <cell r="AI138">
            <v>0</v>
          </cell>
          <cell r="AJ138">
            <v>0</v>
          </cell>
          <cell r="AK138">
            <v>0</v>
          </cell>
          <cell r="AL138">
            <v>0</v>
          </cell>
        </row>
        <row r="139">
          <cell r="A139" t="str">
            <v>81-10-202</v>
          </cell>
          <cell r="B139" t="str">
            <v>Devon-GTH00086WS</v>
          </cell>
          <cell r="C139" t="str">
            <v>Hyde Hickman E 1 2 3 H CDP</v>
          </cell>
          <cell r="D139">
            <v>5359</v>
          </cell>
          <cell r="E139">
            <v>5741</v>
          </cell>
          <cell r="F139">
            <v>1.0712819555887292</v>
          </cell>
          <cell r="K139">
            <v>166.36699999999999</v>
          </cell>
          <cell r="L139">
            <v>187.565</v>
          </cell>
          <cell r="O139">
            <v>166.36699999999999</v>
          </cell>
          <cell r="P139">
            <v>187.565</v>
          </cell>
          <cell r="Q139">
            <v>5192.6329999999998</v>
          </cell>
          <cell r="R139">
            <v>5553.4350000000004</v>
          </cell>
          <cell r="S139">
            <v>1.0694834393264459</v>
          </cell>
          <cell r="V139">
            <v>5127.8599999999997</v>
          </cell>
          <cell r="W139">
            <v>5509.420736035886</v>
          </cell>
          <cell r="Y139" t="str">
            <v>WS</v>
          </cell>
          <cell r="AE139">
            <v>0</v>
          </cell>
          <cell r="AG139">
            <v>0</v>
          </cell>
          <cell r="AH139">
            <v>0</v>
          </cell>
          <cell r="AI139">
            <v>0</v>
          </cell>
          <cell r="AJ139">
            <v>0</v>
          </cell>
          <cell r="AK139">
            <v>0</v>
          </cell>
          <cell r="AL139">
            <v>0</v>
          </cell>
        </row>
        <row r="140">
          <cell r="A140" t="str">
            <v>81-10-211</v>
          </cell>
          <cell r="B140" t="str">
            <v>Devon-GTH00086WS</v>
          </cell>
          <cell r="C140" t="str">
            <v>Mark McMahon 1 &amp; 2 CDP</v>
          </cell>
          <cell r="D140">
            <v>8276</v>
          </cell>
          <cell r="E140">
            <v>9197</v>
          </cell>
          <cell r="F140">
            <v>1.1112856452392461</v>
          </cell>
          <cell r="K140">
            <v>266.51900000000001</v>
          </cell>
          <cell r="L140">
            <v>300.47699999999998</v>
          </cell>
          <cell r="O140">
            <v>266.51900000000001</v>
          </cell>
          <cell r="P140">
            <v>300.47699999999998</v>
          </cell>
          <cell r="Q140">
            <v>8009.4809999999998</v>
          </cell>
          <cell r="R140">
            <v>8896.5229999999992</v>
          </cell>
          <cell r="S140">
            <v>1.1107489985930423</v>
          </cell>
          <cell r="V140">
            <v>7909.57</v>
          </cell>
          <cell r="W140">
            <v>8826.0127821465776</v>
          </cell>
          <cell r="Y140" t="str">
            <v>WS</v>
          </cell>
          <cell r="AE140">
            <v>0</v>
          </cell>
          <cell r="AG140">
            <v>0</v>
          </cell>
          <cell r="AH140">
            <v>0</v>
          </cell>
          <cell r="AI140">
            <v>0</v>
          </cell>
          <cell r="AJ140">
            <v>0</v>
          </cell>
          <cell r="AK140">
            <v>0</v>
          </cell>
          <cell r="AL140">
            <v>0</v>
          </cell>
        </row>
        <row r="141">
          <cell r="A141" t="str">
            <v>81-10-242</v>
          </cell>
          <cell r="B141" t="str">
            <v>Devon-GTH00086WS</v>
          </cell>
          <cell r="C141" t="str">
            <v>Hyde Hickman A1H &amp; A2H CDP</v>
          </cell>
          <cell r="D141">
            <v>38469</v>
          </cell>
          <cell r="E141">
            <v>41293</v>
          </cell>
          <cell r="F141">
            <v>1.0734097585068496</v>
          </cell>
          <cell r="K141">
            <v>1196.625</v>
          </cell>
          <cell r="L141">
            <v>1349.0920000000001</v>
          </cell>
          <cell r="O141">
            <v>1196.625</v>
          </cell>
          <cell r="P141">
            <v>1349.0920000000001</v>
          </cell>
          <cell r="Q141">
            <v>37272.375</v>
          </cell>
          <cell r="R141">
            <v>39943.908000000003</v>
          </cell>
          <cell r="S141">
            <v>1.071675953034922</v>
          </cell>
          <cell r="V141">
            <v>36807.449999999997</v>
          </cell>
          <cell r="W141">
            <v>39627.328853855266</v>
          </cell>
          <cell r="Y141" t="str">
            <v>WS</v>
          </cell>
          <cell r="AE141">
            <v>0</v>
          </cell>
          <cell r="AG141">
            <v>0</v>
          </cell>
          <cell r="AH141">
            <v>0</v>
          </cell>
          <cell r="AI141">
            <v>0</v>
          </cell>
          <cell r="AJ141">
            <v>0</v>
          </cell>
          <cell r="AK141">
            <v>0</v>
          </cell>
          <cell r="AL141">
            <v>0</v>
          </cell>
        </row>
        <row r="142">
          <cell r="A142" t="str">
            <v>81-20-258</v>
          </cell>
          <cell r="B142" t="str">
            <v>Devon-GTH00086WS</v>
          </cell>
          <cell r="C142" t="str">
            <v>Donegal Hills 2</v>
          </cell>
          <cell r="D142">
            <v>2798</v>
          </cell>
          <cell r="E142">
            <v>3350</v>
          </cell>
          <cell r="F142">
            <v>1.1972837741243745</v>
          </cell>
          <cell r="K142">
            <v>97.08</v>
          </cell>
          <cell r="L142">
            <v>109.449</v>
          </cell>
          <cell r="O142">
            <v>97.08</v>
          </cell>
          <cell r="P142">
            <v>109.449</v>
          </cell>
          <cell r="Q142">
            <v>2700.92</v>
          </cell>
          <cell r="R142">
            <v>3240.5509999999999</v>
          </cell>
          <cell r="S142">
            <v>1.1997952549501651</v>
          </cell>
          <cell r="V142">
            <v>2667.23</v>
          </cell>
          <cell r="W142">
            <v>3214.8677126106318</v>
          </cell>
          <cell r="Y142" t="str">
            <v>WS</v>
          </cell>
          <cell r="AE142">
            <v>0</v>
          </cell>
          <cell r="AG142">
            <v>0</v>
          </cell>
          <cell r="AH142">
            <v>0</v>
          </cell>
          <cell r="AI142">
            <v>0</v>
          </cell>
          <cell r="AJ142">
            <v>0</v>
          </cell>
          <cell r="AK142">
            <v>0</v>
          </cell>
          <cell r="AL142">
            <v>0</v>
          </cell>
        </row>
        <row r="143">
          <cell r="A143" t="str">
            <v>81-20-259</v>
          </cell>
          <cell r="B143" t="str">
            <v>Devon-GTH00086WS</v>
          </cell>
          <cell r="C143" t="str">
            <v>Donegal Hills 3</v>
          </cell>
          <cell r="D143">
            <v>4916</v>
          </cell>
          <cell r="E143">
            <v>6059</v>
          </cell>
          <cell r="F143">
            <v>1.232506102522376</v>
          </cell>
          <cell r="K143">
            <v>175.583</v>
          </cell>
          <cell r="L143">
            <v>197.95500000000001</v>
          </cell>
          <cell r="O143">
            <v>175.583</v>
          </cell>
          <cell r="P143">
            <v>197.95500000000001</v>
          </cell>
          <cell r="Q143">
            <v>4740.4170000000004</v>
          </cell>
          <cell r="R143">
            <v>5861.0450000000001</v>
          </cell>
          <cell r="S143">
            <v>1.2363986121896027</v>
          </cell>
          <cell r="V143">
            <v>4681.29</v>
          </cell>
          <cell r="W143">
            <v>5814.5927444616618</v>
          </cell>
          <cell r="Y143" t="str">
            <v>WS</v>
          </cell>
          <cell r="AE143">
            <v>0</v>
          </cell>
          <cell r="AG143">
            <v>0</v>
          </cell>
          <cell r="AH143">
            <v>0</v>
          </cell>
          <cell r="AI143">
            <v>0</v>
          </cell>
          <cell r="AJ143">
            <v>0</v>
          </cell>
          <cell r="AK143">
            <v>0</v>
          </cell>
          <cell r="AL143">
            <v>0</v>
          </cell>
        </row>
        <row r="144">
          <cell r="A144" t="str">
            <v>81-20-265</v>
          </cell>
          <cell r="B144" t="str">
            <v>Devon-GTH00086WS</v>
          </cell>
          <cell r="C144" t="str">
            <v>McMahon 3H</v>
          </cell>
          <cell r="D144">
            <v>9483</v>
          </cell>
          <cell r="E144">
            <v>10664</v>
          </cell>
          <cell r="F144">
            <v>1.1245386481071391</v>
          </cell>
          <cell r="K144">
            <v>309.03100000000001</v>
          </cell>
          <cell r="L144">
            <v>348.40600000000001</v>
          </cell>
          <cell r="O144">
            <v>309.03100000000001</v>
          </cell>
          <cell r="P144">
            <v>348.40600000000001</v>
          </cell>
          <cell r="Q144">
            <v>9173.9689999999991</v>
          </cell>
          <cell r="R144">
            <v>10315.593999999999</v>
          </cell>
          <cell r="S144">
            <v>1.1244417765091641</v>
          </cell>
          <cell r="V144">
            <v>9059.5300000000007</v>
          </cell>
          <cell r="W144">
            <v>10233.836803370772</v>
          </cell>
          <cell r="Y144" t="str">
            <v>WS</v>
          </cell>
          <cell r="AE144">
            <v>0</v>
          </cell>
          <cell r="AG144">
            <v>0</v>
          </cell>
          <cell r="AH144">
            <v>0</v>
          </cell>
          <cell r="AI144">
            <v>0</v>
          </cell>
          <cell r="AJ144">
            <v>0</v>
          </cell>
          <cell r="AK144">
            <v>0</v>
          </cell>
          <cell r="AL144">
            <v>0</v>
          </cell>
        </row>
        <row r="145">
          <cell r="A145" t="str">
            <v>84-10-206</v>
          </cell>
          <cell r="B145" t="str">
            <v>Devon-GTH00086BB</v>
          </cell>
          <cell r="C145" t="str">
            <v>Hencken A and B 1</v>
          </cell>
          <cell r="D145">
            <v>525869</v>
          </cell>
          <cell r="E145">
            <v>595151</v>
          </cell>
          <cell r="F145">
            <v>1.1317476405720817</v>
          </cell>
          <cell r="M145">
            <v>16521.205000000002</v>
          </cell>
          <cell r="N145">
            <v>18842.920999999998</v>
          </cell>
          <cell r="O145">
            <v>16521.205000000002</v>
          </cell>
          <cell r="P145">
            <v>18842.920999999998</v>
          </cell>
          <cell r="Q145">
            <v>509347.79499999998</v>
          </cell>
          <cell r="R145">
            <v>576308.07900000003</v>
          </cell>
          <cell r="S145">
            <v>1.1314627935122405</v>
          </cell>
          <cell r="V145">
            <v>502994.28</v>
          </cell>
          <cell r="W145">
            <v>571740.49588905019</v>
          </cell>
          <cell r="Y145" t="str">
            <v>Benbrook</v>
          </cell>
          <cell r="AC145">
            <v>0</v>
          </cell>
          <cell r="AD145">
            <v>0</v>
          </cell>
          <cell r="AF145">
            <v>0</v>
          </cell>
          <cell r="AG145">
            <v>0</v>
          </cell>
          <cell r="AH145">
            <v>0</v>
          </cell>
          <cell r="AI145">
            <v>0</v>
          </cell>
          <cell r="AJ145">
            <v>0</v>
          </cell>
          <cell r="AK145">
            <v>0</v>
          </cell>
          <cell r="AL145">
            <v>0</v>
          </cell>
        </row>
        <row r="146">
          <cell r="A146" t="str">
            <v>84-10-207</v>
          </cell>
          <cell r="B146" t="str">
            <v>Devon-GTH00086BB</v>
          </cell>
          <cell r="C146" t="str">
            <v>Hencken A and B 2</v>
          </cell>
          <cell r="D146">
            <v>0</v>
          </cell>
          <cell r="E146">
            <v>0</v>
          </cell>
          <cell r="F146">
            <v>0</v>
          </cell>
          <cell r="M146">
            <v>0</v>
          </cell>
          <cell r="N146">
            <v>0</v>
          </cell>
          <cell r="O146">
            <v>0</v>
          </cell>
          <cell r="P146">
            <v>0</v>
          </cell>
          <cell r="Q146">
            <v>0</v>
          </cell>
          <cell r="R146">
            <v>0</v>
          </cell>
          <cell r="S146">
            <v>0</v>
          </cell>
          <cell r="V146">
            <v>0</v>
          </cell>
          <cell r="W146">
            <v>0</v>
          </cell>
          <cell r="Y146" t="str">
            <v>Benbrook</v>
          </cell>
          <cell r="AC146">
            <v>0</v>
          </cell>
          <cell r="AD146">
            <v>0</v>
          </cell>
          <cell r="AF146">
            <v>0</v>
          </cell>
          <cell r="AG146">
            <v>0</v>
          </cell>
          <cell r="AH146">
            <v>0</v>
          </cell>
          <cell r="AI146">
            <v>0</v>
          </cell>
          <cell r="AJ146">
            <v>0</v>
          </cell>
          <cell r="AK146">
            <v>0</v>
          </cell>
          <cell r="AL146">
            <v>0</v>
          </cell>
        </row>
        <row r="147">
          <cell r="A147" t="str">
            <v>84-10-223</v>
          </cell>
          <cell r="B147" t="str">
            <v>Devon-GTH00086BB</v>
          </cell>
          <cell r="C147" t="str">
            <v>Perrone South CDP-1</v>
          </cell>
          <cell r="D147">
            <v>179881</v>
          </cell>
          <cell r="E147">
            <v>204233</v>
          </cell>
          <cell r="F147">
            <v>1.1353783890460916</v>
          </cell>
          <cell r="M147">
            <v>5669.4440000000004</v>
          </cell>
          <cell r="N147">
            <v>6466.1679999999997</v>
          </cell>
          <cell r="O147">
            <v>5669.4440000000004</v>
          </cell>
          <cell r="P147">
            <v>6466.1679999999997</v>
          </cell>
          <cell r="Q147">
            <v>174211.55600000001</v>
          </cell>
          <cell r="R147">
            <v>197766.83199999999</v>
          </cell>
          <cell r="S147">
            <v>1.1352107549053749</v>
          </cell>
          <cell r="V147">
            <v>172038.47</v>
          </cell>
          <cell r="W147">
            <v>196199.41263757032</v>
          </cell>
          <cell r="Y147" t="str">
            <v>Benbrook</v>
          </cell>
          <cell r="AC147">
            <v>0</v>
          </cell>
          <cell r="AD147">
            <v>0</v>
          </cell>
          <cell r="AF147">
            <v>0</v>
          </cell>
          <cell r="AG147">
            <v>0</v>
          </cell>
          <cell r="AH147">
            <v>0</v>
          </cell>
          <cell r="AI147">
            <v>0</v>
          </cell>
          <cell r="AJ147">
            <v>0</v>
          </cell>
          <cell r="AK147">
            <v>0</v>
          </cell>
          <cell r="AL147">
            <v>0</v>
          </cell>
        </row>
        <row r="148">
          <cell r="A148" t="str">
            <v>84-10-224</v>
          </cell>
          <cell r="B148" t="str">
            <v>Devon-GTH00086BB</v>
          </cell>
          <cell r="C148" t="str">
            <v>Perrone North CDP-1</v>
          </cell>
          <cell r="D148">
            <v>235254</v>
          </cell>
          <cell r="E148">
            <v>267674</v>
          </cell>
          <cell r="F148">
            <v>1.1378084963486275</v>
          </cell>
          <cell r="M148">
            <v>7430.5460000000003</v>
          </cell>
          <cell r="N148">
            <v>8474.7569999999996</v>
          </cell>
          <cell r="O148">
            <v>7430.5460000000003</v>
          </cell>
          <cell r="P148">
            <v>8474.7569999999996</v>
          </cell>
          <cell r="Q148">
            <v>227823.454</v>
          </cell>
          <cell r="R148">
            <v>259199.24299999999</v>
          </cell>
          <cell r="S148">
            <v>1.1377197494336997</v>
          </cell>
          <cell r="V148">
            <v>224981.62</v>
          </cell>
          <cell r="W148">
            <v>257144.93536865097</v>
          </cell>
          <cell r="Y148" t="str">
            <v>Benbrook</v>
          </cell>
          <cell r="AC148">
            <v>0</v>
          </cell>
          <cell r="AD148">
            <v>0</v>
          </cell>
          <cell r="AF148">
            <v>0</v>
          </cell>
          <cell r="AG148">
            <v>0</v>
          </cell>
          <cell r="AH148">
            <v>0</v>
          </cell>
          <cell r="AI148">
            <v>0</v>
          </cell>
          <cell r="AJ148">
            <v>0</v>
          </cell>
          <cell r="AK148">
            <v>0</v>
          </cell>
          <cell r="AL148">
            <v>0</v>
          </cell>
        </row>
        <row r="149">
          <cell r="A149" t="str">
            <v>84-10-225</v>
          </cell>
          <cell r="B149" t="str">
            <v>Devon-GTH00086BB</v>
          </cell>
          <cell r="C149" t="str">
            <v>Perrone South CDP-2</v>
          </cell>
          <cell r="D149">
            <v>175788</v>
          </cell>
          <cell r="E149">
            <v>199584</v>
          </cell>
          <cell r="F149">
            <v>1.1353676018840877</v>
          </cell>
          <cell r="M149">
            <v>5540.3890000000001</v>
          </cell>
          <cell r="N149">
            <v>6318.9769999999999</v>
          </cell>
          <cell r="O149">
            <v>5540.3890000000001</v>
          </cell>
          <cell r="P149">
            <v>6318.9769999999999</v>
          </cell>
          <cell r="Q149">
            <v>170247.611</v>
          </cell>
          <cell r="R149">
            <v>193265.02299999999</v>
          </cell>
          <cell r="S149">
            <v>1.1351996181608679</v>
          </cell>
          <cell r="V149">
            <v>168123.97</v>
          </cell>
          <cell r="W149">
            <v>191733.28314217276</v>
          </cell>
          <cell r="Y149" t="str">
            <v>Benbrook</v>
          </cell>
          <cell r="AC149">
            <v>0</v>
          </cell>
          <cell r="AD149">
            <v>0</v>
          </cell>
          <cell r="AF149">
            <v>0</v>
          </cell>
          <cell r="AG149">
            <v>0</v>
          </cell>
          <cell r="AH149">
            <v>0</v>
          </cell>
          <cell r="AI149">
            <v>0</v>
          </cell>
          <cell r="AJ149">
            <v>0</v>
          </cell>
          <cell r="AK149">
            <v>0</v>
          </cell>
          <cell r="AL149">
            <v>0</v>
          </cell>
        </row>
        <row r="150">
          <cell r="A150" t="str">
            <v>84-10-226</v>
          </cell>
          <cell r="B150" t="str">
            <v>Devon-GTH00086BB</v>
          </cell>
          <cell r="C150" t="str">
            <v>Perrone North CDP-2</v>
          </cell>
          <cell r="D150">
            <v>234190</v>
          </cell>
          <cell r="E150">
            <v>266460</v>
          </cell>
          <cell r="F150">
            <v>1.1377940988086597</v>
          </cell>
          <cell r="M150">
            <v>7396.8459999999995</v>
          </cell>
          <cell r="N150">
            <v>8436.3209999999999</v>
          </cell>
          <cell r="O150">
            <v>7396.8459999999995</v>
          </cell>
          <cell r="P150">
            <v>8436.3209999999999</v>
          </cell>
          <cell r="Q150">
            <v>226793.15400000001</v>
          </cell>
          <cell r="R150">
            <v>258023.679</v>
          </cell>
          <cell r="S150">
            <v>1.1377048841606567</v>
          </cell>
          <cell r="V150">
            <v>223964.18</v>
          </cell>
          <cell r="W150">
            <v>255978.68841012221</v>
          </cell>
          <cell r="Y150" t="str">
            <v>Benbrook</v>
          </cell>
          <cell r="AC150">
            <v>0</v>
          </cell>
          <cell r="AD150">
            <v>0</v>
          </cell>
          <cell r="AF150">
            <v>0</v>
          </cell>
          <cell r="AG150">
            <v>0</v>
          </cell>
          <cell r="AH150">
            <v>0</v>
          </cell>
          <cell r="AI150">
            <v>0</v>
          </cell>
          <cell r="AJ150">
            <v>0</v>
          </cell>
          <cell r="AK150">
            <v>0</v>
          </cell>
          <cell r="AL150">
            <v>0</v>
          </cell>
        </row>
        <row r="151">
          <cell r="A151" t="str">
            <v>84-20-337</v>
          </cell>
          <cell r="B151" t="str">
            <v>Devon-GTH00086BB</v>
          </cell>
          <cell r="C151" t="str">
            <v>Hencken 1H</v>
          </cell>
          <cell r="D151">
            <v>8817</v>
          </cell>
          <cell r="E151">
            <v>10071</v>
          </cell>
          <cell r="F151">
            <v>1.1422252466825451</v>
          </cell>
          <cell r="M151">
            <v>279.56799999999998</v>
          </cell>
          <cell r="N151">
            <v>318.85500000000002</v>
          </cell>
          <cell r="O151">
            <v>279.56799999999998</v>
          </cell>
          <cell r="P151">
            <v>318.85500000000002</v>
          </cell>
          <cell r="Q151">
            <v>8537.4320000000007</v>
          </cell>
          <cell r="R151">
            <v>9752.1450000000004</v>
          </cell>
          <cell r="S151">
            <v>1.1422808404213352</v>
          </cell>
          <cell r="V151">
            <v>8430.94</v>
          </cell>
          <cell r="W151">
            <v>9674.8534706589144</v>
          </cell>
          <cell r="Y151" t="str">
            <v>Benbrook</v>
          </cell>
          <cell r="AC151">
            <v>0</v>
          </cell>
          <cell r="AD151">
            <v>0</v>
          </cell>
          <cell r="AF151">
            <v>0</v>
          </cell>
          <cell r="AG151">
            <v>0</v>
          </cell>
          <cell r="AH151">
            <v>0</v>
          </cell>
          <cell r="AI151">
            <v>0</v>
          </cell>
          <cell r="AJ151">
            <v>0</v>
          </cell>
          <cell r="AK151">
            <v>0</v>
          </cell>
          <cell r="AL151">
            <v>0</v>
          </cell>
        </row>
        <row r="152">
          <cell r="A152" t="str">
            <v>72-40-055</v>
          </cell>
          <cell r="B152" t="str">
            <v>BSGA-GTH00117</v>
          </cell>
          <cell r="C152" t="str">
            <v>Deerfield</v>
          </cell>
          <cell r="D152">
            <v>5800</v>
          </cell>
          <cell r="E152">
            <v>7052</v>
          </cell>
          <cell r="F152">
            <v>1.2158620689655173</v>
          </cell>
          <cell r="G152">
            <v>17.736000000000001</v>
          </cell>
          <cell r="H152">
            <v>20.242999999999999</v>
          </cell>
          <cell r="I152">
            <v>9.3279999999999994</v>
          </cell>
          <cell r="J152">
            <v>11.085000000000001</v>
          </cell>
          <cell r="O152">
            <v>27.064</v>
          </cell>
          <cell r="P152">
            <v>31.327999999999999</v>
          </cell>
          <cell r="Q152">
            <v>5772.9359999999997</v>
          </cell>
          <cell r="R152">
            <v>7020.6719999999996</v>
          </cell>
          <cell r="S152">
            <v>1.2161354291819622</v>
          </cell>
          <cell r="T152">
            <v>147.012</v>
          </cell>
          <cell r="U152">
            <v>149.49</v>
          </cell>
          <cell r="V152">
            <v>5700.93</v>
          </cell>
          <cell r="W152">
            <v>6965.0290131614984</v>
          </cell>
          <cell r="Y152" t="str">
            <v>Goforth</v>
          </cell>
          <cell r="AC152">
            <v>0</v>
          </cell>
          <cell r="AD152">
            <v>0</v>
          </cell>
          <cell r="AG152">
            <v>0</v>
          </cell>
          <cell r="AH152">
            <v>0</v>
          </cell>
          <cell r="AI152">
            <v>0</v>
          </cell>
          <cell r="AJ152">
            <v>0</v>
          </cell>
          <cell r="AK152">
            <v>0</v>
          </cell>
          <cell r="AL152">
            <v>0</v>
          </cell>
        </row>
        <row r="153">
          <cell r="A153" t="str">
            <v>81-10-178</v>
          </cell>
          <cell r="B153" t="str">
            <v>Beacon-GTH00121WS</v>
          </cell>
          <cell r="C153" t="str">
            <v>DRS 1&amp;3 CDP</v>
          </cell>
          <cell r="D153">
            <v>13949</v>
          </cell>
          <cell r="E153">
            <v>15762</v>
          </cell>
          <cell r="F153">
            <v>1.129973474801061</v>
          </cell>
          <cell r="K153">
            <v>456.76499999999999</v>
          </cell>
          <cell r="L153">
            <v>514.96400000000006</v>
          </cell>
          <cell r="O153">
            <v>456.76499999999999</v>
          </cell>
          <cell r="P153">
            <v>514.96400000000006</v>
          </cell>
          <cell r="Q153">
            <v>13492.235000000001</v>
          </cell>
          <cell r="R153">
            <v>15247.036</v>
          </cell>
          <cell r="S153">
            <v>1.13006006788349</v>
          </cell>
          <cell r="V153">
            <v>13323.94</v>
          </cell>
          <cell r="W153">
            <v>15126.194202594546</v>
          </cell>
          <cell r="Y153" t="str">
            <v>WS</v>
          </cell>
          <cell r="AE153">
            <v>0</v>
          </cell>
          <cell r="AG153">
            <v>0</v>
          </cell>
          <cell r="AH153">
            <v>0</v>
          </cell>
          <cell r="AI153">
            <v>0</v>
          </cell>
          <cell r="AJ153">
            <v>0</v>
          </cell>
          <cell r="AK153">
            <v>0</v>
          </cell>
          <cell r="AL153">
            <v>0</v>
          </cell>
        </row>
        <row r="154">
          <cell r="A154" t="str">
            <v>81-10-177</v>
          </cell>
          <cell r="B154" t="str">
            <v>Beacon-GTH00121WS</v>
          </cell>
          <cell r="C154" t="str">
            <v>DRS 2&amp;4 CDP</v>
          </cell>
          <cell r="D154">
            <v>0</v>
          </cell>
          <cell r="E154">
            <v>0</v>
          </cell>
          <cell r="F154">
            <v>0</v>
          </cell>
          <cell r="K154">
            <v>0</v>
          </cell>
          <cell r="L154">
            <v>0</v>
          </cell>
          <cell r="O154">
            <v>0</v>
          </cell>
          <cell r="P154">
            <v>0</v>
          </cell>
          <cell r="Q154">
            <v>0</v>
          </cell>
          <cell r="R154">
            <v>0</v>
          </cell>
          <cell r="S154">
            <v>0</v>
          </cell>
          <cell r="V154">
            <v>0</v>
          </cell>
          <cell r="W154">
            <v>0</v>
          </cell>
          <cell r="Y154" t="str">
            <v>WS</v>
          </cell>
          <cell r="AE154">
            <v>0</v>
          </cell>
          <cell r="AG154">
            <v>0</v>
          </cell>
          <cell r="AH154">
            <v>0</v>
          </cell>
          <cell r="AI154">
            <v>0</v>
          </cell>
          <cell r="AJ154">
            <v>0</v>
          </cell>
          <cell r="AK154">
            <v>0</v>
          </cell>
          <cell r="AL154">
            <v>0</v>
          </cell>
        </row>
        <row r="155">
          <cell r="A155" t="str">
            <v>72-10-193</v>
          </cell>
          <cell r="B155" t="str">
            <v>Beacon-GTH00121</v>
          </cell>
          <cell r="C155" t="str">
            <v>Mitchell CDP</v>
          </cell>
          <cell r="D155">
            <v>10470</v>
          </cell>
          <cell r="E155">
            <v>12735</v>
          </cell>
          <cell r="F155">
            <v>1.2163323782234956</v>
          </cell>
          <cell r="G155">
            <v>32.029000000000003</v>
          </cell>
          <cell r="H155">
            <v>36.555999999999997</v>
          </cell>
          <cell r="I155">
            <v>16.846</v>
          </cell>
          <cell r="J155">
            <v>20.018000000000001</v>
          </cell>
          <cell r="O155">
            <v>48.875</v>
          </cell>
          <cell r="P155">
            <v>56.573999999999998</v>
          </cell>
          <cell r="Q155">
            <v>10421.125</v>
          </cell>
          <cell r="R155">
            <v>12678.425999999999</v>
          </cell>
          <cell r="S155">
            <v>1.2166081876956663</v>
          </cell>
          <cell r="T155">
            <v>265.48399999999998</v>
          </cell>
          <cell r="U155">
            <v>269.959</v>
          </cell>
          <cell r="V155">
            <v>10291.129999999999</v>
          </cell>
          <cell r="W155">
            <v>12577.941959291233</v>
          </cell>
          <cell r="Y155" t="str">
            <v>Goforth</v>
          </cell>
          <cell r="AC155">
            <v>0</v>
          </cell>
          <cell r="AD155">
            <v>0</v>
          </cell>
          <cell r="AG155">
            <v>0</v>
          </cell>
          <cell r="AH155">
            <v>0</v>
          </cell>
          <cell r="AI155">
            <v>0</v>
          </cell>
          <cell r="AJ155">
            <v>0</v>
          </cell>
          <cell r="AK155">
            <v>0</v>
          </cell>
          <cell r="AL155">
            <v>0</v>
          </cell>
        </row>
        <row r="156">
          <cell r="A156" t="str">
            <v>72-40-192</v>
          </cell>
          <cell r="B156" t="str">
            <v>CBMoncrief-PUR01363</v>
          </cell>
          <cell r="C156" t="str">
            <v>Martin Ranch 1H</v>
          </cell>
          <cell r="D156">
            <v>2753</v>
          </cell>
          <cell r="E156">
            <v>3358</v>
          </cell>
          <cell r="F156">
            <v>1.2197602615328733</v>
          </cell>
          <cell r="G156">
            <v>8.4450000000000003</v>
          </cell>
          <cell r="H156">
            <v>9.6389999999999993</v>
          </cell>
          <cell r="I156">
            <v>4.4420000000000002</v>
          </cell>
          <cell r="J156">
            <v>5.2779999999999996</v>
          </cell>
          <cell r="O156">
            <v>12.887</v>
          </cell>
          <cell r="P156">
            <v>14.916999999999998</v>
          </cell>
          <cell r="Q156">
            <v>2740.1129999999998</v>
          </cell>
          <cell r="R156">
            <v>3343.0830000000001</v>
          </cell>
          <cell r="S156">
            <v>1.2200529686184476</v>
          </cell>
          <cell r="T156">
            <v>70.004000000000005</v>
          </cell>
          <cell r="U156">
            <v>71.183999999999997</v>
          </cell>
          <cell r="V156">
            <v>2705.93</v>
          </cell>
          <cell r="W156">
            <v>3316.5870857386562</v>
          </cell>
          <cell r="Y156" t="str">
            <v>Goforth</v>
          </cell>
          <cell r="AC156">
            <v>0</v>
          </cell>
          <cell r="AD156">
            <v>0</v>
          </cell>
          <cell r="AG156">
            <v>0</v>
          </cell>
          <cell r="AH156">
            <v>0</v>
          </cell>
          <cell r="AI156">
            <v>0</v>
          </cell>
          <cell r="AJ156">
            <v>0</v>
          </cell>
          <cell r="AK156">
            <v>0</v>
          </cell>
          <cell r="AL156">
            <v>0</v>
          </cell>
        </row>
        <row r="157">
          <cell r="A157" t="str">
            <v>72-40-086</v>
          </cell>
          <cell r="B157" t="str">
            <v>CalTex-PUR01179</v>
          </cell>
          <cell r="C157" t="str">
            <v>Cal-Tex Bird 1H</v>
          </cell>
          <cell r="D157">
            <v>54</v>
          </cell>
          <cell r="E157">
            <v>61</v>
          </cell>
          <cell r="F157">
            <v>1.1296296296296295</v>
          </cell>
          <cell r="G157">
            <v>0.153</v>
          </cell>
          <cell r="H157">
            <v>0.17499999999999999</v>
          </cell>
          <cell r="I157">
            <v>8.1000000000000003E-2</v>
          </cell>
          <cell r="J157">
            <v>9.6000000000000002E-2</v>
          </cell>
          <cell r="O157">
            <v>0.23399999999999999</v>
          </cell>
          <cell r="P157">
            <v>0.27100000000000002</v>
          </cell>
          <cell r="Q157">
            <v>53.765999999999998</v>
          </cell>
          <cell r="R157">
            <v>60.728999999999999</v>
          </cell>
          <cell r="S157">
            <v>1.1295056355317488</v>
          </cell>
          <cell r="T157">
            <v>1.272</v>
          </cell>
          <cell r="U157">
            <v>1.2929999999999999</v>
          </cell>
          <cell r="V157">
            <v>53.1</v>
          </cell>
          <cell r="W157">
            <v>60.247686680176017</v>
          </cell>
          <cell r="Y157" t="str">
            <v>Goforth</v>
          </cell>
          <cell r="AC157">
            <v>0</v>
          </cell>
          <cell r="AD157">
            <v>0</v>
          </cell>
          <cell r="AG157">
            <v>0</v>
          </cell>
          <cell r="AH157">
            <v>0</v>
          </cell>
          <cell r="AI157">
            <v>0</v>
          </cell>
          <cell r="AJ157">
            <v>0</v>
          </cell>
          <cell r="AK157">
            <v>0</v>
          </cell>
          <cell r="AL157">
            <v>0</v>
          </cell>
        </row>
        <row r="158">
          <cell r="A158" t="str">
            <v>72-40-042</v>
          </cell>
          <cell r="B158" t="str">
            <v>ARP-PUR01134</v>
          </cell>
          <cell r="C158" t="str">
            <v>Robinson MM1</v>
          </cell>
          <cell r="D158">
            <v>3496</v>
          </cell>
          <cell r="E158">
            <v>4359</v>
          </cell>
          <cell r="F158">
            <v>1.2468535469107551</v>
          </cell>
          <cell r="G158">
            <v>10.962999999999999</v>
          </cell>
          <cell r="H158">
            <v>12.513</v>
          </cell>
          <cell r="I158">
            <v>5.766</v>
          </cell>
          <cell r="J158">
            <v>6.8520000000000003</v>
          </cell>
          <cell r="O158">
            <v>16.728999999999999</v>
          </cell>
          <cell r="P158">
            <v>19.365000000000002</v>
          </cell>
          <cell r="Q158">
            <v>3479.2710000000002</v>
          </cell>
          <cell r="R158">
            <v>4339.6350000000002</v>
          </cell>
          <cell r="S158">
            <v>1.2472828359733978</v>
          </cell>
          <cell r="T158">
            <v>90.870999999999995</v>
          </cell>
          <cell r="U158">
            <v>92.403000000000006</v>
          </cell>
          <cell r="V158">
            <v>3435.87</v>
          </cell>
          <cell r="W158">
            <v>4305.2408204700496</v>
          </cell>
          <cell r="Y158" t="str">
            <v>Goforth</v>
          </cell>
          <cell r="AC158">
            <v>0</v>
          </cell>
          <cell r="AD158">
            <v>0</v>
          </cell>
          <cell r="AG158">
            <v>0</v>
          </cell>
          <cell r="AH158">
            <v>0</v>
          </cell>
          <cell r="AI158">
            <v>0</v>
          </cell>
          <cell r="AJ158">
            <v>0</v>
          </cell>
          <cell r="AK158">
            <v>0</v>
          </cell>
          <cell r="AL158">
            <v>0</v>
          </cell>
        </row>
        <row r="159">
          <cell r="A159" t="str">
            <v>81-10-176</v>
          </cell>
          <cell r="B159" t="str">
            <v>CEMI-GTH00174WS</v>
          </cell>
          <cell r="C159" t="str">
            <v>Hodges Wilkinson CDP</v>
          </cell>
          <cell r="D159">
            <v>347719</v>
          </cell>
          <cell r="E159">
            <v>362130</v>
          </cell>
          <cell r="F159">
            <v>1.0414443846899364</v>
          </cell>
          <cell r="K159">
            <v>10494.121999999999</v>
          </cell>
          <cell r="L159">
            <v>11831.225</v>
          </cell>
          <cell r="O159">
            <v>10494.121999999999</v>
          </cell>
          <cell r="P159">
            <v>11831.225</v>
          </cell>
          <cell r="Q159">
            <v>337224.87800000003</v>
          </cell>
          <cell r="R159">
            <v>350298.77500000002</v>
          </cell>
          <cell r="S159">
            <v>1.0387690762245601</v>
          </cell>
          <cell r="V159">
            <v>333018.39</v>
          </cell>
          <cell r="W159">
            <v>347522.44958173978</v>
          </cell>
          <cell r="Y159" t="str">
            <v>WS</v>
          </cell>
          <cell r="AE159">
            <v>0</v>
          </cell>
          <cell r="AG159">
            <v>0</v>
          </cell>
          <cell r="AH159">
            <v>0</v>
          </cell>
          <cell r="AI159">
            <v>0</v>
          </cell>
          <cell r="AJ159">
            <v>0</v>
          </cell>
          <cell r="AK159">
            <v>0</v>
          </cell>
          <cell r="AL159">
            <v>0</v>
          </cell>
        </row>
        <row r="160">
          <cell r="A160" t="str">
            <v>81-10-183</v>
          </cell>
          <cell r="B160" t="str">
            <v>CEMI-GTH00174WS</v>
          </cell>
          <cell r="C160" t="str">
            <v>Four 7s CDP</v>
          </cell>
          <cell r="D160">
            <v>311227</v>
          </cell>
          <cell r="E160">
            <v>354552</v>
          </cell>
          <cell r="F160">
            <v>1.1392070739363873</v>
          </cell>
          <cell r="K160">
            <v>10274.52</v>
          </cell>
          <cell r="L160">
            <v>11583.643</v>
          </cell>
          <cell r="O160">
            <v>10274.52</v>
          </cell>
          <cell r="P160">
            <v>11583.643</v>
          </cell>
          <cell r="Q160">
            <v>300952.48</v>
          </cell>
          <cell r="R160">
            <v>342968.35700000002</v>
          </cell>
          <cell r="S160">
            <v>1.1396096719322599</v>
          </cell>
          <cell r="V160">
            <v>297198.45</v>
          </cell>
          <cell r="W160">
            <v>340250.12948921853</v>
          </cell>
          <cell r="Y160" t="str">
            <v>WS</v>
          </cell>
          <cell r="AE160">
            <v>0</v>
          </cell>
          <cell r="AG160">
            <v>0</v>
          </cell>
          <cell r="AH160">
            <v>0</v>
          </cell>
          <cell r="AI160">
            <v>0</v>
          </cell>
          <cell r="AJ160">
            <v>0</v>
          </cell>
          <cell r="AK160">
            <v>0</v>
          </cell>
          <cell r="AL160">
            <v>0</v>
          </cell>
        </row>
        <row r="161">
          <cell r="A161" t="str">
            <v>81-10-214</v>
          </cell>
          <cell r="B161" t="str">
            <v>CEMI-GTH00174WS</v>
          </cell>
          <cell r="C161" t="str">
            <v>Four 7's #2 CDP</v>
          </cell>
          <cell r="D161">
            <v>320114</v>
          </cell>
          <cell r="E161">
            <v>364677</v>
          </cell>
          <cell r="F161">
            <v>1.1392097815153353</v>
          </cell>
          <cell r="K161">
            <v>10567.932000000001</v>
          </cell>
          <cell r="L161">
            <v>11914.439</v>
          </cell>
          <cell r="O161">
            <v>10567.932000000001</v>
          </cell>
          <cell r="P161">
            <v>11914.439</v>
          </cell>
          <cell r="Q161">
            <v>309546.06799999997</v>
          </cell>
          <cell r="R161">
            <v>352762.56099999999</v>
          </cell>
          <cell r="S161">
            <v>1.1396124760337774</v>
          </cell>
          <cell r="V161">
            <v>305684.84000000003</v>
          </cell>
          <cell r="W161">
            <v>349966.70861737354</v>
          </cell>
          <cell r="Y161" t="str">
            <v>WS</v>
          </cell>
          <cell r="AE161">
            <v>0</v>
          </cell>
          <cell r="AG161">
            <v>0</v>
          </cell>
          <cell r="AH161">
            <v>0</v>
          </cell>
          <cell r="AI161">
            <v>0</v>
          </cell>
          <cell r="AJ161">
            <v>0</v>
          </cell>
          <cell r="AK161">
            <v>0</v>
          </cell>
          <cell r="AL161">
            <v>0</v>
          </cell>
        </row>
        <row r="162">
          <cell r="A162" t="str">
            <v>81-10-349</v>
          </cell>
          <cell r="B162" t="str">
            <v>CEMI-GTH00174WS</v>
          </cell>
          <cell r="C162" t="str">
            <v>Campfire Marys Creek B CDP</v>
          </cell>
          <cell r="D162">
            <v>19824</v>
          </cell>
          <cell r="E162">
            <v>22686</v>
          </cell>
          <cell r="F162">
            <v>1.1443704600484261</v>
          </cell>
          <cell r="K162">
            <v>657.41499999999996</v>
          </cell>
          <cell r="L162">
            <v>741.17899999999997</v>
          </cell>
          <cell r="O162">
            <v>657.41499999999996</v>
          </cell>
          <cell r="P162">
            <v>741.17899999999997</v>
          </cell>
          <cell r="Q162">
            <v>19166.584999999999</v>
          </cell>
          <cell r="R162">
            <v>21944.821</v>
          </cell>
          <cell r="S162">
            <v>1.1449520611000865</v>
          </cell>
          <cell r="V162">
            <v>18927.5</v>
          </cell>
          <cell r="W162">
            <v>21770.895286610135</v>
          </cell>
          <cell r="Y162" t="str">
            <v>WS</v>
          </cell>
          <cell r="AE162">
            <v>0</v>
          </cell>
          <cell r="AG162">
            <v>0</v>
          </cell>
          <cell r="AH162">
            <v>0</v>
          </cell>
          <cell r="AI162">
            <v>0</v>
          </cell>
          <cell r="AJ162">
            <v>0</v>
          </cell>
          <cell r="AK162">
            <v>0</v>
          </cell>
          <cell r="AL162">
            <v>0</v>
          </cell>
        </row>
        <row r="163">
          <cell r="A163" t="str">
            <v>81-40-080</v>
          </cell>
          <cell r="B163" t="str">
            <v>CEMI-GTH00174WS</v>
          </cell>
          <cell r="C163" t="str">
            <v>Mary's Creek 1H</v>
          </cell>
          <cell r="D163">
            <v>5946</v>
          </cell>
          <cell r="E163">
            <v>6738</v>
          </cell>
          <cell r="F163">
            <v>1.1331987891019173</v>
          </cell>
          <cell r="K163">
            <v>195.26</v>
          </cell>
          <cell r="L163">
            <v>220.13900000000001</v>
          </cell>
          <cell r="O163">
            <v>195.26</v>
          </cell>
          <cell r="P163">
            <v>220.13900000000001</v>
          </cell>
          <cell r="Q163">
            <v>5750.74</v>
          </cell>
          <cell r="R163">
            <v>6517.8609999999999</v>
          </cell>
          <cell r="S163">
            <v>1.1333951804463427</v>
          </cell>
          <cell r="V163">
            <v>5679.01</v>
          </cell>
          <cell r="W163">
            <v>6466.2030883587531</v>
          </cell>
          <cell r="Y163" t="str">
            <v>WS</v>
          </cell>
          <cell r="AE163">
            <v>0</v>
          </cell>
          <cell r="AG163">
            <v>0</v>
          </cell>
          <cell r="AH163">
            <v>0</v>
          </cell>
          <cell r="AI163">
            <v>0</v>
          </cell>
          <cell r="AJ163">
            <v>0</v>
          </cell>
          <cell r="AK163">
            <v>0</v>
          </cell>
          <cell r="AL163">
            <v>0</v>
          </cell>
        </row>
        <row r="164">
          <cell r="A164" t="str">
            <v>81-40-085</v>
          </cell>
          <cell r="B164" t="str">
            <v>CEMI-GTH00174WS</v>
          </cell>
          <cell r="C164" t="str">
            <v>Mary's Creek 3H</v>
          </cell>
          <cell r="D164">
            <v>3066</v>
          </cell>
          <cell r="E164">
            <v>3426</v>
          </cell>
          <cell r="F164">
            <v>1.1174168297455969</v>
          </cell>
          <cell r="K164">
            <v>99.281999999999996</v>
          </cell>
          <cell r="L164">
            <v>111.932</v>
          </cell>
          <cell r="O164">
            <v>99.281999999999996</v>
          </cell>
          <cell r="P164">
            <v>111.932</v>
          </cell>
          <cell r="Q164">
            <v>2966.7179999999998</v>
          </cell>
          <cell r="R164">
            <v>3314.0680000000002</v>
          </cell>
          <cell r="S164">
            <v>1.1170822437454455</v>
          </cell>
          <cell r="V164">
            <v>2929.71</v>
          </cell>
          <cell r="W164">
            <v>3287.8020468112031</v>
          </cell>
          <cell r="Y164" t="str">
            <v>WS</v>
          </cell>
          <cell r="AE164">
            <v>0</v>
          </cell>
          <cell r="AG164">
            <v>0</v>
          </cell>
          <cell r="AH164">
            <v>0</v>
          </cell>
          <cell r="AI164">
            <v>0</v>
          </cell>
          <cell r="AJ164">
            <v>0</v>
          </cell>
          <cell r="AK164">
            <v>0</v>
          </cell>
          <cell r="AL164">
            <v>0</v>
          </cell>
        </row>
        <row r="165">
          <cell r="A165" t="str">
            <v>81-40-139</v>
          </cell>
          <cell r="B165" t="str">
            <v>CEMI-GTH00174WS</v>
          </cell>
          <cell r="C165" t="str">
            <v>Mary's  Creek 5H</v>
          </cell>
          <cell r="D165">
            <v>2089</v>
          </cell>
          <cell r="E165">
            <v>2384</v>
          </cell>
          <cell r="F165">
            <v>1.1412158927716611</v>
          </cell>
          <cell r="K165">
            <v>69.085999999999999</v>
          </cell>
          <cell r="L165">
            <v>77.888000000000005</v>
          </cell>
          <cell r="O165">
            <v>69.085999999999999</v>
          </cell>
          <cell r="P165">
            <v>77.888000000000005</v>
          </cell>
          <cell r="Q165">
            <v>2019.914</v>
          </cell>
          <cell r="R165">
            <v>2306.1120000000001</v>
          </cell>
          <cell r="S165">
            <v>1.1416882104881694</v>
          </cell>
          <cell r="V165">
            <v>1994.72</v>
          </cell>
          <cell r="W165">
            <v>2287.8346955391012</v>
          </cell>
          <cell r="Y165" t="str">
            <v>WS</v>
          </cell>
          <cell r="AE165">
            <v>0</v>
          </cell>
          <cell r="AG165">
            <v>0</v>
          </cell>
          <cell r="AH165">
            <v>0</v>
          </cell>
          <cell r="AI165">
            <v>0</v>
          </cell>
          <cell r="AJ165">
            <v>0</v>
          </cell>
          <cell r="AK165">
            <v>0</v>
          </cell>
          <cell r="AL165">
            <v>0</v>
          </cell>
        </row>
        <row r="166">
          <cell r="A166" t="str">
            <v>81-40-140</v>
          </cell>
          <cell r="B166" t="str">
            <v>CEMI-GTH00174WS</v>
          </cell>
          <cell r="C166" t="str">
            <v>Mary's  Creek 7H</v>
          </cell>
          <cell r="D166">
            <v>0</v>
          </cell>
          <cell r="E166">
            <v>0</v>
          </cell>
          <cell r="F166">
            <v>0</v>
          </cell>
          <cell r="K166">
            <v>0</v>
          </cell>
          <cell r="L166">
            <v>0</v>
          </cell>
          <cell r="O166">
            <v>0</v>
          </cell>
          <cell r="P166">
            <v>0</v>
          </cell>
          <cell r="Q166">
            <v>0</v>
          </cell>
          <cell r="R166">
            <v>0</v>
          </cell>
          <cell r="S166">
            <v>0</v>
          </cell>
          <cell r="V166">
            <v>0</v>
          </cell>
          <cell r="W166">
            <v>0</v>
          </cell>
          <cell r="Y166" t="str">
            <v>WS</v>
          </cell>
          <cell r="AE166">
            <v>0</v>
          </cell>
          <cell r="AG166">
            <v>0</v>
          </cell>
          <cell r="AH166">
            <v>0</v>
          </cell>
          <cell r="AI166">
            <v>0</v>
          </cell>
          <cell r="AJ166">
            <v>0</v>
          </cell>
          <cell r="AK166">
            <v>0</v>
          </cell>
          <cell r="AL166">
            <v>0</v>
          </cell>
        </row>
        <row r="167">
          <cell r="A167" t="str">
            <v>81-40-141</v>
          </cell>
          <cell r="B167" t="str">
            <v>CEMI-GTH00174WS</v>
          </cell>
          <cell r="C167" t="str">
            <v>Mary's Creek 8H</v>
          </cell>
          <cell r="D167">
            <v>1776</v>
          </cell>
          <cell r="E167">
            <v>2029</v>
          </cell>
          <cell r="F167">
            <v>1.142454954954955</v>
          </cell>
          <cell r="K167">
            <v>58.798000000000002</v>
          </cell>
          <cell r="L167">
            <v>66.290000000000006</v>
          </cell>
          <cell r="O167">
            <v>58.798000000000002</v>
          </cell>
          <cell r="P167">
            <v>66.290000000000006</v>
          </cell>
          <cell r="Q167">
            <v>1717.202</v>
          </cell>
          <cell r="R167">
            <v>1962.71</v>
          </cell>
          <cell r="S167">
            <v>1.1429697845681521</v>
          </cell>
          <cell r="V167">
            <v>1695.78</v>
          </cell>
          <cell r="W167">
            <v>1947.1543599276831</v>
          </cell>
          <cell r="Y167" t="str">
            <v>WS</v>
          </cell>
          <cell r="AE167">
            <v>0</v>
          </cell>
          <cell r="AG167">
            <v>0</v>
          </cell>
          <cell r="AH167">
            <v>0</v>
          </cell>
          <cell r="AI167">
            <v>0</v>
          </cell>
          <cell r="AJ167">
            <v>0</v>
          </cell>
          <cell r="AK167">
            <v>0</v>
          </cell>
          <cell r="AL167">
            <v>0</v>
          </cell>
        </row>
        <row r="168">
          <cell r="A168" t="str">
            <v>81-40-144</v>
          </cell>
          <cell r="B168" t="str">
            <v>CEMI-GTH00174WS</v>
          </cell>
          <cell r="C168" t="str">
            <v>Mary's Creek 6H</v>
          </cell>
          <cell r="D168">
            <v>7713</v>
          </cell>
          <cell r="E168">
            <v>8764</v>
          </cell>
          <cell r="F168">
            <v>1.13626345131596</v>
          </cell>
          <cell r="K168">
            <v>253.97</v>
          </cell>
          <cell r="L168">
            <v>286.33</v>
          </cell>
          <cell r="O168">
            <v>253.97</v>
          </cell>
          <cell r="P168">
            <v>286.33</v>
          </cell>
          <cell r="Q168">
            <v>7459.03</v>
          </cell>
          <cell r="R168">
            <v>8477.67</v>
          </cell>
          <cell r="S168">
            <v>1.1365646739589466</v>
          </cell>
          <cell r="V168">
            <v>7365.99</v>
          </cell>
          <cell r="W168">
            <v>8410.4794404308941</v>
          </cell>
          <cell r="Y168" t="str">
            <v>WS</v>
          </cell>
          <cell r="AE168">
            <v>0</v>
          </cell>
          <cell r="AG168">
            <v>0</v>
          </cell>
          <cell r="AH168">
            <v>0</v>
          </cell>
          <cell r="AI168">
            <v>0</v>
          </cell>
          <cell r="AJ168">
            <v>0</v>
          </cell>
          <cell r="AK168">
            <v>0</v>
          </cell>
          <cell r="AL168">
            <v>0</v>
          </cell>
        </row>
        <row r="169">
          <cell r="A169" t="str">
            <v>81-40-179</v>
          </cell>
          <cell r="B169" t="str">
            <v>CEMI-GTH00174WS</v>
          </cell>
          <cell r="C169" t="str">
            <v>Chesapeake Ward</v>
          </cell>
          <cell r="D169">
            <v>47050</v>
          </cell>
          <cell r="E169">
            <v>52122</v>
          </cell>
          <cell r="F169">
            <v>1.1078002125398512</v>
          </cell>
          <cell r="K169">
            <v>1510.4369999999999</v>
          </cell>
          <cell r="L169">
            <v>1702.8889999999999</v>
          </cell>
          <cell r="O169">
            <v>1510.4369999999999</v>
          </cell>
          <cell r="P169">
            <v>1702.8889999999999</v>
          </cell>
          <cell r="Q169">
            <v>45539.563000000002</v>
          </cell>
          <cell r="R169">
            <v>50419.110999999997</v>
          </cell>
          <cell r="S169">
            <v>1.1071496448044527</v>
          </cell>
          <cell r="V169">
            <v>44971.51</v>
          </cell>
          <cell r="W169">
            <v>50019.509661298813</v>
          </cell>
          <cell r="Y169" t="str">
            <v>WS</v>
          </cell>
          <cell r="AE169">
            <v>0</v>
          </cell>
          <cell r="AG169">
            <v>0</v>
          </cell>
          <cell r="AH169">
            <v>0</v>
          </cell>
          <cell r="AI169">
            <v>0</v>
          </cell>
          <cell r="AJ169">
            <v>0</v>
          </cell>
          <cell r="AK169">
            <v>0</v>
          </cell>
          <cell r="AL169">
            <v>0</v>
          </cell>
        </row>
        <row r="170">
          <cell r="A170" t="str">
            <v>81-40-226</v>
          </cell>
          <cell r="B170" t="str">
            <v>CEMI-GTH00174WS</v>
          </cell>
          <cell r="C170" t="str">
            <v>Bosler</v>
          </cell>
          <cell r="D170">
            <v>9266</v>
          </cell>
          <cell r="E170">
            <v>11146</v>
          </cell>
          <cell r="F170">
            <v>1.2028922944096698</v>
          </cell>
          <cell r="K170">
            <v>322.99799999999999</v>
          </cell>
          <cell r="L170">
            <v>364.15300000000002</v>
          </cell>
          <cell r="O170">
            <v>322.99799999999999</v>
          </cell>
          <cell r="P170">
            <v>364.15300000000002</v>
          </cell>
          <cell r="Q170">
            <v>8943.0020000000004</v>
          </cell>
          <cell r="R170">
            <v>10781.847</v>
          </cell>
          <cell r="S170">
            <v>1.2056183147448698</v>
          </cell>
          <cell r="V170">
            <v>8831.4500000000007</v>
          </cell>
          <cell r="W170">
            <v>10696.394471991895</v>
          </cell>
          <cell r="Y170" t="str">
            <v>WS</v>
          </cell>
          <cell r="AE170">
            <v>0</v>
          </cell>
          <cell r="AG170">
            <v>0</v>
          </cell>
          <cell r="AH170">
            <v>0</v>
          </cell>
          <cell r="AI170">
            <v>0</v>
          </cell>
          <cell r="AJ170">
            <v>0</v>
          </cell>
          <cell r="AK170">
            <v>0</v>
          </cell>
          <cell r="AL170">
            <v>0</v>
          </cell>
        </row>
        <row r="171">
          <cell r="A171" t="str">
            <v>81-40-335</v>
          </cell>
          <cell r="B171" t="str">
            <v>CEMI-GTH00174WS</v>
          </cell>
          <cell r="C171" t="str">
            <v>Benbrook #1</v>
          </cell>
          <cell r="D171">
            <v>5435</v>
          </cell>
          <cell r="E171">
            <v>6238</v>
          </cell>
          <cell r="F171">
            <v>1.1477460901563938</v>
          </cell>
          <cell r="K171">
            <v>180.77</v>
          </cell>
          <cell r="L171">
            <v>203.803</v>
          </cell>
          <cell r="O171">
            <v>180.77</v>
          </cell>
          <cell r="P171">
            <v>203.803</v>
          </cell>
          <cell r="Q171">
            <v>5254.23</v>
          </cell>
          <cell r="R171">
            <v>6034.1970000000001</v>
          </cell>
          <cell r="S171">
            <v>1.1484455381663918</v>
          </cell>
          <cell r="V171">
            <v>5188.6899999999996</v>
          </cell>
          <cell r="W171">
            <v>5986.3724122323456</v>
          </cell>
          <cell r="Y171" t="str">
            <v>WS</v>
          </cell>
          <cell r="AE171">
            <v>0</v>
          </cell>
          <cell r="AG171">
            <v>0</v>
          </cell>
          <cell r="AH171">
            <v>0</v>
          </cell>
          <cell r="AI171">
            <v>0</v>
          </cell>
          <cell r="AJ171">
            <v>0</v>
          </cell>
          <cell r="AK171">
            <v>0</v>
          </cell>
          <cell r="AL171">
            <v>0</v>
          </cell>
        </row>
        <row r="172">
          <cell r="A172" t="str">
            <v>72-10-148</v>
          </cell>
          <cell r="B172" t="str">
            <v>CEMI-GTH00165</v>
          </cell>
          <cell r="C172" t="str">
            <v>Blue Drake Woody N 3-5-7H CDP</v>
          </cell>
          <cell r="D172">
            <v>6388</v>
          </cell>
          <cell r="E172">
            <v>7096</v>
          </cell>
          <cell r="F172">
            <v>1.1108328115216031</v>
          </cell>
          <cell r="G172">
            <v>17.847000000000001</v>
          </cell>
          <cell r="H172">
            <v>20.369</v>
          </cell>
          <cell r="I172">
            <v>9.3859999999999992</v>
          </cell>
          <cell r="J172">
            <v>11.154</v>
          </cell>
          <cell r="O172">
            <v>27.233000000000001</v>
          </cell>
          <cell r="P172">
            <v>31.523</v>
          </cell>
          <cell r="Q172">
            <v>6360.7669999999998</v>
          </cell>
          <cell r="R172">
            <v>7064.4769999999999</v>
          </cell>
          <cell r="S172">
            <v>1.1106328843675612</v>
          </cell>
          <cell r="T172">
            <v>147.929</v>
          </cell>
          <cell r="U172">
            <v>150.422</v>
          </cell>
          <cell r="V172">
            <v>6281.42</v>
          </cell>
          <cell r="W172">
            <v>7008.4868325727384</v>
          </cell>
          <cell r="Y172" t="str">
            <v>Goforth</v>
          </cell>
          <cell r="AC172">
            <v>0</v>
          </cell>
          <cell r="AD172">
            <v>0</v>
          </cell>
          <cell r="AG172">
            <v>0</v>
          </cell>
          <cell r="AH172">
            <v>0</v>
          </cell>
          <cell r="AI172">
            <v>0</v>
          </cell>
          <cell r="AJ172">
            <v>0</v>
          </cell>
          <cell r="AK172">
            <v>0</v>
          </cell>
          <cell r="AL172">
            <v>0</v>
          </cell>
        </row>
        <row r="173">
          <cell r="A173" t="str">
            <v>72-40-195</v>
          </cell>
          <cell r="B173" t="str">
            <v>CEMI-GTH00165</v>
          </cell>
          <cell r="C173" t="str">
            <v>Blue Drake Woody South</v>
          </cell>
          <cell r="D173">
            <v>16384</v>
          </cell>
          <cell r="E173">
            <v>18154</v>
          </cell>
          <cell r="F173">
            <v>1.1080322265625</v>
          </cell>
          <cell r="G173">
            <v>45.658999999999999</v>
          </cell>
          <cell r="H173">
            <v>52.112000000000002</v>
          </cell>
          <cell r="I173">
            <v>24.013000000000002</v>
          </cell>
          <cell r="J173">
            <v>28.535</v>
          </cell>
          <cell r="O173">
            <v>69.671999999999997</v>
          </cell>
          <cell r="P173">
            <v>80.647000000000006</v>
          </cell>
          <cell r="Q173">
            <v>16314.328</v>
          </cell>
          <cell r="R173">
            <v>18073.352999999999</v>
          </cell>
          <cell r="S173">
            <v>1.1078208676446863</v>
          </cell>
          <cell r="T173">
            <v>378.45299999999997</v>
          </cell>
          <cell r="U173">
            <v>384.83199999999999</v>
          </cell>
          <cell r="V173">
            <v>16110.83</v>
          </cell>
          <cell r="W173">
            <v>17930.110965176755</v>
          </cell>
          <cell r="Y173" t="str">
            <v>Goforth</v>
          </cell>
          <cell r="AC173">
            <v>0</v>
          </cell>
          <cell r="AD173">
            <v>0</v>
          </cell>
          <cell r="AG173">
            <v>0</v>
          </cell>
          <cell r="AH173">
            <v>0</v>
          </cell>
          <cell r="AI173">
            <v>0</v>
          </cell>
          <cell r="AJ173">
            <v>0</v>
          </cell>
          <cell r="AK173">
            <v>0</v>
          </cell>
          <cell r="AL173">
            <v>0</v>
          </cell>
        </row>
        <row r="174">
          <cell r="A174" t="str">
            <v>72-40-231</v>
          </cell>
          <cell r="B174" t="str">
            <v>CEMI-GTH00174</v>
          </cell>
          <cell r="C174" t="str">
            <v>Winscott NW</v>
          </cell>
          <cell r="D174">
            <v>24018</v>
          </cell>
          <cell r="E174">
            <v>26501</v>
          </cell>
          <cell r="F174">
            <v>1.1033807977350321</v>
          </cell>
          <cell r="G174">
            <v>66.652000000000001</v>
          </cell>
          <cell r="H174">
            <v>76.072000000000003</v>
          </cell>
          <cell r="I174">
            <v>35.054000000000002</v>
          </cell>
          <cell r="J174">
            <v>41.655999999999999</v>
          </cell>
          <cell r="O174">
            <v>101.706</v>
          </cell>
          <cell r="P174">
            <v>117.72800000000001</v>
          </cell>
          <cell r="Q174">
            <v>23916.294000000002</v>
          </cell>
          <cell r="R174">
            <v>26383.272000000001</v>
          </cell>
          <cell r="S174">
            <v>1.1031505132024217</v>
          </cell>
          <cell r="T174">
            <v>552.46199999999999</v>
          </cell>
          <cell r="U174">
            <v>561.77300000000002</v>
          </cell>
          <cell r="V174">
            <v>23617.97</v>
          </cell>
          <cell r="W174">
            <v>26174.16893171073</v>
          </cell>
          <cell r="Y174" t="str">
            <v>Goforth</v>
          </cell>
          <cell r="AC174">
            <v>0</v>
          </cell>
          <cell r="AD174">
            <v>0</v>
          </cell>
          <cell r="AG174">
            <v>0</v>
          </cell>
          <cell r="AH174">
            <v>0</v>
          </cell>
          <cell r="AI174">
            <v>0</v>
          </cell>
          <cell r="AJ174">
            <v>0</v>
          </cell>
          <cell r="AK174">
            <v>0</v>
          </cell>
          <cell r="AL174">
            <v>0</v>
          </cell>
        </row>
        <row r="175">
          <cell r="A175" t="str">
            <v>72-40-096</v>
          </cell>
          <cell r="B175" t="str">
            <v>Chief-PUR01184</v>
          </cell>
          <cell r="C175" t="str">
            <v>Red Oak CDP</v>
          </cell>
          <cell r="D175">
            <v>6048</v>
          </cell>
          <cell r="E175">
            <v>7434</v>
          </cell>
          <cell r="F175">
            <v>1.2291666666666667</v>
          </cell>
          <cell r="G175">
            <v>18.696999999999999</v>
          </cell>
          <cell r="H175">
            <v>21.34</v>
          </cell>
          <cell r="I175">
            <v>9.8330000000000002</v>
          </cell>
          <cell r="J175">
            <v>11.685</v>
          </cell>
          <cell r="O175">
            <v>28.53</v>
          </cell>
          <cell r="P175">
            <v>33.024999999999999</v>
          </cell>
          <cell r="Q175">
            <v>6019.47</v>
          </cell>
          <cell r="R175">
            <v>7400.9750000000004</v>
          </cell>
          <cell r="S175">
            <v>1.2295060860839908</v>
          </cell>
          <cell r="T175">
            <v>154.97499999999999</v>
          </cell>
          <cell r="U175">
            <v>157.58699999999999</v>
          </cell>
          <cell r="V175">
            <v>5944.38</v>
          </cell>
          <cell r="W175">
            <v>7342.3178864762422</v>
          </cell>
          <cell r="Y175" t="str">
            <v>Goforth</v>
          </cell>
          <cell r="AC175">
            <v>0</v>
          </cell>
          <cell r="AD175">
            <v>0</v>
          </cell>
          <cell r="AG175">
            <v>0</v>
          </cell>
          <cell r="AH175">
            <v>0</v>
          </cell>
          <cell r="AI175">
            <v>0</v>
          </cell>
          <cell r="AJ175">
            <v>0</v>
          </cell>
          <cell r="AK175">
            <v>0</v>
          </cell>
          <cell r="AL175">
            <v>0</v>
          </cell>
        </row>
        <row r="176">
          <cell r="A176" t="str">
            <v>72-40-016</v>
          </cell>
          <cell r="B176" t="str">
            <v>EnerVest-PUR01124</v>
          </cell>
          <cell r="C176" t="str">
            <v>Mills MM</v>
          </cell>
          <cell r="D176">
            <v>17735</v>
          </cell>
          <cell r="E176">
            <v>22047</v>
          </cell>
          <cell r="F176">
            <v>1.2431350436989004</v>
          </cell>
          <cell r="G176">
            <v>55.45</v>
          </cell>
          <cell r="H176">
            <v>63.286999999999999</v>
          </cell>
          <cell r="I176">
            <v>29.163</v>
          </cell>
          <cell r="J176">
            <v>34.655000000000001</v>
          </cell>
          <cell r="O176">
            <v>84.613</v>
          </cell>
          <cell r="P176">
            <v>97.942000000000007</v>
          </cell>
          <cell r="Q176">
            <v>17650.386999999999</v>
          </cell>
          <cell r="R176">
            <v>21949.058000000001</v>
          </cell>
          <cell r="S176">
            <v>1.2435454248113655</v>
          </cell>
          <cell r="T176">
            <v>459.61</v>
          </cell>
          <cell r="U176">
            <v>467.35700000000003</v>
          </cell>
          <cell r="V176">
            <v>17430.22</v>
          </cell>
          <cell r="W176">
            <v>21775.098705873814</v>
          </cell>
          <cell r="Y176" t="str">
            <v>Goforth</v>
          </cell>
          <cell r="AC176">
            <v>0</v>
          </cell>
          <cell r="AD176">
            <v>0</v>
          </cell>
          <cell r="AG176">
            <v>0</v>
          </cell>
          <cell r="AH176">
            <v>0</v>
          </cell>
          <cell r="AI176">
            <v>0</v>
          </cell>
          <cell r="AJ176">
            <v>0</v>
          </cell>
          <cell r="AK176">
            <v>0</v>
          </cell>
          <cell r="AL176">
            <v>0</v>
          </cell>
        </row>
        <row r="177">
          <cell r="A177" t="str">
            <v>72-40-112</v>
          </cell>
          <cell r="B177" t="str">
            <v>EnerVest-GTH00100</v>
          </cell>
          <cell r="C177" t="str">
            <v>Cleveland 1H</v>
          </cell>
          <cell r="D177">
            <v>0</v>
          </cell>
          <cell r="E177">
            <v>0</v>
          </cell>
          <cell r="F177">
            <v>0</v>
          </cell>
          <cell r="G177">
            <v>0</v>
          </cell>
          <cell r="H177">
            <v>0</v>
          </cell>
          <cell r="I177">
            <v>0</v>
          </cell>
          <cell r="J177">
            <v>0</v>
          </cell>
          <cell r="O177">
            <v>0</v>
          </cell>
          <cell r="P177">
            <v>0</v>
          </cell>
          <cell r="Q177">
            <v>0</v>
          </cell>
          <cell r="R177">
            <v>0</v>
          </cell>
          <cell r="S177">
            <v>0</v>
          </cell>
          <cell r="T177">
            <v>0</v>
          </cell>
          <cell r="U177">
            <v>0</v>
          </cell>
          <cell r="V177">
            <v>0</v>
          </cell>
          <cell r="W177">
            <v>0</v>
          </cell>
          <cell r="Y177" t="str">
            <v>Goforth</v>
          </cell>
          <cell r="AC177">
            <v>0</v>
          </cell>
          <cell r="AD177">
            <v>0</v>
          </cell>
          <cell r="AG177">
            <v>0</v>
          </cell>
          <cell r="AH177">
            <v>0</v>
          </cell>
          <cell r="AI177">
            <v>0</v>
          </cell>
          <cell r="AJ177">
            <v>0</v>
          </cell>
          <cell r="AK177">
            <v>0</v>
          </cell>
          <cell r="AL177">
            <v>0</v>
          </cell>
        </row>
        <row r="178">
          <cell r="A178" t="str">
            <v>72-10-204</v>
          </cell>
          <cell r="B178" t="str">
            <v>EnerVest-GTH00215</v>
          </cell>
          <cell r="C178" t="str">
            <v>Alexander Ranch CDP</v>
          </cell>
          <cell r="D178">
            <v>73</v>
          </cell>
          <cell r="E178">
            <v>86</v>
          </cell>
          <cell r="F178">
            <v>1.178082191780822</v>
          </cell>
          <cell r="G178">
            <v>0.216</v>
          </cell>
          <cell r="H178">
            <v>0.247</v>
          </cell>
          <cell r="I178">
            <v>0.114</v>
          </cell>
          <cell r="J178">
            <v>0.13500000000000001</v>
          </cell>
          <cell r="O178">
            <v>0.33</v>
          </cell>
          <cell r="P178">
            <v>0.38200000000000001</v>
          </cell>
          <cell r="Q178">
            <v>72.67</v>
          </cell>
          <cell r="R178">
            <v>85.617999999999995</v>
          </cell>
          <cell r="S178">
            <v>1.178175313059034</v>
          </cell>
          <cell r="T178">
            <v>1.7929999999999999</v>
          </cell>
          <cell r="U178">
            <v>1.823</v>
          </cell>
          <cell r="V178">
            <v>71.760000000000005</v>
          </cell>
          <cell r="W178">
            <v>84.939426603160101</v>
          </cell>
          <cell r="Y178" t="str">
            <v>Goforth</v>
          </cell>
          <cell r="AC178">
            <v>0</v>
          </cell>
          <cell r="AD178">
            <v>0</v>
          </cell>
          <cell r="AG178">
            <v>0</v>
          </cell>
          <cell r="AH178">
            <v>0</v>
          </cell>
          <cell r="AI178">
            <v>0</v>
          </cell>
          <cell r="AJ178">
            <v>0</v>
          </cell>
          <cell r="AK178">
            <v>0</v>
          </cell>
          <cell r="AL178">
            <v>0</v>
          </cell>
        </row>
        <row r="179">
          <cell r="A179" t="str">
            <v>72-40-076</v>
          </cell>
          <cell r="B179" t="str">
            <v>EnerVest-GTH00096</v>
          </cell>
          <cell r="C179" t="str">
            <v>Winston McFarland MM1</v>
          </cell>
          <cell r="D179">
            <v>328462</v>
          </cell>
          <cell r="E179">
            <v>394420</v>
          </cell>
          <cell r="F179">
            <v>1.2008086171307488</v>
          </cell>
          <cell r="G179">
            <v>991.99699999999996</v>
          </cell>
          <cell r="H179">
            <v>1132.202</v>
          </cell>
          <cell r="I179">
            <v>521.71900000000005</v>
          </cell>
          <cell r="J179">
            <v>619.97</v>
          </cell>
          <cell r="O179">
            <v>1513.7159999999999</v>
          </cell>
          <cell r="P179">
            <v>1752.172</v>
          </cell>
          <cell r="Q179">
            <v>326948.28399999999</v>
          </cell>
          <cell r="R179">
            <v>392667.82799999998</v>
          </cell>
          <cell r="S179">
            <v>1.2010089889323292</v>
          </cell>
          <cell r="T179">
            <v>8222.4060000000009</v>
          </cell>
          <cell r="U179">
            <v>8360.991</v>
          </cell>
          <cell r="V179">
            <v>322869.99</v>
          </cell>
          <cell r="W179">
            <v>389555.70272405678</v>
          </cell>
          <cell r="Y179" t="str">
            <v>Goforth</v>
          </cell>
          <cell r="AC179">
            <v>0</v>
          </cell>
          <cell r="AD179">
            <v>0</v>
          </cell>
          <cell r="AG179">
            <v>0</v>
          </cell>
          <cell r="AH179">
            <v>0</v>
          </cell>
          <cell r="AI179">
            <v>0</v>
          </cell>
          <cell r="AJ179">
            <v>0</v>
          </cell>
          <cell r="AK179">
            <v>0</v>
          </cell>
          <cell r="AL179">
            <v>0</v>
          </cell>
        </row>
        <row r="180">
          <cell r="A180" t="str">
            <v>72-10-211</v>
          </cell>
          <cell r="B180" t="str">
            <v>EnerVest-GTH00096</v>
          </cell>
          <cell r="C180" t="str">
            <v>Winston 1E CDP</v>
          </cell>
          <cell r="D180">
            <v>167192</v>
          </cell>
          <cell r="E180">
            <v>198922</v>
          </cell>
          <cell r="F180">
            <v>1.1897818077419973</v>
          </cell>
          <cell r="G180">
            <v>500.30500000000001</v>
          </cell>
          <cell r="H180">
            <v>571.01599999999996</v>
          </cell>
          <cell r="I180">
            <v>263.12400000000002</v>
          </cell>
          <cell r="J180">
            <v>312.67599999999999</v>
          </cell>
          <cell r="O180">
            <v>763.42900000000009</v>
          </cell>
          <cell r="P180">
            <v>883.69200000000001</v>
          </cell>
          <cell r="Q180">
            <v>166428.571</v>
          </cell>
          <cell r="R180">
            <v>198038.30799999999</v>
          </cell>
          <cell r="S180">
            <v>1.1899297507036817</v>
          </cell>
          <cell r="T180">
            <v>4146.893</v>
          </cell>
          <cell r="U180">
            <v>4216.7870000000003</v>
          </cell>
          <cell r="V180">
            <v>164352.57</v>
          </cell>
          <cell r="W180">
            <v>196468.73702936314</v>
          </cell>
          <cell r="Y180" t="str">
            <v>Goforth</v>
          </cell>
          <cell r="AC180">
            <v>0</v>
          </cell>
          <cell r="AD180">
            <v>0</v>
          </cell>
          <cell r="AG180">
            <v>0</v>
          </cell>
          <cell r="AH180">
            <v>0</v>
          </cell>
          <cell r="AI180">
            <v>0</v>
          </cell>
          <cell r="AJ180">
            <v>0</v>
          </cell>
          <cell r="AK180">
            <v>0</v>
          </cell>
          <cell r="AL180">
            <v>0</v>
          </cell>
        </row>
        <row r="181">
          <cell r="A181" t="str">
            <v>72-40-117</v>
          </cell>
          <cell r="B181" t="str">
            <v>EnerVest-GTH00096</v>
          </cell>
          <cell r="C181" t="str">
            <v>Dean A 1H</v>
          </cell>
          <cell r="D181">
            <v>0</v>
          </cell>
          <cell r="E181">
            <v>0</v>
          </cell>
          <cell r="F181">
            <v>0</v>
          </cell>
          <cell r="G181">
            <v>0</v>
          </cell>
          <cell r="H181">
            <v>0</v>
          </cell>
          <cell r="I181">
            <v>0</v>
          </cell>
          <cell r="J181">
            <v>0</v>
          </cell>
          <cell r="O181">
            <v>0</v>
          </cell>
          <cell r="P181">
            <v>0</v>
          </cell>
          <cell r="Q181">
            <v>0</v>
          </cell>
          <cell r="R181">
            <v>0</v>
          </cell>
          <cell r="S181">
            <v>0</v>
          </cell>
          <cell r="T181">
            <v>0</v>
          </cell>
          <cell r="U181">
            <v>0</v>
          </cell>
          <cell r="V181">
            <v>0</v>
          </cell>
          <cell r="W181">
            <v>0</v>
          </cell>
          <cell r="Y181" t="str">
            <v>Goforth</v>
          </cell>
          <cell r="AC181">
            <v>0</v>
          </cell>
          <cell r="AD181">
            <v>0</v>
          </cell>
          <cell r="AG181">
            <v>0</v>
          </cell>
          <cell r="AH181">
            <v>0</v>
          </cell>
          <cell r="AI181">
            <v>0</v>
          </cell>
          <cell r="AJ181">
            <v>0</v>
          </cell>
          <cell r="AK181">
            <v>0</v>
          </cell>
          <cell r="AL181">
            <v>0</v>
          </cell>
        </row>
        <row r="182">
          <cell r="A182" t="str">
            <v>72-10-252</v>
          </cell>
          <cell r="B182" t="str">
            <v>EnerVest-GTH00096</v>
          </cell>
          <cell r="C182" t="str">
            <v>McFarland CDP</v>
          </cell>
          <cell r="D182">
            <v>183481</v>
          </cell>
          <cell r="E182">
            <v>223434</v>
          </cell>
          <cell r="F182">
            <v>1.2177500667644061</v>
          </cell>
          <cell r="G182">
            <v>561.95399999999995</v>
          </cell>
          <cell r="H182">
            <v>641.37800000000004</v>
          </cell>
          <cell r="I182">
            <v>295.54700000000003</v>
          </cell>
          <cell r="J182">
            <v>351.20499999999998</v>
          </cell>
          <cell r="O182">
            <v>857.50099999999998</v>
          </cell>
          <cell r="P182">
            <v>992.58300000000008</v>
          </cell>
          <cell r="Q182">
            <v>182623.49900000001</v>
          </cell>
          <cell r="R182">
            <v>222441.41699999999</v>
          </cell>
          <cell r="S182">
            <v>1.2180328282944572</v>
          </cell>
          <cell r="T182">
            <v>4657.8900000000003</v>
          </cell>
          <cell r="U182">
            <v>4736.3969999999999</v>
          </cell>
          <cell r="V182">
            <v>180345.49</v>
          </cell>
          <cell r="W182">
            <v>220678.4369265158</v>
          </cell>
          <cell r="Y182" t="str">
            <v>Goforth</v>
          </cell>
          <cell r="AC182">
            <v>0</v>
          </cell>
          <cell r="AD182">
            <v>0</v>
          </cell>
          <cell r="AG182">
            <v>0</v>
          </cell>
          <cell r="AH182">
            <v>0</v>
          </cell>
          <cell r="AI182">
            <v>0</v>
          </cell>
          <cell r="AJ182">
            <v>0</v>
          </cell>
          <cell r="AK182">
            <v>0</v>
          </cell>
          <cell r="AL182">
            <v>0</v>
          </cell>
        </row>
        <row r="183">
          <cell r="A183" t="str">
            <v>78-0006-24</v>
          </cell>
          <cell r="B183" t="str">
            <v>EnerVest-GTH00096</v>
          </cell>
          <cell r="C183" t="str">
            <v>Dean Receipt</v>
          </cell>
          <cell r="D183">
            <v>342097</v>
          </cell>
          <cell r="E183">
            <v>396416</v>
          </cell>
          <cell r="F183">
            <v>1.158782450591499</v>
          </cell>
          <cell r="O183">
            <v>0</v>
          </cell>
          <cell r="P183">
            <v>0</v>
          </cell>
          <cell r="Q183">
            <v>342097</v>
          </cell>
          <cell r="R183">
            <v>396416</v>
          </cell>
          <cell r="S183">
            <v>1.158782450591499</v>
          </cell>
          <cell r="V183">
            <v>337829.74</v>
          </cell>
          <cell r="W183">
            <v>393274.16823936929</v>
          </cell>
          <cell r="Y183" t="str">
            <v>HP</v>
          </cell>
          <cell r="AG183">
            <v>0</v>
          </cell>
          <cell r="AH183">
            <v>0</v>
          </cell>
          <cell r="AI183">
            <v>0</v>
          </cell>
          <cell r="AJ183">
            <v>0</v>
          </cell>
          <cell r="AK183">
            <v>0</v>
          </cell>
          <cell r="AL183">
            <v>0</v>
          </cell>
        </row>
        <row r="184">
          <cell r="A184" t="str">
            <v>81-10-190</v>
          </cell>
          <cell r="B184" t="str">
            <v>EnerVest-GTH00096WS</v>
          </cell>
          <cell r="C184" t="str">
            <v>3325 CDP</v>
          </cell>
          <cell r="D184">
            <v>457123</v>
          </cell>
          <cell r="E184">
            <v>512645</v>
          </cell>
          <cell r="F184">
            <v>1.1214596509035861</v>
          </cell>
          <cell r="K184">
            <v>14855.878000000001</v>
          </cell>
          <cell r="L184">
            <v>16748.732</v>
          </cell>
          <cell r="O184">
            <v>14855.878000000001</v>
          </cell>
          <cell r="P184">
            <v>16748.732</v>
          </cell>
          <cell r="Q184">
            <v>442267.12199999997</v>
          </cell>
          <cell r="R184">
            <v>495896.26799999998</v>
          </cell>
          <cell r="S184">
            <v>1.1212596264390642</v>
          </cell>
          <cell r="V184">
            <v>436750.36</v>
          </cell>
          <cell r="W184">
            <v>491965.99615229282</v>
          </cell>
          <cell r="Y184" t="str">
            <v>WS</v>
          </cell>
          <cell r="AE184">
            <v>0</v>
          </cell>
          <cell r="AG184">
            <v>0</v>
          </cell>
          <cell r="AH184">
            <v>0</v>
          </cell>
          <cell r="AI184">
            <v>0</v>
          </cell>
          <cell r="AJ184">
            <v>0</v>
          </cell>
          <cell r="AK184">
            <v>0</v>
          </cell>
          <cell r="AL184">
            <v>0</v>
          </cell>
        </row>
        <row r="185">
          <cell r="A185" t="str">
            <v>81-10-217</v>
          </cell>
          <cell r="B185" t="str">
            <v>EnerVest-GTH00096WS</v>
          </cell>
          <cell r="C185" t="str">
            <v>Brown CDP</v>
          </cell>
          <cell r="D185">
            <v>235688</v>
          </cell>
          <cell r="E185">
            <v>264593</v>
          </cell>
          <cell r="F185">
            <v>1.1226409490512881</v>
          </cell>
          <cell r="K185">
            <v>7667.6090000000004</v>
          </cell>
          <cell r="L185">
            <v>8644.5730000000003</v>
          </cell>
          <cell r="O185">
            <v>7667.6090000000004</v>
          </cell>
          <cell r="P185">
            <v>8644.5730000000003</v>
          </cell>
          <cell r="Q185">
            <v>228020.391</v>
          </cell>
          <cell r="R185">
            <v>255948.427</v>
          </cell>
          <cell r="S185">
            <v>1.1224804320241693</v>
          </cell>
          <cell r="V185">
            <v>225176.1</v>
          </cell>
          <cell r="W185">
            <v>253919.88401224953</v>
          </cell>
          <cell r="Y185" t="str">
            <v>WS</v>
          </cell>
          <cell r="AE185">
            <v>0</v>
          </cell>
          <cell r="AG185">
            <v>0</v>
          </cell>
          <cell r="AH185">
            <v>0</v>
          </cell>
          <cell r="AI185">
            <v>0</v>
          </cell>
          <cell r="AJ185">
            <v>0</v>
          </cell>
          <cell r="AK185">
            <v>0</v>
          </cell>
          <cell r="AL185">
            <v>0</v>
          </cell>
        </row>
        <row r="186">
          <cell r="A186" t="str">
            <v>72-10-179</v>
          </cell>
          <cell r="B186" t="str">
            <v>NextEra-PUR01467</v>
          </cell>
          <cell r="C186" t="str">
            <v>Cherry 1 &amp; 2</v>
          </cell>
          <cell r="D186">
            <v>0</v>
          </cell>
          <cell r="E186">
            <v>0</v>
          </cell>
          <cell r="F186">
            <v>0</v>
          </cell>
          <cell r="G186">
            <v>0</v>
          </cell>
          <cell r="H186">
            <v>0</v>
          </cell>
          <cell r="I186">
            <v>0</v>
          </cell>
          <cell r="J186">
            <v>0</v>
          </cell>
          <cell r="O186">
            <v>0</v>
          </cell>
          <cell r="P186">
            <v>0</v>
          </cell>
          <cell r="Q186">
            <v>0</v>
          </cell>
          <cell r="R186">
            <v>0</v>
          </cell>
          <cell r="S186">
            <v>0</v>
          </cell>
          <cell r="T186">
            <v>0</v>
          </cell>
          <cell r="U186">
            <v>0</v>
          </cell>
          <cell r="V186">
            <v>0</v>
          </cell>
          <cell r="W186">
            <v>0</v>
          </cell>
          <cell r="Y186" t="str">
            <v>Goforth</v>
          </cell>
          <cell r="AC186">
            <v>0</v>
          </cell>
          <cell r="AD186">
            <v>0</v>
          </cell>
          <cell r="AG186">
            <v>0</v>
          </cell>
          <cell r="AH186">
            <v>0</v>
          </cell>
          <cell r="AI186">
            <v>0</v>
          </cell>
          <cell r="AJ186">
            <v>0</v>
          </cell>
          <cell r="AK186">
            <v>0</v>
          </cell>
          <cell r="AL186">
            <v>0</v>
          </cell>
        </row>
        <row r="187">
          <cell r="A187" t="str">
            <v>72-10-216</v>
          </cell>
          <cell r="B187" t="str">
            <v>NextEra-PUR01467</v>
          </cell>
          <cell r="C187" t="str">
            <v>Maddix CDP</v>
          </cell>
          <cell r="D187">
            <v>24876</v>
          </cell>
          <cell r="E187">
            <v>31043</v>
          </cell>
          <cell r="F187">
            <v>1.2479096317735971</v>
          </cell>
          <cell r="G187">
            <v>78.075000000000003</v>
          </cell>
          <cell r="H187">
            <v>89.11</v>
          </cell>
          <cell r="I187">
            <v>41.061999999999998</v>
          </cell>
          <cell r="J187">
            <v>48.795000000000002</v>
          </cell>
          <cell r="O187">
            <v>119.137</v>
          </cell>
          <cell r="P187">
            <v>137.905</v>
          </cell>
          <cell r="Q187">
            <v>24756.863000000001</v>
          </cell>
          <cell r="R187">
            <v>30905.095000000001</v>
          </cell>
          <cell r="S187">
            <v>1.2483445499536836</v>
          </cell>
          <cell r="T187">
            <v>647.149</v>
          </cell>
          <cell r="U187">
            <v>658.05600000000004</v>
          </cell>
          <cell r="V187">
            <v>24448.05</v>
          </cell>
          <cell r="W187">
            <v>30660.153804295715</v>
          </cell>
          <cell r="Y187" t="str">
            <v>Goforth</v>
          </cell>
          <cell r="AC187">
            <v>0</v>
          </cell>
          <cell r="AD187">
            <v>0</v>
          </cell>
          <cell r="AG187">
            <v>0</v>
          </cell>
          <cell r="AH187">
            <v>0</v>
          </cell>
          <cell r="AI187">
            <v>0</v>
          </cell>
          <cell r="AJ187">
            <v>0</v>
          </cell>
          <cell r="AK187">
            <v>0</v>
          </cell>
          <cell r="AL187">
            <v>0</v>
          </cell>
        </row>
        <row r="188">
          <cell r="A188" t="str">
            <v>72-10-218</v>
          </cell>
          <cell r="B188" t="str">
            <v>NextEra-PUR01467</v>
          </cell>
          <cell r="C188" t="str">
            <v>Edge 1 &amp; 2 H CDP</v>
          </cell>
          <cell r="D188">
            <v>16007</v>
          </cell>
          <cell r="E188">
            <v>19002</v>
          </cell>
          <cell r="F188">
            <v>1.1871056412819392</v>
          </cell>
          <cell r="G188">
            <v>47.790999999999997</v>
          </cell>
          <cell r="H188">
            <v>54.545999999999999</v>
          </cell>
          <cell r="I188">
            <v>25.135000000000002</v>
          </cell>
          <cell r="J188">
            <v>29.867999999999999</v>
          </cell>
          <cell r="O188">
            <v>72.926000000000002</v>
          </cell>
          <cell r="P188">
            <v>84.414000000000001</v>
          </cell>
          <cell r="Q188">
            <v>15934.074000000001</v>
          </cell>
          <cell r="R188">
            <v>18917.585999999999</v>
          </cell>
          <cell r="S188">
            <v>1.1872410031483474</v>
          </cell>
          <cell r="T188">
            <v>396.13099999999997</v>
          </cell>
          <cell r="U188">
            <v>402.80799999999999</v>
          </cell>
          <cell r="V188">
            <v>15735.32</v>
          </cell>
          <cell r="W188">
            <v>18767.652918264492</v>
          </cell>
          <cell r="Y188" t="str">
            <v>Goforth</v>
          </cell>
          <cell r="AC188">
            <v>0</v>
          </cell>
          <cell r="AD188">
            <v>0</v>
          </cell>
          <cell r="AG188">
            <v>0</v>
          </cell>
          <cell r="AH188">
            <v>0</v>
          </cell>
          <cell r="AI188">
            <v>0</v>
          </cell>
          <cell r="AJ188">
            <v>0</v>
          </cell>
          <cell r="AK188">
            <v>0</v>
          </cell>
          <cell r="AL188">
            <v>0</v>
          </cell>
        </row>
        <row r="189">
          <cell r="A189" t="str">
            <v>72-10-219</v>
          </cell>
          <cell r="B189" t="str">
            <v>NextEra-PUR01467</v>
          </cell>
          <cell r="C189" t="str">
            <v>Bailey Ranch 3&amp;4</v>
          </cell>
          <cell r="D189">
            <v>16096</v>
          </cell>
          <cell r="E189">
            <v>19370</v>
          </cell>
          <cell r="F189">
            <v>1.2034045725646123</v>
          </cell>
          <cell r="G189">
            <v>48.716999999999999</v>
          </cell>
          <cell r="H189">
            <v>55.603000000000002</v>
          </cell>
          <cell r="I189">
            <v>25.622</v>
          </cell>
          <cell r="J189">
            <v>30.446999999999999</v>
          </cell>
          <cell r="O189">
            <v>74.338999999999999</v>
          </cell>
          <cell r="P189">
            <v>86.05</v>
          </cell>
          <cell r="Q189">
            <v>16021.661</v>
          </cell>
          <cell r="R189">
            <v>19283.95</v>
          </cell>
          <cell r="S189">
            <v>1.2036174027149869</v>
          </cell>
          <cell r="T189">
            <v>403.803</v>
          </cell>
          <cell r="U189">
            <v>410.60899999999998</v>
          </cell>
          <cell r="V189">
            <v>15821.81</v>
          </cell>
          <cell r="W189">
            <v>19131.113266416047</v>
          </cell>
          <cell r="Y189" t="str">
            <v>Goforth</v>
          </cell>
          <cell r="AC189">
            <v>0</v>
          </cell>
          <cell r="AD189">
            <v>0</v>
          </cell>
          <cell r="AG189">
            <v>0</v>
          </cell>
          <cell r="AH189">
            <v>0</v>
          </cell>
          <cell r="AI189">
            <v>0</v>
          </cell>
          <cell r="AJ189">
            <v>0</v>
          </cell>
          <cell r="AK189">
            <v>0</v>
          </cell>
          <cell r="AL189">
            <v>0</v>
          </cell>
        </row>
        <row r="190">
          <cell r="A190" t="str">
            <v>72-10-251</v>
          </cell>
          <cell r="B190" t="str">
            <v>NextEra-PUR01467</v>
          </cell>
          <cell r="C190" t="str">
            <v>Meeker CDP</v>
          </cell>
          <cell r="D190">
            <v>49367</v>
          </cell>
          <cell r="E190">
            <v>59879</v>
          </cell>
          <cell r="F190">
            <v>1.2129357668077865</v>
          </cell>
          <cell r="G190">
            <v>150.601</v>
          </cell>
          <cell r="H190">
            <v>171.886</v>
          </cell>
          <cell r="I190">
            <v>79.204999999999998</v>
          </cell>
          <cell r="J190">
            <v>94.120999999999995</v>
          </cell>
          <cell r="O190">
            <v>229.80599999999998</v>
          </cell>
          <cell r="P190">
            <v>266.00700000000001</v>
          </cell>
          <cell r="Q190">
            <v>49137.194000000003</v>
          </cell>
          <cell r="R190">
            <v>59612.993000000002</v>
          </cell>
          <cell r="S190">
            <v>1.2131948967212087</v>
          </cell>
          <cell r="T190">
            <v>1248.288</v>
          </cell>
          <cell r="U190">
            <v>1269.327</v>
          </cell>
          <cell r="V190">
            <v>48524.27</v>
          </cell>
          <cell r="W190">
            <v>59140.524697122069</v>
          </cell>
          <cell r="Y190" t="str">
            <v>Goforth</v>
          </cell>
          <cell r="AC190">
            <v>0</v>
          </cell>
          <cell r="AD190">
            <v>0</v>
          </cell>
          <cell r="AG190">
            <v>0</v>
          </cell>
          <cell r="AH190">
            <v>0</v>
          </cell>
          <cell r="AI190">
            <v>0</v>
          </cell>
          <cell r="AJ190">
            <v>0</v>
          </cell>
          <cell r="AK190">
            <v>0</v>
          </cell>
          <cell r="AL190">
            <v>0</v>
          </cell>
        </row>
        <row r="191">
          <cell r="A191" t="str">
            <v>72-10-253</v>
          </cell>
          <cell r="B191" t="str">
            <v>NextEra-PUR01467</v>
          </cell>
          <cell r="C191" t="str">
            <v>Micheletti CDP</v>
          </cell>
          <cell r="D191">
            <v>25302</v>
          </cell>
          <cell r="E191">
            <v>30105</v>
          </cell>
          <cell r="F191">
            <v>1.1898268911548495</v>
          </cell>
          <cell r="O191">
            <v>0</v>
          </cell>
          <cell r="P191">
            <v>0</v>
          </cell>
          <cell r="Q191">
            <v>25302</v>
          </cell>
          <cell r="R191">
            <v>30105</v>
          </cell>
          <cell r="S191">
            <v>1.1898268911548495</v>
          </cell>
          <cell r="V191">
            <v>24986.39</v>
          </cell>
          <cell r="W191">
            <v>29866.400031396843</v>
          </cell>
          <cell r="Y191" t="str">
            <v>HP</v>
          </cell>
          <cell r="AC191">
            <v>0</v>
          </cell>
          <cell r="AD191">
            <v>0</v>
          </cell>
          <cell r="AG191">
            <v>0</v>
          </cell>
          <cell r="AH191">
            <v>0</v>
          </cell>
          <cell r="AI191">
            <v>0</v>
          </cell>
          <cell r="AJ191">
            <v>0</v>
          </cell>
          <cell r="AK191">
            <v>0</v>
          </cell>
          <cell r="AL191">
            <v>0</v>
          </cell>
        </row>
        <row r="192">
          <cell r="A192" t="str">
            <v>72-10-254</v>
          </cell>
          <cell r="B192" t="str">
            <v>NextEra-PUR01467</v>
          </cell>
          <cell r="C192" t="str">
            <v>FPL Bailey Ranch 5H &amp; 6H</v>
          </cell>
          <cell r="D192">
            <v>0</v>
          </cell>
          <cell r="E192">
            <v>0</v>
          </cell>
          <cell r="F192">
            <v>0</v>
          </cell>
          <cell r="G192">
            <v>0</v>
          </cell>
          <cell r="H192">
            <v>0</v>
          </cell>
          <cell r="I192">
            <v>0</v>
          </cell>
          <cell r="J192">
            <v>0</v>
          </cell>
          <cell r="O192">
            <v>0</v>
          </cell>
          <cell r="P192">
            <v>0</v>
          </cell>
          <cell r="Q192">
            <v>0</v>
          </cell>
          <cell r="R192">
            <v>0</v>
          </cell>
          <cell r="S192">
            <v>0</v>
          </cell>
          <cell r="T192">
            <v>0</v>
          </cell>
          <cell r="U192">
            <v>0</v>
          </cell>
          <cell r="V192">
            <v>0</v>
          </cell>
          <cell r="W192">
            <v>0</v>
          </cell>
          <cell r="Y192" t="str">
            <v>Goforth</v>
          </cell>
          <cell r="AC192">
            <v>0</v>
          </cell>
          <cell r="AD192">
            <v>0</v>
          </cell>
          <cell r="AG192">
            <v>0</v>
          </cell>
          <cell r="AH192">
            <v>0</v>
          </cell>
          <cell r="AI192">
            <v>0</v>
          </cell>
          <cell r="AJ192">
            <v>0</v>
          </cell>
          <cell r="AK192">
            <v>0</v>
          </cell>
          <cell r="AL192">
            <v>0</v>
          </cell>
        </row>
        <row r="193">
          <cell r="A193" t="str">
            <v>72-10-255</v>
          </cell>
          <cell r="B193" t="str">
            <v>NextEra-PUR01467</v>
          </cell>
          <cell r="C193" t="str">
            <v xml:space="preserve">FPL Siegmund 1H </v>
          </cell>
          <cell r="D193">
            <v>24249</v>
          </cell>
          <cell r="E193">
            <v>30188</v>
          </cell>
          <cell r="F193">
            <v>1.2449173161779867</v>
          </cell>
          <cell r="G193">
            <v>75.924999999999997</v>
          </cell>
          <cell r="H193">
            <v>86.656000000000006</v>
          </cell>
          <cell r="I193">
            <v>39.930999999999997</v>
          </cell>
          <cell r="J193">
            <v>47.451000000000001</v>
          </cell>
          <cell r="O193">
            <v>115.85599999999999</v>
          </cell>
          <cell r="P193">
            <v>134.107</v>
          </cell>
          <cell r="Q193">
            <v>24133.144</v>
          </cell>
          <cell r="R193">
            <v>30053.893</v>
          </cell>
          <cell r="S193">
            <v>1.2453368280568831</v>
          </cell>
          <cell r="T193">
            <v>629.32399999999996</v>
          </cell>
          <cell r="U193">
            <v>639.93100000000004</v>
          </cell>
          <cell r="V193">
            <v>23832.11</v>
          </cell>
          <cell r="W193">
            <v>29815.698084663592</v>
          </cell>
          <cell r="Y193" t="str">
            <v>Goforth</v>
          </cell>
          <cell r="AC193">
            <v>0</v>
          </cell>
          <cell r="AD193">
            <v>0</v>
          </cell>
          <cell r="AG193">
            <v>0</v>
          </cell>
          <cell r="AH193">
            <v>0</v>
          </cell>
          <cell r="AI193">
            <v>0</v>
          </cell>
          <cell r="AJ193">
            <v>0</v>
          </cell>
          <cell r="AK193">
            <v>0</v>
          </cell>
          <cell r="AL193">
            <v>0</v>
          </cell>
        </row>
        <row r="194">
          <cell r="A194" t="str">
            <v>72-40-336</v>
          </cell>
          <cell r="B194" t="str">
            <v>NextEra-PUR01467</v>
          </cell>
          <cell r="C194" t="str">
            <v>Cherry #3</v>
          </cell>
          <cell r="D194">
            <v>0</v>
          </cell>
          <cell r="E194">
            <v>0</v>
          </cell>
          <cell r="F194">
            <v>0</v>
          </cell>
          <cell r="G194">
            <v>0</v>
          </cell>
          <cell r="H194">
            <v>0</v>
          </cell>
          <cell r="I194">
            <v>0</v>
          </cell>
          <cell r="J194">
            <v>0</v>
          </cell>
          <cell r="O194">
            <v>0</v>
          </cell>
          <cell r="P194">
            <v>0</v>
          </cell>
          <cell r="Q194">
            <v>0</v>
          </cell>
          <cell r="R194">
            <v>0</v>
          </cell>
          <cell r="S194">
            <v>0</v>
          </cell>
          <cell r="T194">
            <v>0</v>
          </cell>
          <cell r="U194">
            <v>0</v>
          </cell>
          <cell r="V194">
            <v>0</v>
          </cell>
          <cell r="W194">
            <v>0</v>
          </cell>
          <cell r="Y194" t="str">
            <v>Goforth</v>
          </cell>
          <cell r="AC194">
            <v>0</v>
          </cell>
          <cell r="AD194">
            <v>0</v>
          </cell>
          <cell r="AG194">
            <v>0</v>
          </cell>
          <cell r="AH194">
            <v>0</v>
          </cell>
          <cell r="AI194">
            <v>0</v>
          </cell>
          <cell r="AJ194">
            <v>0</v>
          </cell>
          <cell r="AK194">
            <v>0</v>
          </cell>
          <cell r="AL194">
            <v>0</v>
          </cell>
        </row>
        <row r="195">
          <cell r="A195" t="str">
            <v>72-40-338</v>
          </cell>
          <cell r="B195" t="str">
            <v>NextEra-PUR01467</v>
          </cell>
          <cell r="C195" t="str">
            <v>Brogan</v>
          </cell>
          <cell r="D195">
            <v>13</v>
          </cell>
          <cell r="E195">
            <v>15</v>
          </cell>
          <cell r="F195">
            <v>1.1538461538461537</v>
          </cell>
          <cell r="G195">
            <v>3.7999999999999999E-2</v>
          </cell>
          <cell r="H195">
            <v>4.2999999999999997E-2</v>
          </cell>
          <cell r="I195">
            <v>0.02</v>
          </cell>
          <cell r="J195">
            <v>2.4E-2</v>
          </cell>
          <cell r="O195">
            <v>5.7999999999999996E-2</v>
          </cell>
          <cell r="P195">
            <v>6.7000000000000004E-2</v>
          </cell>
          <cell r="Q195">
            <v>12.942</v>
          </cell>
          <cell r="R195">
            <v>14.933</v>
          </cell>
          <cell r="S195">
            <v>1.1538402101684437</v>
          </cell>
          <cell r="T195">
            <v>0.313</v>
          </cell>
          <cell r="U195">
            <v>0.318</v>
          </cell>
          <cell r="V195">
            <v>12.78</v>
          </cell>
          <cell r="W195">
            <v>14.814647124027537</v>
          </cell>
          <cell r="Y195" t="str">
            <v>Goforth</v>
          </cell>
          <cell r="AC195">
            <v>0</v>
          </cell>
          <cell r="AD195">
            <v>0</v>
          </cell>
          <cell r="AG195">
            <v>0</v>
          </cell>
          <cell r="AH195">
            <v>0</v>
          </cell>
          <cell r="AI195">
            <v>0</v>
          </cell>
          <cell r="AJ195">
            <v>0</v>
          </cell>
          <cell r="AK195">
            <v>0</v>
          </cell>
          <cell r="AL195">
            <v>0</v>
          </cell>
        </row>
        <row r="196">
          <cell r="A196" t="str">
            <v>72-40-344</v>
          </cell>
          <cell r="B196" t="str">
            <v>NextEra-PUR01467</v>
          </cell>
          <cell r="C196" t="str">
            <v>Smith 1H</v>
          </cell>
          <cell r="D196">
            <v>5362</v>
          </cell>
          <cell r="E196">
            <v>6624</v>
          </cell>
          <cell r="F196">
            <v>1.2353599403207758</v>
          </cell>
          <cell r="G196">
            <v>16.66</v>
          </cell>
          <cell r="H196">
            <v>19.015000000000001</v>
          </cell>
          <cell r="I196">
            <v>8.7620000000000005</v>
          </cell>
          <cell r="J196">
            <v>10.412000000000001</v>
          </cell>
          <cell r="O196">
            <v>25.422000000000001</v>
          </cell>
          <cell r="P196">
            <v>29.427</v>
          </cell>
          <cell r="Q196">
            <v>5336.5780000000004</v>
          </cell>
          <cell r="R196">
            <v>6594.5730000000003</v>
          </cell>
          <cell r="S196">
            <v>1.2357306498658878</v>
          </cell>
          <cell r="T196">
            <v>138.09</v>
          </cell>
          <cell r="U196">
            <v>140.417</v>
          </cell>
          <cell r="V196">
            <v>5270.01</v>
          </cell>
          <cell r="W196">
            <v>6542.307100290609</v>
          </cell>
          <cell r="Y196" t="str">
            <v>Goforth</v>
          </cell>
          <cell r="AC196">
            <v>0</v>
          </cell>
          <cell r="AD196">
            <v>0</v>
          </cell>
          <cell r="AG196">
            <v>0</v>
          </cell>
          <cell r="AH196">
            <v>0</v>
          </cell>
          <cell r="AI196">
            <v>0</v>
          </cell>
          <cell r="AJ196">
            <v>0</v>
          </cell>
          <cell r="AK196">
            <v>0</v>
          </cell>
          <cell r="AL196">
            <v>0</v>
          </cell>
        </row>
        <row r="197">
          <cell r="A197" t="str">
            <v>78-0009-24</v>
          </cell>
          <cell r="B197" t="str">
            <v>Peregrine-PUR01222</v>
          </cell>
          <cell r="C197" t="str">
            <v>Honkin Onken</v>
          </cell>
          <cell r="D197">
            <v>0</v>
          </cell>
          <cell r="E197">
            <v>0</v>
          </cell>
          <cell r="F197">
            <v>0</v>
          </cell>
          <cell r="O197">
            <v>0</v>
          </cell>
          <cell r="P197">
            <v>0</v>
          </cell>
          <cell r="Q197">
            <v>0</v>
          </cell>
          <cell r="R197">
            <v>0</v>
          </cell>
          <cell r="S197">
            <v>0</v>
          </cell>
          <cell r="V197">
            <v>0</v>
          </cell>
          <cell r="W197">
            <v>0</v>
          </cell>
          <cell r="Y197" t="str">
            <v>HP</v>
          </cell>
          <cell r="AG197">
            <v>0</v>
          </cell>
          <cell r="AH197">
            <v>0</v>
          </cell>
          <cell r="AI197">
            <v>0</v>
          </cell>
          <cell r="AJ197">
            <v>0</v>
          </cell>
          <cell r="AK197">
            <v>0</v>
          </cell>
          <cell r="AL197">
            <v>0</v>
          </cell>
        </row>
        <row r="198">
          <cell r="A198" t="str">
            <v>72-40-032</v>
          </cell>
          <cell r="B198" t="str">
            <v>Pioneer-PUR01131</v>
          </cell>
          <cell r="C198" t="str">
            <v>Koss-Beverone MM1</v>
          </cell>
          <cell r="D198">
            <v>0</v>
          </cell>
          <cell r="E198">
            <v>0</v>
          </cell>
          <cell r="F198">
            <v>0</v>
          </cell>
          <cell r="G198">
            <v>0</v>
          </cell>
          <cell r="H198">
            <v>0</v>
          </cell>
          <cell r="I198">
            <v>0</v>
          </cell>
          <cell r="J198">
            <v>0</v>
          </cell>
          <cell r="O198">
            <v>0</v>
          </cell>
          <cell r="P198">
            <v>0</v>
          </cell>
          <cell r="Q198">
            <v>0</v>
          </cell>
          <cell r="R198">
            <v>0</v>
          </cell>
          <cell r="S198">
            <v>0</v>
          </cell>
          <cell r="T198">
            <v>0</v>
          </cell>
          <cell r="U198">
            <v>0</v>
          </cell>
          <cell r="V198">
            <v>0</v>
          </cell>
          <cell r="W198">
            <v>0</v>
          </cell>
          <cell r="Y198" t="str">
            <v>Goforth</v>
          </cell>
          <cell r="AC198">
            <v>0</v>
          </cell>
          <cell r="AD198">
            <v>0</v>
          </cell>
          <cell r="AG198">
            <v>0</v>
          </cell>
          <cell r="AH198">
            <v>0</v>
          </cell>
          <cell r="AI198">
            <v>0</v>
          </cell>
          <cell r="AJ198">
            <v>0</v>
          </cell>
          <cell r="AK198">
            <v>0</v>
          </cell>
          <cell r="AL198">
            <v>0</v>
          </cell>
        </row>
        <row r="199">
          <cell r="A199" t="str">
            <v>72-10-198</v>
          </cell>
          <cell r="B199" t="str">
            <v>Premier-PUR01369</v>
          </cell>
          <cell r="C199" t="str">
            <v>Porter Cheney CDP</v>
          </cell>
          <cell r="D199">
            <v>5299</v>
          </cell>
          <cell r="E199">
            <v>5423</v>
          </cell>
          <cell r="F199">
            <v>1.0234006416304964</v>
          </cell>
          <cell r="G199">
            <v>13.638999999999999</v>
          </cell>
          <cell r="H199">
            <v>15.567</v>
          </cell>
          <cell r="I199">
            <v>7.173</v>
          </cell>
          <cell r="J199">
            <v>8.5239999999999991</v>
          </cell>
          <cell r="O199">
            <v>20.811999999999998</v>
          </cell>
          <cell r="P199">
            <v>24.091000000000001</v>
          </cell>
          <cell r="Q199">
            <v>5278.1880000000001</v>
          </cell>
          <cell r="R199">
            <v>5398.9089999999997</v>
          </cell>
          <cell r="S199">
            <v>1.0228716749005529</v>
          </cell>
          <cell r="T199">
            <v>113.053</v>
          </cell>
          <cell r="U199">
            <v>114.958</v>
          </cell>
          <cell r="V199">
            <v>5212.3500000000004</v>
          </cell>
          <cell r="W199">
            <v>5356.1194461753421</v>
          </cell>
          <cell r="Y199" t="str">
            <v>Goforth</v>
          </cell>
          <cell r="AC199">
            <v>0</v>
          </cell>
          <cell r="AD199">
            <v>0</v>
          </cell>
          <cell r="AG199">
            <v>0</v>
          </cell>
          <cell r="AH199">
            <v>0</v>
          </cell>
          <cell r="AI199">
            <v>0</v>
          </cell>
          <cell r="AJ199">
            <v>0</v>
          </cell>
          <cell r="AK199">
            <v>0</v>
          </cell>
          <cell r="AL199">
            <v>0</v>
          </cell>
        </row>
        <row r="200">
          <cell r="A200" t="str">
            <v>81-10-134</v>
          </cell>
          <cell r="B200" t="str">
            <v>Premier-PUR01369WS</v>
          </cell>
          <cell r="C200" t="str">
            <v>Barron CDP</v>
          </cell>
          <cell r="D200">
            <v>11555</v>
          </cell>
          <cell r="E200">
            <v>12671</v>
          </cell>
          <cell r="F200">
            <v>1.0965815664214627</v>
          </cell>
          <cell r="K200">
            <v>367.19099999999997</v>
          </cell>
          <cell r="L200">
            <v>413.97699999999998</v>
          </cell>
          <cell r="O200">
            <v>367.19099999999997</v>
          </cell>
          <cell r="P200">
            <v>413.97699999999998</v>
          </cell>
          <cell r="Q200">
            <v>11187.808999999999</v>
          </cell>
          <cell r="R200">
            <v>12257.022999999999</v>
          </cell>
          <cell r="S200">
            <v>1.0955695614753522</v>
          </cell>
          <cell r="V200">
            <v>11048.25</v>
          </cell>
          <cell r="W200">
            <v>12159.878827836965</v>
          </cell>
          <cell r="Y200" t="str">
            <v>WS</v>
          </cell>
          <cell r="AE200">
            <v>0</v>
          </cell>
          <cell r="AG200">
            <v>0</v>
          </cell>
          <cell r="AH200">
            <v>0</v>
          </cell>
          <cell r="AI200">
            <v>0</v>
          </cell>
          <cell r="AJ200">
            <v>0</v>
          </cell>
          <cell r="AK200">
            <v>0</v>
          </cell>
          <cell r="AL200">
            <v>0</v>
          </cell>
        </row>
        <row r="201">
          <cell r="A201" t="str">
            <v>72-40-038</v>
          </cell>
          <cell r="B201" t="str">
            <v>Premier-PUR01511</v>
          </cell>
          <cell r="C201" t="str">
            <v>Pate MM</v>
          </cell>
          <cell r="D201">
            <v>54296</v>
          </cell>
          <cell r="E201">
            <v>63898</v>
          </cell>
          <cell r="F201">
            <v>1.1768454398114041</v>
          </cell>
          <cell r="G201">
            <v>160.708</v>
          </cell>
          <cell r="H201">
            <v>183.422</v>
          </cell>
          <cell r="I201">
            <v>84.521000000000001</v>
          </cell>
          <cell r="J201">
            <v>100.438</v>
          </cell>
          <cell r="O201">
            <v>245.22899999999998</v>
          </cell>
          <cell r="P201">
            <v>283.86</v>
          </cell>
          <cell r="Q201">
            <v>54050.771000000001</v>
          </cell>
          <cell r="R201">
            <v>63614.14</v>
          </cell>
          <cell r="S201">
            <v>1.1769330727955758</v>
          </cell>
          <cell r="T201">
            <v>1332.0709999999999</v>
          </cell>
          <cell r="U201">
            <v>1354.5219999999999</v>
          </cell>
          <cell r="V201">
            <v>53376.55</v>
          </cell>
          <cell r="W201">
            <v>63109.960235618113</v>
          </cell>
          <cell r="Y201" t="str">
            <v>Goforth</v>
          </cell>
          <cell r="AC201">
            <v>0</v>
          </cell>
          <cell r="AD201">
            <v>0</v>
          </cell>
          <cell r="AG201">
            <v>0</v>
          </cell>
          <cell r="AH201">
            <v>0</v>
          </cell>
          <cell r="AI201">
            <v>0</v>
          </cell>
          <cell r="AJ201">
            <v>0</v>
          </cell>
          <cell r="AK201">
            <v>0</v>
          </cell>
          <cell r="AL201">
            <v>0</v>
          </cell>
        </row>
        <row r="202">
          <cell r="A202" t="str">
            <v>72-40-057</v>
          </cell>
          <cell r="B202" t="str">
            <v>Premier-PUR01511</v>
          </cell>
          <cell r="C202" t="str">
            <v>Bagwell</v>
          </cell>
          <cell r="D202">
            <v>7443</v>
          </cell>
          <cell r="E202">
            <v>9603</v>
          </cell>
          <cell r="F202">
            <v>1.2902055622732769</v>
          </cell>
          <cell r="G202">
            <v>24.152000000000001</v>
          </cell>
          <cell r="H202">
            <v>27.565999999999999</v>
          </cell>
          <cell r="I202">
            <v>12.702</v>
          </cell>
          <cell r="J202">
            <v>15.093999999999999</v>
          </cell>
          <cell r="O202">
            <v>36.853999999999999</v>
          </cell>
          <cell r="P202">
            <v>42.66</v>
          </cell>
          <cell r="Q202">
            <v>7406.1459999999997</v>
          </cell>
          <cell r="R202">
            <v>9560.34</v>
          </cell>
          <cell r="S202">
            <v>1.2908657215237183</v>
          </cell>
          <cell r="T202">
            <v>200.19200000000001</v>
          </cell>
          <cell r="U202">
            <v>203.566</v>
          </cell>
          <cell r="V202">
            <v>7313.76</v>
          </cell>
          <cell r="W202">
            <v>9484.5686389690909</v>
          </cell>
          <cell r="Y202" t="str">
            <v>Goforth</v>
          </cell>
          <cell r="AC202">
            <v>0</v>
          </cell>
          <cell r="AD202">
            <v>0</v>
          </cell>
          <cell r="AG202">
            <v>0</v>
          </cell>
          <cell r="AH202">
            <v>0</v>
          </cell>
          <cell r="AI202">
            <v>0</v>
          </cell>
          <cell r="AJ202">
            <v>0</v>
          </cell>
          <cell r="AK202">
            <v>0</v>
          </cell>
          <cell r="AL202">
            <v>0</v>
          </cell>
        </row>
        <row r="203">
          <cell r="A203" t="str">
            <v>72-40-061</v>
          </cell>
          <cell r="B203" t="str">
            <v>Premier-PUR01511</v>
          </cell>
          <cell r="C203" t="str">
            <v>King Laney MM1</v>
          </cell>
          <cell r="D203">
            <v>27530</v>
          </cell>
          <cell r="E203">
            <v>34295</v>
          </cell>
          <cell r="F203">
            <v>1.24573192880494</v>
          </cell>
          <cell r="G203">
            <v>86.254999999999995</v>
          </cell>
          <cell r="H203">
            <v>98.445999999999998</v>
          </cell>
          <cell r="I203">
            <v>45.363999999999997</v>
          </cell>
          <cell r="J203">
            <v>53.906999999999996</v>
          </cell>
          <cell r="O203">
            <v>131.619</v>
          </cell>
          <cell r="P203">
            <v>152.35300000000001</v>
          </cell>
          <cell r="Q203">
            <v>27398.381000000001</v>
          </cell>
          <cell r="R203">
            <v>34142.646999999997</v>
          </cell>
          <cell r="S203">
            <v>1.2461556396343272</v>
          </cell>
          <cell r="T203">
            <v>714.94200000000001</v>
          </cell>
          <cell r="U203">
            <v>726.99199999999996</v>
          </cell>
          <cell r="V203">
            <v>27056.62</v>
          </cell>
          <cell r="W203">
            <v>33872.046285758886</v>
          </cell>
          <cell r="Y203" t="str">
            <v>Goforth</v>
          </cell>
          <cell r="AC203">
            <v>0</v>
          </cell>
          <cell r="AD203">
            <v>0</v>
          </cell>
          <cell r="AG203">
            <v>0</v>
          </cell>
          <cell r="AH203">
            <v>0</v>
          </cell>
          <cell r="AI203">
            <v>0</v>
          </cell>
          <cell r="AJ203">
            <v>0</v>
          </cell>
          <cell r="AK203">
            <v>0</v>
          </cell>
          <cell r="AL203">
            <v>0</v>
          </cell>
        </row>
        <row r="204">
          <cell r="A204" t="str">
            <v>72-40-087</v>
          </cell>
          <cell r="B204" t="str">
            <v>Premier-PUR01511</v>
          </cell>
          <cell r="C204" t="str">
            <v>Tomlinson</v>
          </cell>
          <cell r="D204">
            <v>11129</v>
          </cell>
          <cell r="E204">
            <v>13931</v>
          </cell>
          <cell r="F204">
            <v>1.2517746428250516</v>
          </cell>
          <cell r="G204">
            <v>35.037999999999997</v>
          </cell>
          <cell r="H204">
            <v>39.99</v>
          </cell>
          <cell r="I204">
            <v>18.427</v>
          </cell>
          <cell r="J204">
            <v>21.896999999999998</v>
          </cell>
          <cell r="O204">
            <v>53.464999999999996</v>
          </cell>
          <cell r="P204">
            <v>61.887</v>
          </cell>
          <cell r="Q204">
            <v>11075.535</v>
          </cell>
          <cell r="R204">
            <v>13869.112999999999</v>
          </cell>
          <cell r="S204">
            <v>1.2522296214133222</v>
          </cell>
          <cell r="T204">
            <v>290.41699999999997</v>
          </cell>
          <cell r="U204">
            <v>295.31200000000001</v>
          </cell>
          <cell r="V204">
            <v>10937.38</v>
          </cell>
          <cell r="W204">
            <v>13759.192059081426</v>
          </cell>
          <cell r="Y204" t="str">
            <v>Goforth</v>
          </cell>
          <cell r="AC204">
            <v>0</v>
          </cell>
          <cell r="AD204">
            <v>0</v>
          </cell>
          <cell r="AG204">
            <v>0</v>
          </cell>
          <cell r="AH204">
            <v>0</v>
          </cell>
          <cell r="AI204">
            <v>0</v>
          </cell>
          <cell r="AJ204">
            <v>0</v>
          </cell>
          <cell r="AK204">
            <v>0</v>
          </cell>
          <cell r="AL204">
            <v>0</v>
          </cell>
        </row>
        <row r="205">
          <cell r="A205" t="str">
            <v>72-10-160</v>
          </cell>
          <cell r="B205" t="str">
            <v>Premier-GTH00132</v>
          </cell>
          <cell r="C205" t="str">
            <v>Randle A Unit 12 13 14 15H CDP</v>
          </cell>
          <cell r="D205">
            <v>11351</v>
          </cell>
          <cell r="E205">
            <v>14114</v>
          </cell>
          <cell r="F205">
            <v>1.2434146771209584</v>
          </cell>
          <cell r="G205">
            <v>35.497999999999998</v>
          </cell>
          <cell r="H205">
            <v>40.515000000000001</v>
          </cell>
          <cell r="I205">
            <v>18.669</v>
          </cell>
          <cell r="J205">
            <v>22.184999999999999</v>
          </cell>
          <cell r="O205">
            <v>54.167000000000002</v>
          </cell>
          <cell r="P205">
            <v>62.7</v>
          </cell>
          <cell r="Q205">
            <v>11296.833000000001</v>
          </cell>
          <cell r="R205">
            <v>14051.3</v>
          </cell>
          <cell r="S205">
            <v>1.2438264777393804</v>
          </cell>
          <cell r="T205">
            <v>294.23200000000003</v>
          </cell>
          <cell r="U205">
            <v>299.19099999999997</v>
          </cell>
          <cell r="V205">
            <v>11155.92</v>
          </cell>
          <cell r="W205">
            <v>13939.935119121954</v>
          </cell>
          <cell r="Y205" t="str">
            <v>Goforth</v>
          </cell>
          <cell r="AC205">
            <v>0</v>
          </cell>
          <cell r="AD205">
            <v>0</v>
          </cell>
          <cell r="AG205">
            <v>0</v>
          </cell>
          <cell r="AH205">
            <v>0</v>
          </cell>
          <cell r="AI205">
            <v>0</v>
          </cell>
          <cell r="AJ205">
            <v>0</v>
          </cell>
          <cell r="AK205">
            <v>0</v>
          </cell>
          <cell r="AL205">
            <v>0</v>
          </cell>
        </row>
        <row r="206">
          <cell r="A206" t="str">
            <v>72-10-161</v>
          </cell>
          <cell r="B206" t="str">
            <v>Premier-GTH00132</v>
          </cell>
          <cell r="C206" t="str">
            <v>Randle B Unit 20 21 H CDP</v>
          </cell>
          <cell r="D206">
            <v>14845</v>
          </cell>
          <cell r="E206">
            <v>18433</v>
          </cell>
          <cell r="F206">
            <v>1.2416975412596833</v>
          </cell>
          <cell r="G206">
            <v>46.360999999999997</v>
          </cell>
          <cell r="H206">
            <v>52.912999999999997</v>
          </cell>
          <cell r="I206">
            <v>24.382000000000001</v>
          </cell>
          <cell r="J206">
            <v>28.974</v>
          </cell>
          <cell r="O206">
            <v>70.742999999999995</v>
          </cell>
          <cell r="P206">
            <v>81.887</v>
          </cell>
          <cell r="Q206">
            <v>14774.257</v>
          </cell>
          <cell r="R206">
            <v>18351.113000000001</v>
          </cell>
          <cell r="S206">
            <v>1.2421005672231098</v>
          </cell>
          <cell r="T206">
            <v>384.26900000000001</v>
          </cell>
          <cell r="U206">
            <v>390.74599999999998</v>
          </cell>
          <cell r="V206">
            <v>14589.97</v>
          </cell>
          <cell r="W206">
            <v>18205.669552544994</v>
          </cell>
          <cell r="Y206" t="str">
            <v>Goforth</v>
          </cell>
          <cell r="AC206">
            <v>0</v>
          </cell>
          <cell r="AD206">
            <v>0</v>
          </cell>
          <cell r="AG206">
            <v>0</v>
          </cell>
          <cell r="AH206">
            <v>0</v>
          </cell>
          <cell r="AI206">
            <v>0</v>
          </cell>
          <cell r="AJ206">
            <v>0</v>
          </cell>
          <cell r="AK206">
            <v>0</v>
          </cell>
          <cell r="AL206">
            <v>0</v>
          </cell>
        </row>
        <row r="207">
          <cell r="A207" t="str">
            <v>72-40-094</v>
          </cell>
          <cell r="B207" t="str">
            <v>Premier-GTH00132</v>
          </cell>
          <cell r="C207" t="str">
            <v>Randle CDP</v>
          </cell>
          <cell r="D207">
            <v>26615</v>
          </cell>
          <cell r="E207">
            <v>33102</v>
          </cell>
          <cell r="F207">
            <v>1.2437347360510991</v>
          </cell>
          <cell r="G207">
            <v>83.254000000000005</v>
          </cell>
          <cell r="H207">
            <v>95.021000000000001</v>
          </cell>
          <cell r="I207">
            <v>43.784999999999997</v>
          </cell>
          <cell r="J207">
            <v>52.030999999999999</v>
          </cell>
          <cell r="O207">
            <v>127.039</v>
          </cell>
          <cell r="P207">
            <v>147.05199999999999</v>
          </cell>
          <cell r="Q207">
            <v>26487.960999999999</v>
          </cell>
          <cell r="R207">
            <v>32954.947999999997</v>
          </cell>
          <cell r="S207">
            <v>1.2441481622537875</v>
          </cell>
          <cell r="T207">
            <v>690.072</v>
          </cell>
          <cell r="U207">
            <v>701.70299999999997</v>
          </cell>
          <cell r="V207">
            <v>26157.55</v>
          </cell>
          <cell r="W207">
            <v>32693.760504297665</v>
          </cell>
          <cell r="Y207" t="str">
            <v>Goforth</v>
          </cell>
          <cell r="AC207">
            <v>0</v>
          </cell>
          <cell r="AD207">
            <v>0</v>
          </cell>
          <cell r="AG207">
            <v>0</v>
          </cell>
          <cell r="AH207">
            <v>0</v>
          </cell>
          <cell r="AI207">
            <v>0</v>
          </cell>
          <cell r="AJ207">
            <v>0</v>
          </cell>
          <cell r="AK207">
            <v>0</v>
          </cell>
          <cell r="AL207">
            <v>0</v>
          </cell>
        </row>
        <row r="208">
          <cell r="A208" t="str">
            <v>72-40-134</v>
          </cell>
          <cell r="B208" t="str">
            <v>Premier-GTH00132</v>
          </cell>
          <cell r="C208" t="str">
            <v>Randall 3H,4H,5H &amp; 6H CDP</v>
          </cell>
          <cell r="D208">
            <v>12058</v>
          </cell>
          <cell r="E208">
            <v>14662</v>
          </cell>
          <cell r="F208">
            <v>1.2159562116437219</v>
          </cell>
          <cell r="G208">
            <v>36.875999999999998</v>
          </cell>
          <cell r="H208">
            <v>42.088000000000001</v>
          </cell>
          <cell r="I208">
            <v>19.393999999999998</v>
          </cell>
          <cell r="J208">
            <v>23.045999999999999</v>
          </cell>
          <cell r="O208">
            <v>56.269999999999996</v>
          </cell>
          <cell r="P208">
            <v>65.134</v>
          </cell>
          <cell r="Q208">
            <v>12001.73</v>
          </cell>
          <cell r="R208">
            <v>14596.866</v>
          </cell>
          <cell r="S208">
            <v>1.2162301601519114</v>
          </cell>
          <cell r="T208">
            <v>305.65600000000001</v>
          </cell>
          <cell r="U208">
            <v>310.80799999999999</v>
          </cell>
          <cell r="V208">
            <v>11852.02</v>
          </cell>
          <cell r="W208">
            <v>14481.177185208289</v>
          </cell>
          <cell r="Y208" t="str">
            <v>Goforth</v>
          </cell>
          <cell r="AC208">
            <v>0</v>
          </cell>
          <cell r="AD208">
            <v>0</v>
          </cell>
          <cell r="AG208">
            <v>0</v>
          </cell>
          <cell r="AH208">
            <v>0</v>
          </cell>
          <cell r="AI208">
            <v>0</v>
          </cell>
          <cell r="AJ208">
            <v>0</v>
          </cell>
          <cell r="AK208">
            <v>0</v>
          </cell>
          <cell r="AL208">
            <v>0</v>
          </cell>
        </row>
        <row r="209">
          <cell r="A209" t="str">
            <v>72-40-018</v>
          </cell>
          <cell r="B209" t="str">
            <v>Premier-GTH00187</v>
          </cell>
          <cell r="C209" t="str">
            <v>Behrens MM1</v>
          </cell>
          <cell r="D209">
            <v>9274</v>
          </cell>
          <cell r="E209">
            <v>11425</v>
          </cell>
          <cell r="F209">
            <v>1.2319387535044211</v>
          </cell>
          <cell r="G209">
            <v>28.734999999999999</v>
          </cell>
          <cell r="H209">
            <v>32.795999999999999</v>
          </cell>
          <cell r="I209">
            <v>15.112</v>
          </cell>
          <cell r="J209">
            <v>17.957999999999998</v>
          </cell>
          <cell r="O209">
            <v>43.847000000000001</v>
          </cell>
          <cell r="P209">
            <v>50.753999999999998</v>
          </cell>
          <cell r="Q209">
            <v>9230.1530000000002</v>
          </cell>
          <cell r="R209">
            <v>11374.245999999999</v>
          </cell>
          <cell r="S209">
            <v>1.2322922491100634</v>
          </cell>
          <cell r="T209">
            <v>238.17500000000001</v>
          </cell>
          <cell r="U209">
            <v>242.18899999999999</v>
          </cell>
          <cell r="V209">
            <v>9115.02</v>
          </cell>
          <cell r="W209">
            <v>11284.098358794732</v>
          </cell>
          <cell r="Y209" t="str">
            <v>Goforth</v>
          </cell>
          <cell r="AC209">
            <v>0</v>
          </cell>
          <cell r="AD209">
            <v>0</v>
          </cell>
          <cell r="AG209">
            <v>0</v>
          </cell>
          <cell r="AH209">
            <v>0</v>
          </cell>
          <cell r="AI209">
            <v>0</v>
          </cell>
          <cell r="AJ209">
            <v>0</v>
          </cell>
          <cell r="AK209">
            <v>0</v>
          </cell>
          <cell r="AL209">
            <v>0</v>
          </cell>
        </row>
        <row r="210">
          <cell r="A210" t="str">
            <v>72-40-031</v>
          </cell>
          <cell r="B210" t="str">
            <v>Premier-GTH00187</v>
          </cell>
          <cell r="C210" t="str">
            <v>J.T. Barnett MM2</v>
          </cell>
          <cell r="D210">
            <v>20782</v>
          </cell>
          <cell r="E210">
            <v>25628</v>
          </cell>
          <cell r="F210">
            <v>1.2331825618323549</v>
          </cell>
          <cell r="G210">
            <v>64.456000000000003</v>
          </cell>
          <cell r="H210">
            <v>73.566000000000003</v>
          </cell>
          <cell r="I210">
            <v>33.899000000000001</v>
          </cell>
          <cell r="J210">
            <v>40.283000000000001</v>
          </cell>
          <cell r="O210">
            <v>98.355000000000004</v>
          </cell>
          <cell r="P210">
            <v>113.849</v>
          </cell>
          <cell r="Q210">
            <v>20683.645</v>
          </cell>
          <cell r="R210">
            <v>25514.151000000002</v>
          </cell>
          <cell r="S210">
            <v>1.2335422987582703</v>
          </cell>
          <cell r="T210">
            <v>534.26199999999994</v>
          </cell>
          <cell r="U210">
            <v>543.26700000000005</v>
          </cell>
          <cell r="V210">
            <v>20425.64</v>
          </cell>
          <cell r="W210">
            <v>25311.93623077442</v>
          </cell>
          <cell r="Y210" t="str">
            <v>Goforth</v>
          </cell>
          <cell r="AC210">
            <v>0</v>
          </cell>
          <cell r="AD210">
            <v>0</v>
          </cell>
          <cell r="AG210">
            <v>0</v>
          </cell>
          <cell r="AH210">
            <v>0</v>
          </cell>
          <cell r="AI210">
            <v>0</v>
          </cell>
          <cell r="AJ210">
            <v>0</v>
          </cell>
          <cell r="AK210">
            <v>0</v>
          </cell>
          <cell r="AL210">
            <v>0</v>
          </cell>
        </row>
        <row r="211">
          <cell r="A211" t="str">
            <v>72-40-106</v>
          </cell>
          <cell r="B211" t="str">
            <v>Premier-GTH00187</v>
          </cell>
          <cell r="C211" t="str">
            <v>Blanch Emily 1H</v>
          </cell>
          <cell r="D211">
            <v>8172</v>
          </cell>
          <cell r="E211">
            <v>10235</v>
          </cell>
          <cell r="F211">
            <v>1.2524473813020069</v>
          </cell>
          <cell r="G211">
            <v>25.742000000000001</v>
          </cell>
          <cell r="H211">
            <v>29.38</v>
          </cell>
          <cell r="I211">
            <v>13.538</v>
          </cell>
          <cell r="J211">
            <v>16.088000000000001</v>
          </cell>
          <cell r="O211">
            <v>39.28</v>
          </cell>
          <cell r="P211">
            <v>45.468000000000004</v>
          </cell>
          <cell r="Q211">
            <v>8132.72</v>
          </cell>
          <cell r="R211">
            <v>10189.531999999999</v>
          </cell>
          <cell r="S211">
            <v>1.2529057928958576</v>
          </cell>
          <cell r="T211">
            <v>213.36799999999999</v>
          </cell>
          <cell r="U211">
            <v>216.964</v>
          </cell>
          <cell r="V211">
            <v>8031.27</v>
          </cell>
          <cell r="W211">
            <v>10108.773919439265</v>
          </cell>
          <cell r="Y211" t="str">
            <v>Goforth</v>
          </cell>
          <cell r="AC211">
            <v>0</v>
          </cell>
          <cell r="AD211">
            <v>0</v>
          </cell>
          <cell r="AG211">
            <v>0</v>
          </cell>
          <cell r="AH211">
            <v>0</v>
          </cell>
          <cell r="AI211">
            <v>0</v>
          </cell>
          <cell r="AJ211">
            <v>0</v>
          </cell>
          <cell r="AK211">
            <v>0</v>
          </cell>
          <cell r="AL211">
            <v>0</v>
          </cell>
        </row>
        <row r="212">
          <cell r="A212" t="str">
            <v>72-40-107</v>
          </cell>
          <cell r="B212" t="str">
            <v>Premier-GTH00187</v>
          </cell>
          <cell r="C212" t="str">
            <v>Barnett Horton 1H</v>
          </cell>
          <cell r="D212">
            <v>17535</v>
          </cell>
          <cell r="E212">
            <v>22332</v>
          </cell>
          <cell r="F212">
            <v>1.2735671514114628</v>
          </cell>
          <cell r="G212">
            <v>56.167000000000002</v>
          </cell>
          <cell r="H212">
            <v>64.105000000000004</v>
          </cell>
          <cell r="I212">
            <v>29.54</v>
          </cell>
          <cell r="J212">
            <v>35.103000000000002</v>
          </cell>
          <cell r="O212">
            <v>85.706999999999994</v>
          </cell>
          <cell r="P212">
            <v>99.207999999999998</v>
          </cell>
          <cell r="Q212">
            <v>17449.293000000001</v>
          </cell>
          <cell r="R212">
            <v>22232.792000000001</v>
          </cell>
          <cell r="S212">
            <v>1.2741371240657142</v>
          </cell>
          <cell r="T212">
            <v>465.55099999999999</v>
          </cell>
          <cell r="U212">
            <v>473.39800000000002</v>
          </cell>
          <cell r="V212">
            <v>17231.63</v>
          </cell>
          <cell r="W212">
            <v>22056.583945751187</v>
          </cell>
          <cell r="Y212" t="str">
            <v>Goforth</v>
          </cell>
          <cell r="AC212">
            <v>0</v>
          </cell>
          <cell r="AD212">
            <v>0</v>
          </cell>
          <cell r="AG212">
            <v>0</v>
          </cell>
          <cell r="AH212">
            <v>0</v>
          </cell>
          <cell r="AI212">
            <v>0</v>
          </cell>
          <cell r="AJ212">
            <v>0</v>
          </cell>
          <cell r="AK212">
            <v>0</v>
          </cell>
          <cell r="AL212">
            <v>0</v>
          </cell>
        </row>
        <row r="213">
          <cell r="A213" t="str">
            <v>72-40-037</v>
          </cell>
          <cell r="B213" t="str">
            <v>Premier-GTH00216</v>
          </cell>
          <cell r="C213" t="str">
            <v>Lost Horse #3</v>
          </cell>
          <cell r="D213">
            <v>17068</v>
          </cell>
          <cell r="E213">
            <v>20172</v>
          </cell>
          <cell r="F213">
            <v>1.1818607921256152</v>
          </cell>
          <cell r="G213">
            <v>50.734000000000002</v>
          </cell>
          <cell r="H213">
            <v>57.905000000000001</v>
          </cell>
          <cell r="I213">
            <v>26.681999999999999</v>
          </cell>
          <cell r="J213">
            <v>31.707000000000001</v>
          </cell>
          <cell r="O213">
            <v>77.415999999999997</v>
          </cell>
          <cell r="P213">
            <v>89.611999999999995</v>
          </cell>
          <cell r="Q213">
            <v>16990.583999999999</v>
          </cell>
          <cell r="R213">
            <v>20082.387999999999</v>
          </cell>
          <cell r="S213">
            <v>1.1819716143953616</v>
          </cell>
          <cell r="T213">
            <v>420.52199999999999</v>
          </cell>
          <cell r="U213">
            <v>427.61</v>
          </cell>
          <cell r="V213">
            <v>16778.650000000001</v>
          </cell>
          <cell r="W213">
            <v>19923.223172022044</v>
          </cell>
          <cell r="Y213" t="str">
            <v>Goforth</v>
          </cell>
          <cell r="AC213">
            <v>0</v>
          </cell>
          <cell r="AD213">
            <v>0</v>
          </cell>
          <cell r="AG213">
            <v>0</v>
          </cell>
          <cell r="AH213">
            <v>0</v>
          </cell>
          <cell r="AI213">
            <v>0</v>
          </cell>
          <cell r="AJ213">
            <v>0</v>
          </cell>
          <cell r="AK213">
            <v>0</v>
          </cell>
          <cell r="AL213">
            <v>0</v>
          </cell>
        </row>
        <row r="214">
          <cell r="A214" t="str">
            <v>72-40-090</v>
          </cell>
          <cell r="B214" t="str">
            <v>Legend-PUR01309</v>
          </cell>
          <cell r="C214" t="str">
            <v>Glen McCrary 1H</v>
          </cell>
          <cell r="D214">
            <v>10480</v>
          </cell>
          <cell r="E214">
            <v>12900</v>
          </cell>
          <cell r="F214">
            <v>1.2309160305343512</v>
          </cell>
          <cell r="G214">
            <v>32.444000000000003</v>
          </cell>
          <cell r="H214">
            <v>37.03</v>
          </cell>
          <cell r="I214">
            <v>17.064</v>
          </cell>
          <cell r="J214">
            <v>20.277000000000001</v>
          </cell>
          <cell r="O214">
            <v>49.508000000000003</v>
          </cell>
          <cell r="P214">
            <v>57.307000000000002</v>
          </cell>
          <cell r="Q214">
            <v>10430.492</v>
          </cell>
          <cell r="R214">
            <v>12842.692999999999</v>
          </cell>
          <cell r="S214">
            <v>1.2312643545481843</v>
          </cell>
          <cell r="T214">
            <v>268.92399999999998</v>
          </cell>
          <cell r="U214">
            <v>273.45699999999999</v>
          </cell>
          <cell r="V214">
            <v>10300.379999999999</v>
          </cell>
          <cell r="W214">
            <v>12740.907045953165</v>
          </cell>
          <cell r="Y214" t="str">
            <v>Goforth</v>
          </cell>
          <cell r="AC214">
            <v>0</v>
          </cell>
          <cell r="AD214">
            <v>0</v>
          </cell>
          <cell r="AG214">
            <v>0</v>
          </cell>
          <cell r="AH214">
            <v>0</v>
          </cell>
          <cell r="AI214">
            <v>0</v>
          </cell>
          <cell r="AJ214">
            <v>0</v>
          </cell>
          <cell r="AK214">
            <v>0</v>
          </cell>
          <cell r="AL214">
            <v>0</v>
          </cell>
        </row>
        <row r="215">
          <cell r="A215" t="str">
            <v>72-40-095</v>
          </cell>
          <cell r="B215" t="str">
            <v>Legend-GTH00230</v>
          </cell>
          <cell r="C215" t="str">
            <v>Crockett's Bounty CDP</v>
          </cell>
          <cell r="D215">
            <v>0</v>
          </cell>
          <cell r="E215">
            <v>0</v>
          </cell>
          <cell r="F215">
            <v>0</v>
          </cell>
          <cell r="G215">
            <v>0</v>
          </cell>
          <cell r="H215">
            <v>0</v>
          </cell>
          <cell r="I215">
            <v>0</v>
          </cell>
          <cell r="J215">
            <v>0</v>
          </cell>
          <cell r="O215">
            <v>0</v>
          </cell>
          <cell r="P215">
            <v>0</v>
          </cell>
          <cell r="Q215">
            <v>0</v>
          </cell>
          <cell r="R215">
            <v>0</v>
          </cell>
          <cell r="S215">
            <v>0</v>
          </cell>
          <cell r="T215">
            <v>0</v>
          </cell>
          <cell r="U215">
            <v>0</v>
          </cell>
          <cell r="V215">
            <v>0</v>
          </cell>
          <cell r="W215">
            <v>0</v>
          </cell>
          <cell r="Y215" t="str">
            <v>Goforth</v>
          </cell>
          <cell r="AC215">
            <v>0</v>
          </cell>
          <cell r="AD215">
            <v>0</v>
          </cell>
          <cell r="AG215">
            <v>0</v>
          </cell>
          <cell r="AH215">
            <v>0</v>
          </cell>
          <cell r="AI215">
            <v>0</v>
          </cell>
          <cell r="AJ215">
            <v>0</v>
          </cell>
          <cell r="AK215">
            <v>0</v>
          </cell>
          <cell r="AL215">
            <v>0</v>
          </cell>
        </row>
        <row r="216">
          <cell r="A216" t="str">
            <v>72-40-105</v>
          </cell>
          <cell r="B216" t="str">
            <v>Legend-PUR01309</v>
          </cell>
          <cell r="C216" t="str">
            <v>Kofford 1H</v>
          </cell>
          <cell r="D216">
            <v>91530</v>
          </cell>
          <cell r="E216">
            <v>95181</v>
          </cell>
          <cell r="F216">
            <v>1.0398885611274993</v>
          </cell>
          <cell r="G216">
            <v>239.38800000000001</v>
          </cell>
          <cell r="H216">
            <v>273.22199999999998</v>
          </cell>
          <cell r="I216">
            <v>125.9</v>
          </cell>
          <cell r="J216">
            <v>149.61000000000001</v>
          </cell>
          <cell r="O216">
            <v>365.28800000000001</v>
          </cell>
          <cell r="P216">
            <v>422.83199999999999</v>
          </cell>
          <cell r="Q216">
            <v>91164.712</v>
          </cell>
          <cell r="R216">
            <v>94758.168000000005</v>
          </cell>
          <cell r="S216">
            <v>1.0394171815076869</v>
          </cell>
          <cell r="T216">
            <v>1984.222</v>
          </cell>
          <cell r="U216">
            <v>2017.665</v>
          </cell>
          <cell r="V216">
            <v>90027.54</v>
          </cell>
          <cell r="W216">
            <v>94007.153354270296</v>
          </cell>
          <cell r="Y216" t="str">
            <v>Goforth</v>
          </cell>
          <cell r="AC216">
            <v>0</v>
          </cell>
          <cell r="AD216">
            <v>0</v>
          </cell>
          <cell r="AG216">
            <v>0</v>
          </cell>
          <cell r="AH216">
            <v>0</v>
          </cell>
          <cell r="AI216">
            <v>0</v>
          </cell>
          <cell r="AJ216">
            <v>0</v>
          </cell>
          <cell r="AK216">
            <v>0</v>
          </cell>
          <cell r="AL216">
            <v>0</v>
          </cell>
        </row>
        <row r="217">
          <cell r="A217" t="str">
            <v>72-40-116</v>
          </cell>
          <cell r="B217" t="str">
            <v>Legend-PUR01309</v>
          </cell>
          <cell r="C217" t="str">
            <v>Defee CDP</v>
          </cell>
          <cell r="D217">
            <v>5199</v>
          </cell>
          <cell r="E217">
            <v>5307</v>
          </cell>
          <cell r="F217">
            <v>1.0207732256203117</v>
          </cell>
          <cell r="G217">
            <v>13.348000000000001</v>
          </cell>
          <cell r="H217">
            <v>15.234</v>
          </cell>
          <cell r="I217">
            <v>7.02</v>
          </cell>
          <cell r="J217">
            <v>8.3420000000000005</v>
          </cell>
          <cell r="O217">
            <v>20.368000000000002</v>
          </cell>
          <cell r="P217">
            <v>23.576000000000001</v>
          </cell>
          <cell r="Q217">
            <v>5178.6319999999996</v>
          </cell>
          <cell r="R217">
            <v>5283.424</v>
          </cell>
          <cell r="S217">
            <v>1.0202354598666212</v>
          </cell>
          <cell r="T217">
            <v>110.634</v>
          </cell>
          <cell r="U217">
            <v>112.499</v>
          </cell>
          <cell r="V217">
            <v>5114.03</v>
          </cell>
          <cell r="W217">
            <v>5241.5497332497198</v>
          </cell>
          <cell r="Y217" t="str">
            <v>Goforth</v>
          </cell>
          <cell r="AC217">
            <v>0</v>
          </cell>
          <cell r="AD217">
            <v>0</v>
          </cell>
          <cell r="AG217">
            <v>0</v>
          </cell>
          <cell r="AH217">
            <v>0</v>
          </cell>
          <cell r="AI217">
            <v>0</v>
          </cell>
          <cell r="AJ217">
            <v>0</v>
          </cell>
          <cell r="AK217">
            <v>0</v>
          </cell>
          <cell r="AL217">
            <v>0</v>
          </cell>
        </row>
        <row r="218">
          <cell r="A218" t="str">
            <v>72-40-124</v>
          </cell>
          <cell r="B218" t="str">
            <v>Legend-PUR01309</v>
          </cell>
          <cell r="C218" t="str">
            <v>Dunn Daugherty CDP</v>
          </cell>
          <cell r="D218">
            <v>10209</v>
          </cell>
          <cell r="E218">
            <v>12550</v>
          </cell>
          <cell r="F218">
            <v>1.2293074737976295</v>
          </cell>
          <cell r="G218">
            <v>31.564</v>
          </cell>
          <cell r="H218">
            <v>36.024999999999999</v>
          </cell>
          <cell r="I218">
            <v>16.600999999999999</v>
          </cell>
          <cell r="J218">
            <v>19.727</v>
          </cell>
          <cell r="O218">
            <v>48.164999999999999</v>
          </cell>
          <cell r="P218">
            <v>55.751999999999995</v>
          </cell>
          <cell r="Q218">
            <v>10160.834999999999</v>
          </cell>
          <cell r="R218">
            <v>12494.248</v>
          </cell>
          <cell r="S218">
            <v>1.2296477602480504</v>
          </cell>
          <cell r="T218">
            <v>261.62700000000001</v>
          </cell>
          <cell r="U218">
            <v>266.03699999999998</v>
          </cell>
          <cell r="V218">
            <v>10034.09</v>
          </cell>
          <cell r="W218">
            <v>12395.223679105795</v>
          </cell>
          <cell r="Y218" t="str">
            <v>Goforth</v>
          </cell>
          <cell r="AC218">
            <v>0</v>
          </cell>
          <cell r="AD218">
            <v>0</v>
          </cell>
          <cell r="AG218">
            <v>0</v>
          </cell>
          <cell r="AH218">
            <v>0</v>
          </cell>
          <cell r="AI218">
            <v>0</v>
          </cell>
          <cell r="AJ218">
            <v>0</v>
          </cell>
          <cell r="AK218">
            <v>0</v>
          </cell>
          <cell r="AL218">
            <v>0</v>
          </cell>
        </row>
        <row r="219">
          <cell r="A219" t="str">
            <v>81-10-175</v>
          </cell>
          <cell r="B219" t="str">
            <v>Legend-PUR01309WS</v>
          </cell>
          <cell r="C219" t="str">
            <v>Winwood CDP</v>
          </cell>
          <cell r="D219">
            <v>19851</v>
          </cell>
          <cell r="E219">
            <v>21058</v>
          </cell>
          <cell r="F219">
            <v>1.0608029822175205</v>
          </cell>
          <cell r="K219">
            <v>610.23699999999997</v>
          </cell>
          <cell r="L219">
            <v>687.99</v>
          </cell>
          <cell r="O219">
            <v>610.23699999999997</v>
          </cell>
          <cell r="P219">
            <v>687.99</v>
          </cell>
          <cell r="Q219">
            <v>19240.762999999999</v>
          </cell>
          <cell r="R219">
            <v>20370.009999999998</v>
          </cell>
          <cell r="S219">
            <v>1.0586903440367723</v>
          </cell>
          <cell r="V219">
            <v>19000.759999999998</v>
          </cell>
          <cell r="W219">
            <v>20208.565597194949</v>
          </cell>
          <cell r="Y219" t="str">
            <v>WS</v>
          </cell>
          <cell r="AE219">
            <v>0</v>
          </cell>
          <cell r="AG219">
            <v>0</v>
          </cell>
          <cell r="AH219">
            <v>0</v>
          </cell>
          <cell r="AI219">
            <v>0</v>
          </cell>
          <cell r="AJ219">
            <v>0</v>
          </cell>
          <cell r="AK219">
            <v>0</v>
          </cell>
          <cell r="AL219">
            <v>0</v>
          </cell>
        </row>
        <row r="220">
          <cell r="A220" t="str">
            <v>72-10-158</v>
          </cell>
          <cell r="B220" t="str">
            <v>Bluestone-PUR01331</v>
          </cell>
          <cell r="C220" t="str">
            <v>Hall CDP</v>
          </cell>
          <cell r="D220">
            <v>4504</v>
          </cell>
          <cell r="E220">
            <v>5440</v>
          </cell>
          <cell r="F220">
            <v>1.2078152753108349</v>
          </cell>
          <cell r="G220">
            <v>13.682</v>
          </cell>
          <cell r="H220">
            <v>15.616</v>
          </cell>
          <cell r="I220">
            <v>7.1959999999999997</v>
          </cell>
          <cell r="J220">
            <v>8.5510000000000002</v>
          </cell>
          <cell r="O220">
            <v>20.878</v>
          </cell>
          <cell r="P220">
            <v>24.167000000000002</v>
          </cell>
          <cell r="Q220">
            <v>4483.1220000000003</v>
          </cell>
          <cell r="R220">
            <v>5415.8329999999996</v>
          </cell>
          <cell r="S220">
            <v>1.2080494351927071</v>
          </cell>
          <cell r="T220">
            <v>113.407</v>
          </cell>
          <cell r="U220">
            <v>115.318</v>
          </cell>
          <cell r="V220">
            <v>4427.2</v>
          </cell>
          <cell r="W220">
            <v>5372.9093134442801</v>
          </cell>
          <cell r="Y220" t="str">
            <v>Goforth</v>
          </cell>
          <cell r="AC220">
            <v>0</v>
          </cell>
          <cell r="AD220">
            <v>0</v>
          </cell>
          <cell r="AG220">
            <v>0</v>
          </cell>
          <cell r="AH220">
            <v>0</v>
          </cell>
          <cell r="AI220">
            <v>0</v>
          </cell>
          <cell r="AJ220">
            <v>0</v>
          </cell>
          <cell r="AK220">
            <v>0</v>
          </cell>
          <cell r="AL220">
            <v>0</v>
          </cell>
        </row>
        <row r="221">
          <cell r="A221" t="str">
            <v>72-10-159</v>
          </cell>
          <cell r="B221" t="str">
            <v>Bluestone-PUR01331</v>
          </cell>
          <cell r="C221" t="str">
            <v>Tandy CDP</v>
          </cell>
          <cell r="D221">
            <v>4673</v>
          </cell>
          <cell r="E221">
            <v>5687</v>
          </cell>
          <cell r="F221">
            <v>1.2169912261930238</v>
          </cell>
          <cell r="G221">
            <v>14.303000000000001</v>
          </cell>
          <cell r="H221">
            <v>16.324999999999999</v>
          </cell>
          <cell r="I221">
            <v>7.5220000000000002</v>
          </cell>
          <cell r="J221">
            <v>8.9390000000000001</v>
          </cell>
          <cell r="O221">
            <v>21.825000000000003</v>
          </cell>
          <cell r="P221">
            <v>25.263999999999999</v>
          </cell>
          <cell r="Q221">
            <v>4651.1750000000002</v>
          </cell>
          <cell r="R221">
            <v>5661.7359999999999</v>
          </cell>
          <cell r="S221">
            <v>1.2172700446661326</v>
          </cell>
          <cell r="T221">
            <v>118.556</v>
          </cell>
          <cell r="U221">
            <v>120.554</v>
          </cell>
          <cell r="V221">
            <v>4593.16</v>
          </cell>
          <cell r="W221">
            <v>5616.8633864195526</v>
          </cell>
          <cell r="Y221" t="str">
            <v>Goforth</v>
          </cell>
          <cell r="AC221">
            <v>0</v>
          </cell>
          <cell r="AD221">
            <v>0</v>
          </cell>
          <cell r="AG221">
            <v>0</v>
          </cell>
          <cell r="AH221">
            <v>0</v>
          </cell>
          <cell r="AI221">
            <v>0</v>
          </cell>
          <cell r="AJ221">
            <v>0</v>
          </cell>
          <cell r="AK221">
            <v>0</v>
          </cell>
          <cell r="AL221">
            <v>0</v>
          </cell>
        </row>
        <row r="222">
          <cell r="A222" t="str">
            <v>72-40-110</v>
          </cell>
          <cell r="B222" t="str">
            <v>Bluestone-PUR01236</v>
          </cell>
          <cell r="C222" t="str">
            <v>Broumley</v>
          </cell>
          <cell r="D222">
            <v>4645</v>
          </cell>
          <cell r="E222">
            <v>5632</v>
          </cell>
          <cell r="F222">
            <v>1.2124865446716899</v>
          </cell>
          <cell r="G222">
            <v>14.164999999999999</v>
          </cell>
          <cell r="H222">
            <v>16.167000000000002</v>
          </cell>
          <cell r="I222">
            <v>7.45</v>
          </cell>
          <cell r="J222">
            <v>8.8529999999999998</v>
          </cell>
          <cell r="O222">
            <v>21.614999999999998</v>
          </cell>
          <cell r="P222">
            <v>25.020000000000003</v>
          </cell>
          <cell r="Q222">
            <v>4623.3850000000002</v>
          </cell>
          <cell r="R222">
            <v>5606.98</v>
          </cell>
          <cell r="S222">
            <v>1.2127434769113969</v>
          </cell>
          <cell r="T222">
            <v>117.40900000000001</v>
          </cell>
          <cell r="U222">
            <v>119.38800000000001</v>
          </cell>
          <cell r="V222">
            <v>4565.71</v>
          </cell>
          <cell r="W222">
            <v>5562.5413601741066</v>
          </cell>
          <cell r="Y222" t="str">
            <v>Goforth</v>
          </cell>
          <cell r="AC222">
            <v>0</v>
          </cell>
          <cell r="AD222">
            <v>0</v>
          </cell>
          <cell r="AG222">
            <v>0</v>
          </cell>
          <cell r="AH222">
            <v>0</v>
          </cell>
          <cell r="AI222">
            <v>0</v>
          </cell>
          <cell r="AJ222">
            <v>0</v>
          </cell>
          <cell r="AK222">
            <v>0</v>
          </cell>
          <cell r="AL222">
            <v>0</v>
          </cell>
        </row>
        <row r="223">
          <cell r="A223" t="str">
            <v>72-40-131</v>
          </cell>
          <cell r="B223" t="str">
            <v>Bluestone-PUR01280</v>
          </cell>
          <cell r="C223" t="str">
            <v>Buck North</v>
          </cell>
          <cell r="D223">
            <v>5236</v>
          </cell>
          <cell r="E223">
            <v>6309</v>
          </cell>
          <cell r="F223">
            <v>1.2049274255156608</v>
          </cell>
          <cell r="G223">
            <v>15.867000000000001</v>
          </cell>
          <cell r="H223">
            <v>18.11</v>
          </cell>
          <cell r="I223">
            <v>8.3450000000000006</v>
          </cell>
          <cell r="J223">
            <v>9.9169999999999998</v>
          </cell>
          <cell r="O223">
            <v>24.212000000000003</v>
          </cell>
          <cell r="P223">
            <v>28.027000000000001</v>
          </cell>
          <cell r="Q223">
            <v>5211.7879999999996</v>
          </cell>
          <cell r="R223">
            <v>6280.973</v>
          </cell>
          <cell r="S223">
            <v>1.2051474465193137</v>
          </cell>
          <cell r="T223">
            <v>131.52199999999999</v>
          </cell>
          <cell r="U223">
            <v>133.739</v>
          </cell>
          <cell r="V223">
            <v>5146.78</v>
          </cell>
          <cell r="W223">
            <v>6231.1925661651794</v>
          </cell>
          <cell r="Y223" t="str">
            <v>Goforth</v>
          </cell>
          <cell r="AC223">
            <v>0</v>
          </cell>
          <cell r="AD223">
            <v>0</v>
          </cell>
          <cell r="AG223">
            <v>0</v>
          </cell>
          <cell r="AH223">
            <v>0</v>
          </cell>
          <cell r="AI223">
            <v>0</v>
          </cell>
          <cell r="AJ223">
            <v>0</v>
          </cell>
          <cell r="AK223">
            <v>0</v>
          </cell>
          <cell r="AL223">
            <v>0</v>
          </cell>
        </row>
        <row r="224">
          <cell r="A224" t="str">
            <v>72-40-175</v>
          </cell>
          <cell r="B224" t="str">
            <v>Bluestone-PUR01236</v>
          </cell>
          <cell r="C224" t="str">
            <v>Marshland 1H</v>
          </cell>
          <cell r="D224">
            <v>2320</v>
          </cell>
          <cell r="E224">
            <v>2785</v>
          </cell>
          <cell r="F224">
            <v>1.2004310344827587</v>
          </cell>
          <cell r="G224">
            <v>7.0039999999999996</v>
          </cell>
          <cell r="H224">
            <v>7.9939999999999998</v>
          </cell>
          <cell r="I224">
            <v>3.6840000000000002</v>
          </cell>
          <cell r="J224">
            <v>4.3780000000000001</v>
          </cell>
          <cell r="O224">
            <v>10.687999999999999</v>
          </cell>
          <cell r="P224">
            <v>12.372</v>
          </cell>
          <cell r="Q224">
            <v>2309.3119999999999</v>
          </cell>
          <cell r="R224">
            <v>2772.6280000000002</v>
          </cell>
          <cell r="S224">
            <v>1.2006294515422777</v>
          </cell>
          <cell r="T224">
            <v>58.058</v>
          </cell>
          <cell r="U224">
            <v>59.036999999999999</v>
          </cell>
          <cell r="V224">
            <v>2280.5100000000002</v>
          </cell>
          <cell r="W224">
            <v>2750.6532797293394</v>
          </cell>
          <cell r="Y224" t="str">
            <v>Goforth</v>
          </cell>
          <cell r="AC224">
            <v>0</v>
          </cell>
          <cell r="AD224">
            <v>0</v>
          </cell>
          <cell r="AG224">
            <v>0</v>
          </cell>
          <cell r="AH224">
            <v>0</v>
          </cell>
          <cell r="AI224">
            <v>0</v>
          </cell>
          <cell r="AJ224">
            <v>0</v>
          </cell>
          <cell r="AK224">
            <v>0</v>
          </cell>
          <cell r="AL224">
            <v>0</v>
          </cell>
        </row>
        <row r="225">
          <cell r="A225" t="str">
            <v>72-40-187</v>
          </cell>
          <cell r="B225" t="str">
            <v>Bluestone-PUR01331</v>
          </cell>
          <cell r="C225" t="str">
            <v>Saunders C</v>
          </cell>
          <cell r="D225">
            <v>3984</v>
          </cell>
          <cell r="E225">
            <v>4781</v>
          </cell>
          <cell r="F225">
            <v>1.2000502008032128</v>
          </cell>
          <cell r="G225">
            <v>12.025</v>
          </cell>
          <cell r="H225">
            <v>13.724</v>
          </cell>
          <cell r="I225">
            <v>6.3239999999999998</v>
          </cell>
          <cell r="J225">
            <v>7.5149999999999997</v>
          </cell>
          <cell r="O225">
            <v>18.349</v>
          </cell>
          <cell r="P225">
            <v>21.239000000000001</v>
          </cell>
          <cell r="Q225">
            <v>3965.6509999999998</v>
          </cell>
          <cell r="R225">
            <v>4759.7610000000004</v>
          </cell>
          <cell r="S225">
            <v>1.2002470716661655</v>
          </cell>
          <cell r="T225">
            <v>99.668999999999997</v>
          </cell>
          <cell r="U225">
            <v>101.349</v>
          </cell>
          <cell r="V225">
            <v>3916.18</v>
          </cell>
          <cell r="W225">
            <v>4722.0370729062106</v>
          </cell>
          <cell r="Y225" t="str">
            <v>Goforth</v>
          </cell>
          <cell r="AC225">
            <v>0</v>
          </cell>
          <cell r="AD225">
            <v>0</v>
          </cell>
          <cell r="AG225">
            <v>0</v>
          </cell>
          <cell r="AH225">
            <v>0</v>
          </cell>
          <cell r="AI225">
            <v>0</v>
          </cell>
          <cell r="AJ225">
            <v>0</v>
          </cell>
          <cell r="AK225">
            <v>0</v>
          </cell>
          <cell r="AL225">
            <v>0</v>
          </cell>
        </row>
        <row r="226">
          <cell r="A226" t="str">
            <v>72-40-191</v>
          </cell>
          <cell r="B226" t="str">
            <v>Bluestone-PUR01236</v>
          </cell>
          <cell r="C226" t="str">
            <v>Broumley #6</v>
          </cell>
          <cell r="D226">
            <v>4737</v>
          </cell>
          <cell r="E226">
            <v>5870</v>
          </cell>
          <cell r="F226">
            <v>1.2391809161916825</v>
          </cell>
          <cell r="G226">
            <v>14.763</v>
          </cell>
          <cell r="H226">
            <v>16.850000000000001</v>
          </cell>
          <cell r="I226">
            <v>7.7649999999999997</v>
          </cell>
          <cell r="J226">
            <v>9.2270000000000003</v>
          </cell>
          <cell r="O226">
            <v>22.527999999999999</v>
          </cell>
          <cell r="P226">
            <v>26.077000000000002</v>
          </cell>
          <cell r="Q226">
            <v>4714.4719999999998</v>
          </cell>
          <cell r="R226">
            <v>5843.9229999999998</v>
          </cell>
          <cell r="S226">
            <v>1.2395710484652365</v>
          </cell>
          <cell r="T226">
            <v>122.37</v>
          </cell>
          <cell r="U226">
            <v>124.43300000000001</v>
          </cell>
          <cell r="V226">
            <v>4655.66</v>
          </cell>
          <cell r="W226">
            <v>5797.6064464600813</v>
          </cell>
          <cell r="Y226" t="str">
            <v>Goforth</v>
          </cell>
          <cell r="AC226">
            <v>0</v>
          </cell>
          <cell r="AD226">
            <v>0</v>
          </cell>
          <cell r="AG226">
            <v>0</v>
          </cell>
          <cell r="AH226">
            <v>0</v>
          </cell>
          <cell r="AI226">
            <v>0</v>
          </cell>
          <cell r="AJ226">
            <v>0</v>
          </cell>
          <cell r="AK226">
            <v>0</v>
          </cell>
          <cell r="AL226">
            <v>0</v>
          </cell>
        </row>
        <row r="227">
          <cell r="A227" t="str">
            <v>72-40-132</v>
          </cell>
          <cell r="B227" t="str">
            <v>Spindletop-PUR01279</v>
          </cell>
          <cell r="C227" t="str">
            <v>Wilson Harris 3</v>
          </cell>
          <cell r="D227">
            <v>0</v>
          </cell>
          <cell r="E227">
            <v>0</v>
          </cell>
          <cell r="F227">
            <v>0</v>
          </cell>
          <cell r="G227">
            <v>0</v>
          </cell>
          <cell r="H227">
            <v>0</v>
          </cell>
          <cell r="I227">
            <v>0</v>
          </cell>
          <cell r="J227">
            <v>0</v>
          </cell>
          <cell r="O227">
            <v>0</v>
          </cell>
          <cell r="P227">
            <v>0</v>
          </cell>
          <cell r="Q227">
            <v>0</v>
          </cell>
          <cell r="R227">
            <v>0</v>
          </cell>
          <cell r="S227">
            <v>0</v>
          </cell>
          <cell r="T227">
            <v>0</v>
          </cell>
          <cell r="U227">
            <v>0</v>
          </cell>
          <cell r="V227">
            <v>0</v>
          </cell>
          <cell r="W227">
            <v>0</v>
          </cell>
          <cell r="Y227" t="str">
            <v>Goforth</v>
          </cell>
          <cell r="AC227">
            <v>0</v>
          </cell>
          <cell r="AD227">
            <v>0</v>
          </cell>
          <cell r="AG227">
            <v>0</v>
          </cell>
          <cell r="AH227">
            <v>0</v>
          </cell>
          <cell r="AI227">
            <v>0</v>
          </cell>
          <cell r="AJ227">
            <v>0</v>
          </cell>
          <cell r="AK227">
            <v>0</v>
          </cell>
          <cell r="AL227">
            <v>0</v>
          </cell>
        </row>
        <row r="228">
          <cell r="A228" t="str">
            <v>72-40-135</v>
          </cell>
          <cell r="B228" t="str">
            <v>Spindletop-PUR01279</v>
          </cell>
          <cell r="C228" t="str">
            <v>Wilson Harris 2</v>
          </cell>
          <cell r="D228">
            <v>9189</v>
          </cell>
          <cell r="E228">
            <v>10964</v>
          </cell>
          <cell r="F228">
            <v>1.1931657416476222</v>
          </cell>
          <cell r="G228">
            <v>27.576000000000001</v>
          </cell>
          <cell r="H228">
            <v>31.472999999999999</v>
          </cell>
          <cell r="I228">
            <v>14.503</v>
          </cell>
          <cell r="J228">
            <v>17.234000000000002</v>
          </cell>
          <cell r="O228">
            <v>42.079000000000001</v>
          </cell>
          <cell r="P228">
            <v>48.707000000000001</v>
          </cell>
          <cell r="Q228">
            <v>9146.9210000000003</v>
          </cell>
          <cell r="R228">
            <v>10915.293</v>
          </cell>
          <cell r="S228">
            <v>1.1933297554444824</v>
          </cell>
          <cell r="T228">
            <v>228.565</v>
          </cell>
          <cell r="U228">
            <v>232.417</v>
          </cell>
          <cell r="V228">
            <v>9032.82</v>
          </cell>
          <cell r="W228">
            <v>10828.782833346811</v>
          </cell>
          <cell r="Y228" t="str">
            <v>Goforth</v>
          </cell>
          <cell r="AC228">
            <v>0</v>
          </cell>
          <cell r="AD228">
            <v>0</v>
          </cell>
          <cell r="AG228">
            <v>0</v>
          </cell>
          <cell r="AH228">
            <v>0</v>
          </cell>
          <cell r="AI228">
            <v>0</v>
          </cell>
          <cell r="AJ228">
            <v>0</v>
          </cell>
          <cell r="AK228">
            <v>0</v>
          </cell>
          <cell r="AL228">
            <v>0</v>
          </cell>
        </row>
        <row r="229">
          <cell r="A229" t="str">
            <v>72-40-136</v>
          </cell>
          <cell r="B229" t="str">
            <v>Spindletop-PUR01279</v>
          </cell>
          <cell r="C229" t="str">
            <v>Wilson Harris 4</v>
          </cell>
          <cell r="D229">
            <v>0</v>
          </cell>
          <cell r="E229">
            <v>0</v>
          </cell>
          <cell r="F229">
            <v>0</v>
          </cell>
          <cell r="G229">
            <v>0</v>
          </cell>
          <cell r="H229">
            <v>0</v>
          </cell>
          <cell r="I229">
            <v>0</v>
          </cell>
          <cell r="J229">
            <v>0</v>
          </cell>
          <cell r="O229">
            <v>0</v>
          </cell>
          <cell r="P229">
            <v>0</v>
          </cell>
          <cell r="Q229">
            <v>0</v>
          </cell>
          <cell r="R229">
            <v>0</v>
          </cell>
          <cell r="S229">
            <v>0</v>
          </cell>
          <cell r="T229">
            <v>0</v>
          </cell>
          <cell r="U229">
            <v>0</v>
          </cell>
          <cell r="V229">
            <v>0</v>
          </cell>
          <cell r="W229">
            <v>0</v>
          </cell>
          <cell r="Y229" t="str">
            <v>Goforth</v>
          </cell>
          <cell r="AC229">
            <v>0</v>
          </cell>
          <cell r="AD229">
            <v>0</v>
          </cell>
          <cell r="AG229">
            <v>0</v>
          </cell>
          <cell r="AH229">
            <v>0</v>
          </cell>
          <cell r="AI229">
            <v>0</v>
          </cell>
          <cell r="AJ229">
            <v>0</v>
          </cell>
          <cell r="AK229">
            <v>0</v>
          </cell>
          <cell r="AL229">
            <v>0</v>
          </cell>
        </row>
        <row r="230">
          <cell r="A230" t="str">
            <v>72-40-137</v>
          </cell>
          <cell r="B230" t="str">
            <v>Spindletop-PUR01279</v>
          </cell>
          <cell r="C230" t="str">
            <v>Fitz Williams 2</v>
          </cell>
          <cell r="D230">
            <v>14250</v>
          </cell>
          <cell r="E230">
            <v>16832</v>
          </cell>
          <cell r="F230">
            <v>1.1811929824561405</v>
          </cell>
          <cell r="G230">
            <v>42.334000000000003</v>
          </cell>
          <cell r="H230">
            <v>48.317</v>
          </cell>
          <cell r="I230">
            <v>22.263999999999999</v>
          </cell>
          <cell r="J230">
            <v>26.457000000000001</v>
          </cell>
          <cell r="O230">
            <v>64.597999999999999</v>
          </cell>
          <cell r="P230">
            <v>74.774000000000001</v>
          </cell>
          <cell r="Q230">
            <v>14185.402</v>
          </cell>
          <cell r="R230">
            <v>16757.225999999999</v>
          </cell>
          <cell r="S230">
            <v>1.1813007484736773</v>
          </cell>
          <cell r="T230">
            <v>350.89400000000001</v>
          </cell>
          <cell r="U230">
            <v>356.80799999999999</v>
          </cell>
          <cell r="V230">
            <v>14008.46</v>
          </cell>
          <cell r="W230">
            <v>16624.415051736389</v>
          </cell>
          <cell r="Y230" t="str">
            <v>Goforth</v>
          </cell>
          <cell r="AC230">
            <v>0</v>
          </cell>
          <cell r="AD230">
            <v>0</v>
          </cell>
          <cell r="AG230">
            <v>0</v>
          </cell>
          <cell r="AH230">
            <v>0</v>
          </cell>
          <cell r="AI230">
            <v>0</v>
          </cell>
          <cell r="AJ230">
            <v>0</v>
          </cell>
          <cell r="AK230">
            <v>0</v>
          </cell>
          <cell r="AL230">
            <v>0</v>
          </cell>
        </row>
        <row r="231">
          <cell r="A231" t="str">
            <v>81-10-176T</v>
          </cell>
          <cell r="B231" t="str">
            <v>Total-GTH00200WS</v>
          </cell>
          <cell r="C231" t="str">
            <v>Hodges Wilkinson CDP</v>
          </cell>
          <cell r="D231">
            <v>98074</v>
          </cell>
          <cell r="E231">
            <v>102139</v>
          </cell>
          <cell r="F231">
            <v>1.0414482941452372</v>
          </cell>
          <cell r="K231">
            <v>2959.8739999999998</v>
          </cell>
          <cell r="L231">
            <v>3337.0050000000001</v>
          </cell>
          <cell r="O231">
            <v>2959.8739999999998</v>
          </cell>
          <cell r="P231">
            <v>3337.0050000000001</v>
          </cell>
          <cell r="Q231">
            <v>95114.126000000004</v>
          </cell>
          <cell r="R231">
            <v>98801.994999999995</v>
          </cell>
          <cell r="S231">
            <v>1.0387730945453886</v>
          </cell>
          <cell r="V231">
            <v>93927.69</v>
          </cell>
          <cell r="W231">
            <v>98018.930628469374</v>
          </cell>
          <cell r="Y231" t="str">
            <v>WS</v>
          </cell>
          <cell r="AE231">
            <v>0</v>
          </cell>
          <cell r="AG231">
            <v>0</v>
          </cell>
          <cell r="AH231">
            <v>0</v>
          </cell>
          <cell r="AI231">
            <v>0</v>
          </cell>
          <cell r="AJ231">
            <v>0</v>
          </cell>
          <cell r="AK231">
            <v>0</v>
          </cell>
          <cell r="AL231">
            <v>0</v>
          </cell>
        </row>
        <row r="232">
          <cell r="A232" t="str">
            <v>81-10-183T</v>
          </cell>
          <cell r="B232" t="str">
            <v>Total-GTH00200WS</v>
          </cell>
          <cell r="C232" t="str">
            <v>Four 7s CDP</v>
          </cell>
          <cell r="D232">
            <v>87782</v>
          </cell>
          <cell r="E232">
            <v>100002</v>
          </cell>
          <cell r="F232">
            <v>1.1392084937686542</v>
          </cell>
          <cell r="K232">
            <v>2897.9459999999999</v>
          </cell>
          <cell r="L232">
            <v>3267.1860000000001</v>
          </cell>
          <cell r="O232">
            <v>2897.9459999999999</v>
          </cell>
          <cell r="P232">
            <v>3267.1860000000001</v>
          </cell>
          <cell r="Q232">
            <v>84884.054000000004</v>
          </cell>
          <cell r="R232">
            <v>96734.813999999998</v>
          </cell>
          <cell r="S232">
            <v>1.1396111453395004</v>
          </cell>
          <cell r="V232">
            <v>83825.23</v>
          </cell>
          <cell r="W232">
            <v>95968.133263137948</v>
          </cell>
          <cell r="Y232" t="str">
            <v>WS</v>
          </cell>
          <cell r="AE232">
            <v>0</v>
          </cell>
          <cell r="AG232">
            <v>0</v>
          </cell>
          <cell r="AH232">
            <v>0</v>
          </cell>
          <cell r="AI232">
            <v>0</v>
          </cell>
          <cell r="AJ232">
            <v>0</v>
          </cell>
          <cell r="AK232">
            <v>0</v>
          </cell>
          <cell r="AL232">
            <v>0</v>
          </cell>
        </row>
        <row r="233">
          <cell r="A233" t="str">
            <v>81-10-214T</v>
          </cell>
          <cell r="B233" t="str">
            <v>Total-GTH00200WS</v>
          </cell>
          <cell r="C233" t="str">
            <v>Four 7's #2 CDP</v>
          </cell>
          <cell r="D233">
            <v>90289</v>
          </cell>
          <cell r="E233">
            <v>102859</v>
          </cell>
          <cell r="F233">
            <v>1.139219617007609</v>
          </cell>
          <cell r="K233">
            <v>2980.739</v>
          </cell>
          <cell r="L233">
            <v>3360.5279999999998</v>
          </cell>
          <cell r="O233">
            <v>2980.739</v>
          </cell>
          <cell r="P233">
            <v>3360.5279999999998</v>
          </cell>
          <cell r="Q233">
            <v>87308.260999999999</v>
          </cell>
          <cell r="R233">
            <v>99498.471999999994</v>
          </cell>
          <cell r="S233">
            <v>1.139622652660554</v>
          </cell>
          <cell r="V233">
            <v>86219.19</v>
          </cell>
          <cell r="W233">
            <v>98709.887635433915</v>
          </cell>
          <cell r="Y233" t="str">
            <v>WS</v>
          </cell>
          <cell r="AE233">
            <v>0</v>
          </cell>
          <cell r="AG233">
            <v>0</v>
          </cell>
          <cell r="AH233">
            <v>0</v>
          </cell>
          <cell r="AI233">
            <v>0</v>
          </cell>
          <cell r="AJ233">
            <v>0</v>
          </cell>
          <cell r="AK233">
            <v>0</v>
          </cell>
          <cell r="AL233">
            <v>0</v>
          </cell>
        </row>
        <row r="234">
          <cell r="A234" t="str">
            <v>81-10-349T</v>
          </cell>
          <cell r="B234" t="str">
            <v>Total-GTH00200WS</v>
          </cell>
          <cell r="C234" t="str">
            <v>Campfire Marys Creek B CDP</v>
          </cell>
          <cell r="D234">
            <v>5591</v>
          </cell>
          <cell r="E234">
            <v>6399</v>
          </cell>
          <cell r="F234">
            <v>1.1445179753174746</v>
          </cell>
          <cell r="K234">
            <v>185.43600000000001</v>
          </cell>
          <cell r="L234">
            <v>209.06299999999999</v>
          </cell>
          <cell r="O234">
            <v>185.43600000000001</v>
          </cell>
          <cell r="P234">
            <v>209.06299999999999</v>
          </cell>
          <cell r="Q234">
            <v>5405.5640000000003</v>
          </cell>
          <cell r="R234">
            <v>6189.9369999999999</v>
          </cell>
          <cell r="S234">
            <v>1.1451047476267044</v>
          </cell>
          <cell r="V234">
            <v>5338.14</v>
          </cell>
          <cell r="W234">
            <v>6140.8780804233347</v>
          </cell>
          <cell r="Y234" t="str">
            <v>WS</v>
          </cell>
          <cell r="AE234">
            <v>0</v>
          </cell>
          <cell r="AG234">
            <v>0</v>
          </cell>
          <cell r="AH234">
            <v>0</v>
          </cell>
          <cell r="AI234">
            <v>0</v>
          </cell>
          <cell r="AJ234">
            <v>0</v>
          </cell>
          <cell r="AK234">
            <v>0</v>
          </cell>
          <cell r="AL234">
            <v>0</v>
          </cell>
        </row>
        <row r="235">
          <cell r="A235" t="str">
            <v>81-40-080T</v>
          </cell>
          <cell r="B235" t="str">
            <v>Total-GTH00200WS</v>
          </cell>
          <cell r="C235" t="str">
            <v>Mary's Creek 1H</v>
          </cell>
          <cell r="D235">
            <v>1677</v>
          </cell>
          <cell r="E235">
            <v>1901</v>
          </cell>
          <cell r="F235">
            <v>1.133571854502087</v>
          </cell>
          <cell r="K235">
            <v>55.088999999999999</v>
          </cell>
          <cell r="L235">
            <v>62.107999999999997</v>
          </cell>
          <cell r="O235">
            <v>55.088999999999999</v>
          </cell>
          <cell r="P235">
            <v>62.107999999999997</v>
          </cell>
          <cell r="Q235">
            <v>1621.9110000000001</v>
          </cell>
          <cell r="R235">
            <v>1838.8920000000001</v>
          </cell>
          <cell r="S235">
            <v>1.133781076766851</v>
          </cell>
          <cell r="V235">
            <v>1601.68</v>
          </cell>
          <cell r="W235">
            <v>1824.317690966132</v>
          </cell>
          <cell r="Y235" t="str">
            <v>WS</v>
          </cell>
          <cell r="AE235">
            <v>0</v>
          </cell>
          <cell r="AG235">
            <v>0</v>
          </cell>
          <cell r="AH235">
            <v>0</v>
          </cell>
          <cell r="AI235">
            <v>0</v>
          </cell>
          <cell r="AJ235">
            <v>0</v>
          </cell>
          <cell r="AK235">
            <v>0</v>
          </cell>
          <cell r="AL235">
            <v>0</v>
          </cell>
        </row>
        <row r="236">
          <cell r="A236" t="str">
            <v>81-40-085T</v>
          </cell>
          <cell r="B236" t="str">
            <v>Total-GTH00200WS</v>
          </cell>
          <cell r="C236" t="str">
            <v>Mary's Creek 3H</v>
          </cell>
          <cell r="D236">
            <v>865</v>
          </cell>
          <cell r="E236">
            <v>967</v>
          </cell>
          <cell r="F236">
            <v>1.1179190751445087</v>
          </cell>
          <cell r="K236">
            <v>28.023</v>
          </cell>
          <cell r="L236">
            <v>31.593</v>
          </cell>
          <cell r="O236">
            <v>28.023</v>
          </cell>
          <cell r="P236">
            <v>31.593</v>
          </cell>
          <cell r="Q236">
            <v>836.97699999999998</v>
          </cell>
          <cell r="R236">
            <v>935.40700000000004</v>
          </cell>
          <cell r="S236">
            <v>1.117601797898867</v>
          </cell>
          <cell r="V236">
            <v>826.54</v>
          </cell>
          <cell r="W236">
            <v>927.99334509778532</v>
          </cell>
          <cell r="Y236" t="str">
            <v>WS</v>
          </cell>
          <cell r="AE236">
            <v>0</v>
          </cell>
          <cell r="AG236">
            <v>0</v>
          </cell>
          <cell r="AH236">
            <v>0</v>
          </cell>
          <cell r="AI236">
            <v>0</v>
          </cell>
          <cell r="AJ236">
            <v>0</v>
          </cell>
          <cell r="AK236">
            <v>0</v>
          </cell>
          <cell r="AL236">
            <v>0</v>
          </cell>
        </row>
        <row r="237">
          <cell r="A237" t="str">
            <v>81-40-139T</v>
          </cell>
          <cell r="B237" t="str">
            <v>Total-GTH00200WS</v>
          </cell>
          <cell r="C237" t="str">
            <v>Mary's  Creek 5H</v>
          </cell>
          <cell r="D237">
            <v>589</v>
          </cell>
          <cell r="E237">
            <v>671</v>
          </cell>
          <cell r="F237">
            <v>1.1392190152801358</v>
          </cell>
          <cell r="K237">
            <v>19.443999999999999</v>
          </cell>
          <cell r="L237">
            <v>21.922000000000001</v>
          </cell>
          <cell r="O237">
            <v>19.443999999999999</v>
          </cell>
          <cell r="P237">
            <v>21.922000000000001</v>
          </cell>
          <cell r="Q237">
            <v>569.55600000000004</v>
          </cell>
          <cell r="R237">
            <v>649.07799999999997</v>
          </cell>
          <cell r="S237">
            <v>1.1396210381419911</v>
          </cell>
          <cell r="V237">
            <v>562.45000000000005</v>
          </cell>
          <cell r="W237">
            <v>643.93367213349939</v>
          </cell>
          <cell r="Y237" t="str">
            <v>WS</v>
          </cell>
          <cell r="AE237">
            <v>0</v>
          </cell>
          <cell r="AG237">
            <v>0</v>
          </cell>
          <cell r="AH237">
            <v>0</v>
          </cell>
          <cell r="AI237">
            <v>0</v>
          </cell>
          <cell r="AJ237">
            <v>0</v>
          </cell>
          <cell r="AK237">
            <v>0</v>
          </cell>
          <cell r="AL237">
            <v>0</v>
          </cell>
        </row>
        <row r="238">
          <cell r="A238" t="str">
            <v>81-40-140T</v>
          </cell>
          <cell r="B238" t="str">
            <v>Total-GTH00200WS</v>
          </cell>
          <cell r="C238" t="str">
            <v>Mary's  Creek 7H</v>
          </cell>
          <cell r="D238">
            <v>0</v>
          </cell>
          <cell r="E238">
            <v>0</v>
          </cell>
          <cell r="F238">
            <v>0</v>
          </cell>
          <cell r="K238">
            <v>0</v>
          </cell>
          <cell r="L238">
            <v>0</v>
          </cell>
          <cell r="O238">
            <v>0</v>
          </cell>
          <cell r="P238">
            <v>0</v>
          </cell>
          <cell r="Q238">
            <v>0</v>
          </cell>
          <cell r="R238">
            <v>0</v>
          </cell>
          <cell r="S238">
            <v>0</v>
          </cell>
          <cell r="V238">
            <v>0</v>
          </cell>
          <cell r="W238">
            <v>0</v>
          </cell>
          <cell r="Y238" t="str">
            <v>WS</v>
          </cell>
          <cell r="AE238">
            <v>0</v>
          </cell>
          <cell r="AG238">
            <v>0</v>
          </cell>
          <cell r="AH238">
            <v>0</v>
          </cell>
          <cell r="AI238">
            <v>0</v>
          </cell>
          <cell r="AJ238">
            <v>0</v>
          </cell>
          <cell r="AK238">
            <v>0</v>
          </cell>
          <cell r="AL238">
            <v>0</v>
          </cell>
        </row>
        <row r="239">
          <cell r="A239" t="str">
            <v>81-40-141T</v>
          </cell>
          <cell r="B239" t="str">
            <v>Total-GTH00200WS</v>
          </cell>
          <cell r="C239" t="str">
            <v>Mary's Creek 8H</v>
          </cell>
          <cell r="D239">
            <v>500</v>
          </cell>
          <cell r="E239">
            <v>572</v>
          </cell>
          <cell r="F239">
            <v>1.1439999999999999</v>
          </cell>
          <cell r="K239">
            <v>16.576000000000001</v>
          </cell>
          <cell r="L239">
            <v>18.687999999999999</v>
          </cell>
          <cell r="O239">
            <v>16.576000000000001</v>
          </cell>
          <cell r="P239">
            <v>18.687999999999999</v>
          </cell>
          <cell r="Q239">
            <v>483.42399999999998</v>
          </cell>
          <cell r="R239">
            <v>553.31200000000001</v>
          </cell>
          <cell r="S239">
            <v>1.1445687429668367</v>
          </cell>
          <cell r="V239">
            <v>477.39</v>
          </cell>
          <cell r="W239">
            <v>548.92667444518361</v>
          </cell>
          <cell r="Y239" t="str">
            <v>WS</v>
          </cell>
          <cell r="AE239">
            <v>0</v>
          </cell>
          <cell r="AG239">
            <v>0</v>
          </cell>
          <cell r="AH239">
            <v>0</v>
          </cell>
          <cell r="AI239">
            <v>0</v>
          </cell>
          <cell r="AJ239">
            <v>0</v>
          </cell>
          <cell r="AK239">
            <v>0</v>
          </cell>
          <cell r="AL239">
            <v>0</v>
          </cell>
        </row>
        <row r="240">
          <cell r="A240" t="str">
            <v>81-40-144T</v>
          </cell>
          <cell r="B240" t="str">
            <v>Total-GTH00200WS</v>
          </cell>
          <cell r="C240" t="str">
            <v>Mary's Creek 6H</v>
          </cell>
          <cell r="D240">
            <v>2175</v>
          </cell>
          <cell r="E240">
            <v>2472</v>
          </cell>
          <cell r="F240">
            <v>1.136551724137931</v>
          </cell>
          <cell r="K240">
            <v>71.635999999999996</v>
          </cell>
          <cell r="L240">
            <v>80.763000000000005</v>
          </cell>
          <cell r="O240">
            <v>71.635999999999996</v>
          </cell>
          <cell r="P240">
            <v>80.763000000000005</v>
          </cell>
          <cell r="Q240">
            <v>2103.364</v>
          </cell>
          <cell r="R240">
            <v>2391.2370000000001</v>
          </cell>
          <cell r="S240">
            <v>1.1368631392379065</v>
          </cell>
          <cell r="V240">
            <v>2077.13</v>
          </cell>
          <cell r="W240">
            <v>2372.2850294594682</v>
          </cell>
          <cell r="Y240" t="str">
            <v>WS</v>
          </cell>
          <cell r="AE240">
            <v>0</v>
          </cell>
          <cell r="AG240">
            <v>0</v>
          </cell>
          <cell r="AH240">
            <v>0</v>
          </cell>
          <cell r="AI240">
            <v>0</v>
          </cell>
          <cell r="AJ240">
            <v>0</v>
          </cell>
          <cell r="AK240">
            <v>0</v>
          </cell>
          <cell r="AL240">
            <v>0</v>
          </cell>
        </row>
        <row r="241">
          <cell r="A241" t="str">
            <v>81-40-179T</v>
          </cell>
          <cell r="B241" t="str">
            <v>Total-GTH00200WS</v>
          </cell>
          <cell r="C241" t="str">
            <v>Chesapeake Ward</v>
          </cell>
          <cell r="D241">
            <v>14857</v>
          </cell>
          <cell r="E241">
            <v>16461</v>
          </cell>
          <cell r="F241">
            <v>1.1079625765632362</v>
          </cell>
          <cell r="K241">
            <v>477.02199999999999</v>
          </cell>
          <cell r="L241">
            <v>537.80100000000004</v>
          </cell>
          <cell r="O241">
            <v>477.02199999999999</v>
          </cell>
          <cell r="P241">
            <v>537.80100000000004</v>
          </cell>
          <cell r="Q241">
            <v>14379.977999999999</v>
          </cell>
          <cell r="R241">
            <v>15923.199000000001</v>
          </cell>
          <cell r="S241">
            <v>1.1073173408192976</v>
          </cell>
          <cell r="V241">
            <v>14200.6</v>
          </cell>
          <cell r="W241">
            <v>15796.998210049434</v>
          </cell>
          <cell r="Y241" t="str">
            <v>WS</v>
          </cell>
          <cell r="AE241">
            <v>0</v>
          </cell>
          <cell r="AG241">
            <v>0</v>
          </cell>
          <cell r="AH241">
            <v>0</v>
          </cell>
          <cell r="AI241">
            <v>0</v>
          </cell>
          <cell r="AJ241">
            <v>0</v>
          </cell>
          <cell r="AK241">
            <v>0</v>
          </cell>
          <cell r="AL241">
            <v>0</v>
          </cell>
        </row>
        <row r="242">
          <cell r="A242" t="str">
            <v>81-40-226T</v>
          </cell>
          <cell r="B242" t="str">
            <v>Total-GTH00200WS</v>
          </cell>
          <cell r="C242" t="str">
            <v>Bosler</v>
          </cell>
          <cell r="D242">
            <v>2926</v>
          </cell>
          <cell r="E242">
            <v>3521</v>
          </cell>
          <cell r="F242">
            <v>1.2033492822966507</v>
          </cell>
          <cell r="K242">
            <v>102.03400000000001</v>
          </cell>
          <cell r="L242">
            <v>115.035</v>
          </cell>
          <cell r="O242">
            <v>102.03400000000001</v>
          </cell>
          <cell r="P242">
            <v>115.035</v>
          </cell>
          <cell r="Q242">
            <v>2823.9659999999999</v>
          </cell>
          <cell r="R242">
            <v>3405.9650000000001</v>
          </cell>
          <cell r="S242">
            <v>1.2060927787374212</v>
          </cell>
          <cell r="V242">
            <v>2788.74</v>
          </cell>
          <cell r="W242">
            <v>3378.9707086177232</v>
          </cell>
          <cell r="Y242" t="str">
            <v>WS</v>
          </cell>
          <cell r="AE242">
            <v>0</v>
          </cell>
          <cell r="AG242">
            <v>0</v>
          </cell>
          <cell r="AH242">
            <v>0</v>
          </cell>
          <cell r="AI242">
            <v>0</v>
          </cell>
          <cell r="AJ242">
            <v>0</v>
          </cell>
          <cell r="AK242">
            <v>0</v>
          </cell>
          <cell r="AL242">
            <v>0</v>
          </cell>
        </row>
        <row r="243">
          <cell r="A243" t="str">
            <v>81-40-335T</v>
          </cell>
          <cell r="B243" t="str">
            <v>Total-GTH00200WS</v>
          </cell>
          <cell r="C243" t="str">
            <v>Benbrook #1</v>
          </cell>
          <cell r="D243">
            <v>1716</v>
          </cell>
          <cell r="E243">
            <v>1970</v>
          </cell>
          <cell r="F243">
            <v>1.1480186480186481</v>
          </cell>
          <cell r="K243">
            <v>57.088000000000001</v>
          </cell>
          <cell r="L243">
            <v>64.361999999999995</v>
          </cell>
          <cell r="O243">
            <v>57.088000000000001</v>
          </cell>
          <cell r="P243">
            <v>64.361999999999995</v>
          </cell>
          <cell r="Q243">
            <v>1658.912</v>
          </cell>
          <cell r="R243">
            <v>1905.6379999999999</v>
          </cell>
          <cell r="S243">
            <v>1.1487275997762387</v>
          </cell>
          <cell r="V243">
            <v>1638.22</v>
          </cell>
          <cell r="W243">
            <v>1890.5346893549581</v>
          </cell>
          <cell r="Y243" t="str">
            <v>WS</v>
          </cell>
          <cell r="AE243">
            <v>0</v>
          </cell>
          <cell r="AG243">
            <v>0</v>
          </cell>
          <cell r="AH243">
            <v>0</v>
          </cell>
          <cell r="AI243">
            <v>0</v>
          </cell>
          <cell r="AJ243">
            <v>0</v>
          </cell>
          <cell r="AK243">
            <v>0</v>
          </cell>
          <cell r="AL243">
            <v>0</v>
          </cell>
        </row>
        <row r="244">
          <cell r="A244" t="str">
            <v>72-10-148T</v>
          </cell>
          <cell r="B244" t="str">
            <v>Total-GTH00201</v>
          </cell>
          <cell r="C244" t="str">
            <v>Blue Drake Woody N 3-5-7H CDP</v>
          </cell>
          <cell r="D244">
            <v>1802</v>
          </cell>
          <cell r="E244">
            <v>2001</v>
          </cell>
          <cell r="F244">
            <v>1.1104328523862375</v>
          </cell>
          <cell r="G244">
            <v>5.0330000000000004</v>
          </cell>
          <cell r="H244">
            <v>5.7439999999999998</v>
          </cell>
          <cell r="I244">
            <v>2.6469999999999998</v>
          </cell>
          <cell r="J244">
            <v>3.145</v>
          </cell>
          <cell r="O244">
            <v>7.68</v>
          </cell>
          <cell r="P244">
            <v>8.8889999999999993</v>
          </cell>
          <cell r="Q244">
            <v>1794.32</v>
          </cell>
          <cell r="R244">
            <v>1992.1110000000001</v>
          </cell>
          <cell r="S244">
            <v>1.1102317312408043</v>
          </cell>
          <cell r="T244">
            <v>41.715000000000003</v>
          </cell>
          <cell r="U244">
            <v>42.417999999999999</v>
          </cell>
          <cell r="V244">
            <v>1771.94</v>
          </cell>
          <cell r="W244">
            <v>1976.3223395763496</v>
          </cell>
          <cell r="Y244" t="str">
            <v>Goforth</v>
          </cell>
          <cell r="AC244">
            <v>0</v>
          </cell>
          <cell r="AD244">
            <v>0</v>
          </cell>
          <cell r="AG244">
            <v>0</v>
          </cell>
          <cell r="AH244">
            <v>0</v>
          </cell>
          <cell r="AI244">
            <v>0</v>
          </cell>
          <cell r="AJ244">
            <v>0</v>
          </cell>
          <cell r="AK244">
            <v>0</v>
          </cell>
          <cell r="AL244">
            <v>0</v>
          </cell>
        </row>
        <row r="245">
          <cell r="A245" t="str">
            <v>72-40-195T</v>
          </cell>
          <cell r="B245" t="str">
            <v>Total-GTH00201</v>
          </cell>
          <cell r="C245" t="str">
            <v>Blue Drake Woody South</v>
          </cell>
          <cell r="D245">
            <v>4621</v>
          </cell>
          <cell r="E245">
            <v>5119</v>
          </cell>
          <cell r="F245">
            <v>1.1077688811945465</v>
          </cell>
          <cell r="G245">
            <v>12.874000000000001</v>
          </cell>
          <cell r="H245">
            <v>14.694000000000001</v>
          </cell>
          <cell r="I245">
            <v>6.7709999999999999</v>
          </cell>
          <cell r="J245">
            <v>8.0459999999999994</v>
          </cell>
          <cell r="O245">
            <v>19.645</v>
          </cell>
          <cell r="P245">
            <v>22.740000000000002</v>
          </cell>
          <cell r="Q245">
            <v>4601.3549999999996</v>
          </cell>
          <cell r="R245">
            <v>5096.26</v>
          </cell>
          <cell r="S245">
            <v>1.1075563611153671</v>
          </cell>
          <cell r="T245">
            <v>106.715</v>
          </cell>
          <cell r="U245">
            <v>108.514</v>
          </cell>
          <cell r="V245">
            <v>4543.96</v>
          </cell>
          <cell r="W245">
            <v>5055.8691188841221</v>
          </cell>
          <cell r="Y245" t="str">
            <v>Goforth</v>
          </cell>
          <cell r="AC245">
            <v>0</v>
          </cell>
          <cell r="AD245">
            <v>0</v>
          </cell>
          <cell r="AG245">
            <v>0</v>
          </cell>
          <cell r="AH245">
            <v>0</v>
          </cell>
          <cell r="AI245">
            <v>0</v>
          </cell>
          <cell r="AJ245">
            <v>0</v>
          </cell>
          <cell r="AK245">
            <v>0</v>
          </cell>
          <cell r="AL245">
            <v>0</v>
          </cell>
        </row>
        <row r="246">
          <cell r="A246" t="str">
            <v>72-40-231T</v>
          </cell>
          <cell r="B246" t="str">
            <v>Total-GTH00200</v>
          </cell>
          <cell r="C246" t="str">
            <v>Winscott NW</v>
          </cell>
          <cell r="D246">
            <v>6774</v>
          </cell>
          <cell r="E246">
            <v>7475</v>
          </cell>
          <cell r="F246">
            <v>1.1034839090640685</v>
          </cell>
          <cell r="G246">
            <v>18.8</v>
          </cell>
          <cell r="H246">
            <v>21.457000000000001</v>
          </cell>
          <cell r="I246">
            <v>9.8879999999999999</v>
          </cell>
          <cell r="J246">
            <v>11.75</v>
          </cell>
          <cell r="O246">
            <v>28.688000000000002</v>
          </cell>
          <cell r="P246">
            <v>33.207000000000001</v>
          </cell>
          <cell r="Q246">
            <v>6745.3119999999999</v>
          </cell>
          <cell r="R246">
            <v>7441.7929999999997</v>
          </cell>
          <cell r="S246">
            <v>1.1032540822426005</v>
          </cell>
          <cell r="T246">
            <v>155.83000000000001</v>
          </cell>
          <cell r="U246">
            <v>158.45599999999999</v>
          </cell>
          <cell r="V246">
            <v>6661.17</v>
          </cell>
          <cell r="W246">
            <v>7382.8123796329119</v>
          </cell>
          <cell r="Y246" t="str">
            <v>Goforth</v>
          </cell>
          <cell r="AC246">
            <v>0</v>
          </cell>
          <cell r="AD246">
            <v>0</v>
          </cell>
          <cell r="AG246">
            <v>0</v>
          </cell>
          <cell r="AH246">
            <v>0</v>
          </cell>
          <cell r="AI246">
            <v>0</v>
          </cell>
          <cell r="AJ246">
            <v>0</v>
          </cell>
          <cell r="AK246">
            <v>0</v>
          </cell>
          <cell r="AL246">
            <v>0</v>
          </cell>
        </row>
        <row r="247">
          <cell r="A247" t="str">
            <v>72-40-171</v>
          </cell>
          <cell r="B247" t="str">
            <v>Vantage-PUR01308</v>
          </cell>
          <cell r="C247" t="str">
            <v>Lloyd #1</v>
          </cell>
          <cell r="D247">
            <v>8062</v>
          </cell>
          <cell r="E247">
            <v>8974</v>
          </cell>
          <cell r="F247">
            <v>1.1131232944678739</v>
          </cell>
          <cell r="G247">
            <v>22.57</v>
          </cell>
          <cell r="H247">
            <v>25.76</v>
          </cell>
          <cell r="I247">
            <v>11.871</v>
          </cell>
          <cell r="J247">
            <v>14.106</v>
          </cell>
          <cell r="O247">
            <v>34.441000000000003</v>
          </cell>
          <cell r="P247">
            <v>39.866</v>
          </cell>
          <cell r="Q247">
            <v>8027.5590000000002</v>
          </cell>
          <cell r="R247">
            <v>8934.134</v>
          </cell>
          <cell r="S247">
            <v>1.1129328354983128</v>
          </cell>
          <cell r="T247">
            <v>187.08</v>
          </cell>
          <cell r="U247">
            <v>190.233</v>
          </cell>
          <cell r="V247">
            <v>7927.42</v>
          </cell>
          <cell r="W247">
            <v>8863.3256926790764</v>
          </cell>
          <cell r="Y247" t="str">
            <v>Goforth</v>
          </cell>
          <cell r="AC247">
            <v>0</v>
          </cell>
          <cell r="AD247">
            <v>0</v>
          </cell>
          <cell r="AG247">
            <v>0</v>
          </cell>
          <cell r="AH247">
            <v>0</v>
          </cell>
          <cell r="AI247">
            <v>0</v>
          </cell>
          <cell r="AJ247">
            <v>0</v>
          </cell>
          <cell r="AK247">
            <v>0</v>
          </cell>
          <cell r="AL247">
            <v>0</v>
          </cell>
        </row>
        <row r="248">
          <cell r="A248" t="str">
            <v>72-40-184</v>
          </cell>
          <cell r="B248" t="str">
            <v>Vantage-PUR01308</v>
          </cell>
          <cell r="C248" t="str">
            <v>Boling 1</v>
          </cell>
          <cell r="D248">
            <v>12317</v>
          </cell>
          <cell r="E248">
            <v>13531</v>
          </cell>
          <cell r="F248">
            <v>1.0985629617601689</v>
          </cell>
          <cell r="G248">
            <v>34.030999999999999</v>
          </cell>
          <cell r="H248">
            <v>38.841000000000001</v>
          </cell>
          <cell r="I248">
            <v>17.898</v>
          </cell>
          <cell r="J248">
            <v>21.268999999999998</v>
          </cell>
          <cell r="O248">
            <v>51.929000000000002</v>
          </cell>
          <cell r="P248">
            <v>60.11</v>
          </cell>
          <cell r="Q248">
            <v>12265.071</v>
          </cell>
          <cell r="R248">
            <v>13470.89</v>
          </cell>
          <cell r="S248">
            <v>1.0983132506937792</v>
          </cell>
          <cell r="T248">
            <v>282.07900000000001</v>
          </cell>
          <cell r="U248">
            <v>286.83300000000003</v>
          </cell>
          <cell r="V248">
            <v>12112.08</v>
          </cell>
          <cell r="W248">
            <v>13364.125212388089</v>
          </cell>
          <cell r="Y248" t="str">
            <v>Goforth</v>
          </cell>
          <cell r="AC248">
            <v>0</v>
          </cell>
          <cell r="AD248">
            <v>0</v>
          </cell>
          <cell r="AG248">
            <v>0</v>
          </cell>
          <cell r="AH248">
            <v>0</v>
          </cell>
          <cell r="AI248">
            <v>0</v>
          </cell>
          <cell r="AJ248">
            <v>0</v>
          </cell>
          <cell r="AK248">
            <v>0</v>
          </cell>
          <cell r="AL248">
            <v>0</v>
          </cell>
        </row>
        <row r="249">
          <cell r="A249" t="str">
            <v>72-40-185</v>
          </cell>
          <cell r="B249" t="str">
            <v>Vantage-PUR01308</v>
          </cell>
          <cell r="C249" t="str">
            <v>Boling 2</v>
          </cell>
          <cell r="D249">
            <v>0</v>
          </cell>
          <cell r="E249">
            <v>0</v>
          </cell>
          <cell r="F249">
            <v>0</v>
          </cell>
          <cell r="G249">
            <v>0</v>
          </cell>
          <cell r="H249">
            <v>0</v>
          </cell>
          <cell r="I249">
            <v>0</v>
          </cell>
          <cell r="J249">
            <v>0</v>
          </cell>
          <cell r="O249">
            <v>0</v>
          </cell>
          <cell r="P249">
            <v>0</v>
          </cell>
          <cell r="Q249">
            <v>0</v>
          </cell>
          <cell r="R249">
            <v>0</v>
          </cell>
          <cell r="S249">
            <v>0</v>
          </cell>
          <cell r="T249">
            <v>0</v>
          </cell>
          <cell r="U249">
            <v>0</v>
          </cell>
          <cell r="V249">
            <v>0</v>
          </cell>
          <cell r="W249">
            <v>0</v>
          </cell>
          <cell r="Y249" t="str">
            <v>Goforth</v>
          </cell>
          <cell r="AC249">
            <v>0</v>
          </cell>
          <cell r="AD249">
            <v>0</v>
          </cell>
          <cell r="AG249">
            <v>0</v>
          </cell>
          <cell r="AH249">
            <v>0</v>
          </cell>
          <cell r="AI249">
            <v>0</v>
          </cell>
          <cell r="AJ249">
            <v>0</v>
          </cell>
          <cell r="AK249">
            <v>0</v>
          </cell>
          <cell r="AL249">
            <v>0</v>
          </cell>
        </row>
        <row r="250">
          <cell r="A250" t="str">
            <v>72-10-221</v>
          </cell>
          <cell r="B250" t="str">
            <v>Premier-PUR01516</v>
          </cell>
          <cell r="C250" t="str">
            <v>Clemens CDP</v>
          </cell>
          <cell r="D250">
            <v>47293</v>
          </cell>
          <cell r="E250">
            <v>57326</v>
          </cell>
          <cell r="F250">
            <v>1.2121455606537965</v>
          </cell>
          <cell r="G250">
            <v>144.179</v>
          </cell>
          <cell r="H250">
            <v>164.55699999999999</v>
          </cell>
          <cell r="I250">
            <v>75.828000000000003</v>
          </cell>
          <cell r="J250">
            <v>90.108000000000004</v>
          </cell>
          <cell r="O250">
            <v>220.00700000000001</v>
          </cell>
          <cell r="P250">
            <v>254.66499999999999</v>
          </cell>
          <cell r="Q250">
            <v>47072.993000000002</v>
          </cell>
          <cell r="R250">
            <v>57071.334999999999</v>
          </cell>
          <cell r="S250">
            <v>1.2124008133495994</v>
          </cell>
          <cell r="T250">
            <v>1195.066</v>
          </cell>
          <cell r="U250">
            <v>1215.2080000000001</v>
          </cell>
          <cell r="V250">
            <v>46485.81</v>
          </cell>
          <cell r="W250">
            <v>56619.010843243967</v>
          </cell>
          <cell r="Y250" t="str">
            <v>Goforth</v>
          </cell>
          <cell r="AC250">
            <v>0</v>
          </cell>
          <cell r="AD250">
            <v>0</v>
          </cell>
          <cell r="AG250">
            <v>0</v>
          </cell>
          <cell r="AH250">
            <v>0</v>
          </cell>
          <cell r="AI250">
            <v>0</v>
          </cell>
          <cell r="AJ250">
            <v>0</v>
          </cell>
          <cell r="AK250">
            <v>0</v>
          </cell>
          <cell r="AL250">
            <v>0</v>
          </cell>
        </row>
        <row r="251">
          <cell r="A251" t="str">
            <v>72-40-097</v>
          </cell>
          <cell r="B251" t="str">
            <v>Premier-GTH00238</v>
          </cell>
          <cell r="C251" t="str">
            <v>Dalton Miller</v>
          </cell>
          <cell r="D251">
            <v>5625</v>
          </cell>
          <cell r="E251">
            <v>6921</v>
          </cell>
          <cell r="F251">
            <v>1.2303999999999999</v>
          </cell>
          <cell r="G251">
            <v>17.407</v>
          </cell>
          <cell r="H251">
            <v>19.867000000000001</v>
          </cell>
          <cell r="I251">
            <v>9.1549999999999994</v>
          </cell>
          <cell r="J251">
            <v>10.879</v>
          </cell>
          <cell r="O251">
            <v>26.561999999999998</v>
          </cell>
          <cell r="P251">
            <v>30.746000000000002</v>
          </cell>
          <cell r="Q251">
            <v>5598.4380000000001</v>
          </cell>
          <cell r="R251">
            <v>6890.2539999999999</v>
          </cell>
          <cell r="S251">
            <v>1.2307457901650425</v>
          </cell>
          <cell r="T251">
            <v>144.28100000000001</v>
          </cell>
          <cell r="U251">
            <v>146.71299999999999</v>
          </cell>
          <cell r="V251">
            <v>5528.6</v>
          </cell>
          <cell r="W251">
            <v>6835.644653111849</v>
          </cell>
          <cell r="Y251" t="str">
            <v>Goforth</v>
          </cell>
          <cell r="AC251">
            <v>0</v>
          </cell>
          <cell r="AD251">
            <v>0</v>
          </cell>
          <cell r="AG251">
            <v>0</v>
          </cell>
          <cell r="AH251">
            <v>0</v>
          </cell>
          <cell r="AI251">
            <v>0</v>
          </cell>
          <cell r="AJ251">
            <v>0</v>
          </cell>
          <cell r="AK251">
            <v>0</v>
          </cell>
          <cell r="AL251">
            <v>0</v>
          </cell>
        </row>
        <row r="252">
          <cell r="A252" t="str">
            <v>72-40-115</v>
          </cell>
          <cell r="B252" t="str">
            <v>Premier-GTH00238</v>
          </cell>
          <cell r="C252" t="str">
            <v>Blaylock 1</v>
          </cell>
          <cell r="D252">
            <v>4550</v>
          </cell>
          <cell r="E252">
            <v>5529</v>
          </cell>
          <cell r="F252">
            <v>1.2151648351648352</v>
          </cell>
          <cell r="G252">
            <v>13.906000000000001</v>
          </cell>
          <cell r="H252">
            <v>15.871</v>
          </cell>
          <cell r="I252">
            <v>7.3140000000000001</v>
          </cell>
          <cell r="J252">
            <v>8.6910000000000007</v>
          </cell>
          <cell r="O252">
            <v>21.22</v>
          </cell>
          <cell r="P252">
            <v>24.562000000000001</v>
          </cell>
          <cell r="Q252">
            <v>4528.78</v>
          </cell>
          <cell r="R252">
            <v>5504.4380000000001</v>
          </cell>
          <cell r="S252">
            <v>1.2154350619813725</v>
          </cell>
          <cell r="T252">
            <v>115.262</v>
          </cell>
          <cell r="U252">
            <v>117.205</v>
          </cell>
          <cell r="V252">
            <v>4472.29</v>
          </cell>
          <cell r="W252">
            <v>5460.8120663020081</v>
          </cell>
          <cell r="Y252" t="str">
            <v>Goforth</v>
          </cell>
          <cell r="AC252">
            <v>0</v>
          </cell>
          <cell r="AD252">
            <v>0</v>
          </cell>
          <cell r="AG252">
            <v>0</v>
          </cell>
          <cell r="AH252">
            <v>0</v>
          </cell>
          <cell r="AI252">
            <v>0</v>
          </cell>
          <cell r="AJ252">
            <v>0</v>
          </cell>
          <cell r="AK252">
            <v>0</v>
          </cell>
          <cell r="AL252">
            <v>0</v>
          </cell>
        </row>
        <row r="253">
          <cell r="A253" t="str">
            <v>72-10-172</v>
          </cell>
          <cell r="B253" t="str">
            <v>XTO-GTH00191</v>
          </cell>
          <cell r="C253" t="str">
            <v>Quincy CDP</v>
          </cell>
          <cell r="D253">
            <v>54417</v>
          </cell>
          <cell r="E253">
            <v>62794</v>
          </cell>
          <cell r="F253">
            <v>1.1539408640682141</v>
          </cell>
          <cell r="G253">
            <v>157.93199999999999</v>
          </cell>
          <cell r="H253">
            <v>180.25299999999999</v>
          </cell>
          <cell r="I253">
            <v>83.061000000000007</v>
          </cell>
          <cell r="J253">
            <v>98.703000000000003</v>
          </cell>
          <cell r="O253">
            <v>240.99299999999999</v>
          </cell>
          <cell r="P253">
            <v>278.95600000000002</v>
          </cell>
          <cell r="Q253">
            <v>54176.006999999998</v>
          </cell>
          <cell r="R253">
            <v>62515.044000000002</v>
          </cell>
          <cell r="S253">
            <v>1.1539249099698323</v>
          </cell>
          <cell r="T253">
            <v>1309.0550000000001</v>
          </cell>
          <cell r="U253">
            <v>1331.1189999999999</v>
          </cell>
          <cell r="V253">
            <v>53500.23</v>
          </cell>
          <cell r="W253">
            <v>62019.575222865802</v>
          </cell>
          <cell r="Y253" t="str">
            <v>Goforth</v>
          </cell>
          <cell r="AC253">
            <v>0</v>
          </cell>
          <cell r="AD253">
            <v>0</v>
          </cell>
          <cell r="AG253">
            <v>0</v>
          </cell>
          <cell r="AH253">
            <v>0</v>
          </cell>
          <cell r="AI253">
            <v>0</v>
          </cell>
          <cell r="AJ253">
            <v>0</v>
          </cell>
          <cell r="AK253">
            <v>0</v>
          </cell>
          <cell r="AL253">
            <v>0</v>
          </cell>
        </row>
        <row r="254">
          <cell r="A254" t="str">
            <v>72-40-091</v>
          </cell>
          <cell r="B254" t="str">
            <v>XTO-GTH00105</v>
          </cell>
          <cell r="C254" t="str">
            <v>Mosites F1H</v>
          </cell>
          <cell r="D254">
            <v>9006</v>
          </cell>
          <cell r="E254">
            <v>10646</v>
          </cell>
          <cell r="F254">
            <v>1.1821008216744393</v>
          </cell>
          <cell r="G254">
            <v>26.776</v>
          </cell>
          <cell r="H254">
            <v>30.56</v>
          </cell>
          <cell r="I254">
            <v>14.082000000000001</v>
          </cell>
          <cell r="J254">
            <v>16.734000000000002</v>
          </cell>
          <cell r="O254">
            <v>40.858000000000004</v>
          </cell>
          <cell r="P254">
            <v>47.293999999999997</v>
          </cell>
          <cell r="Q254">
            <v>8965.1419999999998</v>
          </cell>
          <cell r="R254">
            <v>10598.706</v>
          </cell>
          <cell r="S254">
            <v>1.1822128416928588</v>
          </cell>
          <cell r="T254">
            <v>221.935</v>
          </cell>
          <cell r="U254">
            <v>225.67599999999999</v>
          </cell>
          <cell r="V254">
            <v>8853.31</v>
          </cell>
          <cell r="W254">
            <v>10514.704972966814</v>
          </cell>
          <cell r="Y254" t="str">
            <v>Goforth</v>
          </cell>
          <cell r="AC254">
            <v>0</v>
          </cell>
          <cell r="AD254">
            <v>0</v>
          </cell>
          <cell r="AG254">
            <v>0</v>
          </cell>
          <cell r="AH254">
            <v>0</v>
          </cell>
          <cell r="AI254">
            <v>0</v>
          </cell>
          <cell r="AJ254">
            <v>0</v>
          </cell>
          <cell r="AK254">
            <v>0</v>
          </cell>
          <cell r="AL254">
            <v>0</v>
          </cell>
        </row>
        <row r="255">
          <cell r="A255" t="str">
            <v>72-40-101</v>
          </cell>
          <cell r="B255" t="str">
            <v>XTO-GTH00105</v>
          </cell>
          <cell r="C255" t="str">
            <v>Hills of Bear Creek</v>
          </cell>
          <cell r="D255">
            <v>61275</v>
          </cell>
          <cell r="E255">
            <v>71095</v>
          </cell>
          <cell r="F255">
            <v>1.1602611179110567</v>
          </cell>
          <cell r="G255">
            <v>178.81</v>
          </cell>
          <cell r="H255">
            <v>204.08199999999999</v>
          </cell>
          <cell r="I255">
            <v>94.040999999999997</v>
          </cell>
          <cell r="J255">
            <v>111.751</v>
          </cell>
          <cell r="O255">
            <v>272.851</v>
          </cell>
          <cell r="P255">
            <v>315.83299999999997</v>
          </cell>
          <cell r="Q255">
            <v>61002.148999999998</v>
          </cell>
          <cell r="R255">
            <v>70779.167000000001</v>
          </cell>
          <cell r="S255">
            <v>1.1602733372557088</v>
          </cell>
          <cell r="T255">
            <v>1482.106</v>
          </cell>
          <cell r="U255">
            <v>1507.086</v>
          </cell>
          <cell r="V255">
            <v>60241.22</v>
          </cell>
          <cell r="W255">
            <v>70218.200149843629</v>
          </cell>
          <cell r="Y255" t="str">
            <v>Goforth</v>
          </cell>
          <cell r="AC255">
            <v>0</v>
          </cell>
          <cell r="AD255">
            <v>0</v>
          </cell>
          <cell r="AG255">
            <v>0</v>
          </cell>
          <cell r="AH255">
            <v>0</v>
          </cell>
          <cell r="AI255">
            <v>0</v>
          </cell>
          <cell r="AJ255">
            <v>0</v>
          </cell>
          <cell r="AK255">
            <v>0</v>
          </cell>
          <cell r="AL255">
            <v>0</v>
          </cell>
        </row>
        <row r="256">
          <cell r="A256" t="str">
            <v>72-40-109</v>
          </cell>
          <cell r="B256" t="str">
            <v>XTO-PUR01242</v>
          </cell>
          <cell r="C256" t="str">
            <v>Anderson 1</v>
          </cell>
          <cell r="D256">
            <v>44660</v>
          </cell>
          <cell r="E256">
            <v>51976</v>
          </cell>
          <cell r="F256">
            <v>1.1638154948499777</v>
          </cell>
          <cell r="G256">
            <v>130.72399999999999</v>
          </cell>
          <cell r="H256">
            <v>149.19999999999999</v>
          </cell>
          <cell r="I256">
            <v>68.751999999999995</v>
          </cell>
          <cell r="J256">
            <v>81.698999999999998</v>
          </cell>
          <cell r="O256">
            <v>199.476</v>
          </cell>
          <cell r="P256">
            <v>230.899</v>
          </cell>
          <cell r="Q256">
            <v>44460.523999999998</v>
          </cell>
          <cell r="R256">
            <v>51745.101000000002</v>
          </cell>
          <cell r="S256">
            <v>1.1638437054857924</v>
          </cell>
          <cell r="T256">
            <v>1083.5340000000001</v>
          </cell>
          <cell r="U256">
            <v>1101.797</v>
          </cell>
          <cell r="V256">
            <v>43905.93</v>
          </cell>
          <cell r="W256">
            <v>51334.990404618264</v>
          </cell>
          <cell r="Y256" t="str">
            <v>Goforth</v>
          </cell>
          <cell r="AC256">
            <v>0</v>
          </cell>
          <cell r="AD256">
            <v>0</v>
          </cell>
          <cell r="AG256">
            <v>0</v>
          </cell>
          <cell r="AH256">
            <v>0</v>
          </cell>
          <cell r="AI256">
            <v>0</v>
          </cell>
          <cell r="AJ256">
            <v>0</v>
          </cell>
          <cell r="AK256">
            <v>0</v>
          </cell>
          <cell r="AL256">
            <v>0</v>
          </cell>
        </row>
        <row r="257">
          <cell r="A257" t="str">
            <v>72-40-159</v>
          </cell>
          <cell r="B257" t="str">
            <v>XTO-GTH00191</v>
          </cell>
          <cell r="C257" t="str">
            <v>Cotten 1</v>
          </cell>
          <cell r="D257">
            <v>927</v>
          </cell>
          <cell r="E257">
            <v>1040</v>
          </cell>
          <cell r="F257">
            <v>1.121898597626753</v>
          </cell>
          <cell r="G257">
            <v>2.6150000000000002</v>
          </cell>
          <cell r="H257">
            <v>2.9849999999999999</v>
          </cell>
          <cell r="I257">
            <v>1.3759999999999999</v>
          </cell>
          <cell r="J257">
            <v>1.635</v>
          </cell>
          <cell r="O257">
            <v>3.9910000000000001</v>
          </cell>
          <cell r="P257">
            <v>4.62</v>
          </cell>
          <cell r="Q257">
            <v>923.00900000000001</v>
          </cell>
          <cell r="R257">
            <v>1035.3800000000001</v>
          </cell>
          <cell r="S257">
            <v>1.121744208344664</v>
          </cell>
          <cell r="T257">
            <v>21.681000000000001</v>
          </cell>
          <cell r="U257">
            <v>22.045999999999999</v>
          </cell>
          <cell r="V257">
            <v>911.5</v>
          </cell>
          <cell r="W257">
            <v>1027.1739998175608</v>
          </cell>
          <cell r="Y257" t="str">
            <v>Goforth</v>
          </cell>
          <cell r="AC257">
            <v>0</v>
          </cell>
          <cell r="AD257">
            <v>0</v>
          </cell>
          <cell r="AG257">
            <v>0</v>
          </cell>
          <cell r="AH257">
            <v>0</v>
          </cell>
          <cell r="AI257">
            <v>0</v>
          </cell>
          <cell r="AJ257">
            <v>0</v>
          </cell>
          <cell r="AK257">
            <v>0</v>
          </cell>
          <cell r="AL257">
            <v>0</v>
          </cell>
        </row>
        <row r="258">
          <cell r="A258" t="str">
            <v>81-40-158</v>
          </cell>
          <cell r="B258" t="str">
            <v>XTO-PUR01242WS</v>
          </cell>
          <cell r="C258" t="str">
            <v>Dulaney 1H</v>
          </cell>
          <cell r="D258">
            <v>0</v>
          </cell>
          <cell r="E258">
            <v>0</v>
          </cell>
          <cell r="F258">
            <v>0</v>
          </cell>
          <cell r="K258">
            <v>0</v>
          </cell>
          <cell r="L258">
            <v>0</v>
          </cell>
          <cell r="O258">
            <v>0</v>
          </cell>
          <cell r="P258">
            <v>0</v>
          </cell>
          <cell r="Q258">
            <v>0</v>
          </cell>
          <cell r="R258">
            <v>0</v>
          </cell>
          <cell r="S258">
            <v>0</v>
          </cell>
          <cell r="V258">
            <v>0</v>
          </cell>
          <cell r="W258">
            <v>0</v>
          </cell>
          <cell r="Y258" t="str">
            <v>WS</v>
          </cell>
          <cell r="AE258">
            <v>0</v>
          </cell>
          <cell r="AG258">
            <v>0</v>
          </cell>
          <cell r="AH258">
            <v>0</v>
          </cell>
          <cell r="AI258">
            <v>0</v>
          </cell>
          <cell r="AJ258">
            <v>0</v>
          </cell>
          <cell r="AK258">
            <v>0</v>
          </cell>
          <cell r="AL258">
            <v>0</v>
          </cell>
        </row>
      </sheetData>
      <sheetData sheetId="3"/>
      <sheetData sheetId="4">
        <row r="6">
          <cell r="C6">
            <v>1187847</v>
          </cell>
          <cell r="D6">
            <v>1187655</v>
          </cell>
        </row>
        <row r="7">
          <cell r="C7">
            <v>610</v>
          </cell>
          <cell r="D7">
            <v>717</v>
          </cell>
        </row>
        <row r="8">
          <cell r="C8">
            <v>1394</v>
          </cell>
          <cell r="D8">
            <v>1634</v>
          </cell>
        </row>
        <row r="9">
          <cell r="C9">
            <v>2406972</v>
          </cell>
          <cell r="D9">
            <v>2420540</v>
          </cell>
        </row>
        <row r="10">
          <cell r="C10">
            <v>2378107</v>
          </cell>
          <cell r="D10">
            <v>2393008</v>
          </cell>
        </row>
      </sheetData>
      <sheetData sheetId="5">
        <row r="1">
          <cell r="A1">
            <v>41426</v>
          </cell>
          <cell r="C1" t="str">
            <v>Meter Analysis</v>
          </cell>
          <cell r="O1">
            <v>0</v>
          </cell>
        </row>
        <row r="2">
          <cell r="A2">
            <v>1</v>
          </cell>
          <cell r="B2">
            <v>2</v>
          </cell>
          <cell r="C2">
            <v>3</v>
          </cell>
          <cell r="D2">
            <v>4</v>
          </cell>
          <cell r="E2">
            <v>5</v>
          </cell>
          <cell r="F2">
            <v>6</v>
          </cell>
          <cell r="G2">
            <v>7</v>
          </cell>
          <cell r="H2">
            <v>8</v>
          </cell>
          <cell r="I2">
            <v>9</v>
          </cell>
          <cell r="J2">
            <v>10</v>
          </cell>
          <cell r="K2">
            <v>11</v>
          </cell>
          <cell r="L2">
            <v>12</v>
          </cell>
          <cell r="M2">
            <v>13</v>
          </cell>
          <cell r="N2">
            <v>14</v>
          </cell>
          <cell r="O2">
            <v>15</v>
          </cell>
          <cell r="Q2">
            <v>17</v>
          </cell>
          <cell r="S2">
            <v>19</v>
          </cell>
          <cell r="T2">
            <v>20</v>
          </cell>
          <cell r="U2">
            <v>21</v>
          </cell>
          <cell r="V2">
            <v>22</v>
          </cell>
        </row>
        <row r="3">
          <cell r="A3" t="str">
            <v>Meter No.</v>
          </cell>
          <cell r="B3" t="str">
            <v>Producer</v>
          </cell>
          <cell r="C3" t="str">
            <v>Meter Desc.</v>
          </cell>
          <cell r="D3" t="str">
            <v>Analysis ID</v>
          </cell>
          <cell r="E3" t="str">
            <v>C2 Ethane</v>
          </cell>
          <cell r="F3" t="str">
            <v>C3 Propane</v>
          </cell>
          <cell r="G3" t="str">
            <v>IC4  Iso       Butane</v>
          </cell>
          <cell r="H3" t="str">
            <v>NC4  Normal Butane</v>
          </cell>
          <cell r="I3" t="str">
            <v>IC5 Iso     Pentane</v>
          </cell>
          <cell r="J3" t="str">
            <v>NC5 Normal Pentane</v>
          </cell>
          <cell r="K3" t="str">
            <v>C6 Hexanes</v>
          </cell>
          <cell r="L3" t="str">
            <v>Total</v>
          </cell>
          <cell r="M3" t="str">
            <v>Dry HV Factor</v>
          </cell>
          <cell r="N3" t="str">
            <v>Test Date</v>
          </cell>
          <cell r="O3" t="str">
            <v>Check</v>
          </cell>
          <cell r="Q3" t="str">
            <v>POR MMBtu</v>
          </cell>
          <cell r="S3" t="str">
            <v>Avg PSIA</v>
          </cell>
          <cell r="T3" t="str">
            <v>Adj Factor</v>
          </cell>
          <cell r="U3" t="str">
            <v>Avg PSIG</v>
          </cell>
          <cell r="V3" t="str">
            <v>CO2 MOL%</v>
          </cell>
        </row>
        <row r="4">
          <cell r="A4" t="str">
            <v>72-10-069</v>
          </cell>
          <cell r="B4" t="str">
            <v>Devon</v>
          </cell>
          <cell r="C4" t="str">
            <v>Ray MM 1</v>
          </cell>
          <cell r="D4">
            <v>0</v>
          </cell>
          <cell r="E4">
            <v>3.1556999999999999</v>
          </cell>
          <cell r="F4">
            <v>1.1368</v>
          </cell>
          <cell r="G4">
            <v>0.24060000000000001</v>
          </cell>
          <cell r="H4">
            <v>0.35970000000000002</v>
          </cell>
          <cell r="I4">
            <v>0.13450000000000001</v>
          </cell>
          <cell r="J4">
            <v>0.12330000000000001</v>
          </cell>
          <cell r="K4">
            <v>0.27360000000000001</v>
          </cell>
          <cell r="L4">
            <v>5.4241999999999999</v>
          </cell>
          <cell r="M4">
            <v>1230.3</v>
          </cell>
          <cell r="N4">
            <v>41137</v>
          </cell>
          <cell r="O4">
            <v>0</v>
          </cell>
          <cell r="Q4">
            <v>0</v>
          </cell>
          <cell r="S4">
            <v>0</v>
          </cell>
          <cell r="T4">
            <v>14.4</v>
          </cell>
          <cell r="U4">
            <v>0</v>
          </cell>
          <cell r="V4">
            <v>0</v>
          </cell>
        </row>
        <row r="5">
          <cell r="A5" t="str">
            <v>72-10-084</v>
          </cell>
          <cell r="B5" t="str">
            <v>Devon</v>
          </cell>
          <cell r="C5" t="str">
            <v>Sugar Tree CDP</v>
          </cell>
          <cell r="D5">
            <v>0</v>
          </cell>
          <cell r="E5">
            <v>3.3475000000000001</v>
          </cell>
          <cell r="F5">
            <v>1.2915000000000001</v>
          </cell>
          <cell r="G5">
            <v>0.1893</v>
          </cell>
          <cell r="H5">
            <v>0.40289999999999998</v>
          </cell>
          <cell r="I5">
            <v>0.1172</v>
          </cell>
          <cell r="J5">
            <v>0.1336</v>
          </cell>
          <cell r="K5">
            <v>0.23139999999999999</v>
          </cell>
          <cell r="L5">
            <v>5.7134</v>
          </cell>
          <cell r="M5">
            <v>1238.9000000000001</v>
          </cell>
          <cell r="N5">
            <v>41442</v>
          </cell>
          <cell r="O5">
            <v>0</v>
          </cell>
          <cell r="Q5">
            <v>1480</v>
          </cell>
          <cell r="S5">
            <v>188.6</v>
          </cell>
          <cell r="T5">
            <v>14.4</v>
          </cell>
          <cell r="U5">
            <v>174.2</v>
          </cell>
          <cell r="V5">
            <v>0.2994</v>
          </cell>
        </row>
        <row r="6">
          <cell r="A6" t="str">
            <v>72-10-085</v>
          </cell>
          <cell r="B6" t="str">
            <v>Devon</v>
          </cell>
          <cell r="C6" t="str">
            <v>Grogan Barbee 1H</v>
          </cell>
          <cell r="D6">
            <v>0</v>
          </cell>
          <cell r="E6">
            <v>3.3872</v>
          </cell>
          <cell r="F6">
            <v>1.2763</v>
          </cell>
          <cell r="G6">
            <v>0.18809999999999999</v>
          </cell>
          <cell r="H6">
            <v>0.40200000000000002</v>
          </cell>
          <cell r="I6">
            <v>0.11990000000000001</v>
          </cell>
          <cell r="J6">
            <v>0.13750000000000001</v>
          </cell>
          <cell r="K6">
            <v>0.2354</v>
          </cell>
          <cell r="L6">
            <v>5.7464000000000004</v>
          </cell>
          <cell r="M6">
            <v>1245.0999999999999</v>
          </cell>
          <cell r="N6">
            <v>41436</v>
          </cell>
          <cell r="O6">
            <v>0</v>
          </cell>
          <cell r="Q6">
            <v>7425</v>
          </cell>
          <cell r="S6">
            <v>219.2</v>
          </cell>
          <cell r="T6">
            <v>14.4</v>
          </cell>
          <cell r="U6">
            <v>204.8</v>
          </cell>
          <cell r="V6">
            <v>0.50090000000000001</v>
          </cell>
        </row>
        <row r="7">
          <cell r="A7" t="str">
            <v>72-10-112</v>
          </cell>
          <cell r="B7" t="str">
            <v>Devon</v>
          </cell>
          <cell r="C7" t="str">
            <v>Wakefield 2H,3H,4H CDP</v>
          </cell>
          <cell r="D7">
            <v>0</v>
          </cell>
          <cell r="E7">
            <v>3.4279000000000002</v>
          </cell>
          <cell r="F7">
            <v>1.2936000000000001</v>
          </cell>
          <cell r="G7">
            <v>0.20899999999999999</v>
          </cell>
          <cell r="H7">
            <v>0.42320000000000002</v>
          </cell>
          <cell r="I7">
            <v>0.13420000000000001</v>
          </cell>
          <cell r="J7">
            <v>0.13930000000000001</v>
          </cell>
          <cell r="K7">
            <v>0.27529999999999999</v>
          </cell>
          <cell r="L7">
            <v>5.9024999999999999</v>
          </cell>
          <cell r="M7">
            <v>1257.5999999999999</v>
          </cell>
          <cell r="N7">
            <v>41388</v>
          </cell>
          <cell r="O7">
            <v>0</v>
          </cell>
          <cell r="Q7">
            <v>9415</v>
          </cell>
          <cell r="S7">
            <v>243.4</v>
          </cell>
          <cell r="T7">
            <v>14.4</v>
          </cell>
          <cell r="U7">
            <v>229</v>
          </cell>
          <cell r="V7">
            <v>0.32629999999999998</v>
          </cell>
        </row>
        <row r="8">
          <cell r="A8" t="str">
            <v>72-10-114</v>
          </cell>
          <cell r="B8" t="str">
            <v>Devon</v>
          </cell>
          <cell r="C8" t="str">
            <v>Reilly Bear Creek 2H &amp; 5H CDP</v>
          </cell>
          <cell r="D8">
            <v>0</v>
          </cell>
          <cell r="E8">
            <v>3.4028</v>
          </cell>
          <cell r="F8">
            <v>1.2481</v>
          </cell>
          <cell r="G8">
            <v>0.24030000000000001</v>
          </cell>
          <cell r="H8">
            <v>0.41920000000000002</v>
          </cell>
          <cell r="I8">
            <v>0.14410000000000001</v>
          </cell>
          <cell r="J8">
            <v>0.1447</v>
          </cell>
          <cell r="K8">
            <v>0.24390000000000001</v>
          </cell>
          <cell r="L8">
            <v>5.8430999999999997</v>
          </cell>
          <cell r="M8">
            <v>1255.8</v>
          </cell>
          <cell r="N8">
            <v>41317</v>
          </cell>
          <cell r="O8">
            <v>0</v>
          </cell>
          <cell r="Q8">
            <v>12830</v>
          </cell>
          <cell r="S8">
            <v>182.3</v>
          </cell>
          <cell r="T8">
            <v>14.4</v>
          </cell>
          <cell r="U8">
            <v>167.9</v>
          </cell>
          <cell r="V8">
            <v>0.53659999999999997</v>
          </cell>
        </row>
        <row r="9">
          <cell r="A9" t="str">
            <v>72-10-120</v>
          </cell>
          <cell r="B9" t="str">
            <v>Devon</v>
          </cell>
          <cell r="C9" t="str">
            <v>Reilly Bear Creek 3H &amp; 4H CDP</v>
          </cell>
          <cell r="D9">
            <v>0</v>
          </cell>
          <cell r="E9">
            <v>3.4771000000000001</v>
          </cell>
          <cell r="F9">
            <v>1.2568999999999999</v>
          </cell>
          <cell r="G9">
            <v>0.23100000000000001</v>
          </cell>
          <cell r="H9">
            <v>0.40660000000000002</v>
          </cell>
          <cell r="I9">
            <v>0.11940000000000001</v>
          </cell>
          <cell r="J9">
            <v>0.1137</v>
          </cell>
          <cell r="K9">
            <v>0.10580000000000001</v>
          </cell>
          <cell r="L9">
            <v>5.7104999999999997</v>
          </cell>
          <cell r="M9">
            <v>1239.5999999999999</v>
          </cell>
          <cell r="N9">
            <v>41410</v>
          </cell>
          <cell r="O9">
            <v>0</v>
          </cell>
          <cell r="Q9">
            <v>9708</v>
          </cell>
          <cell r="S9">
            <v>177.3</v>
          </cell>
          <cell r="T9">
            <v>14.4</v>
          </cell>
          <cell r="U9">
            <v>162.9</v>
          </cell>
          <cell r="V9">
            <v>0.50729999999999997</v>
          </cell>
        </row>
        <row r="10">
          <cell r="A10" t="str">
            <v>72-10-132</v>
          </cell>
          <cell r="B10" t="str">
            <v>Devon</v>
          </cell>
          <cell r="C10" t="str">
            <v>Veal Station Interconnect</v>
          </cell>
          <cell r="D10">
            <v>0</v>
          </cell>
          <cell r="E10">
            <v>2.7574999999999998</v>
          </cell>
          <cell r="F10">
            <v>0.92</v>
          </cell>
          <cell r="G10">
            <v>0.18940000000000001</v>
          </cell>
          <cell r="H10">
            <v>0.2767</v>
          </cell>
          <cell r="I10">
            <v>9.8500000000000004E-2</v>
          </cell>
          <cell r="J10">
            <v>8.7800000000000003E-2</v>
          </cell>
          <cell r="K10">
            <v>0.17119999999999999</v>
          </cell>
          <cell r="L10">
            <v>4.5011000000000001</v>
          </cell>
          <cell r="M10">
            <v>1183.7</v>
          </cell>
          <cell r="N10">
            <v>41450</v>
          </cell>
          <cell r="O10">
            <v>0</v>
          </cell>
          <cell r="Q10">
            <v>805203</v>
          </cell>
          <cell r="S10">
            <v>92.7</v>
          </cell>
          <cell r="T10">
            <v>0</v>
          </cell>
          <cell r="U10">
            <v>92.7</v>
          </cell>
          <cell r="V10">
            <v>0.87780000000000002</v>
          </cell>
        </row>
        <row r="11">
          <cell r="A11" t="str">
            <v>72-10-140</v>
          </cell>
          <cell r="B11" t="str">
            <v>Devon</v>
          </cell>
          <cell r="C11" t="str">
            <v>Goforth 2 &amp; 3H CDP</v>
          </cell>
          <cell r="D11">
            <v>0</v>
          </cell>
          <cell r="E11">
            <v>2.9171999999999998</v>
          </cell>
          <cell r="F11">
            <v>0.95530000000000004</v>
          </cell>
          <cell r="G11">
            <v>0.2041</v>
          </cell>
          <cell r="H11">
            <v>0.27739999999999998</v>
          </cell>
          <cell r="I11">
            <v>0.1026</v>
          </cell>
          <cell r="J11">
            <v>8.2199999999999995E-2</v>
          </cell>
          <cell r="K11">
            <v>0.17249999999999999</v>
          </cell>
          <cell r="L11">
            <v>4.7112999999999996</v>
          </cell>
          <cell r="M11">
            <v>1184.2</v>
          </cell>
          <cell r="N11">
            <v>41332</v>
          </cell>
          <cell r="O11">
            <v>0</v>
          </cell>
          <cell r="Q11">
            <v>16123</v>
          </cell>
          <cell r="S11">
            <v>155.9</v>
          </cell>
          <cell r="T11">
            <v>14.4</v>
          </cell>
          <cell r="U11">
            <v>141.5</v>
          </cell>
          <cell r="V11">
            <v>1.5095000000000001</v>
          </cell>
        </row>
        <row r="12">
          <cell r="A12" t="str">
            <v>72-10-142</v>
          </cell>
          <cell r="B12" t="str">
            <v>Devon</v>
          </cell>
          <cell r="C12" t="str">
            <v>Martha Reeves 1&amp;2 CDP</v>
          </cell>
          <cell r="D12">
            <v>0</v>
          </cell>
          <cell r="E12">
            <v>3.3765999999999998</v>
          </cell>
          <cell r="F12">
            <v>1.2514000000000001</v>
          </cell>
          <cell r="G12">
            <v>0.2041</v>
          </cell>
          <cell r="H12">
            <v>0.38440000000000002</v>
          </cell>
          <cell r="I12">
            <v>0.1162</v>
          </cell>
          <cell r="J12">
            <v>0.12659999999999999</v>
          </cell>
          <cell r="K12">
            <v>0.16470000000000001</v>
          </cell>
          <cell r="L12">
            <v>5.6239999999999997</v>
          </cell>
          <cell r="M12">
            <v>1239.8</v>
          </cell>
          <cell r="N12">
            <v>41316</v>
          </cell>
          <cell r="O12">
            <v>0</v>
          </cell>
          <cell r="Q12">
            <v>30072</v>
          </cell>
          <cell r="S12">
            <v>275.8</v>
          </cell>
          <cell r="T12">
            <v>14.4</v>
          </cell>
          <cell r="U12">
            <v>261.39999999999998</v>
          </cell>
          <cell r="V12">
            <v>0.64219999999999999</v>
          </cell>
        </row>
        <row r="13">
          <cell r="A13" t="str">
            <v>72-10-148</v>
          </cell>
          <cell r="B13" t="str">
            <v>CEMI</v>
          </cell>
          <cell r="C13" t="str">
            <v>Blue Drake Woody N 3-5-7H CDP</v>
          </cell>
          <cell r="D13">
            <v>0</v>
          </cell>
          <cell r="E13">
            <v>2.4005000000000001</v>
          </cell>
          <cell r="F13">
            <v>0.61629999999999996</v>
          </cell>
          <cell r="G13">
            <v>0.14119999999999999</v>
          </cell>
          <cell r="H13">
            <v>0.1535</v>
          </cell>
          <cell r="I13">
            <v>6.2300000000000001E-2</v>
          </cell>
          <cell r="J13">
            <v>4.2700000000000002E-2</v>
          </cell>
          <cell r="K13">
            <v>8.72E-2</v>
          </cell>
          <cell r="L13">
            <v>3.5036999999999998</v>
          </cell>
          <cell r="M13">
            <v>1130.7</v>
          </cell>
          <cell r="N13">
            <v>41382</v>
          </cell>
          <cell r="O13">
            <v>0</v>
          </cell>
          <cell r="Q13">
            <v>7096</v>
          </cell>
          <cell r="S13">
            <v>206.4</v>
          </cell>
          <cell r="T13">
            <v>14.4</v>
          </cell>
          <cell r="U13">
            <v>192</v>
          </cell>
          <cell r="V13">
            <v>1.0037</v>
          </cell>
        </row>
        <row r="14">
          <cell r="A14" t="str">
            <v>72-10-153</v>
          </cell>
          <cell r="B14" t="str">
            <v>Devon</v>
          </cell>
          <cell r="C14" t="str">
            <v>J E Carter 1,4,5,7 CDP</v>
          </cell>
          <cell r="D14">
            <v>0</v>
          </cell>
          <cell r="E14">
            <v>3.4034</v>
          </cell>
          <cell r="F14">
            <v>1.3392999999999999</v>
          </cell>
          <cell r="G14">
            <v>0.25509999999999999</v>
          </cell>
          <cell r="H14">
            <v>0.43619999999999998</v>
          </cell>
          <cell r="I14">
            <v>0.1416</v>
          </cell>
          <cell r="J14">
            <v>0.1515</v>
          </cell>
          <cell r="K14">
            <v>0.32119999999999999</v>
          </cell>
          <cell r="L14">
            <v>6.0483000000000002</v>
          </cell>
          <cell r="M14">
            <v>1270.8</v>
          </cell>
          <cell r="N14">
            <v>41404</v>
          </cell>
          <cell r="O14">
            <v>0</v>
          </cell>
          <cell r="Q14">
            <v>36390</v>
          </cell>
          <cell r="S14">
            <v>166.8</v>
          </cell>
          <cell r="T14">
            <v>14.4</v>
          </cell>
          <cell r="U14">
            <v>152.4</v>
          </cell>
          <cell r="V14">
            <v>0.5161</v>
          </cell>
        </row>
        <row r="15">
          <cell r="A15" t="str">
            <v>72-10-155</v>
          </cell>
          <cell r="B15" t="str">
            <v>Devon</v>
          </cell>
          <cell r="C15" t="str">
            <v>Cleveland Federal 1,2,3H CDP</v>
          </cell>
          <cell r="D15">
            <v>0</v>
          </cell>
          <cell r="E15">
            <v>2.9413</v>
          </cell>
          <cell r="F15">
            <v>1.0288999999999999</v>
          </cell>
          <cell r="G15">
            <v>0.22770000000000001</v>
          </cell>
          <cell r="H15">
            <v>0.31080000000000002</v>
          </cell>
          <cell r="I15">
            <v>0.11650000000000001</v>
          </cell>
          <cell r="J15">
            <v>9.6699999999999994E-2</v>
          </cell>
          <cell r="K15">
            <v>0.154</v>
          </cell>
          <cell r="L15">
            <v>4.8758999999999997</v>
          </cell>
          <cell r="M15">
            <v>1193.2</v>
          </cell>
          <cell r="N15">
            <v>41443</v>
          </cell>
          <cell r="O15">
            <v>0</v>
          </cell>
          <cell r="Q15">
            <v>57756</v>
          </cell>
          <cell r="S15">
            <v>140.30000000000001</v>
          </cell>
          <cell r="T15">
            <v>14.4</v>
          </cell>
          <cell r="U15">
            <v>125.9</v>
          </cell>
          <cell r="V15">
            <v>1.4970000000000001</v>
          </cell>
        </row>
        <row r="16">
          <cell r="A16" t="str">
            <v>72-10-158</v>
          </cell>
          <cell r="B16" t="str">
            <v>Bluestone</v>
          </cell>
          <cell r="C16" t="str">
            <v>Hall CDP</v>
          </cell>
          <cell r="D16">
            <v>0</v>
          </cell>
          <cell r="E16">
            <v>3.1815000000000002</v>
          </cell>
          <cell r="F16">
            <v>1.2003999999999999</v>
          </cell>
          <cell r="G16">
            <v>0.19950000000000001</v>
          </cell>
          <cell r="H16">
            <v>0.3805</v>
          </cell>
          <cell r="I16">
            <v>0.1221</v>
          </cell>
          <cell r="J16">
            <v>0.1348</v>
          </cell>
          <cell r="K16">
            <v>0.2392</v>
          </cell>
          <cell r="L16">
            <v>5.4580000000000002</v>
          </cell>
          <cell r="M16">
            <v>1229.5</v>
          </cell>
          <cell r="N16">
            <v>41400</v>
          </cell>
          <cell r="O16">
            <v>0</v>
          </cell>
          <cell r="Q16">
            <v>5440</v>
          </cell>
          <cell r="S16">
            <v>170.7</v>
          </cell>
          <cell r="T16">
            <v>14.4</v>
          </cell>
          <cell r="U16">
            <v>156.30000000000001</v>
          </cell>
          <cell r="V16">
            <v>0.52969999999999995</v>
          </cell>
        </row>
        <row r="17">
          <cell r="A17" t="str">
            <v>72-10-159</v>
          </cell>
          <cell r="B17" t="str">
            <v>Bluestone</v>
          </cell>
          <cell r="C17" t="str">
            <v>Tandy CDP</v>
          </cell>
          <cell r="D17">
            <v>0</v>
          </cell>
          <cell r="E17">
            <v>3.3028</v>
          </cell>
          <cell r="F17">
            <v>1.2476</v>
          </cell>
          <cell r="G17">
            <v>0.2054</v>
          </cell>
          <cell r="H17">
            <v>0.39689999999999998</v>
          </cell>
          <cell r="I17">
            <v>0.12509999999999999</v>
          </cell>
          <cell r="J17">
            <v>0.13830000000000001</v>
          </cell>
          <cell r="K17">
            <v>0.21640000000000001</v>
          </cell>
          <cell r="L17">
            <v>5.6325000000000003</v>
          </cell>
          <cell r="M17">
            <v>1237.8</v>
          </cell>
          <cell r="N17">
            <v>41400</v>
          </cell>
          <cell r="O17">
            <v>0</v>
          </cell>
          <cell r="Q17">
            <v>5687</v>
          </cell>
          <cell r="S17">
            <v>176.3</v>
          </cell>
          <cell r="T17">
            <v>14.4</v>
          </cell>
          <cell r="U17">
            <v>161.9</v>
          </cell>
          <cell r="V17">
            <v>0.56640000000000001</v>
          </cell>
        </row>
        <row r="18">
          <cell r="A18" t="str">
            <v>72-10-160</v>
          </cell>
          <cell r="B18" t="str">
            <v>Premier</v>
          </cell>
          <cell r="C18" t="str">
            <v>Randle A Unit 12 13 14 15H CDP</v>
          </cell>
          <cell r="D18">
            <v>0</v>
          </cell>
          <cell r="E18">
            <v>3.6406999999999998</v>
          </cell>
          <cell r="F18">
            <v>1.3744000000000001</v>
          </cell>
          <cell r="G18">
            <v>0.23730000000000001</v>
          </cell>
          <cell r="H18">
            <v>0.4536</v>
          </cell>
          <cell r="I18">
            <v>0.1356</v>
          </cell>
          <cell r="J18">
            <v>0.1356</v>
          </cell>
          <cell r="K18">
            <v>0.20449999999999999</v>
          </cell>
          <cell r="L18">
            <v>6.1817000000000002</v>
          </cell>
          <cell r="M18">
            <v>1264.9000000000001</v>
          </cell>
          <cell r="N18">
            <v>41389</v>
          </cell>
          <cell r="O18">
            <v>0</v>
          </cell>
          <cell r="Q18">
            <v>14114</v>
          </cell>
          <cell r="S18">
            <v>248.5</v>
          </cell>
          <cell r="T18">
            <v>14.4</v>
          </cell>
          <cell r="U18">
            <v>234.1</v>
          </cell>
          <cell r="V18">
            <v>0.66520000000000001</v>
          </cell>
        </row>
        <row r="19">
          <cell r="A19" t="str">
            <v>72-10-161</v>
          </cell>
          <cell r="B19" t="str">
            <v>Premier</v>
          </cell>
          <cell r="C19" t="str">
            <v>Randle B Unit 20 21 H CDP</v>
          </cell>
          <cell r="D19">
            <v>0</v>
          </cell>
          <cell r="E19">
            <v>3.6303000000000001</v>
          </cell>
          <cell r="F19">
            <v>1.405</v>
          </cell>
          <cell r="G19">
            <v>0.23089999999999999</v>
          </cell>
          <cell r="H19">
            <v>0.45829999999999999</v>
          </cell>
          <cell r="I19">
            <v>0.12889999999999999</v>
          </cell>
          <cell r="J19">
            <v>0.13400000000000001</v>
          </cell>
          <cell r="K19">
            <v>0.19170000000000001</v>
          </cell>
          <cell r="L19">
            <v>6.1791</v>
          </cell>
          <cell r="M19">
            <v>1263.9000000000001</v>
          </cell>
          <cell r="N19">
            <v>41388</v>
          </cell>
          <cell r="O19">
            <v>0</v>
          </cell>
          <cell r="Q19">
            <v>18433</v>
          </cell>
          <cell r="S19">
            <v>249.1</v>
          </cell>
          <cell r="T19">
            <v>14.4</v>
          </cell>
          <cell r="U19">
            <v>234.7</v>
          </cell>
          <cell r="V19">
            <v>0.64339999999999997</v>
          </cell>
        </row>
        <row r="20">
          <cell r="A20" t="str">
            <v>72-10-172</v>
          </cell>
          <cell r="B20" t="str">
            <v>XTO</v>
          </cell>
          <cell r="C20" t="str">
            <v>Quincy CDP</v>
          </cell>
          <cell r="D20">
            <v>0</v>
          </cell>
          <cell r="E20">
            <v>2.7483</v>
          </cell>
          <cell r="F20">
            <v>0.83689999999999998</v>
          </cell>
          <cell r="G20">
            <v>0.1915</v>
          </cell>
          <cell r="H20">
            <v>0.2394</v>
          </cell>
          <cell r="I20">
            <v>8.8300000000000003E-2</v>
          </cell>
          <cell r="J20">
            <v>7.2400000000000006E-2</v>
          </cell>
          <cell r="K20">
            <v>0.1431</v>
          </cell>
          <cell r="L20">
            <v>4.3198999999999996</v>
          </cell>
          <cell r="M20">
            <v>1174.4000000000001</v>
          </cell>
          <cell r="N20">
            <v>41437</v>
          </cell>
          <cell r="O20">
            <v>0</v>
          </cell>
          <cell r="Q20">
            <v>62794</v>
          </cell>
          <cell r="S20">
            <v>335.5</v>
          </cell>
          <cell r="T20">
            <v>14.4</v>
          </cell>
          <cell r="U20">
            <v>321.10000000000002</v>
          </cell>
          <cell r="V20">
            <v>0.98329999999999995</v>
          </cell>
        </row>
        <row r="21">
          <cell r="A21" t="str">
            <v>72-10-179</v>
          </cell>
          <cell r="B21" t="str">
            <v>NextEra</v>
          </cell>
          <cell r="C21" t="str">
            <v>Cherry 1 &amp; 2</v>
          </cell>
          <cell r="D21">
            <v>0</v>
          </cell>
          <cell r="E21">
            <v>2.2372000000000001</v>
          </cell>
          <cell r="F21">
            <v>0.52210000000000001</v>
          </cell>
          <cell r="G21">
            <v>0.12239999999999999</v>
          </cell>
          <cell r="H21">
            <v>0.12139999999999999</v>
          </cell>
          <cell r="I21">
            <v>4.8800000000000003E-2</v>
          </cell>
          <cell r="J21">
            <v>3.0800000000000001E-2</v>
          </cell>
          <cell r="K21">
            <v>0.1022</v>
          </cell>
          <cell r="L21">
            <v>3.1848999999999998</v>
          </cell>
          <cell r="M21">
            <v>1119.5</v>
          </cell>
          <cell r="N21">
            <v>40866</v>
          </cell>
          <cell r="O21">
            <v>0</v>
          </cell>
          <cell r="Q21">
            <v>0</v>
          </cell>
          <cell r="S21">
            <v>494.4</v>
          </cell>
          <cell r="T21">
            <v>14.4</v>
          </cell>
          <cell r="U21">
            <v>480</v>
          </cell>
          <cell r="V21">
            <v>0.70520000000000005</v>
          </cell>
        </row>
        <row r="22">
          <cell r="A22" t="str">
            <v>72-10-186</v>
          </cell>
          <cell r="B22" t="str">
            <v>Devon</v>
          </cell>
          <cell r="C22" t="str">
            <v>Faxel 4&amp;7 CDP</v>
          </cell>
          <cell r="D22">
            <v>0</v>
          </cell>
          <cell r="E22">
            <v>3.3031999999999999</v>
          </cell>
          <cell r="F22">
            <v>1.2109000000000001</v>
          </cell>
          <cell r="G22">
            <v>0.21609999999999999</v>
          </cell>
          <cell r="H22">
            <v>0.38550000000000001</v>
          </cell>
          <cell r="I22">
            <v>0.1273</v>
          </cell>
          <cell r="J22">
            <v>0.13669999999999999</v>
          </cell>
          <cell r="K22">
            <v>0.2767</v>
          </cell>
          <cell r="L22">
            <v>5.6563999999999997</v>
          </cell>
          <cell r="M22">
            <v>1248.9000000000001</v>
          </cell>
          <cell r="N22">
            <v>41374</v>
          </cell>
          <cell r="O22">
            <v>0</v>
          </cell>
          <cell r="Q22">
            <v>43579</v>
          </cell>
          <cell r="S22">
            <v>267.5</v>
          </cell>
          <cell r="T22">
            <v>14.4</v>
          </cell>
          <cell r="U22">
            <v>253.1</v>
          </cell>
          <cell r="V22">
            <v>0.44019999999999998</v>
          </cell>
        </row>
        <row r="23">
          <cell r="A23" t="str">
            <v>72-10-187</v>
          </cell>
          <cell r="B23" t="str">
            <v>Devon</v>
          </cell>
          <cell r="C23" t="str">
            <v>Ben Johnson 1H CDP</v>
          </cell>
          <cell r="D23">
            <v>0</v>
          </cell>
          <cell r="E23">
            <v>3.3837000000000002</v>
          </cell>
          <cell r="F23">
            <v>1.2735000000000001</v>
          </cell>
          <cell r="G23">
            <v>0.19259999999999999</v>
          </cell>
          <cell r="H23">
            <v>0.40589999999999998</v>
          </cell>
          <cell r="I23">
            <v>0.12180000000000001</v>
          </cell>
          <cell r="J23">
            <v>0.14380000000000001</v>
          </cell>
          <cell r="K23">
            <v>0.2621</v>
          </cell>
          <cell r="L23">
            <v>5.7834000000000003</v>
          </cell>
          <cell r="M23">
            <v>1253</v>
          </cell>
          <cell r="N23">
            <v>41449</v>
          </cell>
          <cell r="O23">
            <v>0</v>
          </cell>
          <cell r="Q23">
            <v>46402</v>
          </cell>
          <cell r="S23">
            <v>210.6</v>
          </cell>
          <cell r="T23">
            <v>14.4</v>
          </cell>
          <cell r="U23">
            <v>196.2</v>
          </cell>
          <cell r="V23">
            <v>0.13350000000000001</v>
          </cell>
        </row>
        <row r="24">
          <cell r="A24" t="str">
            <v>72-10-189</v>
          </cell>
          <cell r="B24" t="str">
            <v>Devon</v>
          </cell>
          <cell r="C24" t="str">
            <v>Martha Reeves 3H - 5H CDP</v>
          </cell>
          <cell r="D24">
            <v>0</v>
          </cell>
          <cell r="E24">
            <v>3.3317000000000001</v>
          </cell>
          <cell r="F24">
            <v>1.2316</v>
          </cell>
          <cell r="G24">
            <v>0.20119999999999999</v>
          </cell>
          <cell r="H24">
            <v>0.38829999999999998</v>
          </cell>
          <cell r="I24">
            <v>0.1201</v>
          </cell>
          <cell r="J24">
            <v>0.13189999999999999</v>
          </cell>
          <cell r="K24">
            <v>0.1847</v>
          </cell>
          <cell r="L24">
            <v>5.5895000000000001</v>
          </cell>
          <cell r="M24">
            <v>1239.7</v>
          </cell>
          <cell r="N24">
            <v>41316</v>
          </cell>
          <cell r="O24">
            <v>0</v>
          </cell>
          <cell r="Q24">
            <v>42927</v>
          </cell>
          <cell r="S24">
            <v>274.2</v>
          </cell>
          <cell r="T24">
            <v>14.4</v>
          </cell>
          <cell r="U24">
            <v>259.8</v>
          </cell>
          <cell r="V24">
            <v>0.63900000000000001</v>
          </cell>
        </row>
        <row r="25">
          <cell r="A25" t="str">
            <v>72-10-191</v>
          </cell>
          <cell r="B25" t="str">
            <v>Devon</v>
          </cell>
          <cell r="C25" t="str">
            <v>Lake Weatherford C CDP</v>
          </cell>
          <cell r="D25">
            <v>0</v>
          </cell>
          <cell r="E25">
            <v>3.0049000000000001</v>
          </cell>
          <cell r="F25">
            <v>1.0246999999999999</v>
          </cell>
          <cell r="G25">
            <v>0.21590000000000001</v>
          </cell>
          <cell r="H25">
            <v>0.31909999999999999</v>
          </cell>
          <cell r="I25">
            <v>0.1168</v>
          </cell>
          <cell r="J25">
            <v>0.1118</v>
          </cell>
          <cell r="K25">
            <v>0.1547</v>
          </cell>
          <cell r="L25">
            <v>4.9478999999999997</v>
          </cell>
          <cell r="M25">
            <v>1205.9000000000001</v>
          </cell>
          <cell r="N25">
            <v>41110</v>
          </cell>
          <cell r="O25">
            <v>0</v>
          </cell>
          <cell r="Q25">
            <v>6919</v>
          </cell>
          <cell r="S25">
            <v>172.2</v>
          </cell>
          <cell r="T25">
            <v>14.4</v>
          </cell>
          <cell r="U25">
            <v>157.80000000000001</v>
          </cell>
          <cell r="V25">
            <v>0.3826</v>
          </cell>
        </row>
        <row r="26">
          <cell r="A26" t="str">
            <v>72-10-193</v>
          </cell>
          <cell r="B26" t="str">
            <v>Beacon</v>
          </cell>
          <cell r="C26" t="str">
            <v>Mitchell CDP</v>
          </cell>
          <cell r="D26">
            <v>0</v>
          </cell>
          <cell r="E26">
            <v>3.1694</v>
          </cell>
          <cell r="F26">
            <v>1.1436999999999999</v>
          </cell>
          <cell r="G26">
            <v>0.2581</v>
          </cell>
          <cell r="H26">
            <v>0.36959999999999998</v>
          </cell>
          <cell r="I26">
            <v>0.1421</v>
          </cell>
          <cell r="J26">
            <v>0.12720000000000001</v>
          </cell>
          <cell r="K26">
            <v>0.23180000000000001</v>
          </cell>
          <cell r="L26">
            <v>5.4419000000000004</v>
          </cell>
          <cell r="M26">
            <v>1238.3</v>
          </cell>
          <cell r="N26">
            <v>41429</v>
          </cell>
          <cell r="O26">
            <v>0</v>
          </cell>
          <cell r="Q26">
            <v>12735</v>
          </cell>
          <cell r="S26">
            <v>175.1</v>
          </cell>
          <cell r="T26">
            <v>14.4</v>
          </cell>
          <cell r="U26">
            <v>160.69999999999999</v>
          </cell>
          <cell r="V26">
            <v>0.63470000000000004</v>
          </cell>
        </row>
        <row r="27">
          <cell r="A27" t="str">
            <v>72-10-198</v>
          </cell>
          <cell r="B27" t="str">
            <v>Premier</v>
          </cell>
          <cell r="C27" t="str">
            <v>Porter Cheney CDP</v>
          </cell>
          <cell r="D27">
            <v>0</v>
          </cell>
          <cell r="E27">
            <v>1.4665999999999999</v>
          </cell>
          <cell r="F27">
            <v>0.192</v>
          </cell>
          <cell r="G27">
            <v>3.7400000000000003E-2</v>
          </cell>
          <cell r="H27">
            <v>2.5999999999999999E-2</v>
          </cell>
          <cell r="I27">
            <v>7.3000000000000001E-3</v>
          </cell>
          <cell r="J27">
            <v>3.2000000000000002E-3</v>
          </cell>
          <cell r="K27">
            <v>5.5999999999999999E-3</v>
          </cell>
          <cell r="L27">
            <v>1.7381</v>
          </cell>
          <cell r="M27">
            <v>1041.4000000000001</v>
          </cell>
          <cell r="N27">
            <v>41288</v>
          </cell>
          <cell r="O27">
            <v>0</v>
          </cell>
          <cell r="Q27">
            <v>5423</v>
          </cell>
          <cell r="S27">
            <v>325.89999999999998</v>
          </cell>
          <cell r="T27">
            <v>14.4</v>
          </cell>
          <cell r="U27">
            <v>311.5</v>
          </cell>
          <cell r="V27">
            <v>1.3279000000000001</v>
          </cell>
        </row>
        <row r="28">
          <cell r="A28" t="str">
            <v>72-10-203</v>
          </cell>
          <cell r="B28" t="str">
            <v>Devon</v>
          </cell>
          <cell r="C28" t="str">
            <v>Coomer 2 &amp; 3H CDP</v>
          </cell>
          <cell r="D28">
            <v>0</v>
          </cell>
          <cell r="E28">
            <v>1.8193999999999999</v>
          </cell>
          <cell r="F28">
            <v>0.32350000000000001</v>
          </cell>
          <cell r="G28">
            <v>6.93E-2</v>
          </cell>
          <cell r="H28">
            <v>0.06</v>
          </cell>
          <cell r="I28">
            <v>1.9400000000000001E-2</v>
          </cell>
          <cell r="J28">
            <v>1.0999999999999999E-2</v>
          </cell>
          <cell r="K28">
            <v>1.7100000000000001E-2</v>
          </cell>
          <cell r="L28">
            <v>2.3197000000000001</v>
          </cell>
          <cell r="M28">
            <v>1073.3</v>
          </cell>
          <cell r="N28">
            <v>41375</v>
          </cell>
          <cell r="O28">
            <v>0</v>
          </cell>
          <cell r="Q28">
            <v>43272</v>
          </cell>
          <cell r="S28">
            <v>331.7</v>
          </cell>
          <cell r="T28">
            <v>14.4</v>
          </cell>
          <cell r="U28">
            <v>317.3</v>
          </cell>
          <cell r="V28">
            <v>1.2390000000000001</v>
          </cell>
        </row>
        <row r="29">
          <cell r="A29" t="str">
            <v>72-10-204</v>
          </cell>
          <cell r="B29" t="str">
            <v>EnerVest</v>
          </cell>
          <cell r="C29" t="str">
            <v>Alexander Ranch CDP</v>
          </cell>
          <cell r="D29">
            <v>0</v>
          </cell>
          <cell r="E29">
            <v>3.1273</v>
          </cell>
          <cell r="F29">
            <v>1.071</v>
          </cell>
          <cell r="G29">
            <v>0.2248</v>
          </cell>
          <cell r="H29">
            <v>0.32700000000000001</v>
          </cell>
          <cell r="I29">
            <v>0.1167</v>
          </cell>
          <cell r="J29">
            <v>0.10199999999999999</v>
          </cell>
          <cell r="K29">
            <v>0.17499999999999999</v>
          </cell>
          <cell r="L29">
            <v>5.1437999999999997</v>
          </cell>
          <cell r="M29">
            <v>1212.9000000000001</v>
          </cell>
          <cell r="N29">
            <v>40959</v>
          </cell>
          <cell r="O29">
            <v>0</v>
          </cell>
          <cell r="Q29">
            <v>86</v>
          </cell>
          <cell r="S29">
            <v>230.2</v>
          </cell>
          <cell r="T29">
            <v>14.4</v>
          </cell>
          <cell r="U29">
            <v>215.8</v>
          </cell>
          <cell r="V29">
            <v>0.86699999999999999</v>
          </cell>
        </row>
        <row r="30">
          <cell r="A30" t="str">
            <v>72-10-205</v>
          </cell>
          <cell r="B30" t="str">
            <v>Devon</v>
          </cell>
          <cell r="C30" t="str">
            <v>Bedinger North 3 &amp; 7H CDP</v>
          </cell>
          <cell r="D30">
            <v>0</v>
          </cell>
          <cell r="E30">
            <v>3.3940999999999999</v>
          </cell>
          <cell r="F30">
            <v>1.1740999999999999</v>
          </cell>
          <cell r="G30">
            <v>0.21690000000000001</v>
          </cell>
          <cell r="H30">
            <v>0.37090000000000001</v>
          </cell>
          <cell r="I30">
            <v>0.1226</v>
          </cell>
          <cell r="J30">
            <v>0.12770000000000001</v>
          </cell>
          <cell r="K30">
            <v>0.22520000000000001</v>
          </cell>
          <cell r="L30">
            <v>5.6315</v>
          </cell>
          <cell r="M30">
            <v>1242.0999999999999</v>
          </cell>
          <cell r="N30">
            <v>41369</v>
          </cell>
          <cell r="O30">
            <v>0</v>
          </cell>
          <cell r="Q30">
            <v>21041</v>
          </cell>
          <cell r="S30">
            <v>162.9</v>
          </cell>
          <cell r="T30">
            <v>14.4</v>
          </cell>
          <cell r="U30">
            <v>148.5</v>
          </cell>
          <cell r="V30">
            <v>0.65090000000000003</v>
          </cell>
        </row>
        <row r="31">
          <cell r="A31" t="str">
            <v>72-10-211</v>
          </cell>
          <cell r="B31" t="str">
            <v>EnerVest</v>
          </cell>
          <cell r="C31" t="str">
            <v>Winston 1E CDP</v>
          </cell>
          <cell r="D31">
            <v>0</v>
          </cell>
          <cell r="E31">
            <v>3.1698</v>
          </cell>
          <cell r="F31">
            <v>1.1103000000000001</v>
          </cell>
          <cell r="G31">
            <v>0.23680000000000001</v>
          </cell>
          <cell r="H31">
            <v>0.3417</v>
          </cell>
          <cell r="I31">
            <v>0.12479999999999999</v>
          </cell>
          <cell r="J31">
            <v>0.10589999999999999</v>
          </cell>
          <cell r="K31">
            <v>0.16309999999999999</v>
          </cell>
          <cell r="L31">
            <v>5.2523999999999997</v>
          </cell>
          <cell r="M31">
            <v>1210.9000000000001</v>
          </cell>
          <cell r="N31">
            <v>41446</v>
          </cell>
          <cell r="O31">
            <v>0</v>
          </cell>
          <cell r="Q31">
            <v>198922</v>
          </cell>
          <cell r="S31">
            <v>256</v>
          </cell>
          <cell r="T31">
            <v>14.4</v>
          </cell>
          <cell r="U31">
            <v>241.6</v>
          </cell>
          <cell r="V31">
            <v>1.423</v>
          </cell>
        </row>
        <row r="32">
          <cell r="A32" t="str">
            <v>72-10-212</v>
          </cell>
          <cell r="B32" t="str">
            <v>Devon</v>
          </cell>
          <cell r="C32" t="str">
            <v>Bailey Ranch A1 2 3H CDP</v>
          </cell>
          <cell r="D32">
            <v>0</v>
          </cell>
          <cell r="E32">
            <v>3.1383999999999999</v>
          </cell>
          <cell r="F32">
            <v>1.0430999999999999</v>
          </cell>
          <cell r="G32">
            <v>0.21260000000000001</v>
          </cell>
          <cell r="H32">
            <v>0.31309999999999999</v>
          </cell>
          <cell r="I32">
            <v>0.1091</v>
          </cell>
          <cell r="J32">
            <v>9.8400000000000001E-2</v>
          </cell>
          <cell r="K32">
            <v>0.15509999999999999</v>
          </cell>
          <cell r="L32">
            <v>5.0697999999999999</v>
          </cell>
          <cell r="M32">
            <v>1211.9000000000001</v>
          </cell>
          <cell r="N32">
            <v>41353</v>
          </cell>
          <cell r="O32">
            <v>0</v>
          </cell>
          <cell r="Q32">
            <v>39279</v>
          </cell>
          <cell r="S32">
            <v>178.1</v>
          </cell>
          <cell r="T32">
            <v>14.4</v>
          </cell>
          <cell r="U32">
            <v>163.69999999999999</v>
          </cell>
          <cell r="V32">
            <v>0.76600000000000001</v>
          </cell>
        </row>
        <row r="33">
          <cell r="A33" t="str">
            <v>72-10-213</v>
          </cell>
          <cell r="B33" t="str">
            <v>Devon</v>
          </cell>
          <cell r="C33" t="str">
            <v>Bailey Ranch 4-5 CDP</v>
          </cell>
          <cell r="D33">
            <v>0</v>
          </cell>
          <cell r="E33">
            <v>3.1612</v>
          </cell>
          <cell r="F33">
            <v>1.0985</v>
          </cell>
          <cell r="G33">
            <v>0.23250000000000001</v>
          </cell>
          <cell r="H33">
            <v>0.34670000000000001</v>
          </cell>
          <cell r="I33">
            <v>0.1244</v>
          </cell>
          <cell r="J33">
            <v>0.11550000000000001</v>
          </cell>
          <cell r="K33">
            <v>0.18779999999999999</v>
          </cell>
          <cell r="L33">
            <v>5.2666000000000004</v>
          </cell>
          <cell r="M33">
            <v>1225.4000000000001</v>
          </cell>
          <cell r="N33">
            <v>41353</v>
          </cell>
          <cell r="O33">
            <v>0</v>
          </cell>
          <cell r="Q33">
            <v>0</v>
          </cell>
          <cell r="S33">
            <v>0</v>
          </cell>
          <cell r="T33">
            <v>14.4</v>
          </cell>
          <cell r="U33">
            <v>0</v>
          </cell>
          <cell r="V33">
            <v>0</v>
          </cell>
        </row>
        <row r="34">
          <cell r="A34" t="str">
            <v>72-10-216</v>
          </cell>
          <cell r="B34" t="str">
            <v>NextEra</v>
          </cell>
          <cell r="C34" t="str">
            <v>Maddix CDP</v>
          </cell>
          <cell r="D34">
            <v>0</v>
          </cell>
          <cell r="E34">
            <v>3.5413000000000001</v>
          </cell>
          <cell r="F34">
            <v>1.3452999999999999</v>
          </cell>
          <cell r="G34">
            <v>0.26</v>
          </cell>
          <cell r="H34">
            <v>0.44259999999999999</v>
          </cell>
          <cell r="I34">
            <v>0.14760000000000001</v>
          </cell>
          <cell r="J34">
            <v>0.1414</v>
          </cell>
          <cell r="K34">
            <v>0.2631</v>
          </cell>
          <cell r="L34">
            <v>6.1413000000000002</v>
          </cell>
          <cell r="M34">
            <v>1270</v>
          </cell>
          <cell r="N34">
            <v>41382</v>
          </cell>
          <cell r="O34">
            <v>0</v>
          </cell>
          <cell r="Q34">
            <v>31043</v>
          </cell>
          <cell r="S34">
            <v>180.2</v>
          </cell>
          <cell r="T34">
            <v>14.4</v>
          </cell>
          <cell r="U34">
            <v>165.8</v>
          </cell>
          <cell r="V34">
            <v>0.66669999999999996</v>
          </cell>
        </row>
        <row r="35">
          <cell r="A35" t="str">
            <v>72-10-218</v>
          </cell>
          <cell r="B35" t="str">
            <v>NextEra</v>
          </cell>
          <cell r="C35" t="str">
            <v>Edge 1 &amp; 2 H CDP</v>
          </cell>
          <cell r="D35">
            <v>0</v>
          </cell>
          <cell r="E35">
            <v>3.0712999999999999</v>
          </cell>
          <cell r="F35">
            <v>0.99580000000000002</v>
          </cell>
          <cell r="G35">
            <v>0.20499999999999999</v>
          </cell>
          <cell r="H35">
            <v>0.3</v>
          </cell>
          <cell r="I35">
            <v>0.107</v>
          </cell>
          <cell r="J35">
            <v>9.6699999999999994E-2</v>
          </cell>
          <cell r="K35">
            <v>0.19989999999999999</v>
          </cell>
          <cell r="L35">
            <v>4.9756999999999998</v>
          </cell>
          <cell r="M35">
            <v>1208.4000000000001</v>
          </cell>
          <cell r="N35">
            <v>41429</v>
          </cell>
          <cell r="O35">
            <v>0</v>
          </cell>
          <cell r="Q35">
            <v>19002</v>
          </cell>
          <cell r="S35">
            <v>178.7</v>
          </cell>
          <cell r="T35">
            <v>14.4</v>
          </cell>
          <cell r="U35">
            <v>164.3</v>
          </cell>
          <cell r="V35">
            <v>0.81689999999999996</v>
          </cell>
        </row>
        <row r="36">
          <cell r="A36" t="str">
            <v>72-10-219</v>
          </cell>
          <cell r="B36" t="str">
            <v>NextEra</v>
          </cell>
          <cell r="C36" t="str">
            <v>Bailey Ranch 3&amp;4</v>
          </cell>
          <cell r="D36">
            <v>0</v>
          </cell>
          <cell r="E36">
            <v>3.1768999999999998</v>
          </cell>
          <cell r="F36">
            <v>1.0845</v>
          </cell>
          <cell r="G36">
            <v>0.22289999999999999</v>
          </cell>
          <cell r="H36">
            <v>0.34320000000000001</v>
          </cell>
          <cell r="I36">
            <v>0.12239999999999999</v>
          </cell>
          <cell r="J36">
            <v>0.11559999999999999</v>
          </cell>
          <cell r="K36">
            <v>0.20760000000000001</v>
          </cell>
          <cell r="L36">
            <v>5.2731000000000003</v>
          </cell>
          <cell r="M36">
            <v>1224.8</v>
          </cell>
          <cell r="N36">
            <v>41431</v>
          </cell>
          <cell r="O36">
            <v>0</v>
          </cell>
          <cell r="Q36">
            <v>19370</v>
          </cell>
          <cell r="S36">
            <v>180.3</v>
          </cell>
          <cell r="T36">
            <v>14.4</v>
          </cell>
          <cell r="U36">
            <v>165.9</v>
          </cell>
          <cell r="V36">
            <v>0.81120000000000003</v>
          </cell>
        </row>
        <row r="37">
          <cell r="A37" t="str">
            <v>72-10-221</v>
          </cell>
          <cell r="B37" t="str">
            <v>Premier</v>
          </cell>
          <cell r="C37" t="str">
            <v>Clemens CDP</v>
          </cell>
          <cell r="D37">
            <v>0</v>
          </cell>
          <cell r="E37">
            <v>3.2831999999999999</v>
          </cell>
          <cell r="F37">
            <v>1.1953</v>
          </cell>
          <cell r="G37">
            <v>0.25850000000000001</v>
          </cell>
          <cell r="H37">
            <v>0.377</v>
          </cell>
          <cell r="I37">
            <v>0.14399999999999999</v>
          </cell>
          <cell r="J37">
            <v>0.12470000000000001</v>
          </cell>
          <cell r="K37">
            <v>0.22750000000000001</v>
          </cell>
          <cell r="L37">
            <v>5.6101999999999999</v>
          </cell>
          <cell r="M37">
            <v>1233.5999999999999</v>
          </cell>
          <cell r="N37">
            <v>41388</v>
          </cell>
          <cell r="O37">
            <v>0</v>
          </cell>
          <cell r="Q37">
            <v>57326</v>
          </cell>
          <cell r="S37">
            <v>221.9</v>
          </cell>
          <cell r="T37">
            <v>14.4</v>
          </cell>
          <cell r="U37">
            <v>207.5</v>
          </cell>
          <cell r="V37">
            <v>1.4289000000000001</v>
          </cell>
        </row>
        <row r="38">
          <cell r="A38" t="str">
            <v>72-10-225</v>
          </cell>
          <cell r="B38" t="str">
            <v>Devon</v>
          </cell>
          <cell r="C38" t="str">
            <v>JK Daniels CDP GLS</v>
          </cell>
          <cell r="D38">
            <v>0</v>
          </cell>
          <cell r="E38">
            <v>2.0415999999999999</v>
          </cell>
          <cell r="F38">
            <v>0.41770000000000002</v>
          </cell>
          <cell r="G38">
            <v>9.2799999999999994E-2</v>
          </cell>
          <cell r="H38">
            <v>8.6300000000000002E-2</v>
          </cell>
          <cell r="I38">
            <v>2.8799999999999999E-2</v>
          </cell>
          <cell r="J38">
            <v>1.7999999999999999E-2</v>
          </cell>
          <cell r="K38">
            <v>3.5200000000000002E-2</v>
          </cell>
          <cell r="L38">
            <v>2.7204000000000002</v>
          </cell>
          <cell r="M38">
            <v>1091.7</v>
          </cell>
          <cell r="N38">
            <v>41381</v>
          </cell>
          <cell r="O38">
            <v>0</v>
          </cell>
          <cell r="Q38">
            <v>15468</v>
          </cell>
          <cell r="S38">
            <v>336</v>
          </cell>
          <cell r="T38">
            <v>14.4</v>
          </cell>
          <cell r="U38">
            <v>321.60000000000002</v>
          </cell>
          <cell r="V38">
            <v>1.1214999999999999</v>
          </cell>
        </row>
        <row r="39">
          <cell r="A39" t="str">
            <v>72-10-226</v>
          </cell>
          <cell r="B39" t="str">
            <v>Devon</v>
          </cell>
          <cell r="C39" t="str">
            <v>Bedinger North 4H &amp; 8H CDP</v>
          </cell>
          <cell r="D39">
            <v>0</v>
          </cell>
          <cell r="E39">
            <v>3.3169</v>
          </cell>
          <cell r="F39">
            <v>1.1396999999999999</v>
          </cell>
          <cell r="G39">
            <v>0.2072</v>
          </cell>
          <cell r="H39">
            <v>0.33579999999999999</v>
          </cell>
          <cell r="I39">
            <v>0.1052</v>
          </cell>
          <cell r="J39">
            <v>0.1031</v>
          </cell>
          <cell r="K39">
            <v>0.1216</v>
          </cell>
          <cell r="L39">
            <v>5.3295000000000003</v>
          </cell>
          <cell r="M39">
            <v>1221.5999999999999</v>
          </cell>
          <cell r="N39">
            <v>41374</v>
          </cell>
          <cell r="O39">
            <v>0</v>
          </cell>
          <cell r="Q39">
            <v>26933</v>
          </cell>
          <cell r="S39">
            <v>173.1</v>
          </cell>
          <cell r="T39">
            <v>14.4</v>
          </cell>
          <cell r="U39">
            <v>158.69999999999999</v>
          </cell>
          <cell r="V39">
            <v>0.60350000000000004</v>
          </cell>
        </row>
        <row r="40">
          <cell r="A40" t="str">
            <v>72-10-227</v>
          </cell>
          <cell r="B40" t="str">
            <v>Devon</v>
          </cell>
          <cell r="C40" t="str">
            <v>Daniel Bedinger GU 1H &amp; 2H CDP</v>
          </cell>
          <cell r="D40">
            <v>0</v>
          </cell>
          <cell r="E40">
            <v>3.2820999999999998</v>
          </cell>
          <cell r="F40">
            <v>1.1254</v>
          </cell>
          <cell r="G40">
            <v>0.21410000000000001</v>
          </cell>
          <cell r="H40">
            <v>0.34060000000000001</v>
          </cell>
          <cell r="I40">
            <v>0.11219999999999999</v>
          </cell>
          <cell r="J40">
            <v>0.10979999999999999</v>
          </cell>
          <cell r="K40">
            <v>0.1187</v>
          </cell>
          <cell r="L40">
            <v>5.3029000000000002</v>
          </cell>
          <cell r="M40">
            <v>1221.5</v>
          </cell>
          <cell r="N40">
            <v>41374</v>
          </cell>
          <cell r="O40">
            <v>0</v>
          </cell>
          <cell r="Q40">
            <v>37364</v>
          </cell>
          <cell r="S40">
            <v>173.1</v>
          </cell>
          <cell r="T40">
            <v>14.4</v>
          </cell>
          <cell r="U40">
            <v>158.69999999999999</v>
          </cell>
          <cell r="V40">
            <v>0.55530000000000002</v>
          </cell>
        </row>
        <row r="41">
          <cell r="A41" t="str">
            <v>72-10-228</v>
          </cell>
          <cell r="B41" t="str">
            <v>Devon</v>
          </cell>
          <cell r="C41" t="str">
            <v>Bedinger South 1 2 3 CDP</v>
          </cell>
          <cell r="D41">
            <v>0</v>
          </cell>
          <cell r="E41">
            <v>3.3269000000000002</v>
          </cell>
          <cell r="F41">
            <v>1.2627999999999999</v>
          </cell>
          <cell r="G41">
            <v>0.25230000000000002</v>
          </cell>
          <cell r="H41">
            <v>0.41549999999999998</v>
          </cell>
          <cell r="I41">
            <v>0.1447</v>
          </cell>
          <cell r="J41">
            <v>0.151</v>
          </cell>
          <cell r="K41">
            <v>0.25030000000000002</v>
          </cell>
          <cell r="L41">
            <v>5.8034999999999997</v>
          </cell>
          <cell r="M41">
            <v>1257</v>
          </cell>
          <cell r="N41">
            <v>41403</v>
          </cell>
          <cell r="O41">
            <v>0</v>
          </cell>
          <cell r="Q41">
            <v>30767</v>
          </cell>
          <cell r="S41">
            <v>175.2</v>
          </cell>
          <cell r="T41">
            <v>14.4</v>
          </cell>
          <cell r="U41">
            <v>160.80000000000001</v>
          </cell>
          <cell r="V41">
            <v>0.48820000000000002</v>
          </cell>
        </row>
        <row r="42">
          <cell r="A42" t="str">
            <v>72-10-229</v>
          </cell>
          <cell r="B42" t="str">
            <v>Devon</v>
          </cell>
          <cell r="C42" t="str">
            <v>Clark 1&amp;2 H CDP</v>
          </cell>
          <cell r="D42">
            <v>0</v>
          </cell>
          <cell r="E42">
            <v>3.3805999999999998</v>
          </cell>
          <cell r="F42">
            <v>1.2773000000000001</v>
          </cell>
          <cell r="G42">
            <v>0.24310000000000001</v>
          </cell>
          <cell r="H42">
            <v>0.42020000000000002</v>
          </cell>
          <cell r="I42">
            <v>0.14119999999999999</v>
          </cell>
          <cell r="J42">
            <v>0.15110000000000001</v>
          </cell>
          <cell r="K42">
            <v>0.2571</v>
          </cell>
          <cell r="L42">
            <v>5.8705999999999996</v>
          </cell>
          <cell r="M42">
            <v>1259</v>
          </cell>
          <cell r="N42">
            <v>41403</v>
          </cell>
          <cell r="O42">
            <v>0</v>
          </cell>
          <cell r="Q42">
            <v>23800</v>
          </cell>
          <cell r="S42">
            <v>175.7</v>
          </cell>
          <cell r="T42">
            <v>14.4</v>
          </cell>
          <cell r="U42">
            <v>161.30000000000001</v>
          </cell>
          <cell r="V42">
            <v>0.56569999999999998</v>
          </cell>
        </row>
        <row r="43">
          <cell r="A43" t="str">
            <v>72-10-230</v>
          </cell>
          <cell r="B43" t="str">
            <v>Devon</v>
          </cell>
          <cell r="C43" t="str">
            <v>Western Lake GU A1 2 3 4 H CDP</v>
          </cell>
          <cell r="D43">
            <v>0</v>
          </cell>
          <cell r="E43">
            <v>3.4075000000000002</v>
          </cell>
          <cell r="F43">
            <v>1.2856000000000001</v>
          </cell>
          <cell r="G43">
            <v>0.19020000000000001</v>
          </cell>
          <cell r="H43">
            <v>0.40310000000000001</v>
          </cell>
          <cell r="I43">
            <v>0.11700000000000001</v>
          </cell>
          <cell r="J43">
            <v>0.13719999999999999</v>
          </cell>
          <cell r="K43">
            <v>0.2263</v>
          </cell>
          <cell r="L43">
            <v>5.7668999999999997</v>
          </cell>
          <cell r="M43">
            <v>1245.9000000000001</v>
          </cell>
          <cell r="N43">
            <v>41449</v>
          </cell>
          <cell r="O43">
            <v>0</v>
          </cell>
          <cell r="Q43">
            <v>60333</v>
          </cell>
          <cell r="S43">
            <v>217.3</v>
          </cell>
          <cell r="T43">
            <v>14.4</v>
          </cell>
          <cell r="U43">
            <v>202.9</v>
          </cell>
          <cell r="V43">
            <v>0.50060000000000004</v>
          </cell>
        </row>
        <row r="44">
          <cell r="A44" t="str">
            <v>72-10-231</v>
          </cell>
          <cell r="B44" t="str">
            <v>Devon</v>
          </cell>
          <cell r="C44" t="str">
            <v>Coomer 4H &amp; 5H</v>
          </cell>
          <cell r="D44">
            <v>0</v>
          </cell>
          <cell r="E44">
            <v>1.8958999999999999</v>
          </cell>
          <cell r="F44">
            <v>0.36459999999999998</v>
          </cell>
          <cell r="G44">
            <v>8.4699999999999998E-2</v>
          </cell>
          <cell r="H44">
            <v>7.22E-2</v>
          </cell>
          <cell r="I44">
            <v>2.5600000000000001E-2</v>
          </cell>
          <cell r="J44">
            <v>1.43E-2</v>
          </cell>
          <cell r="K44">
            <v>2.7099999999999999E-2</v>
          </cell>
          <cell r="L44">
            <v>2.4843999999999999</v>
          </cell>
          <cell r="M44">
            <v>1082</v>
          </cell>
          <cell r="N44">
            <v>41375</v>
          </cell>
          <cell r="O44">
            <v>0</v>
          </cell>
          <cell r="Q44">
            <v>48867</v>
          </cell>
          <cell r="S44">
            <v>334.7</v>
          </cell>
          <cell r="T44">
            <v>14.4</v>
          </cell>
          <cell r="U44">
            <v>320.3</v>
          </cell>
          <cell r="V44">
            <v>1.0956999999999999</v>
          </cell>
        </row>
        <row r="45">
          <cell r="A45" t="str">
            <v>72-10-232</v>
          </cell>
          <cell r="B45" t="str">
            <v>Devon</v>
          </cell>
          <cell r="C45" t="str">
            <v>CJ Edwards 1 &amp; 2 H CDP</v>
          </cell>
          <cell r="D45">
            <v>0</v>
          </cell>
          <cell r="E45">
            <v>3.3658000000000001</v>
          </cell>
          <cell r="F45">
            <v>1.2439</v>
          </cell>
          <cell r="G45">
            <v>0.17949999999999999</v>
          </cell>
          <cell r="H45">
            <v>0.38500000000000001</v>
          </cell>
          <cell r="I45">
            <v>0.1111</v>
          </cell>
          <cell r="J45">
            <v>0.13120000000000001</v>
          </cell>
          <cell r="K45">
            <v>0.21609999999999999</v>
          </cell>
          <cell r="L45">
            <v>5.6326000000000001</v>
          </cell>
          <cell r="M45">
            <v>1241.0999999999999</v>
          </cell>
          <cell r="N45">
            <v>41416</v>
          </cell>
          <cell r="O45">
            <v>0</v>
          </cell>
          <cell r="Q45">
            <v>15929</v>
          </cell>
          <cell r="S45">
            <v>210.5</v>
          </cell>
          <cell r="T45">
            <v>14.4</v>
          </cell>
          <cell r="U45">
            <v>196.1</v>
          </cell>
          <cell r="V45">
            <v>0.53090000000000004</v>
          </cell>
        </row>
        <row r="46">
          <cell r="A46" t="str">
            <v>72-10-233</v>
          </cell>
          <cell r="B46" t="str">
            <v>Devon</v>
          </cell>
          <cell r="C46" t="str">
            <v>Edwards Bar None (SA) 1 &amp; 2 H CDP</v>
          </cell>
          <cell r="D46">
            <v>0</v>
          </cell>
          <cell r="E46">
            <v>3.3727</v>
          </cell>
          <cell r="F46">
            <v>1.2524999999999999</v>
          </cell>
          <cell r="G46">
            <v>0.17910000000000001</v>
          </cell>
          <cell r="H46">
            <v>0.38819999999999999</v>
          </cell>
          <cell r="I46">
            <v>0.112</v>
          </cell>
          <cell r="J46">
            <v>0.1323</v>
          </cell>
          <cell r="K46">
            <v>0.21410000000000001</v>
          </cell>
          <cell r="L46">
            <v>5.6509</v>
          </cell>
          <cell r="M46">
            <v>1241</v>
          </cell>
          <cell r="N46">
            <v>41416</v>
          </cell>
          <cell r="O46">
            <v>0</v>
          </cell>
          <cell r="Q46">
            <v>34973</v>
          </cell>
          <cell r="S46">
            <v>211.1</v>
          </cell>
          <cell r="T46">
            <v>14.4</v>
          </cell>
          <cell r="U46">
            <v>196.7</v>
          </cell>
          <cell r="V46">
            <v>0.53480000000000005</v>
          </cell>
        </row>
        <row r="47">
          <cell r="A47" t="str">
            <v>72-10-234</v>
          </cell>
          <cell r="B47" t="str">
            <v>Devon</v>
          </cell>
          <cell r="C47" t="str">
            <v>Glenna Sansone 1 &amp; 2H CDP</v>
          </cell>
          <cell r="D47">
            <v>0</v>
          </cell>
          <cell r="E47">
            <v>3.2875999999999999</v>
          </cell>
          <cell r="F47">
            <v>1.1725000000000001</v>
          </cell>
          <cell r="G47">
            <v>0.21429999999999999</v>
          </cell>
          <cell r="H47">
            <v>0.3659</v>
          </cell>
          <cell r="I47">
            <v>0.12330000000000001</v>
          </cell>
          <cell r="J47">
            <v>0.13020000000000001</v>
          </cell>
          <cell r="K47">
            <v>0.2351</v>
          </cell>
          <cell r="L47">
            <v>5.5289000000000001</v>
          </cell>
          <cell r="M47">
            <v>1241.0999999999999</v>
          </cell>
          <cell r="N47">
            <v>41320</v>
          </cell>
          <cell r="O47">
            <v>0</v>
          </cell>
          <cell r="Q47">
            <v>35086</v>
          </cell>
          <cell r="S47">
            <v>165.8</v>
          </cell>
          <cell r="T47">
            <v>14.4</v>
          </cell>
          <cell r="U47">
            <v>151.4</v>
          </cell>
          <cell r="V47">
            <v>0.57469999999999999</v>
          </cell>
        </row>
        <row r="48">
          <cell r="A48" t="str">
            <v>72-10-236</v>
          </cell>
          <cell r="B48" t="str">
            <v>Devon</v>
          </cell>
          <cell r="C48" t="str">
            <v>Murrin Bear Creek 7 &amp; 9 H CDP</v>
          </cell>
          <cell r="D48">
            <v>0</v>
          </cell>
          <cell r="E48">
            <v>2.7913999999999999</v>
          </cell>
          <cell r="F48">
            <v>0.85489999999999999</v>
          </cell>
          <cell r="G48">
            <v>0.17730000000000001</v>
          </cell>
          <cell r="H48">
            <v>0.2349</v>
          </cell>
          <cell r="I48">
            <v>8.5500000000000007E-2</v>
          </cell>
          <cell r="J48">
            <v>6.6600000000000006E-2</v>
          </cell>
          <cell r="K48">
            <v>0.18079999999999999</v>
          </cell>
          <cell r="L48">
            <v>4.3914</v>
          </cell>
          <cell r="M48">
            <v>1168.5</v>
          </cell>
          <cell r="N48">
            <v>41388</v>
          </cell>
          <cell r="O48">
            <v>0</v>
          </cell>
          <cell r="Q48">
            <v>42435</v>
          </cell>
          <cell r="S48">
            <v>154.80000000000001</v>
          </cell>
          <cell r="T48">
            <v>14.4</v>
          </cell>
          <cell r="U48">
            <v>140.4</v>
          </cell>
          <cell r="V48">
            <v>1.3275999999999999</v>
          </cell>
        </row>
        <row r="49">
          <cell r="A49" t="str">
            <v>72-10-237</v>
          </cell>
          <cell r="B49" t="str">
            <v>Devon</v>
          </cell>
          <cell r="C49" t="str">
            <v>Bailey Ranch C (SA) 4H</v>
          </cell>
          <cell r="D49">
            <v>0</v>
          </cell>
          <cell r="E49">
            <v>2.9091999999999998</v>
          </cell>
          <cell r="F49">
            <v>0.93140000000000001</v>
          </cell>
          <cell r="G49">
            <v>0.1993</v>
          </cell>
          <cell r="H49">
            <v>0.26340000000000002</v>
          </cell>
          <cell r="I49">
            <v>9.6000000000000002E-2</v>
          </cell>
          <cell r="J49">
            <v>8.1100000000000005E-2</v>
          </cell>
          <cell r="K49">
            <v>0.18529999999999999</v>
          </cell>
          <cell r="L49">
            <v>4.6657000000000002</v>
          </cell>
          <cell r="M49">
            <v>1195.5999999999999</v>
          </cell>
          <cell r="N49">
            <v>41372</v>
          </cell>
          <cell r="O49">
            <v>0</v>
          </cell>
          <cell r="Q49">
            <v>41371</v>
          </cell>
          <cell r="S49">
            <v>177.4</v>
          </cell>
          <cell r="T49">
            <v>14.4</v>
          </cell>
          <cell r="U49">
            <v>163</v>
          </cell>
          <cell r="V49">
            <v>0.65490000000000004</v>
          </cell>
        </row>
        <row r="50">
          <cell r="A50" t="str">
            <v>72-10-238</v>
          </cell>
          <cell r="B50" t="str">
            <v>Devon</v>
          </cell>
          <cell r="C50" t="str">
            <v>Bailey Ranch B1H &amp; B2H CDP</v>
          </cell>
          <cell r="D50">
            <v>0</v>
          </cell>
          <cell r="E50">
            <v>3.0272999999999999</v>
          </cell>
          <cell r="F50">
            <v>0.93659999999999999</v>
          </cell>
          <cell r="G50">
            <v>0.19470000000000001</v>
          </cell>
          <cell r="H50">
            <v>0.27129999999999999</v>
          </cell>
          <cell r="I50">
            <v>9.4200000000000006E-2</v>
          </cell>
          <cell r="J50">
            <v>8.1100000000000005E-2</v>
          </cell>
          <cell r="K50">
            <v>0.16750000000000001</v>
          </cell>
          <cell r="L50">
            <v>4.7727000000000004</v>
          </cell>
          <cell r="M50">
            <v>1214.5999999999999</v>
          </cell>
          <cell r="N50">
            <v>41372</v>
          </cell>
          <cell r="O50">
            <v>0</v>
          </cell>
          <cell r="Q50">
            <v>60418</v>
          </cell>
          <cell r="S50">
            <v>177.1</v>
          </cell>
          <cell r="T50">
            <v>14.4</v>
          </cell>
          <cell r="U50">
            <v>162.69999999999999</v>
          </cell>
          <cell r="V50">
            <v>0.81589999999999996</v>
          </cell>
        </row>
        <row r="51">
          <cell r="A51" t="str">
            <v>72-10-239</v>
          </cell>
          <cell r="B51" t="str">
            <v>Devon</v>
          </cell>
          <cell r="C51" t="str">
            <v>Bailey Ranch C1H</v>
          </cell>
          <cell r="D51">
            <v>0</v>
          </cell>
          <cell r="E51">
            <v>2.9039000000000001</v>
          </cell>
          <cell r="F51">
            <v>0.90510000000000002</v>
          </cell>
          <cell r="G51">
            <v>0.18920000000000001</v>
          </cell>
          <cell r="H51">
            <v>0.25650000000000001</v>
          </cell>
          <cell r="I51">
            <v>9.1600000000000001E-2</v>
          </cell>
          <cell r="J51">
            <v>7.7899999999999997E-2</v>
          </cell>
          <cell r="K51">
            <v>0.17269999999999999</v>
          </cell>
          <cell r="L51">
            <v>4.5968999999999998</v>
          </cell>
          <cell r="M51">
            <v>1190.5999999999999</v>
          </cell>
          <cell r="N51">
            <v>41372</v>
          </cell>
          <cell r="O51">
            <v>0</v>
          </cell>
          <cell r="Q51">
            <v>7110</v>
          </cell>
          <cell r="S51">
            <v>175.6</v>
          </cell>
          <cell r="T51">
            <v>14.4</v>
          </cell>
          <cell r="U51">
            <v>161.19999999999999</v>
          </cell>
          <cell r="V51">
            <v>0.72899999999999998</v>
          </cell>
        </row>
        <row r="52">
          <cell r="A52" t="str">
            <v>72-10-240</v>
          </cell>
          <cell r="B52" t="str">
            <v>Devon</v>
          </cell>
          <cell r="C52" t="str">
            <v>Murrin Bear Creek 3 10 11 CDP</v>
          </cell>
          <cell r="D52">
            <v>0</v>
          </cell>
          <cell r="E52">
            <v>2.1903000000000001</v>
          </cell>
          <cell r="F52">
            <v>0.58289999999999997</v>
          </cell>
          <cell r="G52">
            <v>0.12139999999999999</v>
          </cell>
          <cell r="H52">
            <v>0.15179999999999999</v>
          </cell>
          <cell r="I52">
            <v>5.5300000000000002E-2</v>
          </cell>
          <cell r="J52">
            <v>4.1799999999999997E-2</v>
          </cell>
          <cell r="K52">
            <v>0.1153</v>
          </cell>
          <cell r="L52">
            <v>3.2587999999999999</v>
          </cell>
          <cell r="M52">
            <v>1113.2</v>
          </cell>
          <cell r="N52">
            <v>41382</v>
          </cell>
          <cell r="O52">
            <v>0</v>
          </cell>
          <cell r="Q52">
            <v>54250</v>
          </cell>
          <cell r="S52">
            <v>160.80000000000001</v>
          </cell>
          <cell r="T52">
            <v>14.4</v>
          </cell>
          <cell r="U52">
            <v>146.4</v>
          </cell>
          <cell r="V52">
            <v>1.2903</v>
          </cell>
        </row>
        <row r="53">
          <cell r="A53" t="str">
            <v>72-10-241</v>
          </cell>
          <cell r="B53" t="str">
            <v>Devon</v>
          </cell>
          <cell r="C53" t="str">
            <v>Bailey Ranch C (SA) 5H</v>
          </cell>
          <cell r="D53">
            <v>0</v>
          </cell>
          <cell r="E53">
            <v>2.9226999999999999</v>
          </cell>
          <cell r="F53">
            <v>0.90010000000000001</v>
          </cell>
          <cell r="G53">
            <v>0.18679999999999999</v>
          </cell>
          <cell r="H53">
            <v>0.25159999999999999</v>
          </cell>
          <cell r="I53">
            <v>8.7599999999999997E-2</v>
          </cell>
          <cell r="J53">
            <v>7.3800000000000004E-2</v>
          </cell>
          <cell r="K53">
            <v>0.1409</v>
          </cell>
          <cell r="L53">
            <v>4.5635000000000003</v>
          </cell>
          <cell r="M53">
            <v>1185.9000000000001</v>
          </cell>
          <cell r="N53">
            <v>41295</v>
          </cell>
          <cell r="O53">
            <v>0</v>
          </cell>
          <cell r="Q53">
            <v>28799</v>
          </cell>
          <cell r="S53">
            <v>176.4</v>
          </cell>
          <cell r="T53">
            <v>14.4</v>
          </cell>
          <cell r="U53">
            <v>162</v>
          </cell>
          <cell r="V53">
            <v>0.72560000000000002</v>
          </cell>
        </row>
        <row r="54">
          <cell r="A54" t="str">
            <v>72-10-243</v>
          </cell>
          <cell r="B54" t="str">
            <v>Devon</v>
          </cell>
          <cell r="C54" t="str">
            <v>Grant Family 1&amp;2 H CDP</v>
          </cell>
          <cell r="D54">
            <v>0</v>
          </cell>
          <cell r="E54">
            <v>3.2797999999999998</v>
          </cell>
          <cell r="F54">
            <v>1.2341</v>
          </cell>
          <cell r="G54">
            <v>0.1923</v>
          </cell>
          <cell r="H54">
            <v>0.40760000000000002</v>
          </cell>
          <cell r="I54">
            <v>0.124</v>
          </cell>
          <cell r="J54">
            <v>0.13880000000000001</v>
          </cell>
          <cell r="K54">
            <v>0.35420000000000001</v>
          </cell>
          <cell r="L54">
            <v>5.7308000000000003</v>
          </cell>
          <cell r="M54">
            <v>1255.3</v>
          </cell>
          <cell r="N54">
            <v>41431</v>
          </cell>
          <cell r="O54">
            <v>0</v>
          </cell>
          <cell r="Q54">
            <v>36162</v>
          </cell>
          <cell r="S54">
            <v>220.4</v>
          </cell>
          <cell r="T54">
            <v>14.4</v>
          </cell>
          <cell r="U54">
            <v>206</v>
          </cell>
          <cell r="V54">
            <v>0.53169999999999995</v>
          </cell>
        </row>
        <row r="55">
          <cell r="A55" t="str">
            <v>72-10-244</v>
          </cell>
          <cell r="B55" t="str">
            <v>Devon</v>
          </cell>
          <cell r="C55" t="str">
            <v>Landers 1 &amp; 2H CDP</v>
          </cell>
          <cell r="D55">
            <v>0</v>
          </cell>
          <cell r="E55">
            <v>3.3995000000000002</v>
          </cell>
          <cell r="F55">
            <v>1.2968</v>
          </cell>
          <cell r="G55">
            <v>0.20549999999999999</v>
          </cell>
          <cell r="H55">
            <v>0.43080000000000002</v>
          </cell>
          <cell r="I55">
            <v>0.12820000000000001</v>
          </cell>
          <cell r="J55">
            <v>0.1459</v>
          </cell>
          <cell r="K55">
            <v>0.17419999999999999</v>
          </cell>
          <cell r="L55">
            <v>5.7808999999999999</v>
          </cell>
          <cell r="M55">
            <v>1246.0999999999999</v>
          </cell>
          <cell r="N55">
            <v>41453</v>
          </cell>
          <cell r="O55">
            <v>0</v>
          </cell>
          <cell r="Q55">
            <v>25595</v>
          </cell>
          <cell r="S55">
            <v>222.2</v>
          </cell>
          <cell r="T55">
            <v>14.4</v>
          </cell>
          <cell r="U55">
            <v>207.8</v>
          </cell>
          <cell r="V55">
            <v>0.57410000000000005</v>
          </cell>
        </row>
        <row r="56">
          <cell r="A56" t="str">
            <v>72-10-245</v>
          </cell>
          <cell r="B56" t="str">
            <v>Devon</v>
          </cell>
          <cell r="C56" t="str">
            <v>Charles Bedinger A1H &amp; A2H GU CDP</v>
          </cell>
          <cell r="D56">
            <v>0</v>
          </cell>
          <cell r="E56">
            <v>3.1947999999999999</v>
          </cell>
          <cell r="F56">
            <v>1.1083000000000001</v>
          </cell>
          <cell r="G56">
            <v>0.2198</v>
          </cell>
          <cell r="H56">
            <v>0.34899999999999998</v>
          </cell>
          <cell r="I56">
            <v>0.124</v>
          </cell>
          <cell r="J56">
            <v>0.12470000000000001</v>
          </cell>
          <cell r="K56">
            <v>0.2031</v>
          </cell>
          <cell r="L56">
            <v>5.3236999999999997</v>
          </cell>
          <cell r="M56">
            <v>1231.3</v>
          </cell>
          <cell r="N56">
            <v>41373</v>
          </cell>
          <cell r="O56">
            <v>0</v>
          </cell>
          <cell r="Q56">
            <v>49868</v>
          </cell>
          <cell r="S56">
            <v>177.7</v>
          </cell>
          <cell r="T56">
            <v>14.4</v>
          </cell>
          <cell r="U56">
            <v>163.30000000000001</v>
          </cell>
          <cell r="V56">
            <v>0.47889999999999999</v>
          </cell>
        </row>
        <row r="57">
          <cell r="A57" t="str">
            <v>72-10-247</v>
          </cell>
          <cell r="B57" t="str">
            <v>Devon</v>
          </cell>
          <cell r="C57" t="str">
            <v>J Muriel Reese GU 1H&amp;2H CDP</v>
          </cell>
          <cell r="D57">
            <v>0</v>
          </cell>
          <cell r="E57">
            <v>2.3166000000000002</v>
          </cell>
          <cell r="F57">
            <v>0.60860000000000003</v>
          </cell>
          <cell r="G57">
            <v>0.15290000000000001</v>
          </cell>
          <cell r="H57">
            <v>0.15359999999999999</v>
          </cell>
          <cell r="I57">
            <v>5.8200000000000002E-2</v>
          </cell>
          <cell r="J57">
            <v>3.9399999999999998E-2</v>
          </cell>
          <cell r="K57">
            <v>4.8099999999999997E-2</v>
          </cell>
          <cell r="L57">
            <v>3.3774000000000002</v>
          </cell>
          <cell r="M57">
            <v>1126.5</v>
          </cell>
          <cell r="N57">
            <v>41277</v>
          </cell>
          <cell r="O57">
            <v>0</v>
          </cell>
          <cell r="Q57">
            <v>120116</v>
          </cell>
          <cell r="S57">
            <v>337.1</v>
          </cell>
          <cell r="T57">
            <v>14.4</v>
          </cell>
          <cell r="U57">
            <v>322.7</v>
          </cell>
          <cell r="V57">
            <v>0.96809999999999996</v>
          </cell>
        </row>
        <row r="58">
          <cell r="A58" t="str">
            <v>72-10-248</v>
          </cell>
          <cell r="B58" t="str">
            <v>Devon</v>
          </cell>
          <cell r="C58" t="str">
            <v>Skiles 2H and 3H CDP</v>
          </cell>
          <cell r="D58">
            <v>0</v>
          </cell>
          <cell r="E58">
            <v>3.2892999999999999</v>
          </cell>
          <cell r="F58">
            <v>1.2743</v>
          </cell>
          <cell r="G58">
            <v>0.19059999999999999</v>
          </cell>
          <cell r="H58">
            <v>0.40339999999999998</v>
          </cell>
          <cell r="I58">
            <v>0.11990000000000001</v>
          </cell>
          <cell r="J58">
            <v>0.1386</v>
          </cell>
          <cell r="K58">
            <v>0.21829999999999999</v>
          </cell>
          <cell r="L58">
            <v>5.6344000000000003</v>
          </cell>
          <cell r="M58">
            <v>1244.9000000000001</v>
          </cell>
          <cell r="N58">
            <v>41381</v>
          </cell>
          <cell r="O58">
            <v>0</v>
          </cell>
          <cell r="Q58">
            <v>61124</v>
          </cell>
          <cell r="S58">
            <v>219.2</v>
          </cell>
          <cell r="T58">
            <v>14.4</v>
          </cell>
          <cell r="U58">
            <v>204.8</v>
          </cell>
          <cell r="V58">
            <v>0.53290000000000004</v>
          </cell>
        </row>
        <row r="59">
          <cell r="A59" t="str">
            <v>72-10-249</v>
          </cell>
          <cell r="B59" t="str">
            <v>Devon</v>
          </cell>
          <cell r="C59" t="str">
            <v>CJ Edwards 3H and 4H CDP</v>
          </cell>
          <cell r="D59">
            <v>0</v>
          </cell>
          <cell r="E59">
            <v>3.2867999999999999</v>
          </cell>
          <cell r="F59">
            <v>1.2302</v>
          </cell>
          <cell r="G59">
            <v>0.1794</v>
          </cell>
          <cell r="H59">
            <v>0.38800000000000001</v>
          </cell>
          <cell r="I59">
            <v>0.1135</v>
          </cell>
          <cell r="J59">
            <v>0.13339999999999999</v>
          </cell>
          <cell r="K59">
            <v>0.2107</v>
          </cell>
          <cell r="L59">
            <v>5.5419999999999998</v>
          </cell>
          <cell r="M59">
            <v>1238.5</v>
          </cell>
          <cell r="N59">
            <v>41416</v>
          </cell>
          <cell r="O59">
            <v>0</v>
          </cell>
          <cell r="Q59">
            <v>42716</v>
          </cell>
          <cell r="S59">
            <v>213.9</v>
          </cell>
          <cell r="T59">
            <v>14.4</v>
          </cell>
          <cell r="U59">
            <v>199.5</v>
          </cell>
          <cell r="V59">
            <v>0.55149999999999999</v>
          </cell>
        </row>
        <row r="60">
          <cell r="A60" t="str">
            <v>72-10-250</v>
          </cell>
          <cell r="B60" t="str">
            <v>Devon</v>
          </cell>
          <cell r="C60" t="str">
            <v>Murrin Bear Creek 2&amp;8 CDP</v>
          </cell>
          <cell r="D60">
            <v>0</v>
          </cell>
          <cell r="E60">
            <v>2.9590000000000001</v>
          </cell>
          <cell r="F60">
            <v>0.99109999999999998</v>
          </cell>
          <cell r="G60">
            <v>0.218</v>
          </cell>
          <cell r="H60">
            <v>0.2918</v>
          </cell>
          <cell r="I60">
            <v>0.1115</v>
          </cell>
          <cell r="J60">
            <v>8.8099999999999998E-2</v>
          </cell>
          <cell r="K60">
            <v>0.24060000000000001</v>
          </cell>
          <cell r="L60">
            <v>4.9001000000000001</v>
          </cell>
          <cell r="M60">
            <v>1197.7</v>
          </cell>
          <cell r="N60">
            <v>41388</v>
          </cell>
          <cell r="O60">
            <v>0</v>
          </cell>
          <cell r="Q60">
            <v>93468</v>
          </cell>
          <cell r="S60">
            <v>162.30000000000001</v>
          </cell>
          <cell r="T60">
            <v>14.4</v>
          </cell>
          <cell r="U60">
            <v>147.9</v>
          </cell>
          <cell r="V60">
            <v>1.2650999999999999</v>
          </cell>
        </row>
        <row r="61">
          <cell r="A61" t="str">
            <v>72-10-251</v>
          </cell>
          <cell r="B61" t="str">
            <v>NextEra</v>
          </cell>
          <cell r="C61" t="str">
            <v>Meeker CDP</v>
          </cell>
          <cell r="D61">
            <v>0</v>
          </cell>
          <cell r="E61">
            <v>3.1377999999999999</v>
          </cell>
          <cell r="F61">
            <v>1.1133</v>
          </cell>
          <cell r="G61">
            <v>0.2364</v>
          </cell>
          <cell r="H61">
            <v>0.36109999999999998</v>
          </cell>
          <cell r="I61">
            <v>0.13600000000000001</v>
          </cell>
          <cell r="J61">
            <v>0.12809999999999999</v>
          </cell>
          <cell r="K61">
            <v>0.2492</v>
          </cell>
          <cell r="L61">
            <v>5.3619000000000003</v>
          </cell>
          <cell r="M61">
            <v>1234.5</v>
          </cell>
          <cell r="N61">
            <v>41431</v>
          </cell>
          <cell r="O61">
            <v>0</v>
          </cell>
          <cell r="Q61">
            <v>59879</v>
          </cell>
          <cell r="S61">
            <v>179.6</v>
          </cell>
          <cell r="T61">
            <v>14.4</v>
          </cell>
          <cell r="U61">
            <v>165.2</v>
          </cell>
          <cell r="V61">
            <v>0.66320000000000001</v>
          </cell>
        </row>
        <row r="62">
          <cell r="A62" t="str">
            <v>72-10-252</v>
          </cell>
          <cell r="B62" t="str">
            <v>EnerVest</v>
          </cell>
          <cell r="C62" t="str">
            <v>McFarland CDP</v>
          </cell>
          <cell r="D62">
            <v>0</v>
          </cell>
          <cell r="E62">
            <v>3.1991999999999998</v>
          </cell>
          <cell r="F62">
            <v>1.1753</v>
          </cell>
          <cell r="G62">
            <v>0.23960000000000001</v>
          </cell>
          <cell r="H62">
            <v>0.38279999999999997</v>
          </cell>
          <cell r="I62">
            <v>0.13669999999999999</v>
          </cell>
          <cell r="J62">
            <v>0.13439999999999999</v>
          </cell>
          <cell r="K62">
            <v>0.2359</v>
          </cell>
          <cell r="L62">
            <v>5.5038999999999998</v>
          </cell>
          <cell r="M62">
            <v>1239.4000000000001</v>
          </cell>
          <cell r="N62">
            <v>41394</v>
          </cell>
          <cell r="O62">
            <v>0</v>
          </cell>
          <cell r="Q62">
            <v>223434</v>
          </cell>
          <cell r="S62">
            <v>183.9</v>
          </cell>
          <cell r="T62">
            <v>15.4</v>
          </cell>
          <cell r="U62">
            <v>168.5</v>
          </cell>
          <cell r="V62">
            <v>0.66900000000000004</v>
          </cell>
        </row>
        <row r="63">
          <cell r="A63" t="str">
            <v>72-10-253</v>
          </cell>
          <cell r="B63" t="str">
            <v>NextEra</v>
          </cell>
          <cell r="C63" t="str">
            <v>Micheletti CDP</v>
          </cell>
          <cell r="D63">
            <v>0</v>
          </cell>
          <cell r="E63">
            <v>3.1627999999999998</v>
          </cell>
          <cell r="F63">
            <v>1.2135</v>
          </cell>
          <cell r="G63">
            <v>0.27889999999999998</v>
          </cell>
          <cell r="H63">
            <v>0.42070000000000002</v>
          </cell>
          <cell r="I63">
            <v>0.17199999999999999</v>
          </cell>
          <cell r="J63">
            <v>0.16539999999999999</v>
          </cell>
          <cell r="K63">
            <v>0.38100000000000001</v>
          </cell>
          <cell r="L63">
            <v>5.7942999999999998</v>
          </cell>
          <cell r="M63">
            <v>1267</v>
          </cell>
          <cell r="N63">
            <v>41422</v>
          </cell>
          <cell r="O63">
            <v>0</v>
          </cell>
          <cell r="Q63">
            <v>30105</v>
          </cell>
          <cell r="S63">
            <v>974.3</v>
          </cell>
          <cell r="T63">
            <v>16.399999999999999</v>
          </cell>
          <cell r="U63">
            <v>957.9</v>
          </cell>
          <cell r="V63">
            <v>0.84899999999999998</v>
          </cell>
        </row>
        <row r="64">
          <cell r="A64" t="str">
            <v>72-10-254</v>
          </cell>
          <cell r="B64" t="str">
            <v>NextEra</v>
          </cell>
          <cell r="C64" t="str">
            <v>FPL Bailey Ranch 5H &amp; 6H</v>
          </cell>
          <cell r="D64">
            <v>0</v>
          </cell>
          <cell r="O64">
            <v>0</v>
          </cell>
          <cell r="Q64">
            <v>0</v>
          </cell>
          <cell r="S64">
            <v>15.2</v>
          </cell>
          <cell r="T64">
            <v>17.399999999999999</v>
          </cell>
          <cell r="U64">
            <v>0</v>
          </cell>
          <cell r="V64">
            <v>1</v>
          </cell>
        </row>
        <row r="65">
          <cell r="A65" t="str">
            <v>72-10-255</v>
          </cell>
          <cell r="B65" t="str">
            <v>NextEra</v>
          </cell>
          <cell r="C65" t="str">
            <v xml:space="preserve">FPL Siegmund 1H </v>
          </cell>
          <cell r="D65">
            <v>0</v>
          </cell>
          <cell r="E65">
            <v>3.1627999999999998</v>
          </cell>
          <cell r="F65">
            <v>1.2135</v>
          </cell>
          <cell r="G65">
            <v>0.27889999999999998</v>
          </cell>
          <cell r="H65">
            <v>0.42070000000000002</v>
          </cell>
          <cell r="I65">
            <v>0.17199999999999999</v>
          </cell>
          <cell r="J65">
            <v>0.16539999999999999</v>
          </cell>
          <cell r="K65">
            <v>0.38100000000000001</v>
          </cell>
          <cell r="L65">
            <v>5.7942999999999998</v>
          </cell>
          <cell r="M65">
            <v>1267</v>
          </cell>
          <cell r="N65">
            <v>41422</v>
          </cell>
          <cell r="O65">
            <v>0</v>
          </cell>
          <cell r="Q65">
            <v>30188</v>
          </cell>
          <cell r="S65">
            <v>179.5</v>
          </cell>
          <cell r="T65">
            <v>18.399999999999999</v>
          </cell>
          <cell r="U65">
            <v>161.1</v>
          </cell>
          <cell r="V65">
            <v>0.58199999999999996</v>
          </cell>
        </row>
        <row r="66">
          <cell r="A66" t="str">
            <v>72-20-329</v>
          </cell>
          <cell r="B66" t="str">
            <v>Devon</v>
          </cell>
          <cell r="C66" t="str">
            <v>CE Hall GU B1H</v>
          </cell>
          <cell r="D66">
            <v>0</v>
          </cell>
          <cell r="E66">
            <v>3.2383999999999999</v>
          </cell>
          <cell r="F66">
            <v>1.1779999999999999</v>
          </cell>
          <cell r="G66">
            <v>0.23200000000000001</v>
          </cell>
          <cell r="H66">
            <v>0.37980000000000003</v>
          </cell>
          <cell r="I66">
            <v>0.12709999999999999</v>
          </cell>
          <cell r="J66">
            <v>0.13109999999999999</v>
          </cell>
          <cell r="K66">
            <v>0.19170000000000001</v>
          </cell>
          <cell r="L66">
            <v>5.4781000000000004</v>
          </cell>
          <cell r="M66">
            <v>1236.0999999999999</v>
          </cell>
          <cell r="N66">
            <v>41368</v>
          </cell>
          <cell r="O66">
            <v>0</v>
          </cell>
          <cell r="Q66">
            <v>4523</v>
          </cell>
          <cell r="S66">
            <v>174.7</v>
          </cell>
          <cell r="T66">
            <v>14.4</v>
          </cell>
          <cell r="U66">
            <v>160.30000000000001</v>
          </cell>
          <cell r="V66">
            <v>0.4783</v>
          </cell>
        </row>
        <row r="67">
          <cell r="A67" t="str">
            <v>72-20-331</v>
          </cell>
          <cell r="B67" t="str">
            <v>Devon</v>
          </cell>
          <cell r="C67" t="str">
            <v>C E HALL A 1 H</v>
          </cell>
          <cell r="D67">
            <v>0</v>
          </cell>
          <cell r="E67">
            <v>3.2389000000000001</v>
          </cell>
          <cell r="F67">
            <v>1.1645000000000001</v>
          </cell>
          <cell r="G67">
            <v>0.2283</v>
          </cell>
          <cell r="H67">
            <v>0.37280000000000002</v>
          </cell>
          <cell r="I67">
            <v>0.12330000000000001</v>
          </cell>
          <cell r="J67">
            <v>0.1255</v>
          </cell>
          <cell r="K67">
            <v>0.13739999999999999</v>
          </cell>
          <cell r="L67">
            <v>5.3906999999999998</v>
          </cell>
          <cell r="M67">
            <v>1228.7</v>
          </cell>
          <cell r="N67">
            <v>41368</v>
          </cell>
          <cell r="O67">
            <v>0</v>
          </cell>
          <cell r="Q67">
            <v>7113</v>
          </cell>
          <cell r="S67">
            <v>176.9</v>
          </cell>
          <cell r="T67">
            <v>14.4</v>
          </cell>
          <cell r="U67">
            <v>162.5</v>
          </cell>
          <cell r="V67">
            <v>0.47889999999999999</v>
          </cell>
        </row>
        <row r="68">
          <cell r="A68" t="str">
            <v>72-400-001</v>
          </cell>
          <cell r="B68" t="str">
            <v>Devon</v>
          </cell>
          <cell r="C68" t="str">
            <v>Smelley #1</v>
          </cell>
          <cell r="D68">
            <v>0</v>
          </cell>
          <cell r="E68">
            <v>3.3818000000000001</v>
          </cell>
          <cell r="F68">
            <v>1.2886</v>
          </cell>
          <cell r="G68">
            <v>0.19040000000000001</v>
          </cell>
          <cell r="H68">
            <v>0.41870000000000002</v>
          </cell>
          <cell r="I68">
            <v>0.1239</v>
          </cell>
          <cell r="J68">
            <v>0.1484</v>
          </cell>
          <cell r="K68">
            <v>0.26040000000000002</v>
          </cell>
          <cell r="L68">
            <v>5.8121999999999998</v>
          </cell>
          <cell r="M68">
            <v>1254.0999999999999</v>
          </cell>
          <cell r="N68">
            <v>40604</v>
          </cell>
          <cell r="O68">
            <v>0</v>
          </cell>
          <cell r="Q68">
            <v>0</v>
          </cell>
          <cell r="S68">
            <v>180.3</v>
          </cell>
          <cell r="T68">
            <v>14.4</v>
          </cell>
          <cell r="U68">
            <v>165.9</v>
          </cell>
          <cell r="V68">
            <v>0.57799999999999996</v>
          </cell>
        </row>
        <row r="69">
          <cell r="A69" t="str">
            <v>72-400-003</v>
          </cell>
          <cell r="B69" t="str">
            <v>Devon</v>
          </cell>
          <cell r="C69" t="str">
            <v>Smelley #3H</v>
          </cell>
          <cell r="D69">
            <v>0</v>
          </cell>
          <cell r="E69">
            <v>3.3155000000000001</v>
          </cell>
          <cell r="F69">
            <v>1.1903999999999999</v>
          </cell>
          <cell r="G69">
            <v>0.24099999999999999</v>
          </cell>
          <cell r="H69">
            <v>0.40410000000000001</v>
          </cell>
          <cell r="I69">
            <v>0.1424</v>
          </cell>
          <cell r="J69">
            <v>0.14080000000000001</v>
          </cell>
          <cell r="K69">
            <v>0.18</v>
          </cell>
          <cell r="L69">
            <v>5.6142000000000003</v>
          </cell>
          <cell r="M69">
            <v>1241.2</v>
          </cell>
          <cell r="N69">
            <v>41425</v>
          </cell>
          <cell r="O69">
            <v>0</v>
          </cell>
          <cell r="Q69">
            <v>1791</v>
          </cell>
          <cell r="S69">
            <v>176.8</v>
          </cell>
          <cell r="T69">
            <v>14.4</v>
          </cell>
          <cell r="U69">
            <v>162.4</v>
          </cell>
          <cell r="V69">
            <v>0.59279999999999999</v>
          </cell>
        </row>
        <row r="70">
          <cell r="A70" t="str">
            <v>72-400-010</v>
          </cell>
          <cell r="B70" t="str">
            <v>Devon</v>
          </cell>
          <cell r="C70" t="str">
            <v>M&amp;J Bar None #1</v>
          </cell>
          <cell r="D70">
            <v>0</v>
          </cell>
          <cell r="E70">
            <v>3.2585000000000002</v>
          </cell>
          <cell r="F70">
            <v>1.2000999999999999</v>
          </cell>
          <cell r="G70">
            <v>0.1749</v>
          </cell>
          <cell r="H70">
            <v>0.36309999999999998</v>
          </cell>
          <cell r="I70">
            <v>0.10440000000000001</v>
          </cell>
          <cell r="J70">
            <v>0.1192</v>
          </cell>
          <cell r="K70">
            <v>0.156</v>
          </cell>
          <cell r="L70">
            <v>5.3761999999999999</v>
          </cell>
          <cell r="M70">
            <v>1225.9000000000001</v>
          </cell>
          <cell r="N70">
            <v>41326</v>
          </cell>
          <cell r="O70">
            <v>0</v>
          </cell>
          <cell r="Q70">
            <v>138</v>
          </cell>
          <cell r="S70">
            <v>206.7</v>
          </cell>
          <cell r="T70">
            <v>14.4</v>
          </cell>
          <cell r="U70">
            <v>192.3</v>
          </cell>
          <cell r="V70">
            <v>0.45400000000000001</v>
          </cell>
        </row>
        <row r="71">
          <cell r="A71" t="str">
            <v>72-400-013</v>
          </cell>
          <cell r="B71" t="str">
            <v>Devon</v>
          </cell>
          <cell r="C71" t="str">
            <v>Bedinger North #1H</v>
          </cell>
          <cell r="D71">
            <v>0</v>
          </cell>
          <cell r="E71">
            <v>3.2944</v>
          </cell>
          <cell r="F71">
            <v>1.1487000000000001</v>
          </cell>
          <cell r="G71">
            <v>0.21890000000000001</v>
          </cell>
          <cell r="H71">
            <v>0.36459999999999998</v>
          </cell>
          <cell r="I71">
            <v>0.1208</v>
          </cell>
          <cell r="J71">
            <v>0.1234</v>
          </cell>
          <cell r="K71">
            <v>0.17510000000000001</v>
          </cell>
          <cell r="L71">
            <v>5.4459</v>
          </cell>
          <cell r="M71">
            <v>1231.9000000000001</v>
          </cell>
          <cell r="N71">
            <v>41369</v>
          </cell>
          <cell r="O71">
            <v>0</v>
          </cell>
          <cell r="Q71">
            <v>8927</v>
          </cell>
          <cell r="S71">
            <v>156.69999999999999</v>
          </cell>
          <cell r="T71">
            <v>14.4</v>
          </cell>
          <cell r="U71">
            <v>142.30000000000001</v>
          </cell>
          <cell r="V71">
            <v>0.56789999999999996</v>
          </cell>
        </row>
        <row r="72">
          <cell r="A72" t="str">
            <v>72-400-014</v>
          </cell>
          <cell r="B72" t="str">
            <v>Devon</v>
          </cell>
          <cell r="C72" t="str">
            <v>Goforth #1H</v>
          </cell>
          <cell r="D72">
            <v>0</v>
          </cell>
          <cell r="E72">
            <v>3.0072999999999999</v>
          </cell>
          <cell r="F72">
            <v>0.98560000000000003</v>
          </cell>
          <cell r="G72">
            <v>0.20200000000000001</v>
          </cell>
          <cell r="H72">
            <v>0.28510000000000002</v>
          </cell>
          <cell r="I72">
            <v>0.1016</v>
          </cell>
          <cell r="J72">
            <v>8.3799999999999999E-2</v>
          </cell>
          <cell r="K72">
            <v>0.16619999999999999</v>
          </cell>
          <cell r="L72">
            <v>4.8315999999999999</v>
          </cell>
          <cell r="M72">
            <v>1187.0999999999999</v>
          </cell>
          <cell r="N72">
            <v>41332</v>
          </cell>
          <cell r="O72">
            <v>0</v>
          </cell>
          <cell r="Q72">
            <v>6463</v>
          </cell>
          <cell r="S72">
            <v>153.4</v>
          </cell>
          <cell r="T72">
            <v>14.4</v>
          </cell>
          <cell r="U72">
            <v>139</v>
          </cell>
          <cell r="V72">
            <v>1.5906</v>
          </cell>
        </row>
        <row r="73">
          <cell r="A73" t="str">
            <v>72-400-023</v>
          </cell>
          <cell r="B73" t="str">
            <v>Devon</v>
          </cell>
          <cell r="C73" t="str">
            <v>Faxel #2H</v>
          </cell>
          <cell r="D73">
            <v>0</v>
          </cell>
          <cell r="E73">
            <v>3.4218999999999999</v>
          </cell>
          <cell r="F73">
            <v>1.2677</v>
          </cell>
          <cell r="G73">
            <v>0.22359999999999999</v>
          </cell>
          <cell r="H73">
            <v>0.39839999999999998</v>
          </cell>
          <cell r="I73">
            <v>0.1206</v>
          </cell>
          <cell r="J73">
            <v>0.12740000000000001</v>
          </cell>
          <cell r="K73">
            <v>0.1593</v>
          </cell>
          <cell r="L73">
            <v>5.7188999999999997</v>
          </cell>
          <cell r="M73">
            <v>1244</v>
          </cell>
          <cell r="N73">
            <v>41422</v>
          </cell>
          <cell r="O73">
            <v>0</v>
          </cell>
          <cell r="Q73">
            <v>5580</v>
          </cell>
          <cell r="S73">
            <v>270.5</v>
          </cell>
          <cell r="T73">
            <v>14.4</v>
          </cell>
          <cell r="U73">
            <v>256.10000000000002</v>
          </cell>
          <cell r="V73">
            <v>0.50419999999999998</v>
          </cell>
        </row>
        <row r="74">
          <cell r="A74" t="str">
            <v>72-400-024</v>
          </cell>
          <cell r="B74" t="str">
            <v>Devon</v>
          </cell>
          <cell r="C74" t="str">
            <v>Bedinger North #2-H</v>
          </cell>
          <cell r="D74">
            <v>0</v>
          </cell>
          <cell r="E74">
            <v>3.3332000000000002</v>
          </cell>
          <cell r="F74">
            <v>1.1482000000000001</v>
          </cell>
          <cell r="G74">
            <v>0.20880000000000001</v>
          </cell>
          <cell r="H74">
            <v>0.3508</v>
          </cell>
          <cell r="I74">
            <v>0.11600000000000001</v>
          </cell>
          <cell r="J74">
            <v>0.1198</v>
          </cell>
          <cell r="K74">
            <v>0.22170000000000001</v>
          </cell>
          <cell r="L74">
            <v>5.4984999999999999</v>
          </cell>
          <cell r="M74">
            <v>1235.5</v>
          </cell>
          <cell r="N74">
            <v>41373</v>
          </cell>
          <cell r="O74">
            <v>0</v>
          </cell>
          <cell r="Q74">
            <v>3917</v>
          </cell>
          <cell r="S74">
            <v>177.3</v>
          </cell>
          <cell r="T74">
            <v>14.4</v>
          </cell>
          <cell r="U74">
            <v>162.9</v>
          </cell>
          <cell r="V74">
            <v>0.62990000000000002</v>
          </cell>
        </row>
        <row r="75">
          <cell r="A75" t="str">
            <v>72-400-030</v>
          </cell>
          <cell r="B75" t="str">
            <v>Devon</v>
          </cell>
          <cell r="C75" t="str">
            <v>Gates-Edwards Unit#1H</v>
          </cell>
          <cell r="D75">
            <v>0</v>
          </cell>
          <cell r="E75">
            <v>3.3315000000000001</v>
          </cell>
          <cell r="F75">
            <v>1.2596000000000001</v>
          </cell>
          <cell r="G75">
            <v>0.20019999999999999</v>
          </cell>
          <cell r="H75">
            <v>0.40789999999999998</v>
          </cell>
          <cell r="I75">
            <v>0.1258</v>
          </cell>
          <cell r="J75">
            <v>0.14460000000000001</v>
          </cell>
          <cell r="K75">
            <v>0.25259999999999999</v>
          </cell>
          <cell r="L75">
            <v>5.7222</v>
          </cell>
          <cell r="M75">
            <v>1247</v>
          </cell>
          <cell r="N75">
            <v>41416</v>
          </cell>
          <cell r="O75">
            <v>0</v>
          </cell>
          <cell r="Q75">
            <v>4370</v>
          </cell>
          <cell r="S75">
            <v>217.7</v>
          </cell>
          <cell r="T75">
            <v>14.4</v>
          </cell>
          <cell r="U75">
            <v>203.3</v>
          </cell>
          <cell r="V75">
            <v>0.47089999999999999</v>
          </cell>
        </row>
        <row r="76">
          <cell r="A76" t="str">
            <v>72-400-031</v>
          </cell>
          <cell r="B76" t="str">
            <v>Devon</v>
          </cell>
          <cell r="C76" t="str">
            <v>M&amp;J Bar None Unit #2H</v>
          </cell>
          <cell r="D76">
            <v>0</v>
          </cell>
          <cell r="E76">
            <v>3.3416999999999999</v>
          </cell>
          <cell r="F76">
            <v>1.2417</v>
          </cell>
          <cell r="G76">
            <v>0.1784</v>
          </cell>
          <cell r="H76">
            <v>0.3841</v>
          </cell>
          <cell r="I76">
            <v>0.11550000000000001</v>
          </cell>
          <cell r="J76">
            <v>0.13780000000000001</v>
          </cell>
          <cell r="K76">
            <v>0.2177</v>
          </cell>
          <cell r="L76">
            <v>5.6169000000000002</v>
          </cell>
          <cell r="M76">
            <v>1241.2</v>
          </cell>
          <cell r="N76">
            <v>41326</v>
          </cell>
          <cell r="O76">
            <v>0</v>
          </cell>
          <cell r="Q76">
            <v>5631</v>
          </cell>
          <cell r="S76">
            <v>206.8</v>
          </cell>
          <cell r="T76">
            <v>14.4</v>
          </cell>
          <cell r="U76">
            <v>192.4</v>
          </cell>
          <cell r="V76">
            <v>0.50760000000000005</v>
          </cell>
        </row>
        <row r="77">
          <cell r="A77" t="str">
            <v>72-400-032</v>
          </cell>
          <cell r="B77" t="str">
            <v>Devon</v>
          </cell>
          <cell r="C77" t="str">
            <v>Dav Estates Unit #1H</v>
          </cell>
          <cell r="D77">
            <v>0</v>
          </cell>
          <cell r="E77">
            <v>3.2808000000000002</v>
          </cell>
          <cell r="F77">
            <v>1.2528999999999999</v>
          </cell>
          <cell r="G77">
            <v>0.23910000000000001</v>
          </cell>
          <cell r="H77">
            <v>0.40889999999999999</v>
          </cell>
          <cell r="I77">
            <v>0.13539999999999999</v>
          </cell>
          <cell r="J77">
            <v>0.1447</v>
          </cell>
          <cell r="K77">
            <v>0.23810000000000001</v>
          </cell>
          <cell r="L77">
            <v>5.6999000000000004</v>
          </cell>
          <cell r="M77">
            <v>1252</v>
          </cell>
          <cell r="N77">
            <v>41417</v>
          </cell>
          <cell r="O77">
            <v>0</v>
          </cell>
          <cell r="Q77">
            <v>7314</v>
          </cell>
          <cell r="S77">
            <v>281.10000000000002</v>
          </cell>
          <cell r="T77">
            <v>14.4</v>
          </cell>
          <cell r="U77">
            <v>266.7</v>
          </cell>
          <cell r="V77">
            <v>0.46629999999999999</v>
          </cell>
        </row>
        <row r="78">
          <cell r="A78" t="str">
            <v>72-400-033</v>
          </cell>
          <cell r="B78" t="str">
            <v>Devon</v>
          </cell>
          <cell r="C78" t="str">
            <v>Skiles Unit #1H</v>
          </cell>
          <cell r="D78">
            <v>0</v>
          </cell>
          <cell r="E78">
            <v>3.2886000000000002</v>
          </cell>
          <cell r="F78">
            <v>1.2331000000000001</v>
          </cell>
          <cell r="G78">
            <v>0.189</v>
          </cell>
          <cell r="H78">
            <v>0.42009999999999997</v>
          </cell>
          <cell r="I78">
            <v>0.1336</v>
          </cell>
          <cell r="J78">
            <v>0.1406</v>
          </cell>
          <cell r="K78">
            <v>0.35639999999999999</v>
          </cell>
          <cell r="L78">
            <v>5.7614000000000001</v>
          </cell>
          <cell r="M78">
            <v>1254.8</v>
          </cell>
          <cell r="N78">
            <v>41087</v>
          </cell>
          <cell r="O78">
            <v>0</v>
          </cell>
          <cell r="Q78">
            <v>1859</v>
          </cell>
          <cell r="S78">
            <v>224.1</v>
          </cell>
          <cell r="T78">
            <v>14.4</v>
          </cell>
          <cell r="U78">
            <v>209.7</v>
          </cell>
          <cell r="V78">
            <v>0.5595</v>
          </cell>
        </row>
        <row r="79">
          <cell r="A79" t="str">
            <v>72-400-041</v>
          </cell>
          <cell r="B79" t="str">
            <v>Devon</v>
          </cell>
          <cell r="C79" t="str">
            <v>Reilly Bear Creek 1H</v>
          </cell>
          <cell r="D79">
            <v>0</v>
          </cell>
          <cell r="E79">
            <v>3.5785</v>
          </cell>
          <cell r="F79">
            <v>1.3896999999999999</v>
          </cell>
          <cell r="G79">
            <v>0.27029999999999998</v>
          </cell>
          <cell r="H79">
            <v>0.48770000000000002</v>
          </cell>
          <cell r="I79">
            <v>0.16320000000000001</v>
          </cell>
          <cell r="J79">
            <v>0.1694</v>
          </cell>
          <cell r="K79">
            <v>0.19189999999999999</v>
          </cell>
          <cell r="L79">
            <v>6.2507000000000001</v>
          </cell>
          <cell r="M79">
            <v>1275.2</v>
          </cell>
          <cell r="N79">
            <v>41410</v>
          </cell>
          <cell r="O79">
            <v>0</v>
          </cell>
          <cell r="Q79">
            <v>3303</v>
          </cell>
          <cell r="S79">
            <v>177.1</v>
          </cell>
          <cell r="T79">
            <v>14.4</v>
          </cell>
          <cell r="U79">
            <v>162.69999999999999</v>
          </cell>
          <cell r="V79">
            <v>0.53839999999999999</v>
          </cell>
        </row>
        <row r="80">
          <cell r="A80" t="str">
            <v>72-400-044</v>
          </cell>
          <cell r="B80" t="str">
            <v>Devon</v>
          </cell>
          <cell r="C80" t="str">
            <v>Faxel #3H</v>
          </cell>
          <cell r="D80">
            <v>0</v>
          </cell>
          <cell r="E80">
            <v>3.4064000000000001</v>
          </cell>
          <cell r="F80">
            <v>1.2703</v>
          </cell>
          <cell r="G80">
            <v>0.22189999999999999</v>
          </cell>
          <cell r="H80">
            <v>0.40639999999999998</v>
          </cell>
          <cell r="I80">
            <v>0.12690000000000001</v>
          </cell>
          <cell r="J80">
            <v>0.1358</v>
          </cell>
          <cell r="K80">
            <v>0.19700000000000001</v>
          </cell>
          <cell r="L80">
            <v>5.7647000000000004</v>
          </cell>
          <cell r="M80">
            <v>1248.4000000000001</v>
          </cell>
          <cell r="N80">
            <v>41422</v>
          </cell>
          <cell r="O80">
            <v>0</v>
          </cell>
          <cell r="Q80">
            <v>3148</v>
          </cell>
          <cell r="S80">
            <v>272.7</v>
          </cell>
          <cell r="T80">
            <v>14.4</v>
          </cell>
          <cell r="U80">
            <v>258.3</v>
          </cell>
          <cell r="V80">
            <v>0.5837</v>
          </cell>
        </row>
        <row r="81">
          <cell r="A81" t="str">
            <v>72-400-049</v>
          </cell>
          <cell r="B81" t="str">
            <v>Devon</v>
          </cell>
          <cell r="C81" t="str">
            <v>Durrant North 1H</v>
          </cell>
          <cell r="D81">
            <v>0</v>
          </cell>
          <cell r="E81">
            <v>3.2936000000000001</v>
          </cell>
          <cell r="F81">
            <v>1.2443</v>
          </cell>
          <cell r="G81">
            <v>0.21609999999999999</v>
          </cell>
          <cell r="H81">
            <v>0.41360000000000002</v>
          </cell>
          <cell r="I81">
            <v>0.1336</v>
          </cell>
          <cell r="J81">
            <v>0.14680000000000001</v>
          </cell>
          <cell r="K81">
            <v>0.19389999999999999</v>
          </cell>
          <cell r="L81">
            <v>5.6418999999999997</v>
          </cell>
          <cell r="M81">
            <v>1240.2</v>
          </cell>
          <cell r="N81">
            <v>41447</v>
          </cell>
          <cell r="O81">
            <v>0</v>
          </cell>
          <cell r="Q81">
            <v>1972</v>
          </cell>
          <cell r="S81">
            <v>216.6</v>
          </cell>
          <cell r="T81">
            <v>14.4</v>
          </cell>
          <cell r="U81">
            <v>202.2</v>
          </cell>
          <cell r="V81">
            <v>0.40060000000000001</v>
          </cell>
        </row>
        <row r="82">
          <cell r="A82" t="str">
            <v>72-400-050</v>
          </cell>
          <cell r="B82" t="str">
            <v>Devon</v>
          </cell>
          <cell r="C82" t="str">
            <v>Cooper 1H Purchase</v>
          </cell>
          <cell r="D82">
            <v>0</v>
          </cell>
          <cell r="E82">
            <v>3.3567999999999998</v>
          </cell>
          <cell r="F82">
            <v>1.2762</v>
          </cell>
          <cell r="G82">
            <v>0.17749999999999999</v>
          </cell>
          <cell r="H82">
            <v>0.38800000000000001</v>
          </cell>
          <cell r="I82">
            <v>0.1072</v>
          </cell>
          <cell r="J82">
            <v>0.12609999999999999</v>
          </cell>
          <cell r="K82">
            <v>0.1978</v>
          </cell>
          <cell r="L82">
            <v>5.6295999999999999</v>
          </cell>
          <cell r="M82">
            <v>1233.4000000000001</v>
          </cell>
          <cell r="N82">
            <v>41346</v>
          </cell>
          <cell r="O82">
            <v>0</v>
          </cell>
          <cell r="Q82">
            <v>2056</v>
          </cell>
          <cell r="S82">
            <v>171.9</v>
          </cell>
          <cell r="T82">
            <v>14.4</v>
          </cell>
          <cell r="U82">
            <v>157.5</v>
          </cell>
          <cell r="V82">
            <v>0.30590000000000001</v>
          </cell>
        </row>
        <row r="83">
          <cell r="A83" t="str">
            <v>72-400-051</v>
          </cell>
          <cell r="B83" t="str">
            <v>Devon</v>
          </cell>
          <cell r="C83" t="str">
            <v>Western Lake 1H</v>
          </cell>
          <cell r="D83">
            <v>0</v>
          </cell>
          <cell r="E83">
            <v>3.4820000000000002</v>
          </cell>
          <cell r="F83">
            <v>1.3542000000000001</v>
          </cell>
          <cell r="G83">
            <v>0.2044</v>
          </cell>
          <cell r="H83">
            <v>0.43</v>
          </cell>
          <cell r="I83">
            <v>0.12640000000000001</v>
          </cell>
          <cell r="J83">
            <v>0.14810000000000001</v>
          </cell>
          <cell r="K83">
            <v>0.24160000000000001</v>
          </cell>
          <cell r="L83">
            <v>5.9866999999999999</v>
          </cell>
          <cell r="M83">
            <v>1259.2</v>
          </cell>
          <cell r="N83">
            <v>41354</v>
          </cell>
          <cell r="O83">
            <v>0</v>
          </cell>
          <cell r="Q83">
            <v>11577</v>
          </cell>
          <cell r="S83">
            <v>207.2</v>
          </cell>
          <cell r="T83">
            <v>14.4</v>
          </cell>
          <cell r="U83">
            <v>192.8</v>
          </cell>
          <cell r="V83">
            <v>0.54069999999999996</v>
          </cell>
        </row>
        <row r="84">
          <cell r="A84" t="str">
            <v>72-400-054</v>
          </cell>
          <cell r="B84" t="str">
            <v>Devon</v>
          </cell>
          <cell r="C84" t="str">
            <v>Guiles 1H</v>
          </cell>
          <cell r="D84">
            <v>0</v>
          </cell>
          <cell r="E84">
            <v>3.4849000000000001</v>
          </cell>
          <cell r="F84">
            <v>1.3081</v>
          </cell>
          <cell r="G84">
            <v>0.26090000000000002</v>
          </cell>
          <cell r="H84">
            <v>0.42280000000000001</v>
          </cell>
          <cell r="I84">
            <v>0.13789999999999999</v>
          </cell>
          <cell r="J84">
            <v>0.1263</v>
          </cell>
          <cell r="K84">
            <v>0.14560000000000001</v>
          </cell>
          <cell r="L84">
            <v>5.8864999999999998</v>
          </cell>
          <cell r="M84">
            <v>1251.3</v>
          </cell>
          <cell r="N84">
            <v>41361</v>
          </cell>
          <cell r="O84">
            <v>0</v>
          </cell>
          <cell r="Q84">
            <v>2497</v>
          </cell>
          <cell r="S84">
            <v>182.8</v>
          </cell>
          <cell r="T84">
            <v>14.4</v>
          </cell>
          <cell r="U84">
            <v>168.4</v>
          </cell>
          <cell r="V84">
            <v>0.5242</v>
          </cell>
        </row>
        <row r="85">
          <cell r="A85" t="str">
            <v>72-400-063</v>
          </cell>
          <cell r="B85" t="str">
            <v>Devon</v>
          </cell>
          <cell r="C85" t="str">
            <v>Lanham Riley 1H</v>
          </cell>
          <cell r="D85">
            <v>0</v>
          </cell>
          <cell r="E85">
            <v>3.1615000000000002</v>
          </cell>
          <cell r="F85">
            <v>1.1453</v>
          </cell>
          <cell r="G85">
            <v>0.2646</v>
          </cell>
          <cell r="H85">
            <v>0.36909999999999998</v>
          </cell>
          <cell r="I85">
            <v>0.1555</v>
          </cell>
          <cell r="J85">
            <v>0.13289999999999999</v>
          </cell>
          <cell r="K85">
            <v>0.19420000000000001</v>
          </cell>
          <cell r="L85">
            <v>5.4230999999999998</v>
          </cell>
          <cell r="M85">
            <v>1224.0999999999999</v>
          </cell>
          <cell r="N85">
            <v>41388</v>
          </cell>
          <cell r="O85">
            <v>0</v>
          </cell>
          <cell r="Q85">
            <v>6138</v>
          </cell>
          <cell r="S85">
            <v>250.1</v>
          </cell>
          <cell r="T85">
            <v>14.4</v>
          </cell>
          <cell r="U85">
            <v>235.7</v>
          </cell>
          <cell r="V85">
            <v>1.2746</v>
          </cell>
        </row>
        <row r="86">
          <cell r="A86" t="str">
            <v>72-400-066</v>
          </cell>
          <cell r="B86" t="str">
            <v>Devon</v>
          </cell>
          <cell r="C86" t="str">
            <v>Murrin Bear Creek 1H</v>
          </cell>
          <cell r="D86">
            <v>0</v>
          </cell>
          <cell r="E86">
            <v>2.6555</v>
          </cell>
          <cell r="F86">
            <v>0.77500000000000002</v>
          </cell>
          <cell r="G86">
            <v>0.1603</v>
          </cell>
          <cell r="H86">
            <v>0.20699999999999999</v>
          </cell>
          <cell r="I86">
            <v>7.5600000000000001E-2</v>
          </cell>
          <cell r="J86">
            <v>5.8000000000000003E-2</v>
          </cell>
          <cell r="K86">
            <v>0.16259999999999999</v>
          </cell>
          <cell r="L86">
            <v>4.0940000000000003</v>
          </cell>
          <cell r="M86">
            <v>1153.3</v>
          </cell>
          <cell r="N86">
            <v>41382</v>
          </cell>
          <cell r="O86">
            <v>0</v>
          </cell>
          <cell r="Q86">
            <v>14054</v>
          </cell>
          <cell r="S86">
            <v>155.4</v>
          </cell>
          <cell r="T86">
            <v>14.4</v>
          </cell>
          <cell r="U86">
            <v>141</v>
          </cell>
          <cell r="V86">
            <v>1.2672000000000001</v>
          </cell>
        </row>
        <row r="87">
          <cell r="A87" t="str">
            <v>72-400-068</v>
          </cell>
          <cell r="B87" t="str">
            <v>Devon</v>
          </cell>
          <cell r="C87" t="str">
            <v>W.G. Mitchell 1H</v>
          </cell>
          <cell r="D87">
            <v>0</v>
          </cell>
          <cell r="E87">
            <v>3.0569999999999999</v>
          </cell>
          <cell r="F87">
            <v>1.0496000000000001</v>
          </cell>
          <cell r="G87">
            <v>0.23039999999999999</v>
          </cell>
          <cell r="H87">
            <v>0.33779999999999999</v>
          </cell>
          <cell r="I87">
            <v>0.12820000000000001</v>
          </cell>
          <cell r="J87">
            <v>0.1192</v>
          </cell>
          <cell r="K87">
            <v>0.21659999999999999</v>
          </cell>
          <cell r="L87">
            <v>5.1387999999999998</v>
          </cell>
          <cell r="M87">
            <v>1222</v>
          </cell>
          <cell r="N87">
            <v>41429</v>
          </cell>
          <cell r="O87">
            <v>0</v>
          </cell>
          <cell r="Q87">
            <v>3584</v>
          </cell>
          <cell r="S87">
            <v>182</v>
          </cell>
          <cell r="T87">
            <v>14.4</v>
          </cell>
          <cell r="U87">
            <v>167.6</v>
          </cell>
          <cell r="V87">
            <v>0.60409999999999997</v>
          </cell>
        </row>
        <row r="88">
          <cell r="A88" t="str">
            <v>72-400-070</v>
          </cell>
          <cell r="B88" t="str">
            <v>Devon</v>
          </cell>
          <cell r="C88" t="str">
            <v>Split Rail 1H</v>
          </cell>
          <cell r="D88">
            <v>0</v>
          </cell>
          <cell r="E88">
            <v>3.0546000000000002</v>
          </cell>
          <cell r="F88">
            <v>1.0564</v>
          </cell>
          <cell r="G88">
            <v>0.23219999999999999</v>
          </cell>
          <cell r="H88">
            <v>0.33510000000000001</v>
          </cell>
          <cell r="I88">
            <v>0.1321</v>
          </cell>
          <cell r="J88">
            <v>0.1159</v>
          </cell>
          <cell r="K88">
            <v>0.24829999999999999</v>
          </cell>
          <cell r="L88">
            <v>5.1745999999999999</v>
          </cell>
          <cell r="M88">
            <v>1224.5999999999999</v>
          </cell>
          <cell r="N88">
            <v>41429</v>
          </cell>
          <cell r="O88">
            <v>0</v>
          </cell>
          <cell r="Q88">
            <v>3501</v>
          </cell>
          <cell r="S88">
            <v>183</v>
          </cell>
          <cell r="T88">
            <v>14.4</v>
          </cell>
          <cell r="U88">
            <v>168.6</v>
          </cell>
          <cell r="V88">
            <v>0.65559999999999996</v>
          </cell>
        </row>
        <row r="89">
          <cell r="A89" t="str">
            <v>72-400-073</v>
          </cell>
          <cell r="B89" t="str">
            <v>Devon</v>
          </cell>
          <cell r="C89" t="str">
            <v>Thorman #1</v>
          </cell>
          <cell r="D89">
            <v>0</v>
          </cell>
          <cell r="E89">
            <v>3.3959000000000001</v>
          </cell>
          <cell r="F89">
            <v>1.3240000000000001</v>
          </cell>
          <cell r="G89">
            <v>0.20200000000000001</v>
          </cell>
          <cell r="H89">
            <v>0.41930000000000001</v>
          </cell>
          <cell r="I89">
            <v>0.1215</v>
          </cell>
          <cell r="J89">
            <v>0.13170000000000001</v>
          </cell>
          <cell r="K89">
            <v>0.1807</v>
          </cell>
          <cell r="L89">
            <v>5.7751000000000001</v>
          </cell>
          <cell r="M89">
            <v>1234.2</v>
          </cell>
          <cell r="N89">
            <v>41291</v>
          </cell>
          <cell r="O89">
            <v>0</v>
          </cell>
          <cell r="Q89">
            <v>0</v>
          </cell>
          <cell r="S89">
            <v>184.3</v>
          </cell>
          <cell r="T89">
            <v>14.4</v>
          </cell>
          <cell r="U89">
            <v>169.9</v>
          </cell>
          <cell r="V89">
            <v>0.2591</v>
          </cell>
        </row>
        <row r="90">
          <cell r="A90" t="str">
            <v>72-400-075</v>
          </cell>
          <cell r="B90" t="str">
            <v>Devon</v>
          </cell>
          <cell r="C90" t="str">
            <v>Hendrick Airport 1H</v>
          </cell>
          <cell r="D90">
            <v>0</v>
          </cell>
          <cell r="E90">
            <v>3.1589</v>
          </cell>
          <cell r="F90">
            <v>1.1306</v>
          </cell>
          <cell r="G90">
            <v>0.22650000000000001</v>
          </cell>
          <cell r="H90">
            <v>0.36359999999999998</v>
          </cell>
          <cell r="I90">
            <v>0.12809999999999999</v>
          </cell>
          <cell r="J90">
            <v>0.1285</v>
          </cell>
          <cell r="K90">
            <v>0.28070000000000001</v>
          </cell>
          <cell r="L90">
            <v>5.4169</v>
          </cell>
          <cell r="M90">
            <v>1240.5999999999999</v>
          </cell>
          <cell r="N90">
            <v>41037</v>
          </cell>
          <cell r="O90">
            <v>0</v>
          </cell>
          <cell r="Q90">
            <v>0</v>
          </cell>
          <cell r="S90">
            <v>308.39999999999998</v>
          </cell>
          <cell r="T90">
            <v>14.4</v>
          </cell>
          <cell r="U90">
            <v>294</v>
          </cell>
          <cell r="V90">
            <v>0.40989999999999999</v>
          </cell>
        </row>
        <row r="91">
          <cell r="A91" t="str">
            <v>72-400-076</v>
          </cell>
          <cell r="B91" t="str">
            <v>Devon</v>
          </cell>
          <cell r="C91" t="str">
            <v>Wakefield 1H</v>
          </cell>
          <cell r="D91">
            <v>0</v>
          </cell>
          <cell r="E91">
            <v>3.6097000000000001</v>
          </cell>
          <cell r="F91">
            <v>1.3682000000000001</v>
          </cell>
          <cell r="G91">
            <v>0.2114</v>
          </cell>
          <cell r="H91">
            <v>0.44059999999999999</v>
          </cell>
          <cell r="I91">
            <v>0.12970000000000001</v>
          </cell>
          <cell r="J91">
            <v>0.14449999999999999</v>
          </cell>
          <cell r="K91">
            <v>0.22850000000000001</v>
          </cell>
          <cell r="L91">
            <v>6.1326000000000001</v>
          </cell>
          <cell r="M91">
            <v>1267.9000000000001</v>
          </cell>
          <cell r="N91">
            <v>41241</v>
          </cell>
          <cell r="O91">
            <v>0</v>
          </cell>
          <cell r="Q91">
            <v>5424</v>
          </cell>
          <cell r="S91">
            <v>253.4</v>
          </cell>
          <cell r="T91">
            <v>14.4</v>
          </cell>
          <cell r="U91">
            <v>239</v>
          </cell>
          <cell r="V91">
            <v>0.42749999999999999</v>
          </cell>
        </row>
        <row r="92">
          <cell r="A92" t="str">
            <v>72-400-077</v>
          </cell>
          <cell r="B92" t="str">
            <v>Devon</v>
          </cell>
          <cell r="C92" t="str">
            <v>Murrin Bear Creek 2H</v>
          </cell>
          <cell r="D92">
            <v>0</v>
          </cell>
          <cell r="E92">
            <v>3.0207000000000002</v>
          </cell>
          <cell r="F92">
            <v>1.0074000000000001</v>
          </cell>
          <cell r="G92">
            <v>0.21740000000000001</v>
          </cell>
          <cell r="H92">
            <v>0.29149999999999998</v>
          </cell>
          <cell r="I92">
            <v>0.10879999999999999</v>
          </cell>
          <cell r="J92">
            <v>8.7499999999999994E-2</v>
          </cell>
          <cell r="K92">
            <v>0.16309999999999999</v>
          </cell>
          <cell r="L92">
            <v>4.8963999999999999</v>
          </cell>
          <cell r="M92">
            <v>1195</v>
          </cell>
          <cell r="N92">
            <v>41192</v>
          </cell>
          <cell r="O92">
            <v>0</v>
          </cell>
          <cell r="Q92">
            <v>0</v>
          </cell>
          <cell r="S92">
            <v>0</v>
          </cell>
          <cell r="T92">
            <v>14.4</v>
          </cell>
          <cell r="U92">
            <v>0</v>
          </cell>
          <cell r="V92">
            <v>0</v>
          </cell>
        </row>
        <row r="93">
          <cell r="A93" t="str">
            <v>72-400-081</v>
          </cell>
          <cell r="B93" t="str">
            <v>Devon</v>
          </cell>
          <cell r="C93" t="str">
            <v>PBM Ragle 1H</v>
          </cell>
          <cell r="D93">
            <v>0</v>
          </cell>
          <cell r="E93">
            <v>2.5438000000000001</v>
          </cell>
          <cell r="F93">
            <v>0.77470000000000006</v>
          </cell>
          <cell r="G93">
            <v>0.16139999999999999</v>
          </cell>
          <cell r="H93">
            <v>0.22070000000000001</v>
          </cell>
          <cell r="I93">
            <v>7.8700000000000006E-2</v>
          </cell>
          <cell r="J93">
            <v>6.7500000000000004E-2</v>
          </cell>
          <cell r="K93">
            <v>0.13139999999999999</v>
          </cell>
          <cell r="L93">
            <v>3.9782000000000002</v>
          </cell>
          <cell r="M93">
            <v>1156.9000000000001</v>
          </cell>
          <cell r="N93">
            <v>41379</v>
          </cell>
          <cell r="O93">
            <v>0</v>
          </cell>
          <cell r="Q93">
            <v>879</v>
          </cell>
          <cell r="S93">
            <v>174.3</v>
          </cell>
          <cell r="T93">
            <v>14.4</v>
          </cell>
          <cell r="U93">
            <v>159.9</v>
          </cell>
          <cell r="V93">
            <v>0.96089999999999998</v>
          </cell>
        </row>
        <row r="94">
          <cell r="A94" t="str">
            <v>72-400-086</v>
          </cell>
          <cell r="B94" t="str">
            <v>Devon</v>
          </cell>
          <cell r="C94" t="str">
            <v>Sherman Hudson 1H</v>
          </cell>
          <cell r="D94">
            <v>0</v>
          </cell>
          <cell r="E94">
            <v>3.3064</v>
          </cell>
          <cell r="F94">
            <v>1.2276</v>
          </cell>
          <cell r="G94">
            <v>0.18729999999999999</v>
          </cell>
          <cell r="H94">
            <v>0.36969999999999997</v>
          </cell>
          <cell r="I94">
            <v>0.1031</v>
          </cell>
          <cell r="J94">
            <v>0.1125</v>
          </cell>
          <cell r="K94">
            <v>0.13639999999999999</v>
          </cell>
          <cell r="L94">
            <v>5.4429999999999996</v>
          </cell>
          <cell r="M94">
            <v>1227.5</v>
          </cell>
          <cell r="N94">
            <v>41358</v>
          </cell>
          <cell r="O94">
            <v>0</v>
          </cell>
          <cell r="Q94">
            <v>2523</v>
          </cell>
          <cell r="S94">
            <v>202.1</v>
          </cell>
          <cell r="T94">
            <v>14.4</v>
          </cell>
          <cell r="U94">
            <v>187.7</v>
          </cell>
          <cell r="V94">
            <v>0.46500000000000002</v>
          </cell>
        </row>
        <row r="95">
          <cell r="A95" t="str">
            <v>72-400-088</v>
          </cell>
          <cell r="B95" t="str">
            <v>Devon</v>
          </cell>
          <cell r="C95" t="str">
            <v>John Westhoff 1H</v>
          </cell>
          <cell r="D95">
            <v>0</v>
          </cell>
          <cell r="E95">
            <v>3.4476</v>
          </cell>
          <cell r="F95">
            <v>1.3351</v>
          </cell>
          <cell r="G95">
            <v>0.20569999999999999</v>
          </cell>
          <cell r="H95">
            <v>0.40949999999999998</v>
          </cell>
          <cell r="I95">
            <v>0.1139</v>
          </cell>
          <cell r="J95">
            <v>0.12839999999999999</v>
          </cell>
          <cell r="K95">
            <v>0.25219999999999998</v>
          </cell>
          <cell r="L95">
            <v>5.8924000000000003</v>
          </cell>
          <cell r="M95">
            <v>1249.5999999999999</v>
          </cell>
          <cell r="N95">
            <v>41437</v>
          </cell>
          <cell r="O95">
            <v>0</v>
          </cell>
          <cell r="Q95">
            <v>3898</v>
          </cell>
          <cell r="S95">
            <v>168.1</v>
          </cell>
          <cell r="T95">
            <v>14.4</v>
          </cell>
          <cell r="U95">
            <v>153.69999999999999</v>
          </cell>
          <cell r="V95">
            <v>0.59409999999999996</v>
          </cell>
        </row>
        <row r="96">
          <cell r="A96" t="str">
            <v>72-400-089</v>
          </cell>
          <cell r="B96" t="str">
            <v>Devon</v>
          </cell>
          <cell r="C96" t="str">
            <v>Joyce Fuller 1H</v>
          </cell>
          <cell r="D96">
            <v>0</v>
          </cell>
          <cell r="E96">
            <v>3.3372000000000002</v>
          </cell>
          <cell r="F96">
            <v>1.2817000000000001</v>
          </cell>
          <cell r="G96">
            <v>0.18479999999999999</v>
          </cell>
          <cell r="H96">
            <v>0.40579999999999999</v>
          </cell>
          <cell r="I96">
            <v>0.1187</v>
          </cell>
          <cell r="J96">
            <v>0.13730000000000001</v>
          </cell>
          <cell r="K96">
            <v>0.34920000000000001</v>
          </cell>
          <cell r="L96">
            <v>5.8147000000000002</v>
          </cell>
          <cell r="M96">
            <v>1249.7</v>
          </cell>
          <cell r="N96">
            <v>41178</v>
          </cell>
          <cell r="O96">
            <v>0</v>
          </cell>
          <cell r="Q96">
            <v>0</v>
          </cell>
          <cell r="S96">
            <v>200.2</v>
          </cell>
          <cell r="T96">
            <v>14.4</v>
          </cell>
          <cell r="U96">
            <v>185.8</v>
          </cell>
          <cell r="V96">
            <v>0.31390000000000001</v>
          </cell>
        </row>
        <row r="97">
          <cell r="A97" t="str">
            <v>72-400-093</v>
          </cell>
          <cell r="B97" t="str">
            <v>Devon</v>
          </cell>
          <cell r="C97" t="str">
            <v>A.L. Hayter 2H</v>
          </cell>
          <cell r="D97">
            <v>0</v>
          </cell>
          <cell r="E97">
            <v>3.3813</v>
          </cell>
          <cell r="F97">
            <v>1.2918000000000001</v>
          </cell>
          <cell r="G97">
            <v>0.18329999999999999</v>
          </cell>
          <cell r="H97">
            <v>0.37769999999999998</v>
          </cell>
          <cell r="I97">
            <v>9.6299999999999997E-2</v>
          </cell>
          <cell r="J97">
            <v>0.1069</v>
          </cell>
          <cell r="K97">
            <v>0.10340000000000001</v>
          </cell>
          <cell r="L97">
            <v>5.5407000000000002</v>
          </cell>
          <cell r="M97">
            <v>1223.7</v>
          </cell>
          <cell r="N97">
            <v>41345</v>
          </cell>
          <cell r="O97">
            <v>0</v>
          </cell>
          <cell r="Q97">
            <v>3649</v>
          </cell>
          <cell r="S97">
            <v>172.6</v>
          </cell>
          <cell r="T97">
            <v>14.4</v>
          </cell>
          <cell r="U97">
            <v>158.19999999999999</v>
          </cell>
          <cell r="V97">
            <v>0.34589999999999999</v>
          </cell>
        </row>
        <row r="98">
          <cell r="A98" t="str">
            <v>72-400-095</v>
          </cell>
          <cell r="B98" t="str">
            <v>Devon</v>
          </cell>
          <cell r="C98" t="str">
            <v>Coomer 1H</v>
          </cell>
          <cell r="D98">
            <v>0</v>
          </cell>
          <cell r="E98">
            <v>1.7947</v>
          </cell>
          <cell r="F98">
            <v>0.30880000000000002</v>
          </cell>
          <cell r="G98">
            <v>6.3399999999999998E-2</v>
          </cell>
          <cell r="H98">
            <v>5.6399999999999999E-2</v>
          </cell>
          <cell r="I98">
            <v>1.7500000000000002E-2</v>
          </cell>
          <cell r="J98">
            <v>1.01E-2</v>
          </cell>
          <cell r="K98">
            <v>1.61E-2</v>
          </cell>
          <cell r="L98">
            <v>2.2669999999999999</v>
          </cell>
          <cell r="M98">
            <v>1071.5999999999999</v>
          </cell>
          <cell r="N98">
            <v>41288</v>
          </cell>
          <cell r="O98">
            <v>0</v>
          </cell>
          <cell r="Q98">
            <v>5042</v>
          </cell>
          <cell r="S98">
            <v>325</v>
          </cell>
          <cell r="T98">
            <v>14.4</v>
          </cell>
          <cell r="U98">
            <v>310.60000000000002</v>
          </cell>
          <cell r="V98">
            <v>1.2627999999999999</v>
          </cell>
        </row>
        <row r="99">
          <cell r="A99" t="str">
            <v>72-400-100</v>
          </cell>
          <cell r="B99" t="str">
            <v>Devon</v>
          </cell>
          <cell r="C99" t="str">
            <v>White 2-H</v>
          </cell>
          <cell r="D99">
            <v>0</v>
          </cell>
          <cell r="E99">
            <v>2.3748</v>
          </cell>
          <cell r="F99">
            <v>0.58389999999999997</v>
          </cell>
          <cell r="G99">
            <v>0.1363</v>
          </cell>
          <cell r="H99">
            <v>0.1444</v>
          </cell>
          <cell r="I99">
            <v>5.5199999999999999E-2</v>
          </cell>
          <cell r="J99">
            <v>3.8300000000000001E-2</v>
          </cell>
          <cell r="K99">
            <v>8.3299999999999999E-2</v>
          </cell>
          <cell r="L99">
            <v>3.4161999999999999</v>
          </cell>
          <cell r="M99">
            <v>1125.2</v>
          </cell>
          <cell r="N99">
            <v>41366</v>
          </cell>
          <cell r="O99">
            <v>0</v>
          </cell>
          <cell r="Q99">
            <v>4294</v>
          </cell>
          <cell r="S99">
            <v>237</v>
          </cell>
          <cell r="T99">
            <v>14.4</v>
          </cell>
          <cell r="U99">
            <v>222.6</v>
          </cell>
          <cell r="V99">
            <v>0.85580000000000001</v>
          </cell>
        </row>
        <row r="100">
          <cell r="A100" t="str">
            <v>72-400-105</v>
          </cell>
          <cell r="B100" t="str">
            <v>Devon</v>
          </cell>
          <cell r="C100" t="str">
            <v>M &amp; J Bar None A 1H</v>
          </cell>
          <cell r="D100">
            <v>0</v>
          </cell>
          <cell r="E100">
            <v>3.1991000000000001</v>
          </cell>
          <cell r="F100">
            <v>1.1895</v>
          </cell>
          <cell r="G100">
            <v>0.17499999999999999</v>
          </cell>
          <cell r="H100">
            <v>0.36720000000000003</v>
          </cell>
          <cell r="I100">
            <v>0.10979999999999999</v>
          </cell>
          <cell r="J100">
            <v>0.1249</v>
          </cell>
          <cell r="K100">
            <v>0.19889999999999999</v>
          </cell>
          <cell r="L100">
            <v>5.3643999999999998</v>
          </cell>
          <cell r="M100">
            <v>1225.0999999999999</v>
          </cell>
          <cell r="N100">
            <v>41414</v>
          </cell>
          <cell r="O100">
            <v>0</v>
          </cell>
          <cell r="Q100">
            <v>882</v>
          </cell>
          <cell r="S100">
            <v>183.3</v>
          </cell>
          <cell r="T100">
            <v>14.4</v>
          </cell>
          <cell r="U100">
            <v>168.9</v>
          </cell>
          <cell r="V100">
            <v>0.38979999999999998</v>
          </cell>
        </row>
        <row r="101">
          <cell r="A101" t="str">
            <v>72-400-107</v>
          </cell>
          <cell r="B101" t="str">
            <v>Devon</v>
          </cell>
          <cell r="C101" t="str">
            <v>Snipes South 1H</v>
          </cell>
          <cell r="D101">
            <v>0</v>
          </cell>
          <cell r="E101">
            <v>2.0571999999999999</v>
          </cell>
          <cell r="F101">
            <v>0.42599999999999999</v>
          </cell>
          <cell r="G101">
            <v>9.35E-2</v>
          </cell>
          <cell r="H101">
            <v>8.8900000000000007E-2</v>
          </cell>
          <cell r="I101">
            <v>3.3399999999999999E-2</v>
          </cell>
          <cell r="J101">
            <v>2.0400000000000001E-2</v>
          </cell>
          <cell r="K101">
            <v>4.0099999999999997E-2</v>
          </cell>
          <cell r="L101">
            <v>2.7595000000000001</v>
          </cell>
          <cell r="M101">
            <v>1093.0999999999999</v>
          </cell>
          <cell r="N101">
            <v>41317</v>
          </cell>
          <cell r="O101">
            <v>0</v>
          </cell>
          <cell r="Q101">
            <v>0</v>
          </cell>
          <cell r="S101">
            <v>13.8</v>
          </cell>
          <cell r="T101">
            <v>14.4</v>
          </cell>
          <cell r="U101">
            <v>0</v>
          </cell>
          <cell r="V101">
            <v>1.0611999999999999</v>
          </cell>
        </row>
        <row r="102">
          <cell r="A102" t="str">
            <v>72-400-108</v>
          </cell>
          <cell r="B102" t="str">
            <v>Devon</v>
          </cell>
          <cell r="C102" t="str">
            <v>Murrin Bear Creek #5H</v>
          </cell>
          <cell r="D102">
            <v>0</v>
          </cell>
          <cell r="E102">
            <v>2.5059999999999998</v>
          </cell>
          <cell r="F102">
            <v>0.72670000000000001</v>
          </cell>
          <cell r="G102">
            <v>0.15340000000000001</v>
          </cell>
          <cell r="H102">
            <v>0.19500000000000001</v>
          </cell>
          <cell r="I102">
            <v>7.1300000000000002E-2</v>
          </cell>
          <cell r="J102">
            <v>5.4699999999999999E-2</v>
          </cell>
          <cell r="K102">
            <v>0.14749999999999999</v>
          </cell>
          <cell r="L102">
            <v>3.8546</v>
          </cell>
          <cell r="M102">
            <v>1142.5999999999999</v>
          </cell>
          <cell r="N102">
            <v>41382</v>
          </cell>
          <cell r="O102">
            <v>0</v>
          </cell>
          <cell r="Q102">
            <v>9018</v>
          </cell>
          <cell r="S102">
            <v>158.1</v>
          </cell>
          <cell r="T102">
            <v>14.4</v>
          </cell>
          <cell r="U102">
            <v>143.69999999999999</v>
          </cell>
          <cell r="V102">
            <v>1.3328</v>
          </cell>
        </row>
        <row r="103">
          <cell r="A103" t="str">
            <v>72-400-110</v>
          </cell>
          <cell r="B103" t="str">
            <v>Devon</v>
          </cell>
          <cell r="C103" t="str">
            <v>Murrin Bear Creek 6H</v>
          </cell>
          <cell r="D103">
            <v>0</v>
          </cell>
          <cell r="E103">
            <v>2.1545999999999998</v>
          </cell>
          <cell r="F103">
            <v>0.6129</v>
          </cell>
          <cell r="G103">
            <v>0.13469999999999999</v>
          </cell>
          <cell r="H103">
            <v>0.1638</v>
          </cell>
          <cell r="I103">
            <v>6.0299999999999999E-2</v>
          </cell>
          <cell r="J103">
            <v>4.6699999999999998E-2</v>
          </cell>
          <cell r="K103">
            <v>0.1144</v>
          </cell>
          <cell r="L103">
            <v>3.2873999999999999</v>
          </cell>
          <cell r="M103">
            <v>1115.8</v>
          </cell>
          <cell r="N103">
            <v>41305</v>
          </cell>
          <cell r="O103">
            <v>0</v>
          </cell>
          <cell r="Q103">
            <v>2213</v>
          </cell>
          <cell r="S103">
            <v>161.19999999999999</v>
          </cell>
          <cell r="T103">
            <v>14.4</v>
          </cell>
          <cell r="U103">
            <v>146.80000000000001</v>
          </cell>
          <cell r="V103">
            <v>1.1995</v>
          </cell>
        </row>
        <row r="104">
          <cell r="A104" t="str">
            <v>72-400-111</v>
          </cell>
          <cell r="B104" t="str">
            <v>Devon</v>
          </cell>
          <cell r="C104" t="str">
            <v>Brite 1H</v>
          </cell>
          <cell r="D104">
            <v>0</v>
          </cell>
          <cell r="E104">
            <v>3.4479000000000002</v>
          </cell>
          <cell r="F104">
            <v>1.3496999999999999</v>
          </cell>
          <cell r="G104">
            <v>0.22520000000000001</v>
          </cell>
          <cell r="H104">
            <v>0.43709999999999999</v>
          </cell>
          <cell r="I104">
            <v>0.13969999999999999</v>
          </cell>
          <cell r="J104">
            <v>0.1578</v>
          </cell>
          <cell r="K104">
            <v>0.19719999999999999</v>
          </cell>
          <cell r="L104">
            <v>5.9546000000000001</v>
          </cell>
          <cell r="M104">
            <v>1259.0999999999999</v>
          </cell>
          <cell r="N104">
            <v>41296</v>
          </cell>
          <cell r="O104">
            <v>0</v>
          </cell>
          <cell r="Q104">
            <v>3896</v>
          </cell>
          <cell r="S104">
            <v>256.7</v>
          </cell>
          <cell r="T104">
            <v>14.4</v>
          </cell>
          <cell r="U104">
            <v>242.3</v>
          </cell>
          <cell r="V104">
            <v>0.34050000000000002</v>
          </cell>
        </row>
        <row r="105">
          <cell r="A105" t="str">
            <v>72-400-113</v>
          </cell>
          <cell r="B105" t="str">
            <v>Devon</v>
          </cell>
          <cell r="C105" t="str">
            <v>Smelley 2H</v>
          </cell>
          <cell r="D105">
            <v>0</v>
          </cell>
          <cell r="E105">
            <v>3.3298999999999999</v>
          </cell>
          <cell r="F105">
            <v>1.2356</v>
          </cell>
          <cell r="G105">
            <v>0.26129999999999998</v>
          </cell>
          <cell r="H105">
            <v>0.41810000000000003</v>
          </cell>
          <cell r="I105">
            <v>0.15529999999999999</v>
          </cell>
          <cell r="J105">
            <v>0.15279999999999999</v>
          </cell>
          <cell r="K105">
            <v>0.27929999999999999</v>
          </cell>
          <cell r="L105">
            <v>5.8323</v>
          </cell>
          <cell r="M105">
            <v>1259.5999999999999</v>
          </cell>
          <cell r="N105">
            <v>41136</v>
          </cell>
          <cell r="O105">
            <v>0</v>
          </cell>
          <cell r="Q105">
            <v>3381</v>
          </cell>
          <cell r="S105">
            <v>183.5</v>
          </cell>
          <cell r="T105">
            <v>14.4</v>
          </cell>
          <cell r="U105">
            <v>169.1</v>
          </cell>
          <cell r="V105">
            <v>0.55530000000000002</v>
          </cell>
        </row>
        <row r="106">
          <cell r="A106" t="str">
            <v>72-400-115</v>
          </cell>
          <cell r="B106" t="str">
            <v>Devon</v>
          </cell>
          <cell r="C106" t="str">
            <v>Grogan Barbee B-1H</v>
          </cell>
          <cell r="D106">
            <v>0</v>
          </cell>
          <cell r="E106">
            <v>3.3492000000000002</v>
          </cell>
          <cell r="F106">
            <v>1.2503</v>
          </cell>
          <cell r="G106">
            <v>0.18260000000000001</v>
          </cell>
          <cell r="H106">
            <v>0.3795</v>
          </cell>
          <cell r="I106">
            <v>0.1075</v>
          </cell>
          <cell r="J106">
            <v>0.11600000000000001</v>
          </cell>
          <cell r="K106">
            <v>0.16539999999999999</v>
          </cell>
          <cell r="L106">
            <v>5.5505000000000004</v>
          </cell>
          <cell r="M106">
            <v>1229.8</v>
          </cell>
          <cell r="N106">
            <v>41351</v>
          </cell>
          <cell r="O106">
            <v>0</v>
          </cell>
          <cell r="Q106">
            <v>245</v>
          </cell>
          <cell r="S106">
            <v>229.4</v>
          </cell>
          <cell r="T106">
            <v>14.4</v>
          </cell>
          <cell r="U106">
            <v>215</v>
          </cell>
          <cell r="V106">
            <v>0.45700000000000002</v>
          </cell>
        </row>
        <row r="107">
          <cell r="A107" t="str">
            <v>72-400-116</v>
          </cell>
          <cell r="B107" t="str">
            <v>Devon</v>
          </cell>
          <cell r="C107" t="str">
            <v>Hedrick Burns 1H</v>
          </cell>
          <cell r="D107">
            <v>0</v>
          </cell>
          <cell r="E107">
            <v>3.1110000000000002</v>
          </cell>
          <cell r="F107">
            <v>1.1606000000000001</v>
          </cell>
          <cell r="G107">
            <v>0.23699999999999999</v>
          </cell>
          <cell r="H107">
            <v>0.38179999999999997</v>
          </cell>
          <cell r="I107">
            <v>0.1346</v>
          </cell>
          <cell r="J107">
            <v>0.1384</v>
          </cell>
          <cell r="K107">
            <v>0.1966</v>
          </cell>
          <cell r="L107">
            <v>5.36</v>
          </cell>
          <cell r="M107">
            <v>1231.2</v>
          </cell>
          <cell r="N107">
            <v>41402</v>
          </cell>
          <cell r="O107">
            <v>0</v>
          </cell>
          <cell r="Q107">
            <v>274</v>
          </cell>
          <cell r="S107">
            <v>318.10000000000002</v>
          </cell>
          <cell r="T107">
            <v>14.4</v>
          </cell>
          <cell r="U107">
            <v>303.7</v>
          </cell>
          <cell r="V107">
            <v>0.42399999999999999</v>
          </cell>
        </row>
        <row r="108">
          <cell r="A108" t="str">
            <v>72-400-117</v>
          </cell>
          <cell r="B108" t="str">
            <v>Devon</v>
          </cell>
          <cell r="C108" t="str">
            <v>Morris Robertson 1H</v>
          </cell>
          <cell r="D108">
            <v>0</v>
          </cell>
          <cell r="E108">
            <v>3.2208000000000001</v>
          </cell>
          <cell r="F108">
            <v>1.1224000000000001</v>
          </cell>
          <cell r="G108">
            <v>0.2218</v>
          </cell>
          <cell r="H108">
            <v>0.35160000000000002</v>
          </cell>
          <cell r="I108">
            <v>0.12470000000000001</v>
          </cell>
          <cell r="J108">
            <v>0.1239</v>
          </cell>
          <cell r="K108">
            <v>0.22750000000000001</v>
          </cell>
          <cell r="L108">
            <v>5.3926999999999996</v>
          </cell>
          <cell r="M108">
            <v>1234.2</v>
          </cell>
          <cell r="N108">
            <v>41375</v>
          </cell>
          <cell r="O108">
            <v>0</v>
          </cell>
          <cell r="Q108">
            <v>2051</v>
          </cell>
          <cell r="S108">
            <v>178</v>
          </cell>
          <cell r="T108">
            <v>14.4</v>
          </cell>
          <cell r="U108">
            <v>163.6</v>
          </cell>
          <cell r="V108">
            <v>0.46710000000000002</v>
          </cell>
        </row>
        <row r="109">
          <cell r="A109" t="str">
            <v>72-400-118</v>
          </cell>
          <cell r="B109" t="str">
            <v>Devon</v>
          </cell>
          <cell r="C109" t="str">
            <v>Gravelco GU 1H</v>
          </cell>
          <cell r="D109">
            <v>0</v>
          </cell>
          <cell r="E109">
            <v>3.2141999999999999</v>
          </cell>
          <cell r="F109">
            <v>1.0991</v>
          </cell>
          <cell r="G109">
            <v>0.2276</v>
          </cell>
          <cell r="H109">
            <v>0.34620000000000001</v>
          </cell>
          <cell r="I109">
            <v>0.1205</v>
          </cell>
          <cell r="J109">
            <v>0.11269999999999999</v>
          </cell>
          <cell r="K109">
            <v>0.19719999999999999</v>
          </cell>
          <cell r="L109">
            <v>5.3174999999999999</v>
          </cell>
          <cell r="M109">
            <v>1226.5</v>
          </cell>
          <cell r="N109">
            <v>41431</v>
          </cell>
          <cell r="O109">
            <v>0</v>
          </cell>
          <cell r="Q109">
            <v>8878</v>
          </cell>
          <cell r="S109">
            <v>176.8</v>
          </cell>
          <cell r="T109">
            <v>14.4</v>
          </cell>
          <cell r="U109">
            <v>162.4</v>
          </cell>
          <cell r="V109">
            <v>0.80600000000000005</v>
          </cell>
        </row>
        <row r="110">
          <cell r="A110" t="str">
            <v>72-400-120</v>
          </cell>
          <cell r="B110" t="str">
            <v>Devon</v>
          </cell>
          <cell r="C110" t="str">
            <v>Hendrick-Stoker</v>
          </cell>
          <cell r="D110">
            <v>0</v>
          </cell>
          <cell r="E110">
            <v>3.2570999999999999</v>
          </cell>
          <cell r="F110">
            <v>1.2286999999999999</v>
          </cell>
          <cell r="G110">
            <v>0.2326</v>
          </cell>
          <cell r="H110">
            <v>0.39810000000000001</v>
          </cell>
          <cell r="I110">
            <v>0.1231</v>
          </cell>
          <cell r="J110">
            <v>0.13669999999999999</v>
          </cell>
          <cell r="K110">
            <v>0.22789999999999999</v>
          </cell>
          <cell r="L110">
            <v>5.6041999999999996</v>
          </cell>
          <cell r="M110">
            <v>1245.5</v>
          </cell>
          <cell r="N110">
            <v>41401</v>
          </cell>
          <cell r="O110">
            <v>0</v>
          </cell>
          <cell r="Q110">
            <v>9672</v>
          </cell>
          <cell r="S110">
            <v>290.7</v>
          </cell>
          <cell r="T110">
            <v>14.4</v>
          </cell>
          <cell r="U110">
            <v>276.3</v>
          </cell>
          <cell r="V110">
            <v>0.48849999999999999</v>
          </cell>
        </row>
        <row r="111">
          <cell r="A111" t="str">
            <v>72-400-131</v>
          </cell>
          <cell r="B111" t="str">
            <v>Devon</v>
          </cell>
          <cell r="C111" t="str">
            <v>Brite 2H</v>
          </cell>
          <cell r="D111">
            <v>0</v>
          </cell>
          <cell r="E111">
            <v>3.3271999999999999</v>
          </cell>
          <cell r="F111">
            <v>1.2264999999999999</v>
          </cell>
          <cell r="G111">
            <v>0.21390000000000001</v>
          </cell>
          <cell r="H111">
            <v>0.38990000000000002</v>
          </cell>
          <cell r="I111">
            <v>0.1288</v>
          </cell>
          <cell r="J111">
            <v>0.1396</v>
          </cell>
          <cell r="K111">
            <v>0.2291</v>
          </cell>
          <cell r="L111">
            <v>5.6550000000000002</v>
          </cell>
          <cell r="M111">
            <v>1245</v>
          </cell>
          <cell r="N111">
            <v>41038</v>
          </cell>
          <cell r="O111">
            <v>0</v>
          </cell>
          <cell r="Q111">
            <v>0</v>
          </cell>
          <cell r="S111">
            <v>253.1</v>
          </cell>
          <cell r="T111">
            <v>14.4</v>
          </cell>
          <cell r="U111">
            <v>238.7</v>
          </cell>
          <cell r="V111">
            <v>0.31019999999999998</v>
          </cell>
        </row>
        <row r="112">
          <cell r="A112" t="str">
            <v>72-400-135</v>
          </cell>
          <cell r="B112" t="str">
            <v>Devon</v>
          </cell>
          <cell r="C112" t="str">
            <v>Woody Brothers</v>
          </cell>
          <cell r="D112">
            <v>0</v>
          </cell>
          <cell r="E112">
            <v>2.4906000000000001</v>
          </cell>
          <cell r="F112">
            <v>0.65029999999999999</v>
          </cell>
          <cell r="G112">
            <v>0.14230000000000001</v>
          </cell>
          <cell r="H112">
            <v>0.1691</v>
          </cell>
          <cell r="I112">
            <v>6.5100000000000005E-2</v>
          </cell>
          <cell r="J112">
            <v>4.9799999999999997E-2</v>
          </cell>
          <cell r="K112">
            <v>0.1173</v>
          </cell>
          <cell r="L112">
            <v>3.6844999999999999</v>
          </cell>
          <cell r="M112">
            <v>1141.2</v>
          </cell>
          <cell r="N112">
            <v>41379</v>
          </cell>
          <cell r="O112">
            <v>0</v>
          </cell>
          <cell r="Q112">
            <v>5001</v>
          </cell>
          <cell r="S112">
            <v>191.7</v>
          </cell>
          <cell r="T112">
            <v>14.4</v>
          </cell>
          <cell r="U112">
            <v>177.3</v>
          </cell>
          <cell r="V112">
            <v>0.99299999999999999</v>
          </cell>
        </row>
        <row r="113">
          <cell r="A113" t="str">
            <v>72-400-139</v>
          </cell>
          <cell r="B113" t="str">
            <v>Devon</v>
          </cell>
          <cell r="C113" t="str">
            <v>J Muriel Reese GU 1H</v>
          </cell>
          <cell r="D113">
            <v>0</v>
          </cell>
          <cell r="E113">
            <v>2.1640000000000001</v>
          </cell>
          <cell r="F113">
            <v>0.53280000000000005</v>
          </cell>
          <cell r="G113">
            <v>0.13320000000000001</v>
          </cell>
          <cell r="H113">
            <v>0.12809999999999999</v>
          </cell>
          <cell r="I113">
            <v>5.21E-2</v>
          </cell>
          <cell r="J113">
            <v>3.32E-2</v>
          </cell>
          <cell r="K113">
            <v>0.1011</v>
          </cell>
          <cell r="L113">
            <v>3.1444999999999999</v>
          </cell>
          <cell r="M113">
            <v>1111.7</v>
          </cell>
          <cell r="N113">
            <v>41092</v>
          </cell>
          <cell r="O113">
            <v>0</v>
          </cell>
          <cell r="Q113">
            <v>0</v>
          </cell>
          <cell r="S113">
            <v>0</v>
          </cell>
          <cell r="T113">
            <v>14.4</v>
          </cell>
          <cell r="U113">
            <v>0</v>
          </cell>
          <cell r="V113">
            <v>0</v>
          </cell>
        </row>
        <row r="114">
          <cell r="A114" t="str">
            <v>72-400-141</v>
          </cell>
          <cell r="B114" t="str">
            <v>Devon</v>
          </cell>
          <cell r="C114" t="str">
            <v>Williams Campbell 1H</v>
          </cell>
          <cell r="D114">
            <v>0</v>
          </cell>
          <cell r="E114">
            <v>3.0341999999999998</v>
          </cell>
          <cell r="F114">
            <v>1.0683</v>
          </cell>
          <cell r="G114">
            <v>0.22639999999999999</v>
          </cell>
          <cell r="H114">
            <v>0.3453</v>
          </cell>
          <cell r="I114">
            <v>0.1273</v>
          </cell>
          <cell r="J114">
            <v>0.12470000000000001</v>
          </cell>
          <cell r="K114">
            <v>0.22040000000000001</v>
          </cell>
          <cell r="L114">
            <v>5.1466000000000003</v>
          </cell>
          <cell r="M114">
            <v>1216.4000000000001</v>
          </cell>
          <cell r="N114">
            <v>41366</v>
          </cell>
          <cell r="O114">
            <v>0</v>
          </cell>
          <cell r="Q114">
            <v>1974</v>
          </cell>
          <cell r="S114">
            <v>178.1</v>
          </cell>
          <cell r="T114">
            <v>14.4</v>
          </cell>
          <cell r="U114">
            <v>163.69999999999999</v>
          </cell>
          <cell r="V114">
            <v>0.4904</v>
          </cell>
        </row>
        <row r="115">
          <cell r="A115" t="str">
            <v>72-400-144</v>
          </cell>
          <cell r="B115" t="str">
            <v>Devon</v>
          </cell>
          <cell r="C115" t="str">
            <v>Pickard 1H</v>
          </cell>
          <cell r="D115">
            <v>0</v>
          </cell>
          <cell r="E115">
            <v>3.5148999999999999</v>
          </cell>
          <cell r="F115">
            <v>1.3922000000000001</v>
          </cell>
          <cell r="G115">
            <v>0.24390000000000001</v>
          </cell>
          <cell r="H115">
            <v>0.46289999999999998</v>
          </cell>
          <cell r="I115">
            <v>0.12570000000000001</v>
          </cell>
          <cell r="J115">
            <v>0.1229</v>
          </cell>
          <cell r="K115">
            <v>0.1434</v>
          </cell>
          <cell r="L115">
            <v>6.0058999999999996</v>
          </cell>
          <cell r="M115">
            <v>1254.9000000000001</v>
          </cell>
          <cell r="N115">
            <v>41241</v>
          </cell>
          <cell r="O115">
            <v>0</v>
          </cell>
          <cell r="Q115">
            <v>6034</v>
          </cell>
          <cell r="S115">
            <v>243.6</v>
          </cell>
          <cell r="T115">
            <v>14.4</v>
          </cell>
          <cell r="U115">
            <v>229.2</v>
          </cell>
          <cell r="V115">
            <v>0.53859999999999997</v>
          </cell>
        </row>
        <row r="116">
          <cell r="A116" t="str">
            <v>72-400-146</v>
          </cell>
          <cell r="B116" t="str">
            <v>Devon</v>
          </cell>
          <cell r="C116" t="str">
            <v>Herschel Green 1H</v>
          </cell>
          <cell r="D116">
            <v>0</v>
          </cell>
          <cell r="E116">
            <v>2.2591999999999999</v>
          </cell>
          <cell r="F116">
            <v>0.52180000000000004</v>
          </cell>
          <cell r="G116">
            <v>0.1226</v>
          </cell>
          <cell r="H116">
            <v>0.1203</v>
          </cell>
          <cell r="I116">
            <v>4.9700000000000001E-2</v>
          </cell>
          <cell r="J116">
            <v>3.04E-2</v>
          </cell>
          <cell r="K116">
            <v>0.1065</v>
          </cell>
          <cell r="L116">
            <v>3.2105000000000001</v>
          </cell>
          <cell r="M116">
            <v>1118.4000000000001</v>
          </cell>
          <cell r="N116">
            <v>40864</v>
          </cell>
          <cell r="O116">
            <v>0</v>
          </cell>
          <cell r="Q116">
            <v>0</v>
          </cell>
          <cell r="S116">
            <v>0</v>
          </cell>
          <cell r="T116">
            <v>14.4</v>
          </cell>
          <cell r="U116">
            <v>0</v>
          </cell>
          <cell r="V116">
            <v>0</v>
          </cell>
        </row>
        <row r="117">
          <cell r="A117" t="str">
            <v>72-400-147</v>
          </cell>
          <cell r="B117" t="str">
            <v>Devon</v>
          </cell>
          <cell r="C117" t="str">
            <v>Bilderback Trust 1H</v>
          </cell>
          <cell r="D117">
            <v>0</v>
          </cell>
          <cell r="E117">
            <v>3.4582999999999999</v>
          </cell>
          <cell r="F117">
            <v>1.2903</v>
          </cell>
          <cell r="G117">
            <v>0.19439999999999999</v>
          </cell>
          <cell r="H117">
            <v>0.42949999999999999</v>
          </cell>
          <cell r="I117">
            <v>0.12280000000000001</v>
          </cell>
          <cell r="J117">
            <v>0.14449999999999999</v>
          </cell>
          <cell r="K117">
            <v>0.1464</v>
          </cell>
          <cell r="L117">
            <v>5.7862</v>
          </cell>
          <cell r="M117">
            <v>1244.5999999999999</v>
          </cell>
          <cell r="N117">
            <v>41425</v>
          </cell>
          <cell r="O117">
            <v>0</v>
          </cell>
          <cell r="Q117">
            <v>7434</v>
          </cell>
          <cell r="S117">
            <v>255.9</v>
          </cell>
          <cell r="T117">
            <v>14.4</v>
          </cell>
          <cell r="U117">
            <v>241.5</v>
          </cell>
          <cell r="V117">
            <v>0.41849999999999998</v>
          </cell>
        </row>
        <row r="118">
          <cell r="A118" t="str">
            <v>72-400-148</v>
          </cell>
          <cell r="B118" t="str">
            <v>Devon</v>
          </cell>
          <cell r="C118" t="str">
            <v>Henry Maddux GU 4H</v>
          </cell>
          <cell r="D118">
            <v>0</v>
          </cell>
          <cell r="E118">
            <v>3.2164999999999999</v>
          </cell>
          <cell r="F118">
            <v>1.2527999999999999</v>
          </cell>
          <cell r="G118">
            <v>0.18429999999999999</v>
          </cell>
          <cell r="H118">
            <v>0.39929999999999999</v>
          </cell>
          <cell r="I118">
            <v>0.11799999999999999</v>
          </cell>
          <cell r="J118">
            <v>0.1419</v>
          </cell>
          <cell r="K118">
            <v>0.28849999999999998</v>
          </cell>
          <cell r="L118">
            <v>5.6013000000000002</v>
          </cell>
          <cell r="M118">
            <v>1237.4000000000001</v>
          </cell>
          <cell r="N118">
            <v>41438</v>
          </cell>
          <cell r="O118">
            <v>0</v>
          </cell>
          <cell r="Q118">
            <v>5783</v>
          </cell>
          <cell r="S118">
            <v>178.9</v>
          </cell>
          <cell r="T118">
            <v>14.4</v>
          </cell>
          <cell r="U118">
            <v>164.5</v>
          </cell>
          <cell r="V118">
            <v>0.4254</v>
          </cell>
        </row>
        <row r="119">
          <cell r="A119" t="str">
            <v>72-400-150</v>
          </cell>
          <cell r="B119" t="str">
            <v>Devon</v>
          </cell>
          <cell r="C119" t="str">
            <v>Geri Lavite GU  #1H</v>
          </cell>
          <cell r="D119">
            <v>0</v>
          </cell>
          <cell r="E119">
            <v>2.9775999999999998</v>
          </cell>
          <cell r="F119">
            <v>1.1014999999999999</v>
          </cell>
          <cell r="G119">
            <v>0.2036</v>
          </cell>
          <cell r="H119">
            <v>0.36559999999999998</v>
          </cell>
          <cell r="I119">
            <v>0.12189999999999999</v>
          </cell>
          <cell r="J119">
            <v>0.13</v>
          </cell>
          <cell r="K119">
            <v>0.18079999999999999</v>
          </cell>
          <cell r="L119">
            <v>5.0810000000000004</v>
          </cell>
          <cell r="M119">
            <v>1218.4000000000001</v>
          </cell>
          <cell r="N119">
            <v>40522</v>
          </cell>
          <cell r="O119">
            <v>0</v>
          </cell>
          <cell r="Q119">
            <v>0</v>
          </cell>
          <cell r="S119">
            <v>15.1</v>
          </cell>
          <cell r="T119">
            <v>14.4</v>
          </cell>
          <cell r="U119">
            <v>0.7</v>
          </cell>
          <cell r="V119">
            <v>0.48530000000000001</v>
          </cell>
        </row>
        <row r="120">
          <cell r="A120" t="str">
            <v>72-400-154</v>
          </cell>
          <cell r="B120" t="str">
            <v>Devon</v>
          </cell>
          <cell r="C120" t="str">
            <v>Lake Weatherford A1H</v>
          </cell>
          <cell r="D120">
            <v>0</v>
          </cell>
          <cell r="E120">
            <v>3.0611999999999999</v>
          </cell>
          <cell r="F120">
            <v>1.0369999999999999</v>
          </cell>
          <cell r="G120">
            <v>0.21279999999999999</v>
          </cell>
          <cell r="H120">
            <v>0.32100000000000001</v>
          </cell>
          <cell r="I120">
            <v>0.1147</v>
          </cell>
          <cell r="J120">
            <v>0.1123</v>
          </cell>
          <cell r="K120">
            <v>0.25359999999999999</v>
          </cell>
          <cell r="L120">
            <v>5.1125999999999996</v>
          </cell>
          <cell r="M120">
            <v>1222.5</v>
          </cell>
          <cell r="N120">
            <v>41115</v>
          </cell>
          <cell r="O120">
            <v>0</v>
          </cell>
          <cell r="Q120">
            <v>3645</v>
          </cell>
          <cell r="S120">
            <v>178.9</v>
          </cell>
          <cell r="T120">
            <v>14.4</v>
          </cell>
          <cell r="U120">
            <v>164.5</v>
          </cell>
          <cell r="V120">
            <v>0.45929999999999999</v>
          </cell>
        </row>
        <row r="121">
          <cell r="A121" t="str">
            <v>72-400-155</v>
          </cell>
          <cell r="B121" t="str">
            <v>Devon</v>
          </cell>
          <cell r="C121" t="str">
            <v>Bussey 2H</v>
          </cell>
          <cell r="D121">
            <v>0</v>
          </cell>
          <cell r="E121">
            <v>3.399</v>
          </cell>
          <cell r="F121">
            <v>1.2715000000000001</v>
          </cell>
          <cell r="G121">
            <v>0.2142</v>
          </cell>
          <cell r="H121">
            <v>0.41199999999999998</v>
          </cell>
          <cell r="I121">
            <v>0.1255</v>
          </cell>
          <cell r="J121">
            <v>0.13139999999999999</v>
          </cell>
          <cell r="K121">
            <v>0.21809999999999999</v>
          </cell>
          <cell r="L121">
            <v>5.7717000000000001</v>
          </cell>
          <cell r="M121">
            <v>1247.2</v>
          </cell>
          <cell r="N121">
            <v>41388</v>
          </cell>
          <cell r="O121">
            <v>0</v>
          </cell>
          <cell r="Q121">
            <v>87611</v>
          </cell>
          <cell r="S121">
            <v>231.6</v>
          </cell>
          <cell r="T121">
            <v>14.4</v>
          </cell>
          <cell r="U121">
            <v>217.2</v>
          </cell>
          <cell r="V121">
            <v>0.50560000000000005</v>
          </cell>
        </row>
        <row r="122">
          <cell r="A122" t="str">
            <v>72-400-157</v>
          </cell>
          <cell r="B122" t="str">
            <v>Devon</v>
          </cell>
          <cell r="C122" t="str">
            <v>Hendrick Stoker Burns SA 1H</v>
          </cell>
          <cell r="D122">
            <v>0</v>
          </cell>
          <cell r="E122">
            <v>3.254</v>
          </cell>
          <cell r="F122">
            <v>1.1937</v>
          </cell>
          <cell r="G122">
            <v>0.22259999999999999</v>
          </cell>
          <cell r="H122">
            <v>0.37369999999999998</v>
          </cell>
          <cell r="I122">
            <v>0.1176</v>
          </cell>
          <cell r="J122">
            <v>0.11990000000000001</v>
          </cell>
          <cell r="K122">
            <v>0.1434</v>
          </cell>
          <cell r="L122">
            <v>5.4249000000000001</v>
          </cell>
          <cell r="M122">
            <v>1230.9000000000001</v>
          </cell>
          <cell r="N122">
            <v>41401</v>
          </cell>
          <cell r="O122">
            <v>0</v>
          </cell>
          <cell r="Q122">
            <v>2686</v>
          </cell>
          <cell r="S122">
            <v>310.3</v>
          </cell>
          <cell r="T122">
            <v>14.4</v>
          </cell>
          <cell r="U122">
            <v>295.89999999999998</v>
          </cell>
          <cell r="V122">
            <v>0.49859999999999999</v>
          </cell>
        </row>
        <row r="123">
          <cell r="A123" t="str">
            <v>72-400-158</v>
          </cell>
          <cell r="B123" t="str">
            <v>Devon</v>
          </cell>
          <cell r="C123" t="str">
            <v>Hendrick Stoker Lavite SA 1H</v>
          </cell>
          <cell r="D123">
            <v>0</v>
          </cell>
          <cell r="E123">
            <v>3.2608999999999999</v>
          </cell>
          <cell r="F123">
            <v>1.2154</v>
          </cell>
          <cell r="G123">
            <v>0.2316</v>
          </cell>
          <cell r="H123">
            <v>0.3992</v>
          </cell>
          <cell r="I123">
            <v>0.13550000000000001</v>
          </cell>
          <cell r="J123">
            <v>0.14680000000000001</v>
          </cell>
          <cell r="K123">
            <v>0.2908</v>
          </cell>
          <cell r="L123">
            <v>5.6802000000000001</v>
          </cell>
          <cell r="M123">
            <v>1252.8</v>
          </cell>
          <cell r="N123">
            <v>41401</v>
          </cell>
          <cell r="O123">
            <v>0</v>
          </cell>
          <cell r="Q123">
            <v>18072</v>
          </cell>
          <cell r="S123">
            <v>220.1</v>
          </cell>
          <cell r="T123">
            <v>14.4</v>
          </cell>
          <cell r="U123">
            <v>205.7</v>
          </cell>
          <cell r="V123">
            <v>0.49109999999999998</v>
          </cell>
        </row>
        <row r="124">
          <cell r="A124" t="str">
            <v>72-400-160</v>
          </cell>
          <cell r="B124" t="str">
            <v>Devon</v>
          </cell>
          <cell r="C124" t="str">
            <v>Clark-Carter (SA) 1H</v>
          </cell>
          <cell r="D124">
            <v>0</v>
          </cell>
          <cell r="E124">
            <v>3.3818999999999999</v>
          </cell>
          <cell r="F124">
            <v>1.2813000000000001</v>
          </cell>
          <cell r="G124">
            <v>0.2429</v>
          </cell>
          <cell r="H124">
            <v>0.41909999999999997</v>
          </cell>
          <cell r="I124">
            <v>0.13700000000000001</v>
          </cell>
          <cell r="J124">
            <v>0.14510000000000001</v>
          </cell>
          <cell r="K124">
            <v>0.2303</v>
          </cell>
          <cell r="L124">
            <v>5.8376000000000001</v>
          </cell>
          <cell r="M124">
            <v>1255.8</v>
          </cell>
          <cell r="N124">
            <v>41403</v>
          </cell>
          <cell r="O124">
            <v>0</v>
          </cell>
          <cell r="Q124">
            <v>23514</v>
          </cell>
          <cell r="S124">
            <v>175.2</v>
          </cell>
          <cell r="T124">
            <v>14.4</v>
          </cell>
          <cell r="U124">
            <v>160.80000000000001</v>
          </cell>
          <cell r="V124">
            <v>0.54369999999999996</v>
          </cell>
        </row>
        <row r="125">
          <cell r="A125" t="str">
            <v>72-400-161</v>
          </cell>
          <cell r="B125" t="str">
            <v>Devon</v>
          </cell>
          <cell r="C125" t="str">
            <v>Sansone-Bedinger (SA) A1H</v>
          </cell>
          <cell r="D125">
            <v>0</v>
          </cell>
          <cell r="E125">
            <v>3.1855000000000002</v>
          </cell>
          <cell r="F125">
            <v>1.1424000000000001</v>
          </cell>
          <cell r="G125">
            <v>0.21390000000000001</v>
          </cell>
          <cell r="H125">
            <v>0.35470000000000002</v>
          </cell>
          <cell r="I125">
            <v>0.1235</v>
          </cell>
          <cell r="J125">
            <v>0.1278</v>
          </cell>
          <cell r="K125">
            <v>0.24840000000000001</v>
          </cell>
          <cell r="L125">
            <v>5.3962000000000003</v>
          </cell>
          <cell r="M125">
            <v>1235.3</v>
          </cell>
          <cell r="N125">
            <v>41320</v>
          </cell>
          <cell r="O125">
            <v>0</v>
          </cell>
          <cell r="Q125">
            <v>2083</v>
          </cell>
          <cell r="S125">
            <v>174.7</v>
          </cell>
          <cell r="T125">
            <v>14.4</v>
          </cell>
          <cell r="U125">
            <v>160.30000000000001</v>
          </cell>
          <cell r="V125">
            <v>0.53890000000000005</v>
          </cell>
        </row>
        <row r="126">
          <cell r="A126" t="str">
            <v>72-400-162</v>
          </cell>
          <cell r="B126" t="str">
            <v>Devon</v>
          </cell>
          <cell r="C126" t="str">
            <v>Sansone-Robertson (SA) 1H</v>
          </cell>
          <cell r="D126">
            <v>0</v>
          </cell>
          <cell r="E126">
            <v>3.194</v>
          </cell>
          <cell r="F126">
            <v>1.1371</v>
          </cell>
          <cell r="G126">
            <v>0.21260000000000001</v>
          </cell>
          <cell r="H126">
            <v>0.3503</v>
          </cell>
          <cell r="I126">
            <v>0.12239999999999999</v>
          </cell>
          <cell r="J126">
            <v>0.12529999999999999</v>
          </cell>
          <cell r="K126">
            <v>0.2656</v>
          </cell>
          <cell r="L126">
            <v>5.4073000000000002</v>
          </cell>
          <cell r="M126">
            <v>1237</v>
          </cell>
          <cell r="N126">
            <v>41320</v>
          </cell>
          <cell r="O126">
            <v>0</v>
          </cell>
          <cell r="Q126">
            <v>44574</v>
          </cell>
          <cell r="S126">
            <v>165.6</v>
          </cell>
          <cell r="T126">
            <v>14.4</v>
          </cell>
          <cell r="U126">
            <v>151.19999999999999</v>
          </cell>
          <cell r="V126">
            <v>0.51790000000000003</v>
          </cell>
        </row>
        <row r="127">
          <cell r="A127" t="str">
            <v>72-400-163</v>
          </cell>
          <cell r="B127" t="str">
            <v>Devon</v>
          </cell>
          <cell r="C127" t="str">
            <v>Sansone-Robertson (SA) A1H</v>
          </cell>
          <cell r="D127">
            <v>0</v>
          </cell>
          <cell r="E127">
            <v>3.1223000000000001</v>
          </cell>
          <cell r="F127">
            <v>1.1186</v>
          </cell>
          <cell r="G127">
            <v>0.214</v>
          </cell>
          <cell r="H127">
            <v>0.34820000000000001</v>
          </cell>
          <cell r="I127">
            <v>0.1237</v>
          </cell>
          <cell r="J127">
            <v>0.12659999999999999</v>
          </cell>
          <cell r="K127">
            <v>0.26650000000000001</v>
          </cell>
          <cell r="L127">
            <v>5.3198999999999996</v>
          </cell>
          <cell r="M127">
            <v>1233.5999999999999</v>
          </cell>
          <cell r="N127">
            <v>41320</v>
          </cell>
          <cell r="O127">
            <v>0</v>
          </cell>
          <cell r="Q127">
            <v>13929</v>
          </cell>
          <cell r="S127">
            <v>168.3</v>
          </cell>
          <cell r="T127">
            <v>14.4</v>
          </cell>
          <cell r="U127">
            <v>153.9</v>
          </cell>
          <cell r="V127">
            <v>0.49199999999999999</v>
          </cell>
        </row>
        <row r="128">
          <cell r="A128" t="str">
            <v>72-400-164</v>
          </cell>
          <cell r="B128" t="str">
            <v>Devon</v>
          </cell>
          <cell r="C128" t="str">
            <v>Faxel 8H</v>
          </cell>
          <cell r="D128">
            <v>0</v>
          </cell>
          <cell r="E128">
            <v>3.3622000000000001</v>
          </cell>
          <cell r="F128">
            <v>1.2652000000000001</v>
          </cell>
          <cell r="G128">
            <v>0.2266</v>
          </cell>
          <cell r="H128">
            <v>0.41980000000000001</v>
          </cell>
          <cell r="I128">
            <v>0.1363</v>
          </cell>
          <cell r="J128">
            <v>0.14940000000000001</v>
          </cell>
          <cell r="K128">
            <v>0.20469999999999999</v>
          </cell>
          <cell r="L128">
            <v>5.7641999999999998</v>
          </cell>
          <cell r="M128">
            <v>1252</v>
          </cell>
          <cell r="N128">
            <v>41422</v>
          </cell>
          <cell r="O128">
            <v>0</v>
          </cell>
          <cell r="Q128">
            <v>16514</v>
          </cell>
          <cell r="S128">
            <v>269.39999999999998</v>
          </cell>
          <cell r="T128">
            <v>14.4</v>
          </cell>
          <cell r="U128">
            <v>255</v>
          </cell>
          <cell r="V128">
            <v>0.56769999999999998</v>
          </cell>
        </row>
        <row r="129">
          <cell r="A129" t="str">
            <v>72-400-165</v>
          </cell>
          <cell r="B129" t="str">
            <v>Devon</v>
          </cell>
          <cell r="C129" t="str">
            <v>Faxel 9H</v>
          </cell>
          <cell r="D129">
            <v>0</v>
          </cell>
          <cell r="E129">
            <v>3.2324999999999999</v>
          </cell>
          <cell r="F129">
            <v>1.1957</v>
          </cell>
          <cell r="G129">
            <v>0.2198</v>
          </cell>
          <cell r="H129">
            <v>0.39589999999999997</v>
          </cell>
          <cell r="I129">
            <v>0.1336</v>
          </cell>
          <cell r="J129">
            <v>0.14460000000000001</v>
          </cell>
          <cell r="K129">
            <v>0.26650000000000001</v>
          </cell>
          <cell r="L129">
            <v>5.5885999999999996</v>
          </cell>
          <cell r="M129">
            <v>1247.4000000000001</v>
          </cell>
          <cell r="N129">
            <v>41422</v>
          </cell>
          <cell r="O129">
            <v>0</v>
          </cell>
          <cell r="Q129">
            <v>7369</v>
          </cell>
          <cell r="S129">
            <v>251</v>
          </cell>
          <cell r="T129">
            <v>14.4</v>
          </cell>
          <cell r="U129">
            <v>236.6</v>
          </cell>
          <cell r="V129">
            <v>0.5081</v>
          </cell>
        </row>
        <row r="130">
          <cell r="A130" t="str">
            <v>72-400-167</v>
          </cell>
          <cell r="B130" t="str">
            <v>Devon</v>
          </cell>
          <cell r="C130" t="str">
            <v>JE Carter (SA) 6H</v>
          </cell>
          <cell r="D130">
            <v>0</v>
          </cell>
          <cell r="E130">
            <v>3.4199000000000002</v>
          </cell>
          <cell r="F130">
            <v>1.3697999999999999</v>
          </cell>
          <cell r="G130">
            <v>0.2636</v>
          </cell>
          <cell r="H130">
            <v>0.4602</v>
          </cell>
          <cell r="I130">
            <v>0.15429999999999999</v>
          </cell>
          <cell r="J130">
            <v>0.16639999999999999</v>
          </cell>
          <cell r="K130">
            <v>0.23350000000000001</v>
          </cell>
          <cell r="L130">
            <v>6.0677000000000003</v>
          </cell>
          <cell r="M130">
            <v>1270.5999999999999</v>
          </cell>
          <cell r="N130">
            <v>41404</v>
          </cell>
          <cell r="O130">
            <v>0</v>
          </cell>
          <cell r="Q130">
            <v>31488</v>
          </cell>
          <cell r="S130">
            <v>170.1</v>
          </cell>
          <cell r="T130">
            <v>14.4</v>
          </cell>
          <cell r="U130">
            <v>155.69999999999999</v>
          </cell>
          <cell r="V130">
            <v>0.47139999999999999</v>
          </cell>
        </row>
        <row r="131">
          <cell r="A131" t="str">
            <v>72-400-168</v>
          </cell>
          <cell r="B131" t="str">
            <v>Devon</v>
          </cell>
          <cell r="C131" t="str">
            <v>Gates Edwards 2H</v>
          </cell>
          <cell r="D131">
            <v>0</v>
          </cell>
          <cell r="E131">
            <v>3.3182</v>
          </cell>
          <cell r="F131">
            <v>1.2672000000000001</v>
          </cell>
          <cell r="G131">
            <v>0.20300000000000001</v>
          </cell>
          <cell r="H131">
            <v>0.40089999999999998</v>
          </cell>
          <cell r="I131">
            <v>0.12</v>
          </cell>
          <cell r="J131">
            <v>0.13370000000000001</v>
          </cell>
          <cell r="K131">
            <v>0.23169999999999999</v>
          </cell>
          <cell r="L131">
            <v>5.6746999999999996</v>
          </cell>
          <cell r="M131">
            <v>1244.5999999999999</v>
          </cell>
          <cell r="N131">
            <v>41414</v>
          </cell>
          <cell r="O131">
            <v>0</v>
          </cell>
          <cell r="Q131">
            <v>17660</v>
          </cell>
          <cell r="S131">
            <v>215.7</v>
          </cell>
          <cell r="T131">
            <v>14.4</v>
          </cell>
          <cell r="U131">
            <v>201.3</v>
          </cell>
          <cell r="V131">
            <v>0.44500000000000001</v>
          </cell>
        </row>
        <row r="132">
          <cell r="A132" t="str">
            <v>72-400-169</v>
          </cell>
          <cell r="B132" t="str">
            <v>Devon</v>
          </cell>
          <cell r="C132" t="str">
            <v>Landers 3H</v>
          </cell>
          <cell r="D132">
            <v>0</v>
          </cell>
          <cell r="E132">
            <v>2.2096</v>
          </cell>
          <cell r="F132">
            <v>1.4457</v>
          </cell>
          <cell r="G132">
            <v>0.23469999999999999</v>
          </cell>
          <cell r="H132">
            <v>0.47739999999999999</v>
          </cell>
          <cell r="I132">
            <v>0.15260000000000001</v>
          </cell>
          <cell r="J132">
            <v>0.12790000000000001</v>
          </cell>
          <cell r="K132">
            <v>0.1832</v>
          </cell>
          <cell r="L132">
            <v>4.8311000000000002</v>
          </cell>
          <cell r="M132">
            <v>1215.2</v>
          </cell>
          <cell r="N132">
            <v>41447</v>
          </cell>
          <cell r="O132">
            <v>0</v>
          </cell>
          <cell r="Q132">
            <v>11090</v>
          </cell>
          <cell r="S132">
            <v>223.9</v>
          </cell>
          <cell r="T132">
            <v>14.4</v>
          </cell>
          <cell r="U132">
            <v>209.5</v>
          </cell>
          <cell r="V132">
            <v>0.4229</v>
          </cell>
        </row>
        <row r="133">
          <cell r="A133" t="str">
            <v>72-400-170</v>
          </cell>
          <cell r="B133" t="str">
            <v>Devon</v>
          </cell>
          <cell r="C133" t="str">
            <v>Woody Brothers SA 2H</v>
          </cell>
          <cell r="D133">
            <v>0</v>
          </cell>
          <cell r="E133">
            <v>2.4942000000000002</v>
          </cell>
          <cell r="F133">
            <v>0.64649999999999996</v>
          </cell>
          <cell r="G133">
            <v>0.14130000000000001</v>
          </cell>
          <cell r="H133">
            <v>0.16869999999999999</v>
          </cell>
          <cell r="I133">
            <v>6.4500000000000002E-2</v>
          </cell>
          <cell r="J133">
            <v>4.9500000000000002E-2</v>
          </cell>
          <cell r="K133">
            <v>0.11219999999999999</v>
          </cell>
          <cell r="L133">
            <v>3.6768999999999998</v>
          </cell>
          <cell r="M133">
            <v>1140.8</v>
          </cell>
          <cell r="N133">
            <v>41379</v>
          </cell>
          <cell r="O133">
            <v>0</v>
          </cell>
          <cell r="Q133">
            <v>33239</v>
          </cell>
          <cell r="S133">
            <v>192.8</v>
          </cell>
          <cell r="T133">
            <v>14.4</v>
          </cell>
          <cell r="U133">
            <v>178.4</v>
          </cell>
          <cell r="V133">
            <v>0.96740000000000004</v>
          </cell>
        </row>
        <row r="134">
          <cell r="A134" t="str">
            <v>72-400-171</v>
          </cell>
          <cell r="B134" t="str">
            <v>Devon</v>
          </cell>
          <cell r="C134" t="str">
            <v>Charles Bedinger A 3H</v>
          </cell>
          <cell r="D134">
            <v>0</v>
          </cell>
          <cell r="E134">
            <v>3.24</v>
          </cell>
          <cell r="F134">
            <v>1.1396999999999999</v>
          </cell>
          <cell r="G134">
            <v>0.2195</v>
          </cell>
          <cell r="H134">
            <v>0.36299999999999999</v>
          </cell>
          <cell r="I134">
            <v>0.12870000000000001</v>
          </cell>
          <cell r="J134">
            <v>0.13320000000000001</v>
          </cell>
          <cell r="K134">
            <v>0.30049999999999999</v>
          </cell>
          <cell r="L134">
            <v>5.5246000000000004</v>
          </cell>
          <cell r="M134">
            <v>1245.5</v>
          </cell>
          <cell r="N134">
            <v>41373</v>
          </cell>
          <cell r="O134">
            <v>0</v>
          </cell>
          <cell r="Q134">
            <v>38491</v>
          </cell>
          <cell r="S134">
            <v>177.3</v>
          </cell>
          <cell r="T134">
            <v>14.4</v>
          </cell>
          <cell r="U134">
            <v>162.9</v>
          </cell>
          <cell r="V134">
            <v>0.53410000000000002</v>
          </cell>
        </row>
        <row r="135">
          <cell r="A135" t="str">
            <v>72-400-172</v>
          </cell>
          <cell r="B135" t="str">
            <v>Devon</v>
          </cell>
          <cell r="C135" t="str">
            <v>Densmore SA 4H</v>
          </cell>
          <cell r="D135">
            <v>0</v>
          </cell>
          <cell r="E135">
            <v>3.2313000000000001</v>
          </cell>
          <cell r="F135">
            <v>1.2014</v>
          </cell>
          <cell r="G135">
            <v>0.1847</v>
          </cell>
          <cell r="H135">
            <v>0.37669999999999998</v>
          </cell>
          <cell r="I135">
            <v>0.11169999999999999</v>
          </cell>
          <cell r="J135">
            <v>0.1265</v>
          </cell>
          <cell r="K135">
            <v>0.2334</v>
          </cell>
          <cell r="L135">
            <v>5.4657</v>
          </cell>
          <cell r="M135">
            <v>1233.5</v>
          </cell>
          <cell r="N135">
            <v>41444</v>
          </cell>
          <cell r="O135">
            <v>0</v>
          </cell>
          <cell r="Q135">
            <v>24568</v>
          </cell>
          <cell r="S135">
            <v>183.7</v>
          </cell>
          <cell r="T135">
            <v>14.4</v>
          </cell>
          <cell r="U135">
            <v>169.3</v>
          </cell>
          <cell r="V135">
            <v>0.5131</v>
          </cell>
        </row>
        <row r="136">
          <cell r="A136" t="str">
            <v>72-400-173</v>
          </cell>
          <cell r="B136" t="str">
            <v>Devon</v>
          </cell>
          <cell r="C136" t="str">
            <v>Densmore SA 3H</v>
          </cell>
          <cell r="D136">
            <v>0</v>
          </cell>
          <cell r="E136">
            <v>3.2536999999999998</v>
          </cell>
          <cell r="F136">
            <v>1.2096</v>
          </cell>
          <cell r="G136">
            <v>0.18479999999999999</v>
          </cell>
          <cell r="H136">
            <v>0.38109999999999999</v>
          </cell>
          <cell r="I136">
            <v>0.11559999999999999</v>
          </cell>
          <cell r="J136">
            <v>0.13239999999999999</v>
          </cell>
          <cell r="K136">
            <v>0.19889999999999999</v>
          </cell>
          <cell r="L136">
            <v>5.4760999999999997</v>
          </cell>
          <cell r="M136">
            <v>1234.7</v>
          </cell>
          <cell r="N136">
            <v>41339</v>
          </cell>
          <cell r="O136">
            <v>0</v>
          </cell>
          <cell r="Q136">
            <v>37756</v>
          </cell>
          <cell r="S136">
            <v>184.6</v>
          </cell>
          <cell r="T136">
            <v>14.4</v>
          </cell>
          <cell r="U136">
            <v>170.2</v>
          </cell>
          <cell r="V136">
            <v>0.50960000000000005</v>
          </cell>
        </row>
        <row r="137">
          <cell r="A137" t="str">
            <v>72-400-174</v>
          </cell>
          <cell r="B137" t="str">
            <v>Devon</v>
          </cell>
          <cell r="C137" t="str">
            <v>Densmore SA 2H</v>
          </cell>
          <cell r="D137">
            <v>0</v>
          </cell>
          <cell r="E137">
            <v>3.2783000000000002</v>
          </cell>
          <cell r="F137">
            <v>1.2036</v>
          </cell>
          <cell r="G137">
            <v>0.1827</v>
          </cell>
          <cell r="H137">
            <v>0.3836</v>
          </cell>
          <cell r="I137">
            <v>0.1181</v>
          </cell>
          <cell r="J137">
            <v>0.13750000000000001</v>
          </cell>
          <cell r="K137">
            <v>0.2394</v>
          </cell>
          <cell r="L137">
            <v>5.5431999999999997</v>
          </cell>
          <cell r="M137">
            <v>1239.0999999999999</v>
          </cell>
          <cell r="N137">
            <v>41446</v>
          </cell>
          <cell r="O137">
            <v>0</v>
          </cell>
          <cell r="Q137">
            <v>34958</v>
          </cell>
          <cell r="S137">
            <v>185.3</v>
          </cell>
          <cell r="T137">
            <v>14.4</v>
          </cell>
          <cell r="U137">
            <v>170.9</v>
          </cell>
          <cell r="V137">
            <v>0.54020000000000001</v>
          </cell>
        </row>
        <row r="138">
          <cell r="A138" t="str">
            <v>72-400-175</v>
          </cell>
          <cell r="B138" t="str">
            <v>Devon</v>
          </cell>
          <cell r="C138" t="str">
            <v>Ray Unit A1H</v>
          </cell>
          <cell r="D138">
            <v>0</v>
          </cell>
          <cell r="E138">
            <v>3.0848</v>
          </cell>
          <cell r="F138">
            <v>1.1003000000000001</v>
          </cell>
          <cell r="G138">
            <v>0.23730000000000001</v>
          </cell>
          <cell r="H138">
            <v>0.34789999999999999</v>
          </cell>
          <cell r="I138">
            <v>0.1341</v>
          </cell>
          <cell r="J138">
            <v>0.11559999999999999</v>
          </cell>
          <cell r="K138">
            <v>0.35099999999999998</v>
          </cell>
          <cell r="L138">
            <v>5.3710000000000004</v>
          </cell>
          <cell r="M138">
            <v>1228.7</v>
          </cell>
          <cell r="N138">
            <v>41365</v>
          </cell>
          <cell r="O138">
            <v>0</v>
          </cell>
          <cell r="Q138">
            <v>1521</v>
          </cell>
          <cell r="S138">
            <v>176.7</v>
          </cell>
          <cell r="T138">
            <v>14.4</v>
          </cell>
          <cell r="U138">
            <v>162.30000000000001</v>
          </cell>
          <cell r="V138">
            <v>0.99180000000000001</v>
          </cell>
        </row>
        <row r="139">
          <cell r="A139" t="str">
            <v>72-400-176</v>
          </cell>
          <cell r="B139" t="str">
            <v>Devon</v>
          </cell>
          <cell r="C139" t="str">
            <v>Ray Unit B1H</v>
          </cell>
          <cell r="D139">
            <v>0</v>
          </cell>
          <cell r="E139">
            <v>3.1850999999999998</v>
          </cell>
          <cell r="F139">
            <v>1.1668000000000001</v>
          </cell>
          <cell r="G139">
            <v>0.2586</v>
          </cell>
          <cell r="H139">
            <v>0.37759999999999999</v>
          </cell>
          <cell r="I139">
            <v>0.1459</v>
          </cell>
          <cell r="J139">
            <v>0.12770000000000001</v>
          </cell>
          <cell r="K139">
            <v>0.21510000000000001</v>
          </cell>
          <cell r="L139">
            <v>5.4767999999999999</v>
          </cell>
          <cell r="M139">
            <v>1229.9000000000001</v>
          </cell>
          <cell r="N139">
            <v>41436</v>
          </cell>
          <cell r="O139">
            <v>0</v>
          </cell>
          <cell r="Q139">
            <v>12563</v>
          </cell>
          <cell r="S139">
            <v>168.7</v>
          </cell>
          <cell r="T139">
            <v>14.4</v>
          </cell>
          <cell r="U139">
            <v>154.30000000000001</v>
          </cell>
          <cell r="V139">
            <v>1.339</v>
          </cell>
        </row>
        <row r="140">
          <cell r="A140" t="str">
            <v>72-400-177</v>
          </cell>
          <cell r="B140" t="str">
            <v>Devon</v>
          </cell>
          <cell r="C140" t="str">
            <v>Ray A SA 2H</v>
          </cell>
          <cell r="D140">
            <v>0</v>
          </cell>
          <cell r="E140">
            <v>3.2282999999999999</v>
          </cell>
          <cell r="F140">
            <v>1.1311</v>
          </cell>
          <cell r="G140">
            <v>0.23269999999999999</v>
          </cell>
          <cell r="H140">
            <v>0.36549999999999999</v>
          </cell>
          <cell r="I140">
            <v>0.13539999999999999</v>
          </cell>
          <cell r="J140">
            <v>0.12509999999999999</v>
          </cell>
          <cell r="K140">
            <v>0.1956</v>
          </cell>
          <cell r="L140">
            <v>5.4137000000000004</v>
          </cell>
          <cell r="M140">
            <v>1229.8</v>
          </cell>
          <cell r="N140">
            <v>41436</v>
          </cell>
          <cell r="O140">
            <v>0</v>
          </cell>
          <cell r="Q140">
            <v>43122</v>
          </cell>
          <cell r="S140">
            <v>169</v>
          </cell>
          <cell r="T140">
            <v>14.4</v>
          </cell>
          <cell r="U140">
            <v>154.6</v>
          </cell>
          <cell r="V140">
            <v>0.97699999999999998</v>
          </cell>
        </row>
        <row r="141">
          <cell r="A141" t="str">
            <v>72-400-178</v>
          </cell>
          <cell r="B141" t="str">
            <v>Devon</v>
          </cell>
          <cell r="C141" t="str">
            <v>Ray A SA 3H</v>
          </cell>
          <cell r="D141">
            <v>0</v>
          </cell>
          <cell r="E141">
            <v>3.2614999999999998</v>
          </cell>
          <cell r="F141">
            <v>1.1681999999999999</v>
          </cell>
          <cell r="G141">
            <v>0.24030000000000001</v>
          </cell>
          <cell r="H141">
            <v>0.38419999999999999</v>
          </cell>
          <cell r="I141">
            <v>0.14230000000000001</v>
          </cell>
          <cell r="J141">
            <v>0.1336</v>
          </cell>
          <cell r="K141">
            <v>0.1973</v>
          </cell>
          <cell r="L141">
            <v>5.5274000000000001</v>
          </cell>
          <cell r="M141">
            <v>1236.5</v>
          </cell>
          <cell r="N141">
            <v>41436</v>
          </cell>
          <cell r="O141">
            <v>0</v>
          </cell>
          <cell r="Q141">
            <v>41477</v>
          </cell>
          <cell r="S141">
            <v>169.8</v>
          </cell>
          <cell r="T141">
            <v>14.4</v>
          </cell>
          <cell r="U141">
            <v>155.4</v>
          </cell>
          <cell r="V141">
            <v>0.95309999999999995</v>
          </cell>
        </row>
        <row r="142">
          <cell r="A142" t="str">
            <v>72-400-179</v>
          </cell>
          <cell r="B142" t="str">
            <v>Devon</v>
          </cell>
          <cell r="C142" t="str">
            <v>Ray A SA 4H</v>
          </cell>
          <cell r="D142">
            <v>0</v>
          </cell>
          <cell r="E142">
            <v>3.1617999999999999</v>
          </cell>
          <cell r="F142">
            <v>1.133</v>
          </cell>
          <cell r="G142">
            <v>0.23830000000000001</v>
          </cell>
          <cell r="H142">
            <v>0.36399999999999999</v>
          </cell>
          <cell r="I142">
            <v>0.13569999999999999</v>
          </cell>
          <cell r="J142">
            <v>0.12230000000000001</v>
          </cell>
          <cell r="K142">
            <v>0.19370000000000001</v>
          </cell>
          <cell r="L142">
            <v>5.3487999999999998</v>
          </cell>
          <cell r="M142">
            <v>1222</v>
          </cell>
          <cell r="N142">
            <v>41436</v>
          </cell>
          <cell r="O142">
            <v>0</v>
          </cell>
          <cell r="Q142">
            <v>30038</v>
          </cell>
          <cell r="S142">
            <v>165.2</v>
          </cell>
          <cell r="T142">
            <v>14.4</v>
          </cell>
          <cell r="U142">
            <v>150.80000000000001</v>
          </cell>
          <cell r="V142">
            <v>1.3573999999999999</v>
          </cell>
        </row>
        <row r="143">
          <cell r="A143" t="str">
            <v>72-400-180</v>
          </cell>
          <cell r="B143" t="str">
            <v>Devon</v>
          </cell>
          <cell r="C143" t="str">
            <v>Ray Unit 1H</v>
          </cell>
          <cell r="D143">
            <v>0</v>
          </cell>
          <cell r="E143">
            <v>3.1505999999999998</v>
          </cell>
          <cell r="F143">
            <v>1.1378999999999999</v>
          </cell>
          <cell r="G143">
            <v>0.24199999999999999</v>
          </cell>
          <cell r="H143">
            <v>0.36870000000000003</v>
          </cell>
          <cell r="I143">
            <v>0.13950000000000001</v>
          </cell>
          <cell r="J143">
            <v>0.12640000000000001</v>
          </cell>
          <cell r="K143">
            <v>0.2117</v>
          </cell>
          <cell r="L143">
            <v>5.3768000000000002</v>
          </cell>
          <cell r="M143">
            <v>1225.0999999999999</v>
          </cell>
          <cell r="N143">
            <v>41436</v>
          </cell>
          <cell r="O143">
            <v>0</v>
          </cell>
          <cell r="Q143">
            <v>7946</v>
          </cell>
          <cell r="S143">
            <v>165.3</v>
          </cell>
          <cell r="T143">
            <v>14.4</v>
          </cell>
          <cell r="U143">
            <v>150.9</v>
          </cell>
          <cell r="V143">
            <v>1.3257000000000001</v>
          </cell>
        </row>
        <row r="144">
          <cell r="A144" t="str">
            <v>72-400-181</v>
          </cell>
          <cell r="B144" t="str">
            <v>Devon</v>
          </cell>
          <cell r="C144" t="str">
            <v>Ray BSA 5H</v>
          </cell>
          <cell r="D144">
            <v>0</v>
          </cell>
          <cell r="E144">
            <v>3.1730999999999998</v>
          </cell>
          <cell r="F144">
            <v>1.1847000000000001</v>
          </cell>
          <cell r="G144">
            <v>0.26369999999999999</v>
          </cell>
          <cell r="H144">
            <v>0.38550000000000001</v>
          </cell>
          <cell r="I144">
            <v>0.14779999999999999</v>
          </cell>
          <cell r="J144">
            <v>0.12909999999999999</v>
          </cell>
          <cell r="K144">
            <v>0.192</v>
          </cell>
          <cell r="L144">
            <v>5.4759000000000002</v>
          </cell>
          <cell r="M144">
            <v>1228.0999999999999</v>
          </cell>
          <cell r="N144">
            <v>41447</v>
          </cell>
          <cell r="O144">
            <v>0</v>
          </cell>
          <cell r="Q144">
            <v>55324</v>
          </cell>
          <cell r="S144">
            <v>164.8</v>
          </cell>
          <cell r="T144">
            <v>14.4</v>
          </cell>
          <cell r="U144">
            <v>150.4</v>
          </cell>
          <cell r="V144">
            <v>1.3037000000000001</v>
          </cell>
        </row>
        <row r="145">
          <cell r="A145" t="str">
            <v>72-400-182</v>
          </cell>
          <cell r="B145" t="str">
            <v>Devon</v>
          </cell>
          <cell r="C145" t="str">
            <v>Gates Edwards 3H</v>
          </cell>
          <cell r="D145">
            <v>0</v>
          </cell>
          <cell r="E145">
            <v>3.3559000000000001</v>
          </cell>
          <cell r="F145">
            <v>1.3127</v>
          </cell>
          <cell r="G145">
            <v>0.21079999999999999</v>
          </cell>
          <cell r="H145">
            <v>0.41920000000000002</v>
          </cell>
          <cell r="I145">
            <v>0.12509999999999999</v>
          </cell>
          <cell r="J145">
            <v>0.1389</v>
          </cell>
          <cell r="K145">
            <v>0.19209999999999999</v>
          </cell>
          <cell r="L145">
            <v>5.7546999999999997</v>
          </cell>
          <cell r="M145">
            <v>1247.2</v>
          </cell>
          <cell r="N145">
            <v>41351</v>
          </cell>
          <cell r="O145">
            <v>0</v>
          </cell>
          <cell r="Q145">
            <v>29484</v>
          </cell>
          <cell r="S145">
            <v>220.1</v>
          </cell>
          <cell r="T145">
            <v>14.4</v>
          </cell>
          <cell r="U145">
            <v>205.7</v>
          </cell>
          <cell r="V145">
            <v>0.43359999999999999</v>
          </cell>
        </row>
        <row r="146">
          <cell r="A146" t="str">
            <v>72-400-183</v>
          </cell>
          <cell r="B146" t="str">
            <v>Devon</v>
          </cell>
          <cell r="C146" t="str">
            <v>Grant Family 3H&amp;4H CDP</v>
          </cell>
          <cell r="D146">
            <v>0</v>
          </cell>
          <cell r="E146">
            <v>3.3111000000000002</v>
          </cell>
          <cell r="F146">
            <v>1.2455000000000001</v>
          </cell>
          <cell r="G146">
            <v>0.18970000000000001</v>
          </cell>
          <cell r="H146">
            <v>0.40949999999999998</v>
          </cell>
          <cell r="I146">
            <v>0.1206</v>
          </cell>
          <cell r="J146">
            <v>0.13469999999999999</v>
          </cell>
          <cell r="K146">
            <v>0.29859999999999998</v>
          </cell>
          <cell r="L146">
            <v>5.7096999999999998</v>
          </cell>
          <cell r="M146">
            <v>1250.8</v>
          </cell>
          <cell r="N146">
            <v>41431</v>
          </cell>
          <cell r="O146">
            <v>0</v>
          </cell>
          <cell r="Q146">
            <v>87496</v>
          </cell>
          <cell r="S146">
            <v>223.3</v>
          </cell>
          <cell r="T146">
            <v>14.4</v>
          </cell>
          <cell r="U146">
            <v>208.9</v>
          </cell>
          <cell r="V146">
            <v>0.53949999999999998</v>
          </cell>
        </row>
        <row r="147">
          <cell r="A147" t="str">
            <v>72-400-184</v>
          </cell>
          <cell r="B147" t="str">
            <v>Devon</v>
          </cell>
          <cell r="C147" t="str">
            <v>Bailey Ranch 4H</v>
          </cell>
          <cell r="D147">
            <v>0</v>
          </cell>
          <cell r="E147">
            <v>3.1019000000000001</v>
          </cell>
          <cell r="F147">
            <v>1.1164000000000001</v>
          </cell>
          <cell r="G147">
            <v>0.25530000000000003</v>
          </cell>
          <cell r="H147">
            <v>0.36470000000000002</v>
          </cell>
          <cell r="I147">
            <v>0.14249999999999999</v>
          </cell>
          <cell r="J147">
            <v>0.12909999999999999</v>
          </cell>
          <cell r="K147">
            <v>0.27260000000000001</v>
          </cell>
          <cell r="L147">
            <v>5.3825000000000003</v>
          </cell>
          <cell r="M147">
            <v>1239.5999999999999</v>
          </cell>
          <cell r="N147">
            <v>41422</v>
          </cell>
          <cell r="O147">
            <v>0</v>
          </cell>
          <cell r="Q147">
            <v>4628</v>
          </cell>
          <cell r="S147">
            <v>179.2</v>
          </cell>
          <cell r="T147">
            <v>15.4</v>
          </cell>
          <cell r="U147">
            <v>163.80000000000001</v>
          </cell>
          <cell r="V147">
            <v>0.59560000000000002</v>
          </cell>
        </row>
        <row r="148">
          <cell r="A148" t="str">
            <v>72-400-185</v>
          </cell>
          <cell r="B148" t="str">
            <v>Devon</v>
          </cell>
          <cell r="C148" t="str">
            <v>Bailey Ranch 5H</v>
          </cell>
          <cell r="D148">
            <v>0</v>
          </cell>
          <cell r="E148">
            <v>3.0684</v>
          </cell>
          <cell r="F148">
            <v>1.0883</v>
          </cell>
          <cell r="G148">
            <v>0.24299999999999999</v>
          </cell>
          <cell r="H148">
            <v>0.3518</v>
          </cell>
          <cell r="I148">
            <v>0.13469999999999999</v>
          </cell>
          <cell r="J148">
            <v>0.1232</v>
          </cell>
          <cell r="K148">
            <v>0.30559999999999998</v>
          </cell>
          <cell r="L148">
            <v>5.3150000000000004</v>
          </cell>
          <cell r="M148">
            <v>1237.4000000000001</v>
          </cell>
          <cell r="N148">
            <v>41430</v>
          </cell>
          <cell r="O148">
            <v>0</v>
          </cell>
          <cell r="Q148">
            <v>7828</v>
          </cell>
          <cell r="S148">
            <v>177</v>
          </cell>
          <cell r="T148">
            <v>16.399999999999999</v>
          </cell>
          <cell r="U148">
            <v>160.6</v>
          </cell>
          <cell r="V148">
            <v>0.57150000000000001</v>
          </cell>
        </row>
        <row r="149">
          <cell r="A149" t="str">
            <v>72-400-186</v>
          </cell>
          <cell r="B149" t="str">
            <v>Devon</v>
          </cell>
          <cell r="C149" t="str">
            <v>Bailey Ranch 6H</v>
          </cell>
          <cell r="D149">
            <v>0</v>
          </cell>
          <cell r="E149">
            <v>3.0695000000000001</v>
          </cell>
          <cell r="F149">
            <v>1.0835999999999999</v>
          </cell>
          <cell r="G149">
            <v>0.24049999999999999</v>
          </cell>
          <cell r="H149">
            <v>0.35730000000000001</v>
          </cell>
          <cell r="I149">
            <v>0.1371</v>
          </cell>
          <cell r="J149">
            <v>0.1283</v>
          </cell>
          <cell r="K149">
            <v>0.3155</v>
          </cell>
          <cell r="L149">
            <v>5.3318000000000003</v>
          </cell>
          <cell r="M149">
            <v>1239.3</v>
          </cell>
          <cell r="N149">
            <v>41418</v>
          </cell>
          <cell r="O149">
            <v>0</v>
          </cell>
          <cell r="Q149">
            <v>35305</v>
          </cell>
          <cell r="S149">
            <v>179.4</v>
          </cell>
          <cell r="T149">
            <v>17.399999999999999</v>
          </cell>
          <cell r="U149">
            <v>162</v>
          </cell>
          <cell r="V149">
            <v>0.60570000000000002</v>
          </cell>
        </row>
        <row r="150">
          <cell r="A150" t="str">
            <v>72-40-016</v>
          </cell>
          <cell r="B150" t="str">
            <v>EnerVest</v>
          </cell>
          <cell r="C150" t="str">
            <v>Mills MM</v>
          </cell>
          <cell r="D150">
            <v>0</v>
          </cell>
          <cell r="E150">
            <v>3.6168</v>
          </cell>
          <cell r="F150">
            <v>1.3829</v>
          </cell>
          <cell r="G150">
            <v>0.20799999999999999</v>
          </cell>
          <cell r="H150">
            <v>0.46479999999999999</v>
          </cell>
          <cell r="I150">
            <v>0.1353</v>
          </cell>
          <cell r="J150">
            <v>0.1618</v>
          </cell>
          <cell r="K150">
            <v>0.19500000000000001</v>
          </cell>
          <cell r="L150">
            <v>6.1646000000000001</v>
          </cell>
          <cell r="M150">
            <v>1265.5</v>
          </cell>
          <cell r="N150">
            <v>41410</v>
          </cell>
          <cell r="O150">
            <v>0</v>
          </cell>
          <cell r="Q150">
            <v>22047</v>
          </cell>
          <cell r="S150">
            <v>262.5</v>
          </cell>
          <cell r="T150">
            <v>14.4</v>
          </cell>
          <cell r="U150">
            <v>248.1</v>
          </cell>
          <cell r="V150">
            <v>0.47149999999999997</v>
          </cell>
        </row>
        <row r="151">
          <cell r="A151" t="str">
            <v>72-40-018</v>
          </cell>
          <cell r="B151" t="str">
            <v>Premier</v>
          </cell>
          <cell r="C151" t="str">
            <v>Behrens MM1</v>
          </cell>
          <cell r="D151">
            <v>0</v>
          </cell>
          <cell r="E151">
            <v>3.4573999999999998</v>
          </cell>
          <cell r="F151">
            <v>1.31</v>
          </cell>
          <cell r="G151">
            <v>0.21809999999999999</v>
          </cell>
          <cell r="H151">
            <v>0.43959999999999999</v>
          </cell>
          <cell r="I151">
            <v>0.14050000000000001</v>
          </cell>
          <cell r="J151">
            <v>0.15690000000000001</v>
          </cell>
          <cell r="K151">
            <v>0.1696</v>
          </cell>
          <cell r="L151">
            <v>5.8921000000000001</v>
          </cell>
          <cell r="M151">
            <v>1253.8</v>
          </cell>
          <cell r="N151">
            <v>41410</v>
          </cell>
          <cell r="O151">
            <v>0</v>
          </cell>
          <cell r="Q151">
            <v>11425</v>
          </cell>
          <cell r="S151">
            <v>231.1</v>
          </cell>
          <cell r="T151">
            <v>14.4</v>
          </cell>
          <cell r="U151">
            <v>216.7</v>
          </cell>
          <cell r="V151">
            <v>0.4642</v>
          </cell>
        </row>
        <row r="152">
          <cell r="A152" t="str">
            <v>72-40-031</v>
          </cell>
          <cell r="B152" t="str">
            <v>Premier</v>
          </cell>
          <cell r="C152" t="str">
            <v>J.T. Barnett MM2</v>
          </cell>
          <cell r="D152">
            <v>0</v>
          </cell>
          <cell r="E152">
            <v>3.5468999999999999</v>
          </cell>
          <cell r="F152">
            <v>1.3104</v>
          </cell>
          <cell r="G152">
            <v>0.2203</v>
          </cell>
          <cell r="H152">
            <v>0.43419999999999997</v>
          </cell>
          <cell r="I152">
            <v>0.13200000000000001</v>
          </cell>
          <cell r="J152">
            <v>0.13489999999999999</v>
          </cell>
          <cell r="K152">
            <v>0.2137</v>
          </cell>
          <cell r="L152">
            <v>5.9923999999999999</v>
          </cell>
          <cell r="M152">
            <v>1255.0999999999999</v>
          </cell>
          <cell r="N152">
            <v>41389</v>
          </cell>
          <cell r="O152">
            <v>0</v>
          </cell>
          <cell r="Q152">
            <v>25628</v>
          </cell>
          <cell r="S152">
            <v>233.9</v>
          </cell>
          <cell r="T152">
            <v>14.4</v>
          </cell>
          <cell r="U152">
            <v>219.5</v>
          </cell>
          <cell r="V152">
            <v>0.73099999999999998</v>
          </cell>
        </row>
        <row r="153">
          <cell r="A153" t="str">
            <v>72-40-032</v>
          </cell>
          <cell r="B153" t="str">
            <v>Pioneer</v>
          </cell>
          <cell r="C153" t="str">
            <v>Koss-Beverone MM1</v>
          </cell>
          <cell r="D153">
            <v>0</v>
          </cell>
          <cell r="E153">
            <v>3.2936999999999999</v>
          </cell>
          <cell r="F153">
            <v>1.2490000000000001</v>
          </cell>
          <cell r="G153">
            <v>0.2412</v>
          </cell>
          <cell r="H153">
            <v>0.39510000000000001</v>
          </cell>
          <cell r="I153">
            <v>0.12809999999999999</v>
          </cell>
          <cell r="J153">
            <v>0.12590000000000001</v>
          </cell>
          <cell r="K153">
            <v>0.13500000000000001</v>
          </cell>
          <cell r="L153">
            <v>5.5679999999999996</v>
          </cell>
          <cell r="M153">
            <v>1238.9000000000001</v>
          </cell>
          <cell r="N153">
            <v>41310</v>
          </cell>
          <cell r="O153">
            <v>0</v>
          </cell>
          <cell r="Q153">
            <v>0</v>
          </cell>
          <cell r="S153">
            <v>86.4</v>
          </cell>
          <cell r="T153">
            <v>14.4</v>
          </cell>
          <cell r="U153">
            <v>72</v>
          </cell>
          <cell r="V153">
            <v>0.46300000000000002</v>
          </cell>
        </row>
        <row r="154">
          <cell r="A154" t="str">
            <v>72-40-037</v>
          </cell>
          <cell r="B154" t="str">
            <v>Premier</v>
          </cell>
          <cell r="C154" t="str">
            <v>Lost Horse #3</v>
          </cell>
          <cell r="D154">
            <v>0</v>
          </cell>
          <cell r="E154">
            <v>3.0396000000000001</v>
          </cell>
          <cell r="F154">
            <v>1.0306</v>
          </cell>
          <cell r="G154">
            <v>0.21809999999999999</v>
          </cell>
          <cell r="H154">
            <v>0.29480000000000001</v>
          </cell>
          <cell r="I154">
            <v>0.1089</v>
          </cell>
          <cell r="J154">
            <v>9.5000000000000001E-2</v>
          </cell>
          <cell r="K154">
            <v>0.2477</v>
          </cell>
          <cell r="L154">
            <v>5.0347</v>
          </cell>
          <cell r="M154">
            <v>1202.9000000000001</v>
          </cell>
          <cell r="N154">
            <v>41388</v>
          </cell>
          <cell r="O154">
            <v>0</v>
          </cell>
          <cell r="Q154">
            <v>20172</v>
          </cell>
          <cell r="S154">
            <v>169.5</v>
          </cell>
          <cell r="T154">
            <v>14.4</v>
          </cell>
          <cell r="U154">
            <v>155.1</v>
          </cell>
          <cell r="V154">
            <v>1.4714</v>
          </cell>
        </row>
        <row r="155">
          <cell r="A155" t="str">
            <v>72-40-038</v>
          </cell>
          <cell r="B155" t="str">
            <v>Premier</v>
          </cell>
          <cell r="C155" t="str">
            <v>Pate MM</v>
          </cell>
          <cell r="D155">
            <v>0</v>
          </cell>
          <cell r="E155">
            <v>3.0594999999999999</v>
          </cell>
          <cell r="F155">
            <v>1.0038</v>
          </cell>
          <cell r="G155">
            <v>0.21160000000000001</v>
          </cell>
          <cell r="H155">
            <v>0.30349999999999999</v>
          </cell>
          <cell r="I155">
            <v>0.1115</v>
          </cell>
          <cell r="J155">
            <v>9.4500000000000001E-2</v>
          </cell>
          <cell r="K155">
            <v>0.15140000000000001</v>
          </cell>
          <cell r="L155">
            <v>4.9358000000000004</v>
          </cell>
          <cell r="M155">
            <v>1197.7</v>
          </cell>
          <cell r="N155">
            <v>41447</v>
          </cell>
          <cell r="O155">
            <v>0</v>
          </cell>
          <cell r="Q155">
            <v>63898</v>
          </cell>
          <cell r="S155">
            <v>170.2</v>
          </cell>
          <cell r="T155">
            <v>14.4</v>
          </cell>
          <cell r="U155">
            <v>155.80000000000001</v>
          </cell>
          <cell r="V155">
            <v>1.0703</v>
          </cell>
        </row>
        <row r="156">
          <cell r="A156" t="str">
            <v>72-40-042</v>
          </cell>
          <cell r="B156" t="str">
            <v>ARP</v>
          </cell>
          <cell r="C156" t="str">
            <v>Robinson MM1</v>
          </cell>
          <cell r="D156">
            <v>0</v>
          </cell>
          <cell r="E156">
            <v>3.5116000000000001</v>
          </cell>
          <cell r="F156">
            <v>1.3587</v>
          </cell>
          <cell r="G156">
            <v>0.22470000000000001</v>
          </cell>
          <cell r="H156">
            <v>0.43880000000000002</v>
          </cell>
          <cell r="I156">
            <v>0.13800000000000001</v>
          </cell>
          <cell r="J156">
            <v>0.15509999999999999</v>
          </cell>
          <cell r="K156">
            <v>0.26750000000000002</v>
          </cell>
          <cell r="L156">
            <v>6.0944000000000003</v>
          </cell>
          <cell r="M156">
            <v>1267.7</v>
          </cell>
          <cell r="N156">
            <v>41137</v>
          </cell>
          <cell r="O156">
            <v>0</v>
          </cell>
          <cell r="Q156">
            <v>4359</v>
          </cell>
          <cell r="S156">
            <v>254.2</v>
          </cell>
          <cell r="T156">
            <v>14.4</v>
          </cell>
          <cell r="U156">
            <v>239.8</v>
          </cell>
          <cell r="V156">
            <v>0.30499999999999999</v>
          </cell>
        </row>
        <row r="157">
          <cell r="A157" t="str">
            <v>72-40-055</v>
          </cell>
          <cell r="B157" t="str">
            <v>BSGA</v>
          </cell>
          <cell r="C157" t="str">
            <v>Deerfield</v>
          </cell>
          <cell r="D157">
            <v>0</v>
          </cell>
          <cell r="E157">
            <v>3.2890000000000001</v>
          </cell>
          <cell r="F157">
            <v>1.1778999999999999</v>
          </cell>
          <cell r="G157">
            <v>0.1996</v>
          </cell>
          <cell r="H157">
            <v>0.38400000000000001</v>
          </cell>
          <cell r="I157">
            <v>0.1285</v>
          </cell>
          <cell r="J157">
            <v>0.13819999999999999</v>
          </cell>
          <cell r="K157">
            <v>0.20599999999999999</v>
          </cell>
          <cell r="L157">
            <v>5.5232000000000001</v>
          </cell>
          <cell r="M157">
            <v>1237.2</v>
          </cell>
          <cell r="N157">
            <v>41247</v>
          </cell>
          <cell r="O157">
            <v>0</v>
          </cell>
          <cell r="Q157">
            <v>7052</v>
          </cell>
          <cell r="S157">
            <v>199</v>
          </cell>
          <cell r="T157">
            <v>14.4</v>
          </cell>
          <cell r="U157">
            <v>184.6</v>
          </cell>
          <cell r="V157">
            <v>0.60750000000000004</v>
          </cell>
        </row>
        <row r="158">
          <cell r="A158" t="str">
            <v>72-40-057</v>
          </cell>
          <cell r="B158" t="str">
            <v>Premier</v>
          </cell>
          <cell r="C158" t="str">
            <v>Bagwell</v>
          </cell>
          <cell r="D158">
            <v>0</v>
          </cell>
          <cell r="E158">
            <v>3.5922999999999998</v>
          </cell>
          <cell r="F158">
            <v>1.4729000000000001</v>
          </cell>
          <cell r="G158">
            <v>0.27839999999999998</v>
          </cell>
          <cell r="H158">
            <v>0.53139999999999998</v>
          </cell>
          <cell r="I158">
            <v>0.18179999999999999</v>
          </cell>
          <cell r="J158">
            <v>0.21060000000000001</v>
          </cell>
          <cell r="K158">
            <v>0.44469999999999998</v>
          </cell>
          <cell r="L158">
            <v>6.7121000000000004</v>
          </cell>
          <cell r="M158">
            <v>1312.8</v>
          </cell>
          <cell r="N158">
            <v>41417</v>
          </cell>
          <cell r="O158">
            <v>0</v>
          </cell>
          <cell r="Q158">
            <v>9603</v>
          </cell>
          <cell r="S158">
            <v>268.89999999999998</v>
          </cell>
          <cell r="T158">
            <v>14.4</v>
          </cell>
          <cell r="U158">
            <v>254.5</v>
          </cell>
          <cell r="V158">
            <v>0.64790000000000003</v>
          </cell>
        </row>
        <row r="159">
          <cell r="A159" t="str">
            <v>72-40-061</v>
          </cell>
          <cell r="B159" t="str">
            <v>Premier</v>
          </cell>
          <cell r="C159" t="str">
            <v>King Laney MM1</v>
          </cell>
          <cell r="D159">
            <v>0</v>
          </cell>
          <cell r="E159">
            <v>3.4352999999999998</v>
          </cell>
          <cell r="F159">
            <v>1.3028999999999999</v>
          </cell>
          <cell r="G159">
            <v>0.23139999999999999</v>
          </cell>
          <cell r="H159">
            <v>0.43559999999999999</v>
          </cell>
          <cell r="I159">
            <v>0.14369999999999999</v>
          </cell>
          <cell r="J159">
            <v>0.16350000000000001</v>
          </cell>
          <cell r="K159">
            <v>0.3039</v>
          </cell>
          <cell r="L159">
            <v>6.0163000000000002</v>
          </cell>
          <cell r="M159">
            <v>1267.8</v>
          </cell>
          <cell r="N159">
            <v>41417</v>
          </cell>
          <cell r="O159">
            <v>0</v>
          </cell>
          <cell r="Q159">
            <v>34295</v>
          </cell>
          <cell r="S159">
            <v>278.7</v>
          </cell>
          <cell r="T159">
            <v>14.4</v>
          </cell>
          <cell r="U159">
            <v>264.3</v>
          </cell>
          <cell r="V159">
            <v>0.63349999999999995</v>
          </cell>
        </row>
        <row r="160">
          <cell r="A160" t="str">
            <v>72-40-076</v>
          </cell>
          <cell r="B160" t="str">
            <v>EnerVest</v>
          </cell>
          <cell r="C160" t="str">
            <v>Winston McFarland MM1</v>
          </cell>
          <cell r="D160">
            <v>0</v>
          </cell>
          <cell r="E160">
            <v>3.1949000000000001</v>
          </cell>
          <cell r="F160">
            <v>1.1276999999999999</v>
          </cell>
          <cell r="G160">
            <v>0.22869999999999999</v>
          </cell>
          <cell r="H160">
            <v>0.35730000000000001</v>
          </cell>
          <cell r="I160">
            <v>0.12759999999999999</v>
          </cell>
          <cell r="J160">
            <v>0.1159</v>
          </cell>
          <cell r="K160">
            <v>0.1759</v>
          </cell>
          <cell r="L160">
            <v>5.3280000000000003</v>
          </cell>
          <cell r="M160">
            <v>1222.0999999999999</v>
          </cell>
          <cell r="N160">
            <v>41446</v>
          </cell>
          <cell r="O160">
            <v>0</v>
          </cell>
          <cell r="Q160">
            <v>394420</v>
          </cell>
          <cell r="S160">
            <v>180</v>
          </cell>
          <cell r="T160">
            <v>14.4</v>
          </cell>
          <cell r="U160">
            <v>165.6</v>
          </cell>
          <cell r="V160">
            <v>1.0148999999999999</v>
          </cell>
        </row>
        <row r="161">
          <cell r="A161" t="str">
            <v>72-40-086</v>
          </cell>
          <cell r="B161" t="str">
            <v>CalTex</v>
          </cell>
          <cell r="C161" t="str">
            <v>Cal-Tex Bird 1H</v>
          </cell>
          <cell r="D161">
            <v>0</v>
          </cell>
          <cell r="E161">
            <v>1.4155</v>
          </cell>
          <cell r="F161">
            <v>0.98760000000000003</v>
          </cell>
          <cell r="G161">
            <v>0.14810000000000001</v>
          </cell>
          <cell r="H161">
            <v>0.3201</v>
          </cell>
          <cell r="I161">
            <v>0.10199999999999999</v>
          </cell>
          <cell r="J161">
            <v>8.7300000000000003E-2</v>
          </cell>
          <cell r="K161">
            <v>0.2359</v>
          </cell>
          <cell r="L161">
            <v>3.2965</v>
          </cell>
          <cell r="M161">
            <v>1139.5999999999999</v>
          </cell>
          <cell r="N161">
            <v>41436</v>
          </cell>
          <cell r="O161">
            <v>0</v>
          </cell>
          <cell r="Q161">
            <v>61</v>
          </cell>
          <cell r="S161">
            <v>212.9</v>
          </cell>
          <cell r="T161">
            <v>14.4</v>
          </cell>
          <cell r="U161">
            <v>198.5</v>
          </cell>
          <cell r="V161">
            <v>0.19539999999999999</v>
          </cell>
        </row>
        <row r="162">
          <cell r="A162" t="str">
            <v>72-40-087</v>
          </cell>
          <cell r="B162" t="str">
            <v>Premier</v>
          </cell>
          <cell r="C162" t="str">
            <v>Tomlinson</v>
          </cell>
          <cell r="D162">
            <v>0</v>
          </cell>
          <cell r="E162">
            <v>3.6873999999999998</v>
          </cell>
          <cell r="F162">
            <v>1.4649000000000001</v>
          </cell>
          <cell r="G162">
            <v>0.2283</v>
          </cell>
          <cell r="H162">
            <v>0.49969999999999998</v>
          </cell>
          <cell r="I162">
            <v>0.14399999999999999</v>
          </cell>
          <cell r="J162">
            <v>0.16950000000000001</v>
          </cell>
          <cell r="K162">
            <v>0.16159999999999999</v>
          </cell>
          <cell r="L162">
            <v>6.3554000000000004</v>
          </cell>
          <cell r="M162">
            <v>1273.7</v>
          </cell>
          <cell r="N162">
            <v>41410</v>
          </cell>
          <cell r="O162">
            <v>0</v>
          </cell>
          <cell r="Q162">
            <v>13931</v>
          </cell>
          <cell r="S162">
            <v>262.89999999999998</v>
          </cell>
          <cell r="T162">
            <v>14.4</v>
          </cell>
          <cell r="U162">
            <v>248.5</v>
          </cell>
          <cell r="V162">
            <v>0.43230000000000002</v>
          </cell>
        </row>
        <row r="163">
          <cell r="A163" t="str">
            <v>72-40-090</v>
          </cell>
          <cell r="B163" t="str">
            <v>Legend</v>
          </cell>
          <cell r="C163" t="str">
            <v>Glen McCrary 1H</v>
          </cell>
          <cell r="D163">
            <v>0</v>
          </cell>
          <cell r="E163">
            <v>3.3923000000000001</v>
          </cell>
          <cell r="F163">
            <v>1.2439</v>
          </cell>
          <cell r="G163">
            <v>0.20619999999999999</v>
          </cell>
          <cell r="H163">
            <v>0.40749999999999997</v>
          </cell>
          <cell r="I163">
            <v>0.1211</v>
          </cell>
          <cell r="J163">
            <v>0.13009999999999999</v>
          </cell>
          <cell r="K163">
            <v>0.33119999999999999</v>
          </cell>
          <cell r="L163">
            <v>5.8323</v>
          </cell>
          <cell r="M163">
            <v>1253.2</v>
          </cell>
          <cell r="N163">
            <v>41431</v>
          </cell>
          <cell r="O163">
            <v>0</v>
          </cell>
          <cell r="Q163">
            <v>12900</v>
          </cell>
          <cell r="S163">
            <v>227.2</v>
          </cell>
          <cell r="T163">
            <v>14.4</v>
          </cell>
          <cell r="U163">
            <v>212.8</v>
          </cell>
          <cell r="V163">
            <v>0.54900000000000004</v>
          </cell>
        </row>
        <row r="164">
          <cell r="A164" t="str">
            <v>72-40-091</v>
          </cell>
          <cell r="B164" t="str">
            <v>XTO</v>
          </cell>
          <cell r="C164" t="str">
            <v>Mosites F1H</v>
          </cell>
          <cell r="D164">
            <v>0</v>
          </cell>
          <cell r="E164">
            <v>2.9737</v>
          </cell>
          <cell r="F164">
            <v>1.0555000000000001</v>
          </cell>
          <cell r="G164">
            <v>0.23599999999999999</v>
          </cell>
          <cell r="H164">
            <v>0.32969999999999999</v>
          </cell>
          <cell r="I164">
            <v>0.1273</v>
          </cell>
          <cell r="J164">
            <v>0.1072</v>
          </cell>
          <cell r="K164">
            <v>0.17269999999999999</v>
          </cell>
          <cell r="L164">
            <v>5.0021000000000004</v>
          </cell>
          <cell r="M164">
            <v>1202.7</v>
          </cell>
          <cell r="N164">
            <v>41443</v>
          </cell>
          <cell r="O164">
            <v>0</v>
          </cell>
          <cell r="Q164">
            <v>10646</v>
          </cell>
          <cell r="S164">
            <v>164.6</v>
          </cell>
          <cell r="T164">
            <v>14.4</v>
          </cell>
          <cell r="U164">
            <v>150.19999999999999</v>
          </cell>
          <cell r="V164">
            <v>1.2742</v>
          </cell>
        </row>
        <row r="165">
          <cell r="A165" t="str">
            <v>72-40-094</v>
          </cell>
          <cell r="B165" t="str">
            <v>Premier</v>
          </cell>
          <cell r="C165" t="str">
            <v>Randle CDP</v>
          </cell>
          <cell r="D165">
            <v>0</v>
          </cell>
          <cell r="E165">
            <v>3.6482000000000001</v>
          </cell>
          <cell r="F165">
            <v>1.4269000000000001</v>
          </cell>
          <cell r="G165">
            <v>0.24629999999999999</v>
          </cell>
          <cell r="H165">
            <v>0.48380000000000001</v>
          </cell>
          <cell r="I165">
            <v>0.1414</v>
          </cell>
          <cell r="J165">
            <v>0.14560000000000001</v>
          </cell>
          <cell r="K165">
            <v>0.1333</v>
          </cell>
          <cell r="L165">
            <v>6.2255000000000003</v>
          </cell>
          <cell r="M165">
            <v>1265.8</v>
          </cell>
          <cell r="N165">
            <v>41425</v>
          </cell>
          <cell r="O165">
            <v>0</v>
          </cell>
          <cell r="Q165">
            <v>33102</v>
          </cell>
          <cell r="S165">
            <v>256.5</v>
          </cell>
          <cell r="T165">
            <v>14.4</v>
          </cell>
          <cell r="U165">
            <v>242.1</v>
          </cell>
          <cell r="V165">
            <v>0.59470000000000001</v>
          </cell>
        </row>
        <row r="166">
          <cell r="A166" t="str">
            <v>72-40-095</v>
          </cell>
          <cell r="B166" t="str">
            <v>Legend</v>
          </cell>
          <cell r="C166" t="str">
            <v>Crockett's Bounty CDP</v>
          </cell>
          <cell r="D166">
            <v>0</v>
          </cell>
          <cell r="E166">
            <v>3.1589999999999998</v>
          </cell>
          <cell r="F166">
            <v>1.1282000000000001</v>
          </cell>
          <cell r="G166">
            <v>0.20580000000000001</v>
          </cell>
          <cell r="H166">
            <v>0.34429999999999999</v>
          </cell>
          <cell r="I166">
            <v>0.112</v>
          </cell>
          <cell r="J166">
            <v>0.1125</v>
          </cell>
          <cell r="K166">
            <v>0.14929999999999999</v>
          </cell>
          <cell r="L166">
            <v>5.2111000000000001</v>
          </cell>
          <cell r="M166">
            <v>1215.8</v>
          </cell>
          <cell r="N166">
            <v>41361</v>
          </cell>
          <cell r="O166">
            <v>0</v>
          </cell>
          <cell r="Q166">
            <v>0</v>
          </cell>
          <cell r="S166">
            <v>0</v>
          </cell>
          <cell r="T166">
            <v>14.4</v>
          </cell>
          <cell r="U166">
            <v>0</v>
          </cell>
          <cell r="V166">
            <v>0.48680000000000001</v>
          </cell>
        </row>
        <row r="167">
          <cell r="A167" t="str">
            <v>72-40-096</v>
          </cell>
          <cell r="B167" t="str">
            <v>Chief</v>
          </cell>
          <cell r="C167" t="str">
            <v>Red Oak CDP</v>
          </cell>
          <cell r="D167">
            <v>0</v>
          </cell>
          <cell r="E167">
            <v>3.3452000000000002</v>
          </cell>
          <cell r="F167">
            <v>1.2741</v>
          </cell>
          <cell r="G167">
            <v>0.22470000000000001</v>
          </cell>
          <cell r="H167">
            <v>0.40860000000000002</v>
          </cell>
          <cell r="I167">
            <v>0.127</v>
          </cell>
          <cell r="J167">
            <v>0.13789999999999999</v>
          </cell>
          <cell r="K167">
            <v>0.1893</v>
          </cell>
          <cell r="L167">
            <v>5.7068000000000003</v>
          </cell>
          <cell r="M167">
            <v>1249.4000000000001</v>
          </cell>
          <cell r="N167">
            <v>41221</v>
          </cell>
          <cell r="O167">
            <v>0</v>
          </cell>
          <cell r="Q167">
            <v>7434</v>
          </cell>
          <cell r="S167">
            <v>274</v>
          </cell>
          <cell r="T167">
            <v>14.4</v>
          </cell>
          <cell r="U167">
            <v>259.60000000000002</v>
          </cell>
          <cell r="V167">
            <v>0.53500000000000003</v>
          </cell>
        </row>
        <row r="168">
          <cell r="A168" t="str">
            <v>72-40-097</v>
          </cell>
          <cell r="B168" t="str">
            <v>Premier</v>
          </cell>
          <cell r="C168" t="str">
            <v>Dalton Miller</v>
          </cell>
          <cell r="D168">
            <v>0</v>
          </cell>
          <cell r="E168">
            <v>3.4706999999999999</v>
          </cell>
          <cell r="F168">
            <v>1.3190999999999999</v>
          </cell>
          <cell r="G168">
            <v>0.19620000000000001</v>
          </cell>
          <cell r="H168">
            <v>0.42159999999999997</v>
          </cell>
          <cell r="I168">
            <v>0.1231</v>
          </cell>
          <cell r="J168">
            <v>0.14549999999999999</v>
          </cell>
          <cell r="K168">
            <v>0.21990000000000001</v>
          </cell>
          <cell r="L168">
            <v>5.8960999999999997</v>
          </cell>
          <cell r="M168">
            <v>1252.4000000000001</v>
          </cell>
          <cell r="N168">
            <v>41438</v>
          </cell>
          <cell r="O168">
            <v>0</v>
          </cell>
          <cell r="Q168">
            <v>6921</v>
          </cell>
          <cell r="S168">
            <v>213.6</v>
          </cell>
          <cell r="T168">
            <v>14.4</v>
          </cell>
          <cell r="U168">
            <v>199.2</v>
          </cell>
          <cell r="V168">
            <v>0.56479999999999997</v>
          </cell>
        </row>
        <row r="169">
          <cell r="A169" t="str">
            <v>72-40-101</v>
          </cell>
          <cell r="B169" t="str">
            <v>XTO</v>
          </cell>
          <cell r="C169" t="str">
            <v>Hills of Bear Creek</v>
          </cell>
          <cell r="D169">
            <v>0</v>
          </cell>
          <cell r="E169">
            <v>2.8986000000000001</v>
          </cell>
          <cell r="F169">
            <v>0.94340000000000002</v>
          </cell>
          <cell r="G169">
            <v>0.20050000000000001</v>
          </cell>
          <cell r="H169">
            <v>0.28610000000000002</v>
          </cell>
          <cell r="I169">
            <v>0.1066</v>
          </cell>
          <cell r="J169">
            <v>9.01E-2</v>
          </cell>
          <cell r="K169">
            <v>0.1401</v>
          </cell>
          <cell r="L169">
            <v>4.6654</v>
          </cell>
          <cell r="M169">
            <v>1180.8</v>
          </cell>
          <cell r="N169">
            <v>41447</v>
          </cell>
          <cell r="O169">
            <v>0</v>
          </cell>
          <cell r="Q169">
            <v>71095</v>
          </cell>
          <cell r="S169">
            <v>169.4</v>
          </cell>
          <cell r="T169">
            <v>14.4</v>
          </cell>
          <cell r="U169">
            <v>155</v>
          </cell>
          <cell r="V169">
            <v>1.0062</v>
          </cell>
        </row>
        <row r="170">
          <cell r="A170" t="str">
            <v>72-40-105</v>
          </cell>
          <cell r="B170" t="str">
            <v>Legend</v>
          </cell>
          <cell r="C170" t="str">
            <v>Kofford 1H</v>
          </cell>
          <cell r="D170">
            <v>0</v>
          </cell>
          <cell r="E170">
            <v>1.6178999999999999</v>
          </cell>
          <cell r="F170">
            <v>0.2475</v>
          </cell>
          <cell r="G170">
            <v>5.45E-2</v>
          </cell>
          <cell r="H170">
            <v>3.8899999999999997E-2</v>
          </cell>
          <cell r="I170">
            <v>1.21E-2</v>
          </cell>
          <cell r="J170">
            <v>5.7999999999999996E-3</v>
          </cell>
          <cell r="K170">
            <v>0.01</v>
          </cell>
          <cell r="L170">
            <v>1.9866999999999999</v>
          </cell>
          <cell r="M170">
            <v>1058.3</v>
          </cell>
          <cell r="N170">
            <v>41437</v>
          </cell>
          <cell r="O170">
            <v>0</v>
          </cell>
          <cell r="Q170">
            <v>95181</v>
          </cell>
          <cell r="S170">
            <v>324.5</v>
          </cell>
          <cell r="T170">
            <v>14.4</v>
          </cell>
          <cell r="U170">
            <v>310.10000000000002</v>
          </cell>
          <cell r="V170">
            <v>1.2705</v>
          </cell>
        </row>
        <row r="171">
          <cell r="A171" t="str">
            <v>72-40-106</v>
          </cell>
          <cell r="B171" t="str">
            <v>Premier</v>
          </cell>
          <cell r="C171" t="str">
            <v>Blanch Emily 1H</v>
          </cell>
          <cell r="D171">
            <v>0</v>
          </cell>
          <cell r="E171">
            <v>3.5059999999999998</v>
          </cell>
          <cell r="F171">
            <v>1.256</v>
          </cell>
          <cell r="G171">
            <v>0.20549999999999999</v>
          </cell>
          <cell r="H171">
            <v>0.4365</v>
          </cell>
          <cell r="I171">
            <v>0.1371</v>
          </cell>
          <cell r="J171">
            <v>0.1542</v>
          </cell>
          <cell r="K171">
            <v>0.42530000000000001</v>
          </cell>
          <cell r="L171">
            <v>6.1205999999999996</v>
          </cell>
          <cell r="M171">
            <v>1274.5999999999999</v>
          </cell>
          <cell r="N171">
            <v>41431</v>
          </cell>
          <cell r="O171">
            <v>0</v>
          </cell>
          <cell r="Q171">
            <v>10235</v>
          </cell>
          <cell r="S171">
            <v>250.3</v>
          </cell>
          <cell r="T171">
            <v>14.4</v>
          </cell>
          <cell r="U171">
            <v>235.9</v>
          </cell>
          <cell r="V171">
            <v>0.61960000000000004</v>
          </cell>
        </row>
        <row r="172">
          <cell r="A172" t="str">
            <v>72-40-107</v>
          </cell>
          <cell r="B172" t="str">
            <v>Premier</v>
          </cell>
          <cell r="C172" t="str">
            <v>Barnett Horton 1H</v>
          </cell>
          <cell r="D172">
            <v>0</v>
          </cell>
          <cell r="E172">
            <v>3.7214</v>
          </cell>
          <cell r="F172">
            <v>1.4945999999999999</v>
          </cell>
          <cell r="G172">
            <v>0.23180000000000001</v>
          </cell>
          <cell r="H172">
            <v>0.53390000000000004</v>
          </cell>
          <cell r="I172">
            <v>0.159</v>
          </cell>
          <cell r="J172">
            <v>0.18740000000000001</v>
          </cell>
          <cell r="K172">
            <v>0.3412</v>
          </cell>
          <cell r="L172">
            <v>6.6692999999999998</v>
          </cell>
          <cell r="M172">
            <v>1296.3</v>
          </cell>
          <cell r="N172">
            <v>41388</v>
          </cell>
          <cell r="O172">
            <v>0</v>
          </cell>
          <cell r="Q172">
            <v>22332</v>
          </cell>
          <cell r="S172">
            <v>226.7</v>
          </cell>
          <cell r="T172">
            <v>14.4</v>
          </cell>
          <cell r="U172">
            <v>212.3</v>
          </cell>
          <cell r="V172">
            <v>0.73670000000000002</v>
          </cell>
        </row>
        <row r="173">
          <cell r="A173" t="str">
            <v>72-40-109</v>
          </cell>
          <cell r="B173" t="str">
            <v>XTO</v>
          </cell>
          <cell r="C173" t="str">
            <v>Anderson 1</v>
          </cell>
          <cell r="D173">
            <v>0</v>
          </cell>
          <cell r="E173">
            <v>2.9441999999999999</v>
          </cell>
          <cell r="F173">
            <v>0.96189999999999998</v>
          </cell>
          <cell r="G173">
            <v>0.2044</v>
          </cell>
          <cell r="H173">
            <v>0.27700000000000002</v>
          </cell>
          <cell r="I173">
            <v>0.10059999999999999</v>
          </cell>
          <cell r="J173">
            <v>7.9500000000000001E-2</v>
          </cell>
          <cell r="K173">
            <v>0.15620000000000001</v>
          </cell>
          <cell r="L173">
            <v>4.7237999999999998</v>
          </cell>
          <cell r="M173">
            <v>1184.5</v>
          </cell>
          <cell r="N173">
            <v>41332</v>
          </cell>
          <cell r="O173">
            <v>0</v>
          </cell>
          <cell r="Q173">
            <v>51976</v>
          </cell>
          <cell r="S173">
            <v>162.80000000000001</v>
          </cell>
          <cell r="T173">
            <v>14.4</v>
          </cell>
          <cell r="U173">
            <v>148.4</v>
          </cell>
          <cell r="V173">
            <v>1.4135</v>
          </cell>
        </row>
        <row r="174">
          <cell r="A174" t="str">
            <v>72-40-110</v>
          </cell>
          <cell r="B174" t="str">
            <v>Bluestone</v>
          </cell>
          <cell r="C174" t="str">
            <v>Broumley</v>
          </cell>
          <cell r="D174">
            <v>0</v>
          </cell>
          <cell r="E174">
            <v>3.2513000000000001</v>
          </cell>
          <cell r="F174">
            <v>1.1791</v>
          </cell>
          <cell r="G174">
            <v>0.21829999999999999</v>
          </cell>
          <cell r="H174">
            <v>0.38890000000000002</v>
          </cell>
          <cell r="I174">
            <v>0.13039999999999999</v>
          </cell>
          <cell r="J174">
            <v>0.13389999999999999</v>
          </cell>
          <cell r="K174">
            <v>0.17030000000000001</v>
          </cell>
          <cell r="L174">
            <v>5.4722</v>
          </cell>
          <cell r="M174">
            <v>1234.7</v>
          </cell>
          <cell r="N174">
            <v>40491</v>
          </cell>
          <cell r="O174">
            <v>0</v>
          </cell>
          <cell r="Q174">
            <v>5632</v>
          </cell>
          <cell r="S174">
            <v>276.7</v>
          </cell>
          <cell r="T174">
            <v>14.4</v>
          </cell>
          <cell r="U174">
            <v>262.3</v>
          </cell>
          <cell r="V174">
            <v>0.50349999999999995</v>
          </cell>
        </row>
        <row r="175">
          <cell r="A175" t="str">
            <v>72-40-112</v>
          </cell>
          <cell r="B175" t="str">
            <v>EnerVest</v>
          </cell>
          <cell r="C175" t="str">
            <v>Cleveland 1H</v>
          </cell>
          <cell r="D175">
            <v>0</v>
          </cell>
          <cell r="E175">
            <v>2.8559000000000001</v>
          </cell>
          <cell r="F175">
            <v>1.0065999999999999</v>
          </cell>
          <cell r="G175">
            <v>0.2114</v>
          </cell>
          <cell r="H175">
            <v>0.30420000000000003</v>
          </cell>
          <cell r="I175">
            <v>0.1104</v>
          </cell>
          <cell r="J175">
            <v>9.9500000000000005E-2</v>
          </cell>
          <cell r="K175">
            <v>0.21829999999999999</v>
          </cell>
          <cell r="L175">
            <v>4.8063000000000002</v>
          </cell>
          <cell r="M175">
            <v>1203.9000000000001</v>
          </cell>
          <cell r="N175">
            <v>40127</v>
          </cell>
          <cell r="O175">
            <v>0</v>
          </cell>
          <cell r="Q175">
            <v>0</v>
          </cell>
          <cell r="S175">
            <v>0</v>
          </cell>
          <cell r="T175">
            <v>14.4</v>
          </cell>
          <cell r="U175">
            <v>0</v>
          </cell>
          <cell r="V175">
            <v>0</v>
          </cell>
        </row>
        <row r="176">
          <cell r="A176" t="str">
            <v>72-40-115</v>
          </cell>
          <cell r="B176" t="str">
            <v>Premier</v>
          </cell>
          <cell r="C176" t="str">
            <v>Blaylock 1</v>
          </cell>
          <cell r="D176">
            <v>0</v>
          </cell>
          <cell r="E176">
            <v>3.2454000000000001</v>
          </cell>
          <cell r="F176">
            <v>1.1798999999999999</v>
          </cell>
          <cell r="G176">
            <v>0.20880000000000001</v>
          </cell>
          <cell r="H176">
            <v>0.4027</v>
          </cell>
          <cell r="I176">
            <v>0.13170000000000001</v>
          </cell>
          <cell r="J176">
            <v>0.14419999999999999</v>
          </cell>
          <cell r="K176">
            <v>0.1943</v>
          </cell>
          <cell r="L176">
            <v>5.5069999999999997</v>
          </cell>
          <cell r="M176">
            <v>1237</v>
          </cell>
          <cell r="N176">
            <v>41447</v>
          </cell>
          <cell r="O176">
            <v>0</v>
          </cell>
          <cell r="Q176">
            <v>5529</v>
          </cell>
          <cell r="S176">
            <v>217.4</v>
          </cell>
          <cell r="T176">
            <v>14.4</v>
          </cell>
          <cell r="U176">
            <v>203</v>
          </cell>
          <cell r="V176">
            <v>0.47970000000000002</v>
          </cell>
        </row>
        <row r="177">
          <cell r="A177" t="str">
            <v>72-40-116</v>
          </cell>
          <cell r="B177" t="str">
            <v>Legend</v>
          </cell>
          <cell r="C177" t="str">
            <v>Defee CDP</v>
          </cell>
          <cell r="D177">
            <v>0</v>
          </cell>
          <cell r="E177">
            <v>1.1672</v>
          </cell>
          <cell r="F177">
            <v>0.19450000000000001</v>
          </cell>
          <cell r="G177">
            <v>4.5199999999999997E-2</v>
          </cell>
          <cell r="H177">
            <v>3.1600000000000003E-2</v>
          </cell>
          <cell r="I177">
            <v>1.6799999999999999E-2</v>
          </cell>
          <cell r="J177">
            <v>7.4999999999999997E-3</v>
          </cell>
          <cell r="K177">
            <v>8.2600000000000007E-2</v>
          </cell>
          <cell r="L177">
            <v>1.5454000000000001</v>
          </cell>
          <cell r="M177">
            <v>1038.5</v>
          </cell>
          <cell r="N177">
            <v>41038</v>
          </cell>
          <cell r="O177">
            <v>0</v>
          </cell>
          <cell r="Q177">
            <v>5307</v>
          </cell>
          <cell r="S177">
            <v>330.6</v>
          </cell>
          <cell r="T177">
            <v>14.4</v>
          </cell>
          <cell r="U177">
            <v>316.2</v>
          </cell>
          <cell r="V177">
            <v>0.81240000000000001</v>
          </cell>
        </row>
        <row r="178">
          <cell r="A178" t="str">
            <v>72-40-117</v>
          </cell>
          <cell r="B178" t="str">
            <v>EnerVest</v>
          </cell>
          <cell r="C178" t="str">
            <v>Dean A 1H</v>
          </cell>
          <cell r="D178">
            <v>0</v>
          </cell>
          <cell r="E178">
            <v>2.2810999999999999</v>
          </cell>
          <cell r="F178">
            <v>0.58530000000000004</v>
          </cell>
          <cell r="G178">
            <v>0.123</v>
          </cell>
          <cell r="H178">
            <v>0.14219999999999999</v>
          </cell>
          <cell r="I178">
            <v>5.4100000000000002E-2</v>
          </cell>
          <cell r="J178">
            <v>3.9399999999999998E-2</v>
          </cell>
          <cell r="K178">
            <v>0.1023</v>
          </cell>
          <cell r="L178">
            <v>3.3273999999999999</v>
          </cell>
          <cell r="M178">
            <v>1116.0999999999999</v>
          </cell>
          <cell r="N178">
            <v>41310</v>
          </cell>
          <cell r="O178">
            <v>0</v>
          </cell>
          <cell r="Q178">
            <v>0</v>
          </cell>
          <cell r="S178">
            <v>167</v>
          </cell>
          <cell r="T178">
            <v>14.4</v>
          </cell>
          <cell r="U178">
            <v>152.6</v>
          </cell>
          <cell r="V178">
            <v>0.71750000000000003</v>
          </cell>
        </row>
        <row r="179">
          <cell r="A179" t="str">
            <v>72-40-124</v>
          </cell>
          <cell r="B179" t="str">
            <v>Legend</v>
          </cell>
          <cell r="C179" t="str">
            <v>Dunn Daugherty CDP</v>
          </cell>
          <cell r="D179">
            <v>0</v>
          </cell>
          <cell r="E179">
            <v>3.2955000000000001</v>
          </cell>
          <cell r="F179">
            <v>1.2176</v>
          </cell>
          <cell r="G179">
            <v>0.2414</v>
          </cell>
          <cell r="H179">
            <v>0.39300000000000002</v>
          </cell>
          <cell r="I179">
            <v>0.14380000000000001</v>
          </cell>
          <cell r="J179">
            <v>0.14249999999999999</v>
          </cell>
          <cell r="K179">
            <v>0.27460000000000001</v>
          </cell>
          <cell r="L179">
            <v>5.7084000000000001</v>
          </cell>
          <cell r="M179">
            <v>1251.3</v>
          </cell>
          <cell r="N179">
            <v>41313</v>
          </cell>
          <cell r="O179">
            <v>0</v>
          </cell>
          <cell r="Q179">
            <v>12550</v>
          </cell>
          <cell r="S179">
            <v>185.6</v>
          </cell>
          <cell r="T179">
            <v>14.4</v>
          </cell>
          <cell r="U179">
            <v>171.2</v>
          </cell>
          <cell r="V179">
            <v>0.61850000000000005</v>
          </cell>
        </row>
        <row r="180">
          <cell r="A180" t="str">
            <v>72-40-131</v>
          </cell>
          <cell r="B180" t="str">
            <v>Bluestone</v>
          </cell>
          <cell r="C180" t="str">
            <v>Buck North</v>
          </cell>
          <cell r="D180">
            <v>0</v>
          </cell>
          <cell r="E180">
            <v>3.2359</v>
          </cell>
          <cell r="F180">
            <v>1.2022999999999999</v>
          </cell>
          <cell r="G180">
            <v>0.21479999999999999</v>
          </cell>
          <cell r="H180">
            <v>0.39829999999999999</v>
          </cell>
          <cell r="I180">
            <v>0.12970000000000001</v>
          </cell>
          <cell r="J180">
            <v>0.13689999999999999</v>
          </cell>
          <cell r="K180">
            <v>0.16389999999999999</v>
          </cell>
          <cell r="L180">
            <v>5.4817999999999998</v>
          </cell>
          <cell r="M180">
            <v>1226.8</v>
          </cell>
          <cell r="N180">
            <v>41415</v>
          </cell>
          <cell r="O180">
            <v>0</v>
          </cell>
          <cell r="Q180">
            <v>6309</v>
          </cell>
          <cell r="S180">
            <v>252.6</v>
          </cell>
          <cell r="T180">
            <v>14.4</v>
          </cell>
          <cell r="U180">
            <v>238.2</v>
          </cell>
          <cell r="V180">
            <v>0.54679999999999995</v>
          </cell>
        </row>
        <row r="181">
          <cell r="A181" t="str">
            <v>72-40-132</v>
          </cell>
          <cell r="B181" t="str">
            <v>Spindletop</v>
          </cell>
          <cell r="C181" t="str">
            <v>Wilson Harris 3</v>
          </cell>
          <cell r="D181">
            <v>0</v>
          </cell>
          <cell r="E181">
            <v>3.1255999999999999</v>
          </cell>
          <cell r="F181">
            <v>1.1047</v>
          </cell>
          <cell r="G181">
            <v>0.24629999999999999</v>
          </cell>
          <cell r="H181">
            <v>0.3407</v>
          </cell>
          <cell r="I181">
            <v>0.13150000000000001</v>
          </cell>
          <cell r="J181">
            <v>0.1099</v>
          </cell>
          <cell r="K181">
            <v>0.1978</v>
          </cell>
          <cell r="L181">
            <v>5.2565</v>
          </cell>
          <cell r="M181">
            <v>1213.5999999999999</v>
          </cell>
          <cell r="N181">
            <v>41388</v>
          </cell>
          <cell r="O181">
            <v>0</v>
          </cell>
          <cell r="Q181">
            <v>0</v>
          </cell>
          <cell r="S181">
            <v>158.9</v>
          </cell>
          <cell r="T181">
            <v>14.4</v>
          </cell>
          <cell r="U181">
            <v>144.5</v>
          </cell>
          <cell r="V181">
            <v>1.4384999999999999</v>
          </cell>
        </row>
        <row r="182">
          <cell r="A182" t="str">
            <v>72-40-134</v>
          </cell>
          <cell r="B182" t="str">
            <v>Premier</v>
          </cell>
          <cell r="C182" t="str">
            <v>Randall 3H,4H,5H &amp; 6H CDP</v>
          </cell>
          <cell r="D182">
            <v>0</v>
          </cell>
          <cell r="E182">
            <v>3.4037999999999999</v>
          </cell>
          <cell r="F182">
            <v>1.2202999999999999</v>
          </cell>
          <cell r="G182">
            <v>0.21740000000000001</v>
          </cell>
          <cell r="H182">
            <v>0.39829999999999999</v>
          </cell>
          <cell r="I182">
            <v>0.1278</v>
          </cell>
          <cell r="J182">
            <v>0.1328</v>
          </cell>
          <cell r="K182">
            <v>0.16700000000000001</v>
          </cell>
          <cell r="L182">
            <v>5.6673999999999998</v>
          </cell>
          <cell r="M182">
            <v>1237.5999999999999</v>
          </cell>
          <cell r="N182">
            <v>41447</v>
          </cell>
          <cell r="O182">
            <v>0</v>
          </cell>
          <cell r="Q182">
            <v>14662</v>
          </cell>
          <cell r="S182">
            <v>242.4</v>
          </cell>
          <cell r="T182">
            <v>14.4</v>
          </cell>
          <cell r="U182">
            <v>228</v>
          </cell>
          <cell r="V182">
            <v>0.65280000000000005</v>
          </cell>
        </row>
        <row r="183">
          <cell r="A183" t="str">
            <v>72-40-135</v>
          </cell>
          <cell r="B183" t="str">
            <v>Spindletop</v>
          </cell>
          <cell r="C183" t="str">
            <v>Wilson Harris 2</v>
          </cell>
          <cell r="D183">
            <v>0</v>
          </cell>
          <cell r="E183">
            <v>3.0916999999999999</v>
          </cell>
          <cell r="F183">
            <v>1.0807</v>
          </cell>
          <cell r="G183">
            <v>0.24030000000000001</v>
          </cell>
          <cell r="H183">
            <v>0.33260000000000001</v>
          </cell>
          <cell r="I183">
            <v>0.126</v>
          </cell>
          <cell r="J183">
            <v>0.1033</v>
          </cell>
          <cell r="K183">
            <v>0.24610000000000001</v>
          </cell>
          <cell r="L183">
            <v>5.2206999999999999</v>
          </cell>
          <cell r="M183">
            <v>1214.2</v>
          </cell>
          <cell r="N183">
            <v>41382</v>
          </cell>
          <cell r="O183">
            <v>0</v>
          </cell>
          <cell r="Q183">
            <v>10964</v>
          </cell>
          <cell r="S183">
            <v>160.30000000000001</v>
          </cell>
          <cell r="T183">
            <v>14.4</v>
          </cell>
          <cell r="U183">
            <v>145.9</v>
          </cell>
          <cell r="V183">
            <v>1.3529</v>
          </cell>
        </row>
        <row r="184">
          <cell r="A184" t="str">
            <v>72-40-136</v>
          </cell>
          <cell r="B184" t="str">
            <v>Spindletop</v>
          </cell>
          <cell r="C184" t="str">
            <v>Wilson Harris 4</v>
          </cell>
          <cell r="D184">
            <v>0</v>
          </cell>
          <cell r="E184">
            <v>3.2299000000000002</v>
          </cell>
          <cell r="F184">
            <v>1.1695</v>
          </cell>
          <cell r="G184">
            <v>0.25619999999999998</v>
          </cell>
          <cell r="H184">
            <v>0.36199999999999999</v>
          </cell>
          <cell r="I184">
            <v>0.1328</v>
          </cell>
          <cell r="J184">
            <v>0.1158</v>
          </cell>
          <cell r="K184">
            <v>0.25009999999999999</v>
          </cell>
          <cell r="L184">
            <v>5.5163000000000002</v>
          </cell>
          <cell r="M184">
            <v>1231.9000000000001</v>
          </cell>
          <cell r="N184">
            <v>40371</v>
          </cell>
          <cell r="O184">
            <v>0</v>
          </cell>
          <cell r="Q184">
            <v>0</v>
          </cell>
          <cell r="S184">
            <v>21.2</v>
          </cell>
          <cell r="T184">
            <v>14.4</v>
          </cell>
          <cell r="U184">
            <v>6.8</v>
          </cell>
          <cell r="V184">
            <v>1.6068</v>
          </cell>
        </row>
        <row r="185">
          <cell r="A185" t="str">
            <v>72-40-137</v>
          </cell>
          <cell r="B185" t="str">
            <v>Spindletop</v>
          </cell>
          <cell r="C185" t="str">
            <v>Fitz Williams 2</v>
          </cell>
          <cell r="D185">
            <v>0</v>
          </cell>
          <cell r="E185">
            <v>3.0468000000000002</v>
          </cell>
          <cell r="F185">
            <v>1.0503</v>
          </cell>
          <cell r="G185">
            <v>0.2293</v>
          </cell>
          <cell r="H185">
            <v>0.31830000000000003</v>
          </cell>
          <cell r="I185">
            <v>0.1196</v>
          </cell>
          <cell r="J185">
            <v>9.6699999999999994E-2</v>
          </cell>
          <cell r="K185">
            <v>0.2283</v>
          </cell>
          <cell r="L185">
            <v>5.0892999999999997</v>
          </cell>
          <cell r="M185">
            <v>1202.3</v>
          </cell>
          <cell r="N185">
            <v>41388</v>
          </cell>
          <cell r="O185">
            <v>0</v>
          </cell>
          <cell r="Q185">
            <v>16832</v>
          </cell>
          <cell r="S185">
            <v>158.6</v>
          </cell>
          <cell r="T185">
            <v>14.4</v>
          </cell>
          <cell r="U185">
            <v>144.19999999999999</v>
          </cell>
          <cell r="V185">
            <v>1.4117999999999999</v>
          </cell>
        </row>
        <row r="186">
          <cell r="A186" t="str">
            <v>72-40-159</v>
          </cell>
          <cell r="B186" t="str">
            <v>XTO</v>
          </cell>
          <cell r="C186" t="str">
            <v>Cotten 1</v>
          </cell>
          <cell r="D186">
            <v>0</v>
          </cell>
          <cell r="E186">
            <v>2.3111000000000002</v>
          </cell>
          <cell r="F186">
            <v>0.64749999999999996</v>
          </cell>
          <cell r="G186">
            <v>0.16389999999999999</v>
          </cell>
          <cell r="H186">
            <v>0.18329999999999999</v>
          </cell>
          <cell r="I186">
            <v>7.5600000000000001E-2</v>
          </cell>
          <cell r="J186">
            <v>5.5800000000000002E-2</v>
          </cell>
          <cell r="K186">
            <v>0.1431</v>
          </cell>
          <cell r="L186">
            <v>3.5802999999999998</v>
          </cell>
          <cell r="M186">
            <v>1138</v>
          </cell>
          <cell r="N186">
            <v>41418</v>
          </cell>
          <cell r="O186">
            <v>0</v>
          </cell>
          <cell r="Q186">
            <v>1040</v>
          </cell>
          <cell r="S186">
            <v>342.1</v>
          </cell>
          <cell r="T186">
            <v>14.4</v>
          </cell>
          <cell r="U186">
            <v>327.7</v>
          </cell>
          <cell r="V186">
            <v>0.71950000000000003</v>
          </cell>
        </row>
        <row r="187">
          <cell r="A187" t="str">
            <v>72-40-171</v>
          </cell>
          <cell r="B187" t="str">
            <v>Vantage</v>
          </cell>
          <cell r="C187" t="str">
            <v>Lloyd #1</v>
          </cell>
          <cell r="D187">
            <v>0</v>
          </cell>
          <cell r="E187">
            <v>2.4321000000000002</v>
          </cell>
          <cell r="F187">
            <v>0.62629999999999997</v>
          </cell>
          <cell r="G187">
            <v>0.14410000000000001</v>
          </cell>
          <cell r="H187">
            <v>0.1545</v>
          </cell>
          <cell r="I187">
            <v>5.5500000000000001E-2</v>
          </cell>
          <cell r="J187">
            <v>3.8800000000000001E-2</v>
          </cell>
          <cell r="K187">
            <v>8.2699999999999996E-2</v>
          </cell>
          <cell r="L187">
            <v>3.5339999999999998</v>
          </cell>
          <cell r="M187">
            <v>1133.5</v>
          </cell>
          <cell r="N187">
            <v>41430</v>
          </cell>
          <cell r="O187">
            <v>0</v>
          </cell>
          <cell r="Q187">
            <v>8974</v>
          </cell>
          <cell r="S187">
            <v>335.3</v>
          </cell>
          <cell r="T187">
            <v>14.4</v>
          </cell>
          <cell r="U187">
            <v>320.89999999999998</v>
          </cell>
          <cell r="V187">
            <v>0.78790000000000004</v>
          </cell>
        </row>
        <row r="188">
          <cell r="A188" t="str">
            <v>72-40-175</v>
          </cell>
          <cell r="B188" t="str">
            <v>Bluestone</v>
          </cell>
          <cell r="C188" t="str">
            <v>Marshland 1H</v>
          </cell>
          <cell r="D188">
            <v>0</v>
          </cell>
          <cell r="E188">
            <v>3.1423999999999999</v>
          </cell>
          <cell r="F188">
            <v>1.2089000000000001</v>
          </cell>
          <cell r="G188">
            <v>0.21609999999999999</v>
          </cell>
          <cell r="H188">
            <v>0.39660000000000001</v>
          </cell>
          <cell r="I188">
            <v>0.1338</v>
          </cell>
          <cell r="J188">
            <v>0.14330000000000001</v>
          </cell>
          <cell r="K188">
            <v>0.1699</v>
          </cell>
          <cell r="L188">
            <v>5.4109999999999996</v>
          </cell>
          <cell r="M188">
            <v>1222.9000000000001</v>
          </cell>
          <cell r="N188">
            <v>41410</v>
          </cell>
          <cell r="O188">
            <v>0</v>
          </cell>
          <cell r="Q188">
            <v>2785</v>
          </cell>
          <cell r="S188">
            <v>276.60000000000002</v>
          </cell>
          <cell r="T188">
            <v>14.4</v>
          </cell>
          <cell r="U188">
            <v>262.2</v>
          </cell>
          <cell r="V188">
            <v>0.53669999999999995</v>
          </cell>
        </row>
        <row r="189">
          <cell r="A189" t="str">
            <v>72-40-184</v>
          </cell>
          <cell r="B189" t="str">
            <v>Vantage</v>
          </cell>
          <cell r="C189" t="str">
            <v>Boling 1</v>
          </cell>
          <cell r="D189">
            <v>0</v>
          </cell>
          <cell r="E189">
            <v>2.3031000000000001</v>
          </cell>
          <cell r="F189">
            <v>0.56899999999999995</v>
          </cell>
          <cell r="G189">
            <v>0.13650000000000001</v>
          </cell>
          <cell r="H189">
            <v>0.13519999999999999</v>
          </cell>
          <cell r="I189">
            <v>4.9000000000000002E-2</v>
          </cell>
          <cell r="J189">
            <v>3.2399999999999998E-2</v>
          </cell>
          <cell r="K189">
            <v>6.2399999999999997E-2</v>
          </cell>
          <cell r="L189">
            <v>3.2875999999999999</v>
          </cell>
          <cell r="M189">
            <v>1117.5999999999999</v>
          </cell>
          <cell r="N189">
            <v>41430</v>
          </cell>
          <cell r="O189">
            <v>0</v>
          </cell>
          <cell r="Q189">
            <v>13531</v>
          </cell>
          <cell r="S189">
            <v>336.6</v>
          </cell>
          <cell r="T189">
            <v>14.4</v>
          </cell>
          <cell r="U189">
            <v>322.2</v>
          </cell>
          <cell r="V189">
            <v>1.3076000000000001</v>
          </cell>
        </row>
        <row r="190">
          <cell r="A190" t="str">
            <v>72-40-185</v>
          </cell>
          <cell r="B190" t="str">
            <v>Vantage</v>
          </cell>
          <cell r="C190" t="str">
            <v>Boling 2</v>
          </cell>
          <cell r="D190">
            <v>0</v>
          </cell>
          <cell r="E190">
            <v>2.2101000000000002</v>
          </cell>
          <cell r="F190">
            <v>0.53039999999999998</v>
          </cell>
          <cell r="G190">
            <v>0.1222</v>
          </cell>
          <cell r="H190">
            <v>0.1226</v>
          </cell>
          <cell r="I190">
            <v>4.5699999999999998E-2</v>
          </cell>
          <cell r="J190">
            <v>2.9899999999999999E-2</v>
          </cell>
          <cell r="K190">
            <v>0.2324</v>
          </cell>
          <cell r="L190">
            <v>3.2932999999999999</v>
          </cell>
          <cell r="M190">
            <v>1127</v>
          </cell>
          <cell r="N190">
            <v>41004</v>
          </cell>
          <cell r="O190">
            <v>0</v>
          </cell>
          <cell r="Q190">
            <v>0</v>
          </cell>
          <cell r="S190">
            <v>13.2</v>
          </cell>
          <cell r="T190">
            <v>14.4</v>
          </cell>
          <cell r="U190">
            <v>0</v>
          </cell>
          <cell r="V190">
            <v>1.2727999999999999</v>
          </cell>
        </row>
        <row r="191">
          <cell r="A191" t="str">
            <v>72-40-187</v>
          </cell>
          <cell r="B191" t="str">
            <v>Bluestone</v>
          </cell>
          <cell r="C191" t="str">
            <v>Saunders C</v>
          </cell>
          <cell r="D191">
            <v>0</v>
          </cell>
          <cell r="E191">
            <v>3.2543000000000002</v>
          </cell>
          <cell r="F191">
            <v>1.2016</v>
          </cell>
          <cell r="G191">
            <v>0.15720000000000001</v>
          </cell>
          <cell r="H191">
            <v>0.3528</v>
          </cell>
          <cell r="I191">
            <v>9.35E-2</v>
          </cell>
          <cell r="J191">
            <v>0.11</v>
          </cell>
          <cell r="K191">
            <v>0.2127</v>
          </cell>
          <cell r="L191">
            <v>5.3821000000000003</v>
          </cell>
          <cell r="M191">
            <v>1221.2</v>
          </cell>
          <cell r="N191">
            <v>41438</v>
          </cell>
          <cell r="O191">
            <v>0</v>
          </cell>
          <cell r="Q191">
            <v>4781</v>
          </cell>
          <cell r="S191">
            <v>170.2</v>
          </cell>
          <cell r="T191">
            <v>14.4</v>
          </cell>
          <cell r="U191">
            <v>155.80000000000001</v>
          </cell>
          <cell r="V191">
            <v>0.42270000000000002</v>
          </cell>
        </row>
        <row r="192">
          <cell r="A192" t="str">
            <v>72-40-191</v>
          </cell>
          <cell r="B192" t="str">
            <v>Bluestone</v>
          </cell>
          <cell r="C192" t="str">
            <v>Broumley #6</v>
          </cell>
          <cell r="D192">
            <v>0</v>
          </cell>
          <cell r="E192">
            <v>3.4558</v>
          </cell>
          <cell r="F192">
            <v>1.2797000000000001</v>
          </cell>
          <cell r="G192">
            <v>0.23180000000000001</v>
          </cell>
          <cell r="H192">
            <v>0.44479999999999997</v>
          </cell>
          <cell r="I192">
            <v>0.15329999999999999</v>
          </cell>
          <cell r="J192">
            <v>0.16689999999999999</v>
          </cell>
          <cell r="K192">
            <v>0.24629999999999999</v>
          </cell>
          <cell r="L192">
            <v>5.9786000000000001</v>
          </cell>
          <cell r="M192">
            <v>1261.5999999999999</v>
          </cell>
          <cell r="N192">
            <v>41410</v>
          </cell>
          <cell r="O192">
            <v>0</v>
          </cell>
          <cell r="Q192">
            <v>5870</v>
          </cell>
          <cell r="S192">
            <v>304</v>
          </cell>
          <cell r="T192">
            <v>14.4</v>
          </cell>
          <cell r="U192">
            <v>289.60000000000002</v>
          </cell>
          <cell r="V192">
            <v>0.57969999999999999</v>
          </cell>
        </row>
        <row r="193">
          <cell r="A193" t="str">
            <v>72-40-192</v>
          </cell>
          <cell r="B193" t="str">
            <v>CBMoncrief</v>
          </cell>
          <cell r="C193" t="str">
            <v>Martin Ranch 1H</v>
          </cell>
          <cell r="D193">
            <v>0</v>
          </cell>
          <cell r="E193">
            <v>3.3481000000000001</v>
          </cell>
          <cell r="F193">
            <v>1.2356</v>
          </cell>
          <cell r="G193">
            <v>0.4173</v>
          </cell>
          <cell r="H193">
            <v>0.20530000000000001</v>
          </cell>
          <cell r="I193">
            <v>0.12709999999999999</v>
          </cell>
          <cell r="J193">
            <v>0.13969999999999999</v>
          </cell>
          <cell r="K193">
            <v>0.1734</v>
          </cell>
          <cell r="L193">
            <v>5.6464999999999996</v>
          </cell>
          <cell r="M193">
            <v>1240.7</v>
          </cell>
          <cell r="N193">
            <v>41347</v>
          </cell>
          <cell r="O193">
            <v>0</v>
          </cell>
          <cell r="Q193">
            <v>3358</v>
          </cell>
          <cell r="S193">
            <v>198.9</v>
          </cell>
          <cell r="T193">
            <v>14.4</v>
          </cell>
          <cell r="U193">
            <v>184.5</v>
          </cell>
          <cell r="V193">
            <v>0.48820000000000002</v>
          </cell>
        </row>
        <row r="194">
          <cell r="A194" t="str">
            <v>72-40-195</v>
          </cell>
          <cell r="B194" t="str">
            <v>CEMI</v>
          </cell>
          <cell r="C194" t="str">
            <v>Blue Drake Woody South</v>
          </cell>
          <cell r="D194">
            <v>0</v>
          </cell>
          <cell r="E194">
            <v>2.4382999999999999</v>
          </cell>
          <cell r="F194">
            <v>0.60360000000000003</v>
          </cell>
          <cell r="G194">
            <v>0.13089999999999999</v>
          </cell>
          <cell r="H194">
            <v>0.14660000000000001</v>
          </cell>
          <cell r="I194">
            <v>5.45E-2</v>
          </cell>
          <cell r="J194">
            <v>3.8600000000000002E-2</v>
          </cell>
          <cell r="K194">
            <v>6.8500000000000005E-2</v>
          </cell>
          <cell r="L194">
            <v>3.4809999999999999</v>
          </cell>
          <cell r="M194">
            <v>1127.7</v>
          </cell>
          <cell r="N194">
            <v>41382</v>
          </cell>
          <cell r="O194">
            <v>0</v>
          </cell>
          <cell r="Q194">
            <v>18154</v>
          </cell>
          <cell r="S194">
            <v>191.5</v>
          </cell>
          <cell r="T194">
            <v>14.4</v>
          </cell>
          <cell r="U194">
            <v>177.1</v>
          </cell>
          <cell r="V194">
            <v>0.94169999999999998</v>
          </cell>
        </row>
        <row r="195">
          <cell r="A195" t="str">
            <v>72-40-231</v>
          </cell>
          <cell r="B195" t="str">
            <v>CEMI</v>
          </cell>
          <cell r="C195" t="str">
            <v>Winscott NW</v>
          </cell>
          <cell r="D195">
            <v>0</v>
          </cell>
          <cell r="E195">
            <v>2.2543000000000002</v>
          </cell>
          <cell r="F195">
            <v>0.63800000000000001</v>
          </cell>
          <cell r="G195">
            <v>0.14130000000000001</v>
          </cell>
          <cell r="H195">
            <v>0.16889999999999999</v>
          </cell>
          <cell r="I195">
            <v>6.4299999999999996E-2</v>
          </cell>
          <cell r="J195">
            <v>4.5499999999999999E-2</v>
          </cell>
          <cell r="K195">
            <v>0.12839999999999999</v>
          </cell>
          <cell r="L195">
            <v>3.4407000000000001</v>
          </cell>
          <cell r="M195">
            <v>1122.9000000000001</v>
          </cell>
          <cell r="N195">
            <v>41389</v>
          </cell>
          <cell r="O195">
            <v>0</v>
          </cell>
          <cell r="Q195">
            <v>26501</v>
          </cell>
          <cell r="S195">
            <v>157.1</v>
          </cell>
          <cell r="T195">
            <v>14.4</v>
          </cell>
          <cell r="U195">
            <v>142.69999999999999</v>
          </cell>
          <cell r="V195">
            <v>1.2982</v>
          </cell>
        </row>
        <row r="196">
          <cell r="A196" t="str">
            <v>72-40-336</v>
          </cell>
          <cell r="B196" t="str">
            <v>NextEra</v>
          </cell>
          <cell r="C196" t="str">
            <v>Cherry #3</v>
          </cell>
          <cell r="D196">
            <v>0</v>
          </cell>
          <cell r="E196">
            <v>2.1339000000000001</v>
          </cell>
          <cell r="F196">
            <v>0.48649999999999999</v>
          </cell>
          <cell r="G196">
            <v>0.1145</v>
          </cell>
          <cell r="H196">
            <v>0.1135</v>
          </cell>
          <cell r="I196">
            <v>4.7100000000000003E-2</v>
          </cell>
          <cell r="J196">
            <v>2.98E-2</v>
          </cell>
          <cell r="K196">
            <v>7.9000000000000001E-2</v>
          </cell>
          <cell r="L196">
            <v>3.0043000000000002</v>
          </cell>
          <cell r="M196">
            <v>1106.3</v>
          </cell>
          <cell r="N196">
            <v>40920</v>
          </cell>
          <cell r="O196">
            <v>0</v>
          </cell>
          <cell r="Q196">
            <v>0</v>
          </cell>
          <cell r="S196">
            <v>267.39999999999998</v>
          </cell>
          <cell r="T196">
            <v>14.4</v>
          </cell>
          <cell r="U196">
            <v>253</v>
          </cell>
          <cell r="V196">
            <v>0.81530000000000002</v>
          </cell>
        </row>
        <row r="197">
          <cell r="A197" t="str">
            <v>72-40-338</v>
          </cell>
          <cell r="B197" t="str">
            <v>NextEra</v>
          </cell>
          <cell r="C197" t="str">
            <v>Brogan</v>
          </cell>
          <cell r="D197">
            <v>0</v>
          </cell>
          <cell r="E197">
            <v>2.1844000000000001</v>
          </cell>
          <cell r="F197">
            <v>0.50549999999999995</v>
          </cell>
          <cell r="G197">
            <v>0.1171</v>
          </cell>
          <cell r="H197">
            <v>0.1221</v>
          </cell>
          <cell r="I197">
            <v>4.87E-2</v>
          </cell>
          <cell r="J197">
            <v>3.2800000000000003E-2</v>
          </cell>
          <cell r="K197">
            <v>0.1087</v>
          </cell>
          <cell r="L197">
            <v>3.1193</v>
          </cell>
          <cell r="M197">
            <v>1111.5</v>
          </cell>
          <cell r="N197">
            <v>40866</v>
          </cell>
          <cell r="O197">
            <v>0</v>
          </cell>
          <cell r="Q197">
            <v>15</v>
          </cell>
          <cell r="S197">
            <v>295.3</v>
          </cell>
          <cell r="T197">
            <v>14.4</v>
          </cell>
          <cell r="U197">
            <v>280.89999999999998</v>
          </cell>
          <cell r="V197">
            <v>0.82089999999999996</v>
          </cell>
        </row>
        <row r="198">
          <cell r="A198" t="str">
            <v>72-40-344</v>
          </cell>
          <cell r="B198" t="str">
            <v>NextEra</v>
          </cell>
          <cell r="C198" t="str">
            <v>Smith 1H</v>
          </cell>
          <cell r="D198">
            <v>0</v>
          </cell>
          <cell r="E198">
            <v>3.4845000000000002</v>
          </cell>
          <cell r="F198">
            <v>1.3122</v>
          </cell>
          <cell r="G198">
            <v>0.19040000000000001</v>
          </cell>
          <cell r="H198">
            <v>0.42309999999999998</v>
          </cell>
          <cell r="I198">
            <v>0.12759999999999999</v>
          </cell>
          <cell r="J198">
            <v>0.15160000000000001</v>
          </cell>
          <cell r="K198">
            <v>0.25519999999999998</v>
          </cell>
          <cell r="L198">
            <v>5.9446000000000003</v>
          </cell>
          <cell r="M198">
            <v>1257.2</v>
          </cell>
          <cell r="N198">
            <v>41435</v>
          </cell>
          <cell r="O198">
            <v>0</v>
          </cell>
          <cell r="Q198">
            <v>6624</v>
          </cell>
          <cell r="S198">
            <v>216.1</v>
          </cell>
          <cell r="T198">
            <v>14.4</v>
          </cell>
          <cell r="U198">
            <v>201.7</v>
          </cell>
          <cell r="V198">
            <v>0.52910000000000001</v>
          </cell>
        </row>
        <row r="199">
          <cell r="A199" t="str">
            <v>78-0006-24</v>
          </cell>
          <cell r="B199" t="str">
            <v>EnerVest</v>
          </cell>
          <cell r="C199" t="str">
            <v>Dean Receipt</v>
          </cell>
          <cell r="D199">
            <v>0</v>
          </cell>
          <cell r="E199">
            <v>2.9491000000000001</v>
          </cell>
          <cell r="F199">
            <v>0.87580000000000002</v>
          </cell>
          <cell r="G199">
            <v>0.25040000000000001</v>
          </cell>
          <cell r="H199">
            <v>0.17169999999999999</v>
          </cell>
          <cell r="I199">
            <v>8.6499999999999994E-2</v>
          </cell>
          <cell r="J199">
            <v>7.1800000000000003E-2</v>
          </cell>
          <cell r="K199">
            <v>0.12620000000000001</v>
          </cell>
          <cell r="L199">
            <v>4.5315000000000003</v>
          </cell>
          <cell r="M199">
            <v>1179.4000000000001</v>
          </cell>
          <cell r="N199">
            <v>41449</v>
          </cell>
          <cell r="O199">
            <v>0</v>
          </cell>
          <cell r="Q199">
            <v>396416</v>
          </cell>
          <cell r="S199">
            <v>985.3</v>
          </cell>
          <cell r="T199">
            <v>14.4</v>
          </cell>
          <cell r="U199">
            <v>970.9</v>
          </cell>
          <cell r="V199">
            <v>0.91010000000000002</v>
          </cell>
        </row>
        <row r="200">
          <cell r="A200" t="str">
            <v>78-0009-24</v>
          </cell>
          <cell r="B200" t="str">
            <v>Peregrine</v>
          </cell>
          <cell r="C200" t="str">
            <v>Honkin Onken</v>
          </cell>
          <cell r="D200">
            <v>0</v>
          </cell>
          <cell r="E200">
            <v>2.6229</v>
          </cell>
          <cell r="F200">
            <v>0.87590000000000001</v>
          </cell>
          <cell r="G200">
            <v>0.21</v>
          </cell>
          <cell r="H200">
            <v>0.24149999999999999</v>
          </cell>
          <cell r="I200">
            <v>9.35E-2</v>
          </cell>
          <cell r="J200">
            <v>7.5200000000000003E-2</v>
          </cell>
          <cell r="K200">
            <v>0.15260000000000001</v>
          </cell>
          <cell r="L200">
            <v>4.2716000000000003</v>
          </cell>
          <cell r="M200">
            <v>1167.5</v>
          </cell>
          <cell r="N200">
            <v>40687</v>
          </cell>
          <cell r="O200">
            <v>0</v>
          </cell>
          <cell r="Q200">
            <v>0</v>
          </cell>
          <cell r="S200">
            <v>14.4</v>
          </cell>
          <cell r="T200">
            <v>14.4</v>
          </cell>
          <cell r="U200">
            <v>0</v>
          </cell>
          <cell r="V200">
            <v>1.4036</v>
          </cell>
        </row>
        <row r="201">
          <cell r="A201" t="str">
            <v>81-10-078</v>
          </cell>
          <cell r="B201" t="str">
            <v>Devon</v>
          </cell>
          <cell r="C201" t="str">
            <v>McMahon 1H &amp; 6H CDP</v>
          </cell>
          <cell r="D201">
            <v>0</v>
          </cell>
          <cell r="E201">
            <v>2.1353</v>
          </cell>
          <cell r="F201">
            <v>0.45700000000000002</v>
          </cell>
          <cell r="G201">
            <v>9.4799999999999995E-2</v>
          </cell>
          <cell r="H201">
            <v>9.2200000000000004E-2</v>
          </cell>
          <cell r="I201">
            <v>3.2199999999999999E-2</v>
          </cell>
          <cell r="J201">
            <v>1.9199999999999998E-2</v>
          </cell>
          <cell r="K201">
            <v>5.3600000000000002E-2</v>
          </cell>
          <cell r="L201">
            <v>2.8843000000000001</v>
          </cell>
          <cell r="M201">
            <v>1093.5</v>
          </cell>
          <cell r="N201">
            <v>41409</v>
          </cell>
          <cell r="O201">
            <v>0</v>
          </cell>
          <cell r="Q201">
            <v>10983</v>
          </cell>
          <cell r="S201">
            <v>186.7</v>
          </cell>
          <cell r="T201">
            <v>14.4</v>
          </cell>
          <cell r="U201">
            <v>172.3</v>
          </cell>
          <cell r="V201">
            <v>1.6154999999999999</v>
          </cell>
        </row>
        <row r="202">
          <cell r="A202" t="str">
            <v>81-10-130</v>
          </cell>
          <cell r="B202" t="str">
            <v>Devon</v>
          </cell>
          <cell r="C202" t="str">
            <v>Hyde Hickman West 1H,2H &amp; 3H CDP</v>
          </cell>
          <cell r="D202">
            <v>0</v>
          </cell>
          <cell r="E202">
            <v>2.2071999999999998</v>
          </cell>
          <cell r="F202">
            <v>0.48409999999999997</v>
          </cell>
          <cell r="G202">
            <v>9.7900000000000001E-2</v>
          </cell>
          <cell r="H202">
            <v>9.7799999999999998E-2</v>
          </cell>
          <cell r="I202">
            <v>3.4299999999999997E-2</v>
          </cell>
          <cell r="J202">
            <v>1.9199999999999998E-2</v>
          </cell>
          <cell r="K202">
            <v>3.4000000000000002E-2</v>
          </cell>
          <cell r="L202">
            <v>2.9744999999999999</v>
          </cell>
          <cell r="M202">
            <v>1096.8</v>
          </cell>
          <cell r="N202">
            <v>41326</v>
          </cell>
          <cell r="O202">
            <v>0</v>
          </cell>
          <cell r="Q202">
            <v>21718</v>
          </cell>
          <cell r="S202">
            <v>186.8</v>
          </cell>
          <cell r="T202">
            <v>14.4</v>
          </cell>
          <cell r="U202">
            <v>172.4</v>
          </cell>
          <cell r="V202">
            <v>1.5738000000000001</v>
          </cell>
        </row>
        <row r="203">
          <cell r="A203" t="str">
            <v>81-10-134</v>
          </cell>
          <cell r="B203" t="str">
            <v>Premier</v>
          </cell>
          <cell r="C203" t="str">
            <v>Barron CDP</v>
          </cell>
          <cell r="D203">
            <v>0</v>
          </cell>
          <cell r="E203">
            <v>2.3487</v>
          </cell>
          <cell r="F203">
            <v>0.60399999999999998</v>
          </cell>
          <cell r="G203">
            <v>0.13300000000000001</v>
          </cell>
          <cell r="H203">
            <v>0.1537</v>
          </cell>
          <cell r="I203">
            <v>5.8299999999999998E-2</v>
          </cell>
          <cell r="J203">
            <v>4.2099999999999999E-2</v>
          </cell>
          <cell r="K203">
            <v>5.96E-2</v>
          </cell>
          <cell r="L203">
            <v>3.3994</v>
          </cell>
          <cell r="M203">
            <v>1116.0999999999999</v>
          </cell>
          <cell r="N203">
            <v>41425</v>
          </cell>
          <cell r="O203">
            <v>0</v>
          </cell>
          <cell r="Q203">
            <v>12671</v>
          </cell>
          <cell r="S203">
            <v>141.1</v>
          </cell>
          <cell r="T203">
            <v>14.4</v>
          </cell>
          <cell r="U203">
            <v>126.7</v>
          </cell>
          <cell r="V203">
            <v>1.7033</v>
          </cell>
        </row>
        <row r="204">
          <cell r="A204" t="str">
            <v>81-10-156</v>
          </cell>
          <cell r="B204" t="str">
            <v>Devon</v>
          </cell>
          <cell r="C204" t="str">
            <v>Hyde Hickman C 1,2,3,4H CDP</v>
          </cell>
          <cell r="D204">
            <v>0</v>
          </cell>
          <cell r="E204">
            <v>2.2162000000000002</v>
          </cell>
          <cell r="F204">
            <v>0.43440000000000001</v>
          </cell>
          <cell r="G204">
            <v>8.5800000000000001E-2</v>
          </cell>
          <cell r="H204">
            <v>7.2900000000000006E-2</v>
          </cell>
          <cell r="I204">
            <v>2.5100000000000001E-2</v>
          </cell>
          <cell r="J204">
            <v>1.6199999999999999E-2</v>
          </cell>
          <cell r="K204">
            <v>2.1000000000000001E-2</v>
          </cell>
          <cell r="L204">
            <v>2.8715999999999999</v>
          </cell>
          <cell r="M204">
            <v>1089.0999999999999</v>
          </cell>
          <cell r="N204">
            <v>41455</v>
          </cell>
          <cell r="O204">
            <v>0</v>
          </cell>
          <cell r="Q204">
            <v>39508</v>
          </cell>
          <cell r="S204">
            <v>206.1</v>
          </cell>
          <cell r="T204">
            <v>14.4</v>
          </cell>
          <cell r="U204">
            <v>191.7</v>
          </cell>
          <cell r="V204">
            <v>1.6080000000000001</v>
          </cell>
        </row>
        <row r="205">
          <cell r="A205" t="str">
            <v>81-10-157</v>
          </cell>
          <cell r="B205" t="str">
            <v>Devon</v>
          </cell>
          <cell r="C205" t="str">
            <v>Hyde Hickman B 1,2,3,4H</v>
          </cell>
          <cell r="D205">
            <v>0</v>
          </cell>
          <cell r="E205">
            <v>2.1476000000000002</v>
          </cell>
          <cell r="F205">
            <v>0.43209999999999998</v>
          </cell>
          <cell r="G205">
            <v>8.4500000000000006E-2</v>
          </cell>
          <cell r="H205">
            <v>8.2699999999999996E-2</v>
          </cell>
          <cell r="I205">
            <v>2.7900000000000001E-2</v>
          </cell>
          <cell r="J205">
            <v>1.5900000000000001E-2</v>
          </cell>
          <cell r="K205">
            <v>2.3099999999999999E-2</v>
          </cell>
          <cell r="L205">
            <v>2.8138000000000001</v>
          </cell>
          <cell r="M205">
            <v>1088.5999999999999</v>
          </cell>
          <cell r="N205">
            <v>41446</v>
          </cell>
          <cell r="O205">
            <v>0</v>
          </cell>
          <cell r="Q205">
            <v>44374</v>
          </cell>
          <cell r="S205">
            <v>207.1</v>
          </cell>
          <cell r="T205">
            <v>14.4</v>
          </cell>
          <cell r="U205">
            <v>192.7</v>
          </cell>
          <cell r="V205">
            <v>1.6191</v>
          </cell>
        </row>
        <row r="206">
          <cell r="A206" t="str">
            <v>81-10-174</v>
          </cell>
          <cell r="B206" t="str">
            <v>Devon</v>
          </cell>
          <cell r="C206" t="str">
            <v>Donegal Hills CDP</v>
          </cell>
          <cell r="D206">
            <v>0</v>
          </cell>
          <cell r="E206">
            <v>3.1974999999999998</v>
          </cell>
          <cell r="F206">
            <v>1.1948000000000001</v>
          </cell>
          <cell r="G206">
            <v>0.40089999999999998</v>
          </cell>
          <cell r="H206">
            <v>0.23669999999999999</v>
          </cell>
          <cell r="I206">
            <v>0.14080000000000001</v>
          </cell>
          <cell r="J206">
            <v>0.13519999999999999</v>
          </cell>
          <cell r="K206">
            <v>0.39660000000000001</v>
          </cell>
          <cell r="L206">
            <v>5.7024999999999997</v>
          </cell>
          <cell r="M206">
            <v>1257.7</v>
          </cell>
          <cell r="N206">
            <v>41422</v>
          </cell>
          <cell r="O206">
            <v>0</v>
          </cell>
          <cell r="Q206">
            <v>11210</v>
          </cell>
          <cell r="S206">
            <v>207.7</v>
          </cell>
          <cell r="T206">
            <v>14.4</v>
          </cell>
          <cell r="U206">
            <v>193.3</v>
          </cell>
          <cell r="V206">
            <v>0.68700000000000006</v>
          </cell>
        </row>
        <row r="207">
          <cell r="A207" t="str">
            <v>81-10-175</v>
          </cell>
          <cell r="B207" t="str">
            <v>Legend</v>
          </cell>
          <cell r="C207" t="str">
            <v>Winwood CDP</v>
          </cell>
          <cell r="D207">
            <v>0</v>
          </cell>
          <cell r="E207">
            <v>1.9214</v>
          </cell>
          <cell r="F207">
            <v>0.3851</v>
          </cell>
          <cell r="G207">
            <v>7.5499999999999998E-2</v>
          </cell>
          <cell r="H207">
            <v>8.8099999999999998E-2</v>
          </cell>
          <cell r="I207">
            <v>2.9000000000000001E-2</v>
          </cell>
          <cell r="J207">
            <v>1.4500000000000001E-2</v>
          </cell>
          <cell r="K207">
            <v>3.9199999999999999E-2</v>
          </cell>
          <cell r="L207">
            <v>2.5528</v>
          </cell>
          <cell r="M207">
            <v>1079.8</v>
          </cell>
          <cell r="N207">
            <v>41383</v>
          </cell>
          <cell r="O207">
            <v>0</v>
          </cell>
          <cell r="Q207">
            <v>21058</v>
          </cell>
          <cell r="S207">
            <v>200.2</v>
          </cell>
          <cell r="T207">
            <v>14.4</v>
          </cell>
          <cell r="U207">
            <v>185.8</v>
          </cell>
          <cell r="V207">
            <v>1.6992</v>
          </cell>
        </row>
        <row r="208">
          <cell r="A208" t="str">
            <v>81-10-176</v>
          </cell>
          <cell r="B208" t="str">
            <v>CEMI</v>
          </cell>
          <cell r="C208" t="str">
            <v>Hodges Wilkinson CDP</v>
          </cell>
          <cell r="D208">
            <v>0</v>
          </cell>
          <cell r="E208">
            <v>1.7082999999999999</v>
          </cell>
          <cell r="F208">
            <v>0.28639999999999999</v>
          </cell>
          <cell r="G208">
            <v>5.1900000000000002E-2</v>
          </cell>
          <cell r="H208">
            <v>5.67E-2</v>
          </cell>
          <cell r="I208">
            <v>1.7500000000000002E-2</v>
          </cell>
          <cell r="J208">
            <v>9.1000000000000004E-3</v>
          </cell>
          <cell r="K208">
            <v>1.4E-2</v>
          </cell>
          <cell r="L208">
            <v>2.1438999999999999</v>
          </cell>
          <cell r="M208">
            <v>1060</v>
          </cell>
          <cell r="N208">
            <v>41435</v>
          </cell>
          <cell r="O208">
            <v>0</v>
          </cell>
          <cell r="Q208">
            <v>362130</v>
          </cell>
          <cell r="S208">
            <v>179.1</v>
          </cell>
          <cell r="T208">
            <v>14.4</v>
          </cell>
          <cell r="U208">
            <v>164.7</v>
          </cell>
          <cell r="V208">
            <v>1.4715</v>
          </cell>
        </row>
        <row r="209">
          <cell r="A209" t="str">
            <v>81-10-177</v>
          </cell>
          <cell r="B209" t="str">
            <v>Beacon</v>
          </cell>
          <cell r="C209" t="str">
            <v>DRS 2&amp;4 CDP</v>
          </cell>
          <cell r="D209">
            <v>0</v>
          </cell>
          <cell r="E209">
            <v>2.6133000000000002</v>
          </cell>
          <cell r="F209">
            <v>0.69330000000000003</v>
          </cell>
          <cell r="G209">
            <v>0.1452</v>
          </cell>
          <cell r="H209">
            <v>0.17499999999999999</v>
          </cell>
          <cell r="I209">
            <v>6.0199999999999997E-2</v>
          </cell>
          <cell r="J209">
            <v>4.58E-2</v>
          </cell>
          <cell r="K209">
            <v>8.4599999999999995E-2</v>
          </cell>
          <cell r="L209">
            <v>3.8174000000000001</v>
          </cell>
          <cell r="M209">
            <v>1146.4000000000001</v>
          </cell>
          <cell r="N209">
            <v>40962</v>
          </cell>
          <cell r="O209">
            <v>0</v>
          </cell>
          <cell r="Q209">
            <v>0</v>
          </cell>
          <cell r="S209">
            <v>0</v>
          </cell>
          <cell r="T209">
            <v>14.4</v>
          </cell>
          <cell r="U209">
            <v>0</v>
          </cell>
          <cell r="V209">
            <v>0</v>
          </cell>
        </row>
        <row r="210">
          <cell r="A210" t="str">
            <v>81-10-178</v>
          </cell>
          <cell r="B210" t="str">
            <v>Beacon</v>
          </cell>
          <cell r="C210" t="str">
            <v>DRS 1&amp;3 CDP</v>
          </cell>
          <cell r="D210">
            <v>0</v>
          </cell>
          <cell r="E210">
            <v>2.6789999999999998</v>
          </cell>
          <cell r="F210">
            <v>0.73619999999999997</v>
          </cell>
          <cell r="G210">
            <v>0.19869999999999999</v>
          </cell>
          <cell r="H210">
            <v>0.15029999999999999</v>
          </cell>
          <cell r="I210">
            <v>6.8500000000000005E-2</v>
          </cell>
          <cell r="J210">
            <v>5.2600000000000001E-2</v>
          </cell>
          <cell r="K210">
            <v>8.4699999999999998E-2</v>
          </cell>
          <cell r="L210">
            <v>3.97</v>
          </cell>
          <cell r="M210">
            <v>1150</v>
          </cell>
          <cell r="N210">
            <v>41455</v>
          </cell>
          <cell r="O210">
            <v>0</v>
          </cell>
          <cell r="Q210">
            <v>15762</v>
          </cell>
          <cell r="S210">
            <v>136.69999999999999</v>
          </cell>
          <cell r="T210">
            <v>14.4</v>
          </cell>
          <cell r="U210">
            <v>122.3</v>
          </cell>
          <cell r="V210">
            <v>1.1606000000000001</v>
          </cell>
        </row>
        <row r="211">
          <cell r="A211" t="str">
            <v>81-10-182</v>
          </cell>
          <cell r="B211" t="str">
            <v>Devon</v>
          </cell>
          <cell r="C211" t="str">
            <v>McMahon 2 &amp; 8 CDP</v>
          </cell>
          <cell r="D211">
            <v>0</v>
          </cell>
          <cell r="E211">
            <v>2.2216999999999998</v>
          </cell>
          <cell r="F211">
            <v>0.50629999999999997</v>
          </cell>
          <cell r="G211">
            <v>0.11360000000000001</v>
          </cell>
          <cell r="H211">
            <v>0.1046</v>
          </cell>
          <cell r="I211">
            <v>3.9300000000000002E-2</v>
          </cell>
          <cell r="J211">
            <v>2.4899999999999999E-2</v>
          </cell>
          <cell r="K211">
            <v>3.7999999999999999E-2</v>
          </cell>
          <cell r="L211">
            <v>3.0484</v>
          </cell>
          <cell r="M211">
            <v>1099.9000000000001</v>
          </cell>
          <cell r="N211">
            <v>41446</v>
          </cell>
          <cell r="O211">
            <v>0</v>
          </cell>
          <cell r="Q211">
            <v>34631</v>
          </cell>
          <cell r="S211">
            <v>178.2</v>
          </cell>
          <cell r="T211">
            <v>14.4</v>
          </cell>
          <cell r="U211">
            <v>163.80000000000001</v>
          </cell>
          <cell r="V211">
            <v>1.6158999999999999</v>
          </cell>
        </row>
        <row r="212">
          <cell r="A212" t="str">
            <v>81-10-183</v>
          </cell>
          <cell r="B212" t="str">
            <v>CEMI</v>
          </cell>
          <cell r="C212" t="str">
            <v>Four 7s CDP</v>
          </cell>
          <cell r="D212">
            <v>0</v>
          </cell>
          <cell r="E212">
            <v>2.6238000000000001</v>
          </cell>
          <cell r="F212">
            <v>0.76929999999999998</v>
          </cell>
          <cell r="G212">
            <v>0.22109999999999999</v>
          </cell>
          <cell r="H212">
            <v>0.15809999999999999</v>
          </cell>
          <cell r="I212">
            <v>8.2199999999999995E-2</v>
          </cell>
          <cell r="J212">
            <v>6.5299999999999997E-2</v>
          </cell>
          <cell r="K212">
            <v>0.1225</v>
          </cell>
          <cell r="L212">
            <v>4.0423</v>
          </cell>
          <cell r="M212">
            <v>1159.4000000000001</v>
          </cell>
          <cell r="N212">
            <v>41435</v>
          </cell>
          <cell r="O212">
            <v>0</v>
          </cell>
          <cell r="Q212">
            <v>354552</v>
          </cell>
          <cell r="S212">
            <v>210.3</v>
          </cell>
          <cell r="T212">
            <v>14.4</v>
          </cell>
          <cell r="U212">
            <v>195.9</v>
          </cell>
          <cell r="V212">
            <v>0.86929999999999996</v>
          </cell>
        </row>
        <row r="213">
          <cell r="A213" t="str">
            <v>81-10-184</v>
          </cell>
          <cell r="B213" t="str">
            <v>Devon</v>
          </cell>
          <cell r="C213" t="str">
            <v>McMahon 4 &amp; 7 CDP</v>
          </cell>
          <cell r="D213">
            <v>0</v>
          </cell>
          <cell r="E213">
            <v>2.3062999999999998</v>
          </cell>
          <cell r="F213">
            <v>0.49099999999999999</v>
          </cell>
          <cell r="G213">
            <v>9.8400000000000001E-2</v>
          </cell>
          <cell r="H213">
            <v>9.3899999999999997E-2</v>
          </cell>
          <cell r="I213">
            <v>3.1300000000000001E-2</v>
          </cell>
          <cell r="J213">
            <v>1.83E-2</v>
          </cell>
          <cell r="K213">
            <v>2.5000000000000001E-2</v>
          </cell>
          <cell r="L213">
            <v>3.0642</v>
          </cell>
          <cell r="M213">
            <v>1097.0999999999999</v>
          </cell>
          <cell r="N213">
            <v>41445</v>
          </cell>
          <cell r="O213">
            <v>0</v>
          </cell>
          <cell r="Q213">
            <v>55438</v>
          </cell>
          <cell r="S213">
            <v>197.1</v>
          </cell>
          <cell r="T213">
            <v>14.4</v>
          </cell>
          <cell r="U213">
            <v>182.7</v>
          </cell>
          <cell r="V213">
            <v>1.6361000000000001</v>
          </cell>
        </row>
        <row r="214">
          <cell r="A214" t="str">
            <v>81-10-190</v>
          </cell>
          <cell r="B214" t="str">
            <v>EnerVest</v>
          </cell>
          <cell r="C214" t="str">
            <v>3325 CDP</v>
          </cell>
          <cell r="D214">
            <v>0</v>
          </cell>
          <cell r="E214">
            <v>2.6172</v>
          </cell>
          <cell r="F214">
            <v>0.70489999999999997</v>
          </cell>
          <cell r="G214">
            <v>0.1852</v>
          </cell>
          <cell r="H214">
            <v>0.14219999999999999</v>
          </cell>
          <cell r="I214">
            <v>6.3600000000000004E-2</v>
          </cell>
          <cell r="J214">
            <v>4.8000000000000001E-2</v>
          </cell>
          <cell r="K214">
            <v>8.2199999999999995E-2</v>
          </cell>
          <cell r="L214">
            <v>3.8433000000000002</v>
          </cell>
          <cell r="M214">
            <v>1141.4000000000001</v>
          </cell>
          <cell r="N214">
            <v>41449</v>
          </cell>
          <cell r="O214">
            <v>0</v>
          </cell>
          <cell r="Q214">
            <v>512645</v>
          </cell>
          <cell r="S214">
            <v>124.1</v>
          </cell>
          <cell r="T214">
            <v>14.4</v>
          </cell>
          <cell r="U214">
            <v>109.7</v>
          </cell>
          <cell r="V214">
            <v>1.1592</v>
          </cell>
        </row>
        <row r="215">
          <cell r="A215" t="str">
            <v>81-10-200</v>
          </cell>
          <cell r="B215" t="str">
            <v>Devon</v>
          </cell>
          <cell r="C215" t="str">
            <v>Hyde Hickman F1, 3-6H CDP</v>
          </cell>
          <cell r="D215">
            <v>0</v>
          </cell>
          <cell r="E215">
            <v>2.1112000000000002</v>
          </cell>
          <cell r="F215">
            <v>0.43159999999999998</v>
          </cell>
          <cell r="G215">
            <v>8.6499999999999994E-2</v>
          </cell>
          <cell r="H215">
            <v>8.3400000000000002E-2</v>
          </cell>
          <cell r="I215">
            <v>2.9100000000000001E-2</v>
          </cell>
          <cell r="J215">
            <v>1.6899999999999998E-2</v>
          </cell>
          <cell r="K215">
            <v>2.41E-2</v>
          </cell>
          <cell r="L215">
            <v>2.7827999999999999</v>
          </cell>
          <cell r="M215">
            <v>1081</v>
          </cell>
          <cell r="N215">
            <v>41455</v>
          </cell>
          <cell r="O215">
            <v>0</v>
          </cell>
          <cell r="Q215">
            <v>47907</v>
          </cell>
          <cell r="S215">
            <v>210</v>
          </cell>
          <cell r="T215">
            <v>14.4</v>
          </cell>
          <cell r="U215">
            <v>195.6</v>
          </cell>
          <cell r="V215">
            <v>1.2950999999999999</v>
          </cell>
        </row>
        <row r="216">
          <cell r="A216" t="str">
            <v>81-10-201</v>
          </cell>
          <cell r="B216" t="str">
            <v>Devon</v>
          </cell>
          <cell r="C216" t="str">
            <v>Hyde Hickman D 1 3 4 H CDP</v>
          </cell>
          <cell r="D216">
            <v>0</v>
          </cell>
          <cell r="E216">
            <v>2.1528</v>
          </cell>
          <cell r="F216">
            <v>0.43090000000000001</v>
          </cell>
          <cell r="G216">
            <v>8.2699999999999996E-2</v>
          </cell>
          <cell r="H216">
            <v>8.0600000000000005E-2</v>
          </cell>
          <cell r="I216">
            <v>2.6700000000000002E-2</v>
          </cell>
          <cell r="J216">
            <v>1.5100000000000001E-2</v>
          </cell>
          <cell r="K216">
            <v>2.01E-2</v>
          </cell>
          <cell r="L216">
            <v>2.8089</v>
          </cell>
          <cell r="M216">
            <v>1084.5999999999999</v>
          </cell>
          <cell r="N216">
            <v>41453</v>
          </cell>
          <cell r="O216">
            <v>0</v>
          </cell>
          <cell r="Q216">
            <v>74391</v>
          </cell>
          <cell r="S216">
            <v>206.7</v>
          </cell>
          <cell r="T216">
            <v>14.4</v>
          </cell>
          <cell r="U216">
            <v>192.3</v>
          </cell>
          <cell r="V216">
            <v>1.4468000000000001</v>
          </cell>
        </row>
        <row r="217">
          <cell r="A217" t="str">
            <v>81-10-202</v>
          </cell>
          <cell r="B217" t="str">
            <v>Devon</v>
          </cell>
          <cell r="C217" t="str">
            <v>Hyde Hickman E 1 2 3 H CDP</v>
          </cell>
          <cell r="D217">
            <v>0</v>
          </cell>
          <cell r="E217">
            <v>2.1175999999999999</v>
          </cell>
          <cell r="F217">
            <v>0.44069999999999998</v>
          </cell>
          <cell r="G217">
            <v>8.6499999999999994E-2</v>
          </cell>
          <cell r="H217">
            <v>9.4500000000000001E-2</v>
          </cell>
          <cell r="I217">
            <v>3.15E-2</v>
          </cell>
          <cell r="J217">
            <v>1.6E-2</v>
          </cell>
          <cell r="K217">
            <v>3.9800000000000002E-2</v>
          </cell>
          <cell r="L217">
            <v>2.8266</v>
          </cell>
          <cell r="M217">
            <v>1089.4000000000001</v>
          </cell>
          <cell r="N217">
            <v>41381</v>
          </cell>
          <cell r="O217">
            <v>0</v>
          </cell>
          <cell r="Q217">
            <v>5741</v>
          </cell>
          <cell r="S217">
            <v>200.8</v>
          </cell>
          <cell r="T217">
            <v>14.4</v>
          </cell>
          <cell r="U217">
            <v>186.4</v>
          </cell>
          <cell r="V217">
            <v>1.4806999999999999</v>
          </cell>
        </row>
        <row r="218">
          <cell r="A218" t="str">
            <v>81-10-211</v>
          </cell>
          <cell r="B218" t="str">
            <v>Devon</v>
          </cell>
          <cell r="C218" t="str">
            <v>Mark McMahon 1 &amp; 2 CDP</v>
          </cell>
          <cell r="D218">
            <v>0</v>
          </cell>
          <cell r="E218">
            <v>2.3443000000000001</v>
          </cell>
          <cell r="F218">
            <v>0.61680000000000001</v>
          </cell>
          <cell r="G218">
            <v>0.15809999999999999</v>
          </cell>
          <cell r="H218">
            <v>0.15160000000000001</v>
          </cell>
          <cell r="I218">
            <v>6.3700000000000007E-2</v>
          </cell>
          <cell r="J218">
            <v>3.9899999999999998E-2</v>
          </cell>
          <cell r="K218">
            <v>0.1351</v>
          </cell>
          <cell r="L218">
            <v>3.5095000000000001</v>
          </cell>
          <cell r="M218">
            <v>1130.8</v>
          </cell>
          <cell r="N218">
            <v>41409</v>
          </cell>
          <cell r="O218">
            <v>0</v>
          </cell>
          <cell r="Q218">
            <v>9197</v>
          </cell>
          <cell r="S218">
            <v>160</v>
          </cell>
          <cell r="T218">
            <v>14.4</v>
          </cell>
          <cell r="U218">
            <v>145.6</v>
          </cell>
          <cell r="V218">
            <v>1.3738999999999999</v>
          </cell>
        </row>
        <row r="219">
          <cell r="A219" t="str">
            <v>81-10-214</v>
          </cell>
          <cell r="B219" t="str">
            <v>CEMI</v>
          </cell>
          <cell r="C219" t="str">
            <v>Four 7's #2 CDP</v>
          </cell>
          <cell r="D219">
            <v>0</v>
          </cell>
          <cell r="E219">
            <v>2.6238000000000001</v>
          </cell>
          <cell r="F219">
            <v>0.76929999999999998</v>
          </cell>
          <cell r="G219">
            <v>0.22109999999999999</v>
          </cell>
          <cell r="H219">
            <v>0.15809999999999999</v>
          </cell>
          <cell r="I219">
            <v>8.2199999999999995E-2</v>
          </cell>
          <cell r="J219">
            <v>6.5299999999999997E-2</v>
          </cell>
          <cell r="K219">
            <v>0.1225</v>
          </cell>
          <cell r="L219">
            <v>4.0423</v>
          </cell>
          <cell r="M219">
            <v>1159.4000000000001</v>
          </cell>
          <cell r="N219">
            <v>41435</v>
          </cell>
          <cell r="O219">
            <v>0</v>
          </cell>
          <cell r="Q219">
            <v>364677</v>
          </cell>
          <cell r="S219">
            <v>211</v>
          </cell>
          <cell r="T219">
            <v>14.4</v>
          </cell>
          <cell r="U219">
            <v>196.6</v>
          </cell>
          <cell r="V219">
            <v>0.86929999999999996</v>
          </cell>
        </row>
        <row r="220">
          <cell r="A220" t="str">
            <v>81-10-217</v>
          </cell>
          <cell r="B220" t="str">
            <v>EnerVest</v>
          </cell>
          <cell r="C220" t="str">
            <v>Brown CDP</v>
          </cell>
          <cell r="D220">
            <v>0</v>
          </cell>
          <cell r="E220">
            <v>2.6667999999999998</v>
          </cell>
          <cell r="F220">
            <v>0.74909999999999999</v>
          </cell>
          <cell r="G220">
            <v>0.20219999999999999</v>
          </cell>
          <cell r="H220">
            <v>0.16400000000000001</v>
          </cell>
          <cell r="I220">
            <v>7.2099999999999997E-2</v>
          </cell>
          <cell r="J220">
            <v>5.2400000000000002E-2</v>
          </cell>
          <cell r="K220">
            <v>9.1300000000000006E-2</v>
          </cell>
          <cell r="L220">
            <v>3.9979</v>
          </cell>
          <cell r="M220">
            <v>1142.5999999999999</v>
          </cell>
          <cell r="N220">
            <v>41452</v>
          </cell>
          <cell r="O220">
            <v>0</v>
          </cell>
          <cell r="Q220">
            <v>264593</v>
          </cell>
          <cell r="S220">
            <v>140</v>
          </cell>
          <cell r="T220">
            <v>14.4</v>
          </cell>
          <cell r="U220">
            <v>125.6</v>
          </cell>
          <cell r="V220">
            <v>1.0421</v>
          </cell>
        </row>
        <row r="221">
          <cell r="A221" t="str">
            <v>81-10-242</v>
          </cell>
          <cell r="B221" t="str">
            <v>Devon</v>
          </cell>
          <cell r="C221" t="str">
            <v>Hyde Hickman A1H &amp; A2H CDP</v>
          </cell>
          <cell r="D221">
            <v>0</v>
          </cell>
          <cell r="E221">
            <v>2.1078000000000001</v>
          </cell>
          <cell r="F221">
            <v>0.441</v>
          </cell>
          <cell r="G221">
            <v>9.1999999999999998E-2</v>
          </cell>
          <cell r="H221">
            <v>9.0300000000000005E-2</v>
          </cell>
          <cell r="I221">
            <v>3.2899999999999999E-2</v>
          </cell>
          <cell r="J221">
            <v>1.9800000000000002E-2</v>
          </cell>
          <cell r="K221">
            <v>2.8400000000000002E-2</v>
          </cell>
          <cell r="L221">
            <v>2.8121999999999998</v>
          </cell>
          <cell r="M221">
            <v>1092.5</v>
          </cell>
          <cell r="N221">
            <v>41425</v>
          </cell>
          <cell r="O221">
            <v>0</v>
          </cell>
          <cell r="Q221">
            <v>41293</v>
          </cell>
          <cell r="S221">
            <v>205.6</v>
          </cell>
          <cell r="T221">
            <v>14.4</v>
          </cell>
          <cell r="U221">
            <v>191.2</v>
          </cell>
          <cell r="V221">
            <v>1.4291</v>
          </cell>
        </row>
        <row r="222">
          <cell r="A222" t="str">
            <v>81-10-349</v>
          </cell>
          <cell r="B222" t="str">
            <v>CEMI</v>
          </cell>
          <cell r="C222" t="str">
            <v>Campfire Marys Creek B CDP</v>
          </cell>
          <cell r="D222">
            <v>0</v>
          </cell>
          <cell r="E222">
            <v>2.6941999999999999</v>
          </cell>
          <cell r="F222">
            <v>0.78649999999999998</v>
          </cell>
          <cell r="G222">
            <v>0.2137</v>
          </cell>
          <cell r="H222">
            <v>0.16600000000000001</v>
          </cell>
          <cell r="I222">
            <v>7.5700000000000003E-2</v>
          </cell>
          <cell r="J222">
            <v>5.57E-2</v>
          </cell>
          <cell r="K222">
            <v>0.21920000000000001</v>
          </cell>
          <cell r="L222">
            <v>4.2110000000000003</v>
          </cell>
          <cell r="M222">
            <v>1164.5999999999999</v>
          </cell>
          <cell r="N222">
            <v>41376</v>
          </cell>
          <cell r="O222">
            <v>0</v>
          </cell>
          <cell r="Q222">
            <v>22686</v>
          </cell>
          <cell r="S222">
            <v>178.4</v>
          </cell>
          <cell r="T222">
            <v>14.4</v>
          </cell>
          <cell r="U222">
            <v>164</v>
          </cell>
          <cell r="V222">
            <v>1.0359</v>
          </cell>
        </row>
        <row r="223">
          <cell r="A223" t="str">
            <v>81-20-258</v>
          </cell>
          <cell r="B223" t="str">
            <v>Devon</v>
          </cell>
          <cell r="C223" t="str">
            <v>Donegal Hills 2</v>
          </cell>
          <cell r="D223">
            <v>0</v>
          </cell>
          <cell r="E223">
            <v>3.1389</v>
          </cell>
          <cell r="F223">
            <v>1.1738</v>
          </cell>
          <cell r="G223">
            <v>0.38300000000000001</v>
          </cell>
          <cell r="H223">
            <v>0.23319999999999999</v>
          </cell>
          <cell r="I223">
            <v>0.1273</v>
          </cell>
          <cell r="J223">
            <v>0.1163</v>
          </cell>
          <cell r="K223">
            <v>0.11849999999999999</v>
          </cell>
          <cell r="L223">
            <v>5.2910000000000004</v>
          </cell>
          <cell r="M223">
            <v>1219.3</v>
          </cell>
          <cell r="N223">
            <v>41325</v>
          </cell>
          <cell r="O223">
            <v>0</v>
          </cell>
          <cell r="Q223">
            <v>3350</v>
          </cell>
          <cell r="S223">
            <v>208.4</v>
          </cell>
          <cell r="T223">
            <v>14.4</v>
          </cell>
          <cell r="U223">
            <v>194</v>
          </cell>
          <cell r="V223">
            <v>0.96889999999999998</v>
          </cell>
        </row>
        <row r="224">
          <cell r="A224" t="str">
            <v>81-20-259</v>
          </cell>
          <cell r="B224" t="str">
            <v>Devon</v>
          </cell>
          <cell r="C224" t="str">
            <v>Donegal Hills 3</v>
          </cell>
          <cell r="D224">
            <v>0</v>
          </cell>
          <cell r="E224">
            <v>3.0653000000000001</v>
          </cell>
          <cell r="F224">
            <v>1.1734</v>
          </cell>
          <cell r="G224">
            <v>0.39839999999999998</v>
          </cell>
          <cell r="H224">
            <v>0.24690000000000001</v>
          </cell>
          <cell r="I224">
            <v>0.1489</v>
          </cell>
          <cell r="J224">
            <v>0.13789999999999999</v>
          </cell>
          <cell r="K224">
            <v>0.43120000000000003</v>
          </cell>
          <cell r="L224">
            <v>5.6020000000000003</v>
          </cell>
          <cell r="M224">
            <v>1253.8</v>
          </cell>
          <cell r="N224">
            <v>41422</v>
          </cell>
          <cell r="O224">
            <v>0</v>
          </cell>
          <cell r="Q224">
            <v>6059</v>
          </cell>
          <cell r="S224">
            <v>210.2</v>
          </cell>
          <cell r="T224">
            <v>14.4</v>
          </cell>
          <cell r="U224">
            <v>195.8</v>
          </cell>
          <cell r="V224">
            <v>1.0008999999999999</v>
          </cell>
        </row>
        <row r="225">
          <cell r="A225" t="str">
            <v>81-20-265</v>
          </cell>
          <cell r="B225" t="str">
            <v>Devon</v>
          </cell>
          <cell r="C225" t="str">
            <v>McMahon 3H</v>
          </cell>
          <cell r="D225">
            <v>0</v>
          </cell>
          <cell r="E225">
            <v>2.5985999999999998</v>
          </cell>
          <cell r="F225">
            <v>0.72330000000000005</v>
          </cell>
          <cell r="G225">
            <v>0.19189999999999999</v>
          </cell>
          <cell r="H225">
            <v>0.1714</v>
          </cell>
          <cell r="I225">
            <v>7.2900000000000006E-2</v>
          </cell>
          <cell r="J225">
            <v>4.87E-2</v>
          </cell>
          <cell r="K225">
            <v>8.3699999999999997E-2</v>
          </cell>
          <cell r="L225">
            <v>3.8904999999999998</v>
          </cell>
          <cell r="M225">
            <v>1144.3</v>
          </cell>
          <cell r="N225">
            <v>41446</v>
          </cell>
          <cell r="O225">
            <v>0</v>
          </cell>
          <cell r="Q225">
            <v>10664</v>
          </cell>
          <cell r="S225">
            <v>163</v>
          </cell>
          <cell r="T225">
            <v>14.4</v>
          </cell>
          <cell r="U225">
            <v>148.6</v>
          </cell>
          <cell r="V225">
            <v>1.3814</v>
          </cell>
        </row>
        <row r="226">
          <cell r="A226" t="str">
            <v>81-40-080</v>
          </cell>
          <cell r="B226" t="str">
            <v>CEMI</v>
          </cell>
          <cell r="C226" t="str">
            <v>Mary's Creek 1H</v>
          </cell>
          <cell r="D226">
            <v>0</v>
          </cell>
          <cell r="E226">
            <v>2.6183999999999998</v>
          </cell>
          <cell r="F226">
            <v>0.74250000000000005</v>
          </cell>
          <cell r="G226">
            <v>0.19869999999999999</v>
          </cell>
          <cell r="H226">
            <v>0.15490000000000001</v>
          </cell>
          <cell r="I226">
            <v>7.1099999999999997E-2</v>
          </cell>
          <cell r="J226">
            <v>5.3800000000000001E-2</v>
          </cell>
          <cell r="K226">
            <v>0.18840000000000001</v>
          </cell>
          <cell r="L226">
            <v>4.0278</v>
          </cell>
          <cell r="M226">
            <v>1153</v>
          </cell>
          <cell r="N226">
            <v>41379</v>
          </cell>
          <cell r="O226">
            <v>0</v>
          </cell>
          <cell r="Q226">
            <v>6738</v>
          </cell>
          <cell r="S226">
            <v>178.9</v>
          </cell>
          <cell r="T226">
            <v>14.4</v>
          </cell>
          <cell r="U226">
            <v>164.5</v>
          </cell>
          <cell r="V226">
            <v>1.1087</v>
          </cell>
        </row>
        <row r="227">
          <cell r="A227" t="str">
            <v>81-40-085</v>
          </cell>
          <cell r="B227" t="str">
            <v>CEMI</v>
          </cell>
          <cell r="C227" t="str">
            <v>Mary's Creek 3H</v>
          </cell>
          <cell r="D227">
            <v>0</v>
          </cell>
          <cell r="E227">
            <v>2.5127000000000002</v>
          </cell>
          <cell r="F227">
            <v>0.64880000000000004</v>
          </cell>
          <cell r="G227">
            <v>0.15390000000000001</v>
          </cell>
          <cell r="H227">
            <v>0.126</v>
          </cell>
          <cell r="I227">
            <v>0.05</v>
          </cell>
          <cell r="J227">
            <v>3.49E-2</v>
          </cell>
          <cell r="K227">
            <v>0.15290000000000001</v>
          </cell>
          <cell r="L227">
            <v>3.6791999999999998</v>
          </cell>
          <cell r="M227">
            <v>1137.0999999999999</v>
          </cell>
          <cell r="N227">
            <v>41368</v>
          </cell>
          <cell r="O227">
            <v>0</v>
          </cell>
          <cell r="Q227">
            <v>3426</v>
          </cell>
          <cell r="S227">
            <v>202.4</v>
          </cell>
          <cell r="T227">
            <v>14.4</v>
          </cell>
          <cell r="U227">
            <v>188</v>
          </cell>
          <cell r="V227">
            <v>0.93700000000000006</v>
          </cell>
        </row>
        <row r="228">
          <cell r="A228" t="str">
            <v>81-40-139</v>
          </cell>
          <cell r="B228" t="str">
            <v>CEMI</v>
          </cell>
          <cell r="C228" t="str">
            <v>Mary's  Creek 5H</v>
          </cell>
          <cell r="D228">
            <v>0</v>
          </cell>
          <cell r="E228">
            <v>2.6368</v>
          </cell>
          <cell r="F228">
            <v>0.73919999999999997</v>
          </cell>
          <cell r="G228">
            <v>0.20169999999999999</v>
          </cell>
          <cell r="H228">
            <v>0.14549999999999999</v>
          </cell>
          <cell r="I228">
            <v>7.2599999999999998E-2</v>
          </cell>
          <cell r="J228">
            <v>5.7700000000000001E-2</v>
          </cell>
          <cell r="K228">
            <v>0.20569999999999999</v>
          </cell>
          <cell r="L228">
            <v>4.0591999999999997</v>
          </cell>
          <cell r="M228">
            <v>1161.4000000000001</v>
          </cell>
          <cell r="N228">
            <v>41402</v>
          </cell>
          <cell r="O228">
            <v>0</v>
          </cell>
          <cell r="Q228">
            <v>2384</v>
          </cell>
          <cell r="S228">
            <v>207.1</v>
          </cell>
          <cell r="T228">
            <v>14.4</v>
          </cell>
          <cell r="U228">
            <v>192.7</v>
          </cell>
          <cell r="V228">
            <v>0.83579999999999999</v>
          </cell>
        </row>
        <row r="229">
          <cell r="A229" t="str">
            <v>81-40-140</v>
          </cell>
          <cell r="B229" t="str">
            <v>CEMI</v>
          </cell>
          <cell r="C229" t="str">
            <v>Mary's  Creek 7H</v>
          </cell>
          <cell r="D229">
            <v>0</v>
          </cell>
          <cell r="E229">
            <v>2.6735000000000002</v>
          </cell>
          <cell r="F229">
            <v>0.75590000000000002</v>
          </cell>
          <cell r="G229">
            <v>0.20419999999999999</v>
          </cell>
          <cell r="H229">
            <v>0.1507</v>
          </cell>
          <cell r="I229">
            <v>7.0300000000000001E-2</v>
          </cell>
          <cell r="J229">
            <v>5.5300000000000002E-2</v>
          </cell>
          <cell r="K229">
            <v>9.0700000000000003E-2</v>
          </cell>
          <cell r="L229">
            <v>4.0006000000000004</v>
          </cell>
          <cell r="M229">
            <v>1151.5</v>
          </cell>
          <cell r="N229">
            <v>41325</v>
          </cell>
          <cell r="O229">
            <v>0</v>
          </cell>
          <cell r="Q229">
            <v>0</v>
          </cell>
          <cell r="S229">
            <v>18.2</v>
          </cell>
          <cell r="T229">
            <v>14.4</v>
          </cell>
          <cell r="U229">
            <v>3.8</v>
          </cell>
          <cell r="V229">
            <v>0.91779999999999995</v>
          </cell>
        </row>
        <row r="230">
          <cell r="A230" t="str">
            <v>81-40-141</v>
          </cell>
          <cell r="B230" t="str">
            <v>CEMI</v>
          </cell>
          <cell r="C230" t="str">
            <v>Mary's Creek 8H</v>
          </cell>
          <cell r="D230">
            <v>0</v>
          </cell>
          <cell r="E230">
            <v>2.6438000000000001</v>
          </cell>
          <cell r="F230">
            <v>0.74370000000000003</v>
          </cell>
          <cell r="G230">
            <v>0.20380000000000001</v>
          </cell>
          <cell r="H230">
            <v>0.14649999999999999</v>
          </cell>
          <cell r="I230">
            <v>7.3700000000000002E-2</v>
          </cell>
          <cell r="J230">
            <v>5.8599999999999999E-2</v>
          </cell>
          <cell r="K230">
            <v>0.21429999999999999</v>
          </cell>
          <cell r="L230">
            <v>4.0843999999999996</v>
          </cell>
          <cell r="M230">
            <v>1163.0999999999999</v>
          </cell>
          <cell r="N230">
            <v>41402</v>
          </cell>
          <cell r="O230">
            <v>0</v>
          </cell>
          <cell r="Q230">
            <v>2029</v>
          </cell>
          <cell r="S230">
            <v>204.4</v>
          </cell>
          <cell r="T230">
            <v>14.4</v>
          </cell>
          <cell r="U230">
            <v>190</v>
          </cell>
          <cell r="V230">
            <v>0.83540000000000003</v>
          </cell>
        </row>
        <row r="231">
          <cell r="A231" t="str">
            <v>81-40-144</v>
          </cell>
          <cell r="B231" t="str">
            <v>CEMI</v>
          </cell>
          <cell r="C231" t="str">
            <v>Mary's Creek 6H</v>
          </cell>
          <cell r="D231">
            <v>0</v>
          </cell>
          <cell r="E231">
            <v>2.6698</v>
          </cell>
          <cell r="F231">
            <v>0.73929999999999996</v>
          </cell>
          <cell r="G231">
            <v>0.1923</v>
          </cell>
          <cell r="H231">
            <v>0.1457</v>
          </cell>
          <cell r="I231">
            <v>6.54E-2</v>
          </cell>
          <cell r="J231">
            <v>4.9500000000000002E-2</v>
          </cell>
          <cell r="K231">
            <v>0.1948</v>
          </cell>
          <cell r="L231">
            <v>4.0568</v>
          </cell>
          <cell r="M231">
            <v>1156.4000000000001</v>
          </cell>
          <cell r="N231">
            <v>41368</v>
          </cell>
          <cell r="O231">
            <v>0</v>
          </cell>
          <cell r="Q231">
            <v>8764</v>
          </cell>
          <cell r="S231">
            <v>199.1</v>
          </cell>
          <cell r="T231">
            <v>14.4</v>
          </cell>
          <cell r="U231">
            <v>184.7</v>
          </cell>
          <cell r="V231">
            <v>1.0152000000000001</v>
          </cell>
        </row>
        <row r="232">
          <cell r="A232" t="str">
            <v>81-40-158</v>
          </cell>
          <cell r="B232" t="str">
            <v>XTO</v>
          </cell>
          <cell r="C232" t="str">
            <v>Dulaney 1H</v>
          </cell>
          <cell r="D232">
            <v>0</v>
          </cell>
          <cell r="E232">
            <v>2.8422999999999998</v>
          </cell>
          <cell r="F232">
            <v>0.88619999999999999</v>
          </cell>
          <cell r="G232">
            <v>0.25979999999999998</v>
          </cell>
          <cell r="H232">
            <v>0.17960000000000001</v>
          </cell>
          <cell r="I232">
            <v>9.3899999999999997E-2</v>
          </cell>
          <cell r="J232">
            <v>7.7600000000000002E-2</v>
          </cell>
          <cell r="K232">
            <v>0.1108</v>
          </cell>
          <cell r="L232">
            <v>4.4501999999999997</v>
          </cell>
          <cell r="M232">
            <v>1178.7</v>
          </cell>
          <cell r="N232">
            <v>41332</v>
          </cell>
          <cell r="O232">
            <v>0</v>
          </cell>
          <cell r="Q232">
            <v>0</v>
          </cell>
          <cell r="S232">
            <v>185.8</v>
          </cell>
          <cell r="T232">
            <v>14.4</v>
          </cell>
          <cell r="U232">
            <v>171.4</v>
          </cell>
          <cell r="V232">
            <v>0.69479999999999997</v>
          </cell>
        </row>
        <row r="233">
          <cell r="A233" t="str">
            <v>81-40-179</v>
          </cell>
          <cell r="B233" t="str">
            <v>CEMI</v>
          </cell>
          <cell r="C233" t="str">
            <v>Chesapeake Ward</v>
          </cell>
          <cell r="D233">
            <v>0</v>
          </cell>
          <cell r="E233">
            <v>2.4958999999999998</v>
          </cell>
          <cell r="F233">
            <v>0.6552</v>
          </cell>
          <cell r="G233">
            <v>0.16589999999999999</v>
          </cell>
          <cell r="H233">
            <v>0.14449999999999999</v>
          </cell>
          <cell r="I233">
            <v>5.9799999999999999E-2</v>
          </cell>
          <cell r="J233">
            <v>4.0500000000000001E-2</v>
          </cell>
          <cell r="K233">
            <v>6.7100000000000007E-2</v>
          </cell>
          <cell r="L233">
            <v>3.6288999999999998</v>
          </cell>
          <cell r="M233">
            <v>1127.5999999999999</v>
          </cell>
          <cell r="N233">
            <v>41435</v>
          </cell>
          <cell r="O233">
            <v>0</v>
          </cell>
          <cell r="Q233">
            <v>52122</v>
          </cell>
          <cell r="S233">
            <v>145.80000000000001</v>
          </cell>
          <cell r="T233">
            <v>14.4</v>
          </cell>
          <cell r="U233">
            <v>131.4</v>
          </cell>
          <cell r="V233">
            <v>1.4819</v>
          </cell>
        </row>
        <row r="234">
          <cell r="A234" t="str">
            <v>81-40-226</v>
          </cell>
          <cell r="B234" t="str">
            <v>CEMI</v>
          </cell>
          <cell r="C234" t="str">
            <v>Bosler</v>
          </cell>
          <cell r="D234">
            <v>0</v>
          </cell>
          <cell r="E234">
            <v>3.121</v>
          </cell>
          <cell r="F234">
            <v>1.0507</v>
          </cell>
          <cell r="G234">
            <v>0.32579999999999998</v>
          </cell>
          <cell r="H234">
            <v>0.20330000000000001</v>
          </cell>
          <cell r="I234">
            <v>0.11409999999999999</v>
          </cell>
          <cell r="J234">
            <v>0.1055</v>
          </cell>
          <cell r="K234">
            <v>0.2984</v>
          </cell>
          <cell r="L234">
            <v>5.2187999999999999</v>
          </cell>
          <cell r="M234">
            <v>1224.2</v>
          </cell>
          <cell r="N234">
            <v>41379</v>
          </cell>
          <cell r="O234">
            <v>0</v>
          </cell>
          <cell r="Q234">
            <v>11146</v>
          </cell>
          <cell r="S234">
            <v>205</v>
          </cell>
          <cell r="T234">
            <v>14.4</v>
          </cell>
          <cell r="U234">
            <v>190.6</v>
          </cell>
          <cell r="V234">
            <v>0.54159999999999997</v>
          </cell>
        </row>
        <row r="235">
          <cell r="A235" t="str">
            <v>81-40-228</v>
          </cell>
          <cell r="B235" t="str">
            <v>XTO</v>
          </cell>
          <cell r="C235" t="str">
            <v>Mary's Creek</v>
          </cell>
          <cell r="D235">
            <v>0</v>
          </cell>
          <cell r="E235">
            <v>2.3919000000000001</v>
          </cell>
          <cell r="F235">
            <v>0.5756</v>
          </cell>
          <cell r="G235">
            <v>0.13600000000000001</v>
          </cell>
          <cell r="H235">
            <v>0.1111</v>
          </cell>
          <cell r="I235">
            <v>4.5400000000000003E-2</v>
          </cell>
          <cell r="J235">
            <v>3.2599999999999997E-2</v>
          </cell>
          <cell r="K235">
            <v>5.4300000000000001E-2</v>
          </cell>
          <cell r="L235">
            <v>3.3469000000000002</v>
          </cell>
          <cell r="M235">
            <v>1117.2</v>
          </cell>
          <cell r="N235">
            <v>41332</v>
          </cell>
          <cell r="O235">
            <v>0</v>
          </cell>
          <cell r="Q235">
            <v>8736</v>
          </cell>
          <cell r="S235">
            <v>121</v>
          </cell>
          <cell r="T235">
            <v>14.4</v>
          </cell>
          <cell r="U235">
            <v>106.6</v>
          </cell>
          <cell r="V235">
            <v>0.89059999999999995</v>
          </cell>
        </row>
        <row r="236">
          <cell r="A236" t="str">
            <v>81-40-335</v>
          </cell>
          <cell r="B236" t="str">
            <v>CEMI</v>
          </cell>
          <cell r="C236" t="str">
            <v>Benbrook #1</v>
          </cell>
          <cell r="D236">
            <v>0</v>
          </cell>
          <cell r="E236">
            <v>2.5819000000000001</v>
          </cell>
          <cell r="F236">
            <v>0.83099999999999996</v>
          </cell>
          <cell r="G236">
            <v>0.24990000000000001</v>
          </cell>
          <cell r="H236">
            <v>0.17949999999999999</v>
          </cell>
          <cell r="I236">
            <v>9.5299999999999996E-2</v>
          </cell>
          <cell r="J236">
            <v>7.6999999999999999E-2</v>
          </cell>
          <cell r="K236">
            <v>0.2356</v>
          </cell>
          <cell r="L236">
            <v>4.2502000000000004</v>
          </cell>
          <cell r="M236">
            <v>1167.5</v>
          </cell>
          <cell r="N236">
            <v>41400</v>
          </cell>
          <cell r="O236">
            <v>0</v>
          </cell>
          <cell r="Q236">
            <v>6238</v>
          </cell>
          <cell r="S236">
            <v>220.6</v>
          </cell>
          <cell r="T236">
            <v>14.4</v>
          </cell>
          <cell r="U236">
            <v>206.2</v>
          </cell>
          <cell r="V236">
            <v>1.0385</v>
          </cell>
        </row>
        <row r="237">
          <cell r="A237" t="str">
            <v>84-10-206</v>
          </cell>
          <cell r="B237" t="str">
            <v>Devon</v>
          </cell>
          <cell r="C237" t="str">
            <v>Hencken A and B 1</v>
          </cell>
          <cell r="D237">
            <v>0</v>
          </cell>
          <cell r="E237">
            <v>2.6698</v>
          </cell>
          <cell r="F237">
            <v>0.7883</v>
          </cell>
          <cell r="G237">
            <v>0.20979999999999999</v>
          </cell>
          <cell r="H237">
            <v>0.15620000000000001</v>
          </cell>
          <cell r="I237">
            <v>7.1499999999999994E-2</v>
          </cell>
          <cell r="J237">
            <v>5.5300000000000002E-2</v>
          </cell>
          <cell r="K237">
            <v>0.17510000000000001</v>
          </cell>
          <cell r="L237">
            <v>4.1260000000000003</v>
          </cell>
          <cell r="M237">
            <v>1154.4000000000001</v>
          </cell>
          <cell r="N237">
            <v>41386</v>
          </cell>
          <cell r="O237">
            <v>0</v>
          </cell>
          <cell r="Q237">
            <v>595151</v>
          </cell>
          <cell r="S237">
            <v>142.69999999999999</v>
          </cell>
          <cell r="T237">
            <v>14.4</v>
          </cell>
          <cell r="U237">
            <v>128.30000000000001</v>
          </cell>
          <cell r="V237">
            <v>1.7693000000000001</v>
          </cell>
        </row>
        <row r="238">
          <cell r="A238" t="str">
            <v>84-10-207</v>
          </cell>
          <cell r="B238" t="str">
            <v>Devon</v>
          </cell>
          <cell r="C238" t="str">
            <v>Hencken A and B 2</v>
          </cell>
          <cell r="D238">
            <v>0</v>
          </cell>
          <cell r="E238">
            <v>2.694</v>
          </cell>
          <cell r="F238">
            <v>0.80740000000000001</v>
          </cell>
          <cell r="G238">
            <v>0.22120000000000001</v>
          </cell>
          <cell r="H238">
            <v>0.16270000000000001</v>
          </cell>
          <cell r="I238">
            <v>7.7100000000000002E-2</v>
          </cell>
          <cell r="J238">
            <v>5.9499999999999997E-2</v>
          </cell>
          <cell r="K238">
            <v>0.1014</v>
          </cell>
          <cell r="L238">
            <v>4.1233000000000004</v>
          </cell>
          <cell r="M238">
            <v>1148</v>
          </cell>
          <cell r="N238">
            <v>41444</v>
          </cell>
          <cell r="O238">
            <v>0</v>
          </cell>
          <cell r="Q238">
            <v>0</v>
          </cell>
          <cell r="S238">
            <v>14.9</v>
          </cell>
          <cell r="T238">
            <v>14.4</v>
          </cell>
          <cell r="U238">
            <v>0.5</v>
          </cell>
          <cell r="V238">
            <v>1.7693000000000001</v>
          </cell>
        </row>
        <row r="239">
          <cell r="A239" t="str">
            <v>84-10-223</v>
          </cell>
          <cell r="B239" t="str">
            <v>Devon</v>
          </cell>
          <cell r="C239" t="str">
            <v>Perrone South CDP-1</v>
          </cell>
          <cell r="D239">
            <v>0</v>
          </cell>
          <cell r="E239">
            <v>2.6934</v>
          </cell>
          <cell r="F239">
            <v>0.77129999999999999</v>
          </cell>
          <cell r="G239">
            <v>0.20780000000000001</v>
          </cell>
          <cell r="H239">
            <v>0.14829999999999999</v>
          </cell>
          <cell r="I239">
            <v>7.1099999999999997E-2</v>
          </cell>
          <cell r="J239">
            <v>5.5199999999999999E-2</v>
          </cell>
          <cell r="K239">
            <v>0.1784</v>
          </cell>
          <cell r="L239">
            <v>4.1254999999999997</v>
          </cell>
          <cell r="M239">
            <v>1158.8</v>
          </cell>
          <cell r="N239">
            <v>41386</v>
          </cell>
          <cell r="O239">
            <v>0</v>
          </cell>
          <cell r="Q239">
            <v>204233</v>
          </cell>
          <cell r="S239">
            <v>147.30000000000001</v>
          </cell>
          <cell r="T239">
            <v>14.4</v>
          </cell>
          <cell r="U239">
            <v>132.9</v>
          </cell>
          <cell r="V239">
            <v>1.4145000000000001</v>
          </cell>
        </row>
        <row r="240">
          <cell r="A240" t="str">
            <v>84-10-224</v>
          </cell>
          <cell r="B240" t="str">
            <v>Devon</v>
          </cell>
          <cell r="C240" t="str">
            <v>Perrone North CDP-1</v>
          </cell>
          <cell r="D240">
            <v>0</v>
          </cell>
          <cell r="E240">
            <v>2.6732</v>
          </cell>
          <cell r="F240">
            <v>0.7681</v>
          </cell>
          <cell r="G240">
            <v>0.2087</v>
          </cell>
          <cell r="H240">
            <v>0.15340000000000001</v>
          </cell>
          <cell r="I240">
            <v>7.3899999999999993E-2</v>
          </cell>
          <cell r="J240">
            <v>5.6899999999999999E-2</v>
          </cell>
          <cell r="K240">
            <v>0.1928</v>
          </cell>
          <cell r="L240">
            <v>4.1269999999999998</v>
          </cell>
          <cell r="M240">
            <v>1160.5</v>
          </cell>
          <cell r="N240">
            <v>41387</v>
          </cell>
          <cell r="O240">
            <v>0</v>
          </cell>
          <cell r="Q240">
            <v>267674</v>
          </cell>
          <cell r="S240">
            <v>148.6</v>
          </cell>
          <cell r="T240">
            <v>14.4</v>
          </cell>
          <cell r="U240">
            <v>134.19999999999999</v>
          </cell>
          <cell r="V240">
            <v>1.3366</v>
          </cell>
        </row>
        <row r="241">
          <cell r="A241" t="str">
            <v>84-10-225</v>
          </cell>
          <cell r="B241" t="str">
            <v>Devon</v>
          </cell>
          <cell r="C241" t="str">
            <v>Perrone South CDP-2</v>
          </cell>
          <cell r="D241">
            <v>0</v>
          </cell>
          <cell r="E241">
            <v>2.6934</v>
          </cell>
          <cell r="F241">
            <v>0.77129999999999999</v>
          </cell>
          <cell r="G241">
            <v>0.20780000000000001</v>
          </cell>
          <cell r="H241">
            <v>0.14829999999999999</v>
          </cell>
          <cell r="I241">
            <v>7.1099999999999997E-2</v>
          </cell>
          <cell r="J241">
            <v>5.5199999999999999E-2</v>
          </cell>
          <cell r="K241">
            <v>0.1784</v>
          </cell>
          <cell r="L241">
            <v>4.1254999999999997</v>
          </cell>
          <cell r="M241">
            <v>1158.8</v>
          </cell>
          <cell r="N241">
            <v>41386</v>
          </cell>
          <cell r="O241">
            <v>0</v>
          </cell>
          <cell r="Q241">
            <v>199584</v>
          </cell>
          <cell r="S241">
            <v>148.1</v>
          </cell>
          <cell r="T241">
            <v>14.4</v>
          </cell>
          <cell r="U241">
            <v>133.69999999999999</v>
          </cell>
          <cell r="V241">
            <v>1.4145000000000001</v>
          </cell>
        </row>
        <row r="242">
          <cell r="A242" t="str">
            <v>84-10-226</v>
          </cell>
          <cell r="B242" t="str">
            <v>Devon</v>
          </cell>
          <cell r="C242" t="str">
            <v>Perrone North CDP-2</v>
          </cell>
          <cell r="D242">
            <v>0</v>
          </cell>
          <cell r="E242">
            <v>2.6732</v>
          </cell>
          <cell r="F242">
            <v>0.7681</v>
          </cell>
          <cell r="G242">
            <v>0.2087</v>
          </cell>
          <cell r="H242">
            <v>0.15340000000000001</v>
          </cell>
          <cell r="I242">
            <v>7.3899999999999993E-2</v>
          </cell>
          <cell r="J242">
            <v>5.6899999999999999E-2</v>
          </cell>
          <cell r="K242">
            <v>0.1928</v>
          </cell>
          <cell r="L242">
            <v>4.1269999999999998</v>
          </cell>
          <cell r="M242">
            <v>1160.5</v>
          </cell>
          <cell r="N242">
            <v>41387</v>
          </cell>
          <cell r="O242">
            <v>0</v>
          </cell>
          <cell r="Q242">
            <v>266460</v>
          </cell>
          <cell r="S242">
            <v>147.4</v>
          </cell>
          <cell r="T242">
            <v>14.4</v>
          </cell>
          <cell r="U242">
            <v>133</v>
          </cell>
          <cell r="V242">
            <v>1.3366</v>
          </cell>
        </row>
        <row r="243">
          <cell r="A243" t="str">
            <v>84-20-337</v>
          </cell>
          <cell r="B243" t="str">
            <v>Devon</v>
          </cell>
          <cell r="C243" t="str">
            <v>Hencken 1H</v>
          </cell>
          <cell r="D243">
            <v>0</v>
          </cell>
          <cell r="E243">
            <v>2.7864</v>
          </cell>
          <cell r="F243">
            <v>0.87250000000000005</v>
          </cell>
          <cell r="G243">
            <v>0.24909999999999999</v>
          </cell>
          <cell r="H243">
            <v>0.18279999999999999</v>
          </cell>
          <cell r="I243">
            <v>8.8200000000000001E-2</v>
          </cell>
          <cell r="J243">
            <v>6.9599999999999995E-2</v>
          </cell>
          <cell r="K243">
            <v>0.124</v>
          </cell>
          <cell r="L243">
            <v>4.3726000000000003</v>
          </cell>
          <cell r="M243">
            <v>1162.5</v>
          </cell>
          <cell r="N243">
            <v>41453</v>
          </cell>
          <cell r="O243">
            <v>0</v>
          </cell>
          <cell r="Q243">
            <v>10071</v>
          </cell>
          <cell r="S243">
            <v>141</v>
          </cell>
          <cell r="T243">
            <v>14.4</v>
          </cell>
          <cell r="U243">
            <v>126.6</v>
          </cell>
          <cell r="V243">
            <v>1.7309000000000001</v>
          </cell>
        </row>
        <row r="246">
          <cell r="A246" t="str">
            <v>71-0001-24</v>
          </cell>
          <cell r="B246" t="str">
            <v>Goforth Plant</v>
          </cell>
          <cell r="C246" t="str">
            <v>Goforth Inlet</v>
          </cell>
          <cell r="D246">
            <v>0</v>
          </cell>
          <cell r="E246">
            <v>3.2431999999999999</v>
          </cell>
          <cell r="F246">
            <v>1.1835</v>
          </cell>
          <cell r="G246">
            <v>0.2273</v>
          </cell>
          <cell r="H246">
            <v>0.3629</v>
          </cell>
          <cell r="I246">
            <v>0.1145</v>
          </cell>
          <cell r="J246">
            <v>0.1065</v>
          </cell>
          <cell r="K246">
            <v>0.2039</v>
          </cell>
          <cell r="L246">
            <v>5.4417999999999997</v>
          </cell>
          <cell r="M246">
            <v>1227</v>
          </cell>
          <cell r="N246">
            <v>41426</v>
          </cell>
          <cell r="O246">
            <v>0</v>
          </cell>
        </row>
        <row r="247">
          <cell r="A247" t="str">
            <v>72-10-025</v>
          </cell>
          <cell r="B247" t="str">
            <v>ETC 006957</v>
          </cell>
          <cell r="C247" t="str">
            <v xml:space="preserve">Goforth Compressor MM </v>
          </cell>
          <cell r="D247">
            <v>0</v>
          </cell>
          <cell r="E247">
            <v>3.2263000000000002</v>
          </cell>
          <cell r="F247">
            <v>1.1261000000000001</v>
          </cell>
          <cell r="G247">
            <v>0.2319</v>
          </cell>
          <cell r="H247">
            <v>0.33169999999999999</v>
          </cell>
          <cell r="I247">
            <v>0.1032</v>
          </cell>
          <cell r="J247">
            <v>9.4600000000000004E-2</v>
          </cell>
          <cell r="K247">
            <v>0.1328</v>
          </cell>
          <cell r="L247">
            <v>5.2465999999999999</v>
          </cell>
          <cell r="M247">
            <v>1207.5999999999999</v>
          </cell>
          <cell r="N247">
            <v>41306</v>
          </cell>
          <cell r="O247">
            <v>0</v>
          </cell>
        </row>
        <row r="248">
          <cell r="A248" t="str">
            <v>78-0000-24</v>
          </cell>
          <cell r="B248" t="str">
            <v>Azle Plant</v>
          </cell>
          <cell r="C248" t="str">
            <v>Azle Plant Inlet</v>
          </cell>
          <cell r="D248">
            <v>0</v>
          </cell>
          <cell r="E248">
            <v>2.5872999999999999</v>
          </cell>
          <cell r="F248">
            <v>0.72489999999999999</v>
          </cell>
          <cell r="G248">
            <v>0.15529999999999999</v>
          </cell>
          <cell r="H248">
            <v>0.19350000000000001</v>
          </cell>
          <cell r="I248">
            <v>6.9599999999999995E-2</v>
          </cell>
          <cell r="J248">
            <v>5.4699999999999999E-2</v>
          </cell>
          <cell r="K248">
            <v>0.113</v>
          </cell>
          <cell r="L248">
            <v>3.8982999999999999</v>
          </cell>
          <cell r="M248">
            <v>1149.2</v>
          </cell>
          <cell r="N248">
            <v>41145</v>
          </cell>
          <cell r="O248">
            <v>0</v>
          </cell>
        </row>
        <row r="249">
          <cell r="A249" t="str">
            <v>78-2000-24</v>
          </cell>
          <cell r="B249" t="str">
            <v>Silver Creek Plant</v>
          </cell>
          <cell r="C249" t="str">
            <v>Silver Creek Plant Inlet #1</v>
          </cell>
          <cell r="D249">
            <v>0</v>
          </cell>
          <cell r="E249">
            <v>2.7179000000000002</v>
          </cell>
          <cell r="F249">
            <v>0.86639999999999995</v>
          </cell>
          <cell r="G249">
            <v>0.1784</v>
          </cell>
          <cell r="H249">
            <v>0.24629999999999999</v>
          </cell>
          <cell r="I249">
            <v>8.6900000000000005E-2</v>
          </cell>
          <cell r="J249">
            <v>7.1900000000000006E-2</v>
          </cell>
          <cell r="K249">
            <v>0.15279999999999999</v>
          </cell>
          <cell r="L249">
            <v>4.3205999999999998</v>
          </cell>
          <cell r="M249">
            <v>1171.4000000000001</v>
          </cell>
          <cell r="N249">
            <v>41000</v>
          </cell>
          <cell r="O249">
            <v>0</v>
          </cell>
        </row>
        <row r="250">
          <cell r="A250" t="str">
            <v>78-2001-24</v>
          </cell>
          <cell r="B250" t="str">
            <v>Silver Creek Plant</v>
          </cell>
          <cell r="C250" t="str">
            <v>Silver Creek Plant Inlet #2</v>
          </cell>
          <cell r="D250">
            <v>0</v>
          </cell>
          <cell r="E250">
            <v>2.7179000000000002</v>
          </cell>
          <cell r="F250">
            <v>0.86639999999999995</v>
          </cell>
          <cell r="G250">
            <v>0.1784</v>
          </cell>
          <cell r="H250">
            <v>0.24629999999999999</v>
          </cell>
          <cell r="I250">
            <v>8.6900000000000005E-2</v>
          </cell>
          <cell r="J250">
            <v>7.1900000000000006E-2</v>
          </cell>
          <cell r="K250">
            <v>0.15279999999999999</v>
          </cell>
          <cell r="L250">
            <v>4.3205999999999998</v>
          </cell>
          <cell r="M250">
            <v>1171.4000000000001</v>
          </cell>
          <cell r="N250">
            <v>41000</v>
          </cell>
          <cell r="O250">
            <v>0</v>
          </cell>
        </row>
        <row r="251">
          <cell r="A251" t="str">
            <v>72-40-347</v>
          </cell>
          <cell r="B251" t="str">
            <v>Crosstex</v>
          </cell>
          <cell r="C251" t="str">
            <v>ETC Veale - IC</v>
          </cell>
          <cell r="D251">
            <v>0</v>
          </cell>
          <cell r="E251">
            <v>2.6456</v>
          </cell>
          <cell r="F251">
            <v>0.75260000000000005</v>
          </cell>
          <cell r="G251">
            <v>0.1593</v>
          </cell>
          <cell r="H251">
            <v>0.20150000000000001</v>
          </cell>
          <cell r="I251">
            <v>7.3300000000000004E-2</v>
          </cell>
          <cell r="J251">
            <v>5.8599999999999999E-2</v>
          </cell>
          <cell r="K251">
            <v>0.1394</v>
          </cell>
          <cell r="L251">
            <v>4.0303000000000004</v>
          </cell>
          <cell r="M251">
            <v>1152.7</v>
          </cell>
          <cell r="N251">
            <v>41163</v>
          </cell>
          <cell r="O251">
            <v>0</v>
          </cell>
        </row>
        <row r="252">
          <cell r="A252" t="str">
            <v>6960-00</v>
          </cell>
          <cell r="B252" t="str">
            <v>ETC</v>
          </cell>
          <cell r="C252" t="str">
            <v>ETC Veale Ranch IC</v>
          </cell>
          <cell r="D252">
            <v>0</v>
          </cell>
          <cell r="E252">
            <v>2.6755</v>
          </cell>
          <cell r="F252">
            <v>0.78969999999999996</v>
          </cell>
          <cell r="G252">
            <v>0.1638</v>
          </cell>
          <cell r="H252">
            <v>0.20749999999999999</v>
          </cell>
          <cell r="I252">
            <v>7.5499999999999998E-2</v>
          </cell>
          <cell r="J252">
            <v>6.0400000000000002E-2</v>
          </cell>
          <cell r="K252">
            <v>0.13420000000000001</v>
          </cell>
          <cell r="L252">
            <v>4.1066000000000003</v>
          </cell>
          <cell r="M252">
            <v>1155</v>
          </cell>
          <cell r="N252">
            <v>41180</v>
          </cell>
          <cell r="O252">
            <v>0</v>
          </cell>
        </row>
        <row r="253">
          <cell r="A253" t="str">
            <v>9785-00</v>
          </cell>
          <cell r="B253" t="str">
            <v>ETC</v>
          </cell>
          <cell r="C253" t="str">
            <v>ETC Chief Goforth</v>
          </cell>
          <cell r="D253">
            <v>0</v>
          </cell>
          <cell r="E253">
            <v>3.2566999999999999</v>
          </cell>
          <cell r="F253">
            <v>1.1679999999999999</v>
          </cell>
          <cell r="G253">
            <v>0.23430000000000001</v>
          </cell>
          <cell r="H253">
            <v>0.3639</v>
          </cell>
          <cell r="I253">
            <v>0.1268</v>
          </cell>
          <cell r="J253">
            <v>0.12</v>
          </cell>
          <cell r="K253">
            <v>0.15679999999999999</v>
          </cell>
          <cell r="L253">
            <v>5.4264999999999999</v>
          </cell>
          <cell r="M253">
            <v>1224.5</v>
          </cell>
          <cell r="N253">
            <v>41395</v>
          </cell>
          <cell r="O253">
            <v>0</v>
          </cell>
        </row>
      </sheetData>
      <sheetData sheetId="6">
        <row r="4">
          <cell r="B4" t="str">
            <v>Fees per Producer/Contract</v>
          </cell>
          <cell r="C4" t="str">
            <v>Processing - $/MMBtu</v>
          </cell>
          <cell r="D4" t="str">
            <v>NGL Delivery $/gal</v>
          </cell>
          <cell r="E4" t="str">
            <v>POR Gath $/MMBtu</v>
          </cell>
          <cell r="F4" t="str">
            <v>Dehy-Trtg $/Mcf</v>
          </cell>
          <cell r="G4" t="str">
            <v>Residue Gathering</v>
          </cell>
          <cell r="H4" t="str">
            <v>Residue Transport</v>
          </cell>
          <cell r="I4" t="str">
            <v>Gas Lift Gathering</v>
          </cell>
          <cell r="J4" t="str">
            <v>Aid in Construction</v>
          </cell>
          <cell r="K4" t="str">
            <v>Other Fees</v>
          </cell>
          <cell r="L4" t="str">
            <v>Cascade Fees</v>
          </cell>
          <cell r="M4" t="str">
            <v>Escalation Rate</v>
          </cell>
          <cell r="N4" t="str">
            <v>NGL %</v>
          </cell>
          <cell r="O4" t="str">
            <v>Residue%</v>
          </cell>
          <cell r="P4" t="str">
            <v>Escalation Date</v>
          </cell>
        </row>
        <row r="6">
          <cell r="B6" t="str">
            <v>Devon-GTH00086</v>
          </cell>
          <cell r="C6">
            <v>0.08</v>
          </cell>
          <cell r="D6">
            <v>1.2500000000000001E-2</v>
          </cell>
          <cell r="E6">
            <v>0.25</v>
          </cell>
          <cell r="L6">
            <v>0.3</v>
          </cell>
          <cell r="M6">
            <v>1</v>
          </cell>
          <cell r="N6">
            <v>0.95</v>
          </cell>
          <cell r="O6">
            <v>0</v>
          </cell>
        </row>
        <row r="7">
          <cell r="B7" t="str">
            <v>Devon-GTH00086WS</v>
          </cell>
          <cell r="C7">
            <v>0.08</v>
          </cell>
          <cell r="D7">
            <v>1.2500000000000001E-2</v>
          </cell>
          <cell r="E7">
            <v>0.25</v>
          </cell>
          <cell r="L7">
            <v>0.3</v>
          </cell>
          <cell r="M7">
            <v>1</v>
          </cell>
          <cell r="N7">
            <v>0.95</v>
          </cell>
          <cell r="O7">
            <v>0</v>
          </cell>
        </row>
        <row r="8">
          <cell r="B8" t="str">
            <v>Devon-GTH00086BB</v>
          </cell>
          <cell r="C8">
            <v>0.08</v>
          </cell>
          <cell r="D8">
            <v>1.2500000000000001E-2</v>
          </cell>
          <cell r="E8">
            <v>0.25</v>
          </cell>
          <cell r="L8">
            <v>0.3</v>
          </cell>
          <cell r="M8">
            <v>1</v>
          </cell>
          <cell r="N8">
            <v>0.95</v>
          </cell>
          <cell r="O8">
            <v>0</v>
          </cell>
        </row>
        <row r="9">
          <cell r="B9" t="str">
            <v>Devon-GTH00148</v>
          </cell>
          <cell r="C9">
            <v>0.08</v>
          </cell>
          <cell r="D9">
            <v>1.2500000000000001E-2</v>
          </cell>
          <cell r="E9">
            <v>0.05</v>
          </cell>
          <cell r="L9">
            <v>0.3</v>
          </cell>
          <cell r="M9">
            <v>1</v>
          </cell>
          <cell r="N9">
            <v>0.95</v>
          </cell>
          <cell r="O9">
            <v>0</v>
          </cell>
        </row>
        <row r="10">
          <cell r="B10" t="str">
            <v>ARP-PUR01134</v>
          </cell>
          <cell r="C10">
            <v>9.9959000000000006E-2</v>
          </cell>
          <cell r="D10">
            <v>1.2500000000000001E-2</v>
          </cell>
          <cell r="E10">
            <v>0.31250800000000001</v>
          </cell>
          <cell r="L10">
            <v>0.35</v>
          </cell>
          <cell r="M10">
            <v>1.2501891652172121</v>
          </cell>
          <cell r="N10">
            <v>0.95</v>
          </cell>
          <cell r="O10">
            <v>1</v>
          </cell>
          <cell r="P10">
            <v>39630</v>
          </cell>
        </row>
        <row r="11">
          <cell r="B11" t="str">
            <v>BSGA-GTH00117</v>
          </cell>
          <cell r="C11">
            <v>9.9984000000000003E-2</v>
          </cell>
          <cell r="D11">
            <v>1.2500000000000001E-2</v>
          </cell>
          <cell r="E11">
            <v>0.31244899999999998</v>
          </cell>
          <cell r="M11">
            <v>1.2497864334316842</v>
          </cell>
          <cell r="N11">
            <v>0.95</v>
          </cell>
          <cell r="O11">
            <v>0</v>
          </cell>
          <cell r="P11">
            <v>41183</v>
          </cell>
        </row>
        <row r="12">
          <cell r="B12" t="str">
            <v>Beacon-GTH00121WS</v>
          </cell>
          <cell r="C12">
            <v>9.5312999999999995E-2</v>
          </cell>
          <cell r="D12">
            <v>1.4999999999999999E-2</v>
          </cell>
          <cell r="E12">
            <v>0.416995</v>
          </cell>
          <cell r="F12">
            <v>5.9569999999999996E-3</v>
          </cell>
          <cell r="G12">
            <v>0.09</v>
          </cell>
          <cell r="H12">
            <v>0.23444000000000001</v>
          </cell>
          <cell r="K12">
            <v>7.0000000000000007E-2</v>
          </cell>
          <cell r="L12">
            <v>0.35</v>
          </cell>
          <cell r="M12">
            <v>1.1914131788642999</v>
          </cell>
          <cell r="N12">
            <v>1</v>
          </cell>
          <cell r="O12">
            <v>0</v>
          </cell>
          <cell r="P12">
            <v>39234</v>
          </cell>
        </row>
        <row r="13">
          <cell r="B13" t="str">
            <v>Beacon-GTH00121</v>
          </cell>
          <cell r="C13">
            <v>9.5312999999999995E-2</v>
          </cell>
          <cell r="D13">
            <v>0.03</v>
          </cell>
          <cell r="E13">
            <v>0.416995</v>
          </cell>
          <cell r="F13">
            <v>5.9569999999999996E-3</v>
          </cell>
          <cell r="G13">
            <v>0.09</v>
          </cell>
          <cell r="H13">
            <v>0.23444000000000001</v>
          </cell>
          <cell r="K13">
            <v>7.0000000000000007E-2</v>
          </cell>
          <cell r="L13">
            <v>0.35</v>
          </cell>
          <cell r="M13">
            <v>1.1914131788642999</v>
          </cell>
          <cell r="N13">
            <v>0.9</v>
          </cell>
          <cell r="O13">
            <v>0</v>
          </cell>
          <cell r="P13">
            <v>39234</v>
          </cell>
        </row>
        <row r="14">
          <cell r="B14" t="str">
            <v>CBMoncrief-PUR01363</v>
          </cell>
          <cell r="C14">
            <v>0.109199</v>
          </cell>
          <cell r="D14">
            <v>1.4999999999999999E-2</v>
          </cell>
          <cell r="E14">
            <v>0.32759700000000003</v>
          </cell>
          <cell r="F14">
            <v>1.6379999999999999E-2</v>
          </cell>
          <cell r="L14">
            <v>0.35</v>
          </cell>
          <cell r="M14">
            <v>1.0919889999999999</v>
          </cell>
          <cell r="N14">
            <v>0.9</v>
          </cell>
          <cell r="O14">
            <v>1</v>
          </cell>
          <cell r="P14" t="str">
            <v>None</v>
          </cell>
        </row>
        <row r="15">
          <cell r="B15" t="str">
            <v>CalTex-PUR01179</v>
          </cell>
          <cell r="C15">
            <v>0.1</v>
          </cell>
          <cell r="D15">
            <v>1.2500000000000001E-2</v>
          </cell>
          <cell r="E15">
            <v>0.45</v>
          </cell>
          <cell r="F15">
            <v>5.0000000000000001E-3</v>
          </cell>
          <cell r="M15">
            <v>1</v>
          </cell>
          <cell r="N15">
            <v>0.9</v>
          </cell>
          <cell r="O15">
            <v>1</v>
          </cell>
          <cell r="P15">
            <v>38657</v>
          </cell>
        </row>
        <row r="16">
          <cell r="B16" t="str">
            <v>CEMI-GTH00174</v>
          </cell>
          <cell r="C16">
            <v>0.2</v>
          </cell>
          <cell r="D16">
            <v>1.4999999999999999E-2</v>
          </cell>
          <cell r="E16">
            <v>0.12</v>
          </cell>
          <cell r="G16">
            <v>0.05</v>
          </cell>
          <cell r="I16">
            <v>0.15</v>
          </cell>
          <cell r="L16">
            <v>0.35</v>
          </cell>
          <cell r="M16">
            <v>1</v>
          </cell>
          <cell r="N16">
            <v>1</v>
          </cell>
          <cell r="O16">
            <v>1</v>
          </cell>
          <cell r="P16">
            <v>39814</v>
          </cell>
        </row>
        <row r="17">
          <cell r="B17" t="str">
            <v>CEMI-GTH00174WS</v>
          </cell>
          <cell r="C17">
            <v>0.2</v>
          </cell>
          <cell r="D17">
            <v>1.4999999999999999E-2</v>
          </cell>
          <cell r="E17">
            <v>0.12</v>
          </cell>
          <cell r="G17">
            <v>0.05</v>
          </cell>
          <cell r="I17">
            <v>0.15</v>
          </cell>
          <cell r="L17">
            <v>0.35</v>
          </cell>
          <cell r="M17">
            <v>1</v>
          </cell>
          <cell r="N17">
            <v>1</v>
          </cell>
          <cell r="O17">
            <v>1</v>
          </cell>
          <cell r="P17">
            <v>39814</v>
          </cell>
        </row>
        <row r="18">
          <cell r="B18" t="str">
            <v>CEMI-GTH00165</v>
          </cell>
          <cell r="C18">
            <v>0.2</v>
          </cell>
          <cell r="D18">
            <v>1.4999999999999999E-2</v>
          </cell>
          <cell r="E18">
            <v>0.2</v>
          </cell>
          <cell r="I18">
            <v>0.2</v>
          </cell>
          <cell r="L18">
            <v>0.35</v>
          </cell>
          <cell r="M18">
            <v>1</v>
          </cell>
          <cell r="N18">
            <v>1</v>
          </cell>
          <cell r="O18">
            <v>1</v>
          </cell>
        </row>
        <row r="19">
          <cell r="B19" t="str">
            <v>Chief-PUR01184</v>
          </cell>
          <cell r="C19">
            <v>0.08</v>
          </cell>
          <cell r="D19">
            <v>1.2500000000000001E-2</v>
          </cell>
          <cell r="E19">
            <v>0.25</v>
          </cell>
          <cell r="H19">
            <v>0.245</v>
          </cell>
          <cell r="K19">
            <v>0.245</v>
          </cell>
          <cell r="L19">
            <v>0.35</v>
          </cell>
          <cell r="M19">
            <v>1</v>
          </cell>
          <cell r="N19">
            <v>0.95</v>
          </cell>
          <cell r="O19">
            <v>1</v>
          </cell>
        </row>
        <row r="20">
          <cell r="B20" t="str">
            <v>Empire-GTH00154</v>
          </cell>
          <cell r="C20">
            <v>0.05</v>
          </cell>
          <cell r="D20">
            <v>1.4999999999999999E-2</v>
          </cell>
          <cell r="E20">
            <v>0.05</v>
          </cell>
          <cell r="G20">
            <v>0.09</v>
          </cell>
          <cell r="I20">
            <v>0.3</v>
          </cell>
          <cell r="K20">
            <v>0.03</v>
          </cell>
          <cell r="M20">
            <v>1</v>
          </cell>
          <cell r="N20">
            <v>0.95</v>
          </cell>
          <cell r="O20">
            <v>0.995</v>
          </cell>
          <cell r="P20" t="str">
            <v>None</v>
          </cell>
        </row>
        <row r="21">
          <cell r="B21" t="str">
            <v>Empire-GTH00177</v>
          </cell>
          <cell r="E21" t="e">
            <v>#N/A</v>
          </cell>
          <cell r="P21" t="str">
            <v>None</v>
          </cell>
        </row>
        <row r="22">
          <cell r="B22" t="str">
            <v>EnerVest-PUR01124</v>
          </cell>
          <cell r="C22">
            <v>0.104382</v>
          </cell>
          <cell r="D22">
            <v>1.2500000000000001E-2</v>
          </cell>
          <cell r="E22">
            <v>0.32619599999999999</v>
          </cell>
          <cell r="M22">
            <v>1.3047747148903275</v>
          </cell>
          <cell r="N22">
            <v>0.95</v>
          </cell>
          <cell r="O22">
            <v>1</v>
          </cell>
          <cell r="P22">
            <v>39722</v>
          </cell>
        </row>
        <row r="23">
          <cell r="B23" t="str">
            <v>EnerVest-GTH00100</v>
          </cell>
          <cell r="C23">
            <v>0.3</v>
          </cell>
          <cell r="D23">
            <v>1.2500000000000001E-2</v>
          </cell>
          <cell r="E23">
            <v>0.3</v>
          </cell>
          <cell r="F23">
            <v>5.0000000000000001E-3</v>
          </cell>
          <cell r="I23">
            <v>0.3</v>
          </cell>
          <cell r="J23">
            <v>0.3</v>
          </cell>
          <cell r="M23">
            <v>1</v>
          </cell>
          <cell r="N23">
            <v>1</v>
          </cell>
          <cell r="O23">
            <v>0</v>
          </cell>
        </row>
        <row r="24">
          <cell r="B24" t="str">
            <v>EnerVest-GTH00215</v>
          </cell>
          <cell r="C24">
            <v>0.37114599999999998</v>
          </cell>
          <cell r="D24">
            <v>1.2500000000000001E-2</v>
          </cell>
          <cell r="E24">
            <v>0.26510400000000001</v>
          </cell>
          <cell r="F24">
            <v>1.0604000000000001E-2</v>
          </cell>
          <cell r="G24">
            <v>0.106042</v>
          </cell>
          <cell r="K24">
            <v>3.1812E-2</v>
          </cell>
          <cell r="M24">
            <v>1.0604149480000002</v>
          </cell>
          <cell r="N24">
            <v>1</v>
          </cell>
          <cell r="O24">
            <v>0</v>
          </cell>
          <cell r="P24">
            <v>40575</v>
          </cell>
        </row>
        <row r="25">
          <cell r="B25" t="str">
            <v>EnerVest-GTH00096</v>
          </cell>
          <cell r="C25">
            <v>0.13</v>
          </cell>
          <cell r="D25">
            <v>1.2500000000000001E-2</v>
          </cell>
          <cell r="E25">
            <v>0.06</v>
          </cell>
          <cell r="F25">
            <v>1.4999999999999999E-2</v>
          </cell>
          <cell r="G25">
            <v>0.09</v>
          </cell>
          <cell r="H25">
            <v>0.255</v>
          </cell>
          <cell r="L25">
            <v>0.3</v>
          </cell>
          <cell r="M25">
            <v>1</v>
          </cell>
          <cell r="N25">
            <v>1</v>
          </cell>
          <cell r="O25">
            <v>1</v>
          </cell>
        </row>
        <row r="26">
          <cell r="B26" t="str">
            <v>EnerVest-GTH00096WS</v>
          </cell>
          <cell r="C26">
            <v>0.13</v>
          </cell>
          <cell r="D26">
            <v>1.2500000000000001E-2</v>
          </cell>
          <cell r="E26">
            <v>0.06</v>
          </cell>
          <cell r="F26">
            <v>1.4999999999999999E-2</v>
          </cell>
          <cell r="G26">
            <v>0.09</v>
          </cell>
          <cell r="H26">
            <v>0.255</v>
          </cell>
          <cell r="L26">
            <v>0.3</v>
          </cell>
          <cell r="M26">
            <v>1</v>
          </cell>
          <cell r="N26">
            <v>1</v>
          </cell>
          <cell r="O26">
            <v>1</v>
          </cell>
        </row>
        <row r="27">
          <cell r="B27" t="str">
            <v>Legend-PUR01309</v>
          </cell>
          <cell r="C27">
            <v>8.7359000000000006E-2</v>
          </cell>
          <cell r="D27">
            <v>1.4999999999999999E-2</v>
          </cell>
          <cell r="E27">
            <v>0.305757</v>
          </cell>
          <cell r="F27">
            <v>5.4599999999999996E-3</v>
          </cell>
          <cell r="L27">
            <v>0.3</v>
          </cell>
          <cell r="M27">
            <v>1.0919889999999999</v>
          </cell>
          <cell r="N27">
            <v>0.93</v>
          </cell>
          <cell r="O27">
            <v>0.995</v>
          </cell>
          <cell r="P27">
            <v>39783</v>
          </cell>
        </row>
        <row r="28">
          <cell r="B28" t="str">
            <v>Legend-PUR01309WS</v>
          </cell>
          <cell r="C28">
            <v>8.7359000000000006E-2</v>
          </cell>
          <cell r="D28">
            <v>1.4999999999999999E-2</v>
          </cell>
          <cell r="E28">
            <v>0.305757</v>
          </cell>
          <cell r="F28">
            <v>5.4599999999999996E-3</v>
          </cell>
          <cell r="L28">
            <v>0.3</v>
          </cell>
          <cell r="M28">
            <v>1.0919889999999999</v>
          </cell>
          <cell r="N28">
            <v>0.93</v>
          </cell>
          <cell r="O28">
            <v>0.995</v>
          </cell>
          <cell r="P28">
            <v>39783</v>
          </cell>
        </row>
        <row r="29">
          <cell r="B29" t="str">
            <v>Legend-GTH00230</v>
          </cell>
          <cell r="C29">
            <v>0.4</v>
          </cell>
          <cell r="D29">
            <v>1.2500000000000001E-2</v>
          </cell>
          <cell r="E29">
            <v>0.15</v>
          </cell>
          <cell r="K29">
            <v>0.03</v>
          </cell>
          <cell r="L29">
            <v>0.3</v>
          </cell>
          <cell r="M29">
            <v>1</v>
          </cell>
          <cell r="N29">
            <v>1</v>
          </cell>
          <cell r="O29">
            <v>1</v>
          </cell>
          <cell r="P29">
            <v>41000</v>
          </cell>
        </row>
        <row r="30">
          <cell r="B30" t="str">
            <v>NextEra-PUR01467</v>
          </cell>
          <cell r="C30">
            <v>0.33053199999999999</v>
          </cell>
          <cell r="D30">
            <v>1.2500000000000001E-2</v>
          </cell>
          <cell r="E30">
            <v>0.33053199999999999</v>
          </cell>
          <cell r="I30">
            <v>0.25</v>
          </cell>
          <cell r="M30">
            <v>1.1017722239999999</v>
          </cell>
          <cell r="N30">
            <v>1</v>
          </cell>
          <cell r="O30">
            <v>1</v>
          </cell>
          <cell r="P30">
            <v>40179</v>
          </cell>
        </row>
        <row r="31">
          <cell r="B31" t="str">
            <v>Peregrine-PUR01222</v>
          </cell>
          <cell r="C31">
            <v>0.08</v>
          </cell>
          <cell r="D31">
            <v>2.5000000000000001E-2</v>
          </cell>
          <cell r="E31">
            <v>0.3</v>
          </cell>
          <cell r="M31">
            <v>1</v>
          </cell>
          <cell r="N31">
            <v>0.9</v>
          </cell>
          <cell r="O31">
            <v>1</v>
          </cell>
        </row>
        <row r="32">
          <cell r="B32" t="str">
            <v>Pioneer-PUR01131</v>
          </cell>
          <cell r="C32">
            <v>0.08</v>
          </cell>
          <cell r="D32">
            <v>1.2500000000000001E-2</v>
          </cell>
          <cell r="E32">
            <v>0.35</v>
          </cell>
          <cell r="L32">
            <v>0.35</v>
          </cell>
          <cell r="M32">
            <v>1</v>
          </cell>
          <cell r="N32">
            <v>0.9</v>
          </cell>
          <cell r="O32">
            <v>1</v>
          </cell>
          <cell r="P32" t="str">
            <v>None</v>
          </cell>
        </row>
        <row r="33">
          <cell r="B33" t="str">
            <v>Premier-PUR01369</v>
          </cell>
          <cell r="C33">
            <v>9.2627000000000001E-2</v>
          </cell>
          <cell r="D33">
            <v>1.4999999999999999E-2</v>
          </cell>
          <cell r="E33">
            <v>0.40524300000000002</v>
          </cell>
          <cell r="F33">
            <v>1.7368000000000001E-2</v>
          </cell>
          <cell r="J33">
            <v>0.15</v>
          </cell>
          <cell r="L33">
            <v>0.35</v>
          </cell>
          <cell r="M33">
            <v>1.1578359366999997</v>
          </cell>
          <cell r="N33">
            <v>0.95</v>
          </cell>
          <cell r="O33">
            <v>0.99</v>
          </cell>
          <cell r="P33">
            <v>40057</v>
          </cell>
        </row>
        <row r="34">
          <cell r="B34" t="str">
            <v>Premier-PUR01369WS</v>
          </cell>
          <cell r="C34">
            <v>9.2627000000000001E-2</v>
          </cell>
          <cell r="D34">
            <v>1.4999999999999999E-2</v>
          </cell>
          <cell r="E34">
            <v>0.40524300000000002</v>
          </cell>
          <cell r="F34">
            <v>1.7368000000000001E-2</v>
          </cell>
          <cell r="J34">
            <v>0.15</v>
          </cell>
          <cell r="L34">
            <v>0.35</v>
          </cell>
          <cell r="M34">
            <v>1.1578359366999997</v>
          </cell>
          <cell r="N34">
            <v>0.95</v>
          </cell>
          <cell r="O34">
            <v>0.99</v>
          </cell>
          <cell r="P34">
            <v>40057</v>
          </cell>
        </row>
        <row r="35">
          <cell r="B35" t="str">
            <v>Premier-PUR01511</v>
          </cell>
          <cell r="C35">
            <v>9.9959000000000006E-2</v>
          </cell>
          <cell r="D35">
            <v>1.2500000000000001E-2</v>
          </cell>
          <cell r="E35">
            <v>0.31250800000000001</v>
          </cell>
          <cell r="L35">
            <v>0.35</v>
          </cell>
          <cell r="M35">
            <v>1.2501891652172121</v>
          </cell>
          <cell r="N35">
            <v>0.95</v>
          </cell>
          <cell r="O35">
            <v>1</v>
          </cell>
          <cell r="P35">
            <v>39630</v>
          </cell>
        </row>
        <row r="36">
          <cell r="B36" t="str">
            <v>Premier-PUR01122</v>
          </cell>
          <cell r="C36">
            <v>0.10531699999999999</v>
          </cell>
          <cell r="D36">
            <v>1.2500000000000001E-2</v>
          </cell>
          <cell r="E36">
            <v>0.39494200000000002</v>
          </cell>
          <cell r="I36">
            <v>0.08</v>
          </cell>
          <cell r="L36">
            <v>0.35</v>
          </cell>
          <cell r="M36">
            <v>1.3164693515313446</v>
          </cell>
          <cell r="N36">
            <v>0.95</v>
          </cell>
          <cell r="O36">
            <v>1</v>
          </cell>
          <cell r="P36">
            <v>40544</v>
          </cell>
        </row>
        <row r="37">
          <cell r="B37" t="str">
            <v>Premier-GTH00187</v>
          </cell>
          <cell r="C37">
            <v>0.10531699999999999</v>
          </cell>
          <cell r="D37">
            <v>1.2500000000000001E-2</v>
          </cell>
          <cell r="E37">
            <v>0.39494200000000002</v>
          </cell>
          <cell r="I37">
            <v>0.08</v>
          </cell>
          <cell r="L37">
            <v>0.35</v>
          </cell>
          <cell r="M37">
            <v>1.3164693515313446</v>
          </cell>
          <cell r="N37">
            <v>0.95</v>
          </cell>
          <cell r="O37">
            <v>1</v>
          </cell>
          <cell r="P37">
            <v>40544</v>
          </cell>
        </row>
        <row r="38">
          <cell r="B38" t="str">
            <v>Premier-PUR01127</v>
          </cell>
          <cell r="C38">
            <v>0.08</v>
          </cell>
          <cell r="D38">
            <v>1.2500000000000001E-2</v>
          </cell>
          <cell r="E38">
            <v>0.187469</v>
          </cell>
          <cell r="I38">
            <v>0.08</v>
          </cell>
          <cell r="L38">
            <v>0.35</v>
          </cell>
          <cell r="M38">
            <v>1.24979</v>
          </cell>
          <cell r="N38">
            <v>0.95</v>
          </cell>
          <cell r="O38">
            <v>1</v>
          </cell>
          <cell r="P38">
            <v>40057</v>
          </cell>
        </row>
        <row r="39">
          <cell r="B39" t="str">
            <v>Premier-GTH00216</v>
          </cell>
          <cell r="C39">
            <v>0.08</v>
          </cell>
          <cell r="D39">
            <v>1.2500000000000001E-2</v>
          </cell>
          <cell r="E39">
            <v>0.187469</v>
          </cell>
          <cell r="I39">
            <v>0.08</v>
          </cell>
          <cell r="L39">
            <v>0.35</v>
          </cell>
          <cell r="M39">
            <v>1.24979</v>
          </cell>
          <cell r="N39">
            <v>0.95</v>
          </cell>
          <cell r="O39">
            <v>1</v>
          </cell>
          <cell r="P39">
            <v>40057</v>
          </cell>
        </row>
        <row r="40">
          <cell r="B40" t="str">
            <v>Premier-PUR01123</v>
          </cell>
          <cell r="C40">
            <v>9.6167000000000002E-2</v>
          </cell>
          <cell r="D40">
            <v>1.2500000000000001E-2</v>
          </cell>
          <cell r="E40">
            <v>0.36062699999999998</v>
          </cell>
          <cell r="I40">
            <v>0.08</v>
          </cell>
          <cell r="L40">
            <v>0.35</v>
          </cell>
          <cell r="M40">
            <v>1.2020871526913086</v>
          </cell>
          <cell r="N40">
            <v>0.95</v>
          </cell>
          <cell r="O40">
            <v>1</v>
          </cell>
          <cell r="P40">
            <v>39873</v>
          </cell>
        </row>
        <row r="41">
          <cell r="B41" t="str">
            <v>Premier-GTH00132</v>
          </cell>
          <cell r="C41">
            <v>9.6167000000000002E-2</v>
          </cell>
          <cell r="D41">
            <v>1.2500000000000001E-2</v>
          </cell>
          <cell r="E41">
            <v>0.36062699999999998</v>
          </cell>
          <cell r="I41">
            <v>0.08</v>
          </cell>
          <cell r="L41">
            <v>0.35</v>
          </cell>
          <cell r="M41">
            <v>1.2020871526913086</v>
          </cell>
          <cell r="N41">
            <v>0.95</v>
          </cell>
          <cell r="O41">
            <v>1</v>
          </cell>
          <cell r="P41">
            <v>39873</v>
          </cell>
        </row>
        <row r="42">
          <cell r="B42" t="str">
            <v>Premier-GTH00238</v>
          </cell>
          <cell r="C42">
            <v>9.5404000000000003E-2</v>
          </cell>
          <cell r="D42">
            <v>2.5000000000000001E-2</v>
          </cell>
          <cell r="E42">
            <v>0.35776400000000003</v>
          </cell>
          <cell r="F42">
            <v>5.9620000000000003E-3</v>
          </cell>
          <cell r="I42">
            <v>0.3</v>
          </cell>
          <cell r="L42">
            <v>0.35</v>
          </cell>
          <cell r="M42">
            <v>1.1925467784635999</v>
          </cell>
          <cell r="N42">
            <v>0.95</v>
          </cell>
          <cell r="O42">
            <v>1</v>
          </cell>
          <cell r="P42">
            <v>39539</v>
          </cell>
        </row>
        <row r="43">
          <cell r="B43" t="str">
            <v>Premier-PUR01516</v>
          </cell>
          <cell r="C43">
            <v>0.31530000000000002</v>
          </cell>
          <cell r="D43">
            <v>1.4999999999999999E-2</v>
          </cell>
          <cell r="E43">
            <v>0.26274999999999998</v>
          </cell>
          <cell r="G43">
            <v>0.09</v>
          </cell>
          <cell r="I43">
            <v>0.3</v>
          </cell>
          <cell r="J43">
            <v>0.3</v>
          </cell>
          <cell r="K43">
            <v>5.2549999999999999E-2</v>
          </cell>
          <cell r="L43">
            <v>0.35</v>
          </cell>
          <cell r="M43">
            <v>1.0509999999999999</v>
          </cell>
          <cell r="N43">
            <v>1</v>
          </cell>
          <cell r="O43">
            <v>0.92</v>
          </cell>
          <cell r="P43">
            <v>40878</v>
          </cell>
        </row>
        <row r="44">
          <cell r="B44" t="str">
            <v>Bluestone-PUR01236</v>
          </cell>
          <cell r="C44">
            <v>9.2538999999999996E-2</v>
          </cell>
          <cell r="D44">
            <v>1.2500000000000001E-2</v>
          </cell>
          <cell r="E44">
            <v>0.289184</v>
          </cell>
          <cell r="J44">
            <v>0.24492900000000001</v>
          </cell>
          <cell r="L44">
            <v>0.35</v>
          </cell>
          <cell r="M44">
            <v>1.156734285</v>
          </cell>
          <cell r="N44">
            <v>0.95</v>
          </cell>
          <cell r="O44">
            <v>0.99</v>
          </cell>
          <cell r="P44">
            <v>39965</v>
          </cell>
        </row>
        <row r="45">
          <cell r="B45" t="str">
            <v>Bluestone-PUR01280</v>
          </cell>
          <cell r="C45">
            <v>9.3456999999999998E-2</v>
          </cell>
          <cell r="D45">
            <v>1.2500000000000001E-2</v>
          </cell>
          <cell r="E45">
            <v>0.29205199999999998</v>
          </cell>
          <cell r="J45">
            <v>0.151867</v>
          </cell>
          <cell r="L45">
            <v>0.35</v>
          </cell>
          <cell r="M45">
            <v>1.1682090891071999</v>
          </cell>
          <cell r="N45">
            <v>0.95</v>
          </cell>
          <cell r="O45">
            <v>0.99</v>
          </cell>
          <cell r="P45">
            <v>39539</v>
          </cell>
        </row>
        <row r="46">
          <cell r="B46" t="str">
            <v>Bluestone-PUR01331</v>
          </cell>
          <cell r="C46">
            <v>9.3456999999999998E-2</v>
          </cell>
          <cell r="D46">
            <v>1.4999999999999999E-2</v>
          </cell>
          <cell r="E46">
            <v>0.29205199999999998</v>
          </cell>
          <cell r="F46">
            <v>1.1682E-2</v>
          </cell>
          <cell r="L46">
            <v>0.35</v>
          </cell>
          <cell r="M46">
            <v>1.1682090891071999</v>
          </cell>
          <cell r="N46">
            <v>0.9</v>
          </cell>
          <cell r="O46">
            <v>0.99</v>
          </cell>
          <cell r="P46">
            <v>39569</v>
          </cell>
        </row>
        <row r="47">
          <cell r="B47" t="str">
            <v>Slate-PUR01514</v>
          </cell>
          <cell r="C47">
            <v>9.9959000000000006E-2</v>
          </cell>
          <cell r="D47">
            <v>1.2500000000000001E-2</v>
          </cell>
          <cell r="E47">
            <v>0.31250800000000001</v>
          </cell>
          <cell r="M47">
            <v>1.2501891652172121</v>
          </cell>
          <cell r="N47">
            <v>0.95</v>
          </cell>
          <cell r="O47">
            <v>1</v>
          </cell>
          <cell r="P47">
            <v>39630</v>
          </cell>
        </row>
        <row r="48">
          <cell r="B48" t="str">
            <v>Spindletop-PUR01279</v>
          </cell>
          <cell r="C48">
            <v>0</v>
          </cell>
          <cell r="D48">
            <v>1.2500000000000001E-2</v>
          </cell>
          <cell r="E48">
            <v>0.2</v>
          </cell>
          <cell r="G48">
            <v>9.8547999999999997E-2</v>
          </cell>
          <cell r="H48">
            <v>0.245</v>
          </cell>
          <cell r="K48">
            <v>0.59250000000000003</v>
          </cell>
          <cell r="M48">
            <v>1</v>
          </cell>
          <cell r="N48">
            <v>0</v>
          </cell>
          <cell r="O48">
            <v>0</v>
          </cell>
          <cell r="P48" t="str">
            <v>None</v>
          </cell>
        </row>
        <row r="49">
          <cell r="B49" t="str">
            <v>Total-GTH00200</v>
          </cell>
          <cell r="C49">
            <v>0.2</v>
          </cell>
          <cell r="D49">
            <v>1.4999999999999999E-2</v>
          </cell>
          <cell r="E49">
            <v>0.12</v>
          </cell>
          <cell r="G49">
            <v>0.05</v>
          </cell>
          <cell r="I49">
            <v>0.15</v>
          </cell>
          <cell r="L49">
            <v>0.35</v>
          </cell>
          <cell r="M49">
            <v>1</v>
          </cell>
          <cell r="N49">
            <v>1</v>
          </cell>
          <cell r="O49">
            <v>1</v>
          </cell>
          <cell r="P49">
            <v>39814</v>
          </cell>
        </row>
        <row r="50">
          <cell r="B50" t="str">
            <v>Total-GTH00200WS</v>
          </cell>
          <cell r="C50">
            <v>0.2</v>
          </cell>
          <cell r="D50">
            <v>1.4999999999999999E-2</v>
          </cell>
          <cell r="E50">
            <v>0.12</v>
          </cell>
          <cell r="G50">
            <v>0.05</v>
          </cell>
          <cell r="I50">
            <v>0.15</v>
          </cell>
          <cell r="L50">
            <v>0.35</v>
          </cell>
          <cell r="M50">
            <v>1</v>
          </cell>
          <cell r="N50">
            <v>1</v>
          </cell>
          <cell r="O50">
            <v>1</v>
          </cell>
          <cell r="P50">
            <v>39814</v>
          </cell>
        </row>
        <row r="51">
          <cell r="B51" t="str">
            <v>Total-GTH00201</v>
          </cell>
          <cell r="C51">
            <v>0.2</v>
          </cell>
          <cell r="D51">
            <v>1.4999999999999999E-2</v>
          </cell>
          <cell r="E51">
            <v>0.2</v>
          </cell>
          <cell r="I51">
            <v>0.2</v>
          </cell>
          <cell r="L51">
            <v>0.35</v>
          </cell>
          <cell r="M51">
            <v>1</v>
          </cell>
          <cell r="N51">
            <v>1</v>
          </cell>
          <cell r="O51">
            <v>1</v>
          </cell>
        </row>
        <row r="52">
          <cell r="B52" t="str">
            <v>Vantage-PUR01308</v>
          </cell>
          <cell r="C52">
            <v>9.3456999999999998E-2</v>
          </cell>
          <cell r="D52">
            <v>1.2500000000000001E-2</v>
          </cell>
          <cell r="E52">
            <v>0.40887299999999999</v>
          </cell>
          <cell r="F52">
            <v>5.842E-3</v>
          </cell>
          <cell r="L52">
            <v>0.35</v>
          </cell>
          <cell r="M52">
            <v>1.1682090891071999</v>
          </cell>
          <cell r="N52">
            <v>0.95</v>
          </cell>
          <cell r="O52">
            <v>0.99</v>
          </cell>
          <cell r="P52">
            <v>39904</v>
          </cell>
        </row>
        <row r="53">
          <cell r="B53" t="str">
            <v>XTO-GTH00105</v>
          </cell>
          <cell r="C53">
            <v>9.1578999999999994E-2</v>
          </cell>
          <cell r="D53">
            <v>1.2500000000000001E-2</v>
          </cell>
          <cell r="E53">
            <v>0.22894800000000001</v>
          </cell>
          <cell r="F53">
            <v>5.7239999999999999E-3</v>
          </cell>
          <cell r="L53">
            <v>0.3</v>
          </cell>
          <cell r="M53">
            <v>1.1682090891071999</v>
          </cell>
          <cell r="N53">
            <v>0.9</v>
          </cell>
          <cell r="O53">
            <v>0</v>
          </cell>
          <cell r="P53">
            <v>40544</v>
          </cell>
        </row>
        <row r="54">
          <cell r="B54" t="str">
            <v>XTO-PUR01242</v>
          </cell>
          <cell r="C54">
            <v>0.119141</v>
          </cell>
          <cell r="D54">
            <v>1.2500000000000001E-2</v>
          </cell>
          <cell r="E54">
            <v>0.416995</v>
          </cell>
          <cell r="F54">
            <v>5.9569999999999996E-3</v>
          </cell>
          <cell r="L54">
            <v>0.3</v>
          </cell>
          <cell r="M54">
            <v>1.1914131788642999</v>
          </cell>
          <cell r="N54">
            <v>0.95</v>
          </cell>
          <cell r="O54">
            <v>1</v>
          </cell>
          <cell r="P54">
            <v>39965</v>
          </cell>
        </row>
        <row r="55">
          <cell r="B55" t="str">
            <v>XTO-PUR01242WS</v>
          </cell>
          <cell r="C55">
            <v>0.119141</v>
          </cell>
          <cell r="D55">
            <v>1.2500000000000001E-2</v>
          </cell>
          <cell r="E55">
            <v>0.416995</v>
          </cell>
          <cell r="F55">
            <v>5.9569999999999996E-3</v>
          </cell>
          <cell r="L55">
            <v>0.3</v>
          </cell>
          <cell r="M55">
            <v>1.1914131788642999</v>
          </cell>
          <cell r="N55">
            <v>0.95</v>
          </cell>
          <cell r="O55">
            <v>1</v>
          </cell>
          <cell r="P55">
            <v>39965</v>
          </cell>
        </row>
        <row r="56">
          <cell r="B56" t="str">
            <v>XTO-GTH00191</v>
          </cell>
          <cell r="C56">
            <v>0.33053199999999999</v>
          </cell>
          <cell r="D56">
            <v>1.2500000000000001E-2</v>
          </cell>
          <cell r="E56">
            <v>0.27544299999999999</v>
          </cell>
          <cell r="F56">
            <v>1.6527E-2</v>
          </cell>
          <cell r="J56">
            <v>0.25</v>
          </cell>
          <cell r="K56">
            <v>0.22035399999999999</v>
          </cell>
          <cell r="L56">
            <v>0.3</v>
          </cell>
          <cell r="M56">
            <v>1.0930279999999999</v>
          </cell>
          <cell r="N56">
            <v>1</v>
          </cell>
          <cell r="O56">
            <v>0</v>
          </cell>
          <cell r="P56">
            <v>40179</v>
          </cell>
        </row>
        <row r="57">
          <cell r="B57" t="str">
            <v>XTO-GTH00191WS</v>
          </cell>
          <cell r="C57">
            <v>0.33053199999999999</v>
          </cell>
          <cell r="D57">
            <v>1.2500000000000001E-2</v>
          </cell>
          <cell r="E57">
            <v>0.27544299999999999</v>
          </cell>
          <cell r="F57">
            <v>1.6527E-2</v>
          </cell>
          <cell r="J57">
            <v>0.25</v>
          </cell>
          <cell r="K57">
            <v>0.22035399999999999</v>
          </cell>
          <cell r="L57">
            <v>0.3</v>
          </cell>
          <cell r="M57">
            <v>1.0930279999999999</v>
          </cell>
          <cell r="N57">
            <v>1</v>
          </cell>
          <cell r="O57">
            <v>0</v>
          </cell>
          <cell r="P57">
            <v>40179</v>
          </cell>
        </row>
        <row r="58">
          <cell r="B58" t="str">
            <v>XTO-GTH00131</v>
          </cell>
          <cell r="C58">
            <v>8.7359000000000006E-2</v>
          </cell>
          <cell r="D58">
            <v>1.2500000000000001E-2</v>
          </cell>
          <cell r="E58">
            <v>0.32759700000000003</v>
          </cell>
          <cell r="F58">
            <v>5.4599999999999996E-3</v>
          </cell>
          <cell r="M58">
            <v>1.09199</v>
          </cell>
          <cell r="N58">
            <v>0.95</v>
          </cell>
          <cell r="O58">
            <v>0</v>
          </cell>
          <cell r="P58">
            <v>41183</v>
          </cell>
        </row>
        <row r="66">
          <cell r="D66">
            <v>0.05</v>
          </cell>
        </row>
        <row r="67">
          <cell r="D67">
            <v>0.1</v>
          </cell>
          <cell r="E67">
            <v>0.1</v>
          </cell>
        </row>
        <row r="68">
          <cell r="C68">
            <v>0.15</v>
          </cell>
          <cell r="D68">
            <v>0.15</v>
          </cell>
        </row>
        <row r="69">
          <cell r="C69">
            <v>0.2</v>
          </cell>
          <cell r="E69">
            <v>0.15</v>
          </cell>
        </row>
        <row r="90">
          <cell r="E90">
            <v>1489</v>
          </cell>
        </row>
        <row r="91">
          <cell r="E91">
            <v>112</v>
          </cell>
        </row>
      </sheetData>
      <sheetData sheetId="7"/>
      <sheetData sheetId="8"/>
      <sheetData sheetId="9"/>
      <sheetData sheetId="10"/>
      <sheetData sheetId="11"/>
      <sheetData sheetId="12">
        <row r="4">
          <cell r="B4" t="str">
            <v>Meter</v>
          </cell>
          <cell r="C4" t="str">
            <v>Producer on Statements</v>
          </cell>
          <cell r="D4" t="str">
            <v>Meter Description</v>
          </cell>
          <cell r="E4" t="str">
            <v>Contract</v>
          </cell>
          <cell r="F4" t="str">
            <v>No Wells</v>
          </cell>
          <cell r="G4" t="str">
            <v>Producer-Contract</v>
          </cell>
          <cell r="H4" t="str">
            <v>Gas Lift Meter</v>
          </cell>
          <cell r="I4" t="str">
            <v>Contract Party</v>
          </cell>
          <cell r="J4" t="str">
            <v>GL Count</v>
          </cell>
          <cell r="K4" t="str">
            <v>Producer</v>
          </cell>
          <cell r="L4" t="str">
            <v>System</v>
          </cell>
        </row>
        <row r="5">
          <cell r="B5" t="str">
            <v>72-10-069</v>
          </cell>
          <cell r="C5" t="str">
            <v>Devon Energy Production Company, L.P.</v>
          </cell>
          <cell r="D5" t="str">
            <v>Ray MM 1</v>
          </cell>
          <cell r="E5" t="str">
            <v>GTH00086</v>
          </cell>
          <cell r="F5">
            <v>1</v>
          </cell>
          <cell r="G5" t="str">
            <v>Devon-GTH00086</v>
          </cell>
          <cell r="I5" t="str">
            <v>Crosstex North Texas Gathering, L.P.</v>
          </cell>
          <cell r="J5" t="str">
            <v/>
          </cell>
          <cell r="K5" t="str">
            <v>Devon</v>
          </cell>
          <cell r="L5" t="str">
            <v>Goforth</v>
          </cell>
        </row>
        <row r="6">
          <cell r="B6" t="str">
            <v>72-10-084</v>
          </cell>
          <cell r="C6" t="str">
            <v>Devon Energy Production Company, L.P.</v>
          </cell>
          <cell r="D6" t="str">
            <v>Sugar Tree CDP</v>
          </cell>
          <cell r="E6" t="str">
            <v>GTH00086</v>
          </cell>
          <cell r="F6">
            <v>1</v>
          </cell>
          <cell r="G6" t="str">
            <v>Devon-GTH00086</v>
          </cell>
          <cell r="H6" t="str">
            <v>72-12-084</v>
          </cell>
          <cell r="I6" t="str">
            <v>Crosstex North Texas Gathering, L.P.</v>
          </cell>
          <cell r="J6">
            <v>1</v>
          </cell>
          <cell r="K6" t="str">
            <v>Devon</v>
          </cell>
          <cell r="L6" t="str">
            <v>Goforth</v>
          </cell>
        </row>
        <row r="7">
          <cell r="B7" t="str">
            <v>72-10-085</v>
          </cell>
          <cell r="C7" t="str">
            <v>Devon Energy Production Company, L.P.</v>
          </cell>
          <cell r="D7" t="str">
            <v>Grogan Barbee 1H</v>
          </cell>
          <cell r="E7" t="str">
            <v>GTH00086</v>
          </cell>
          <cell r="F7">
            <v>1</v>
          </cell>
          <cell r="G7" t="str">
            <v>Devon-GTH00086</v>
          </cell>
          <cell r="H7" t="str">
            <v>72-12-085</v>
          </cell>
          <cell r="I7" t="str">
            <v>Crosstex North Texas Gathering, L.P.</v>
          </cell>
          <cell r="J7">
            <v>1</v>
          </cell>
          <cell r="K7" t="str">
            <v>Devon</v>
          </cell>
          <cell r="L7" t="str">
            <v>Goforth</v>
          </cell>
        </row>
        <row r="8">
          <cell r="B8" t="str">
            <v>72-10-112</v>
          </cell>
          <cell r="C8" t="str">
            <v>Devon Energy Production Company, L.P.</v>
          </cell>
          <cell r="D8" t="str">
            <v>Wakefield 2H,3H,4H CDP</v>
          </cell>
          <cell r="E8" t="str">
            <v>GTH00086</v>
          </cell>
          <cell r="F8">
            <v>1</v>
          </cell>
          <cell r="G8" t="str">
            <v>Devon-GTH00086</v>
          </cell>
          <cell r="H8" t="str">
            <v>72-12-112</v>
          </cell>
          <cell r="I8" t="str">
            <v>Crosstex North Texas Gathering, L.P.</v>
          </cell>
          <cell r="J8">
            <v>1</v>
          </cell>
          <cell r="K8" t="str">
            <v>Devon</v>
          </cell>
          <cell r="L8" t="str">
            <v>Goforth</v>
          </cell>
        </row>
        <row r="9">
          <cell r="B9" t="str">
            <v>72-10-114</v>
          </cell>
          <cell r="C9" t="str">
            <v>Devon Energy Production Company, L.P.</v>
          </cell>
          <cell r="D9" t="str">
            <v>Reilly Bear Creek 2H &amp; 5H CDP</v>
          </cell>
          <cell r="E9" t="str">
            <v>GTH00086</v>
          </cell>
          <cell r="F9">
            <v>1</v>
          </cell>
          <cell r="G9" t="str">
            <v>Devon-GTH00086</v>
          </cell>
          <cell r="H9" t="str">
            <v>72-99-12-114</v>
          </cell>
          <cell r="I9" t="str">
            <v>Crosstex North Texas Gathering, L.P.</v>
          </cell>
          <cell r="J9">
            <v>1</v>
          </cell>
          <cell r="K9" t="str">
            <v>Devon</v>
          </cell>
          <cell r="L9" t="str">
            <v>Goforth</v>
          </cell>
        </row>
        <row r="10">
          <cell r="B10" t="str">
            <v>72-10-120</v>
          </cell>
          <cell r="C10" t="str">
            <v>Devon Energy Production Company, L.P.</v>
          </cell>
          <cell r="D10" t="str">
            <v>Reilly Bear Creek 3H &amp; 4H CDP</v>
          </cell>
          <cell r="E10" t="str">
            <v>GTH00086</v>
          </cell>
          <cell r="F10">
            <v>1</v>
          </cell>
          <cell r="G10" t="str">
            <v>Devon-GTH00086</v>
          </cell>
          <cell r="I10" t="str">
            <v>Crosstex North Texas Gathering, L.P.</v>
          </cell>
          <cell r="J10" t="str">
            <v/>
          </cell>
          <cell r="K10" t="str">
            <v>Devon</v>
          </cell>
          <cell r="L10" t="str">
            <v>Goforth</v>
          </cell>
        </row>
        <row r="11">
          <cell r="B11" t="str">
            <v>72-10-132</v>
          </cell>
          <cell r="C11" t="str">
            <v>Devon Energy Production Company, L.P.</v>
          </cell>
          <cell r="D11" t="str">
            <v>Veal Station Interconnect</v>
          </cell>
          <cell r="E11" t="str">
            <v>GTH00148</v>
          </cell>
          <cell r="F11">
            <v>1</v>
          </cell>
          <cell r="G11" t="str">
            <v>Devon-GTH00148</v>
          </cell>
          <cell r="I11" t="str">
            <v>Crosstex North Texas Gathering, L.P.</v>
          </cell>
          <cell r="J11" t="str">
            <v/>
          </cell>
          <cell r="K11" t="str">
            <v>Devon</v>
          </cell>
          <cell r="L11" t="str">
            <v>Goforth</v>
          </cell>
        </row>
        <row r="12">
          <cell r="B12" t="str">
            <v>72-10-140</v>
          </cell>
          <cell r="C12" t="str">
            <v>Devon Energy Production Company, L.P.</v>
          </cell>
          <cell r="D12" t="str">
            <v>Goforth 2 &amp; 3H CDP</v>
          </cell>
          <cell r="E12" t="str">
            <v>GTH00086</v>
          </cell>
          <cell r="F12">
            <v>1</v>
          </cell>
          <cell r="G12" t="str">
            <v>Devon-GTH00086</v>
          </cell>
          <cell r="H12" t="str">
            <v>72-12-140</v>
          </cell>
          <cell r="I12" t="str">
            <v>Crosstex North Texas Gathering, L.P.</v>
          </cell>
          <cell r="J12">
            <v>1</v>
          </cell>
          <cell r="K12" t="str">
            <v>Devon</v>
          </cell>
          <cell r="L12" t="str">
            <v>Goforth</v>
          </cell>
        </row>
        <row r="13">
          <cell r="B13" t="str">
            <v>72-10-142</v>
          </cell>
          <cell r="C13" t="str">
            <v>Devon Energy Production Company, L.P.</v>
          </cell>
          <cell r="D13" t="str">
            <v>Martha Reeves 1&amp;2 CDP</v>
          </cell>
          <cell r="E13" t="str">
            <v>GTH00086</v>
          </cell>
          <cell r="F13">
            <v>1</v>
          </cell>
          <cell r="G13" t="str">
            <v>Devon-GTH00086</v>
          </cell>
          <cell r="I13" t="str">
            <v>Crosstex North Texas Gathering, L.P.</v>
          </cell>
          <cell r="J13" t="str">
            <v/>
          </cell>
          <cell r="K13" t="str">
            <v>Devon</v>
          </cell>
          <cell r="L13" t="str">
            <v>Goforth</v>
          </cell>
        </row>
        <row r="14">
          <cell r="B14" t="str">
            <v>72-10-148</v>
          </cell>
          <cell r="C14" t="str">
            <v>Chesapeake Energy Marketing, Inc.</v>
          </cell>
          <cell r="D14" t="str">
            <v>Blue Drake Woody N 3-5-7H CDP</v>
          </cell>
          <cell r="E14" t="str">
            <v>GTH00165</v>
          </cell>
          <cell r="F14">
            <v>1</v>
          </cell>
          <cell r="G14" t="str">
            <v>CEMI-GTH00165</v>
          </cell>
          <cell r="H14" t="str">
            <v>72-12-148</v>
          </cell>
          <cell r="I14" t="str">
            <v>Crosstex North Texas Gathering, L.P.</v>
          </cell>
          <cell r="K14" t="str">
            <v>CEMI</v>
          </cell>
          <cell r="L14" t="str">
            <v>Goforth</v>
          </cell>
        </row>
        <row r="15">
          <cell r="B15" t="str">
            <v>72-10-148T</v>
          </cell>
          <cell r="C15" t="str">
            <v>Total Gas &amp; Power North America, Inc.</v>
          </cell>
          <cell r="D15" t="str">
            <v>Blue Drake Woody N 3-5-7H CDP</v>
          </cell>
          <cell r="E15" t="str">
            <v>GTH00201</v>
          </cell>
          <cell r="G15" t="str">
            <v>Total-GTH00201</v>
          </cell>
          <cell r="H15" t="str">
            <v>72-12-148T</v>
          </cell>
          <cell r="I15" t="str">
            <v>Crosstex North Texas Gathering, L.P.</v>
          </cell>
          <cell r="K15" t="str">
            <v>TotalG&amp;P</v>
          </cell>
          <cell r="L15" t="str">
            <v>Goforth</v>
          </cell>
        </row>
        <row r="16">
          <cell r="B16" t="str">
            <v>72-10-153</v>
          </cell>
          <cell r="C16" t="str">
            <v>Devon Energy Production Company, L.P.</v>
          </cell>
          <cell r="D16" t="str">
            <v>J E Carter 1,4,5,7 CDP</v>
          </cell>
          <cell r="E16" t="str">
            <v>GTH00086</v>
          </cell>
          <cell r="F16">
            <v>1</v>
          </cell>
          <cell r="G16" t="str">
            <v>Devon-GTH00086</v>
          </cell>
          <cell r="H16" t="str">
            <v>72-99-402-153</v>
          </cell>
          <cell r="I16" t="str">
            <v>Crosstex North Texas Gathering, L.P.</v>
          </cell>
          <cell r="J16">
            <v>1</v>
          </cell>
          <cell r="K16" t="str">
            <v>Devon</v>
          </cell>
          <cell r="L16" t="str">
            <v>Goforth</v>
          </cell>
        </row>
        <row r="17">
          <cell r="B17" t="str">
            <v>72-10-155</v>
          </cell>
          <cell r="C17" t="str">
            <v>Devon Energy Production Company, L.P.</v>
          </cell>
          <cell r="D17" t="str">
            <v>Cleveland Federal 1,2,3H CDP</v>
          </cell>
          <cell r="E17" t="str">
            <v>GTH00086</v>
          </cell>
          <cell r="F17">
            <v>1</v>
          </cell>
          <cell r="G17" t="str">
            <v>Devon-GTH00086</v>
          </cell>
          <cell r="I17" t="str">
            <v>Crosstex North Texas Gathering, L.P.</v>
          </cell>
          <cell r="J17" t="str">
            <v/>
          </cell>
          <cell r="K17" t="str">
            <v>Devon</v>
          </cell>
          <cell r="L17" t="str">
            <v>Goforth</v>
          </cell>
        </row>
        <row r="18">
          <cell r="B18" t="str">
            <v>72-10-158</v>
          </cell>
          <cell r="C18" t="str">
            <v>Bluestone Natural Resources II, LLC</v>
          </cell>
          <cell r="D18" t="str">
            <v>Hall CDP</v>
          </cell>
          <cell r="E18" t="str">
            <v>PUR01331</v>
          </cell>
          <cell r="F18">
            <v>1</v>
          </cell>
          <cell r="G18" t="str">
            <v>Bluestone-PUR01331</v>
          </cell>
          <cell r="H18" t="str">
            <v>72-12-158</v>
          </cell>
          <cell r="I18" t="str">
            <v>Crosstex Gulf Coast Marketing, Ltd.</v>
          </cell>
          <cell r="K18" t="str">
            <v>Bluestone</v>
          </cell>
          <cell r="L18" t="str">
            <v>Goforth</v>
          </cell>
        </row>
        <row r="19">
          <cell r="B19" t="str">
            <v>72-10-159</v>
          </cell>
          <cell r="C19" t="str">
            <v>Bluestone Natural Resources II, LLC</v>
          </cell>
          <cell r="D19" t="str">
            <v>Tandy CDP</v>
          </cell>
          <cell r="E19" t="str">
            <v>PUR01331</v>
          </cell>
          <cell r="F19">
            <v>1</v>
          </cell>
          <cell r="G19" t="str">
            <v>Bluestone-PUR01331</v>
          </cell>
          <cell r="H19" t="str">
            <v>72-12-159</v>
          </cell>
          <cell r="I19" t="str">
            <v>Crosstex Gulf Coast Marketing, Ltd.</v>
          </cell>
          <cell r="K19" t="str">
            <v>Bluestone</v>
          </cell>
          <cell r="L19" t="str">
            <v>Goforth</v>
          </cell>
        </row>
        <row r="20">
          <cell r="B20" t="str">
            <v>72-10-160</v>
          </cell>
          <cell r="C20" t="str">
            <v>Premier Natural Resources II, LLC</v>
          </cell>
          <cell r="D20" t="str">
            <v>Randle A Unit 12 13 14 15H CDP</v>
          </cell>
          <cell r="E20" t="str">
            <v>GTH00132</v>
          </cell>
          <cell r="F20">
            <v>1</v>
          </cell>
          <cell r="G20" t="str">
            <v>Premier-GTH00132</v>
          </cell>
          <cell r="H20" t="str">
            <v>72-12-160</v>
          </cell>
          <cell r="I20" t="str">
            <v>Crosstex North Texas Gathering, L.P.</v>
          </cell>
          <cell r="K20" t="str">
            <v>Premier</v>
          </cell>
          <cell r="L20" t="str">
            <v>Goforth</v>
          </cell>
        </row>
        <row r="21">
          <cell r="B21" t="str">
            <v>72-10-161</v>
          </cell>
          <cell r="C21" t="str">
            <v>Premier Natural Resources II, LLC</v>
          </cell>
          <cell r="D21" t="str">
            <v>Randle B Unit 20 21 H CDP</v>
          </cell>
          <cell r="E21" t="str">
            <v>GTH00132</v>
          </cell>
          <cell r="F21">
            <v>1</v>
          </cell>
          <cell r="G21" t="str">
            <v>Premier-GTH00132</v>
          </cell>
          <cell r="H21" t="str">
            <v>72-12-161</v>
          </cell>
          <cell r="I21" t="str">
            <v>Crosstex North Texas Gathering, L.P.</v>
          </cell>
          <cell r="K21" t="str">
            <v>Premier</v>
          </cell>
          <cell r="L21" t="str">
            <v>Goforth</v>
          </cell>
        </row>
        <row r="22">
          <cell r="B22" t="str">
            <v>72-10-172</v>
          </cell>
          <cell r="C22" t="str">
            <v>XTO Energy Inc.</v>
          </cell>
          <cell r="D22" t="str">
            <v>Quincy CDP</v>
          </cell>
          <cell r="E22" t="str">
            <v>GTH00191</v>
          </cell>
          <cell r="F22">
            <v>1</v>
          </cell>
          <cell r="G22" t="str">
            <v>XTO-GTH00191</v>
          </cell>
          <cell r="H22" t="str">
            <v>72-12-172</v>
          </cell>
          <cell r="I22" t="str">
            <v>Crosstex North Texas Gathering, L.P.</v>
          </cell>
          <cell r="K22" t="str">
            <v>XTO</v>
          </cell>
          <cell r="L22" t="str">
            <v>Goforth</v>
          </cell>
        </row>
        <row r="23">
          <cell r="B23" t="str">
            <v>72-10-179</v>
          </cell>
          <cell r="C23" t="str">
            <v>NextEra Energy Producer Services, LLC.</v>
          </cell>
          <cell r="D23" t="str">
            <v>Cherry 1 &amp; 2</v>
          </cell>
          <cell r="E23" t="str">
            <v>PUR01467</v>
          </cell>
          <cell r="F23">
            <v>1</v>
          </cell>
          <cell r="G23" t="str">
            <v>NextEra-PUR01467</v>
          </cell>
          <cell r="H23" t="str">
            <v>72-12-179</v>
          </cell>
          <cell r="I23" t="str">
            <v>Crosstex Gulf Coast Marketing, Ltd.</v>
          </cell>
          <cell r="K23" t="str">
            <v>NextEra</v>
          </cell>
          <cell r="L23" t="str">
            <v>Goforth</v>
          </cell>
        </row>
        <row r="24">
          <cell r="B24" t="str">
            <v>72-10-186</v>
          </cell>
          <cell r="C24" t="str">
            <v>Devon Energy Production Company, L.P.</v>
          </cell>
          <cell r="D24" t="str">
            <v>Faxel 4&amp;7 CDP</v>
          </cell>
          <cell r="E24" t="str">
            <v>GTH00086</v>
          </cell>
          <cell r="F24">
            <v>1</v>
          </cell>
          <cell r="G24" t="str">
            <v>Devon-GTH00086</v>
          </cell>
          <cell r="H24" t="str">
            <v>72-12-186</v>
          </cell>
          <cell r="I24" t="str">
            <v>Crosstex North Texas Gathering, L.P.</v>
          </cell>
          <cell r="J24">
            <v>1</v>
          </cell>
          <cell r="K24" t="str">
            <v>Devon</v>
          </cell>
          <cell r="L24" t="str">
            <v>Goforth</v>
          </cell>
        </row>
        <row r="25">
          <cell r="B25" t="str">
            <v>72-10-187</v>
          </cell>
          <cell r="C25" t="str">
            <v>Devon Energy Production Company, L.P.</v>
          </cell>
          <cell r="D25" t="str">
            <v>Ben Johnson 1H CDP</v>
          </cell>
          <cell r="E25" t="str">
            <v>GTH00086</v>
          </cell>
          <cell r="F25">
            <v>1</v>
          </cell>
          <cell r="G25" t="str">
            <v>Devon-GTH00086</v>
          </cell>
          <cell r="H25" t="str">
            <v>72-99-12-187</v>
          </cell>
          <cell r="I25" t="str">
            <v>Crosstex North Texas Gathering, L.P.</v>
          </cell>
          <cell r="J25">
            <v>1</v>
          </cell>
          <cell r="K25" t="str">
            <v>Devon</v>
          </cell>
          <cell r="L25" t="str">
            <v>Goforth</v>
          </cell>
        </row>
        <row r="26">
          <cell r="B26" t="str">
            <v>72-10-189</v>
          </cell>
          <cell r="C26" t="str">
            <v>Devon Energy Production Company, L.P.</v>
          </cell>
          <cell r="D26" t="str">
            <v>Martha Reeves 3H - 5H CDP</v>
          </cell>
          <cell r="E26" t="str">
            <v>GTH00086</v>
          </cell>
          <cell r="F26">
            <v>1</v>
          </cell>
          <cell r="G26" t="str">
            <v>Devon-GTH00086</v>
          </cell>
          <cell r="I26" t="str">
            <v>Crosstex North Texas Gathering, L.P.</v>
          </cell>
          <cell r="J26" t="str">
            <v/>
          </cell>
          <cell r="K26" t="str">
            <v>Devon</v>
          </cell>
          <cell r="L26" t="str">
            <v>Goforth</v>
          </cell>
        </row>
        <row r="27">
          <cell r="B27" t="str">
            <v>72-10-191</v>
          </cell>
          <cell r="C27" t="str">
            <v>Devon Energy Production Company, L.P.</v>
          </cell>
          <cell r="D27" t="str">
            <v>Lake Weatherford C CDP</v>
          </cell>
          <cell r="E27" t="str">
            <v>GTH00086</v>
          </cell>
          <cell r="F27">
            <v>1</v>
          </cell>
          <cell r="G27" t="str">
            <v>Devon-GTH00086</v>
          </cell>
          <cell r="H27" t="str">
            <v>72-12-191</v>
          </cell>
          <cell r="I27" t="str">
            <v>Crosstex North Texas Gathering, L.P.</v>
          </cell>
          <cell r="J27">
            <v>1</v>
          </cell>
          <cell r="K27" t="str">
            <v>Devon</v>
          </cell>
          <cell r="L27" t="str">
            <v>Goforth</v>
          </cell>
        </row>
        <row r="28">
          <cell r="B28" t="str">
            <v>72-10-193</v>
          </cell>
          <cell r="C28" t="str">
            <v>Beacon Petroleum Management, L.P.</v>
          </cell>
          <cell r="D28" t="str">
            <v>Mitchell CDP</v>
          </cell>
          <cell r="E28" t="str">
            <v>GTH00121</v>
          </cell>
          <cell r="F28">
            <v>1</v>
          </cell>
          <cell r="G28" t="str">
            <v>Beacon-GTH00121</v>
          </cell>
          <cell r="I28" t="str">
            <v>Crosstex North Texas Gathering, L.P.</v>
          </cell>
          <cell r="K28" t="str">
            <v>Beacon</v>
          </cell>
          <cell r="L28" t="str">
            <v>Goforth</v>
          </cell>
        </row>
        <row r="29">
          <cell r="B29" t="str">
            <v>72-10-198</v>
          </cell>
          <cell r="C29" t="str">
            <v>Premier Natural Resources II, LLC</v>
          </cell>
          <cell r="D29" t="str">
            <v>Porter Cheney CDP</v>
          </cell>
          <cell r="E29" t="str">
            <v>PUR01369</v>
          </cell>
          <cell r="F29">
            <v>1</v>
          </cell>
          <cell r="G29" t="str">
            <v>Premier-PUR01369</v>
          </cell>
          <cell r="I29" t="str">
            <v>Crosstex Gulf Coast Marketing, Ltd.</v>
          </cell>
          <cell r="K29" t="str">
            <v>Premier</v>
          </cell>
          <cell r="L29" t="str">
            <v>Goforth</v>
          </cell>
        </row>
        <row r="30">
          <cell r="B30" t="str">
            <v>72-10-203</v>
          </cell>
          <cell r="C30" t="str">
            <v>Devon Energy Production Company, L.P.</v>
          </cell>
          <cell r="D30" t="str">
            <v>Coomer 2 &amp; 3H CDP</v>
          </cell>
          <cell r="E30" t="str">
            <v>GTH00086</v>
          </cell>
          <cell r="F30">
            <v>1</v>
          </cell>
          <cell r="G30" t="str">
            <v>Devon-GTH00086</v>
          </cell>
          <cell r="H30" t="str">
            <v>72-99-12-203</v>
          </cell>
          <cell r="I30" t="str">
            <v>Crosstex North Texas Gathering, L.P.</v>
          </cell>
          <cell r="J30">
            <v>1</v>
          </cell>
          <cell r="K30" t="str">
            <v>Devon</v>
          </cell>
          <cell r="L30" t="str">
            <v>Goforth</v>
          </cell>
        </row>
        <row r="31">
          <cell r="B31" t="str">
            <v>72-10-204</v>
          </cell>
          <cell r="C31" t="str">
            <v>EnerVest Operating, L.L.C.</v>
          </cell>
          <cell r="D31" t="str">
            <v>Alexander Ranch CDP</v>
          </cell>
          <cell r="E31" t="str">
            <v>GTH00215</v>
          </cell>
          <cell r="F31">
            <v>1</v>
          </cell>
          <cell r="G31" t="str">
            <v>EnerVest-GTH00215</v>
          </cell>
          <cell r="I31" t="str">
            <v>Crosstex North Texas Gathering, L.P.</v>
          </cell>
          <cell r="K31" t="str">
            <v>EnerVest</v>
          </cell>
          <cell r="L31" t="str">
            <v>Goforth</v>
          </cell>
        </row>
        <row r="32">
          <cell r="B32" t="str">
            <v>72-10-205</v>
          </cell>
          <cell r="C32" t="str">
            <v>Devon Energy Production Company, L.P.</v>
          </cell>
          <cell r="D32" t="str">
            <v>Bedinger North 3 &amp; 7H CDP</v>
          </cell>
          <cell r="E32" t="str">
            <v>GTH00086</v>
          </cell>
          <cell r="F32">
            <v>1</v>
          </cell>
          <cell r="G32" t="str">
            <v>Devon-GTH00086</v>
          </cell>
          <cell r="H32" t="str">
            <v>72-12-205</v>
          </cell>
          <cell r="I32" t="str">
            <v>Crosstex North Texas Gathering, L.P.</v>
          </cell>
          <cell r="J32">
            <v>1</v>
          </cell>
          <cell r="K32" t="str">
            <v>Devon</v>
          </cell>
          <cell r="L32" t="str">
            <v>Goforth</v>
          </cell>
        </row>
        <row r="33">
          <cell r="B33" t="str">
            <v>72-10-211</v>
          </cell>
          <cell r="C33" t="str">
            <v>EnerVest Operating, L.L.C.</v>
          </cell>
          <cell r="D33" t="str">
            <v>Winston 1E CDP</v>
          </cell>
          <cell r="E33" t="str">
            <v>Various</v>
          </cell>
          <cell r="F33">
            <v>1</v>
          </cell>
          <cell r="G33" t="str">
            <v>EnerVest-GTH00096</v>
          </cell>
          <cell r="I33" t="str">
            <v>Crosstex Gulf Coast Marketing, Ltd.</v>
          </cell>
          <cell r="K33" t="str">
            <v>EnerVest</v>
          </cell>
          <cell r="L33" t="str">
            <v>Goforth</v>
          </cell>
        </row>
        <row r="34">
          <cell r="B34" t="str">
            <v>72-10-212</v>
          </cell>
          <cell r="C34" t="str">
            <v>Devon Energy Production Company, L.P.</v>
          </cell>
          <cell r="D34" t="str">
            <v>Bailey Ranch A1 2 3H CDP</v>
          </cell>
          <cell r="E34" t="str">
            <v>GTH00086</v>
          </cell>
          <cell r="F34">
            <v>1</v>
          </cell>
          <cell r="G34" t="str">
            <v>Devon-GTH00086</v>
          </cell>
          <cell r="H34" t="str">
            <v>72-12-212</v>
          </cell>
          <cell r="I34" t="str">
            <v>Crosstex North Texas Gathering, L.P.</v>
          </cell>
          <cell r="J34">
            <v>1</v>
          </cell>
          <cell r="K34" t="str">
            <v>Devon</v>
          </cell>
          <cell r="L34" t="str">
            <v>Goforth</v>
          </cell>
        </row>
        <row r="35">
          <cell r="B35" t="str">
            <v>72-10-213</v>
          </cell>
          <cell r="C35" t="str">
            <v>Devon Energy Production Company, L.P.</v>
          </cell>
          <cell r="D35" t="str">
            <v>Bailey Ranch 4-5 CDP</v>
          </cell>
          <cell r="E35" t="str">
            <v>GTH00086</v>
          </cell>
          <cell r="F35">
            <v>1</v>
          </cell>
          <cell r="G35" t="str">
            <v>Devon-GTH00086</v>
          </cell>
          <cell r="I35" t="str">
            <v>Crosstex North Texas Gathering, L.P.</v>
          </cell>
          <cell r="J35" t="str">
            <v/>
          </cell>
          <cell r="K35" t="str">
            <v>Devon</v>
          </cell>
          <cell r="L35" t="str">
            <v>Goforth</v>
          </cell>
        </row>
        <row r="36">
          <cell r="B36" t="str">
            <v>72-10-216</v>
          </cell>
          <cell r="C36" t="str">
            <v>NextEra Energy Producer Services, LLC.</v>
          </cell>
          <cell r="D36" t="str">
            <v>Maddix CDP</v>
          </cell>
          <cell r="E36" t="str">
            <v>PUR01467</v>
          </cell>
          <cell r="F36">
            <v>1</v>
          </cell>
          <cell r="G36" t="str">
            <v>NextEra-PUR01467</v>
          </cell>
          <cell r="H36" t="str">
            <v>72-12-216</v>
          </cell>
          <cell r="I36" t="str">
            <v>Crosstex Gulf Coast Marketing, Ltd.</v>
          </cell>
          <cell r="K36" t="str">
            <v>NextEra</v>
          </cell>
          <cell r="L36" t="str">
            <v>Goforth</v>
          </cell>
        </row>
        <row r="37">
          <cell r="B37" t="str">
            <v>72-10-218</v>
          </cell>
          <cell r="C37" t="str">
            <v>NextEra Energy Producer Services, LLC.</v>
          </cell>
          <cell r="D37" t="str">
            <v>Edge 1 &amp; 2 H CDP</v>
          </cell>
          <cell r="E37" t="str">
            <v>PUR01467</v>
          </cell>
          <cell r="F37">
            <v>1</v>
          </cell>
          <cell r="G37" t="str">
            <v>NextEra-PUR01467</v>
          </cell>
          <cell r="H37" t="str">
            <v>72-12-218</v>
          </cell>
          <cell r="I37" t="str">
            <v>Crosstex Gulf Coast Marketing, Ltd.</v>
          </cell>
          <cell r="K37" t="str">
            <v>NextEra</v>
          </cell>
          <cell r="L37" t="str">
            <v>Goforth</v>
          </cell>
        </row>
        <row r="38">
          <cell r="B38" t="str">
            <v>72-10-219</v>
          </cell>
          <cell r="C38" t="str">
            <v>NextEra Energy Producer Services, LLC.</v>
          </cell>
          <cell r="D38" t="str">
            <v>Bailey Ranch 3&amp;4</v>
          </cell>
          <cell r="E38" t="str">
            <v>PUR01467</v>
          </cell>
          <cell r="F38">
            <v>1</v>
          </cell>
          <cell r="G38" t="str">
            <v>NextEra-PUR01467</v>
          </cell>
          <cell r="I38" t="str">
            <v>Crosstex Gulf Coast Marketing, Ltd.</v>
          </cell>
          <cell r="K38" t="str">
            <v>NextEra</v>
          </cell>
          <cell r="L38" t="str">
            <v>Goforth</v>
          </cell>
        </row>
        <row r="39">
          <cell r="B39" t="str">
            <v>72-10-221</v>
          </cell>
          <cell r="C39" t="str">
            <v>Premier Natural Resources II, LLC</v>
          </cell>
          <cell r="D39" t="str">
            <v>Clemens CDP</v>
          </cell>
          <cell r="E39" t="str">
            <v>PUR01516</v>
          </cell>
          <cell r="F39">
            <v>1</v>
          </cell>
          <cell r="G39" t="str">
            <v>Premier-PUR01516</v>
          </cell>
          <cell r="H39" t="str">
            <v>72-12-221</v>
          </cell>
          <cell r="I39" t="str">
            <v>Crosstex Gulf Coast Marketing, Ltd.</v>
          </cell>
          <cell r="K39" t="str">
            <v>Premier</v>
          </cell>
          <cell r="L39" t="str">
            <v>Goforth</v>
          </cell>
        </row>
        <row r="40">
          <cell r="B40" t="str">
            <v>72-10-225</v>
          </cell>
          <cell r="C40" t="str">
            <v>Devon Energy Production Company, L.P.</v>
          </cell>
          <cell r="D40" t="str">
            <v>JK Daniels CDP GLS</v>
          </cell>
          <cell r="E40" t="str">
            <v>GTH00086</v>
          </cell>
          <cell r="F40">
            <v>1</v>
          </cell>
          <cell r="G40" t="str">
            <v>Devon-GTH00086</v>
          </cell>
          <cell r="H40" t="str">
            <v>72-12-225</v>
          </cell>
          <cell r="I40" t="str">
            <v>Crosstex North Texas Gathering, L.P.</v>
          </cell>
          <cell r="J40">
            <v>1</v>
          </cell>
          <cell r="K40" t="str">
            <v>Devon</v>
          </cell>
          <cell r="L40" t="str">
            <v>Goforth</v>
          </cell>
        </row>
        <row r="41">
          <cell r="B41" t="str">
            <v>72-10-226</v>
          </cell>
          <cell r="C41" t="str">
            <v>Devon Energy Production Company, L.P.</v>
          </cell>
          <cell r="D41" t="str">
            <v>Bedinger North 4H &amp; 8H CDP</v>
          </cell>
          <cell r="E41" t="str">
            <v>GTH00086</v>
          </cell>
          <cell r="F41">
            <v>1</v>
          </cell>
          <cell r="G41" t="str">
            <v>Devon-GTH00086</v>
          </cell>
          <cell r="I41" t="str">
            <v>Crosstex North Texas Gathering, L.P.</v>
          </cell>
          <cell r="J41" t="str">
            <v/>
          </cell>
          <cell r="K41" t="str">
            <v>Devon</v>
          </cell>
          <cell r="L41" t="str">
            <v>Goforth</v>
          </cell>
        </row>
        <row r="42">
          <cell r="B42" t="str">
            <v>72-10-227</v>
          </cell>
          <cell r="C42" t="str">
            <v>Devon Energy Production Company, L.P.</v>
          </cell>
          <cell r="D42" t="str">
            <v>Daniel Bedinger GU 1H &amp; 2H CDP</v>
          </cell>
          <cell r="E42" t="str">
            <v>GTH00086</v>
          </cell>
          <cell r="F42">
            <v>1</v>
          </cell>
          <cell r="G42" t="str">
            <v>Devon-GTH00086</v>
          </cell>
          <cell r="H42" t="str">
            <v>72-99-12-227</v>
          </cell>
          <cell r="I42" t="str">
            <v>Crosstex North Texas Gathering, L.P.</v>
          </cell>
          <cell r="J42">
            <v>1</v>
          </cell>
          <cell r="K42" t="str">
            <v>Devon</v>
          </cell>
          <cell r="L42" t="str">
            <v>Goforth</v>
          </cell>
        </row>
        <row r="43">
          <cell r="B43" t="str">
            <v>72-10-228</v>
          </cell>
          <cell r="C43" t="str">
            <v>Devon Energy Production Company, L.P.</v>
          </cell>
          <cell r="D43" t="str">
            <v>Bedinger South 1 2 3 CDP</v>
          </cell>
          <cell r="E43" t="str">
            <v>GTH00086</v>
          </cell>
          <cell r="F43">
            <v>1</v>
          </cell>
          <cell r="G43" t="str">
            <v>Devon-GTH00086</v>
          </cell>
          <cell r="H43" t="str">
            <v>72-12-228</v>
          </cell>
          <cell r="I43" t="str">
            <v>Crosstex North Texas Gathering, L.P.</v>
          </cell>
          <cell r="J43">
            <v>1</v>
          </cell>
          <cell r="K43" t="str">
            <v>Devon</v>
          </cell>
          <cell r="L43" t="str">
            <v>Goforth</v>
          </cell>
        </row>
        <row r="44">
          <cell r="B44" t="str">
            <v>72-10-229</v>
          </cell>
          <cell r="C44" t="str">
            <v>Devon Energy Production Company, L.P.</v>
          </cell>
          <cell r="D44" t="str">
            <v>Clark 1&amp;2 H CDP</v>
          </cell>
          <cell r="E44" t="str">
            <v>GTH00086</v>
          </cell>
          <cell r="F44">
            <v>1</v>
          </cell>
          <cell r="G44" t="str">
            <v>Devon-GTH00086</v>
          </cell>
          <cell r="I44" t="str">
            <v>Crosstex North Texas Gathering, L.P.</v>
          </cell>
          <cell r="J44" t="str">
            <v/>
          </cell>
          <cell r="K44" t="str">
            <v>Devon</v>
          </cell>
          <cell r="L44" t="str">
            <v>Goforth</v>
          </cell>
        </row>
        <row r="45">
          <cell r="B45" t="str">
            <v>72-10-230</v>
          </cell>
          <cell r="C45" t="str">
            <v>Devon Energy Production Company, L.P.</v>
          </cell>
          <cell r="D45" t="str">
            <v>Western Lake GU A1 2 3 4 H CDP</v>
          </cell>
          <cell r="E45" t="str">
            <v>GTH00086</v>
          </cell>
          <cell r="F45">
            <v>1</v>
          </cell>
          <cell r="G45" t="str">
            <v>Devon-GTH00086</v>
          </cell>
          <cell r="I45" t="str">
            <v>Crosstex North Texas Gathering, L.P.</v>
          </cell>
          <cell r="J45" t="str">
            <v/>
          </cell>
          <cell r="K45" t="str">
            <v>Devon</v>
          </cell>
          <cell r="L45" t="str">
            <v>Goforth</v>
          </cell>
        </row>
        <row r="46">
          <cell r="B46" t="str">
            <v>72-10-231</v>
          </cell>
          <cell r="C46" t="str">
            <v>Devon Energy Production Company, L.P.</v>
          </cell>
          <cell r="D46" t="str">
            <v>Coomer 4H &amp; 5H</v>
          </cell>
          <cell r="E46" t="str">
            <v>GTH00086</v>
          </cell>
          <cell r="F46">
            <v>1</v>
          </cell>
          <cell r="G46" t="str">
            <v>Devon-GTH00086</v>
          </cell>
          <cell r="I46" t="str">
            <v>Crosstex North Texas Gathering, L.P.</v>
          </cell>
          <cell r="J46" t="str">
            <v/>
          </cell>
          <cell r="K46" t="str">
            <v>Devon</v>
          </cell>
          <cell r="L46" t="str">
            <v>Goforth</v>
          </cell>
        </row>
        <row r="47">
          <cell r="B47" t="str">
            <v>72-10-232</v>
          </cell>
          <cell r="C47" t="str">
            <v>Devon Energy Production Company, L.P.</v>
          </cell>
          <cell r="D47" t="str">
            <v>CJ Edwards 1 &amp; 2 H CDP</v>
          </cell>
          <cell r="E47" t="str">
            <v>GTH00086</v>
          </cell>
          <cell r="F47">
            <v>1</v>
          </cell>
          <cell r="G47" t="str">
            <v>Devon-GTH00086</v>
          </cell>
          <cell r="I47" t="str">
            <v>Crosstex North Texas Gathering, L.P.</v>
          </cell>
          <cell r="J47" t="str">
            <v/>
          </cell>
          <cell r="K47" t="str">
            <v>Devon</v>
          </cell>
          <cell r="L47" t="str">
            <v>Goforth</v>
          </cell>
        </row>
        <row r="48">
          <cell r="B48" t="str">
            <v>72-10-233</v>
          </cell>
          <cell r="C48" t="str">
            <v>Devon Energy Production Company, L.P.</v>
          </cell>
          <cell r="D48" t="str">
            <v>Edwards Bar None (SA) 1 &amp; 2 H CDP</v>
          </cell>
          <cell r="E48" t="str">
            <v>GTH00086</v>
          </cell>
          <cell r="F48">
            <v>1</v>
          </cell>
          <cell r="G48" t="str">
            <v>Devon-GTH00086</v>
          </cell>
          <cell r="H48" t="str">
            <v>72-99-12-233</v>
          </cell>
          <cell r="I48" t="str">
            <v>Crosstex North Texas Gathering, L.P.</v>
          </cell>
          <cell r="J48">
            <v>1</v>
          </cell>
          <cell r="K48" t="str">
            <v>Devon</v>
          </cell>
          <cell r="L48" t="str">
            <v>Goforth</v>
          </cell>
        </row>
        <row r="49">
          <cell r="B49" t="str">
            <v>72-10-234</v>
          </cell>
          <cell r="C49" t="str">
            <v>Devon Energy Production Company, L.P.</v>
          </cell>
          <cell r="D49" t="str">
            <v>Glenna Sansone 1 &amp; 2H CDP</v>
          </cell>
          <cell r="E49" t="str">
            <v>GTH00086</v>
          </cell>
          <cell r="F49">
            <v>1</v>
          </cell>
          <cell r="G49" t="str">
            <v>Devon-GTH00086</v>
          </cell>
          <cell r="H49" t="str">
            <v>72-99-10-234</v>
          </cell>
          <cell r="I49" t="str">
            <v>Crosstex North Texas Gathering, L.P.</v>
          </cell>
          <cell r="J49">
            <v>1</v>
          </cell>
          <cell r="K49" t="str">
            <v>Devon</v>
          </cell>
          <cell r="L49" t="str">
            <v>Goforth</v>
          </cell>
        </row>
        <row r="50">
          <cell r="B50" t="str">
            <v>72-10-236</v>
          </cell>
          <cell r="C50" t="str">
            <v>Devon Energy Production Company, L.P.</v>
          </cell>
          <cell r="D50" t="str">
            <v>Murrin Bear Creek 7 &amp; 9 H CDP</v>
          </cell>
          <cell r="E50" t="str">
            <v>GTH00086</v>
          </cell>
          <cell r="F50">
            <v>1</v>
          </cell>
          <cell r="G50" t="str">
            <v>Devon-GTH00086</v>
          </cell>
          <cell r="H50" t="str">
            <v>72-99-12-236</v>
          </cell>
          <cell r="I50" t="str">
            <v>Crosstex North Texas Gathering, L.P.</v>
          </cell>
          <cell r="J50">
            <v>1</v>
          </cell>
          <cell r="K50" t="str">
            <v>Devon</v>
          </cell>
          <cell r="L50" t="str">
            <v>Goforth</v>
          </cell>
        </row>
        <row r="51">
          <cell r="B51" t="str">
            <v>72-10-237</v>
          </cell>
          <cell r="C51" t="str">
            <v>Devon Energy Production Company, L.P.</v>
          </cell>
          <cell r="D51" t="str">
            <v>Bailey Ranch C (SA) 4H</v>
          </cell>
          <cell r="E51" t="str">
            <v>GTH00086</v>
          </cell>
          <cell r="F51">
            <v>1</v>
          </cell>
          <cell r="G51" t="str">
            <v>Devon-GTH00086</v>
          </cell>
          <cell r="I51" t="str">
            <v>Crosstex North Texas Gathering, L.P.</v>
          </cell>
          <cell r="J51" t="str">
            <v/>
          </cell>
          <cell r="K51" t="str">
            <v>Devon</v>
          </cell>
          <cell r="L51" t="str">
            <v>Goforth</v>
          </cell>
        </row>
        <row r="52">
          <cell r="B52" t="str">
            <v>72-10-238</v>
          </cell>
          <cell r="C52" t="str">
            <v>Devon Energy Production Company, L.P.</v>
          </cell>
          <cell r="D52" t="str">
            <v>Bailey Ranch B1H &amp; B2H CDP</v>
          </cell>
          <cell r="E52" t="str">
            <v>GTH00086</v>
          </cell>
          <cell r="F52">
            <v>1</v>
          </cell>
          <cell r="G52" t="str">
            <v>Devon-GTH00086</v>
          </cell>
          <cell r="I52" t="str">
            <v>Crosstex North Texas Gathering, L.P.</v>
          </cell>
          <cell r="J52" t="str">
            <v/>
          </cell>
          <cell r="K52" t="str">
            <v>Devon</v>
          </cell>
          <cell r="L52" t="str">
            <v>Goforth</v>
          </cell>
        </row>
        <row r="53">
          <cell r="B53" t="str">
            <v>72-10-239</v>
          </cell>
          <cell r="C53" t="str">
            <v>Devon Energy Production Company, L.P.</v>
          </cell>
          <cell r="D53" t="str">
            <v>Bailey Ranch C1H</v>
          </cell>
          <cell r="E53" t="str">
            <v>GTH00086</v>
          </cell>
          <cell r="F53">
            <v>1</v>
          </cell>
          <cell r="G53" t="str">
            <v>Devon-GTH00086</v>
          </cell>
          <cell r="I53" t="str">
            <v>Crosstex North Texas Gathering, L.P.</v>
          </cell>
          <cell r="J53" t="str">
            <v/>
          </cell>
          <cell r="K53" t="str">
            <v>Devon</v>
          </cell>
          <cell r="L53" t="str">
            <v>Goforth</v>
          </cell>
        </row>
        <row r="54">
          <cell r="B54" t="str">
            <v>72-10-240</v>
          </cell>
          <cell r="C54" t="str">
            <v>Devon Energy Production Company, L.P.</v>
          </cell>
          <cell r="D54" t="str">
            <v>Murrin Bear Creek 3 10 11 CDP</v>
          </cell>
          <cell r="E54" t="str">
            <v>GTH00086</v>
          </cell>
          <cell r="F54">
            <v>1</v>
          </cell>
          <cell r="G54" t="str">
            <v>Devon-GTH00086</v>
          </cell>
          <cell r="I54" t="str">
            <v>Crosstex North Texas Gathering, L.P.</v>
          </cell>
          <cell r="J54" t="str">
            <v/>
          </cell>
          <cell r="K54" t="str">
            <v>Devon</v>
          </cell>
          <cell r="L54" t="str">
            <v>Goforth</v>
          </cell>
        </row>
        <row r="55">
          <cell r="B55" t="str">
            <v>72-10-241</v>
          </cell>
          <cell r="C55" t="str">
            <v>Devon Energy Production Company, L.P.</v>
          </cell>
          <cell r="D55" t="str">
            <v>Bailey Ranch C (SA) 5H</v>
          </cell>
          <cell r="E55" t="str">
            <v>GTH00086</v>
          </cell>
          <cell r="F55">
            <v>1</v>
          </cell>
          <cell r="G55" t="str">
            <v>Devon-GTH00086</v>
          </cell>
          <cell r="I55" t="str">
            <v>Crosstex North Texas Gathering, L.P.</v>
          </cell>
          <cell r="J55" t="str">
            <v/>
          </cell>
          <cell r="K55" t="str">
            <v>Devon</v>
          </cell>
          <cell r="L55" t="str">
            <v>Goforth</v>
          </cell>
        </row>
        <row r="56">
          <cell r="B56" t="str">
            <v>72-10-243</v>
          </cell>
          <cell r="C56" t="str">
            <v>Devon Energy Production Company, L.P.</v>
          </cell>
          <cell r="D56" t="str">
            <v>Grant Family 1&amp;2 H CDP</v>
          </cell>
          <cell r="E56" t="str">
            <v>GTH00086</v>
          </cell>
          <cell r="F56">
            <v>1</v>
          </cell>
          <cell r="G56" t="str">
            <v>Devon-GTH00086</v>
          </cell>
          <cell r="H56" t="str">
            <v>72-99-12-243</v>
          </cell>
          <cell r="I56" t="str">
            <v>Crosstex North Texas Gathering, L.P.</v>
          </cell>
          <cell r="J56">
            <v>1</v>
          </cell>
          <cell r="K56" t="str">
            <v>Devon</v>
          </cell>
          <cell r="L56" t="str">
            <v>Goforth</v>
          </cell>
        </row>
        <row r="57">
          <cell r="B57" t="str">
            <v>72-10-244</v>
          </cell>
          <cell r="C57" t="str">
            <v>Devon Energy Production Company, L.P.</v>
          </cell>
          <cell r="D57" t="str">
            <v>Landers 1 &amp; 2H CDP</v>
          </cell>
          <cell r="E57" t="str">
            <v>GTH00086</v>
          </cell>
          <cell r="F57">
            <v>1</v>
          </cell>
          <cell r="G57" t="str">
            <v>Devon-GTH00086</v>
          </cell>
          <cell r="I57" t="str">
            <v>Crosstex North Texas Gathering, L.P.</v>
          </cell>
          <cell r="J57" t="str">
            <v/>
          </cell>
          <cell r="K57" t="str">
            <v>Devon</v>
          </cell>
          <cell r="L57" t="str">
            <v>Goforth</v>
          </cell>
        </row>
        <row r="58">
          <cell r="B58" t="str">
            <v>72-10-245</v>
          </cell>
          <cell r="C58" t="str">
            <v>Devon Energy Production Company, L.P.</v>
          </cell>
          <cell r="D58" t="str">
            <v>Charles Bedinger A1H &amp; A2H GU CDP</v>
          </cell>
          <cell r="E58" t="str">
            <v>GTH00086</v>
          </cell>
          <cell r="F58">
            <v>1</v>
          </cell>
          <cell r="G58" t="str">
            <v>Devon-GTH00086</v>
          </cell>
          <cell r="H58" t="str">
            <v>72-99-402-245</v>
          </cell>
          <cell r="I58" t="str">
            <v>Crosstex North Texas Gathering, L.P.</v>
          </cell>
          <cell r="J58">
            <v>1</v>
          </cell>
          <cell r="K58" t="str">
            <v>Devon</v>
          </cell>
          <cell r="L58" t="str">
            <v>Goforth</v>
          </cell>
        </row>
        <row r="59">
          <cell r="B59" t="str">
            <v>72-10-247</v>
          </cell>
          <cell r="C59" t="str">
            <v>Devon Energy Production Company, L.P.</v>
          </cell>
          <cell r="D59" t="str">
            <v>J Muriel Reese GU 1H&amp;2H CDP</v>
          </cell>
          <cell r="E59" t="str">
            <v>GTH00086</v>
          </cell>
          <cell r="F59">
            <v>1</v>
          </cell>
          <cell r="G59" t="str">
            <v>Devon-GTH00086</v>
          </cell>
          <cell r="H59" t="str">
            <v>72-12-247</v>
          </cell>
          <cell r="I59" t="str">
            <v>Crosstex North Texas Gathering, L.P.</v>
          </cell>
          <cell r="J59">
            <v>1</v>
          </cell>
          <cell r="K59" t="str">
            <v>Devon</v>
          </cell>
          <cell r="L59" t="str">
            <v>Goforth</v>
          </cell>
        </row>
        <row r="60">
          <cell r="B60" t="str">
            <v>72-10-248</v>
          </cell>
          <cell r="C60" t="str">
            <v>Devon Energy Production Company, L.P.</v>
          </cell>
          <cell r="D60" t="str">
            <v>Skiles 2H and 3H CDP</v>
          </cell>
          <cell r="E60" t="str">
            <v>GTH00086</v>
          </cell>
          <cell r="F60">
            <v>1</v>
          </cell>
          <cell r="G60" t="str">
            <v>Devon-GTH00086</v>
          </cell>
          <cell r="I60" t="str">
            <v>Crosstex North Texas Gathering, L.P.</v>
          </cell>
          <cell r="J60" t="str">
            <v/>
          </cell>
          <cell r="K60" t="str">
            <v>Devon</v>
          </cell>
          <cell r="L60" t="str">
            <v>Goforth</v>
          </cell>
        </row>
        <row r="61">
          <cell r="B61" t="str">
            <v>72-10-249</v>
          </cell>
          <cell r="C61" t="str">
            <v>Devon Energy Production Company, L.P.</v>
          </cell>
          <cell r="D61" t="str">
            <v>CJ Edwards 3H and 4H CDP</v>
          </cell>
          <cell r="E61" t="str">
            <v>GTH00086</v>
          </cell>
          <cell r="F61">
            <v>1</v>
          </cell>
          <cell r="G61" t="str">
            <v>Devon-GTH00086</v>
          </cell>
          <cell r="I61" t="str">
            <v>Crosstex North Texas Gathering, L.P.</v>
          </cell>
          <cell r="J61" t="str">
            <v/>
          </cell>
          <cell r="K61" t="str">
            <v>Devon</v>
          </cell>
          <cell r="L61" t="str">
            <v>Goforth</v>
          </cell>
        </row>
        <row r="62">
          <cell r="B62" t="str">
            <v>72-10-250</v>
          </cell>
          <cell r="C62" t="str">
            <v>Devon Energy Production Company, L.P.</v>
          </cell>
          <cell r="D62" t="str">
            <v>Murrin Bear Creek 2&amp;8 CDP</v>
          </cell>
          <cell r="E62" t="str">
            <v>GTH00086</v>
          </cell>
          <cell r="F62">
            <v>1</v>
          </cell>
          <cell r="G62" t="str">
            <v>Devon-GTH00086</v>
          </cell>
          <cell r="I62" t="str">
            <v>Crosstex North Texas Gathering, L.P.</v>
          </cell>
          <cell r="J62" t="str">
            <v/>
          </cell>
          <cell r="K62" t="str">
            <v>Devon</v>
          </cell>
          <cell r="L62" t="str">
            <v>Goforth</v>
          </cell>
        </row>
        <row r="63">
          <cell r="B63" t="str">
            <v>72-10-251</v>
          </cell>
          <cell r="C63" t="str">
            <v>NextEra Energy Producer Services, LLC.</v>
          </cell>
          <cell r="D63" t="str">
            <v>Meeker CDP</v>
          </cell>
          <cell r="E63" t="str">
            <v>PUR01467</v>
          </cell>
          <cell r="F63">
            <v>1</v>
          </cell>
          <cell r="G63" t="str">
            <v>NextEra-PUR01467</v>
          </cell>
          <cell r="H63" t="str">
            <v>72-12-251</v>
          </cell>
          <cell r="I63" t="str">
            <v>Crosstex North Texas Gathering, L.P.</v>
          </cell>
          <cell r="J63">
            <v>1</v>
          </cell>
          <cell r="K63" t="str">
            <v>NextEra</v>
          </cell>
          <cell r="L63" t="str">
            <v>Goforth</v>
          </cell>
        </row>
        <row r="64">
          <cell r="B64" t="str">
            <v>72-10-252</v>
          </cell>
          <cell r="C64" t="str">
            <v>EnerVest Operating, L.L.C.</v>
          </cell>
          <cell r="D64" t="str">
            <v>McFarland CDP</v>
          </cell>
          <cell r="E64" t="str">
            <v>GTH00096</v>
          </cell>
          <cell r="F64">
            <v>1</v>
          </cell>
          <cell r="G64" t="str">
            <v>EnerVest-GTH00096</v>
          </cell>
          <cell r="I64" t="str">
            <v>Crosstex Gulf Coast Marketing, Ltd.</v>
          </cell>
          <cell r="K64" t="str">
            <v>EnerVest</v>
          </cell>
          <cell r="L64" t="str">
            <v>Goforth</v>
          </cell>
        </row>
        <row r="65">
          <cell r="B65" t="str">
            <v>72-10-253</v>
          </cell>
          <cell r="C65" t="str">
            <v>NextEra Energy Producer Services, LLC.</v>
          </cell>
          <cell r="D65" t="str">
            <v>Micheletti CDP</v>
          </cell>
          <cell r="E65" t="str">
            <v>PUR01467</v>
          </cell>
          <cell r="F65">
            <v>1</v>
          </cell>
          <cell r="G65" t="str">
            <v>NextEra-PUR01467</v>
          </cell>
          <cell r="H65" t="str">
            <v>72-12-253</v>
          </cell>
          <cell r="I65" t="str">
            <v>Crosstex Gulf Coast Marketing, Ltd.</v>
          </cell>
          <cell r="J65">
            <v>1</v>
          </cell>
          <cell r="K65" t="str">
            <v>NextEra</v>
          </cell>
          <cell r="L65" t="str">
            <v>Goforth</v>
          </cell>
        </row>
        <row r="66">
          <cell r="B66" t="str">
            <v>72-10-254</v>
          </cell>
          <cell r="C66" t="str">
            <v>NextEra Energy Producer Services, LLC.</v>
          </cell>
          <cell r="D66" t="str">
            <v>FPL Bailey Ranch 5H &amp; 6H</v>
          </cell>
          <cell r="E66" t="str">
            <v>PUR01467</v>
          </cell>
          <cell r="F66">
            <v>1</v>
          </cell>
          <cell r="G66" t="str">
            <v>NextEra-PUR01467</v>
          </cell>
          <cell r="H66" t="str">
            <v>72-12-254</v>
          </cell>
          <cell r="I66" t="str">
            <v>Crosstex Gulf Coast Marketing, Ltd.</v>
          </cell>
          <cell r="J66">
            <v>1</v>
          </cell>
          <cell r="K66" t="str">
            <v>NextEra</v>
          </cell>
          <cell r="L66" t="str">
            <v>Goforth</v>
          </cell>
        </row>
        <row r="67">
          <cell r="B67" t="str">
            <v>72-10-255</v>
          </cell>
          <cell r="C67" t="str">
            <v>NextEra Energy Producer Services, LLC.</v>
          </cell>
          <cell r="D67" t="str">
            <v xml:space="preserve">FPL Siegmund 1H </v>
          </cell>
          <cell r="E67" t="str">
            <v>PUR01467</v>
          </cell>
          <cell r="F67">
            <v>1</v>
          </cell>
          <cell r="G67" t="str">
            <v>NextEra-PUR01467</v>
          </cell>
          <cell r="H67" t="str">
            <v>72-12-255</v>
          </cell>
          <cell r="I67" t="str">
            <v>Crosstex Gulf Coast Marketing, Ltd.</v>
          </cell>
          <cell r="J67">
            <v>1</v>
          </cell>
          <cell r="K67" t="str">
            <v>NextEra</v>
          </cell>
          <cell r="L67" t="str">
            <v>Goforth</v>
          </cell>
        </row>
        <row r="68">
          <cell r="B68" t="str">
            <v>72-20-329</v>
          </cell>
          <cell r="C68" t="str">
            <v>Devon Energy Production Company, L.P.</v>
          </cell>
          <cell r="D68" t="str">
            <v>CE Hall GU B1H</v>
          </cell>
          <cell r="E68" t="str">
            <v>GTH00086</v>
          </cell>
          <cell r="F68">
            <v>1</v>
          </cell>
          <cell r="G68" t="str">
            <v>Devon-GTH00086</v>
          </cell>
          <cell r="H68" t="str">
            <v>72-21-329</v>
          </cell>
          <cell r="I68" t="str">
            <v>Crosstex North Texas Gathering, L.P.</v>
          </cell>
          <cell r="J68">
            <v>1</v>
          </cell>
          <cell r="K68" t="str">
            <v>Devon</v>
          </cell>
          <cell r="L68" t="str">
            <v>Goforth</v>
          </cell>
        </row>
        <row r="69">
          <cell r="B69" t="str">
            <v>72-20-331</v>
          </cell>
          <cell r="C69" t="str">
            <v>Devon Energy Production Company, L.P.</v>
          </cell>
          <cell r="D69" t="str">
            <v>C E HALL A 1 H</v>
          </cell>
          <cell r="E69" t="str">
            <v>GTH00086</v>
          </cell>
          <cell r="F69">
            <v>1</v>
          </cell>
          <cell r="G69" t="str">
            <v>Devon-GTH00086</v>
          </cell>
          <cell r="I69" t="str">
            <v>Crosstex North Texas Gathering, L.P.</v>
          </cell>
          <cell r="J69" t="str">
            <v/>
          </cell>
          <cell r="K69" t="str">
            <v>Devon</v>
          </cell>
          <cell r="L69" t="str">
            <v>Goforth</v>
          </cell>
        </row>
        <row r="70">
          <cell r="B70" t="str">
            <v>72-400-001</v>
          </cell>
          <cell r="C70" t="str">
            <v>Devon Energy Production Company, L.P.</v>
          </cell>
          <cell r="D70" t="str">
            <v>Smelley #1</v>
          </cell>
          <cell r="E70" t="str">
            <v>GTH00086</v>
          </cell>
          <cell r="F70">
            <v>1</v>
          </cell>
          <cell r="G70" t="str">
            <v>Devon-GTH00086</v>
          </cell>
          <cell r="I70" t="str">
            <v>Crosstex North Texas Gathering, L.P.</v>
          </cell>
          <cell r="J70" t="str">
            <v/>
          </cell>
          <cell r="K70" t="str">
            <v>Devon</v>
          </cell>
          <cell r="L70" t="str">
            <v>Goforth</v>
          </cell>
        </row>
        <row r="71">
          <cell r="B71" t="str">
            <v>72-400-003</v>
          </cell>
          <cell r="C71" t="str">
            <v>Devon Energy Production Company, L.P.</v>
          </cell>
          <cell r="D71" t="str">
            <v>Smelley #3H</v>
          </cell>
          <cell r="E71" t="str">
            <v>GTH00086</v>
          </cell>
          <cell r="F71">
            <v>1</v>
          </cell>
          <cell r="G71" t="str">
            <v>Devon-GTH00086</v>
          </cell>
          <cell r="H71" t="str">
            <v>72-402-003</v>
          </cell>
          <cell r="I71" t="str">
            <v>Crosstex North Texas Gathering, L.P.</v>
          </cell>
          <cell r="J71">
            <v>1</v>
          </cell>
          <cell r="K71" t="str">
            <v>Devon</v>
          </cell>
          <cell r="L71" t="str">
            <v>Goforth</v>
          </cell>
        </row>
        <row r="72">
          <cell r="B72" t="str">
            <v>72-400-010</v>
          </cell>
          <cell r="C72" t="str">
            <v>Devon Energy Production Company, L.P.</v>
          </cell>
          <cell r="D72" t="str">
            <v>M&amp;J Bar None #1</v>
          </cell>
          <cell r="E72" t="str">
            <v>GTH00086</v>
          </cell>
          <cell r="F72">
            <v>1</v>
          </cell>
          <cell r="G72" t="str">
            <v>Devon-GTH00086</v>
          </cell>
          <cell r="I72" t="str">
            <v>Crosstex North Texas Gathering, L.P.</v>
          </cell>
          <cell r="J72" t="str">
            <v/>
          </cell>
          <cell r="K72" t="str">
            <v>Devon</v>
          </cell>
          <cell r="L72" t="str">
            <v>Goforth</v>
          </cell>
        </row>
        <row r="73">
          <cell r="B73" t="str">
            <v>72-400-013</v>
          </cell>
          <cell r="C73" t="str">
            <v>Devon Energy Production Company, L.P.</v>
          </cell>
          <cell r="D73" t="str">
            <v>Bedinger North #1H</v>
          </cell>
          <cell r="E73" t="str">
            <v>GTH00086</v>
          </cell>
          <cell r="F73">
            <v>1</v>
          </cell>
          <cell r="G73" t="str">
            <v>Devon-GTH00086</v>
          </cell>
          <cell r="H73" t="str">
            <v>72-402-013</v>
          </cell>
          <cell r="I73" t="str">
            <v>Crosstex North Texas Gathering, L.P.</v>
          </cell>
          <cell r="J73">
            <v>1</v>
          </cell>
          <cell r="K73" t="str">
            <v>Devon</v>
          </cell>
          <cell r="L73" t="str">
            <v>Goforth</v>
          </cell>
        </row>
        <row r="74">
          <cell r="B74" t="str">
            <v>72-400-014</v>
          </cell>
          <cell r="C74" t="str">
            <v>Devon Energy Production Company, L.P.</v>
          </cell>
          <cell r="D74" t="str">
            <v>Goforth #1H</v>
          </cell>
          <cell r="E74" t="str">
            <v>GTH00086</v>
          </cell>
          <cell r="F74">
            <v>1</v>
          </cell>
          <cell r="G74" t="str">
            <v>Devon-GTH00086</v>
          </cell>
          <cell r="I74" t="str">
            <v>Crosstex North Texas Gathering, L.P.</v>
          </cell>
          <cell r="J74" t="str">
            <v/>
          </cell>
          <cell r="K74" t="str">
            <v>Devon</v>
          </cell>
          <cell r="L74" t="str">
            <v>Goforth</v>
          </cell>
        </row>
        <row r="75">
          <cell r="B75" t="str">
            <v>72-400-023</v>
          </cell>
          <cell r="C75" t="str">
            <v>Devon Energy Production Company, L.P.</v>
          </cell>
          <cell r="D75" t="str">
            <v>Faxel #2H</v>
          </cell>
          <cell r="E75" t="str">
            <v>GTH00086</v>
          </cell>
          <cell r="F75">
            <v>1</v>
          </cell>
          <cell r="G75" t="str">
            <v>Devon-GTH00086</v>
          </cell>
          <cell r="H75" t="str">
            <v>72-12-195</v>
          </cell>
          <cell r="I75" t="str">
            <v>Crosstex North Texas Gathering, L.P.</v>
          </cell>
          <cell r="J75">
            <v>1</v>
          </cell>
          <cell r="K75" t="str">
            <v>Devon</v>
          </cell>
          <cell r="L75" t="str">
            <v>Goforth</v>
          </cell>
        </row>
        <row r="76">
          <cell r="B76" t="str">
            <v>72-400-024</v>
          </cell>
          <cell r="C76" t="str">
            <v>Devon Energy Production Company, L.P.</v>
          </cell>
          <cell r="D76" t="str">
            <v>Bedinger North #2-H</v>
          </cell>
          <cell r="E76" t="str">
            <v>GTH00086</v>
          </cell>
          <cell r="F76">
            <v>1</v>
          </cell>
          <cell r="G76" t="str">
            <v>Devon-GTH00086</v>
          </cell>
          <cell r="H76" t="str">
            <v>72-402-024</v>
          </cell>
          <cell r="I76" t="str">
            <v>Crosstex North Texas Gathering, L.P.</v>
          </cell>
          <cell r="J76">
            <v>1</v>
          </cell>
          <cell r="K76" t="str">
            <v>Devon</v>
          </cell>
          <cell r="L76" t="str">
            <v>Goforth</v>
          </cell>
        </row>
        <row r="77">
          <cell r="B77" t="str">
            <v>72-400-030</v>
          </cell>
          <cell r="C77" t="str">
            <v>Devon Energy Production Company, L.P.</v>
          </cell>
          <cell r="D77" t="str">
            <v>Gates-Edwards Unit#1H</v>
          </cell>
          <cell r="E77" t="str">
            <v>GTH00086</v>
          </cell>
          <cell r="F77">
            <v>1</v>
          </cell>
          <cell r="G77" t="str">
            <v>Devon-GTH00086</v>
          </cell>
          <cell r="H77" t="str">
            <v>72-402-030</v>
          </cell>
          <cell r="I77" t="str">
            <v>Crosstex North Texas Gathering, L.P.</v>
          </cell>
          <cell r="J77">
            <v>1</v>
          </cell>
          <cell r="K77" t="str">
            <v>Devon</v>
          </cell>
          <cell r="L77" t="str">
            <v>Goforth</v>
          </cell>
        </row>
        <row r="78">
          <cell r="B78" t="str">
            <v>72-400-031</v>
          </cell>
          <cell r="C78" t="str">
            <v>Devon Energy Production Company, L.P.</v>
          </cell>
          <cell r="D78" t="str">
            <v>M&amp;J Bar None Unit #2H</v>
          </cell>
          <cell r="E78" t="str">
            <v>GTH00086</v>
          </cell>
          <cell r="F78">
            <v>1</v>
          </cell>
          <cell r="G78" t="str">
            <v>Devon-GTH00086</v>
          </cell>
          <cell r="I78" t="str">
            <v>Crosstex North Texas Gathering, L.P.</v>
          </cell>
          <cell r="J78" t="str">
            <v/>
          </cell>
          <cell r="K78" t="str">
            <v>Devon</v>
          </cell>
          <cell r="L78" t="str">
            <v>Goforth</v>
          </cell>
        </row>
        <row r="79">
          <cell r="B79" t="str">
            <v>72-400-032</v>
          </cell>
          <cell r="C79" t="str">
            <v>Devon Energy Production Company, L.P.</v>
          </cell>
          <cell r="D79" t="str">
            <v>Dav Estates Unit #1H</v>
          </cell>
          <cell r="E79" t="str">
            <v>GTH00086</v>
          </cell>
          <cell r="F79">
            <v>1</v>
          </cell>
          <cell r="G79" t="str">
            <v>Devon-GTH00086</v>
          </cell>
          <cell r="H79" t="str">
            <v>72-402-032</v>
          </cell>
          <cell r="I79" t="str">
            <v>Crosstex North Texas Gathering, L.P.</v>
          </cell>
          <cell r="J79">
            <v>1</v>
          </cell>
          <cell r="K79" t="str">
            <v>Devon</v>
          </cell>
          <cell r="L79" t="str">
            <v>Goforth</v>
          </cell>
        </row>
        <row r="80">
          <cell r="B80" t="str">
            <v>72-400-033</v>
          </cell>
          <cell r="C80" t="str">
            <v>Devon Energy Production Company, L.P.</v>
          </cell>
          <cell r="D80" t="str">
            <v>Skiles Unit #1H</v>
          </cell>
          <cell r="E80" t="str">
            <v>GTH00086</v>
          </cell>
          <cell r="F80">
            <v>1</v>
          </cell>
          <cell r="G80" t="str">
            <v>Devon-GTH00086</v>
          </cell>
          <cell r="H80" t="str">
            <v>72-99-402-033</v>
          </cell>
          <cell r="I80" t="str">
            <v>Crosstex North Texas Gathering, L.P.</v>
          </cell>
          <cell r="J80">
            <v>1</v>
          </cell>
          <cell r="K80" t="str">
            <v>Devon</v>
          </cell>
          <cell r="L80" t="str">
            <v>Goforth</v>
          </cell>
        </row>
        <row r="81">
          <cell r="B81" t="str">
            <v>72-400-041</v>
          </cell>
          <cell r="C81" t="str">
            <v>Devon Energy Production Company, L.P.</v>
          </cell>
          <cell r="D81" t="str">
            <v>Reilly Bear Creek 1H</v>
          </cell>
          <cell r="E81" t="str">
            <v>GTH00086</v>
          </cell>
          <cell r="F81">
            <v>1</v>
          </cell>
          <cell r="G81" t="str">
            <v>Devon-GTH00086</v>
          </cell>
          <cell r="H81" t="str">
            <v>72-402-041</v>
          </cell>
          <cell r="I81" t="str">
            <v>Crosstex North Texas Gathering, L.P.</v>
          </cell>
          <cell r="J81">
            <v>1</v>
          </cell>
          <cell r="K81" t="str">
            <v>Devon</v>
          </cell>
          <cell r="L81" t="str">
            <v>Goforth</v>
          </cell>
        </row>
        <row r="82">
          <cell r="B82" t="str">
            <v>72-400-044</v>
          </cell>
          <cell r="C82" t="str">
            <v>Devon Energy Production Company, L.P.</v>
          </cell>
          <cell r="D82" t="str">
            <v>Faxel #3H</v>
          </cell>
          <cell r="E82" t="str">
            <v>GTH00086</v>
          </cell>
          <cell r="F82">
            <v>1</v>
          </cell>
          <cell r="G82" t="str">
            <v>Devon-GTH00086</v>
          </cell>
          <cell r="I82" t="str">
            <v>Crosstex North Texas Gathering, L.P.</v>
          </cell>
          <cell r="J82" t="str">
            <v/>
          </cell>
          <cell r="K82" t="str">
            <v>Devon</v>
          </cell>
          <cell r="L82" t="str">
            <v>Goforth</v>
          </cell>
        </row>
        <row r="83">
          <cell r="B83" t="str">
            <v>72-400-049</v>
          </cell>
          <cell r="C83" t="str">
            <v>Devon Energy Production Company, L.P.</v>
          </cell>
          <cell r="D83" t="str">
            <v>Durrant North 1H</v>
          </cell>
          <cell r="E83" t="str">
            <v>GTH00086</v>
          </cell>
          <cell r="F83">
            <v>1</v>
          </cell>
          <cell r="G83" t="str">
            <v>Devon-GTH00086</v>
          </cell>
          <cell r="H83" t="str">
            <v>72-402-049</v>
          </cell>
          <cell r="I83" t="str">
            <v>Crosstex North Texas Gathering, L.P.</v>
          </cell>
          <cell r="J83">
            <v>1</v>
          </cell>
          <cell r="K83" t="str">
            <v>Devon</v>
          </cell>
          <cell r="L83" t="str">
            <v>Goforth</v>
          </cell>
        </row>
        <row r="84">
          <cell r="B84" t="str">
            <v>72-400-050</v>
          </cell>
          <cell r="C84" t="str">
            <v>Devon Energy Production Company, L.P.</v>
          </cell>
          <cell r="D84" t="str">
            <v>Cooper 1H Purchase</v>
          </cell>
          <cell r="E84" t="str">
            <v>GTH00086</v>
          </cell>
          <cell r="F84">
            <v>1</v>
          </cell>
          <cell r="G84" t="str">
            <v>Devon-GTH00086</v>
          </cell>
          <cell r="H84" t="str">
            <v>72-402-050</v>
          </cell>
          <cell r="I84" t="str">
            <v>Crosstex North Texas Gathering, L.P.</v>
          </cell>
          <cell r="J84">
            <v>1</v>
          </cell>
          <cell r="K84" t="str">
            <v>Devon</v>
          </cell>
          <cell r="L84" t="str">
            <v>Goforth</v>
          </cell>
        </row>
        <row r="85">
          <cell r="B85" t="str">
            <v>72-400-051</v>
          </cell>
          <cell r="C85" t="str">
            <v>Devon Energy Production Company, L.P.</v>
          </cell>
          <cell r="D85" t="str">
            <v>Western Lake 1H</v>
          </cell>
          <cell r="E85" t="str">
            <v>GTH00086</v>
          </cell>
          <cell r="F85">
            <v>1</v>
          </cell>
          <cell r="G85" t="str">
            <v>Devon-GTH00086</v>
          </cell>
          <cell r="I85" t="str">
            <v>Crosstex North Texas Gathering, L.P.</v>
          </cell>
          <cell r="J85" t="str">
            <v/>
          </cell>
          <cell r="K85" t="str">
            <v>Devon</v>
          </cell>
          <cell r="L85" t="str">
            <v>Goforth</v>
          </cell>
        </row>
        <row r="86">
          <cell r="B86" t="str">
            <v>72-400-054</v>
          </cell>
          <cell r="C86" t="str">
            <v>Devon Energy Production Company, L.P.</v>
          </cell>
          <cell r="D86" t="str">
            <v>Guiles 1H</v>
          </cell>
          <cell r="E86" t="str">
            <v>GTH00086</v>
          </cell>
          <cell r="F86">
            <v>1</v>
          </cell>
          <cell r="G86" t="str">
            <v>Devon-GTH00086</v>
          </cell>
          <cell r="I86" t="str">
            <v>Crosstex North Texas Gathering, L.P.</v>
          </cell>
          <cell r="J86" t="str">
            <v/>
          </cell>
          <cell r="K86" t="str">
            <v>Devon</v>
          </cell>
          <cell r="L86" t="str">
            <v>Goforth</v>
          </cell>
        </row>
        <row r="87">
          <cell r="B87" t="str">
            <v>72-400-063</v>
          </cell>
          <cell r="C87" t="str">
            <v>Devon Energy Production Company, L.P.</v>
          </cell>
          <cell r="D87" t="str">
            <v>Lanham Riley 1H</v>
          </cell>
          <cell r="E87" t="str">
            <v>GTH00086</v>
          </cell>
          <cell r="F87">
            <v>1</v>
          </cell>
          <cell r="G87" t="str">
            <v>Devon-GTH00086</v>
          </cell>
          <cell r="I87" t="str">
            <v>Crosstex North Texas Gathering, L.P.</v>
          </cell>
          <cell r="J87" t="str">
            <v/>
          </cell>
          <cell r="K87" t="str">
            <v>Devon</v>
          </cell>
          <cell r="L87" t="str">
            <v>Goforth</v>
          </cell>
        </row>
        <row r="88">
          <cell r="B88" t="str">
            <v>72-400-066</v>
          </cell>
          <cell r="C88" t="str">
            <v>Devon Energy Production Company, L.P.</v>
          </cell>
          <cell r="D88" t="str">
            <v>Murrin Bear Creek 1H</v>
          </cell>
          <cell r="E88" t="str">
            <v>GTH00086</v>
          </cell>
          <cell r="F88">
            <v>1</v>
          </cell>
          <cell r="G88" t="str">
            <v>Devon-GTH00086</v>
          </cell>
          <cell r="H88" t="str">
            <v>72-402-066</v>
          </cell>
          <cell r="I88" t="str">
            <v>Crosstex North Texas Gathering, L.P.</v>
          </cell>
          <cell r="J88">
            <v>1</v>
          </cell>
          <cell r="K88" t="str">
            <v>Devon</v>
          </cell>
          <cell r="L88" t="str">
            <v>Goforth</v>
          </cell>
        </row>
        <row r="89">
          <cell r="B89" t="str">
            <v>72-400-068</v>
          </cell>
          <cell r="C89" t="str">
            <v>Devon Energy Production Company, L.P.</v>
          </cell>
          <cell r="D89" t="str">
            <v>W.G. Mitchell 1H</v>
          </cell>
          <cell r="E89" t="str">
            <v>GTH00086</v>
          </cell>
          <cell r="F89">
            <v>1</v>
          </cell>
          <cell r="G89" t="str">
            <v>Devon-GTH00086</v>
          </cell>
          <cell r="I89" t="str">
            <v>Crosstex North Texas Gathering, L.P.</v>
          </cell>
          <cell r="J89" t="str">
            <v/>
          </cell>
          <cell r="K89" t="str">
            <v>Devon</v>
          </cell>
          <cell r="L89" t="str">
            <v>Goforth</v>
          </cell>
        </row>
        <row r="90">
          <cell r="B90" t="str">
            <v>72-400-070</v>
          </cell>
          <cell r="C90" t="str">
            <v>Devon Energy Production Company, L.P.</v>
          </cell>
          <cell r="D90" t="str">
            <v>Split Rail 1H</v>
          </cell>
          <cell r="E90" t="str">
            <v>GTH00086</v>
          </cell>
          <cell r="F90">
            <v>1</v>
          </cell>
          <cell r="G90" t="str">
            <v>Devon-GTH00086</v>
          </cell>
          <cell r="H90" t="str">
            <v>72-99-402-070</v>
          </cell>
          <cell r="I90" t="str">
            <v>Crosstex North Texas Gathering, L.P.</v>
          </cell>
          <cell r="J90">
            <v>1</v>
          </cell>
          <cell r="K90" t="str">
            <v>Devon</v>
          </cell>
          <cell r="L90" t="str">
            <v>Goforth</v>
          </cell>
        </row>
        <row r="91">
          <cell r="B91" t="str">
            <v>72-400-073</v>
          </cell>
          <cell r="C91" t="str">
            <v>Devon Energy Production Company, L.P.</v>
          </cell>
          <cell r="D91" t="str">
            <v>Thorman #1</v>
          </cell>
          <cell r="E91" t="str">
            <v>GTH00086</v>
          </cell>
          <cell r="F91">
            <v>1</v>
          </cell>
          <cell r="G91" t="str">
            <v>Devon-GTH00086</v>
          </cell>
          <cell r="H91" t="str">
            <v>72-402-073</v>
          </cell>
          <cell r="I91" t="str">
            <v>Crosstex North Texas Gathering, L.P.</v>
          </cell>
          <cell r="J91">
            <v>1</v>
          </cell>
          <cell r="K91" t="str">
            <v>Devon</v>
          </cell>
          <cell r="L91" t="str">
            <v>Goforth</v>
          </cell>
        </row>
        <row r="92">
          <cell r="B92" t="str">
            <v>72-400-075</v>
          </cell>
          <cell r="C92" t="str">
            <v>Devon Energy Production Company, L.P.</v>
          </cell>
          <cell r="D92" t="str">
            <v>Hendrick Airport 1H</v>
          </cell>
          <cell r="E92" t="str">
            <v>GTH00086</v>
          </cell>
          <cell r="F92">
            <v>1</v>
          </cell>
          <cell r="G92" t="str">
            <v>Devon-GTH00086</v>
          </cell>
          <cell r="H92" t="str">
            <v>72-402-075</v>
          </cell>
          <cell r="I92" t="str">
            <v>Crosstex North Texas Gathering, L.P.</v>
          </cell>
          <cell r="J92">
            <v>1</v>
          </cell>
          <cell r="K92" t="str">
            <v>Devon</v>
          </cell>
          <cell r="L92" t="str">
            <v>Goforth</v>
          </cell>
        </row>
        <row r="93">
          <cell r="B93" t="str">
            <v>72-400-076</v>
          </cell>
          <cell r="C93" t="str">
            <v>Devon Energy Production Company, L.P.</v>
          </cell>
          <cell r="D93" t="str">
            <v>Wakefield 1H</v>
          </cell>
          <cell r="E93" t="str">
            <v>GTH00086</v>
          </cell>
          <cell r="F93">
            <v>1</v>
          </cell>
          <cell r="G93" t="str">
            <v>Devon-GTH00086</v>
          </cell>
          <cell r="I93" t="str">
            <v>Crosstex North Texas Gathering, L.P.</v>
          </cell>
          <cell r="J93" t="str">
            <v/>
          </cell>
          <cell r="K93" t="str">
            <v>Devon</v>
          </cell>
          <cell r="L93" t="str">
            <v>Goforth</v>
          </cell>
        </row>
        <row r="94">
          <cell r="B94" t="str">
            <v>72-400-077</v>
          </cell>
          <cell r="C94" t="str">
            <v>Devon Energy Production Company, L.P.</v>
          </cell>
          <cell r="D94" t="str">
            <v>Murrin Bear Creek 2H</v>
          </cell>
          <cell r="E94" t="str">
            <v>GTH00086</v>
          </cell>
          <cell r="F94">
            <v>1</v>
          </cell>
          <cell r="G94" t="str">
            <v>Devon-GTH00086</v>
          </cell>
          <cell r="I94" t="str">
            <v>Crosstex North Texas Gathering, L.P.</v>
          </cell>
          <cell r="J94" t="str">
            <v/>
          </cell>
          <cell r="K94" t="str">
            <v>Devon</v>
          </cell>
          <cell r="L94" t="str">
            <v>Goforth</v>
          </cell>
        </row>
        <row r="95">
          <cell r="B95" t="str">
            <v>72-400-081</v>
          </cell>
          <cell r="C95" t="str">
            <v>Devon Energy Production Company, L.P.</v>
          </cell>
          <cell r="D95" t="str">
            <v>PBM Ragle 1H</v>
          </cell>
          <cell r="E95" t="str">
            <v>GTH00086</v>
          </cell>
          <cell r="F95">
            <v>1</v>
          </cell>
          <cell r="G95" t="str">
            <v>Devon-GTH00086</v>
          </cell>
          <cell r="H95" t="str">
            <v>72-402-081</v>
          </cell>
          <cell r="I95" t="str">
            <v>Crosstex North Texas Gathering, L.P.</v>
          </cell>
          <cell r="J95">
            <v>1</v>
          </cell>
          <cell r="K95" t="str">
            <v>Devon</v>
          </cell>
          <cell r="L95" t="str">
            <v>Goforth</v>
          </cell>
        </row>
        <row r="96">
          <cell r="B96" t="str">
            <v>72-400-086</v>
          </cell>
          <cell r="C96" t="str">
            <v>Devon Energy Production Company, L.P.</v>
          </cell>
          <cell r="D96" t="str">
            <v>Sherman Hudson 1H</v>
          </cell>
          <cell r="E96" t="str">
            <v>GTH00086</v>
          </cell>
          <cell r="F96">
            <v>1</v>
          </cell>
          <cell r="G96" t="str">
            <v>Devon-GTH00086</v>
          </cell>
          <cell r="I96" t="str">
            <v>Crosstex North Texas Gathering, L.P.</v>
          </cell>
          <cell r="J96" t="str">
            <v/>
          </cell>
          <cell r="K96" t="str">
            <v>Devon</v>
          </cell>
          <cell r="L96" t="str">
            <v>Goforth</v>
          </cell>
        </row>
        <row r="97">
          <cell r="B97" t="str">
            <v>72-400-088</v>
          </cell>
          <cell r="C97" t="str">
            <v>Devon Energy Production Company, L.P.</v>
          </cell>
          <cell r="D97" t="str">
            <v>John Westhoff 1H</v>
          </cell>
          <cell r="E97" t="str">
            <v>GTH00086</v>
          </cell>
          <cell r="F97">
            <v>1</v>
          </cell>
          <cell r="G97" t="str">
            <v>Devon-GTH00086</v>
          </cell>
          <cell r="I97" t="str">
            <v>Crosstex North Texas Gathering, L.P.</v>
          </cell>
          <cell r="J97" t="str">
            <v/>
          </cell>
          <cell r="K97" t="str">
            <v>Devon</v>
          </cell>
          <cell r="L97" t="str">
            <v>Goforth</v>
          </cell>
        </row>
        <row r="98">
          <cell r="B98" t="str">
            <v>72-400-089</v>
          </cell>
          <cell r="C98" t="str">
            <v>Devon Energy Production Company, L.P.</v>
          </cell>
          <cell r="D98" t="str">
            <v>Joyce Fuller 1H</v>
          </cell>
          <cell r="E98" t="str">
            <v>GTH00086</v>
          </cell>
          <cell r="F98">
            <v>1</v>
          </cell>
          <cell r="G98" t="str">
            <v>Devon-GTH00086</v>
          </cell>
          <cell r="H98" t="str">
            <v>72-402-089</v>
          </cell>
          <cell r="I98" t="str">
            <v>Crosstex North Texas Gathering, L.P.</v>
          </cell>
          <cell r="J98">
            <v>1</v>
          </cell>
          <cell r="K98" t="str">
            <v>Devon</v>
          </cell>
          <cell r="L98" t="str">
            <v>Goforth</v>
          </cell>
        </row>
        <row r="99">
          <cell r="B99" t="str">
            <v>72-400-093</v>
          </cell>
          <cell r="C99" t="str">
            <v>Devon Energy Production Company, L.P.</v>
          </cell>
          <cell r="D99" t="str">
            <v>A.L. Hayter 2H</v>
          </cell>
          <cell r="E99" t="str">
            <v>GTH00086</v>
          </cell>
          <cell r="F99">
            <v>1</v>
          </cell>
          <cell r="G99" t="str">
            <v>Devon-GTH00086</v>
          </cell>
          <cell r="H99" t="str">
            <v>72-99-402-093</v>
          </cell>
          <cell r="I99" t="str">
            <v>Crosstex North Texas Gathering, L.P.</v>
          </cell>
          <cell r="J99">
            <v>1</v>
          </cell>
          <cell r="K99" t="str">
            <v>Devon</v>
          </cell>
          <cell r="L99" t="str">
            <v>Goforth</v>
          </cell>
        </row>
        <row r="100">
          <cell r="B100" t="str">
            <v>72-400-095</v>
          </cell>
          <cell r="C100" t="str">
            <v>Devon Energy Production Company, L.P.</v>
          </cell>
          <cell r="D100" t="str">
            <v>Coomer 1H</v>
          </cell>
          <cell r="E100" t="str">
            <v>GTH00086</v>
          </cell>
          <cell r="F100">
            <v>1</v>
          </cell>
          <cell r="G100" t="str">
            <v>Devon-GTH00086</v>
          </cell>
          <cell r="I100" t="str">
            <v>Crosstex North Texas Gathering, L.P.</v>
          </cell>
          <cell r="J100" t="str">
            <v/>
          </cell>
          <cell r="K100" t="str">
            <v>Devon</v>
          </cell>
          <cell r="L100" t="str">
            <v>Goforth</v>
          </cell>
        </row>
        <row r="101">
          <cell r="B101" t="str">
            <v>72-400-100</v>
          </cell>
          <cell r="C101" t="str">
            <v>Devon Energy Production Company, L.P.</v>
          </cell>
          <cell r="D101" t="str">
            <v>White 2-H</v>
          </cell>
          <cell r="E101" t="str">
            <v>GTH00086</v>
          </cell>
          <cell r="F101">
            <v>1</v>
          </cell>
          <cell r="G101" t="str">
            <v>Devon-GTH00086</v>
          </cell>
          <cell r="H101" t="str">
            <v>72-402-100</v>
          </cell>
          <cell r="I101" t="str">
            <v>Crosstex North Texas Gathering, L.P.</v>
          </cell>
          <cell r="J101">
            <v>1</v>
          </cell>
          <cell r="K101" t="str">
            <v>Devon</v>
          </cell>
          <cell r="L101" t="str">
            <v>Goforth</v>
          </cell>
        </row>
        <row r="102">
          <cell r="B102" t="str">
            <v>72-400-105</v>
          </cell>
          <cell r="C102" t="str">
            <v>Devon Energy Production Company, L.P.</v>
          </cell>
          <cell r="D102" t="str">
            <v>M &amp; J Bar None A 1H</v>
          </cell>
          <cell r="E102" t="str">
            <v>GTH00086</v>
          </cell>
          <cell r="F102">
            <v>1</v>
          </cell>
          <cell r="G102" t="str">
            <v>Devon-GTH00086</v>
          </cell>
          <cell r="H102" t="str">
            <v>72-402-105</v>
          </cell>
          <cell r="I102" t="str">
            <v>Crosstex North Texas Gathering, L.P.</v>
          </cell>
          <cell r="J102">
            <v>1</v>
          </cell>
          <cell r="K102" t="str">
            <v>Devon</v>
          </cell>
          <cell r="L102" t="str">
            <v>Goforth</v>
          </cell>
        </row>
        <row r="103">
          <cell r="B103" t="str">
            <v>72-400-107</v>
          </cell>
          <cell r="C103" t="str">
            <v>Devon Energy Production Company, L.P.</v>
          </cell>
          <cell r="D103" t="str">
            <v>Snipes South 1H</v>
          </cell>
          <cell r="E103" t="str">
            <v>GTH00086</v>
          </cell>
          <cell r="F103">
            <v>1</v>
          </cell>
          <cell r="G103" t="str">
            <v>Devon-GTH00086</v>
          </cell>
          <cell r="H103" t="str">
            <v>72-402-107</v>
          </cell>
          <cell r="I103" t="str">
            <v>Crosstex North Texas Gathering, L.P.</v>
          </cell>
          <cell r="J103">
            <v>1</v>
          </cell>
          <cell r="K103" t="str">
            <v>Devon</v>
          </cell>
          <cell r="L103" t="str">
            <v>Goforth</v>
          </cell>
        </row>
        <row r="104">
          <cell r="B104" t="str">
            <v>72-400-108</v>
          </cell>
          <cell r="C104" t="str">
            <v>Devon Energy Production Company, L.P.</v>
          </cell>
          <cell r="D104" t="str">
            <v>Murrin Bear Creek #5H</v>
          </cell>
          <cell r="E104" t="str">
            <v>GTH00086</v>
          </cell>
          <cell r="F104">
            <v>1</v>
          </cell>
          <cell r="G104" t="str">
            <v>Devon-GTH00086</v>
          </cell>
          <cell r="I104" t="str">
            <v>Crosstex North Texas Gathering, L.P.</v>
          </cell>
          <cell r="J104" t="str">
            <v/>
          </cell>
          <cell r="K104" t="str">
            <v>Devon</v>
          </cell>
          <cell r="L104" t="str">
            <v>Goforth</v>
          </cell>
        </row>
        <row r="105">
          <cell r="B105" t="str">
            <v>72-400-110</v>
          </cell>
          <cell r="C105" t="str">
            <v>Devon Energy Production Company, L.P.</v>
          </cell>
          <cell r="D105" t="str">
            <v>Murrin Bear Creek 6H</v>
          </cell>
          <cell r="E105" t="str">
            <v>GTH00086</v>
          </cell>
          <cell r="F105">
            <v>1</v>
          </cell>
          <cell r="G105" t="str">
            <v>Devon-GTH00086</v>
          </cell>
          <cell r="H105" t="str">
            <v>72-99-402-110</v>
          </cell>
          <cell r="I105" t="str">
            <v>Crosstex North Texas Gathering, L.P.</v>
          </cell>
          <cell r="J105">
            <v>1</v>
          </cell>
          <cell r="K105" t="str">
            <v>Devon</v>
          </cell>
          <cell r="L105" t="str">
            <v>Goforth</v>
          </cell>
        </row>
        <row r="106">
          <cell r="B106" t="str">
            <v>72-400-111</v>
          </cell>
          <cell r="C106" t="str">
            <v>Devon Energy Production Company, L.P.</v>
          </cell>
          <cell r="D106" t="str">
            <v>Brite 1H</v>
          </cell>
          <cell r="E106" t="str">
            <v>GTH00086</v>
          </cell>
          <cell r="F106">
            <v>1</v>
          </cell>
          <cell r="G106" t="str">
            <v>Devon-GTH00086</v>
          </cell>
          <cell r="I106" t="str">
            <v>Crosstex North Texas Gathering, L.P.</v>
          </cell>
          <cell r="J106" t="str">
            <v/>
          </cell>
          <cell r="K106" t="str">
            <v>Devon</v>
          </cell>
          <cell r="L106" t="str">
            <v>Goforth</v>
          </cell>
        </row>
        <row r="107">
          <cell r="B107" t="str">
            <v>72-400-113</v>
          </cell>
          <cell r="C107" t="str">
            <v>Devon Energy Production Company, L.P.</v>
          </cell>
          <cell r="D107" t="str">
            <v>Smelley 2H</v>
          </cell>
          <cell r="E107" t="str">
            <v>GTH00086</v>
          </cell>
          <cell r="F107">
            <v>1</v>
          </cell>
          <cell r="G107" t="str">
            <v>Devon-GTH00086</v>
          </cell>
          <cell r="I107" t="str">
            <v>Crosstex North Texas Gathering, L.P.</v>
          </cell>
          <cell r="J107" t="str">
            <v/>
          </cell>
          <cell r="K107" t="str">
            <v>Devon</v>
          </cell>
          <cell r="L107" t="str">
            <v>Goforth</v>
          </cell>
        </row>
        <row r="108">
          <cell r="B108" t="str">
            <v>72-400-115</v>
          </cell>
          <cell r="C108" t="str">
            <v>Devon Energy Production Company, L.P.</v>
          </cell>
          <cell r="D108" t="str">
            <v>Grogan Barbee B-1H</v>
          </cell>
          <cell r="E108" t="str">
            <v>GTH00086</v>
          </cell>
          <cell r="F108">
            <v>1</v>
          </cell>
          <cell r="G108" t="str">
            <v>Devon-GTH00086</v>
          </cell>
          <cell r="I108" t="str">
            <v>Crosstex North Texas Gathering, L.P.</v>
          </cell>
          <cell r="J108" t="str">
            <v/>
          </cell>
          <cell r="K108" t="str">
            <v>Devon</v>
          </cell>
          <cell r="L108" t="str">
            <v>Goforth</v>
          </cell>
        </row>
        <row r="109">
          <cell r="B109" t="str">
            <v>72-400-116</v>
          </cell>
          <cell r="C109" t="str">
            <v>Devon Energy Production Company, L.P.</v>
          </cell>
          <cell r="D109" t="str">
            <v>Hedrick Burns 1H</v>
          </cell>
          <cell r="E109" t="str">
            <v>GTH00086</v>
          </cell>
          <cell r="F109">
            <v>1</v>
          </cell>
          <cell r="G109" t="str">
            <v>Devon-GTH00086</v>
          </cell>
          <cell r="H109" t="str">
            <v>72-402-116</v>
          </cell>
          <cell r="I109" t="str">
            <v>Crosstex North Texas Gathering, L.P.</v>
          </cell>
          <cell r="J109">
            <v>1</v>
          </cell>
          <cell r="K109" t="str">
            <v>Devon</v>
          </cell>
          <cell r="L109" t="str">
            <v>Goforth</v>
          </cell>
        </row>
        <row r="110">
          <cell r="B110" t="str">
            <v>72-400-117</v>
          </cell>
          <cell r="C110" t="str">
            <v>Devon Energy Production Company, L.P.</v>
          </cell>
          <cell r="D110" t="str">
            <v>Morris Robertson 1H</v>
          </cell>
          <cell r="E110" t="str">
            <v>GTH00086</v>
          </cell>
          <cell r="F110">
            <v>1</v>
          </cell>
          <cell r="G110" t="str">
            <v>Devon-GTH00086</v>
          </cell>
          <cell r="H110" t="str">
            <v>72-402-117</v>
          </cell>
          <cell r="I110" t="str">
            <v>Crosstex North Texas Gathering, L.P.</v>
          </cell>
          <cell r="J110">
            <v>1</v>
          </cell>
          <cell r="K110" t="str">
            <v>Devon</v>
          </cell>
          <cell r="L110" t="str">
            <v>Goforth</v>
          </cell>
        </row>
        <row r="111">
          <cell r="B111" t="str">
            <v>72-400-118</v>
          </cell>
          <cell r="C111" t="str">
            <v>Devon Energy Production Company, L.P.</v>
          </cell>
          <cell r="D111" t="str">
            <v>Gravelco GU 1H</v>
          </cell>
          <cell r="E111" t="str">
            <v>GTH00086</v>
          </cell>
          <cell r="F111">
            <v>1</v>
          </cell>
          <cell r="G111" t="str">
            <v>Devon-GTH00086</v>
          </cell>
          <cell r="I111" t="str">
            <v>Crosstex North Texas Gathering, L.P.</v>
          </cell>
          <cell r="J111" t="str">
            <v/>
          </cell>
          <cell r="K111" t="str">
            <v>Devon</v>
          </cell>
          <cell r="L111" t="str">
            <v>Goforth</v>
          </cell>
        </row>
        <row r="112">
          <cell r="B112" t="str">
            <v>72-400-120</v>
          </cell>
          <cell r="C112" t="str">
            <v>Devon Energy Production Company, L.P.</v>
          </cell>
          <cell r="D112" t="str">
            <v>Hendrick-Stoker</v>
          </cell>
          <cell r="E112" t="str">
            <v>GTH00086</v>
          </cell>
          <cell r="F112">
            <v>1</v>
          </cell>
          <cell r="G112" t="str">
            <v>Devon-GTH00086</v>
          </cell>
          <cell r="H112" t="str">
            <v>72-402-120</v>
          </cell>
          <cell r="I112" t="str">
            <v>Crosstex North Texas Gathering, L.P.</v>
          </cell>
          <cell r="J112">
            <v>1</v>
          </cell>
          <cell r="K112" t="str">
            <v>Devon</v>
          </cell>
          <cell r="L112" t="str">
            <v>Goforth</v>
          </cell>
        </row>
        <row r="113">
          <cell r="B113" t="str">
            <v>72-400-131</v>
          </cell>
          <cell r="C113" t="str">
            <v>Devon Energy Production Company, L.P.</v>
          </cell>
          <cell r="D113" t="str">
            <v>Brite 2H</v>
          </cell>
          <cell r="E113" t="str">
            <v>GTH00086</v>
          </cell>
          <cell r="F113">
            <v>1</v>
          </cell>
          <cell r="G113" t="str">
            <v>Devon-GTH00086</v>
          </cell>
          <cell r="H113" t="str">
            <v>72-402-131</v>
          </cell>
          <cell r="I113" t="str">
            <v>Crosstex North Texas Gathering, L.P.</v>
          </cell>
          <cell r="J113">
            <v>1</v>
          </cell>
          <cell r="K113" t="str">
            <v>Devon</v>
          </cell>
          <cell r="L113" t="str">
            <v>Goforth</v>
          </cell>
        </row>
        <row r="114">
          <cell r="B114" t="str">
            <v>72-400-135</v>
          </cell>
          <cell r="C114" t="str">
            <v>Devon Energy Production Company, L.P.</v>
          </cell>
          <cell r="D114" t="str">
            <v>Woody Brothers</v>
          </cell>
          <cell r="E114" t="str">
            <v>GTH00086</v>
          </cell>
          <cell r="F114">
            <v>1</v>
          </cell>
          <cell r="G114" t="str">
            <v>Devon-GTH00086</v>
          </cell>
          <cell r="H114" t="str">
            <v>72-402-135</v>
          </cell>
          <cell r="I114" t="str">
            <v>Crosstex North Texas Gathering, L.P.</v>
          </cell>
          <cell r="J114">
            <v>1</v>
          </cell>
          <cell r="K114" t="str">
            <v>Devon</v>
          </cell>
          <cell r="L114" t="str">
            <v>Goforth</v>
          </cell>
        </row>
        <row r="115">
          <cell r="B115" t="str">
            <v>72-400-139</v>
          </cell>
          <cell r="C115" t="str">
            <v>Devon Energy Production Company, L.P.</v>
          </cell>
          <cell r="D115" t="str">
            <v>J Muriel Reese GU 1H</v>
          </cell>
          <cell r="E115" t="str">
            <v>GTH00086</v>
          </cell>
          <cell r="F115">
            <v>1</v>
          </cell>
          <cell r="G115" t="str">
            <v>Devon-GTH00086</v>
          </cell>
          <cell r="H115" t="str">
            <v>72-402-139</v>
          </cell>
          <cell r="I115" t="str">
            <v>Crosstex North Texas Gathering, L.P.</v>
          </cell>
          <cell r="J115">
            <v>1</v>
          </cell>
          <cell r="K115" t="str">
            <v>Devon</v>
          </cell>
          <cell r="L115" t="str">
            <v>Goforth</v>
          </cell>
        </row>
        <row r="116">
          <cell r="B116" t="str">
            <v>72-400-141</v>
          </cell>
          <cell r="C116" t="str">
            <v>Devon Energy Production Company, L.P.</v>
          </cell>
          <cell r="D116" t="str">
            <v>Williams Campbell 1H</v>
          </cell>
          <cell r="E116" t="str">
            <v>GTH00086</v>
          </cell>
          <cell r="F116">
            <v>1</v>
          </cell>
          <cell r="G116" t="str">
            <v>Devon-GTH00086</v>
          </cell>
          <cell r="H116" t="str">
            <v>72-402-141</v>
          </cell>
          <cell r="I116" t="str">
            <v>Crosstex North Texas Gathering, L.P.</v>
          </cell>
          <cell r="J116">
            <v>1</v>
          </cell>
          <cell r="K116" t="str">
            <v>Devon</v>
          </cell>
          <cell r="L116" t="str">
            <v>Goforth</v>
          </cell>
        </row>
        <row r="117">
          <cell r="B117" t="str">
            <v>72-400-144</v>
          </cell>
          <cell r="C117" t="str">
            <v>Devon Energy Production Company, L.P.</v>
          </cell>
          <cell r="D117" t="str">
            <v>Pickard 1H</v>
          </cell>
          <cell r="E117" t="str">
            <v>GTH00086</v>
          </cell>
          <cell r="F117">
            <v>1</v>
          </cell>
          <cell r="G117" t="str">
            <v>Devon-GTH00086</v>
          </cell>
          <cell r="I117" t="str">
            <v>Crosstex North Texas Gathering, L.P.</v>
          </cell>
          <cell r="J117" t="str">
            <v/>
          </cell>
          <cell r="K117" t="str">
            <v>Devon</v>
          </cell>
          <cell r="L117" t="str">
            <v>Goforth</v>
          </cell>
        </row>
        <row r="118">
          <cell r="B118" t="str">
            <v>72-400-146</v>
          </cell>
          <cell r="C118" t="str">
            <v>Devon Energy Production Company, L.P.</v>
          </cell>
          <cell r="D118" t="str">
            <v>Herschel Green 1H</v>
          </cell>
          <cell r="E118" t="str">
            <v>GTH00086</v>
          </cell>
          <cell r="F118">
            <v>1</v>
          </cell>
          <cell r="G118" t="str">
            <v>Devon-GTH00086</v>
          </cell>
          <cell r="I118" t="str">
            <v>Crosstex North Texas Gathering, L.P.</v>
          </cell>
          <cell r="J118" t="str">
            <v/>
          </cell>
          <cell r="K118" t="str">
            <v>Devon</v>
          </cell>
          <cell r="L118" t="str">
            <v>Goforth</v>
          </cell>
        </row>
        <row r="119">
          <cell r="B119" t="str">
            <v>72-400-147</v>
          </cell>
          <cell r="C119" t="str">
            <v>Devon Energy Production Company, L.P.</v>
          </cell>
          <cell r="D119" t="str">
            <v>Bilderback Trust 1H</v>
          </cell>
          <cell r="E119" t="str">
            <v>GTH00086</v>
          </cell>
          <cell r="F119">
            <v>1</v>
          </cell>
          <cell r="G119" t="str">
            <v>Devon-GTH00086</v>
          </cell>
          <cell r="I119" t="str">
            <v>Crosstex North Texas Gathering, L.P.</v>
          </cell>
          <cell r="J119" t="str">
            <v/>
          </cell>
          <cell r="K119" t="str">
            <v>Devon</v>
          </cell>
          <cell r="L119" t="str">
            <v>Goforth</v>
          </cell>
        </row>
        <row r="120">
          <cell r="B120" t="str">
            <v>72-400-148</v>
          </cell>
          <cell r="C120" t="str">
            <v>Devon Energy Production Company, L.P.</v>
          </cell>
          <cell r="D120" t="str">
            <v>Henry Maddux GU 4H</v>
          </cell>
          <cell r="E120" t="str">
            <v>GTH00086</v>
          </cell>
          <cell r="F120">
            <v>1</v>
          </cell>
          <cell r="G120" t="str">
            <v>Devon-GTH00086</v>
          </cell>
          <cell r="H120" t="str">
            <v>72-99-402-148</v>
          </cell>
          <cell r="I120" t="str">
            <v>Crosstex North Texas Gathering, L.P.</v>
          </cell>
          <cell r="J120">
            <v>1</v>
          </cell>
          <cell r="K120" t="str">
            <v>Devon</v>
          </cell>
          <cell r="L120" t="str">
            <v>Goforth</v>
          </cell>
        </row>
        <row r="121">
          <cell r="B121" t="str">
            <v>72-400-150</v>
          </cell>
          <cell r="C121" t="str">
            <v>Devon Energy Production Company, L.P.</v>
          </cell>
          <cell r="D121" t="str">
            <v>Geri Lavite GU  #1H</v>
          </cell>
          <cell r="E121" t="str">
            <v>GTH00086</v>
          </cell>
          <cell r="F121">
            <v>1</v>
          </cell>
          <cell r="G121" t="str">
            <v>Devon-GTH00086</v>
          </cell>
          <cell r="I121" t="str">
            <v>Crosstex North Texas Gathering, L.P.</v>
          </cell>
          <cell r="J121" t="str">
            <v/>
          </cell>
          <cell r="K121" t="str">
            <v>Devon</v>
          </cell>
          <cell r="L121" t="str">
            <v>Goforth</v>
          </cell>
        </row>
        <row r="122">
          <cell r="B122" t="str">
            <v>72-400-154</v>
          </cell>
          <cell r="C122" t="str">
            <v>Devon Energy Production Company, L.P.</v>
          </cell>
          <cell r="D122" t="str">
            <v>Lake Weatherford A1H</v>
          </cell>
          <cell r="E122" t="str">
            <v>GTH00086</v>
          </cell>
          <cell r="F122">
            <v>1</v>
          </cell>
          <cell r="G122" t="str">
            <v>Devon-GTH00086</v>
          </cell>
          <cell r="H122" t="str">
            <v>72-402-154</v>
          </cell>
          <cell r="I122" t="str">
            <v>Crosstex North Texas Gathering, L.P.</v>
          </cell>
          <cell r="J122">
            <v>1</v>
          </cell>
          <cell r="K122" t="str">
            <v>Devon</v>
          </cell>
          <cell r="L122" t="str">
            <v>Goforth</v>
          </cell>
        </row>
        <row r="123">
          <cell r="B123" t="str">
            <v>72-400-155</v>
          </cell>
          <cell r="C123" t="str">
            <v>Devon Energy Production Company, L.P.</v>
          </cell>
          <cell r="D123" t="str">
            <v>Bussey 2H</v>
          </cell>
          <cell r="E123" t="str">
            <v>GTH00086</v>
          </cell>
          <cell r="F123">
            <v>1</v>
          </cell>
          <cell r="G123" t="str">
            <v>Devon-GTH00086</v>
          </cell>
          <cell r="H123" t="str">
            <v>72-402-155</v>
          </cell>
          <cell r="I123" t="str">
            <v>Crosstex North Texas Gathering, L.P.</v>
          </cell>
          <cell r="J123">
            <v>1</v>
          </cell>
          <cell r="K123" t="str">
            <v>Devon</v>
          </cell>
          <cell r="L123" t="str">
            <v>Goforth</v>
          </cell>
        </row>
        <row r="124">
          <cell r="B124" t="str">
            <v>72-400-157</v>
          </cell>
          <cell r="C124" t="str">
            <v>Devon Energy Production Company, L.P.</v>
          </cell>
          <cell r="D124" t="str">
            <v>Hendrick Stoker Burns SA 1H</v>
          </cell>
          <cell r="E124" t="str">
            <v>GTH00086</v>
          </cell>
          <cell r="F124">
            <v>1</v>
          </cell>
          <cell r="G124" t="str">
            <v>Devon-GTH00086</v>
          </cell>
          <cell r="H124" t="str">
            <v>72-99-402-155</v>
          </cell>
          <cell r="I124" t="str">
            <v>Crosstex North Texas Gathering, L.P.</v>
          </cell>
          <cell r="J124">
            <v>1</v>
          </cell>
          <cell r="K124" t="str">
            <v>Devon</v>
          </cell>
          <cell r="L124" t="str">
            <v>Goforth</v>
          </cell>
        </row>
        <row r="125">
          <cell r="B125" t="str">
            <v>72-400-158</v>
          </cell>
          <cell r="C125" t="str">
            <v>Devon Energy Production Company, L.P.</v>
          </cell>
          <cell r="D125" t="str">
            <v>Hendrick Stoker Lavite SA 1H</v>
          </cell>
          <cell r="E125" t="str">
            <v>GTH00086</v>
          </cell>
          <cell r="F125">
            <v>1</v>
          </cell>
          <cell r="G125" t="str">
            <v>Devon-GTH00086</v>
          </cell>
          <cell r="H125" t="str">
            <v>72-99-402-158</v>
          </cell>
          <cell r="I125" t="str">
            <v>Crosstex North Texas Gathering, L.P.</v>
          </cell>
          <cell r="J125">
            <v>1</v>
          </cell>
          <cell r="K125" t="str">
            <v>Devon</v>
          </cell>
          <cell r="L125" t="str">
            <v>Goforth</v>
          </cell>
        </row>
        <row r="126">
          <cell r="B126" t="str">
            <v>72-400-160</v>
          </cell>
          <cell r="C126" t="str">
            <v>Devon Energy Production Company, L.P.</v>
          </cell>
          <cell r="D126" t="str">
            <v>Clark-Carter (SA) 1H</v>
          </cell>
          <cell r="E126" t="str">
            <v>GTH00086</v>
          </cell>
          <cell r="F126">
            <v>1</v>
          </cell>
          <cell r="G126" t="str">
            <v>Devon-GTH00086</v>
          </cell>
          <cell r="I126" t="str">
            <v>Crosstex North Texas Gathering, L.P.</v>
          </cell>
          <cell r="J126" t="str">
            <v/>
          </cell>
          <cell r="K126" t="str">
            <v>Devon</v>
          </cell>
          <cell r="L126" t="str">
            <v>Goforth</v>
          </cell>
        </row>
        <row r="127">
          <cell r="B127" t="str">
            <v>72-400-161</v>
          </cell>
          <cell r="C127" t="str">
            <v>Devon Energy Production Company, L.P.</v>
          </cell>
          <cell r="D127" t="str">
            <v>Sansone-Bedinger (SA) A1H</v>
          </cell>
          <cell r="E127" t="str">
            <v>GTH00086</v>
          </cell>
          <cell r="F127">
            <v>1</v>
          </cell>
          <cell r="G127" t="str">
            <v>Devon-GTH00086</v>
          </cell>
          <cell r="H127" t="str">
            <v>72-402-161</v>
          </cell>
          <cell r="I127" t="str">
            <v>Crosstex North Texas Gathering, L.P.</v>
          </cell>
          <cell r="J127">
            <v>1</v>
          </cell>
          <cell r="K127" t="str">
            <v>Devon</v>
          </cell>
          <cell r="L127" t="str">
            <v>Goforth</v>
          </cell>
        </row>
        <row r="128">
          <cell r="B128" t="str">
            <v>72-400-162</v>
          </cell>
          <cell r="C128" t="str">
            <v>Devon Energy Production Company, L.P.</v>
          </cell>
          <cell r="D128" t="str">
            <v>Sansone-Robertson (SA) 1H</v>
          </cell>
          <cell r="E128" t="str">
            <v>GTH00086</v>
          </cell>
          <cell r="F128">
            <v>1</v>
          </cell>
          <cell r="G128" t="str">
            <v>Devon-GTH00086</v>
          </cell>
          <cell r="I128" t="str">
            <v>Crosstex North Texas Gathering, L.P.</v>
          </cell>
          <cell r="J128" t="str">
            <v/>
          </cell>
          <cell r="K128" t="str">
            <v>Devon</v>
          </cell>
          <cell r="L128" t="str">
            <v>Goforth</v>
          </cell>
        </row>
        <row r="129">
          <cell r="B129" t="str">
            <v>72-400-163</v>
          </cell>
          <cell r="C129" t="str">
            <v>Devon Energy Production Company, L.P.</v>
          </cell>
          <cell r="D129" t="str">
            <v>Sansone-Robertson (SA) A1H</v>
          </cell>
          <cell r="E129" t="str">
            <v>GTH00086</v>
          </cell>
          <cell r="F129">
            <v>1</v>
          </cell>
          <cell r="G129" t="str">
            <v>Devon-GTH00086</v>
          </cell>
          <cell r="H129" t="str">
            <v>72-99-402-163</v>
          </cell>
          <cell r="I129" t="str">
            <v>Crosstex North Texas Gathering, L.P.</v>
          </cell>
          <cell r="J129">
            <v>1</v>
          </cell>
          <cell r="K129" t="str">
            <v>Devon</v>
          </cell>
          <cell r="L129" t="str">
            <v>Goforth</v>
          </cell>
        </row>
        <row r="130">
          <cell r="B130" t="str">
            <v>72-400-164</v>
          </cell>
          <cell r="C130" t="str">
            <v>Devon Energy Production Company, L.P.</v>
          </cell>
          <cell r="D130" t="str">
            <v>Faxel 8H</v>
          </cell>
          <cell r="E130" t="str">
            <v>GTH00086</v>
          </cell>
          <cell r="F130">
            <v>1</v>
          </cell>
          <cell r="G130" t="str">
            <v>Devon-GTH00086</v>
          </cell>
          <cell r="I130" t="str">
            <v>Crosstex North Texas Gathering, L.P.</v>
          </cell>
          <cell r="J130" t="str">
            <v/>
          </cell>
          <cell r="K130" t="str">
            <v>Devon</v>
          </cell>
          <cell r="L130" t="str">
            <v>Goforth</v>
          </cell>
        </row>
        <row r="131">
          <cell r="B131" t="str">
            <v>72-400-165</v>
          </cell>
          <cell r="C131" t="str">
            <v>Devon Energy Production Company, L.P.</v>
          </cell>
          <cell r="D131" t="str">
            <v>Faxel 9H</v>
          </cell>
          <cell r="E131" t="str">
            <v>GTH00086</v>
          </cell>
          <cell r="F131">
            <v>1</v>
          </cell>
          <cell r="G131" t="str">
            <v>Devon-GTH00086</v>
          </cell>
          <cell r="H131" t="str">
            <v>72-402-165</v>
          </cell>
          <cell r="I131" t="str">
            <v>Crosstex North Texas Gathering, L.P.</v>
          </cell>
          <cell r="J131">
            <v>1</v>
          </cell>
          <cell r="K131" t="str">
            <v>Devon</v>
          </cell>
          <cell r="L131" t="str">
            <v>Goforth</v>
          </cell>
        </row>
        <row r="132">
          <cell r="B132" t="str">
            <v>72-400-167</v>
          </cell>
          <cell r="C132" t="str">
            <v>Devon Energy Production Company, L.P.</v>
          </cell>
          <cell r="D132" t="str">
            <v>JE Carter (SA) 6H</v>
          </cell>
          <cell r="E132" t="str">
            <v>GTH00086</v>
          </cell>
          <cell r="F132">
            <v>1</v>
          </cell>
          <cell r="G132" t="str">
            <v>Devon-GTH00086</v>
          </cell>
          <cell r="H132" t="str">
            <v>72-99-402-167</v>
          </cell>
          <cell r="I132" t="str">
            <v>Crosstex North Texas Gathering, L.P.</v>
          </cell>
          <cell r="J132">
            <v>1</v>
          </cell>
          <cell r="K132" t="str">
            <v>Devon</v>
          </cell>
          <cell r="L132" t="str">
            <v>Goforth</v>
          </cell>
        </row>
        <row r="133">
          <cell r="B133" t="str">
            <v>72-400-168</v>
          </cell>
          <cell r="C133" t="str">
            <v>Devon Energy Production Company, L.P.</v>
          </cell>
          <cell r="D133" t="str">
            <v>Gates Edwards 2H</v>
          </cell>
          <cell r="E133" t="str">
            <v>GTH00086</v>
          </cell>
          <cell r="F133">
            <v>1</v>
          </cell>
          <cell r="G133" t="str">
            <v>Devon-GTH00086</v>
          </cell>
          <cell r="I133" t="str">
            <v>Crosstex North Texas Gathering, L.P.</v>
          </cell>
          <cell r="J133" t="str">
            <v/>
          </cell>
          <cell r="K133" t="str">
            <v>Devon</v>
          </cell>
          <cell r="L133" t="str">
            <v>Goforth</v>
          </cell>
        </row>
        <row r="134">
          <cell r="B134" t="str">
            <v>72-400-169</v>
          </cell>
          <cell r="C134" t="str">
            <v>Devon Energy Production Company, L.P.</v>
          </cell>
          <cell r="D134" t="str">
            <v>Landers 3H</v>
          </cell>
          <cell r="E134" t="str">
            <v>GTH00086</v>
          </cell>
          <cell r="F134">
            <v>1</v>
          </cell>
          <cell r="G134" t="str">
            <v>Devon-GTH00086</v>
          </cell>
          <cell r="H134" t="str">
            <v>72-99-402-169</v>
          </cell>
          <cell r="I134" t="str">
            <v>Crosstex North Texas Gathering, L.P.</v>
          </cell>
          <cell r="J134">
            <v>1</v>
          </cell>
          <cell r="K134" t="str">
            <v>Devon</v>
          </cell>
          <cell r="L134" t="str">
            <v>Goforth</v>
          </cell>
        </row>
        <row r="135">
          <cell r="B135" t="str">
            <v>72-400-170</v>
          </cell>
          <cell r="C135" t="str">
            <v>Devon Energy Production Company, L.P.</v>
          </cell>
          <cell r="D135" t="str">
            <v>Woody Brothers SA 2H</v>
          </cell>
          <cell r="E135" t="str">
            <v>GTH00086</v>
          </cell>
          <cell r="F135">
            <v>1</v>
          </cell>
          <cell r="G135" t="str">
            <v>Devon-GTH00086</v>
          </cell>
          <cell r="H135" t="str">
            <v>72-99-402-170</v>
          </cell>
          <cell r="I135" t="str">
            <v>Crosstex North Texas Gathering, L.P.</v>
          </cell>
          <cell r="J135">
            <v>1</v>
          </cell>
          <cell r="K135" t="str">
            <v>Devon</v>
          </cell>
          <cell r="L135" t="str">
            <v>Goforth</v>
          </cell>
        </row>
        <row r="136">
          <cell r="B136" t="str">
            <v>72-400-171</v>
          </cell>
          <cell r="C136" t="str">
            <v>Devon Energy Production Company, L.P.</v>
          </cell>
          <cell r="D136" t="str">
            <v>Charles Bedinger A 3H</v>
          </cell>
          <cell r="E136" t="str">
            <v>GTH00086</v>
          </cell>
          <cell r="F136">
            <v>1</v>
          </cell>
          <cell r="G136" t="str">
            <v>Devon-GTH00086</v>
          </cell>
          <cell r="I136" t="str">
            <v>Crosstex North Texas Gathering, L.P.</v>
          </cell>
          <cell r="J136" t="str">
            <v/>
          </cell>
          <cell r="K136" t="str">
            <v>Devon</v>
          </cell>
          <cell r="L136" t="str">
            <v>Goforth</v>
          </cell>
        </row>
        <row r="137">
          <cell r="B137" t="str">
            <v>72-400-172</v>
          </cell>
          <cell r="C137" t="str">
            <v>Devon Energy Production Company, L.P.</v>
          </cell>
          <cell r="D137" t="str">
            <v>Densmore SA 4H</v>
          </cell>
          <cell r="E137" t="str">
            <v>GTH00086</v>
          </cell>
          <cell r="F137">
            <v>1</v>
          </cell>
          <cell r="G137" t="str">
            <v>Devon-GTH00086</v>
          </cell>
          <cell r="H137" t="str">
            <v>72-99-402-172</v>
          </cell>
          <cell r="I137" t="str">
            <v>Crosstex North Texas Gathering, L.P.</v>
          </cell>
          <cell r="J137">
            <v>1</v>
          </cell>
          <cell r="K137" t="str">
            <v>Devon</v>
          </cell>
          <cell r="L137" t="str">
            <v>Goforth</v>
          </cell>
        </row>
        <row r="138">
          <cell r="B138" t="str">
            <v>72-400-173</v>
          </cell>
          <cell r="C138" t="str">
            <v>Devon Energy Production Company, L.P.</v>
          </cell>
          <cell r="D138" t="str">
            <v>Densmore SA 3H</v>
          </cell>
          <cell r="E138" t="str">
            <v>GTH00086</v>
          </cell>
          <cell r="F138">
            <v>1</v>
          </cell>
          <cell r="G138" t="str">
            <v>Devon-GTH00086</v>
          </cell>
          <cell r="H138" t="str">
            <v>72-99-402-173</v>
          </cell>
          <cell r="I138" t="str">
            <v>Crosstex North Texas Gathering, L.P.</v>
          </cell>
          <cell r="J138">
            <v>1</v>
          </cell>
          <cell r="K138" t="str">
            <v>Devon</v>
          </cell>
          <cell r="L138" t="str">
            <v>Goforth</v>
          </cell>
        </row>
        <row r="139">
          <cell r="B139" t="str">
            <v>72-400-174</v>
          </cell>
          <cell r="C139" t="str">
            <v>Devon Energy Production Company, L.P.</v>
          </cell>
          <cell r="D139" t="str">
            <v>Densmore SA 2H</v>
          </cell>
          <cell r="E139" t="str">
            <v>GTH00086</v>
          </cell>
          <cell r="F139">
            <v>1</v>
          </cell>
          <cell r="G139" t="str">
            <v>Devon-GTH00086</v>
          </cell>
          <cell r="H139" t="str">
            <v>72-99-402-174</v>
          </cell>
          <cell r="I139" t="str">
            <v>Crosstex North Texas Gathering, L.P.</v>
          </cell>
          <cell r="J139">
            <v>1</v>
          </cell>
          <cell r="K139" t="str">
            <v>Devon</v>
          </cell>
          <cell r="L139" t="str">
            <v>Goforth</v>
          </cell>
        </row>
        <row r="140">
          <cell r="B140" t="str">
            <v>72-400-175</v>
          </cell>
          <cell r="C140" t="str">
            <v>Devon Energy Production Company, L.P.</v>
          </cell>
          <cell r="D140" t="str">
            <v>Ray Unit A1H</v>
          </cell>
          <cell r="E140" t="str">
            <v>GTH00086</v>
          </cell>
          <cell r="F140">
            <v>1</v>
          </cell>
          <cell r="G140" t="str">
            <v>Devon-GTH00086</v>
          </cell>
          <cell r="I140" t="str">
            <v>Crosstex North Texas Gathering, L.P.</v>
          </cell>
          <cell r="J140">
            <v>1</v>
          </cell>
          <cell r="K140" t="str">
            <v>Devon</v>
          </cell>
          <cell r="L140" t="str">
            <v>Goforth</v>
          </cell>
        </row>
        <row r="141">
          <cell r="B141" t="str">
            <v>72-400-176</v>
          </cell>
          <cell r="C141" t="str">
            <v>Devon Energy Production Company, L.P.</v>
          </cell>
          <cell r="D141" t="str">
            <v>Ray Unit B1H</v>
          </cell>
          <cell r="E141" t="str">
            <v>GTH00086</v>
          </cell>
          <cell r="F141">
            <v>1</v>
          </cell>
          <cell r="G141" t="str">
            <v>Devon-GTH00086</v>
          </cell>
          <cell r="H141" t="str">
            <v>72-99-402-176</v>
          </cell>
          <cell r="I141" t="str">
            <v>Crosstex North Texas Gathering, L.P.</v>
          </cell>
          <cell r="J141">
            <v>1</v>
          </cell>
          <cell r="K141" t="str">
            <v>Devon</v>
          </cell>
          <cell r="L141" t="str">
            <v>Goforth</v>
          </cell>
        </row>
        <row r="142">
          <cell r="B142" t="str">
            <v>72-400-177</v>
          </cell>
          <cell r="C142" t="str">
            <v>Devon Energy Production Company, L.P.</v>
          </cell>
          <cell r="D142" t="str">
            <v>Ray A SA 2H</v>
          </cell>
          <cell r="E142" t="str">
            <v>GTH00086</v>
          </cell>
          <cell r="F142">
            <v>1</v>
          </cell>
          <cell r="G142" t="str">
            <v>Devon-GTH00086</v>
          </cell>
          <cell r="H142" t="str">
            <v>72-99-402-177</v>
          </cell>
          <cell r="I142" t="str">
            <v>Crosstex North Texas Gathering, L.P.</v>
          </cell>
          <cell r="J142">
            <v>1</v>
          </cell>
          <cell r="K142" t="str">
            <v>Devon</v>
          </cell>
          <cell r="L142" t="str">
            <v>Goforth</v>
          </cell>
        </row>
        <row r="143">
          <cell r="B143" t="str">
            <v>72-400-178</v>
          </cell>
          <cell r="C143" t="str">
            <v>Devon Energy Production Company, L.P.</v>
          </cell>
          <cell r="D143" t="str">
            <v>Ray A SA 3H</v>
          </cell>
          <cell r="E143" t="str">
            <v>GTH00086</v>
          </cell>
          <cell r="F143">
            <v>1</v>
          </cell>
          <cell r="G143" t="str">
            <v>Devon-GTH00086</v>
          </cell>
          <cell r="H143" t="str">
            <v>72-99-402-178</v>
          </cell>
          <cell r="I143" t="str">
            <v>Crosstex North Texas Gathering, L.P.</v>
          </cell>
          <cell r="J143">
            <v>1</v>
          </cell>
          <cell r="K143" t="str">
            <v>Devon</v>
          </cell>
          <cell r="L143" t="str">
            <v>Goforth</v>
          </cell>
        </row>
        <row r="144">
          <cell r="B144" t="str">
            <v>72-400-179</v>
          </cell>
          <cell r="C144" t="str">
            <v>Devon Energy Production Company, L.P.</v>
          </cell>
          <cell r="D144" t="str">
            <v>Ray A SA 4H</v>
          </cell>
          <cell r="E144" t="str">
            <v>GTH00086</v>
          </cell>
          <cell r="F144">
            <v>1</v>
          </cell>
          <cell r="G144" t="str">
            <v>Devon-GTH00086</v>
          </cell>
          <cell r="H144" t="str">
            <v>72-99-402-179</v>
          </cell>
          <cell r="I144" t="str">
            <v>Crosstex North Texas Gathering, L.P.</v>
          </cell>
          <cell r="J144">
            <v>1</v>
          </cell>
          <cell r="K144" t="str">
            <v>Devon</v>
          </cell>
          <cell r="L144" t="str">
            <v>Goforth</v>
          </cell>
        </row>
        <row r="145">
          <cell r="B145" t="str">
            <v>72-400-180</v>
          </cell>
          <cell r="C145" t="str">
            <v>Devon Energy Production Company, L.P.</v>
          </cell>
          <cell r="D145" t="str">
            <v>Ray Unit 1H</v>
          </cell>
          <cell r="E145" t="str">
            <v>GTH00086</v>
          </cell>
          <cell r="F145">
            <v>1</v>
          </cell>
          <cell r="G145" t="str">
            <v>Devon-GTH00086</v>
          </cell>
          <cell r="H145" t="str">
            <v>72-99-402-180</v>
          </cell>
          <cell r="I145" t="str">
            <v>Crosstex North Texas Gathering, L.P.</v>
          </cell>
          <cell r="J145">
            <v>1</v>
          </cell>
          <cell r="K145" t="str">
            <v>Devon</v>
          </cell>
          <cell r="L145" t="str">
            <v>Goforth</v>
          </cell>
        </row>
        <row r="146">
          <cell r="B146" t="str">
            <v>72-400-181</v>
          </cell>
          <cell r="C146" t="str">
            <v>Devon Energy Production Company, L.P.</v>
          </cell>
          <cell r="D146" t="str">
            <v>Ray BSA 5H</v>
          </cell>
          <cell r="E146" t="str">
            <v>GTH00086</v>
          </cell>
          <cell r="F146">
            <v>1</v>
          </cell>
          <cell r="G146" t="str">
            <v>Devon-GTH00086</v>
          </cell>
          <cell r="H146" t="str">
            <v>72-99-402-181</v>
          </cell>
          <cell r="I146" t="str">
            <v>Crosstex North Texas Gathering, L.P.</v>
          </cell>
          <cell r="J146">
            <v>1</v>
          </cell>
          <cell r="K146" t="str">
            <v>Devon</v>
          </cell>
          <cell r="L146" t="str">
            <v>Goforth</v>
          </cell>
        </row>
        <row r="147">
          <cell r="B147" t="str">
            <v>72-400-182</v>
          </cell>
          <cell r="C147" t="str">
            <v>Devon Energy Production Company, L.P.</v>
          </cell>
          <cell r="D147" t="str">
            <v>Gates Edwards 3H</v>
          </cell>
          <cell r="E147" t="str">
            <v>GTH00086</v>
          </cell>
          <cell r="F147">
            <v>1</v>
          </cell>
          <cell r="G147" t="str">
            <v>Devon-GTH00086</v>
          </cell>
          <cell r="H147" t="str">
            <v>72-99-402-182</v>
          </cell>
          <cell r="I147" t="str">
            <v>Crosstex North Texas Gathering, L.P.</v>
          </cell>
          <cell r="J147">
            <v>1</v>
          </cell>
          <cell r="K147" t="str">
            <v>Devon</v>
          </cell>
          <cell r="L147" t="str">
            <v>Goforth</v>
          </cell>
        </row>
        <row r="148">
          <cell r="B148" t="str">
            <v>72-400-183</v>
          </cell>
          <cell r="C148" t="str">
            <v>Devon Energy Production Company, L.P.</v>
          </cell>
          <cell r="D148" t="str">
            <v>Grant Family 3H&amp;4H CDP</v>
          </cell>
          <cell r="E148" t="str">
            <v>GTH00086</v>
          </cell>
          <cell r="F148">
            <v>1</v>
          </cell>
          <cell r="G148" t="str">
            <v>Devon-GTH00086</v>
          </cell>
          <cell r="I148" t="str">
            <v>Crosstex North Texas Gathering, L.P.</v>
          </cell>
          <cell r="J148">
            <v>1</v>
          </cell>
          <cell r="K148" t="str">
            <v>Devon</v>
          </cell>
          <cell r="L148" t="str">
            <v>Goforth</v>
          </cell>
        </row>
        <row r="149">
          <cell r="B149" t="str">
            <v>72-400-184</v>
          </cell>
          <cell r="C149" t="str">
            <v>Devon Energy Production Company, L.P.</v>
          </cell>
          <cell r="D149" t="str">
            <v>Bailey Ranch 4H</v>
          </cell>
          <cell r="E149" t="str">
            <v>GTH00086</v>
          </cell>
          <cell r="F149">
            <v>1</v>
          </cell>
          <cell r="G149" t="str">
            <v>Devon-GTH00086</v>
          </cell>
          <cell r="H149" t="str">
            <v>72-402-184</v>
          </cell>
          <cell r="I149" t="str">
            <v>Crosstex North Texas Gathering, L.P.</v>
          </cell>
          <cell r="J149">
            <v>1</v>
          </cell>
          <cell r="K149" t="str">
            <v>Devon</v>
          </cell>
          <cell r="L149" t="str">
            <v>Goforth</v>
          </cell>
        </row>
        <row r="150">
          <cell r="B150" t="str">
            <v>72-400-185</v>
          </cell>
          <cell r="C150" t="str">
            <v>Devon Energy Production Company, L.P.</v>
          </cell>
          <cell r="D150" t="str">
            <v>Bailey Ranch 5H</v>
          </cell>
          <cell r="E150" t="str">
            <v>GTH00086</v>
          </cell>
          <cell r="F150">
            <v>1</v>
          </cell>
          <cell r="G150" t="str">
            <v>Devon-GTH00086</v>
          </cell>
          <cell r="I150" t="str">
            <v>Crosstex North Texas Gathering, L.P.</v>
          </cell>
          <cell r="J150">
            <v>1</v>
          </cell>
          <cell r="K150" t="str">
            <v>Devon</v>
          </cell>
          <cell r="L150" t="str">
            <v>Goforth</v>
          </cell>
        </row>
        <row r="151">
          <cell r="B151" t="str">
            <v>72-400-186</v>
          </cell>
          <cell r="C151" t="str">
            <v>Devon Energy Production Company, L.P.</v>
          </cell>
          <cell r="D151" t="str">
            <v>Bailey Ranch 6H</v>
          </cell>
          <cell r="E151" t="str">
            <v>GTH00086</v>
          </cell>
          <cell r="F151">
            <v>1</v>
          </cell>
          <cell r="G151" t="str">
            <v>Devon-GTH00086</v>
          </cell>
          <cell r="I151" t="str">
            <v>Crosstex North Texas Gathering, L.P.</v>
          </cell>
          <cell r="J151">
            <v>1</v>
          </cell>
          <cell r="K151" t="str">
            <v>Devon</v>
          </cell>
          <cell r="L151" t="str">
            <v>Goforth</v>
          </cell>
        </row>
        <row r="152">
          <cell r="B152" t="str">
            <v>72-40-016</v>
          </cell>
          <cell r="C152" t="str">
            <v>EnerVest Operating, L.L.C.</v>
          </cell>
          <cell r="D152" t="str">
            <v>Mills MM</v>
          </cell>
          <cell r="E152" t="str">
            <v>PUR01124</v>
          </cell>
          <cell r="F152">
            <v>1</v>
          </cell>
          <cell r="G152" t="str">
            <v>EnerVest-PUR01124</v>
          </cell>
          <cell r="I152" t="str">
            <v>Crosstex Gulf Coast Marketing, Ltd.</v>
          </cell>
          <cell r="K152" t="str">
            <v>EnerVest</v>
          </cell>
          <cell r="L152" t="str">
            <v>Goforth</v>
          </cell>
        </row>
        <row r="153">
          <cell r="B153" t="str">
            <v>72-40-018</v>
          </cell>
          <cell r="C153" t="str">
            <v>Premier Natural Resources II, LLC</v>
          </cell>
          <cell r="D153" t="str">
            <v>Behrens MM1</v>
          </cell>
          <cell r="E153" t="str">
            <v>GTH00187</v>
          </cell>
          <cell r="F153">
            <v>1</v>
          </cell>
          <cell r="G153" t="str">
            <v>Premier-GTH00187</v>
          </cell>
          <cell r="H153" t="str">
            <v>72-10-035</v>
          </cell>
          <cell r="I153" t="str">
            <v>Crosstex North Texas Gathering, L.P.</v>
          </cell>
          <cell r="K153" t="str">
            <v>Premier</v>
          </cell>
          <cell r="L153" t="str">
            <v>Goforth</v>
          </cell>
        </row>
        <row r="154">
          <cell r="B154" t="str">
            <v>72-40-031</v>
          </cell>
          <cell r="C154" t="str">
            <v>Premier Natural Resources II, LLC</v>
          </cell>
          <cell r="D154" t="str">
            <v>J.T. Barnett MM2</v>
          </cell>
          <cell r="E154" t="str">
            <v>GTH00187</v>
          </cell>
          <cell r="F154">
            <v>1</v>
          </cell>
          <cell r="G154" t="str">
            <v>Premier-GTH00187</v>
          </cell>
          <cell r="H154" t="str">
            <v>72-41-031</v>
          </cell>
          <cell r="I154" t="str">
            <v>Crosstex North Texas Gathering, L.P.</v>
          </cell>
          <cell r="K154" t="str">
            <v>Premier</v>
          </cell>
          <cell r="L154" t="str">
            <v>Goforth</v>
          </cell>
        </row>
        <row r="155">
          <cell r="B155" t="str">
            <v>72-40-032</v>
          </cell>
          <cell r="C155" t="str">
            <v>Pioneer Natural Resources USA, Inc.</v>
          </cell>
          <cell r="D155" t="str">
            <v>Koss-Beverone MM1</v>
          </cell>
          <cell r="E155" t="str">
            <v>PUR01131</v>
          </cell>
          <cell r="F155">
            <v>1</v>
          </cell>
          <cell r="G155" t="str">
            <v>Pioneer-PUR01131</v>
          </cell>
          <cell r="H155" t="str">
            <v>72-41-032</v>
          </cell>
          <cell r="I155" t="str">
            <v>Crosstex Gulf Coast Marketing, Ltd.</v>
          </cell>
          <cell r="K155" t="str">
            <v>Pioneer</v>
          </cell>
          <cell r="L155" t="str">
            <v>Goforth</v>
          </cell>
        </row>
        <row r="156">
          <cell r="B156" t="str">
            <v>72-40-037</v>
          </cell>
          <cell r="C156" t="str">
            <v>Premier Natural Resources II, LLC</v>
          </cell>
          <cell r="D156" t="str">
            <v>Lost Horse #3</v>
          </cell>
          <cell r="E156" t="str">
            <v>GTH00216</v>
          </cell>
          <cell r="F156">
            <v>1</v>
          </cell>
          <cell r="G156" t="str">
            <v>Premier-GTH00216</v>
          </cell>
          <cell r="H156" t="str">
            <v>72-41-037</v>
          </cell>
          <cell r="I156" t="str">
            <v>Crosstex North Texas Gathering, L.P.</v>
          </cell>
          <cell r="K156" t="str">
            <v>Premier</v>
          </cell>
          <cell r="L156" t="str">
            <v>Goforth</v>
          </cell>
        </row>
        <row r="157">
          <cell r="B157" t="str">
            <v>72-40-038</v>
          </cell>
          <cell r="C157" t="str">
            <v>Premier Natural Resources II, LLC</v>
          </cell>
          <cell r="D157" t="str">
            <v>Pate MM</v>
          </cell>
          <cell r="E157" t="str">
            <v>PUR01134</v>
          </cell>
          <cell r="F157">
            <v>1</v>
          </cell>
          <cell r="G157" t="str">
            <v>Premier-PUR01511</v>
          </cell>
          <cell r="I157" t="str">
            <v>Crosstex Gulf Coast Marketing, Ltd.</v>
          </cell>
          <cell r="K157" t="str">
            <v>Premier</v>
          </cell>
          <cell r="L157" t="str">
            <v>Goforth</v>
          </cell>
        </row>
        <row r="158">
          <cell r="B158" t="str">
            <v>72-40-042</v>
          </cell>
          <cell r="C158" t="str">
            <v xml:space="preserve">ARP Barnett, LLC </v>
          </cell>
          <cell r="D158" t="str">
            <v>Robinson MM1</v>
          </cell>
          <cell r="E158" t="str">
            <v>PUR01134</v>
          </cell>
          <cell r="F158">
            <v>1</v>
          </cell>
          <cell r="G158" t="str">
            <v>ARP-PUR01134</v>
          </cell>
          <cell r="H158" t="str">
            <v>72-41-042</v>
          </cell>
          <cell r="I158" t="str">
            <v>Crosstex Gulf Coast Marketing, Ltd.</v>
          </cell>
          <cell r="K158" t="str">
            <v>ARP</v>
          </cell>
          <cell r="L158" t="str">
            <v>Goforth</v>
          </cell>
        </row>
        <row r="159">
          <cell r="B159" t="str">
            <v>72-40-055</v>
          </cell>
          <cell r="C159" t="str">
            <v>BSGA Gas Producing, LLC</v>
          </cell>
          <cell r="D159" t="str">
            <v>Deerfield</v>
          </cell>
          <cell r="E159" t="str">
            <v>GTH00117</v>
          </cell>
          <cell r="F159">
            <v>1</v>
          </cell>
          <cell r="G159" t="str">
            <v>BSGA-GTH00117</v>
          </cell>
          <cell r="I159" t="str">
            <v>Crosstex North Texas Gathering, L.P.</v>
          </cell>
          <cell r="K159" t="str">
            <v>BSGA</v>
          </cell>
          <cell r="L159" t="str">
            <v>Goforth</v>
          </cell>
        </row>
        <row r="160">
          <cell r="B160" t="str">
            <v>72-40-057</v>
          </cell>
          <cell r="C160" t="str">
            <v>Premier Natural Resources II, LLC</v>
          </cell>
          <cell r="D160" t="str">
            <v>Bagwell</v>
          </cell>
          <cell r="E160" t="str">
            <v>PUR01134</v>
          </cell>
          <cell r="F160">
            <v>1</v>
          </cell>
          <cell r="G160" t="str">
            <v>Premier-PUR01511</v>
          </cell>
          <cell r="I160" t="str">
            <v>Crosstex Gulf Coast Marketing, Ltd.</v>
          </cell>
          <cell r="K160" t="str">
            <v>Premier</v>
          </cell>
          <cell r="L160" t="str">
            <v>Goforth</v>
          </cell>
        </row>
        <row r="161">
          <cell r="B161" t="str">
            <v>72-40-061</v>
          </cell>
          <cell r="C161" t="str">
            <v>Premier Natural Resources II, LLC</v>
          </cell>
          <cell r="D161" t="str">
            <v>King Laney MM1</v>
          </cell>
          <cell r="E161" t="str">
            <v>PUR01134</v>
          </cell>
          <cell r="F161">
            <v>1</v>
          </cell>
          <cell r="G161" t="str">
            <v>Premier-PUR01511</v>
          </cell>
          <cell r="I161" t="str">
            <v>Crosstex Gulf Coast Marketing, Ltd.</v>
          </cell>
          <cell r="K161" t="str">
            <v>Premier</v>
          </cell>
          <cell r="L161" t="str">
            <v>Goforth</v>
          </cell>
        </row>
        <row r="162">
          <cell r="B162" t="str">
            <v>72-40-076</v>
          </cell>
          <cell r="C162" t="str">
            <v>EnerVest Operating, L.L.C.</v>
          </cell>
          <cell r="D162" t="str">
            <v>Winston McFarland MM1</v>
          </cell>
          <cell r="E162" t="str">
            <v>Various</v>
          </cell>
          <cell r="F162">
            <v>1</v>
          </cell>
          <cell r="G162" t="str">
            <v>EnerVest-GTH00096</v>
          </cell>
          <cell r="I162" t="str">
            <v>Crosstex Gulf Coast Marketing, Ltd.</v>
          </cell>
          <cell r="K162" t="str">
            <v>EnerVest</v>
          </cell>
          <cell r="L162" t="str">
            <v>Goforth</v>
          </cell>
        </row>
        <row r="163">
          <cell r="B163" t="str">
            <v>72-40-086</v>
          </cell>
          <cell r="C163" t="str">
            <v>Cal-Tex Fossil LLC</v>
          </cell>
          <cell r="D163" t="str">
            <v>Cal-Tex Bird 1H</v>
          </cell>
          <cell r="E163" t="str">
            <v>PUR01179</v>
          </cell>
          <cell r="F163">
            <v>1</v>
          </cell>
          <cell r="G163" t="str">
            <v>CalTex-PUR01179</v>
          </cell>
          <cell r="I163" t="str">
            <v>Crosstex Gulf Coast Marketing, Ltd.</v>
          </cell>
          <cell r="K163" t="str">
            <v>CalTex</v>
          </cell>
          <cell r="L163" t="str">
            <v>Goforth</v>
          </cell>
        </row>
        <row r="164">
          <cell r="B164" t="str">
            <v>72-40-087</v>
          </cell>
          <cell r="C164" t="str">
            <v>Premier Natural Resources II, LLC</v>
          </cell>
          <cell r="D164" t="str">
            <v>Tomlinson</v>
          </cell>
          <cell r="E164" t="str">
            <v>PUR01134</v>
          </cell>
          <cell r="F164">
            <v>1</v>
          </cell>
          <cell r="G164" t="str">
            <v>Premier-PUR01511</v>
          </cell>
          <cell r="H164" t="str">
            <v>72-41-087</v>
          </cell>
          <cell r="I164" t="str">
            <v>Crosstex Gulf Coast Marketing, Ltd.</v>
          </cell>
          <cell r="K164" t="str">
            <v>Premier</v>
          </cell>
          <cell r="L164" t="str">
            <v>Goforth</v>
          </cell>
        </row>
        <row r="165">
          <cell r="B165" t="str">
            <v>72-40-090</v>
          </cell>
          <cell r="C165" t="str">
            <v>Legend Natural Gas IV, LP</v>
          </cell>
          <cell r="D165" t="str">
            <v>Glen McCrary 1H</v>
          </cell>
          <cell r="E165" t="str">
            <v>PUR01309</v>
          </cell>
          <cell r="F165">
            <v>1</v>
          </cell>
          <cell r="G165" t="str">
            <v>Legend-PUR01309</v>
          </cell>
          <cell r="I165" t="str">
            <v>Crosstex Gulf Coast Marketing, Ltd.</v>
          </cell>
          <cell r="K165" t="str">
            <v>Legend</v>
          </cell>
          <cell r="L165" t="str">
            <v>Goforth</v>
          </cell>
        </row>
        <row r="166">
          <cell r="B166" t="str">
            <v>72-40-091</v>
          </cell>
          <cell r="C166" t="str">
            <v>XTO Resources I, LP</v>
          </cell>
          <cell r="D166" t="str">
            <v>Mosites F1H</v>
          </cell>
          <cell r="E166" t="str">
            <v>GTH00105</v>
          </cell>
          <cell r="F166">
            <v>1</v>
          </cell>
          <cell r="G166" t="str">
            <v>XTO-GTH00105</v>
          </cell>
          <cell r="I166" t="str">
            <v>Crosstex North Texas Gathering, L.P.</v>
          </cell>
          <cell r="K166" t="str">
            <v>XTO</v>
          </cell>
          <cell r="L166" t="str">
            <v>Goforth</v>
          </cell>
        </row>
        <row r="167">
          <cell r="B167" t="str">
            <v>72-40-094</v>
          </cell>
          <cell r="C167" t="str">
            <v>Premier Natural Resources II, LLC</v>
          </cell>
          <cell r="D167" t="str">
            <v>Randle CDP</v>
          </cell>
          <cell r="E167" t="str">
            <v>GTH00132</v>
          </cell>
          <cell r="F167">
            <v>1</v>
          </cell>
          <cell r="G167" t="str">
            <v>Premier-GTH00132</v>
          </cell>
          <cell r="H167" t="str">
            <v>72-41-094</v>
          </cell>
          <cell r="I167" t="str">
            <v>Crosstex North Texas Gathering, L.P.</v>
          </cell>
          <cell r="K167" t="str">
            <v>Premier</v>
          </cell>
          <cell r="L167" t="str">
            <v>Goforth</v>
          </cell>
        </row>
        <row r="168">
          <cell r="B168" t="str">
            <v>72-40-095</v>
          </cell>
          <cell r="C168" t="str">
            <v>Legend Natural Gas IV, LP</v>
          </cell>
          <cell r="D168" t="str">
            <v>Crockett's Bounty CDP</v>
          </cell>
          <cell r="E168" t="str">
            <v>GTH00230</v>
          </cell>
          <cell r="F168">
            <v>1</v>
          </cell>
          <cell r="G168" t="str">
            <v>Legend-GTH00230</v>
          </cell>
          <cell r="I168" t="str">
            <v>Crosstex North Texas Gathering, L.P.</v>
          </cell>
          <cell r="K168" t="str">
            <v>Legend</v>
          </cell>
          <cell r="L168" t="str">
            <v>Goforth</v>
          </cell>
        </row>
        <row r="169">
          <cell r="B169" t="str">
            <v>72-40-096</v>
          </cell>
          <cell r="C169" t="str">
            <v>Chief Oil &amp; Gas LLC</v>
          </cell>
          <cell r="D169" t="str">
            <v>Red Oak CDP</v>
          </cell>
          <cell r="E169" t="str">
            <v>PUR01184</v>
          </cell>
          <cell r="F169">
            <v>1</v>
          </cell>
          <cell r="G169" t="str">
            <v>Chief-PUR01184</v>
          </cell>
          <cell r="I169" t="str">
            <v>Crosstex Gulf Coast Marketing, Ltd.</v>
          </cell>
          <cell r="K169" t="str">
            <v>Chief</v>
          </cell>
          <cell r="L169" t="str">
            <v>Goforth</v>
          </cell>
        </row>
        <row r="170">
          <cell r="B170" t="str">
            <v>72-40-097</v>
          </cell>
          <cell r="C170" t="str">
            <v>Premier Natural Resources II, LLC</v>
          </cell>
          <cell r="D170" t="str">
            <v>Dalton Miller</v>
          </cell>
          <cell r="E170" t="str">
            <v>GTH00238</v>
          </cell>
          <cell r="F170">
            <v>1</v>
          </cell>
          <cell r="G170" t="str">
            <v>Premier-GTH00238</v>
          </cell>
          <cell r="H170" t="str">
            <v>72-41-097</v>
          </cell>
          <cell r="I170" t="str">
            <v>Crosstex North Texas Gathering, L.P.</v>
          </cell>
          <cell r="K170" t="str">
            <v>Premier</v>
          </cell>
          <cell r="L170" t="str">
            <v>Goforth</v>
          </cell>
        </row>
        <row r="171">
          <cell r="B171" t="str">
            <v>72-40-101</v>
          </cell>
          <cell r="C171" t="str">
            <v>XTO Resources I, LP</v>
          </cell>
          <cell r="D171" t="str">
            <v>Hills of Bear Creek</v>
          </cell>
          <cell r="E171" t="str">
            <v>GTH00105</v>
          </cell>
          <cell r="F171">
            <v>1</v>
          </cell>
          <cell r="G171" t="str">
            <v>XTO-GTH00105</v>
          </cell>
          <cell r="I171" t="str">
            <v>Crosstex North Texas Gathering, L.P.</v>
          </cell>
          <cell r="K171" t="str">
            <v>XTO</v>
          </cell>
          <cell r="L171" t="str">
            <v>Goforth</v>
          </cell>
        </row>
        <row r="172">
          <cell r="B172" t="str">
            <v>72-40-105</v>
          </cell>
          <cell r="C172" t="str">
            <v>Legend Natural Gas IV, LP</v>
          </cell>
          <cell r="D172" t="str">
            <v>Kofford 1H</v>
          </cell>
          <cell r="E172" t="str">
            <v>PUR01309</v>
          </cell>
          <cell r="F172">
            <v>1</v>
          </cell>
          <cell r="G172" t="str">
            <v>Legend-PUR01309</v>
          </cell>
          <cell r="I172" t="str">
            <v>Crosstex Gulf Coast Marketing, Ltd.</v>
          </cell>
          <cell r="K172" t="str">
            <v>Legend</v>
          </cell>
          <cell r="L172" t="str">
            <v>Goforth</v>
          </cell>
        </row>
        <row r="173">
          <cell r="B173" t="str">
            <v>72-40-106</v>
          </cell>
          <cell r="C173" t="str">
            <v>Premier Natural Resources II, LLC</v>
          </cell>
          <cell r="D173" t="str">
            <v>Blanch Emily 1H</v>
          </cell>
          <cell r="E173" t="str">
            <v>GTH00187</v>
          </cell>
          <cell r="F173">
            <v>1</v>
          </cell>
          <cell r="G173" t="str">
            <v>Premier-GTH00187</v>
          </cell>
          <cell r="H173" t="str">
            <v>72-41-106</v>
          </cell>
          <cell r="I173" t="str">
            <v>Crosstex North Texas Gathering, L.P.</v>
          </cell>
          <cell r="K173" t="str">
            <v>Premier</v>
          </cell>
          <cell r="L173" t="str">
            <v>Goforth</v>
          </cell>
        </row>
        <row r="174">
          <cell r="B174" t="str">
            <v>72-40-107</v>
          </cell>
          <cell r="C174" t="str">
            <v>Premier Natural Resources II, LLC</v>
          </cell>
          <cell r="D174" t="str">
            <v>Barnett Horton 1H</v>
          </cell>
          <cell r="E174" t="str">
            <v>GTH00187</v>
          </cell>
          <cell r="F174">
            <v>1</v>
          </cell>
          <cell r="G174" t="str">
            <v>Premier-GTH00187</v>
          </cell>
          <cell r="H174" t="str">
            <v>72-41-107</v>
          </cell>
          <cell r="I174" t="str">
            <v>Crosstex North Texas Gathering, L.P.</v>
          </cell>
          <cell r="K174" t="str">
            <v>Premier</v>
          </cell>
          <cell r="L174" t="str">
            <v>Goforth</v>
          </cell>
        </row>
        <row r="175">
          <cell r="B175" t="str">
            <v>72-40-109</v>
          </cell>
          <cell r="C175" t="str">
            <v>XTO Energy Inc.</v>
          </cell>
          <cell r="D175" t="str">
            <v>Anderson 1</v>
          </cell>
          <cell r="E175" t="str">
            <v>PUR01242</v>
          </cell>
          <cell r="F175">
            <v>1</v>
          </cell>
          <cell r="G175" t="str">
            <v>XTO-PUR01242</v>
          </cell>
          <cell r="I175" t="str">
            <v>Crosstex Gulf Coast Marketing, Ltd.</v>
          </cell>
          <cell r="K175" t="str">
            <v>XTO</v>
          </cell>
          <cell r="L175" t="str">
            <v>Goforth</v>
          </cell>
        </row>
        <row r="176">
          <cell r="B176" t="str">
            <v>72-40-110</v>
          </cell>
          <cell r="C176" t="str">
            <v>Bluestone Natural Resources II, LLC</v>
          </cell>
          <cell r="D176" t="str">
            <v>Broumley</v>
          </cell>
          <cell r="E176" t="str">
            <v>PUR01236</v>
          </cell>
          <cell r="F176">
            <v>1</v>
          </cell>
          <cell r="G176" t="str">
            <v>Bluestone-PUR01236</v>
          </cell>
          <cell r="H176" t="str">
            <v>72-41-110</v>
          </cell>
          <cell r="I176" t="str">
            <v>Crosstex Gulf Coast Marketing, Ltd.</v>
          </cell>
          <cell r="K176" t="str">
            <v>Bluestone</v>
          </cell>
          <cell r="L176" t="str">
            <v>Goforth</v>
          </cell>
        </row>
        <row r="177">
          <cell r="B177" t="str">
            <v>72-40-112</v>
          </cell>
          <cell r="C177" t="str">
            <v>EnerVest Operating, L.L.C.</v>
          </cell>
          <cell r="D177" t="str">
            <v>Cleveland 1H</v>
          </cell>
          <cell r="E177" t="str">
            <v>GTH00100</v>
          </cell>
          <cell r="F177">
            <v>1</v>
          </cell>
          <cell r="G177" t="str">
            <v>EnerVest-GTH00100</v>
          </cell>
          <cell r="H177" t="str">
            <v>72-41-112</v>
          </cell>
          <cell r="I177" t="str">
            <v>Crosstex North Texas Gathering, L.P.</v>
          </cell>
          <cell r="K177" t="str">
            <v>EnerVest</v>
          </cell>
          <cell r="L177" t="str">
            <v>Goforth</v>
          </cell>
        </row>
        <row r="178">
          <cell r="B178" t="str">
            <v>72-40-115</v>
          </cell>
          <cell r="C178" t="str">
            <v>Premier Natural Resources II, LLC</v>
          </cell>
          <cell r="D178" t="str">
            <v>Blaylock 1</v>
          </cell>
          <cell r="E178" t="str">
            <v>GTH00238</v>
          </cell>
          <cell r="F178">
            <v>1</v>
          </cell>
          <cell r="G178" t="str">
            <v>Premier-GTH00238</v>
          </cell>
          <cell r="H178" t="str">
            <v>72-41-115</v>
          </cell>
          <cell r="I178" t="str">
            <v>Crosstex North Texas Gathering, L.P.</v>
          </cell>
          <cell r="K178" t="str">
            <v>Premier</v>
          </cell>
          <cell r="L178" t="str">
            <v>Goforth</v>
          </cell>
        </row>
        <row r="179">
          <cell r="B179" t="str">
            <v>72-40-116</v>
          </cell>
          <cell r="C179" t="str">
            <v>Legend Natural Gas IV, LP</v>
          </cell>
          <cell r="D179" t="str">
            <v>Defee CDP</v>
          </cell>
          <cell r="E179" t="str">
            <v>PUR01309</v>
          </cell>
          <cell r="F179">
            <v>1</v>
          </cell>
          <cell r="G179" t="str">
            <v>Legend-PUR01309</v>
          </cell>
          <cell r="I179" t="str">
            <v>Crosstex Gulf Coast Marketing, Ltd.</v>
          </cell>
          <cell r="K179" t="str">
            <v>Legend</v>
          </cell>
          <cell r="L179" t="str">
            <v>Goforth</v>
          </cell>
        </row>
        <row r="180">
          <cell r="B180" t="str">
            <v>72-40-117</v>
          </cell>
          <cell r="C180" t="str">
            <v>EnerVest Operating, L.L.C.</v>
          </cell>
          <cell r="D180" t="str">
            <v>Dean A 1H</v>
          </cell>
          <cell r="E180" t="str">
            <v>Various</v>
          </cell>
          <cell r="F180">
            <v>1</v>
          </cell>
          <cell r="G180" t="str">
            <v>EnerVest-GTH00096</v>
          </cell>
          <cell r="H180" t="str">
            <v>72-41-117</v>
          </cell>
          <cell r="I180" t="str">
            <v>Crosstex Gulf Coast Marketing, Ltd.</v>
          </cell>
          <cell r="K180" t="str">
            <v>EnerVest</v>
          </cell>
          <cell r="L180" t="str">
            <v>Goforth</v>
          </cell>
        </row>
        <row r="181">
          <cell r="B181" t="str">
            <v>72-40-124</v>
          </cell>
          <cell r="C181" t="str">
            <v>Legend Natural Gas IV, LP</v>
          </cell>
          <cell r="D181" t="str">
            <v>Dunn Daugherty CDP</v>
          </cell>
          <cell r="E181" t="str">
            <v>PUR01309</v>
          </cell>
          <cell r="F181">
            <v>1</v>
          </cell>
          <cell r="G181" t="str">
            <v>Legend-PUR01309</v>
          </cell>
          <cell r="I181" t="str">
            <v>Crosstex Gulf Coast Marketing, Ltd.</v>
          </cell>
          <cell r="K181" t="str">
            <v>Legend</v>
          </cell>
          <cell r="L181" t="str">
            <v>Goforth</v>
          </cell>
        </row>
        <row r="182">
          <cell r="B182" t="str">
            <v>72-40-131</v>
          </cell>
          <cell r="C182" t="str">
            <v>Bluestone Natural Resources II, LLC</v>
          </cell>
          <cell r="D182" t="str">
            <v>Buck North</v>
          </cell>
          <cell r="E182" t="str">
            <v>PUR01280</v>
          </cell>
          <cell r="F182">
            <v>1</v>
          </cell>
          <cell r="G182" t="str">
            <v>Bluestone-PUR01280</v>
          </cell>
          <cell r="I182" t="str">
            <v>Crosstex Gulf Coast Marketing, Ltd.</v>
          </cell>
          <cell r="K182" t="str">
            <v>Bluestone</v>
          </cell>
          <cell r="L182" t="str">
            <v>Goforth</v>
          </cell>
        </row>
        <row r="183">
          <cell r="B183" t="str">
            <v>72-40-132</v>
          </cell>
          <cell r="C183" t="str">
            <v>Spindletop Oil &amp; Gas Co.</v>
          </cell>
          <cell r="D183" t="str">
            <v>Wilson Harris 3</v>
          </cell>
          <cell r="E183" t="str">
            <v>PUR01279</v>
          </cell>
          <cell r="F183">
            <v>1</v>
          </cell>
          <cell r="G183" t="str">
            <v>Spindletop-PUR01279</v>
          </cell>
          <cell r="H183" t="str">
            <v>72-41-132</v>
          </cell>
          <cell r="I183" t="str">
            <v>Crosstex Gulf Coast Marketing, Ltd.</v>
          </cell>
          <cell r="K183" t="str">
            <v>Spindletop</v>
          </cell>
          <cell r="L183" t="str">
            <v>Goforth</v>
          </cell>
        </row>
        <row r="184">
          <cell r="B184" t="str">
            <v>72-40-134</v>
          </cell>
          <cell r="C184" t="str">
            <v>Premier Natural Resources II, LLC</v>
          </cell>
          <cell r="D184" t="str">
            <v>Randall 3H,4H,5H &amp; 6H CDP</v>
          </cell>
          <cell r="E184" t="str">
            <v>GTH00132</v>
          </cell>
          <cell r="F184">
            <v>1</v>
          </cell>
          <cell r="G184" t="str">
            <v>Premier-GTH00132</v>
          </cell>
          <cell r="H184" t="str">
            <v>72-41-134</v>
          </cell>
          <cell r="I184" t="str">
            <v>Crosstex North Texas Gathering, L.P.</v>
          </cell>
          <cell r="K184" t="str">
            <v>Premier</v>
          </cell>
          <cell r="L184" t="str">
            <v>Goforth</v>
          </cell>
        </row>
        <row r="185">
          <cell r="B185" t="str">
            <v>72-40-135</v>
          </cell>
          <cell r="C185" t="str">
            <v>Spindletop Oil &amp; Gas Co.</v>
          </cell>
          <cell r="D185" t="str">
            <v>Wilson Harris 2</v>
          </cell>
          <cell r="E185" t="str">
            <v>PUR01279</v>
          </cell>
          <cell r="F185">
            <v>1</v>
          </cell>
          <cell r="G185" t="str">
            <v>Spindletop-PUR01279</v>
          </cell>
          <cell r="H185" t="str">
            <v>72-41-135</v>
          </cell>
          <cell r="I185" t="str">
            <v>Crosstex Gulf Coast Marketing, Ltd.</v>
          </cell>
          <cell r="K185" t="str">
            <v>Spindletop</v>
          </cell>
          <cell r="L185" t="str">
            <v>Goforth</v>
          </cell>
        </row>
        <row r="186">
          <cell r="B186" t="str">
            <v>72-40-136</v>
          </cell>
          <cell r="C186" t="str">
            <v>Spindletop Oil &amp; Gas Co.</v>
          </cell>
          <cell r="D186" t="str">
            <v>Wilson Harris 4</v>
          </cell>
          <cell r="E186" t="str">
            <v>PUR01279</v>
          </cell>
          <cell r="F186">
            <v>1</v>
          </cell>
          <cell r="G186" t="str">
            <v>Spindletop-PUR01279</v>
          </cell>
          <cell r="I186" t="str">
            <v>Crosstex Gulf Coast Marketing, Ltd.</v>
          </cell>
          <cell r="K186" t="str">
            <v>Spindletop</v>
          </cell>
          <cell r="L186" t="str">
            <v>Goforth</v>
          </cell>
        </row>
        <row r="187">
          <cell r="B187" t="str">
            <v>72-40-137</v>
          </cell>
          <cell r="C187" t="str">
            <v>Spindletop Oil &amp; Gas Co.</v>
          </cell>
          <cell r="D187" t="str">
            <v>Fitz Williams 2</v>
          </cell>
          <cell r="E187" t="str">
            <v>PUR01279</v>
          </cell>
          <cell r="F187">
            <v>1</v>
          </cell>
          <cell r="G187" t="str">
            <v>Spindletop-PUR01279</v>
          </cell>
          <cell r="H187" t="str">
            <v>72-41-137</v>
          </cell>
          <cell r="I187" t="str">
            <v>Crosstex Gulf Coast Marketing, Ltd.</v>
          </cell>
          <cell r="K187" t="str">
            <v>Spindletop</v>
          </cell>
          <cell r="L187" t="str">
            <v>Goforth</v>
          </cell>
        </row>
        <row r="188">
          <cell r="B188" t="str">
            <v>72-40-159</v>
          </cell>
          <cell r="C188" t="str">
            <v>XTO Energy Inc.</v>
          </cell>
          <cell r="D188" t="str">
            <v>Cotten 1</v>
          </cell>
          <cell r="E188" t="str">
            <v>GTH00191</v>
          </cell>
          <cell r="F188">
            <v>1</v>
          </cell>
          <cell r="G188" t="str">
            <v>XTO-GTH00191</v>
          </cell>
          <cell r="H188" t="str">
            <v>72-41-159</v>
          </cell>
          <cell r="I188" t="str">
            <v>Crosstex North Texas Gathering, L.P.</v>
          </cell>
          <cell r="K188" t="str">
            <v>XTO</v>
          </cell>
          <cell r="L188" t="str">
            <v>Goforth</v>
          </cell>
        </row>
        <row r="189">
          <cell r="B189" t="str">
            <v>72-40-171</v>
          </cell>
          <cell r="C189" t="str">
            <v>Vantage Fort Worth Energy LLC</v>
          </cell>
          <cell r="D189" t="str">
            <v>Lloyd #1</v>
          </cell>
          <cell r="E189" t="str">
            <v>PUR01308</v>
          </cell>
          <cell r="F189">
            <v>1</v>
          </cell>
          <cell r="G189" t="str">
            <v>Vantage-PUR01308</v>
          </cell>
          <cell r="H189" t="str">
            <v>72-41-171</v>
          </cell>
          <cell r="I189" t="str">
            <v>Crosstex Gulf Coast Marketing, Ltd.</v>
          </cell>
          <cell r="K189" t="str">
            <v>Vantage</v>
          </cell>
          <cell r="L189" t="str">
            <v>Goforth</v>
          </cell>
        </row>
        <row r="190">
          <cell r="B190" t="str">
            <v>72-40-175</v>
          </cell>
          <cell r="C190" t="str">
            <v>Bluestone Natural Resources II, LLC</v>
          </cell>
          <cell r="D190" t="str">
            <v>Marshland 1H</v>
          </cell>
          <cell r="E190" t="str">
            <v>PUR01236</v>
          </cell>
          <cell r="F190">
            <v>1</v>
          </cell>
          <cell r="G190" t="str">
            <v>Bluestone-PUR01236</v>
          </cell>
          <cell r="I190" t="str">
            <v>Crosstex Gulf Coast Marketing, Ltd.</v>
          </cell>
          <cell r="K190" t="str">
            <v>Bluestone</v>
          </cell>
          <cell r="L190" t="str">
            <v>Goforth</v>
          </cell>
        </row>
        <row r="191">
          <cell r="B191" t="str">
            <v>72-40-184</v>
          </cell>
          <cell r="C191" t="str">
            <v>Vantage Fort Worth Energy LLC</v>
          </cell>
          <cell r="D191" t="str">
            <v>Boling 1</v>
          </cell>
          <cell r="E191" t="str">
            <v>PUR01308</v>
          </cell>
          <cell r="F191">
            <v>1</v>
          </cell>
          <cell r="G191" t="str">
            <v>Vantage-PUR01308</v>
          </cell>
          <cell r="I191" t="str">
            <v>Crosstex Gulf Coast Marketing, Ltd.</v>
          </cell>
          <cell r="K191" t="str">
            <v>Vantage</v>
          </cell>
          <cell r="L191" t="str">
            <v>Goforth</v>
          </cell>
        </row>
        <row r="192">
          <cell r="B192" t="str">
            <v>72-40-185</v>
          </cell>
          <cell r="C192" t="str">
            <v>Vantage Fort Worth Energy LLC</v>
          </cell>
          <cell r="D192" t="str">
            <v>Boling 2</v>
          </cell>
          <cell r="E192" t="str">
            <v>PUR01308</v>
          </cell>
          <cell r="F192">
            <v>1</v>
          </cell>
          <cell r="G192" t="str">
            <v>Vantage-PUR01308</v>
          </cell>
          <cell r="I192" t="str">
            <v>Crosstex Gulf Coast Marketing, Ltd.</v>
          </cell>
          <cell r="K192" t="str">
            <v>Vantage</v>
          </cell>
          <cell r="L192" t="str">
            <v>Goforth</v>
          </cell>
        </row>
        <row r="193">
          <cell r="B193" t="str">
            <v>72-40-187</v>
          </cell>
          <cell r="C193" t="str">
            <v>Bluestone Natural Resources II, LLC</v>
          </cell>
          <cell r="D193" t="str">
            <v>Saunders C</v>
          </cell>
          <cell r="E193" t="str">
            <v>PUR01331</v>
          </cell>
          <cell r="F193">
            <v>1</v>
          </cell>
          <cell r="G193" t="str">
            <v>Bluestone-PUR01331</v>
          </cell>
          <cell r="H193" t="str">
            <v>72-41-187</v>
          </cell>
          <cell r="I193" t="str">
            <v>Crosstex Gulf Coast Marketing, Ltd.</v>
          </cell>
          <cell r="K193" t="str">
            <v>Bluestone</v>
          </cell>
          <cell r="L193" t="str">
            <v>Goforth</v>
          </cell>
        </row>
        <row r="194">
          <cell r="B194" t="str">
            <v>72-40-191</v>
          </cell>
          <cell r="C194" t="str">
            <v>Bluestone Natural Resources II, LLC</v>
          </cell>
          <cell r="D194" t="str">
            <v>Broumley #6</v>
          </cell>
          <cell r="E194" t="str">
            <v>PUR01236</v>
          </cell>
          <cell r="F194">
            <v>1</v>
          </cell>
          <cell r="G194" t="str">
            <v>Bluestone-PUR01236</v>
          </cell>
          <cell r="I194" t="str">
            <v>Crosstex Gulf Coast Marketing, Ltd.</v>
          </cell>
          <cell r="K194" t="str">
            <v>Bluestone</v>
          </cell>
          <cell r="L194" t="str">
            <v>Goforth</v>
          </cell>
        </row>
        <row r="195">
          <cell r="B195" t="str">
            <v>72-40-192</v>
          </cell>
          <cell r="C195" t="str">
            <v>C.B. Moncrief</v>
          </cell>
          <cell r="D195" t="str">
            <v>Martin Ranch 1H</v>
          </cell>
          <cell r="E195" t="str">
            <v>PUR01363</v>
          </cell>
          <cell r="F195">
            <v>1</v>
          </cell>
          <cell r="G195" t="str">
            <v>CBMoncrief-PUR01363</v>
          </cell>
          <cell r="H195" t="str">
            <v>72-41-192</v>
          </cell>
          <cell r="I195" t="str">
            <v>Crosstex Gulf Coast Marketing, Ltd.</v>
          </cell>
          <cell r="K195" t="str">
            <v>CBMoncrief</v>
          </cell>
          <cell r="L195" t="str">
            <v>Goforth</v>
          </cell>
        </row>
        <row r="196">
          <cell r="B196" t="str">
            <v>72-40-195</v>
          </cell>
          <cell r="C196" t="str">
            <v>Chesapeake Energy Marketing, Inc.</v>
          </cell>
          <cell r="D196" t="str">
            <v>Blue Drake Woody South</v>
          </cell>
          <cell r="E196" t="str">
            <v>GTH00165</v>
          </cell>
          <cell r="F196">
            <v>1</v>
          </cell>
          <cell r="G196" t="str">
            <v>CEMI-GTH00165</v>
          </cell>
          <cell r="H196" t="str">
            <v>72-41-195</v>
          </cell>
          <cell r="I196" t="str">
            <v>Crosstex North Texas Gathering, L.P.</v>
          </cell>
          <cell r="K196" t="str">
            <v>CEMI</v>
          </cell>
          <cell r="L196" t="str">
            <v>Goforth</v>
          </cell>
        </row>
        <row r="197">
          <cell r="B197" t="str">
            <v>72-40-195T</v>
          </cell>
          <cell r="C197" t="str">
            <v>Total Gas &amp; Power North America, Inc.</v>
          </cell>
          <cell r="D197" t="str">
            <v>Blue Drake Woody South</v>
          </cell>
          <cell r="E197" t="str">
            <v>GTH00201</v>
          </cell>
          <cell r="G197" t="str">
            <v>Total-GTH00201</v>
          </cell>
          <cell r="H197" t="str">
            <v>72-41-195T</v>
          </cell>
          <cell r="I197" t="str">
            <v>Crosstex North Texas Gathering, L.P.</v>
          </cell>
          <cell r="K197" t="str">
            <v>TotalG&amp;P</v>
          </cell>
          <cell r="L197" t="str">
            <v>Goforth</v>
          </cell>
        </row>
        <row r="198">
          <cell r="B198" t="str">
            <v>72-40-231</v>
          </cell>
          <cell r="C198" t="str">
            <v>Chesapeake Energy Marketing, Inc.</v>
          </cell>
          <cell r="D198" t="str">
            <v>Winscott NW</v>
          </cell>
          <cell r="E198" t="str">
            <v>GTH00174</v>
          </cell>
          <cell r="F198">
            <v>1</v>
          </cell>
          <cell r="G198" t="str">
            <v>CEMI-GTH00174</v>
          </cell>
          <cell r="H198" t="str">
            <v>72-41-231</v>
          </cell>
          <cell r="I198" t="str">
            <v>Crosstex North Texas Gathering, L.P.</v>
          </cell>
          <cell r="K198" t="str">
            <v>CEMI</v>
          </cell>
          <cell r="L198" t="str">
            <v>Goforth</v>
          </cell>
        </row>
        <row r="199">
          <cell r="B199" t="str">
            <v>72-40-231T</v>
          </cell>
          <cell r="C199" t="str">
            <v>Total Gas &amp; Power North America, Inc.</v>
          </cell>
          <cell r="D199" t="str">
            <v>Winscott NW</v>
          </cell>
          <cell r="E199" t="str">
            <v>GTH00200</v>
          </cell>
          <cell r="G199" t="str">
            <v>Total-GTH00200</v>
          </cell>
          <cell r="H199" t="str">
            <v>72-41-231T</v>
          </cell>
          <cell r="I199" t="str">
            <v>Crosstex North Texas Gathering, L.P.</v>
          </cell>
          <cell r="K199" t="str">
            <v>TotalG&amp;P</v>
          </cell>
          <cell r="L199" t="str">
            <v>Goforth</v>
          </cell>
        </row>
        <row r="200">
          <cell r="B200" t="str">
            <v>72-40-336</v>
          </cell>
          <cell r="C200" t="str">
            <v>NextEra Energy Producer Services, LLC.</v>
          </cell>
          <cell r="D200" t="str">
            <v>Cherry #3</v>
          </cell>
          <cell r="E200" t="str">
            <v>PUR01467</v>
          </cell>
          <cell r="F200">
            <v>1</v>
          </cell>
          <cell r="G200" t="str">
            <v>NextEra-PUR01467</v>
          </cell>
          <cell r="H200" t="str">
            <v>72-41-336</v>
          </cell>
          <cell r="I200" t="str">
            <v>Crosstex Gulf Coast Marketing, Ltd.</v>
          </cell>
          <cell r="K200" t="str">
            <v>NextEra</v>
          </cell>
          <cell r="L200" t="str">
            <v>Goforth</v>
          </cell>
        </row>
        <row r="201">
          <cell r="B201" t="str">
            <v>72-40-338</v>
          </cell>
          <cell r="C201" t="str">
            <v>NextEra Energy Producer Services, LLC.</v>
          </cell>
          <cell r="D201" t="str">
            <v>Brogan</v>
          </cell>
          <cell r="E201" t="str">
            <v>PUR01467</v>
          </cell>
          <cell r="F201">
            <v>1</v>
          </cell>
          <cell r="G201" t="str">
            <v>NextEra-PUR01467</v>
          </cell>
          <cell r="I201" t="str">
            <v>Crosstex Gulf Coast Marketing, Ltd.</v>
          </cell>
          <cell r="K201" t="str">
            <v>NextEra</v>
          </cell>
          <cell r="L201" t="str">
            <v>Goforth</v>
          </cell>
        </row>
        <row r="202">
          <cell r="B202" t="str">
            <v>72-40-344</v>
          </cell>
          <cell r="C202" t="str">
            <v>NextEra Energy Producer Services, LLC.</v>
          </cell>
          <cell r="D202" t="str">
            <v>Smith 1H</v>
          </cell>
          <cell r="E202" t="str">
            <v>PUR01467</v>
          </cell>
          <cell r="F202">
            <v>1</v>
          </cell>
          <cell r="G202" t="str">
            <v>NextEra-PUR01467</v>
          </cell>
          <cell r="H202" t="str">
            <v>72-41-344</v>
          </cell>
          <cell r="I202" t="str">
            <v>Crosstex Gulf Coast Marketing, Ltd.</v>
          </cell>
          <cell r="K202" t="str">
            <v>NextEra</v>
          </cell>
          <cell r="L202" t="str">
            <v>Goforth</v>
          </cell>
        </row>
        <row r="203">
          <cell r="B203" t="str">
            <v>77-40-342</v>
          </cell>
          <cell r="C203" t="str">
            <v>Beacon Petroleum Management, L.P.</v>
          </cell>
          <cell r="D203" t="str">
            <v>Campbell Road</v>
          </cell>
          <cell r="E203" t="str">
            <v>GTH00121</v>
          </cell>
          <cell r="F203">
            <v>1</v>
          </cell>
          <cell r="G203" t="str">
            <v>Beacon-GTH00121</v>
          </cell>
          <cell r="I203" t="str">
            <v>Crosstex North Texas Gathering, L.P.</v>
          </cell>
          <cell r="K203" t="str">
            <v>Beacon</v>
          </cell>
          <cell r="L203" t="str">
            <v>Goforth</v>
          </cell>
        </row>
        <row r="204">
          <cell r="B204" t="str">
            <v>77-40-343</v>
          </cell>
          <cell r="C204" t="str">
            <v>Beacon Petroleum Management, L.P.</v>
          </cell>
          <cell r="D204" t="str">
            <v>Cattle Barron CDP</v>
          </cell>
          <cell r="E204" t="str">
            <v>GTH00121</v>
          </cell>
          <cell r="F204">
            <v>1</v>
          </cell>
          <cell r="G204" t="str">
            <v>Beacon-GTH00121</v>
          </cell>
          <cell r="I204" t="str">
            <v>Crosstex North Texas Gathering, L.P.</v>
          </cell>
          <cell r="K204" t="str">
            <v>Beacon</v>
          </cell>
          <cell r="L204" t="str">
            <v>Goforth</v>
          </cell>
        </row>
        <row r="205">
          <cell r="B205" t="str">
            <v>78-0006-24</v>
          </cell>
          <cell r="C205" t="str">
            <v>EnerVest Operating, L.L.C.</v>
          </cell>
          <cell r="D205" t="str">
            <v>Dean Receipt</v>
          </cell>
          <cell r="E205" t="str">
            <v>Various</v>
          </cell>
          <cell r="F205">
            <v>1</v>
          </cell>
          <cell r="G205" t="str">
            <v>EnerVest-GTH00096</v>
          </cell>
          <cell r="I205" t="str">
            <v>Crosstex Gulf Coast Marketing, Ltd.</v>
          </cell>
          <cell r="K205" t="str">
            <v>EnerVest</v>
          </cell>
          <cell r="L205" t="str">
            <v>HP</v>
          </cell>
        </row>
        <row r="206">
          <cell r="B206" t="str">
            <v>78-0009-24</v>
          </cell>
          <cell r="C206" t="str">
            <v>Peregrine Field Services, L.P.</v>
          </cell>
          <cell r="D206" t="str">
            <v>Honkin Onken</v>
          </cell>
          <cell r="E206" t="str">
            <v>PUR01222</v>
          </cell>
          <cell r="F206">
            <v>1</v>
          </cell>
          <cell r="G206" t="str">
            <v>Peregrine-PUR01222</v>
          </cell>
          <cell r="H206" t="str">
            <v>78-0010-24</v>
          </cell>
          <cell r="I206" t="str">
            <v>Crosstex Gulf Coast Marketing, Ltd.</v>
          </cell>
          <cell r="K206" t="str">
            <v>Peregrine</v>
          </cell>
          <cell r="L206" t="str">
            <v>HP</v>
          </cell>
        </row>
        <row r="207">
          <cell r="B207" t="str">
            <v>78-0010-24</v>
          </cell>
          <cell r="C207" t="str">
            <v>XTO Energy Inc.</v>
          </cell>
          <cell r="D207" t="str">
            <v>Honkin Onken GLS</v>
          </cell>
          <cell r="E207" t="str">
            <v>SLS01291</v>
          </cell>
          <cell r="F207">
            <v>1</v>
          </cell>
          <cell r="G207" t="str">
            <v>XTO-SLS01291</v>
          </cell>
          <cell r="I207" t="str">
            <v>Crosstex North Texas Gathering, L.P.</v>
          </cell>
          <cell r="K207" t="str">
            <v>XTO</v>
          </cell>
          <cell r="L207" t="str">
            <v>HP</v>
          </cell>
        </row>
        <row r="208">
          <cell r="B208" t="str">
            <v>78-0024-24</v>
          </cell>
          <cell r="C208" t="str">
            <v>XTO Energy Inc.</v>
          </cell>
          <cell r="D208" t="str">
            <v>XTO Low Rider Interconnect (Lean)</v>
          </cell>
          <cell r="E208" t="str">
            <v>GTH00159</v>
          </cell>
          <cell r="G208" t="str">
            <v>XTO-GTH00159</v>
          </cell>
          <cell r="I208" t="str">
            <v>Crosstex North Texas Gathering, L.P.</v>
          </cell>
          <cell r="K208" t="str">
            <v>XTO</v>
          </cell>
          <cell r="L208" t="str">
            <v>HP</v>
          </cell>
        </row>
        <row r="209">
          <cell r="B209" t="str">
            <v>78-0032-24</v>
          </cell>
          <cell r="C209" t="str">
            <v>EnerVest Operating, L.L.C.</v>
          </cell>
          <cell r="D209" t="str">
            <v>TRWD 6 Inch Receipt (Lean)</v>
          </cell>
          <cell r="E209" t="str">
            <v>PUR01178</v>
          </cell>
          <cell r="G209" t="str">
            <v>EnerVest-PUR01178</v>
          </cell>
          <cell r="I209" t="str">
            <v>Crosstex Gulf Coast Marketing, Ltd.</v>
          </cell>
          <cell r="K209" t="str">
            <v>EnerVest</v>
          </cell>
          <cell r="L209" t="str">
            <v>HP</v>
          </cell>
        </row>
        <row r="210">
          <cell r="B210" t="str">
            <v>81-10-078</v>
          </cell>
          <cell r="C210" t="str">
            <v>Devon Energy Production Company, L.P.</v>
          </cell>
          <cell r="D210" t="str">
            <v>McMahon 1H &amp; 6H CDP</v>
          </cell>
          <cell r="E210" t="str">
            <v>GTH00086</v>
          </cell>
          <cell r="F210">
            <v>1</v>
          </cell>
          <cell r="G210" t="str">
            <v>Devon-GTH00086WS</v>
          </cell>
          <cell r="H210" t="str">
            <v>81-12-078</v>
          </cell>
          <cell r="I210" t="str">
            <v>Crosstex North Texas Gathering, L.P.</v>
          </cell>
          <cell r="J210">
            <v>1</v>
          </cell>
          <cell r="K210" t="str">
            <v>Devon</v>
          </cell>
          <cell r="L210" t="str">
            <v>WS</v>
          </cell>
        </row>
        <row r="211">
          <cell r="B211" t="str">
            <v>81-10-130</v>
          </cell>
          <cell r="C211" t="str">
            <v>Devon Energy Production Company, L.P.</v>
          </cell>
          <cell r="D211" t="str">
            <v>Hyde Hickman West 1H,2H &amp; 3H CDP</v>
          </cell>
          <cell r="E211" t="str">
            <v>GTH00086</v>
          </cell>
          <cell r="F211">
            <v>1</v>
          </cell>
          <cell r="G211" t="str">
            <v>Devon-GTH00086WS</v>
          </cell>
          <cell r="I211" t="str">
            <v>Crosstex North Texas Gathering, L.P.</v>
          </cell>
          <cell r="J211" t="str">
            <v/>
          </cell>
          <cell r="K211" t="str">
            <v>Devon</v>
          </cell>
          <cell r="L211" t="str">
            <v>WS</v>
          </cell>
        </row>
        <row r="212">
          <cell r="B212" t="str">
            <v>81-10-134</v>
          </cell>
          <cell r="C212" t="str">
            <v>Premier Natural Resources II, LLC</v>
          </cell>
          <cell r="D212" t="str">
            <v>Barron CDP</v>
          </cell>
          <cell r="E212" t="str">
            <v>PUR01369</v>
          </cell>
          <cell r="F212">
            <v>1</v>
          </cell>
          <cell r="G212" t="str">
            <v>Premier-PUR01369WS</v>
          </cell>
          <cell r="H212" t="str">
            <v>81-12-134</v>
          </cell>
          <cell r="I212" t="str">
            <v>Crosstex Gulf Coast Marketing, Ltd.</v>
          </cell>
          <cell r="K212" t="str">
            <v>Premier</v>
          </cell>
          <cell r="L212" t="str">
            <v>WS</v>
          </cell>
        </row>
        <row r="213">
          <cell r="B213" t="str">
            <v>81-10-156</v>
          </cell>
          <cell r="C213" t="str">
            <v>Devon Energy Production Company, L.P.</v>
          </cell>
          <cell r="D213" t="str">
            <v>Hyde Hickman C 1,2,3,4H CDP</v>
          </cell>
          <cell r="E213" t="str">
            <v>GTH00086</v>
          </cell>
          <cell r="F213">
            <v>1</v>
          </cell>
          <cell r="G213" t="str">
            <v>Devon-GTH00086WS</v>
          </cell>
          <cell r="H213" t="str">
            <v>81-99-12-156</v>
          </cell>
          <cell r="I213" t="str">
            <v>Crosstex North Texas Gathering, L.P.</v>
          </cell>
          <cell r="J213">
            <v>1</v>
          </cell>
          <cell r="K213" t="str">
            <v>Devon</v>
          </cell>
          <cell r="L213" t="str">
            <v>WS</v>
          </cell>
        </row>
        <row r="214">
          <cell r="B214" t="str">
            <v>81-10-157</v>
          </cell>
          <cell r="C214" t="str">
            <v>Devon Energy Production Company, L.P.</v>
          </cell>
          <cell r="D214" t="str">
            <v>Hyde Hickman B 1,2,3,4H</v>
          </cell>
          <cell r="E214" t="str">
            <v>GTH00086</v>
          </cell>
          <cell r="F214">
            <v>1</v>
          </cell>
          <cell r="G214" t="str">
            <v>Devon-GTH00086WS</v>
          </cell>
          <cell r="H214" t="str">
            <v>81-99-12-157</v>
          </cell>
          <cell r="I214" t="str">
            <v>Crosstex North Texas Gathering, L.P.</v>
          </cell>
          <cell r="J214">
            <v>1</v>
          </cell>
          <cell r="K214" t="str">
            <v>Devon</v>
          </cell>
          <cell r="L214" t="str">
            <v>WS</v>
          </cell>
        </row>
        <row r="215">
          <cell r="B215" t="str">
            <v>81-10-174</v>
          </cell>
          <cell r="C215" t="str">
            <v>Devon Energy Production Company, L.P.</v>
          </cell>
          <cell r="D215" t="str">
            <v>Donegal Hills CDP</v>
          </cell>
          <cell r="E215" t="str">
            <v>GTH00086</v>
          </cell>
          <cell r="F215">
            <v>1</v>
          </cell>
          <cell r="G215" t="str">
            <v>Devon-GTH00086WS</v>
          </cell>
          <cell r="H215" t="str">
            <v>81-12-174</v>
          </cell>
          <cell r="I215" t="str">
            <v>Crosstex North Texas Gathering, L.P.</v>
          </cell>
          <cell r="J215">
            <v>1</v>
          </cell>
          <cell r="K215" t="str">
            <v>Devon</v>
          </cell>
          <cell r="L215" t="str">
            <v>WS</v>
          </cell>
        </row>
        <row r="216">
          <cell r="B216" t="str">
            <v>81-10-175</v>
          </cell>
          <cell r="C216" t="str">
            <v>Legend Natural Gas IV, LP</v>
          </cell>
          <cell r="D216" t="str">
            <v>Winwood CDP</v>
          </cell>
          <cell r="E216" t="str">
            <v>PUR01309</v>
          </cell>
          <cell r="F216">
            <v>1</v>
          </cell>
          <cell r="G216" t="str">
            <v>Legend-PUR01309WS</v>
          </cell>
          <cell r="I216" t="str">
            <v>Crosstex Gulf Coast Marketing, Ltd.</v>
          </cell>
          <cell r="K216" t="str">
            <v>Legend</v>
          </cell>
          <cell r="L216" t="str">
            <v>WS</v>
          </cell>
        </row>
        <row r="217">
          <cell r="B217" t="str">
            <v>81-10-176</v>
          </cell>
          <cell r="C217" t="str">
            <v>Chesapeake Energy Marketing, Inc.</v>
          </cell>
          <cell r="D217" t="str">
            <v>Hodges Wilkinson CDP</v>
          </cell>
          <cell r="E217" t="str">
            <v>GTH00174</v>
          </cell>
          <cell r="F217">
            <v>1</v>
          </cell>
          <cell r="G217" t="str">
            <v>CEMI-GTH00174WS</v>
          </cell>
          <cell r="H217" t="str">
            <v>81-12-176</v>
          </cell>
          <cell r="I217" t="str">
            <v>Crosstex North Texas Gathering, L.P.</v>
          </cell>
          <cell r="K217" t="str">
            <v>CEMI</v>
          </cell>
          <cell r="L217" t="str">
            <v>WS</v>
          </cell>
        </row>
        <row r="218">
          <cell r="B218" t="str">
            <v>81-10-176T</v>
          </cell>
          <cell r="C218" t="str">
            <v>Total Gas &amp; Power North America, Inc.</v>
          </cell>
          <cell r="D218" t="str">
            <v>Hodges Wilkinson CDP</v>
          </cell>
          <cell r="E218" t="str">
            <v>GTH00200</v>
          </cell>
          <cell r="G218" t="str">
            <v>Total-GTH00200WS</v>
          </cell>
          <cell r="H218" t="str">
            <v>81-12-176T</v>
          </cell>
          <cell r="I218" t="str">
            <v>Crosstex North Texas Gathering, L.P.</v>
          </cell>
          <cell r="K218" t="str">
            <v>TotalG&amp;P</v>
          </cell>
          <cell r="L218" t="str">
            <v>WS</v>
          </cell>
        </row>
        <row r="219">
          <cell r="B219" t="str">
            <v>81-10-177</v>
          </cell>
          <cell r="C219" t="str">
            <v>Beacon Petroleum Management, L.P.</v>
          </cell>
          <cell r="D219" t="str">
            <v>DRS 2&amp;4 CDP</v>
          </cell>
          <cell r="E219" t="str">
            <v>GTH00121</v>
          </cell>
          <cell r="F219">
            <v>1</v>
          </cell>
          <cell r="G219" t="str">
            <v>Beacon-GTH00121WS</v>
          </cell>
          <cell r="H219" t="str">
            <v>81-12-177</v>
          </cell>
          <cell r="I219" t="str">
            <v>Crosstex North Texas Gathering, L.P.</v>
          </cell>
          <cell r="K219" t="str">
            <v>Beacon</v>
          </cell>
          <cell r="L219" t="str">
            <v>WS</v>
          </cell>
        </row>
        <row r="220">
          <cell r="B220" t="str">
            <v>81-10-178</v>
          </cell>
          <cell r="C220" t="str">
            <v>Beacon Petroleum Management, L.P.</v>
          </cell>
          <cell r="D220" t="str">
            <v>DRS 1&amp;3 CDP</v>
          </cell>
          <cell r="E220" t="str">
            <v>GTH00121</v>
          </cell>
          <cell r="F220">
            <v>1</v>
          </cell>
          <cell r="G220" t="str">
            <v>Beacon-GTH00121WS</v>
          </cell>
          <cell r="I220" t="str">
            <v>Crosstex North Texas Gathering, L.P.</v>
          </cell>
          <cell r="K220" t="str">
            <v>Beacon</v>
          </cell>
          <cell r="L220" t="str">
            <v>WS</v>
          </cell>
        </row>
        <row r="221">
          <cell r="B221" t="str">
            <v>81-10-182</v>
          </cell>
          <cell r="C221" t="str">
            <v>Devon Energy Production Company, L.P.</v>
          </cell>
          <cell r="D221" t="str">
            <v>McMahon 2 &amp; 8 CDP</v>
          </cell>
          <cell r="E221" t="str">
            <v>GTH00086</v>
          </cell>
          <cell r="F221">
            <v>1</v>
          </cell>
          <cell r="G221" t="str">
            <v>Devon-GTH00086WS</v>
          </cell>
          <cell r="H221" t="str">
            <v>81-12-182</v>
          </cell>
          <cell r="I221" t="str">
            <v>Crosstex North Texas Gathering, L.P.</v>
          </cell>
          <cell r="J221">
            <v>1</v>
          </cell>
          <cell r="K221" t="str">
            <v>Devon</v>
          </cell>
          <cell r="L221" t="str">
            <v>WS</v>
          </cell>
        </row>
        <row r="222">
          <cell r="B222" t="str">
            <v>81-10-183</v>
          </cell>
          <cell r="C222" t="str">
            <v>Chesapeake Energy Marketing, Inc.</v>
          </cell>
          <cell r="D222" t="str">
            <v>Four 7s CDP</v>
          </cell>
          <cell r="E222" t="str">
            <v>GTH00174</v>
          </cell>
          <cell r="F222">
            <v>1</v>
          </cell>
          <cell r="G222" t="str">
            <v>CEMI-GTH00174WS</v>
          </cell>
          <cell r="I222" t="str">
            <v>Crosstex North Texas Gathering, L.P.</v>
          </cell>
          <cell r="K222" t="str">
            <v>CEMI</v>
          </cell>
          <cell r="L222" t="str">
            <v>WS</v>
          </cell>
        </row>
        <row r="223">
          <cell r="B223" t="str">
            <v>81-10-183T</v>
          </cell>
          <cell r="C223" t="str">
            <v>Total Gas &amp; Power North America, Inc.</v>
          </cell>
          <cell r="D223" t="str">
            <v>Four 7s CDP</v>
          </cell>
          <cell r="E223" t="str">
            <v>GTH00200</v>
          </cell>
          <cell r="G223" t="str">
            <v>Total-GTH00200WS</v>
          </cell>
          <cell r="I223" t="str">
            <v>Crosstex North Texas Gathering, L.P.</v>
          </cell>
          <cell r="K223" t="str">
            <v>TotalG&amp;P</v>
          </cell>
          <cell r="L223" t="str">
            <v>WS</v>
          </cell>
        </row>
        <row r="224">
          <cell r="B224" t="str">
            <v>81-10-184</v>
          </cell>
          <cell r="C224" t="str">
            <v>Devon Energy Production Company, L.P.</v>
          </cell>
          <cell r="D224" t="str">
            <v>McMahon 4 &amp; 7 CDP</v>
          </cell>
          <cell r="E224" t="str">
            <v>GTH00086</v>
          </cell>
          <cell r="F224">
            <v>1</v>
          </cell>
          <cell r="G224" t="str">
            <v>Devon-GTH00086WS</v>
          </cell>
          <cell r="H224" t="str">
            <v>81-12-184</v>
          </cell>
          <cell r="I224" t="str">
            <v>Crosstex North Texas Gathering, L.P.</v>
          </cell>
          <cell r="J224">
            <v>1</v>
          </cell>
          <cell r="K224" t="str">
            <v>Devon</v>
          </cell>
          <cell r="L224" t="str">
            <v>WS</v>
          </cell>
        </row>
        <row r="225">
          <cell r="B225" t="str">
            <v>81-10-190</v>
          </cell>
          <cell r="C225" t="str">
            <v>EnerVest Operating, L.L.C.</v>
          </cell>
          <cell r="D225" t="str">
            <v>3325 CDP</v>
          </cell>
          <cell r="E225" t="str">
            <v>Various</v>
          </cell>
          <cell r="F225">
            <v>1</v>
          </cell>
          <cell r="G225" t="str">
            <v>EnerVest-GTH00096WS</v>
          </cell>
          <cell r="I225" t="str">
            <v>Crosstex Gulf Coast Marketing, Ltd.</v>
          </cell>
          <cell r="K225" t="str">
            <v>EnerVest</v>
          </cell>
          <cell r="L225" t="str">
            <v>WS</v>
          </cell>
        </row>
        <row r="226">
          <cell r="B226" t="str">
            <v>81-10-200</v>
          </cell>
          <cell r="C226" t="str">
            <v>Devon Energy Production Company, L.P.</v>
          </cell>
          <cell r="D226" t="str">
            <v>Hyde Hickman F1, 3-6H CDP</v>
          </cell>
          <cell r="E226" t="str">
            <v>GTH00086</v>
          </cell>
          <cell r="F226">
            <v>1</v>
          </cell>
          <cell r="G226" t="str">
            <v>Devon-GTH00086WS</v>
          </cell>
          <cell r="H226" t="str">
            <v>81-12-200</v>
          </cell>
          <cell r="I226" t="str">
            <v>Crosstex North Texas Gathering, L.P.</v>
          </cell>
          <cell r="J226">
            <v>1</v>
          </cell>
          <cell r="K226" t="str">
            <v>Devon</v>
          </cell>
          <cell r="L226" t="str">
            <v>WS</v>
          </cell>
        </row>
        <row r="227">
          <cell r="B227" t="str">
            <v>81-10-201</v>
          </cell>
          <cell r="C227" t="str">
            <v>Devon Energy Production Company, L.P.</v>
          </cell>
          <cell r="D227" t="str">
            <v>Hyde Hickman D 1 3 4 H CDP</v>
          </cell>
          <cell r="E227" t="str">
            <v>GTH00086</v>
          </cell>
          <cell r="F227">
            <v>1</v>
          </cell>
          <cell r="G227" t="str">
            <v>Devon-GTH00086WS</v>
          </cell>
          <cell r="I227" t="str">
            <v>Crosstex North Texas Gathering, L.P.</v>
          </cell>
          <cell r="J227" t="str">
            <v/>
          </cell>
          <cell r="K227" t="str">
            <v>Devon</v>
          </cell>
          <cell r="L227" t="str">
            <v>WS</v>
          </cell>
        </row>
        <row r="228">
          <cell r="B228" t="str">
            <v>81-10-202</v>
          </cell>
          <cell r="C228" t="str">
            <v>Devon Energy Production Company, L.P.</v>
          </cell>
          <cell r="D228" t="str">
            <v>Hyde Hickman E 1 2 3 H CDP</v>
          </cell>
          <cell r="E228" t="str">
            <v>GTH00086</v>
          </cell>
          <cell r="F228">
            <v>1</v>
          </cell>
          <cell r="G228" t="str">
            <v>Devon-GTH00086WS</v>
          </cell>
          <cell r="H228" t="str">
            <v>81-99-12-202</v>
          </cell>
          <cell r="I228" t="str">
            <v>Crosstex North Texas Gathering, L.P.</v>
          </cell>
          <cell r="J228">
            <v>1</v>
          </cell>
          <cell r="K228" t="str">
            <v>Devon</v>
          </cell>
          <cell r="L228" t="str">
            <v>WS</v>
          </cell>
        </row>
        <row r="229">
          <cell r="B229" t="str">
            <v>81-10-211</v>
          </cell>
          <cell r="C229" t="str">
            <v>Devon Energy Production Company, L.P.</v>
          </cell>
          <cell r="D229" t="str">
            <v>Mark McMahon 1 &amp; 2 CDP</v>
          </cell>
          <cell r="E229" t="str">
            <v>GTH00086</v>
          </cell>
          <cell r="F229">
            <v>1</v>
          </cell>
          <cell r="G229" t="str">
            <v>Devon-GTH00086WS</v>
          </cell>
          <cell r="H229" t="str">
            <v>81-12-211</v>
          </cell>
          <cell r="I229" t="str">
            <v>Crosstex North Texas Gathering, L.P.</v>
          </cell>
          <cell r="J229">
            <v>1</v>
          </cell>
          <cell r="K229" t="str">
            <v>Devon</v>
          </cell>
          <cell r="L229" t="str">
            <v>WS</v>
          </cell>
        </row>
        <row r="230">
          <cell r="B230" t="str">
            <v>81-10-214</v>
          </cell>
          <cell r="C230" t="str">
            <v>Chesapeake Energy Marketing, Inc.</v>
          </cell>
          <cell r="D230" t="str">
            <v>Four 7's #2 CDP</v>
          </cell>
          <cell r="E230" t="str">
            <v>GTH00174</v>
          </cell>
          <cell r="F230">
            <v>1</v>
          </cell>
          <cell r="G230" t="str">
            <v>CEMI-GTH00174WS</v>
          </cell>
          <cell r="I230" t="str">
            <v>Crosstex North Texas Gathering, L.P.</v>
          </cell>
          <cell r="K230" t="str">
            <v>CEMI</v>
          </cell>
          <cell r="L230" t="str">
            <v>WS</v>
          </cell>
        </row>
        <row r="231">
          <cell r="B231" t="str">
            <v>81-10-214T</v>
          </cell>
          <cell r="C231" t="str">
            <v>Total Gas &amp; Power North America, Inc.</v>
          </cell>
          <cell r="D231" t="str">
            <v>Four 7's #2 CDP</v>
          </cell>
          <cell r="E231" t="str">
            <v>GTH00200</v>
          </cell>
          <cell r="G231" t="str">
            <v>Total-GTH00200WS</v>
          </cell>
          <cell r="I231" t="str">
            <v>Crosstex North Texas Gathering, L.P.</v>
          </cell>
          <cell r="K231" t="str">
            <v>TotalG&amp;P</v>
          </cell>
          <cell r="L231" t="str">
            <v>WS</v>
          </cell>
        </row>
        <row r="232">
          <cell r="B232" t="str">
            <v>81-10-217</v>
          </cell>
          <cell r="C232" t="str">
            <v>EnerVest Operating, L.L.C.</v>
          </cell>
          <cell r="D232" t="str">
            <v>Brown CDP</v>
          </cell>
          <cell r="E232" t="str">
            <v>Various</v>
          </cell>
          <cell r="F232">
            <v>1</v>
          </cell>
          <cell r="G232" t="str">
            <v>EnerVest-GTH00096WS</v>
          </cell>
          <cell r="I232" t="str">
            <v>Crosstex Gulf Coast Marketing, Ltd.</v>
          </cell>
          <cell r="K232" t="str">
            <v>EnerVest</v>
          </cell>
          <cell r="L232" t="str">
            <v>WS</v>
          </cell>
        </row>
        <row r="233">
          <cell r="B233" t="str">
            <v>81-10-242</v>
          </cell>
          <cell r="C233" t="str">
            <v>Devon Energy Production Company, L.P.</v>
          </cell>
          <cell r="D233" t="str">
            <v>Hyde Hickman A1H &amp; A2H CDP</v>
          </cell>
          <cell r="E233" t="str">
            <v>GTH00086</v>
          </cell>
          <cell r="F233">
            <v>1</v>
          </cell>
          <cell r="G233" t="str">
            <v>Devon-GTH00086WS</v>
          </cell>
          <cell r="I233" t="str">
            <v>Crosstex North Texas Gathering, L.P.</v>
          </cell>
          <cell r="J233" t="str">
            <v/>
          </cell>
          <cell r="K233" t="str">
            <v>Devon</v>
          </cell>
          <cell r="L233" t="str">
            <v>WS</v>
          </cell>
        </row>
        <row r="234">
          <cell r="B234" t="str">
            <v>81-10-349</v>
          </cell>
          <cell r="C234" t="str">
            <v>Chesapeake Energy Marketing, Inc.</v>
          </cell>
          <cell r="D234" t="str">
            <v>Campfire Marys Creek B CDP</v>
          </cell>
          <cell r="E234" t="str">
            <v>GTH00174</v>
          </cell>
          <cell r="F234">
            <v>1</v>
          </cell>
          <cell r="G234" t="str">
            <v>CEMI-GTH00174WS</v>
          </cell>
          <cell r="H234" t="str">
            <v>81-12-349</v>
          </cell>
          <cell r="I234" t="str">
            <v>Crosstex North Texas Gathering, L.P.</v>
          </cell>
          <cell r="K234" t="str">
            <v>CEMI</v>
          </cell>
          <cell r="L234" t="str">
            <v>WS</v>
          </cell>
        </row>
        <row r="235">
          <cell r="B235" t="str">
            <v>81-10-349T</v>
          </cell>
          <cell r="C235" t="str">
            <v>Total Gas &amp; Power North America, Inc.</v>
          </cell>
          <cell r="D235" t="str">
            <v>Campfire Marys Creek B CDP</v>
          </cell>
          <cell r="E235" t="str">
            <v>GTH00200</v>
          </cell>
          <cell r="G235" t="str">
            <v>Total-GTH00200WS</v>
          </cell>
          <cell r="H235" t="str">
            <v>81-12-349T</v>
          </cell>
          <cell r="I235" t="str">
            <v>Crosstex North Texas Gathering, L.P.</v>
          </cell>
          <cell r="K235" t="str">
            <v>TotalG&amp;P</v>
          </cell>
          <cell r="L235" t="str">
            <v>WS</v>
          </cell>
        </row>
        <row r="236">
          <cell r="B236" t="str">
            <v>81-20-258</v>
          </cell>
          <cell r="C236" t="str">
            <v>Devon Energy Production Company, L.P.</v>
          </cell>
          <cell r="D236" t="str">
            <v>Donegal Hills 2</v>
          </cell>
          <cell r="E236" t="str">
            <v>GTH00086</v>
          </cell>
          <cell r="F236">
            <v>1</v>
          </cell>
          <cell r="G236" t="str">
            <v>Devon-GTH00086WS</v>
          </cell>
          <cell r="H236" t="str">
            <v>81-21-258</v>
          </cell>
          <cell r="I236" t="str">
            <v>Crosstex North Texas Gathering, L.P.</v>
          </cell>
          <cell r="J236">
            <v>1</v>
          </cell>
          <cell r="K236" t="str">
            <v>Devon</v>
          </cell>
          <cell r="L236" t="str">
            <v>WS</v>
          </cell>
        </row>
        <row r="237">
          <cell r="B237" t="str">
            <v>81-20-259</v>
          </cell>
          <cell r="C237" t="str">
            <v>Devon Energy Production Company, L.P.</v>
          </cell>
          <cell r="D237" t="str">
            <v>Donegal Hills 3</v>
          </cell>
          <cell r="E237" t="str">
            <v>GTH00086</v>
          </cell>
          <cell r="F237">
            <v>1</v>
          </cell>
          <cell r="G237" t="str">
            <v>Devon-GTH00086WS</v>
          </cell>
          <cell r="H237" t="str">
            <v>81-21-259</v>
          </cell>
          <cell r="I237" t="str">
            <v>Crosstex North Texas Gathering, L.P.</v>
          </cell>
          <cell r="J237">
            <v>1</v>
          </cell>
          <cell r="K237" t="str">
            <v>Devon</v>
          </cell>
          <cell r="L237" t="str">
            <v>WS</v>
          </cell>
        </row>
        <row r="238">
          <cell r="B238" t="str">
            <v>81-20-265</v>
          </cell>
          <cell r="C238" t="str">
            <v>Devon Energy Production Company, L.P.</v>
          </cell>
          <cell r="D238" t="str">
            <v>McMahon 3H</v>
          </cell>
          <cell r="E238" t="str">
            <v>GTH00086</v>
          </cell>
          <cell r="F238">
            <v>1</v>
          </cell>
          <cell r="G238" t="str">
            <v>Devon-GTH00086WS</v>
          </cell>
          <cell r="I238" t="str">
            <v>Crosstex North Texas Gathering, L.P.</v>
          </cell>
          <cell r="J238" t="str">
            <v/>
          </cell>
          <cell r="K238" t="str">
            <v>Devon</v>
          </cell>
          <cell r="L238" t="str">
            <v>WS</v>
          </cell>
        </row>
        <row r="239">
          <cell r="B239" t="str">
            <v>81-40-080</v>
          </cell>
          <cell r="C239" t="str">
            <v>Chesapeake Energy Marketing, Inc.</v>
          </cell>
          <cell r="D239" t="str">
            <v>Mary's Creek 1H</v>
          </cell>
          <cell r="E239" t="str">
            <v>GTH00174</v>
          </cell>
          <cell r="F239">
            <v>1</v>
          </cell>
          <cell r="G239" t="str">
            <v>CEMI-GTH00174WS</v>
          </cell>
          <cell r="H239" t="str">
            <v>81-41-080</v>
          </cell>
          <cell r="I239" t="str">
            <v>Crosstex North Texas Gathering, L.P.</v>
          </cell>
          <cell r="K239" t="str">
            <v>CEMI</v>
          </cell>
          <cell r="L239" t="str">
            <v>WS</v>
          </cell>
        </row>
        <row r="240">
          <cell r="B240" t="str">
            <v>81-40-085</v>
          </cell>
          <cell r="C240" t="str">
            <v>Chesapeake Energy Marketing, Inc.</v>
          </cell>
          <cell r="D240" t="str">
            <v>Mary's Creek 3H</v>
          </cell>
          <cell r="E240" t="str">
            <v>GTH00174</v>
          </cell>
          <cell r="F240">
            <v>1</v>
          </cell>
          <cell r="G240" t="str">
            <v>CEMI-GTH00174WS</v>
          </cell>
          <cell r="H240" t="str">
            <v>81-41-085</v>
          </cell>
          <cell r="I240" t="str">
            <v>Crosstex North Texas Gathering, L.P.</v>
          </cell>
          <cell r="K240" t="str">
            <v>CEMI</v>
          </cell>
          <cell r="L240" t="str">
            <v>WS</v>
          </cell>
        </row>
        <row r="241">
          <cell r="B241" t="str">
            <v>81-40-139</v>
          </cell>
          <cell r="C241" t="str">
            <v>Chesapeake Energy Marketing, Inc.</v>
          </cell>
          <cell r="D241" t="str">
            <v>Mary's  Creek 5H</v>
          </cell>
          <cell r="E241" t="str">
            <v>GTH00174</v>
          </cell>
          <cell r="F241">
            <v>1</v>
          </cell>
          <cell r="G241" t="str">
            <v>CEMI-GTH00174WS</v>
          </cell>
          <cell r="H241" t="str">
            <v>81-41-337-5</v>
          </cell>
          <cell r="I241" t="str">
            <v>Crosstex North Texas Gathering, L.P.</v>
          </cell>
          <cell r="K241" t="str">
            <v>CEMI</v>
          </cell>
          <cell r="L241" t="str">
            <v>WS</v>
          </cell>
        </row>
        <row r="242">
          <cell r="B242" t="str">
            <v>81-40-140</v>
          </cell>
          <cell r="C242" t="str">
            <v>Chesapeake Energy Marketing, Inc.</v>
          </cell>
          <cell r="D242" t="str">
            <v>Mary's  Creek 7H</v>
          </cell>
          <cell r="E242" t="str">
            <v>GTH00174</v>
          </cell>
          <cell r="F242">
            <v>1</v>
          </cell>
          <cell r="G242" t="str">
            <v>CEMI-GTH00174WS</v>
          </cell>
          <cell r="H242" t="str">
            <v>81-41-337-7</v>
          </cell>
          <cell r="I242" t="str">
            <v>Crosstex North Texas Gathering, L.P.</v>
          </cell>
          <cell r="K242" t="str">
            <v>CEMI</v>
          </cell>
          <cell r="L242" t="str">
            <v>WS</v>
          </cell>
        </row>
        <row r="243">
          <cell r="B243" t="str">
            <v>81-40-141</v>
          </cell>
          <cell r="C243" t="str">
            <v>Chesapeake Energy Marketing, Inc.</v>
          </cell>
          <cell r="D243" t="str">
            <v>Mary's Creek 8H</v>
          </cell>
          <cell r="E243" t="str">
            <v>GTH00174</v>
          </cell>
          <cell r="F243">
            <v>1</v>
          </cell>
          <cell r="G243" t="str">
            <v>CEMI-GTH00174WS</v>
          </cell>
          <cell r="H243" t="str">
            <v>81-41-337-8</v>
          </cell>
          <cell r="I243" t="str">
            <v>Crosstex North Texas Gathering, L.P.</v>
          </cell>
          <cell r="K243" t="str">
            <v>CEMI</v>
          </cell>
          <cell r="L243" t="str">
            <v>WS</v>
          </cell>
        </row>
        <row r="244">
          <cell r="B244" t="str">
            <v>81-40-144</v>
          </cell>
          <cell r="C244" t="str">
            <v>Chesapeake Energy Marketing, Inc.</v>
          </cell>
          <cell r="D244" t="str">
            <v>Mary's Creek 6H</v>
          </cell>
          <cell r="E244" t="str">
            <v>GTH00174</v>
          </cell>
          <cell r="F244">
            <v>1</v>
          </cell>
          <cell r="G244" t="str">
            <v>CEMI-GTH00174WS</v>
          </cell>
          <cell r="H244" t="str">
            <v>81-41-144</v>
          </cell>
          <cell r="I244" t="str">
            <v>Crosstex North Texas Gathering, L.P.</v>
          </cell>
          <cell r="K244" t="str">
            <v>CEMI</v>
          </cell>
          <cell r="L244" t="str">
            <v>WS</v>
          </cell>
        </row>
        <row r="245">
          <cell r="B245" t="str">
            <v>81-40-080T</v>
          </cell>
          <cell r="C245" t="str">
            <v>Total Gas &amp; Power North America, Inc.</v>
          </cell>
          <cell r="D245" t="str">
            <v>Mary's Creek 1H</v>
          </cell>
          <cell r="E245" t="str">
            <v>GTH00200</v>
          </cell>
          <cell r="G245" t="str">
            <v>Total-GTH00200WS</v>
          </cell>
          <cell r="H245" t="str">
            <v>81-41-080T</v>
          </cell>
          <cell r="I245" t="str">
            <v>Crosstex North Texas Gathering, L.P.</v>
          </cell>
          <cell r="K245" t="str">
            <v>TotalG&amp;P</v>
          </cell>
          <cell r="L245" t="str">
            <v>WS</v>
          </cell>
        </row>
        <row r="246">
          <cell r="B246" t="str">
            <v>81-40-085T</v>
          </cell>
          <cell r="C246" t="str">
            <v>Total Gas &amp; Power North America, Inc.</v>
          </cell>
          <cell r="D246" t="str">
            <v>Mary's Creek 3H</v>
          </cell>
          <cell r="E246" t="str">
            <v>GTH00200</v>
          </cell>
          <cell r="G246" t="str">
            <v>Total-GTH00200WS</v>
          </cell>
          <cell r="H246" t="str">
            <v>81-41-085T</v>
          </cell>
          <cell r="I246" t="str">
            <v>Crosstex North Texas Gathering, L.P.</v>
          </cell>
          <cell r="K246" t="str">
            <v>TotalG&amp;P</v>
          </cell>
          <cell r="L246" t="str">
            <v>WS</v>
          </cell>
        </row>
        <row r="247">
          <cell r="B247" t="str">
            <v>81-40-139T</v>
          </cell>
          <cell r="C247" t="str">
            <v>Total Gas &amp; Power North America, Inc.</v>
          </cell>
          <cell r="D247" t="str">
            <v>Mary's  Creek 5H</v>
          </cell>
          <cell r="E247" t="str">
            <v>GTH00200</v>
          </cell>
          <cell r="G247" t="str">
            <v>Total-GTH00200WS</v>
          </cell>
          <cell r="H247" t="str">
            <v>81-41-337-5T</v>
          </cell>
          <cell r="I247" t="str">
            <v>Crosstex North Texas Gathering, L.P.</v>
          </cell>
          <cell r="K247" t="str">
            <v>TotalG&amp;P</v>
          </cell>
          <cell r="L247" t="str">
            <v>WS</v>
          </cell>
        </row>
        <row r="248">
          <cell r="B248" t="str">
            <v>81-40-140T</v>
          </cell>
          <cell r="C248" t="str">
            <v>Total Gas &amp; Power North America, Inc.</v>
          </cell>
          <cell r="D248" t="str">
            <v>Mary's  Creek 7H</v>
          </cell>
          <cell r="E248" t="str">
            <v>GTH00200</v>
          </cell>
          <cell r="G248" t="str">
            <v>Total-GTH00200WS</v>
          </cell>
          <cell r="H248" t="str">
            <v>81-41-337-7T</v>
          </cell>
          <cell r="I248" t="str">
            <v>Crosstex North Texas Gathering, L.P.</v>
          </cell>
          <cell r="K248" t="str">
            <v>TotalG&amp;P</v>
          </cell>
          <cell r="L248" t="str">
            <v>WS</v>
          </cell>
        </row>
        <row r="249">
          <cell r="B249" t="str">
            <v>81-40-141T</v>
          </cell>
          <cell r="C249" t="str">
            <v>Total Gas &amp; Power North America, Inc.</v>
          </cell>
          <cell r="D249" t="str">
            <v>Mary's Creek 8H</v>
          </cell>
          <cell r="E249" t="str">
            <v>GTH00200</v>
          </cell>
          <cell r="G249" t="str">
            <v>Total-GTH00200WS</v>
          </cell>
          <cell r="H249" t="str">
            <v>81-41-337-8T</v>
          </cell>
          <cell r="I249" t="str">
            <v>Crosstex North Texas Gathering, L.P.</v>
          </cell>
          <cell r="K249" t="str">
            <v>TotalG&amp;P</v>
          </cell>
          <cell r="L249" t="str">
            <v>WS</v>
          </cell>
        </row>
        <row r="250">
          <cell r="B250" t="str">
            <v>81-40-144T</v>
          </cell>
          <cell r="C250" t="str">
            <v>Total Gas &amp; Power North America, Inc.</v>
          </cell>
          <cell r="D250" t="str">
            <v>Mary's Creek 6H</v>
          </cell>
          <cell r="E250" t="str">
            <v>GTH00200</v>
          </cell>
          <cell r="G250" t="str">
            <v>Total-GTH00200WS</v>
          </cell>
          <cell r="H250" t="str">
            <v>81-41-144T</v>
          </cell>
          <cell r="I250" t="str">
            <v>Crosstex North Texas Gathering, L.P.</v>
          </cell>
          <cell r="K250" t="str">
            <v>TotalG&amp;P</v>
          </cell>
          <cell r="L250" t="str">
            <v>WS</v>
          </cell>
        </row>
        <row r="251">
          <cell r="B251" t="str">
            <v>81-40-158</v>
          </cell>
          <cell r="C251" t="str">
            <v>XTO Energy Inc.</v>
          </cell>
          <cell r="D251" t="str">
            <v>Dulaney 1H</v>
          </cell>
          <cell r="E251" t="str">
            <v>PUR01242</v>
          </cell>
          <cell r="F251">
            <v>1</v>
          </cell>
          <cell r="G251" t="str">
            <v>XTO-PUR01242WS</v>
          </cell>
          <cell r="I251" t="str">
            <v>Crosstex Gulf Coast Marketing, Ltd.</v>
          </cell>
          <cell r="K251" t="str">
            <v>XTO</v>
          </cell>
          <cell r="L251" t="str">
            <v>WS</v>
          </cell>
        </row>
        <row r="252">
          <cell r="B252" t="str">
            <v>81-40-179</v>
          </cell>
          <cell r="C252" t="str">
            <v>Chesapeake Energy Marketing, Inc.</v>
          </cell>
          <cell r="D252" t="str">
            <v>Chesapeake Ward</v>
          </cell>
          <cell r="E252" t="str">
            <v>GTH00174</v>
          </cell>
          <cell r="F252">
            <v>1</v>
          </cell>
          <cell r="G252" t="str">
            <v>CEMI-GTH00174WS</v>
          </cell>
          <cell r="H252" t="str">
            <v>81-41-179</v>
          </cell>
          <cell r="I252" t="str">
            <v>Crosstex North Texas Gathering, L.P.</v>
          </cell>
          <cell r="K252" t="str">
            <v>CEMI</v>
          </cell>
          <cell r="L252" t="str">
            <v>WS</v>
          </cell>
        </row>
        <row r="253">
          <cell r="B253" t="str">
            <v>81-40-179T</v>
          </cell>
          <cell r="C253" t="str">
            <v>Total Gas &amp; Power North America, Inc.</v>
          </cell>
          <cell r="D253" t="str">
            <v>Chesapeake Ward</v>
          </cell>
          <cell r="E253" t="str">
            <v>GTH00200</v>
          </cell>
          <cell r="G253" t="str">
            <v>Total-GTH00200WS</v>
          </cell>
          <cell r="H253" t="str">
            <v>81-41-179T</v>
          </cell>
          <cell r="I253" t="str">
            <v>Crosstex North Texas Gathering, L.P.</v>
          </cell>
          <cell r="K253" t="str">
            <v>TotalG&amp;P</v>
          </cell>
          <cell r="L253" t="str">
            <v>WS</v>
          </cell>
        </row>
        <row r="254">
          <cell r="B254" t="str">
            <v>81-40-226</v>
          </cell>
          <cell r="C254" t="str">
            <v>Chesapeake Energy Marketing, Inc.</v>
          </cell>
          <cell r="D254" t="str">
            <v>Bosler</v>
          </cell>
          <cell r="E254" t="str">
            <v>GTH00174</v>
          </cell>
          <cell r="F254">
            <v>1</v>
          </cell>
          <cell r="G254" t="str">
            <v>CEMI-GTH00174WS</v>
          </cell>
          <cell r="H254" t="str">
            <v>81-41-226</v>
          </cell>
          <cell r="I254" t="str">
            <v>Crosstex North Texas Gathering, L.P.</v>
          </cell>
          <cell r="K254" t="str">
            <v>CEMI</v>
          </cell>
          <cell r="L254" t="str">
            <v>WS</v>
          </cell>
        </row>
        <row r="255">
          <cell r="B255" t="str">
            <v>81-40-226T</v>
          </cell>
          <cell r="C255" t="str">
            <v>Total Gas &amp; Power North America, Inc.</v>
          </cell>
          <cell r="D255" t="str">
            <v>Bosler</v>
          </cell>
          <cell r="E255" t="str">
            <v>GTH00200</v>
          </cell>
          <cell r="G255" t="str">
            <v>Total-GTH00200WS</v>
          </cell>
          <cell r="H255" t="str">
            <v>81-41-226T</v>
          </cell>
          <cell r="I255" t="str">
            <v>Crosstex North Texas Gathering, L.P.</v>
          </cell>
          <cell r="K255" t="str">
            <v>TotalG&amp;P</v>
          </cell>
          <cell r="L255" t="str">
            <v>WS</v>
          </cell>
        </row>
        <row r="256">
          <cell r="B256" t="str">
            <v>81-40-228</v>
          </cell>
          <cell r="C256" t="str">
            <v>XTO Energy Inc.</v>
          </cell>
          <cell r="D256" t="str">
            <v>Mary's Creek</v>
          </cell>
          <cell r="E256" t="str">
            <v>GTH00191</v>
          </cell>
          <cell r="F256">
            <v>1</v>
          </cell>
          <cell r="G256" t="str">
            <v>XTO-GTH00191WS</v>
          </cell>
          <cell r="H256" t="str">
            <v>81-41-228</v>
          </cell>
          <cell r="I256" t="str">
            <v>Crosstex North Texas Gathering, L.P.</v>
          </cell>
          <cell r="K256" t="str">
            <v>XTO</v>
          </cell>
          <cell r="L256" t="str">
            <v>WS</v>
          </cell>
        </row>
        <row r="257">
          <cell r="B257" t="str">
            <v>81-40-335</v>
          </cell>
          <cell r="C257" t="str">
            <v>Chesapeake Energy Marketing, Inc.</v>
          </cell>
          <cell r="D257" t="str">
            <v>Benbrook #1</v>
          </cell>
          <cell r="E257" t="str">
            <v>GTH00174</v>
          </cell>
          <cell r="F257">
            <v>1</v>
          </cell>
          <cell r="G257" t="str">
            <v>CEMI-GTH00174WS</v>
          </cell>
          <cell r="H257" t="str">
            <v>81-41-335</v>
          </cell>
          <cell r="I257" t="str">
            <v>Crosstex North Texas Gathering, L.P.</v>
          </cell>
          <cell r="K257" t="str">
            <v>CEMI</v>
          </cell>
          <cell r="L257" t="str">
            <v>WS</v>
          </cell>
        </row>
        <row r="258">
          <cell r="B258" t="str">
            <v>81-40-335T</v>
          </cell>
          <cell r="C258" t="str">
            <v>Total Gas &amp; Power North America, Inc.</v>
          </cell>
          <cell r="D258" t="str">
            <v>Benbrook #1</v>
          </cell>
          <cell r="E258" t="str">
            <v>GTH00200</v>
          </cell>
          <cell r="G258" t="str">
            <v>Total-GTH00200WS</v>
          </cell>
          <cell r="H258" t="str">
            <v>81-41-335T</v>
          </cell>
          <cell r="I258" t="str">
            <v>Crosstex North Texas Gathering, L.P.</v>
          </cell>
          <cell r="K258" t="str">
            <v>TotalG&amp;P</v>
          </cell>
          <cell r="L258" t="str">
            <v>WS</v>
          </cell>
        </row>
        <row r="259">
          <cell r="B259" t="str">
            <v>84-10-206</v>
          </cell>
          <cell r="C259" t="str">
            <v>Devon Energy Production Company, L.P.</v>
          </cell>
          <cell r="D259" t="str">
            <v>Hencken A and B 1</v>
          </cell>
          <cell r="E259" t="str">
            <v>GTH00086</v>
          </cell>
          <cell r="F259">
            <v>1</v>
          </cell>
          <cell r="G259" t="str">
            <v>Devon-GTH00086BB</v>
          </cell>
          <cell r="I259" t="str">
            <v>Crosstex North Texas Gathering, L.P.</v>
          </cell>
          <cell r="J259" t="str">
            <v/>
          </cell>
          <cell r="K259" t="str">
            <v>Devon</v>
          </cell>
          <cell r="L259" t="str">
            <v>Benbrook</v>
          </cell>
        </row>
        <row r="260">
          <cell r="B260" t="str">
            <v>84-10-207</v>
          </cell>
          <cell r="C260" t="str">
            <v>Devon Energy Production Company, L.P.</v>
          </cell>
          <cell r="D260" t="str">
            <v>Hencken A and B 2</v>
          </cell>
          <cell r="E260" t="str">
            <v>GTH00086</v>
          </cell>
          <cell r="F260">
            <v>1</v>
          </cell>
          <cell r="G260" t="str">
            <v>Devon-GTH00086BB</v>
          </cell>
          <cell r="I260" t="str">
            <v>Crosstex North Texas Gathering, L.P.</v>
          </cell>
          <cell r="J260" t="str">
            <v/>
          </cell>
          <cell r="K260" t="str">
            <v>Devon</v>
          </cell>
          <cell r="L260" t="str">
            <v>Benbrook</v>
          </cell>
        </row>
        <row r="261">
          <cell r="B261" t="str">
            <v>84-10-223</v>
          </cell>
          <cell r="C261" t="str">
            <v>Devon Energy Production Company, L.P.</v>
          </cell>
          <cell r="D261" t="str">
            <v>Perrone South CDP-1</v>
          </cell>
          <cell r="E261" t="str">
            <v>GTH00086</v>
          </cell>
          <cell r="F261">
            <v>1</v>
          </cell>
          <cell r="G261" t="str">
            <v>Devon-GTH00086BB</v>
          </cell>
          <cell r="I261" t="str">
            <v>Crosstex North Texas Gathering, L.P.</v>
          </cell>
          <cell r="J261" t="str">
            <v/>
          </cell>
          <cell r="K261" t="str">
            <v>Devon</v>
          </cell>
          <cell r="L261" t="str">
            <v>Benbrook</v>
          </cell>
        </row>
        <row r="262">
          <cell r="B262" t="str">
            <v>84-10-224</v>
          </cell>
          <cell r="C262" t="str">
            <v>Devon Energy Production Company, L.P.</v>
          </cell>
          <cell r="D262" t="str">
            <v>Perrone North CDP-1</v>
          </cell>
          <cell r="E262" t="str">
            <v>GTH00086</v>
          </cell>
          <cell r="F262">
            <v>1</v>
          </cell>
          <cell r="G262" t="str">
            <v>Devon-GTH00086BB</v>
          </cell>
          <cell r="I262" t="str">
            <v>Crosstex North Texas Gathering, L.P.</v>
          </cell>
          <cell r="J262" t="str">
            <v/>
          </cell>
          <cell r="K262" t="str">
            <v>Devon</v>
          </cell>
          <cell r="L262" t="str">
            <v>Benbrook</v>
          </cell>
        </row>
        <row r="263">
          <cell r="B263" t="str">
            <v>84-10-225</v>
          </cell>
          <cell r="C263" t="str">
            <v>Devon Energy Production Company, L.P.</v>
          </cell>
          <cell r="D263" t="str">
            <v>Perrone South CDP-2</v>
          </cell>
          <cell r="E263" t="str">
            <v>GTH00086</v>
          </cell>
          <cell r="F263">
            <v>1</v>
          </cell>
          <cell r="G263" t="str">
            <v>Devon-GTH00086BB</v>
          </cell>
          <cell r="I263" t="str">
            <v>Crosstex North Texas Gathering, L.P.</v>
          </cell>
          <cell r="J263" t="str">
            <v/>
          </cell>
          <cell r="K263" t="str">
            <v>Devon</v>
          </cell>
          <cell r="L263" t="str">
            <v>Benbrook</v>
          </cell>
        </row>
        <row r="264">
          <cell r="B264" t="str">
            <v>84-10-226</v>
          </cell>
          <cell r="C264" t="str">
            <v>Devon Energy Production Company, L.P.</v>
          </cell>
          <cell r="D264" t="str">
            <v>Perrone North CDP-2</v>
          </cell>
          <cell r="E264" t="str">
            <v>GTH00086</v>
          </cell>
          <cell r="F264">
            <v>1</v>
          </cell>
          <cell r="G264" t="str">
            <v>Devon-GTH00086BB</v>
          </cell>
          <cell r="I264" t="str">
            <v>Crosstex North Texas Gathering, L.P.</v>
          </cell>
          <cell r="J264" t="str">
            <v/>
          </cell>
          <cell r="K264" t="str">
            <v>Devon</v>
          </cell>
          <cell r="L264" t="str">
            <v>Benbrook</v>
          </cell>
        </row>
        <row r="265">
          <cell r="B265" t="str">
            <v>84-20-337</v>
          </cell>
          <cell r="C265" t="str">
            <v>Devon Energy Production Company, L.P.</v>
          </cell>
          <cell r="D265" t="str">
            <v>Hencken 1H</v>
          </cell>
          <cell r="E265" t="str">
            <v>GTH00086</v>
          </cell>
          <cell r="F265">
            <v>1</v>
          </cell>
          <cell r="G265" t="str">
            <v>Devon-GTH00086BB</v>
          </cell>
          <cell r="I265" t="str">
            <v>Crosstex North Texas Gathering, L.P.</v>
          </cell>
          <cell r="J265" t="str">
            <v/>
          </cell>
          <cell r="K265" t="str">
            <v>Devon</v>
          </cell>
          <cell r="L265" t="str">
            <v>Benbrook</v>
          </cell>
        </row>
        <row r="267">
          <cell r="B267" t="str">
            <v>Disconnected Meters</v>
          </cell>
        </row>
        <row r="268">
          <cell r="B268" t="str">
            <v>72-10-058</v>
          </cell>
          <cell r="C268" t="str">
            <v>Devon Energy Production Company, L.P.</v>
          </cell>
          <cell r="D268" t="str">
            <v>Smelly MM (discon 1/1/11)</v>
          </cell>
          <cell r="E268" t="str">
            <v>GTH00086</v>
          </cell>
          <cell r="G268" t="str">
            <v>Devon-GTH00086</v>
          </cell>
          <cell r="H268" t="str">
            <v>72-12-058</v>
          </cell>
          <cell r="I268" t="str">
            <v>Crosstex North Texas Gathering, L.P.</v>
          </cell>
          <cell r="K268" t="str">
            <v>Devon</v>
          </cell>
          <cell r="L268" t="str">
            <v>Goforth</v>
          </cell>
        </row>
        <row r="269">
          <cell r="B269" t="str">
            <v>72-10-086</v>
          </cell>
          <cell r="C269" t="str">
            <v>Devon Energy Production Company, L.P.</v>
          </cell>
          <cell r="D269" t="str">
            <v>Bailey Ranch 1H CDP (discon 6/17/11)</v>
          </cell>
          <cell r="E269" t="str">
            <v>GTH00086</v>
          </cell>
          <cell r="G269" t="str">
            <v>Devon-GTH00086</v>
          </cell>
          <cell r="H269" t="str">
            <v>72-12-086</v>
          </cell>
          <cell r="I269" t="str">
            <v>Crosstex North Texas Gathering, L.P.</v>
          </cell>
          <cell r="K269" t="str">
            <v>Devon</v>
          </cell>
          <cell r="L269" t="str">
            <v>Goforth</v>
          </cell>
        </row>
        <row r="270">
          <cell r="B270" t="str">
            <v>72-10-145</v>
          </cell>
          <cell r="C270" t="str">
            <v>Devon Energy Production Company, L.P.</v>
          </cell>
          <cell r="D270" t="str">
            <v>Hedrick Coates CDP (discon 1/7/11)</v>
          </cell>
          <cell r="E270" t="str">
            <v>GTH00086</v>
          </cell>
          <cell r="G270" t="str">
            <v>Devon-GTH00086</v>
          </cell>
          <cell r="H270" t="str">
            <v>72-12-145</v>
          </cell>
          <cell r="I270" t="str">
            <v>Crosstex North Texas Gathering, L.P.</v>
          </cell>
          <cell r="K270" t="str">
            <v>Devon</v>
          </cell>
          <cell r="L270" t="str">
            <v>Goforth</v>
          </cell>
        </row>
        <row r="271">
          <cell r="B271" t="str">
            <v>72-20-333</v>
          </cell>
          <cell r="C271" t="str">
            <v>Chesapeake Energy Marketing, Inc.</v>
          </cell>
          <cell r="D271" t="str">
            <v>Mary's Creek F 17 H (now 72-40-233)</v>
          </cell>
          <cell r="E271" t="str">
            <v>GTH00174</v>
          </cell>
          <cell r="G271" t="str">
            <v>CEMI-GTH00174</v>
          </cell>
          <cell r="I271" t="str">
            <v>Crosstex North Texas Gathering, L.P.</v>
          </cell>
          <cell r="K271" t="str">
            <v>CEMI</v>
          </cell>
          <cell r="L271" t="str">
            <v>WS</v>
          </cell>
        </row>
        <row r="272">
          <cell r="B272" t="str">
            <v>72-20-334</v>
          </cell>
          <cell r="C272" t="str">
            <v>Devon Energy Production Company, L.P.</v>
          </cell>
          <cell r="D272" t="str">
            <v>Lake Weatherford B 1H (now 72-400-153)</v>
          </cell>
          <cell r="E272" t="str">
            <v>GTH00086</v>
          </cell>
          <cell r="G272" t="str">
            <v>Devon-GTH00086</v>
          </cell>
          <cell r="H272" t="str">
            <v>72-21-334</v>
          </cell>
          <cell r="I272" t="str">
            <v>Crosstex North Texas Gathering, L.P.</v>
          </cell>
          <cell r="K272" t="str">
            <v>Devon</v>
          </cell>
          <cell r="L272" t="str">
            <v>Goforth</v>
          </cell>
        </row>
        <row r="273">
          <cell r="B273" t="str">
            <v>72-20-335</v>
          </cell>
          <cell r="C273" t="str">
            <v>Chesapeake Energy Marketing, Inc.</v>
          </cell>
          <cell r="D273" t="str">
            <v>Benbrook #1 (see 72-40-335)</v>
          </cell>
          <cell r="E273" t="str">
            <v>GTH00174</v>
          </cell>
          <cell r="G273" t="str">
            <v>CEMI-GTH00174</v>
          </cell>
          <cell r="I273" t="str">
            <v>Crosstex North Texas Gathering, L.P.</v>
          </cell>
          <cell r="K273" t="str">
            <v>CEMI</v>
          </cell>
          <cell r="L273" t="str">
            <v>WS</v>
          </cell>
        </row>
        <row r="274">
          <cell r="B274" t="str">
            <v>72-40-066</v>
          </cell>
          <cell r="C274" t="str">
            <v>Devon Energy Production Company, L.P.</v>
          </cell>
          <cell r="D274" t="str">
            <v>Goforth DXP 1 - Veal (discon 11/13/09)</v>
          </cell>
          <cell r="E274" t="str">
            <v>GTH00086</v>
          </cell>
          <cell r="G274" t="str">
            <v>Devon-GTH00086</v>
          </cell>
          <cell r="I274" t="str">
            <v>Crosstex North Texas Gathering, L.P.</v>
          </cell>
          <cell r="K274" t="str">
            <v>Devon</v>
          </cell>
          <cell r="L274" t="str">
            <v>Goforth</v>
          </cell>
        </row>
        <row r="275">
          <cell r="B275" t="str">
            <v>72-400-015</v>
          </cell>
          <cell r="C275" t="str">
            <v>Devon Energy Production Company, L.P.</v>
          </cell>
          <cell r="D275" t="str">
            <v>Worthington #1H (discon 10/1/08)</v>
          </cell>
          <cell r="E275" t="str">
            <v>GTH00086</v>
          </cell>
          <cell r="G275" t="str">
            <v>Devon-GTH00086</v>
          </cell>
          <cell r="H275" t="str">
            <v>72-402-015</v>
          </cell>
          <cell r="I275" t="str">
            <v>Crosstex North Texas Gathering, L.P.</v>
          </cell>
          <cell r="K275" t="str">
            <v>Devon</v>
          </cell>
          <cell r="L275" t="str">
            <v>Goforth</v>
          </cell>
        </row>
        <row r="276">
          <cell r="B276" t="str">
            <v>72-400-016</v>
          </cell>
          <cell r="C276" t="str">
            <v>Devon Energy Production Company, L.P.</v>
          </cell>
          <cell r="D276" t="str">
            <v>Faxel #1H (discon 10/12/11)</v>
          </cell>
          <cell r="E276" t="str">
            <v>GTH00086</v>
          </cell>
          <cell r="G276" t="str">
            <v>Devon-GTH00086</v>
          </cell>
          <cell r="H276" t="str">
            <v>72-402-016</v>
          </cell>
          <cell r="I276" t="str">
            <v>Crosstex North Texas Gathering, L.P.</v>
          </cell>
          <cell r="K276" t="str">
            <v>Devon</v>
          </cell>
          <cell r="L276" t="str">
            <v>Goforth</v>
          </cell>
        </row>
        <row r="277">
          <cell r="B277" t="str">
            <v>72-400-017</v>
          </cell>
          <cell r="C277" t="str">
            <v>Devon Energy Production Company, L.P.</v>
          </cell>
          <cell r="D277" t="str">
            <v>Hutcheson #1H (discon 3/15/10)</v>
          </cell>
          <cell r="E277" t="str">
            <v>GTH00086</v>
          </cell>
          <cell r="G277" t="str">
            <v>Devon-GTH00086</v>
          </cell>
          <cell r="H277" t="str">
            <v>72-402-017</v>
          </cell>
          <cell r="I277" t="str">
            <v>Crosstex North Texas Gathering, L.P.</v>
          </cell>
          <cell r="K277" t="str">
            <v>Devon</v>
          </cell>
          <cell r="L277" t="str">
            <v>Goforth</v>
          </cell>
        </row>
        <row r="278">
          <cell r="B278" t="str">
            <v>72-400-028</v>
          </cell>
          <cell r="C278" t="str">
            <v>Devon Energy Production Company, L.P.</v>
          </cell>
          <cell r="D278" t="str">
            <v>Goforth #2H (discon 8/4/08)</v>
          </cell>
          <cell r="E278" t="str">
            <v>GTH00086</v>
          </cell>
          <cell r="G278" t="str">
            <v>Devon-GTH00086</v>
          </cell>
          <cell r="I278" t="str">
            <v>Crosstex North Texas Gathering, L.P.</v>
          </cell>
          <cell r="K278" t="str">
            <v>Devon</v>
          </cell>
          <cell r="L278" t="str">
            <v>Goforth</v>
          </cell>
        </row>
        <row r="279">
          <cell r="B279" t="str">
            <v>72-400-035</v>
          </cell>
          <cell r="C279" t="str">
            <v>Devon Energy Production Company, L.P.</v>
          </cell>
          <cell r="D279" t="str">
            <v>Ray Unit #1H (Inactive)</v>
          </cell>
          <cell r="E279" t="str">
            <v>GTH00086</v>
          </cell>
          <cell r="G279" t="str">
            <v>Devon-GTH00086</v>
          </cell>
          <cell r="H279" t="str">
            <v>72-402-035</v>
          </cell>
          <cell r="I279" t="str">
            <v>Crosstex North Texas Gathering, L.P.</v>
          </cell>
          <cell r="K279" t="str">
            <v>Devon</v>
          </cell>
          <cell r="L279" t="str">
            <v>Goforth</v>
          </cell>
        </row>
        <row r="280">
          <cell r="B280" t="str">
            <v>72-400-036</v>
          </cell>
          <cell r="C280" t="str">
            <v>Devon Energy Production Company, L.P.</v>
          </cell>
          <cell r="D280" t="str">
            <v>Smelley #4H (discon 6/12/08)</v>
          </cell>
          <cell r="E280" t="str">
            <v>GTH00086</v>
          </cell>
          <cell r="G280" t="str">
            <v>Devon-GTH00086</v>
          </cell>
          <cell r="I280" t="str">
            <v>Crosstex North Texas Gathering, L.P.</v>
          </cell>
          <cell r="K280" t="str">
            <v>Devon</v>
          </cell>
          <cell r="L280" t="str">
            <v>Goforth</v>
          </cell>
        </row>
        <row r="281">
          <cell r="B281" t="str">
            <v>72-400-042</v>
          </cell>
          <cell r="C281" t="str">
            <v>Devon Energy Production Company, L.P.</v>
          </cell>
          <cell r="D281" t="str">
            <v>Smelley #5H (discon 6/5/10)</v>
          </cell>
          <cell r="E281" t="str">
            <v>GTH00086</v>
          </cell>
          <cell r="G281" t="str">
            <v>Devon-GTH00086</v>
          </cell>
          <cell r="H281" t="str">
            <v>72-402-042</v>
          </cell>
          <cell r="I281" t="str">
            <v>Crosstex North Texas Gathering, L.P.</v>
          </cell>
          <cell r="K281" t="str">
            <v>Devon</v>
          </cell>
          <cell r="L281" t="str">
            <v>Goforth</v>
          </cell>
        </row>
        <row r="282">
          <cell r="B282" t="str">
            <v>72-400-045</v>
          </cell>
          <cell r="C282" t="str">
            <v>Devon Energy Production Company, L.P.</v>
          </cell>
          <cell r="D282" t="str">
            <v>Landers 1H Purchase (discon 7/17/12)</v>
          </cell>
          <cell r="E282" t="str">
            <v>GTH00086</v>
          </cell>
          <cell r="G282" t="str">
            <v>Devon-GTH00086</v>
          </cell>
          <cell r="I282" t="str">
            <v>Crosstex North Texas Gathering, L.P.</v>
          </cell>
          <cell r="J282" t="str">
            <v/>
          </cell>
          <cell r="K282" t="str">
            <v>Devon</v>
          </cell>
          <cell r="L282" t="str">
            <v>Goforth</v>
          </cell>
        </row>
        <row r="283">
          <cell r="B283" t="str">
            <v>72-400-047</v>
          </cell>
          <cell r="C283" t="str">
            <v>Devon Energy Production Company, L.P.</v>
          </cell>
          <cell r="D283" t="str">
            <v>Durant West 1H (discon 9/07)</v>
          </cell>
          <cell r="E283" t="str">
            <v>GTH00086</v>
          </cell>
          <cell r="G283" t="str">
            <v>Devon-GTH00086</v>
          </cell>
          <cell r="I283" t="str">
            <v>Crosstex North Texas Gathering, L.P.</v>
          </cell>
          <cell r="K283" t="str">
            <v>Devon</v>
          </cell>
          <cell r="L283" t="str">
            <v>Goforth</v>
          </cell>
        </row>
        <row r="284">
          <cell r="B284" t="str">
            <v>72-400-048</v>
          </cell>
          <cell r="C284" t="str">
            <v>Devon Energy Production Company, L.P.</v>
          </cell>
          <cell r="D284" t="str">
            <v>Durant East 1H Purchase (discon 9/07)</v>
          </cell>
          <cell r="E284" t="str">
            <v>GTH00086</v>
          </cell>
          <cell r="G284" t="str">
            <v>Devon-GTH00086</v>
          </cell>
          <cell r="I284" t="str">
            <v>Crosstex North Texas Gathering, L.P.</v>
          </cell>
          <cell r="K284" t="str">
            <v>Devon</v>
          </cell>
          <cell r="L284" t="str">
            <v>Goforth</v>
          </cell>
        </row>
        <row r="285">
          <cell r="B285" t="str">
            <v>72-400-052</v>
          </cell>
          <cell r="C285" t="str">
            <v>Devon Energy Production Company, L.P.</v>
          </cell>
          <cell r="D285" t="str">
            <v>Western Lake 2H (discon 10/21/11)</v>
          </cell>
          <cell r="E285" t="str">
            <v>GTH00086</v>
          </cell>
          <cell r="G285" t="str">
            <v>Devon-GTH00086</v>
          </cell>
          <cell r="I285" t="str">
            <v>Crosstex North Texas Gathering, L.P.</v>
          </cell>
          <cell r="J285" t="str">
            <v/>
          </cell>
          <cell r="K285" t="str">
            <v>Devon</v>
          </cell>
          <cell r="L285" t="str">
            <v>Goforth</v>
          </cell>
        </row>
        <row r="286">
          <cell r="B286" t="str">
            <v>72-400-053</v>
          </cell>
          <cell r="C286" t="str">
            <v>Devon Energy Production Company, L.P.</v>
          </cell>
          <cell r="D286" t="str">
            <v>C J Edwards 1H (discon 11/12/11)</v>
          </cell>
          <cell r="E286" t="str">
            <v>GTH00086</v>
          </cell>
          <cell r="G286" t="str">
            <v>Devon-GTH00086</v>
          </cell>
          <cell r="I286" t="str">
            <v>Crosstex North Texas Gathering, L.P.</v>
          </cell>
          <cell r="J286" t="str">
            <v/>
          </cell>
          <cell r="K286" t="str">
            <v>Devon</v>
          </cell>
          <cell r="L286" t="str">
            <v>Goforth</v>
          </cell>
        </row>
        <row r="287">
          <cell r="B287" t="str">
            <v>72-400-058</v>
          </cell>
          <cell r="C287" t="str">
            <v>Devon Energy Production Company, L.P.</v>
          </cell>
          <cell r="D287" t="str">
            <v>Grant Family 1H (discon 9/5/12)</v>
          </cell>
          <cell r="E287" t="str">
            <v>GTH00086</v>
          </cell>
          <cell r="G287" t="str">
            <v>Devon-GTH00086</v>
          </cell>
          <cell r="I287" t="str">
            <v>Crosstex North Texas Gathering, L.P.</v>
          </cell>
          <cell r="J287" t="str">
            <v/>
          </cell>
          <cell r="K287" t="str">
            <v>Devon</v>
          </cell>
          <cell r="L287" t="str">
            <v>Goforth</v>
          </cell>
        </row>
        <row r="288">
          <cell r="B288" t="str">
            <v>72-400-060</v>
          </cell>
          <cell r="C288" t="str">
            <v>Devon Energy Production Company, L.P.</v>
          </cell>
          <cell r="D288" t="str">
            <v>Moore Price 1H (discon 1/08)</v>
          </cell>
          <cell r="E288" t="str">
            <v>GTH00086</v>
          </cell>
          <cell r="G288" t="str">
            <v>Devon-GTH00086</v>
          </cell>
          <cell r="I288" t="str">
            <v>Crosstex North Texas Gathering, L.P.</v>
          </cell>
          <cell r="K288" t="str">
            <v>Devon</v>
          </cell>
          <cell r="L288" t="str">
            <v>Goforth</v>
          </cell>
        </row>
        <row r="289">
          <cell r="B289" t="str">
            <v>72-400-064</v>
          </cell>
          <cell r="C289" t="str">
            <v>Devon Energy Production Company, L.P.</v>
          </cell>
          <cell r="D289" t="str">
            <v>Bedinger South 1H (discon 8/5/11)</v>
          </cell>
          <cell r="E289" t="str">
            <v>GTH00086</v>
          </cell>
          <cell r="G289" t="str">
            <v>Devon-GTH00086</v>
          </cell>
          <cell r="I289" t="str">
            <v>Crosstex North Texas Gathering, L.P.</v>
          </cell>
          <cell r="K289" t="str">
            <v>Devon</v>
          </cell>
          <cell r="L289" t="str">
            <v>Goforth</v>
          </cell>
        </row>
        <row r="290">
          <cell r="B290" t="str">
            <v>72-400-065</v>
          </cell>
          <cell r="C290" t="str">
            <v>Devon Energy Production Company, L.P.</v>
          </cell>
          <cell r="D290" t="str">
            <v>Clark 1H (discon 8/5/11)</v>
          </cell>
          <cell r="E290" t="str">
            <v>GTH00086</v>
          </cell>
          <cell r="G290" t="str">
            <v>Devon-GTH00086</v>
          </cell>
          <cell r="I290" t="str">
            <v>Crosstex North Texas Gathering, L.P.</v>
          </cell>
          <cell r="K290" t="str">
            <v>Devon</v>
          </cell>
          <cell r="L290" t="str">
            <v>Goforth</v>
          </cell>
        </row>
        <row r="291">
          <cell r="B291" t="str">
            <v>72-400-067</v>
          </cell>
          <cell r="C291" t="str">
            <v>Devon Energy Production Company, L.P.</v>
          </cell>
          <cell r="D291" t="str">
            <v>Grogan Barbee 1H (discon 6/07)</v>
          </cell>
          <cell r="E291" t="str">
            <v>GTH00086</v>
          </cell>
          <cell r="G291" t="str">
            <v>Devon-GTH00086</v>
          </cell>
          <cell r="I291" t="str">
            <v>Crosstex North Texas Gathering, L.P.</v>
          </cell>
          <cell r="K291" t="str">
            <v>Devon</v>
          </cell>
          <cell r="L291" t="str">
            <v>Goforth</v>
          </cell>
        </row>
        <row r="292">
          <cell r="B292" t="str">
            <v>72-400-069</v>
          </cell>
          <cell r="C292" t="str">
            <v>Devon Energy Production Company, L.P.</v>
          </cell>
          <cell r="D292" t="str">
            <v>Bailey Ranch 1H CDP (discon 7/07)</v>
          </cell>
          <cell r="E292" t="str">
            <v>GTH00086</v>
          </cell>
          <cell r="G292" t="str">
            <v>Devon-GTH00086</v>
          </cell>
          <cell r="I292" t="str">
            <v>Crosstex North Texas Gathering, L.P.</v>
          </cell>
          <cell r="K292" t="str">
            <v>Devon</v>
          </cell>
          <cell r="L292" t="str">
            <v>Goforth</v>
          </cell>
        </row>
        <row r="293">
          <cell r="B293" t="str">
            <v>72-400-071</v>
          </cell>
          <cell r="C293" t="str">
            <v>Devon Energy Production Company, L.P.</v>
          </cell>
          <cell r="D293" t="str">
            <v>Ator GU A 1H (discon 8/15/08)</v>
          </cell>
          <cell r="E293" t="str">
            <v>GTH00086</v>
          </cell>
          <cell r="G293" t="str">
            <v>Devon-GTH00086</v>
          </cell>
          <cell r="H293" t="str">
            <v>72-402-071</v>
          </cell>
          <cell r="I293" t="str">
            <v>Crosstex North Texas Gathering, L.P.</v>
          </cell>
          <cell r="K293" t="str">
            <v>Devon</v>
          </cell>
          <cell r="L293" t="str">
            <v>Goforth</v>
          </cell>
        </row>
        <row r="294">
          <cell r="B294" t="str">
            <v>72-400-072</v>
          </cell>
          <cell r="C294" t="str">
            <v>Devon Energy Production Company, L.P.</v>
          </cell>
          <cell r="D294" t="str">
            <v>Ator 1 (discon 8/15/08)</v>
          </cell>
          <cell r="E294" t="str">
            <v>GTH00086</v>
          </cell>
          <cell r="G294" t="str">
            <v>Devon-GTH00086</v>
          </cell>
          <cell r="H294" t="str">
            <v>72-402-072</v>
          </cell>
          <cell r="I294" t="str">
            <v>Crosstex North Texas Gathering, L.P.</v>
          </cell>
          <cell r="K294" t="str">
            <v>Devon</v>
          </cell>
          <cell r="L294" t="str">
            <v>Goforth</v>
          </cell>
        </row>
        <row r="295">
          <cell r="B295" t="str">
            <v>72-400-074</v>
          </cell>
          <cell r="C295" t="str">
            <v>Devon Energy Production Company, L.P.</v>
          </cell>
          <cell r="D295" t="str">
            <v>Tyler Trust South 1-H (discon 10/15/09)</v>
          </cell>
          <cell r="E295" t="str">
            <v>GTH00086</v>
          </cell>
          <cell r="G295" t="str">
            <v>Devon-GTH00086</v>
          </cell>
          <cell r="I295" t="str">
            <v>Crosstex North Texas Gathering, L.P.</v>
          </cell>
          <cell r="K295" t="str">
            <v>Devon</v>
          </cell>
          <cell r="L295" t="str">
            <v>Goforth</v>
          </cell>
        </row>
        <row r="296">
          <cell r="B296" t="str">
            <v>72-400-078</v>
          </cell>
          <cell r="C296" t="str">
            <v>Devon Energy Production Company, L.P.</v>
          </cell>
          <cell r="D296" t="str">
            <v>Reilly Bear Creek 3H (discon ?)</v>
          </cell>
          <cell r="E296" t="str">
            <v>GTH00086</v>
          </cell>
          <cell r="G296" t="str">
            <v>Devon-GTH00086</v>
          </cell>
          <cell r="I296" t="str">
            <v>Crosstex North Texas Gathering, L.P.</v>
          </cell>
          <cell r="K296" t="str">
            <v>Devon</v>
          </cell>
          <cell r="L296" t="str">
            <v>Goforth</v>
          </cell>
        </row>
        <row r="297">
          <cell r="B297" t="str">
            <v>72-400-082</v>
          </cell>
          <cell r="C297" t="str">
            <v>Devon Energy Production Company, L.P.</v>
          </cell>
          <cell r="D297" t="str">
            <v>Durant South 1H (discon 9/07)</v>
          </cell>
          <cell r="E297" t="str">
            <v>GTH00086</v>
          </cell>
          <cell r="G297" t="str">
            <v>Devon-GTH00086</v>
          </cell>
          <cell r="I297" t="str">
            <v>Crosstex North Texas Gathering, L.P.</v>
          </cell>
          <cell r="K297" t="str">
            <v>Devon</v>
          </cell>
          <cell r="L297" t="str">
            <v>Goforth</v>
          </cell>
        </row>
        <row r="298">
          <cell r="B298" t="str">
            <v>72-400-083</v>
          </cell>
          <cell r="C298" t="str">
            <v>Devon Energy Production Company, L.P.</v>
          </cell>
          <cell r="D298" t="str">
            <v>Estilita C Hall 1H (discon 10/1/08)</v>
          </cell>
          <cell r="E298" t="str">
            <v>GTH00086</v>
          </cell>
          <cell r="G298" t="str">
            <v>Devon-GTH00086</v>
          </cell>
          <cell r="H298" t="str">
            <v>72-402-083</v>
          </cell>
          <cell r="I298" t="str">
            <v>Crosstex North Texas Gathering, L.P.</v>
          </cell>
          <cell r="K298" t="str">
            <v>Devon</v>
          </cell>
          <cell r="L298" t="str">
            <v>Goforth</v>
          </cell>
        </row>
        <row r="299">
          <cell r="B299" t="str">
            <v>72-400-084</v>
          </cell>
          <cell r="C299" t="str">
            <v>Devon Energy Production Company, L.P.</v>
          </cell>
          <cell r="D299" t="str">
            <v>Mereen Investments 1H (discon 4/16/10)</v>
          </cell>
          <cell r="E299" t="str">
            <v>GTH00086</v>
          </cell>
          <cell r="G299" t="str">
            <v>Devon-GTH00086</v>
          </cell>
          <cell r="H299" t="str">
            <v>72-402-084</v>
          </cell>
          <cell r="I299" t="str">
            <v>Crosstex North Texas Gathering, L.P.</v>
          </cell>
          <cell r="K299" t="str">
            <v>Devon</v>
          </cell>
          <cell r="L299" t="str">
            <v>Goforth</v>
          </cell>
        </row>
        <row r="300">
          <cell r="B300" t="str">
            <v>72-400-085</v>
          </cell>
          <cell r="C300" t="str">
            <v>Devon Energy Production Company, L.P.</v>
          </cell>
          <cell r="D300" t="str">
            <v>Bills GU 1H (discon 6/4/10)</v>
          </cell>
          <cell r="E300" t="str">
            <v>GTH00086</v>
          </cell>
          <cell r="G300" t="str">
            <v>Devon-GTH00086</v>
          </cell>
          <cell r="H300" t="str">
            <v>72-402-085</v>
          </cell>
          <cell r="I300" t="str">
            <v>Crosstex North Texas Gathering, L.P.</v>
          </cell>
          <cell r="K300" t="str">
            <v>Devon</v>
          </cell>
          <cell r="L300" t="str">
            <v>Goforth</v>
          </cell>
        </row>
        <row r="301">
          <cell r="B301" t="str">
            <v>72-400-087</v>
          </cell>
          <cell r="C301" t="str">
            <v>Devon Energy Production Company, L.P.</v>
          </cell>
          <cell r="D301" t="str">
            <v>David Langham Gas Unit 1H (discon 3/13/10)</v>
          </cell>
          <cell r="E301" t="str">
            <v>GTH00086</v>
          </cell>
          <cell r="G301" t="str">
            <v>Devon-GTH00086</v>
          </cell>
          <cell r="I301" t="str">
            <v>Crosstex North Texas Gathering, L.P.</v>
          </cell>
          <cell r="K301" t="str">
            <v>Devon</v>
          </cell>
          <cell r="L301" t="str">
            <v>Goforth</v>
          </cell>
        </row>
        <row r="302">
          <cell r="B302" t="str">
            <v>72-400-090</v>
          </cell>
          <cell r="C302" t="str">
            <v>Devon Energy Production Company, L.P.</v>
          </cell>
          <cell r="D302" t="str">
            <v>Williams 1H (discon 11/6/10)</v>
          </cell>
          <cell r="E302" t="str">
            <v>GTH00086</v>
          </cell>
          <cell r="G302" t="str">
            <v>Devon-GTH00086</v>
          </cell>
          <cell r="H302" t="str">
            <v>72-402-090</v>
          </cell>
          <cell r="I302" t="str">
            <v>Crosstex North Texas Gathering, L.P.</v>
          </cell>
          <cell r="K302" t="str">
            <v>Devon</v>
          </cell>
          <cell r="L302" t="str">
            <v>Goforth</v>
          </cell>
        </row>
        <row r="303">
          <cell r="B303" t="str">
            <v>72-400-091</v>
          </cell>
          <cell r="C303" t="str">
            <v>Devon Energy Production Company, L.P.</v>
          </cell>
          <cell r="D303" t="str">
            <v>Charles Bedinger A 1H (discon 7/21/12)</v>
          </cell>
          <cell r="E303" t="str">
            <v>GTH00086</v>
          </cell>
          <cell r="G303" t="str">
            <v>Devon-GTH00086</v>
          </cell>
          <cell r="I303" t="str">
            <v>Crosstex North Texas Gathering, L.P.</v>
          </cell>
          <cell r="J303" t="str">
            <v/>
          </cell>
          <cell r="K303" t="str">
            <v>Devon</v>
          </cell>
          <cell r="L303" t="str">
            <v>Goforth</v>
          </cell>
        </row>
        <row r="304">
          <cell r="B304" t="str">
            <v>72-400-092</v>
          </cell>
          <cell r="C304" t="str">
            <v>Devon Energy Production Company, L.P.</v>
          </cell>
          <cell r="D304" t="str">
            <v>Bedinger North 3H (discon 12/11/10)</v>
          </cell>
          <cell r="E304" t="str">
            <v>GTH00086</v>
          </cell>
          <cell r="G304" t="str">
            <v>Devon-GTH00086</v>
          </cell>
          <cell r="I304" t="str">
            <v>Crosstex North Texas Gathering, L.P.</v>
          </cell>
          <cell r="J304" t="str">
            <v/>
          </cell>
          <cell r="K304" t="str">
            <v>Devon</v>
          </cell>
          <cell r="L304" t="str">
            <v>Goforth</v>
          </cell>
        </row>
        <row r="305">
          <cell r="B305" t="str">
            <v>72-400-094</v>
          </cell>
          <cell r="C305" t="str">
            <v>Devon Energy Production Company, L.P.</v>
          </cell>
          <cell r="D305" t="str">
            <v>Snipes 1H Purchase (discon 5/21/10)</v>
          </cell>
          <cell r="E305" t="str">
            <v>GTH00086</v>
          </cell>
          <cell r="G305" t="str">
            <v>Devon-GTH00086</v>
          </cell>
          <cell r="H305" t="str">
            <v>72-402-094</v>
          </cell>
          <cell r="I305" t="str">
            <v>Crosstex North Texas Gathering, L.P.</v>
          </cell>
          <cell r="K305" t="str">
            <v>Devon</v>
          </cell>
          <cell r="L305" t="str">
            <v>Goforth</v>
          </cell>
        </row>
        <row r="306">
          <cell r="B306" t="str">
            <v>72-400-096</v>
          </cell>
          <cell r="C306" t="str">
            <v>Devon Energy Production Company, L.P.</v>
          </cell>
          <cell r="D306" t="str">
            <v>Helm #1H/Inactive (discon)</v>
          </cell>
          <cell r="E306" t="str">
            <v>GTH00086</v>
          </cell>
          <cell r="G306" t="str">
            <v>Devon-GTH00086</v>
          </cell>
          <cell r="I306" t="str">
            <v>Crosstex North Texas Gathering, L.P.</v>
          </cell>
          <cell r="K306" t="str">
            <v>Devon</v>
          </cell>
          <cell r="L306" t="str">
            <v>Goforth</v>
          </cell>
        </row>
        <row r="307">
          <cell r="B307" t="str">
            <v>72-400-097</v>
          </cell>
          <cell r="C307" t="str">
            <v>Devon Energy Production Company, L.P.</v>
          </cell>
          <cell r="D307" t="str">
            <v>Helm 2 Purchase (discon 7/08)</v>
          </cell>
          <cell r="E307" t="str">
            <v>GTH00086</v>
          </cell>
          <cell r="G307" t="str">
            <v>Devon-GTH00086</v>
          </cell>
          <cell r="H307" t="str">
            <v>72-402-097</v>
          </cell>
          <cell r="I307" t="str">
            <v>Crosstex North Texas Gathering, L.P.</v>
          </cell>
          <cell r="K307" t="str">
            <v>Devon</v>
          </cell>
          <cell r="L307" t="str">
            <v>Goforth</v>
          </cell>
        </row>
        <row r="308">
          <cell r="B308" t="str">
            <v>72-400-098</v>
          </cell>
          <cell r="C308" t="str">
            <v>Devon Energy Production Company, L.P.</v>
          </cell>
          <cell r="D308" t="str">
            <v>Helm 3 Purchase/Inactive (discon)</v>
          </cell>
          <cell r="E308" t="str">
            <v>GTH00086</v>
          </cell>
          <cell r="G308" t="str">
            <v>Devon-GTH00086</v>
          </cell>
          <cell r="I308" t="str">
            <v>Crosstex North Texas Gathering, L.P.</v>
          </cell>
          <cell r="K308" t="str">
            <v>Devon</v>
          </cell>
          <cell r="L308" t="str">
            <v>Goforth</v>
          </cell>
        </row>
        <row r="309">
          <cell r="B309" t="str">
            <v>72-400-099</v>
          </cell>
          <cell r="C309" t="str">
            <v>G and F Oil, Inc.</v>
          </cell>
          <cell r="D309" t="str">
            <v>White #1-H (discon 1/12/11)</v>
          </cell>
          <cell r="E309" t="str">
            <v>PUR01420</v>
          </cell>
          <cell r="G309" t="str">
            <v>GF-PUR01420</v>
          </cell>
          <cell r="I309" t="str">
            <v>Crosstex Gulf Coast Marketing, Ltd.</v>
          </cell>
          <cell r="J309" t="str">
            <v/>
          </cell>
          <cell r="K309" t="str">
            <v>GandF</v>
          </cell>
          <cell r="L309" t="str">
            <v>Goforth</v>
          </cell>
        </row>
        <row r="310">
          <cell r="B310" t="str">
            <v>72-400-101</v>
          </cell>
          <cell r="C310" t="str">
            <v>Devon Energy Production Company, L.P.</v>
          </cell>
          <cell r="D310" t="str">
            <v>White #3H (discon 12/14/11)</v>
          </cell>
          <cell r="E310" t="str">
            <v>GTH00086</v>
          </cell>
          <cell r="G310" t="str">
            <v>Devon-GTH00086</v>
          </cell>
          <cell r="I310" t="str">
            <v>Crosstex North Texas Gathering, L.P.</v>
          </cell>
          <cell r="J310" t="str">
            <v/>
          </cell>
          <cell r="K310" t="str">
            <v>Devon</v>
          </cell>
          <cell r="L310" t="str">
            <v>Goforth</v>
          </cell>
        </row>
        <row r="311">
          <cell r="B311" t="str">
            <v>72-400-102</v>
          </cell>
          <cell r="C311" t="str">
            <v>Devon Energy Production Company, L.P.</v>
          </cell>
          <cell r="D311" t="str">
            <v>Randal Flamik 1H (discon 5/7/10)</v>
          </cell>
          <cell r="E311" t="str">
            <v>GTH00086</v>
          </cell>
          <cell r="G311" t="str">
            <v>Devon-GTH00086</v>
          </cell>
          <cell r="H311" t="str">
            <v>72-402-102</v>
          </cell>
          <cell r="I311" t="str">
            <v>Crosstex North Texas Gathering, L.P.</v>
          </cell>
          <cell r="K311" t="str">
            <v>Devon</v>
          </cell>
          <cell r="L311" t="str">
            <v>Goforth</v>
          </cell>
        </row>
        <row r="312">
          <cell r="B312" t="str">
            <v>72-400-103</v>
          </cell>
          <cell r="C312" t="str">
            <v>Devon Energy Production Company, L.P.</v>
          </cell>
          <cell r="D312" t="str">
            <v>Seymour East 1H (discon 7/08)</v>
          </cell>
          <cell r="E312" t="str">
            <v>GTH00086</v>
          </cell>
          <cell r="G312" t="str">
            <v>Devon-GTH00086</v>
          </cell>
          <cell r="I312" t="str">
            <v>Crosstex North Texas Gathering, L.P.</v>
          </cell>
          <cell r="K312" t="str">
            <v>Devon</v>
          </cell>
          <cell r="L312" t="str">
            <v>Goforth</v>
          </cell>
        </row>
        <row r="313">
          <cell r="B313" t="str">
            <v>72-400-104</v>
          </cell>
          <cell r="C313" t="str">
            <v>Devon Energy Production Company, L.P.</v>
          </cell>
          <cell r="D313" t="str">
            <v>Ada Thompson 1H (discon 2/28/10)</v>
          </cell>
          <cell r="E313" t="str">
            <v>GTH00086</v>
          </cell>
          <cell r="G313" t="str">
            <v>Devon-GTH00086</v>
          </cell>
          <cell r="H313" t="str">
            <v>72-402-104</v>
          </cell>
          <cell r="I313" t="str">
            <v>Crosstex North Texas Gathering, L.P.</v>
          </cell>
          <cell r="K313" t="str">
            <v>Devon</v>
          </cell>
          <cell r="L313" t="str">
            <v>Goforth</v>
          </cell>
        </row>
        <row r="314">
          <cell r="B314" t="str">
            <v>72-400-106</v>
          </cell>
          <cell r="C314" t="str">
            <v>Devon Energy Production Company, L.P.</v>
          </cell>
          <cell r="D314" t="str">
            <v>Murrin Bear Creek 3H (discon 7/20/12)</v>
          </cell>
          <cell r="E314" t="str">
            <v>GTH00086</v>
          </cell>
          <cell r="G314" t="str">
            <v>Devon-GTH00086</v>
          </cell>
          <cell r="I314" t="str">
            <v>Crosstex North Texas Gathering, L.P.</v>
          </cell>
          <cell r="J314" t="str">
            <v/>
          </cell>
          <cell r="K314" t="str">
            <v>Devon</v>
          </cell>
          <cell r="L314" t="str">
            <v>Goforth</v>
          </cell>
        </row>
        <row r="315">
          <cell r="B315" t="str">
            <v>72-400-112</v>
          </cell>
          <cell r="C315" t="str">
            <v>Devon Energy Production Company, L.P.</v>
          </cell>
          <cell r="D315" t="str">
            <v>Louie Michou 1H (discon 10/1/08)</v>
          </cell>
          <cell r="E315" t="str">
            <v>GTH00086</v>
          </cell>
          <cell r="G315" t="str">
            <v>Devon-GTH00086</v>
          </cell>
          <cell r="I315" t="str">
            <v>Crosstex North Texas Gathering, L.P.</v>
          </cell>
          <cell r="K315" t="str">
            <v>Devon</v>
          </cell>
          <cell r="L315" t="str">
            <v>Goforth</v>
          </cell>
        </row>
        <row r="316">
          <cell r="B316" t="str">
            <v>72-400-114</v>
          </cell>
          <cell r="C316" t="str">
            <v>Devon Energy Production Company, L.P.</v>
          </cell>
          <cell r="D316" t="str">
            <v>Kinyon 1H (discon 10/1/08)</v>
          </cell>
          <cell r="E316" t="str">
            <v>GTH00086</v>
          </cell>
          <cell r="G316" t="str">
            <v>Devon-GTH00086</v>
          </cell>
          <cell r="H316" t="str">
            <v>72-402-114</v>
          </cell>
          <cell r="I316" t="str">
            <v>Crosstex North Texas Gathering, L.P.</v>
          </cell>
          <cell r="K316" t="str">
            <v>Devon</v>
          </cell>
          <cell r="L316" t="str">
            <v>Goforth</v>
          </cell>
        </row>
        <row r="317">
          <cell r="B317" t="str">
            <v>72-400-122</v>
          </cell>
          <cell r="C317" t="str">
            <v>Devon Energy Production Company, L.P.</v>
          </cell>
          <cell r="D317" t="str">
            <v>Sam Hulsey 1H (discon 6/9/10)</v>
          </cell>
          <cell r="E317" t="str">
            <v>GTH00086</v>
          </cell>
          <cell r="G317" t="str">
            <v>Devon-GTH00086</v>
          </cell>
          <cell r="H317" t="str">
            <v>72-402-122</v>
          </cell>
          <cell r="I317" t="str">
            <v>Crosstex North Texas Gathering, L.P.</v>
          </cell>
          <cell r="K317" t="str">
            <v>Devon</v>
          </cell>
          <cell r="L317" t="str">
            <v>Goforth</v>
          </cell>
        </row>
        <row r="318">
          <cell r="B318" t="str">
            <v>72-400-123</v>
          </cell>
          <cell r="C318" t="str">
            <v>Devon Energy Production Company, L.P.</v>
          </cell>
          <cell r="D318" t="str">
            <v>Bailey Ranch B1H (discon 5/22/12)</v>
          </cell>
          <cell r="E318" t="str">
            <v>GTH00086</v>
          </cell>
          <cell r="G318" t="str">
            <v>Devon-GTH00086</v>
          </cell>
          <cell r="I318" t="str">
            <v>Crosstex North Texas Gathering, L.P.</v>
          </cell>
          <cell r="J318" t="str">
            <v/>
          </cell>
          <cell r="K318" t="str">
            <v>Devon</v>
          </cell>
          <cell r="L318" t="str">
            <v>Goforth</v>
          </cell>
        </row>
        <row r="319">
          <cell r="B319" t="str">
            <v>72-400-124</v>
          </cell>
          <cell r="C319" t="str">
            <v>Devon Energy Production Company, L.P.</v>
          </cell>
          <cell r="D319" t="str">
            <v>CR Deaton 1H (discon 7/28/09)</v>
          </cell>
          <cell r="E319" t="str">
            <v>GTH00086</v>
          </cell>
          <cell r="G319" t="str">
            <v>Devon-GTH00086</v>
          </cell>
          <cell r="H319" t="str">
            <v>72-402-124</v>
          </cell>
          <cell r="I319" t="str">
            <v>Crosstex North Texas Gathering, L.P.</v>
          </cell>
          <cell r="K319" t="str">
            <v>Devon</v>
          </cell>
          <cell r="L319" t="str">
            <v>Goforth</v>
          </cell>
        </row>
        <row r="320">
          <cell r="B320" t="str">
            <v>72-400-126</v>
          </cell>
          <cell r="C320" t="str">
            <v>Devon Energy Production Company, L.P.</v>
          </cell>
          <cell r="D320" t="str">
            <v>Murrin Bear Creek #7 (discon 7/17/12)</v>
          </cell>
          <cell r="E320" t="str">
            <v>GTH00086</v>
          </cell>
          <cell r="G320" t="str">
            <v>Devon-GTH00086</v>
          </cell>
          <cell r="I320" t="str">
            <v>Crosstex North Texas Gathering, L.P.</v>
          </cell>
          <cell r="J320" t="str">
            <v/>
          </cell>
          <cell r="K320" t="str">
            <v>Devon</v>
          </cell>
          <cell r="L320" t="str">
            <v>Goforth</v>
          </cell>
        </row>
        <row r="321">
          <cell r="B321" t="str">
            <v>72-400-129</v>
          </cell>
          <cell r="C321" t="str">
            <v>Devon Energy Production Company, L.P.</v>
          </cell>
          <cell r="D321" t="str">
            <v>Sam Hindman GU 1H (discon 9/25/09)</v>
          </cell>
          <cell r="E321" t="str">
            <v>GTH00086</v>
          </cell>
          <cell r="G321" t="str">
            <v>Devon-GTH00086</v>
          </cell>
          <cell r="H321" t="str">
            <v>72-402-129</v>
          </cell>
          <cell r="I321" t="str">
            <v>Crosstex North Texas Gathering, L.P.</v>
          </cell>
          <cell r="K321" t="str">
            <v>Devon</v>
          </cell>
          <cell r="L321" t="str">
            <v>Goforth</v>
          </cell>
        </row>
        <row r="322">
          <cell r="B322" t="str">
            <v>72-400-130</v>
          </cell>
          <cell r="C322" t="str">
            <v>Devon Energy Production Company, L.P.</v>
          </cell>
          <cell r="D322" t="str">
            <v>Bedinger North 4H (discon 10/21/11)</v>
          </cell>
          <cell r="E322" t="str">
            <v>GTH00086</v>
          </cell>
          <cell r="G322" t="str">
            <v>Devon-GTH00086</v>
          </cell>
          <cell r="I322" t="str">
            <v>Crosstex North Texas Gathering, L.P.</v>
          </cell>
          <cell r="J322" t="str">
            <v/>
          </cell>
          <cell r="K322" t="str">
            <v>Devon</v>
          </cell>
          <cell r="L322" t="str">
            <v>Goforth</v>
          </cell>
        </row>
        <row r="323">
          <cell r="B323" t="str">
            <v>72-400-132</v>
          </cell>
          <cell r="C323" t="str">
            <v>Devon Energy Production Company, L.P.</v>
          </cell>
          <cell r="D323" t="str">
            <v>Glenna Sansone 1H (discon 11/29/11)</v>
          </cell>
          <cell r="E323" t="str">
            <v>GTH00086</v>
          </cell>
          <cell r="G323" t="str">
            <v>Devon-GTH00086</v>
          </cell>
          <cell r="I323" t="str">
            <v>Crosstex North Texas Gathering, L.P.</v>
          </cell>
          <cell r="J323" t="str">
            <v/>
          </cell>
          <cell r="K323" t="str">
            <v>Devon</v>
          </cell>
          <cell r="L323" t="str">
            <v>Goforth</v>
          </cell>
        </row>
        <row r="324">
          <cell r="B324" t="str">
            <v>72-400-134</v>
          </cell>
          <cell r="C324" t="str">
            <v>Devon Energy Production Company, L.P.</v>
          </cell>
          <cell r="D324" t="str">
            <v>Bailey Ranch A #2 (discon 6/17/11)</v>
          </cell>
          <cell r="E324" t="str">
            <v>GTH00086</v>
          </cell>
          <cell r="G324" t="str">
            <v>Devon-GTH00086</v>
          </cell>
          <cell r="I324" t="str">
            <v>Crosstex North Texas Gathering, L.P.</v>
          </cell>
          <cell r="J324" t="str">
            <v/>
          </cell>
          <cell r="K324" t="str">
            <v>Devon</v>
          </cell>
          <cell r="L324" t="str">
            <v>Goforth</v>
          </cell>
        </row>
        <row r="325">
          <cell r="B325" t="str">
            <v>72-400-136</v>
          </cell>
          <cell r="C325" t="str">
            <v>Devon Energy Production Company, L.P.</v>
          </cell>
          <cell r="D325" t="str">
            <v>Bailey Ranch C 1 H (discon 5/22/12)</v>
          </cell>
          <cell r="E325" t="str">
            <v>GTH00086</v>
          </cell>
          <cell r="G325" t="str">
            <v>Devon-GTH00086</v>
          </cell>
          <cell r="I325" t="str">
            <v>Crosstex North Texas Gathering, L.P.</v>
          </cell>
          <cell r="J325" t="str">
            <v/>
          </cell>
          <cell r="K325" t="str">
            <v>Devon</v>
          </cell>
          <cell r="L325" t="str">
            <v>Goforth</v>
          </cell>
        </row>
        <row r="326">
          <cell r="B326" t="str">
            <v>72-400-138</v>
          </cell>
          <cell r="C326" t="str">
            <v>Devon Energy Production Company, L.P.</v>
          </cell>
          <cell r="D326" t="str">
            <v>J E Carter 1H (discon 1/09)</v>
          </cell>
          <cell r="E326" t="str">
            <v>GTH00086</v>
          </cell>
          <cell r="G326" t="str">
            <v>Devon-GTH00086</v>
          </cell>
          <cell r="I326" t="str">
            <v>Crosstex North Texas Gathering, L.P.</v>
          </cell>
          <cell r="K326" t="str">
            <v>Devon</v>
          </cell>
          <cell r="L326" t="str">
            <v>Goforth</v>
          </cell>
        </row>
        <row r="327">
          <cell r="B327" t="str">
            <v>72-400-140</v>
          </cell>
          <cell r="C327" t="str">
            <v>C.B. Moncrief</v>
          </cell>
          <cell r="D327" t="str">
            <v>Martin Ranch 1H (see 72-40-192)</v>
          </cell>
          <cell r="E327" t="str">
            <v>PUR01363</v>
          </cell>
          <cell r="G327" t="str">
            <v>CBMoncrief-PUR01363</v>
          </cell>
          <cell r="H327" t="str">
            <v>72-402-140</v>
          </cell>
          <cell r="I327" t="str">
            <v>Crosstex Gulf Coast Marketing, Ltd.</v>
          </cell>
          <cell r="K327" t="str">
            <v>CBMoncrief</v>
          </cell>
          <cell r="L327" t="str">
            <v>Goforth</v>
          </cell>
        </row>
        <row r="328">
          <cell r="B328" t="str">
            <v>72-400-142</v>
          </cell>
          <cell r="C328" t="str">
            <v>Rimrock Energy, LLC</v>
          </cell>
          <cell r="D328" t="str">
            <v>Hall Tandy (see 72-40-193)</v>
          </cell>
          <cell r="E328" t="str">
            <v>PUR01331</v>
          </cell>
          <cell r="G328" t="str">
            <v>Rimrock-PUR01331</v>
          </cell>
          <cell r="H328" t="str">
            <v>72-402-142</v>
          </cell>
          <cell r="I328" t="str">
            <v>Crosstex Gulf Coast Marketing, Ltd.</v>
          </cell>
          <cell r="K328" t="str">
            <v>Rimrock</v>
          </cell>
          <cell r="L328" t="str">
            <v>Goforth</v>
          </cell>
        </row>
        <row r="329">
          <cell r="B329" t="str">
            <v>72-400-149</v>
          </cell>
          <cell r="C329" t="str">
            <v>Devon Energy Production Company, L.P.</v>
          </cell>
          <cell r="D329" t="str">
            <v>Alton Peacock 1H</v>
          </cell>
          <cell r="E329" t="str">
            <v>GTH00086</v>
          </cell>
          <cell r="G329" t="str">
            <v>Devon-GTH00086</v>
          </cell>
          <cell r="H329" t="str">
            <v>72-402-149</v>
          </cell>
          <cell r="I329" t="str">
            <v>Crosstex North Texas Gathering, L.P.</v>
          </cell>
          <cell r="K329" t="str">
            <v>Devon</v>
          </cell>
          <cell r="L329" t="str">
            <v>Goforth</v>
          </cell>
        </row>
        <row r="330">
          <cell r="B330" t="str">
            <v>72-400-151</v>
          </cell>
          <cell r="C330" t="str">
            <v>Devon Energy Production Company, L.P.</v>
          </cell>
          <cell r="D330" t="str">
            <v>JK Daniel GU #1H (discon 12/15/11)</v>
          </cell>
          <cell r="E330" t="str">
            <v>GTH00086</v>
          </cell>
          <cell r="G330" t="str">
            <v>Devon-GTH00086</v>
          </cell>
          <cell r="I330" t="str">
            <v>Crosstex North Texas Gathering, L.P.</v>
          </cell>
          <cell r="J330" t="str">
            <v/>
          </cell>
          <cell r="K330" t="str">
            <v>Devon</v>
          </cell>
          <cell r="L330" t="str">
            <v>Goforth</v>
          </cell>
        </row>
        <row r="331">
          <cell r="B331" t="str">
            <v>72-400-152</v>
          </cell>
          <cell r="C331" t="str">
            <v>Devon Energy Production Company, L.P.</v>
          </cell>
          <cell r="D331" t="str">
            <v>Kathryn Cornelius GU #1H</v>
          </cell>
          <cell r="E331" t="str">
            <v>GTH00086</v>
          </cell>
          <cell r="G331" t="str">
            <v>Devon-GTH00086</v>
          </cell>
          <cell r="H331" t="str">
            <v>72-402-152</v>
          </cell>
          <cell r="I331" t="str">
            <v>Crosstex North Texas Gathering, L.P.</v>
          </cell>
          <cell r="K331" t="str">
            <v>Devon</v>
          </cell>
          <cell r="L331" t="str">
            <v>Goforth</v>
          </cell>
        </row>
        <row r="332">
          <cell r="B332" t="str">
            <v>72-400-153</v>
          </cell>
          <cell r="C332" t="str">
            <v>Devon Energy Production Company, L.P.</v>
          </cell>
          <cell r="D332" t="str">
            <v>Lake Weatherford B 1H (discon 6/30/10)</v>
          </cell>
          <cell r="E332" t="str">
            <v>GTH00086</v>
          </cell>
          <cell r="G332" t="str">
            <v>Devon-GTH00086</v>
          </cell>
          <cell r="H332" t="str">
            <v>72-402-153</v>
          </cell>
          <cell r="I332" t="str">
            <v>Crosstex North Texas Gathering, L.P.</v>
          </cell>
          <cell r="K332" t="str">
            <v>Devon</v>
          </cell>
          <cell r="L332" t="str">
            <v>Goforth</v>
          </cell>
        </row>
        <row r="333">
          <cell r="B333" t="str">
            <v>72-40-030</v>
          </cell>
          <cell r="C333" t="str">
            <v>XTO Resources I, LP</v>
          </cell>
          <cell r="D333" t="str">
            <v>Cresson MM (discon 10/1/07)</v>
          </cell>
          <cell r="E333" t="str">
            <v>PUR01130</v>
          </cell>
          <cell r="G333" t="str">
            <v>XTO-PUR01130</v>
          </cell>
          <cell r="I333" t="str">
            <v>Crosstex Gulf Coast Marketing, Ltd.</v>
          </cell>
          <cell r="K333" t="str">
            <v>XTO</v>
          </cell>
          <cell r="L333" t="str">
            <v>Goforth</v>
          </cell>
        </row>
        <row r="334">
          <cell r="B334" t="str">
            <v>72-40-051</v>
          </cell>
          <cell r="C334" t="str">
            <v>ConocoPhillips Company</v>
          </cell>
          <cell r="D334" t="str">
            <v>Lost Horse #3 Purchase (disconnected)</v>
          </cell>
          <cell r="E334" t="str">
            <v>PUR01127</v>
          </cell>
          <cell r="G334" t="str">
            <v>ConPhil-PUR01127</v>
          </cell>
          <cell r="I334" t="str">
            <v>Crosstex Gulf Coast Marketing, Ltd.</v>
          </cell>
          <cell r="K334" t="str">
            <v>ConPhil</v>
          </cell>
          <cell r="L334" t="str">
            <v>Goforth</v>
          </cell>
        </row>
        <row r="335">
          <cell r="B335" t="str">
            <v>72-40-062</v>
          </cell>
          <cell r="C335" t="str">
            <v>Slate Holdings Inc.</v>
          </cell>
          <cell r="D335" t="str">
            <v>Cody Durant 1H (discon 5/1/12)</v>
          </cell>
          <cell r="E335" t="str">
            <v>PUR01514</v>
          </cell>
          <cell r="G335" t="str">
            <v>Slate-PUR01514</v>
          </cell>
          <cell r="H335" t="str">
            <v>72-41-062</v>
          </cell>
          <cell r="I335" t="str">
            <v>Crosstex Gulf Coast Marketing, Ltd.</v>
          </cell>
          <cell r="K335" t="str">
            <v>Slate</v>
          </cell>
          <cell r="L335" t="str">
            <v>Goforth</v>
          </cell>
        </row>
        <row r="336">
          <cell r="B336" t="str">
            <v>72-40-071</v>
          </cell>
          <cell r="C336" t="str">
            <v>MKS Natural Gas Company</v>
          </cell>
          <cell r="D336" t="str">
            <v>Rowe 1H (cancelled 1/1/08)</v>
          </cell>
          <cell r="E336" t="str">
            <v>GTH00129</v>
          </cell>
          <cell r="G336" t="str">
            <v>MKS-GTH00129</v>
          </cell>
          <cell r="H336" t="str">
            <v>72-41-071</v>
          </cell>
          <cell r="I336" t="str">
            <v>Crosstex North Texas Gathering, L.P.</v>
          </cell>
          <cell r="K336" t="str">
            <v>MKS</v>
          </cell>
          <cell r="L336" t="str">
            <v>Goforth</v>
          </cell>
        </row>
        <row r="337">
          <cell r="B337" t="str">
            <v>72-40-077</v>
          </cell>
          <cell r="C337" t="str">
            <v>EnerVest Operating, L.L.C.</v>
          </cell>
          <cell r="D337" t="str">
            <v>Winston E1 (discon 8/21/11)</v>
          </cell>
          <cell r="E337" t="str">
            <v>Various</v>
          </cell>
          <cell r="G337" t="str">
            <v>EnerVest</v>
          </cell>
          <cell r="I337" t="str">
            <v>Crosstex Gulf Coast Marketing, Ltd.</v>
          </cell>
          <cell r="K337" t="str">
            <v>EnerVest</v>
          </cell>
          <cell r="L337" t="str">
            <v>Goforth</v>
          </cell>
        </row>
        <row r="338">
          <cell r="B338" t="str">
            <v>72-40-078</v>
          </cell>
          <cell r="C338" t="str">
            <v>XTO Resources I, LP</v>
          </cell>
          <cell r="D338" t="str">
            <v>Tallman #1 (discon 7/28/11)</v>
          </cell>
          <cell r="E338" t="str">
            <v>GTH00105</v>
          </cell>
          <cell r="G338" t="str">
            <v>XTO-GTH00105</v>
          </cell>
          <cell r="H338" t="str">
            <v>72-41-078</v>
          </cell>
          <cell r="I338" t="str">
            <v>Crosstex North Texas Gathering, L.P.</v>
          </cell>
          <cell r="K338" t="str">
            <v>XTO</v>
          </cell>
          <cell r="L338" t="str">
            <v>Goforth</v>
          </cell>
        </row>
        <row r="339">
          <cell r="B339" t="str">
            <v>72-40-103</v>
          </cell>
          <cell r="C339" t="str">
            <v>Slate Holdings Inc.</v>
          </cell>
          <cell r="D339" t="str">
            <v>Worcester 1H (discon 7/15/11)</v>
          </cell>
          <cell r="E339" t="str">
            <v>PUR01514</v>
          </cell>
          <cell r="G339" t="str">
            <v>Slate-PUR01514</v>
          </cell>
          <cell r="H339" t="str">
            <v>72-41-103</v>
          </cell>
          <cell r="I339" t="str">
            <v>Crosstex Gulf Coast Marketing, Ltd.</v>
          </cell>
          <cell r="K339" t="str">
            <v>Slate</v>
          </cell>
          <cell r="L339" t="str">
            <v>Goforth</v>
          </cell>
        </row>
        <row r="340">
          <cell r="B340" t="str">
            <v>72-40-111</v>
          </cell>
          <cell r="C340" t="str">
            <v>Peregrine Field Services, L.P.</v>
          </cell>
          <cell r="D340" t="str">
            <v>Honkin Onken (see 78-0009-24)</v>
          </cell>
          <cell r="E340" t="str">
            <v>PUR01222</v>
          </cell>
          <cell r="G340" t="str">
            <v>Peregrine-PUR01222</v>
          </cell>
          <cell r="I340" t="str">
            <v>Crosstex Gulf Coast Marketing, Ltd.</v>
          </cell>
          <cell r="K340" t="str">
            <v>Peregrine</v>
          </cell>
          <cell r="L340" t="str">
            <v>HP</v>
          </cell>
        </row>
        <row r="341">
          <cell r="B341" t="str">
            <v>72-40-113</v>
          </cell>
          <cell r="C341" t="str">
            <v>Encana Oil and Gas (USA) Inc.</v>
          </cell>
          <cell r="D341" t="str">
            <v>Ash Creek 1H&amp;2H (discon 9/17/09)</v>
          </cell>
          <cell r="E341" t="str">
            <v>GTH00100</v>
          </cell>
          <cell r="G341" t="str">
            <v>Encana-GTH00100</v>
          </cell>
          <cell r="I341" t="str">
            <v>Crosstex North Texas Gathering, L.P.</v>
          </cell>
          <cell r="K341" t="str">
            <v>Encana</v>
          </cell>
          <cell r="L341" t="str">
            <v>Goforth</v>
          </cell>
        </row>
        <row r="342">
          <cell r="B342" t="str">
            <v>72-40-119</v>
          </cell>
          <cell r="C342" t="str">
            <v>Beacon Petroleum Management, L.P.</v>
          </cell>
          <cell r="D342" t="str">
            <v>El Chico 3H (discon 10/31/08)</v>
          </cell>
          <cell r="E342" t="str">
            <v>GTH00121</v>
          </cell>
          <cell r="G342" t="str">
            <v>Beacon-GTH00121</v>
          </cell>
          <cell r="H342" t="str">
            <v>72-41-119</v>
          </cell>
          <cell r="I342" t="str">
            <v>Crosstex North Texas Gathering, L.P.</v>
          </cell>
          <cell r="K342" t="str">
            <v>Beacon</v>
          </cell>
          <cell r="L342" t="str">
            <v>Goforth</v>
          </cell>
        </row>
        <row r="343">
          <cell r="B343" t="str">
            <v>72-40-120</v>
          </cell>
          <cell r="C343" t="str">
            <v>Beacon Petroleum Management, L.P.</v>
          </cell>
          <cell r="D343" t="str">
            <v>Adami Boyles 1H (discon 1/5/11)</v>
          </cell>
          <cell r="E343" t="str">
            <v>GTH00121</v>
          </cell>
          <cell r="G343" t="str">
            <v>Beacon-GTH00121</v>
          </cell>
          <cell r="H343" t="str">
            <v>72-41-120</v>
          </cell>
          <cell r="I343" t="str">
            <v>Crosstex North Texas Gathering, L.P.</v>
          </cell>
          <cell r="K343" t="str">
            <v>Beacon</v>
          </cell>
          <cell r="L343" t="str">
            <v>Goforth</v>
          </cell>
        </row>
        <row r="344">
          <cell r="B344" t="str">
            <v>72-40-123</v>
          </cell>
          <cell r="C344" t="str">
            <v>Beacon Petroleum Management, L.P.</v>
          </cell>
          <cell r="D344" t="str">
            <v>Piercy 2H (discon 5/2/12)</v>
          </cell>
          <cell r="E344" t="str">
            <v>GTH00121</v>
          </cell>
          <cell r="G344" t="str">
            <v>Beacon-GTH00121</v>
          </cell>
          <cell r="H344" t="str">
            <v>72-41-123</v>
          </cell>
          <cell r="I344" t="str">
            <v>Crosstex North Texas Gathering, L.P.</v>
          </cell>
          <cell r="K344" t="str">
            <v>Beacon</v>
          </cell>
          <cell r="L344" t="str">
            <v>Goforth</v>
          </cell>
        </row>
        <row r="345">
          <cell r="B345" t="str">
            <v>72-40-129</v>
          </cell>
          <cell r="C345" t="str">
            <v>Beacon Petroleum Management, L.P.</v>
          </cell>
          <cell r="D345" t="str">
            <v>Siegmund (discon 6/7/12)</v>
          </cell>
          <cell r="E345" t="str">
            <v>GTH00121</v>
          </cell>
          <cell r="G345" t="str">
            <v>Beacon-GTH00121</v>
          </cell>
          <cell r="H345" t="str">
            <v>72-41-129</v>
          </cell>
          <cell r="I345" t="str">
            <v>Crosstex North Texas Gathering, L.P.</v>
          </cell>
          <cell r="K345" t="str">
            <v>Beacon</v>
          </cell>
          <cell r="L345" t="str">
            <v>Goforth</v>
          </cell>
        </row>
        <row r="346">
          <cell r="B346" t="str">
            <v>72-40-133</v>
          </cell>
          <cell r="C346" t="str">
            <v>XTO Energy Inc.</v>
          </cell>
          <cell r="D346" t="str">
            <v>Melinda Johnson (discon 4/9/10)</v>
          </cell>
          <cell r="E346" t="str">
            <v>GTH00131</v>
          </cell>
          <cell r="G346" t="str">
            <v>XTO-GTH00131</v>
          </cell>
          <cell r="H346" t="str">
            <v>72-41-133</v>
          </cell>
          <cell r="I346" t="str">
            <v>Crosstex North Texas Gathering, L.P.</v>
          </cell>
          <cell r="K346" t="str">
            <v>XTO</v>
          </cell>
          <cell r="L346" t="str">
            <v>Goforth</v>
          </cell>
        </row>
        <row r="347">
          <cell r="B347" t="str">
            <v>72-40-143</v>
          </cell>
          <cell r="C347" t="str">
            <v>DB Newark Lease Holdings LP</v>
          </cell>
          <cell r="D347" t="str">
            <v>Outback 1H (discon 8/31/09)</v>
          </cell>
          <cell r="E347" t="str">
            <v>PUR01252</v>
          </cell>
          <cell r="G347" t="str">
            <v>DBNewark-PUR01252</v>
          </cell>
          <cell r="H347" t="str">
            <v>72-41-143</v>
          </cell>
          <cell r="I347" t="str">
            <v>Crosstex Gulf Coast Marketing, Ltd.</v>
          </cell>
          <cell r="K347" t="str">
            <v>DBNewark</v>
          </cell>
          <cell r="L347" t="str">
            <v>Goforth</v>
          </cell>
        </row>
        <row r="348">
          <cell r="B348" t="str">
            <v>72-40-170</v>
          </cell>
          <cell r="C348" t="str">
            <v>Grand Operating, Inc.</v>
          </cell>
          <cell r="D348" t="str">
            <v>Grand Barone 1H (discon 12/17/08)</v>
          </cell>
          <cell r="E348" t="str">
            <v>PUR01299</v>
          </cell>
          <cell r="G348" t="str">
            <v>Grand-PUR01299</v>
          </cell>
          <cell r="H348" t="str">
            <v>72-41-170</v>
          </cell>
          <cell r="I348" t="str">
            <v>Crosstex Gulf Coast Marketing, Ltd.</v>
          </cell>
          <cell r="K348" t="str">
            <v>Grand</v>
          </cell>
          <cell r="L348" t="str">
            <v>Goforth</v>
          </cell>
        </row>
        <row r="349">
          <cell r="B349" t="str">
            <v>72-40-172</v>
          </cell>
          <cell r="C349" t="str">
            <v>Citrus Energy Corporation</v>
          </cell>
          <cell r="D349" t="str">
            <v>Citrus Lloyd #2 (discon 4/9/09)</v>
          </cell>
          <cell r="E349" t="str">
            <v>PUR01308</v>
          </cell>
          <cell r="G349" t="str">
            <v>Citrus-PUR01308</v>
          </cell>
          <cell r="I349" t="str">
            <v>Crosstex Gulf Coast Marketing, Ltd.</v>
          </cell>
          <cell r="K349" t="str">
            <v>Citrus</v>
          </cell>
          <cell r="L349" t="str">
            <v>Goforth</v>
          </cell>
        </row>
        <row r="350">
          <cell r="B350" t="str">
            <v>72-40-173</v>
          </cell>
          <cell r="C350" t="str">
            <v>Beacon Petroleum Management, L.P.</v>
          </cell>
          <cell r="D350" t="str">
            <v>Harding Rose Firmin (discon 4/9/09)</v>
          </cell>
          <cell r="E350" t="str">
            <v>GTH00121</v>
          </cell>
          <cell r="G350" t="str">
            <v>Beacon-GTH00121</v>
          </cell>
          <cell r="H350" t="str">
            <v>72-41-173</v>
          </cell>
          <cell r="I350" t="str">
            <v>Crosstex North Texas Gathering, L.P.</v>
          </cell>
          <cell r="K350" t="str">
            <v>Beacon</v>
          </cell>
          <cell r="L350" t="str">
            <v>Goforth</v>
          </cell>
        </row>
        <row r="351">
          <cell r="B351" t="str">
            <v>72-40-174</v>
          </cell>
          <cell r="C351" t="str">
            <v>Grand Operating, Inc.</v>
          </cell>
          <cell r="D351" t="str">
            <v>Grand Deas #1 (discon 12/1/08)</v>
          </cell>
          <cell r="E351" t="str">
            <v>PUR01299</v>
          </cell>
          <cell r="G351" t="str">
            <v>Grand-PUR01299</v>
          </cell>
          <cell r="H351" t="str">
            <v>72-41-174</v>
          </cell>
          <cell r="I351" t="str">
            <v>Crosstex Gulf Coast Marketing, Ltd.</v>
          </cell>
          <cell r="K351" t="str">
            <v>Grand</v>
          </cell>
          <cell r="L351" t="str">
            <v>Goforth</v>
          </cell>
        </row>
        <row r="352">
          <cell r="B352" t="str">
            <v>72-40-178C</v>
          </cell>
          <cell r="C352" t="str">
            <v>Premier Natural Resources II, LLC</v>
          </cell>
          <cell r="D352" t="str">
            <v>Swenson (Empire Receipt)</v>
          </cell>
          <cell r="E352" t="str">
            <v>GTH00187</v>
          </cell>
          <cell r="G352" t="str">
            <v>Premier-GTH00187</v>
          </cell>
          <cell r="I352" t="str">
            <v>Crosstex North Texas Gathering, L.P.</v>
          </cell>
          <cell r="K352" t="str">
            <v>Premier</v>
          </cell>
          <cell r="L352" t="str">
            <v>Goforth</v>
          </cell>
        </row>
        <row r="353">
          <cell r="B353" t="str">
            <v>72-40-178</v>
          </cell>
          <cell r="C353" t="str">
            <v>Empire Pipeline Corporation</v>
          </cell>
          <cell r="D353" t="str">
            <v>Silver Creek Receipt</v>
          </cell>
          <cell r="E353" t="str">
            <v>GTH00154</v>
          </cell>
          <cell r="F353">
            <v>1</v>
          </cell>
          <cell r="G353" t="str">
            <v>Empire-GTH00154</v>
          </cell>
          <cell r="I353" t="str">
            <v>Crosstex North Texas Gathering, L.P.</v>
          </cell>
          <cell r="K353" t="str">
            <v>Empire</v>
          </cell>
          <cell r="L353" t="str">
            <v>Goforth</v>
          </cell>
        </row>
        <row r="354">
          <cell r="B354" t="str">
            <v>72-40-189</v>
          </cell>
          <cell r="C354" t="str">
            <v>Rimrock Energy, LLC</v>
          </cell>
          <cell r="D354" t="str">
            <v>Saunders A</v>
          </cell>
          <cell r="E354" t="str">
            <v>PUR01331</v>
          </cell>
          <cell r="G354" t="str">
            <v>Rimrock-PUR01331</v>
          </cell>
          <cell r="H354" t="str">
            <v>72-41-189</v>
          </cell>
          <cell r="I354" t="str">
            <v>Crosstex Gulf Coast Marketing, Ltd.</v>
          </cell>
          <cell r="K354" t="str">
            <v>Rimrock</v>
          </cell>
          <cell r="L354" t="str">
            <v>Goforth</v>
          </cell>
        </row>
        <row r="355">
          <cell r="B355" t="str">
            <v>72-40-193</v>
          </cell>
          <cell r="C355" t="str">
            <v>Rimrock Energy, LLC</v>
          </cell>
          <cell r="D355" t="str">
            <v>Hall Tandy (discon 4/13/09)</v>
          </cell>
          <cell r="E355" t="str">
            <v>PUR01331</v>
          </cell>
          <cell r="G355" t="str">
            <v>Rimrock-PUR01331</v>
          </cell>
          <cell r="H355" t="str">
            <v>72-41-193</v>
          </cell>
          <cell r="I355" t="str">
            <v>Crosstex Gulf Coast Marketing, Ltd.</v>
          </cell>
          <cell r="K355" t="str">
            <v>Rimrock</v>
          </cell>
          <cell r="L355" t="str">
            <v>Goforth</v>
          </cell>
        </row>
        <row r="356">
          <cell r="B356" t="str">
            <v>72-40-196</v>
          </cell>
          <cell r="C356" t="str">
            <v>Grand Operating, Inc.</v>
          </cell>
          <cell r="D356" t="str">
            <v>Covered Bridge 1H (discon 8/27/11)</v>
          </cell>
          <cell r="E356" t="str">
            <v>PUR01299</v>
          </cell>
          <cell r="G356" t="str">
            <v>Grand-PUR01299</v>
          </cell>
          <cell r="H356" t="str">
            <v>72-41-196</v>
          </cell>
          <cell r="I356" t="str">
            <v>Crosstex Gulf Coast Marketing, Ltd.</v>
          </cell>
          <cell r="K356" t="str">
            <v>Grand</v>
          </cell>
          <cell r="L356" t="str">
            <v>Goforth</v>
          </cell>
        </row>
        <row r="357">
          <cell r="B357" t="str">
            <v>72-40-345</v>
          </cell>
          <cell r="C357" t="str">
            <v>Empire Pipeline Corporation</v>
          </cell>
          <cell r="D357" t="str">
            <v>Titan Kahlua 1H (discon 9/27/12)</v>
          </cell>
          <cell r="E357" t="str">
            <v>GTH00154</v>
          </cell>
          <cell r="G357" t="str">
            <v>Empire-GTH00154</v>
          </cell>
          <cell r="H357" t="str">
            <v>72-41-345</v>
          </cell>
          <cell r="I357" t="str">
            <v>Crosstex North Texas Gathering, L.P.</v>
          </cell>
          <cell r="K357" t="str">
            <v>Empire</v>
          </cell>
          <cell r="L357" t="str">
            <v>Goforth</v>
          </cell>
        </row>
        <row r="358">
          <cell r="B358" t="str">
            <v>77-10-188</v>
          </cell>
          <cell r="C358" t="str">
            <v>NextEra Energy Producer Services, LLC.</v>
          </cell>
          <cell r="D358" t="str">
            <v>Micheletti CDP</v>
          </cell>
          <cell r="E358" t="str">
            <v>PUR01467</v>
          </cell>
          <cell r="F358">
            <v>1</v>
          </cell>
          <cell r="G358" t="str">
            <v>NextEra-PUR01467</v>
          </cell>
          <cell r="H358" t="str">
            <v>77-12-188</v>
          </cell>
          <cell r="I358" t="str">
            <v>Crosstex Gulf Coast Marketing, Ltd.</v>
          </cell>
          <cell r="K358" t="str">
            <v>NextEra</v>
          </cell>
          <cell r="L358" t="str">
            <v>Goforth</v>
          </cell>
        </row>
        <row r="359">
          <cell r="B359" t="str">
            <v>78-0004-24</v>
          </cell>
          <cell r="C359" t="str">
            <v>EnerVest Operating, L.L.C.</v>
          </cell>
          <cell r="D359" t="str">
            <v>TRWD 6" Receipt (discon 5/1/12)</v>
          </cell>
          <cell r="E359" t="str">
            <v>PUR01178</v>
          </cell>
          <cell r="G359" t="str">
            <v>EnerVest-PUR01178</v>
          </cell>
          <cell r="I359" t="str">
            <v>Crosstex Gulf Coast Marketing, Ltd.</v>
          </cell>
          <cell r="K359" t="str">
            <v>EnerVest</v>
          </cell>
          <cell r="L359" t="str">
            <v>HP</v>
          </cell>
        </row>
        <row r="360">
          <cell r="B360" t="str">
            <v>78-0005-24</v>
          </cell>
          <cell r="C360" t="str">
            <v>Talon Oil &amp; Gas LLC</v>
          </cell>
          <cell r="D360" t="str">
            <v>Brown Browder (discon 5/29/10)</v>
          </cell>
          <cell r="E360" t="str">
            <v>Various</v>
          </cell>
          <cell r="G360" t="str">
            <v>Talon</v>
          </cell>
          <cell r="I360" t="str">
            <v>Crosstex Gulf Coast Marketing, Ltd.</v>
          </cell>
          <cell r="K360" t="str">
            <v>Talon</v>
          </cell>
          <cell r="L360" t="str">
            <v>HP</v>
          </cell>
        </row>
        <row r="361">
          <cell r="B361" t="str">
            <v>81-20-264</v>
          </cell>
          <cell r="C361" t="str">
            <v>Devon Energy Production Company, L.P.</v>
          </cell>
          <cell r="D361" t="str">
            <v>Hyde Hickman 1H (discon 5/23/12)</v>
          </cell>
          <cell r="E361" t="str">
            <v>GTH00086</v>
          </cell>
          <cell r="G361" t="str">
            <v>Devon-GTH00086WS</v>
          </cell>
          <cell r="H361" t="str">
            <v>81-21-264</v>
          </cell>
          <cell r="I361" t="str">
            <v>Crosstex North Texas Gathering, L.P.</v>
          </cell>
          <cell r="K361" t="str">
            <v>Devon</v>
          </cell>
          <cell r="L361" t="str">
            <v>WS</v>
          </cell>
        </row>
        <row r="362">
          <cell r="B362" t="str">
            <v>81-20-266</v>
          </cell>
          <cell r="C362" t="str">
            <v>Devon Energy Production Company, L.P.</v>
          </cell>
          <cell r="D362" t="str">
            <v>McMahon 2H (discon 3/12/10)</v>
          </cell>
          <cell r="E362" t="str">
            <v>GTH00086</v>
          </cell>
          <cell r="G362" t="str">
            <v>Devon-GTH00086WS</v>
          </cell>
          <cell r="I362" t="str">
            <v>Crosstex North Texas Gathering, L.P.</v>
          </cell>
          <cell r="K362" t="str">
            <v>Devon</v>
          </cell>
          <cell r="L362" t="str">
            <v>WS</v>
          </cell>
        </row>
        <row r="363">
          <cell r="B363" t="str">
            <v>81-20-293</v>
          </cell>
          <cell r="C363" t="str">
            <v>Devon Energy Production Company, L.P.</v>
          </cell>
          <cell r="D363" t="str">
            <v>McMahon 4H (discon 3/12/10)</v>
          </cell>
          <cell r="E363" t="str">
            <v>GTH00086</v>
          </cell>
          <cell r="G363" t="str">
            <v>Devon-GTH00086WS</v>
          </cell>
          <cell r="I363" t="str">
            <v>Crosstex North Texas Gathering, L.P.</v>
          </cell>
          <cell r="K363" t="str">
            <v>Devon</v>
          </cell>
          <cell r="L363" t="str">
            <v>WS</v>
          </cell>
        </row>
        <row r="364">
          <cell r="B364" t="str">
            <v>81-40-081</v>
          </cell>
          <cell r="C364" t="str">
            <v>Chesapeake Energy Marketing, Inc.</v>
          </cell>
          <cell r="D364" t="str">
            <v>Mary's Creek 2H (discon 4/20/12)</v>
          </cell>
          <cell r="E364" t="str">
            <v>GTH00174</v>
          </cell>
          <cell r="G364" t="str">
            <v>CEMI-GTH00174</v>
          </cell>
          <cell r="H364" t="str">
            <v>81-41-081</v>
          </cell>
          <cell r="I364" t="str">
            <v>Crosstex North Texas Gathering, L.P.</v>
          </cell>
          <cell r="K364" t="str">
            <v>CEMI</v>
          </cell>
          <cell r="L364" t="str">
            <v>WS</v>
          </cell>
        </row>
        <row r="365">
          <cell r="B365" t="str">
            <v>81-40-081T</v>
          </cell>
          <cell r="C365" t="str">
            <v>Total Gas &amp; Power North America, Inc.</v>
          </cell>
          <cell r="D365" t="str">
            <v>Mary's Creek 2H (discon 4/20/12)</v>
          </cell>
          <cell r="E365" t="str">
            <v>GTH00200</v>
          </cell>
          <cell r="G365" t="str">
            <v>Total-GTH00200</v>
          </cell>
          <cell r="H365" t="str">
            <v>81-41-081T</v>
          </cell>
          <cell r="I365" t="str">
            <v>Crosstex North Texas Gathering, L.P.</v>
          </cell>
          <cell r="K365" t="str">
            <v>TotalG&amp;P</v>
          </cell>
          <cell r="L365" t="str">
            <v>WS</v>
          </cell>
        </row>
        <row r="366">
          <cell r="B366" t="str">
            <v>81-40-145</v>
          </cell>
          <cell r="C366" t="str">
            <v>Chesapeake Energy Marketing, Inc.</v>
          </cell>
          <cell r="D366" t="str">
            <v>Mary's Creek 9H (discon 4/20/12)</v>
          </cell>
          <cell r="E366" t="str">
            <v>GTH00174</v>
          </cell>
          <cell r="G366" t="str">
            <v>CEMI-GTH00174</v>
          </cell>
          <cell r="H366" t="str">
            <v>81-41-145</v>
          </cell>
          <cell r="I366" t="str">
            <v>Crosstex North Texas Gathering, L.P.</v>
          </cell>
          <cell r="K366" t="str">
            <v>CEMI</v>
          </cell>
          <cell r="L366" t="str">
            <v>WS</v>
          </cell>
        </row>
        <row r="367">
          <cell r="B367" t="str">
            <v>81-40-145T</v>
          </cell>
          <cell r="C367" t="str">
            <v>Total Gas &amp; Power North America, Inc.</v>
          </cell>
          <cell r="D367" t="str">
            <v>Mary's Creek 9H (discon 4/20/12)</v>
          </cell>
          <cell r="E367" t="str">
            <v>GTH00200</v>
          </cell>
          <cell r="G367" t="str">
            <v>Total-GTH00200</v>
          </cell>
          <cell r="H367" t="str">
            <v>81-41-145T</v>
          </cell>
          <cell r="I367" t="str">
            <v>Crosstex North Texas Gathering, L.P.</v>
          </cell>
          <cell r="K367" t="str">
            <v>TotalG&amp;P</v>
          </cell>
          <cell r="L367" t="str">
            <v>WS</v>
          </cell>
        </row>
        <row r="368">
          <cell r="B368" t="str">
            <v>81-40-154</v>
          </cell>
          <cell r="C368" t="str">
            <v>Chesapeake Energy Marketing, Inc.</v>
          </cell>
          <cell r="D368" t="str">
            <v>Mary's Creek 4H (discon 4/20/12)</v>
          </cell>
          <cell r="E368" t="str">
            <v>GTH00174</v>
          </cell>
          <cell r="G368" t="str">
            <v>CEMI-GTH00174</v>
          </cell>
          <cell r="H368" t="str">
            <v>81-41-154</v>
          </cell>
          <cell r="I368" t="str">
            <v>Crosstex North Texas Gathering, L.P.</v>
          </cell>
          <cell r="K368" t="str">
            <v>CEMI</v>
          </cell>
          <cell r="L368" t="str">
            <v>WS</v>
          </cell>
        </row>
        <row r="369">
          <cell r="B369" t="str">
            <v>81-40-154T</v>
          </cell>
          <cell r="C369" t="str">
            <v>Total Gas &amp; Power North America, Inc.</v>
          </cell>
          <cell r="D369" t="str">
            <v>Mary's Creek 4H (discon 4/20/12)</v>
          </cell>
          <cell r="E369" t="str">
            <v>GTH00200</v>
          </cell>
          <cell r="G369" t="str">
            <v>Total-GTH00200</v>
          </cell>
          <cell r="H369" t="str">
            <v>81-41-154T</v>
          </cell>
          <cell r="I369" t="str">
            <v>Crosstex North Texas Gathering, L.P.</v>
          </cell>
          <cell r="K369" t="str">
            <v>TotalG&amp;P</v>
          </cell>
          <cell r="L369" t="str">
            <v>WS</v>
          </cell>
        </row>
        <row r="370">
          <cell r="B370" t="str">
            <v>81-40-223</v>
          </cell>
          <cell r="C370" t="str">
            <v>Chesapeake Energy Marketing, Inc.</v>
          </cell>
          <cell r="D370" t="str">
            <v>Mary's Creek F 17 H (discon 4/20/12)</v>
          </cell>
          <cell r="E370" t="str">
            <v>GTH00174</v>
          </cell>
          <cell r="G370" t="str">
            <v>CEMI-GTH00174</v>
          </cell>
          <cell r="H370" t="str">
            <v>81-41-223</v>
          </cell>
          <cell r="I370" t="str">
            <v>Crosstex North Texas Gathering, L.P.</v>
          </cell>
          <cell r="K370" t="str">
            <v>CEMI</v>
          </cell>
          <cell r="L370" t="str">
            <v>WS</v>
          </cell>
        </row>
        <row r="371">
          <cell r="B371" t="str">
            <v>81-40-223T</v>
          </cell>
          <cell r="C371" t="str">
            <v>Total Gas &amp; Power North America, Inc.</v>
          </cell>
          <cell r="D371" t="str">
            <v>Mary's Creek F 17 H (discon 4/20/12)</v>
          </cell>
          <cell r="E371" t="str">
            <v>GTH00200</v>
          </cell>
          <cell r="G371" t="str">
            <v>Total-GTH00200</v>
          </cell>
          <cell r="H371" t="str">
            <v>81-41-223T</v>
          </cell>
          <cell r="I371" t="str">
            <v>Crosstex North Texas Gathering, L.P.</v>
          </cell>
          <cell r="K371" t="str">
            <v>TotalG&amp;P</v>
          </cell>
          <cell r="L371" t="str">
            <v>WS</v>
          </cell>
        </row>
        <row r="372">
          <cell r="B372" t="str">
            <v>81-40-349</v>
          </cell>
          <cell r="C372" t="str">
            <v>Chesapeake Energy Marketing, Inc.</v>
          </cell>
          <cell r="D372" t="str">
            <v>Campfire (discon 4/20/12)</v>
          </cell>
          <cell r="E372" t="str">
            <v>GTH00174</v>
          </cell>
          <cell r="G372" t="str">
            <v>CEMI-GTH00174</v>
          </cell>
          <cell r="H372" t="str">
            <v>81-41-349</v>
          </cell>
          <cell r="I372" t="str">
            <v>Crosstex North Texas Gathering, L.P.</v>
          </cell>
          <cell r="K372" t="str">
            <v>CEMI</v>
          </cell>
          <cell r="L372" t="str">
            <v>WS</v>
          </cell>
        </row>
        <row r="373">
          <cell r="B373" t="str">
            <v>81-40-349T</v>
          </cell>
          <cell r="C373" t="str">
            <v>Total Gas &amp; Power North America, Inc.</v>
          </cell>
          <cell r="D373" t="str">
            <v>Campfire (discon 4/20/12)</v>
          </cell>
          <cell r="E373" t="str">
            <v>GTH00200</v>
          </cell>
          <cell r="G373" t="str">
            <v>Total-GTH00200</v>
          </cell>
          <cell r="H373" t="str">
            <v>81-41-349T</v>
          </cell>
          <cell r="I373" t="str">
            <v>Crosstex North Texas Gathering, L.P.</v>
          </cell>
          <cell r="K373" t="str">
            <v>TotalG&amp;P</v>
          </cell>
          <cell r="L373" t="str">
            <v>WS</v>
          </cell>
        </row>
      </sheetData>
      <sheetData sheetId="13"/>
      <sheetData sheetId="14"/>
      <sheetData sheetId="15"/>
      <sheetData sheetId="16">
        <row r="3">
          <cell r="B3" t="str">
            <v>Vendor Name</v>
          </cell>
          <cell r="C3" t="str">
            <v>Vendor Number</v>
          </cell>
          <cell r="D3" t="str">
            <v>Address Line One</v>
          </cell>
          <cell r="E3" t="str">
            <v>Address Line Two</v>
          </cell>
          <cell r="F3" t="str">
            <v>Address Line Three</v>
          </cell>
          <cell r="G3" t="str">
            <v>Fax #1</v>
          </cell>
          <cell r="H3" t="str">
            <v>Fax #2</v>
          </cell>
          <cell r="I3" t="str">
            <v>Phone #1</v>
          </cell>
          <cell r="J3" t="str">
            <v>Phone #2</v>
          </cell>
        </row>
        <row r="5">
          <cell r="B5" t="str">
            <v xml:space="preserve">ARP Barnett, LLC </v>
          </cell>
          <cell r="C5" t="str">
            <v>2327</v>
          </cell>
          <cell r="D5" t="str">
            <v>3500 Massillon Road, Suite 100</v>
          </cell>
          <cell r="E5" t="str">
            <v>Uniontown, OH 44685</v>
          </cell>
          <cell r="F5" t="str">
            <v>Attn: Sasha Khilkov</v>
          </cell>
          <cell r="G5" t="str">
            <v>330-896-8518</v>
          </cell>
          <cell r="I5" t="str">
            <v>330-563-0209</v>
          </cell>
        </row>
        <row r="6">
          <cell r="B6" t="str">
            <v>Aspect Energy, LLC</v>
          </cell>
          <cell r="C6" t="str">
            <v>1606</v>
          </cell>
          <cell r="D6" t="str">
            <v>1775 Sherman Street, Suite 2400</v>
          </cell>
          <cell r="E6" t="str">
            <v>Denver, CO 80203</v>
          </cell>
          <cell r="F6" t="str">
            <v>Attn: Gas Marketing</v>
          </cell>
          <cell r="G6" t="str">
            <v>720-946-2838</v>
          </cell>
          <cell r="I6" t="str">
            <v>303-573-7011</v>
          </cell>
        </row>
        <row r="7">
          <cell r="B7" t="str">
            <v>BSGA Gas Producing, LLC</v>
          </cell>
          <cell r="C7" t="str">
            <v>2232</v>
          </cell>
          <cell r="D7" t="str">
            <v>601 Travis Street, Suite 1900</v>
          </cell>
          <cell r="E7" t="str">
            <v>Houston, TX 77002</v>
          </cell>
          <cell r="F7" t="str">
            <v>Attn: Luke C. Kruse</v>
          </cell>
          <cell r="G7" t="str">
            <v>713-751-0375</v>
          </cell>
          <cell r="I7" t="str">
            <v>713-951-5303</v>
          </cell>
        </row>
        <row r="8">
          <cell r="B8" t="str">
            <v>Beacon Petroleum Management, L.P.</v>
          </cell>
          <cell r="C8" t="str">
            <v>1887</v>
          </cell>
          <cell r="D8" t="str">
            <v>13465 Midway Road, Suite 300</v>
          </cell>
          <cell r="E8" t="str">
            <v>Dallas, TX 75244</v>
          </cell>
          <cell r="F8" t="str">
            <v>Attn: Ryan Leavy</v>
          </cell>
          <cell r="G8" t="str">
            <v>972-758-9396</v>
          </cell>
          <cell r="I8" t="str">
            <v>972-758-9393</v>
          </cell>
        </row>
        <row r="9">
          <cell r="B9" t="str">
            <v>Bluestone Natural Resources II, LLC</v>
          </cell>
          <cell r="C9" t="str">
            <v>2315</v>
          </cell>
          <cell r="D9" t="str">
            <v>2100 South Utica, Suite 200</v>
          </cell>
          <cell r="E9" t="str">
            <v>Tulsa, OK 74114</v>
          </cell>
          <cell r="F9" t="str">
            <v>Attn:  contract Administration</v>
          </cell>
          <cell r="G9" t="str">
            <v>918-392-9201</v>
          </cell>
          <cell r="I9" t="str">
            <v>918-392-9200</v>
          </cell>
        </row>
        <row r="10">
          <cell r="B10" t="str">
            <v>Burlington Resources Oil &amp; Gas Co. LP</v>
          </cell>
          <cell r="C10" t="str">
            <v>1218</v>
          </cell>
          <cell r="D10" t="str">
            <v>717 Texas Avenue, Suite 2100</v>
          </cell>
          <cell r="E10" t="str">
            <v>Houston, TX 77002</v>
          </cell>
          <cell r="F10" t="str">
            <v>Attn: Gas Marketing -  Gas Supply</v>
          </cell>
          <cell r="G10" t="str">
            <v>713-624-3793</v>
          </cell>
          <cell r="I10" t="str">
            <v>832-486-6545</v>
          </cell>
        </row>
        <row r="11">
          <cell r="B11" t="str">
            <v>Burlington Resources Trading Inc.</v>
          </cell>
          <cell r="C11" t="str">
            <v>1175</v>
          </cell>
          <cell r="D11" t="str">
            <v>717 Texas Avenue, Suite 2100</v>
          </cell>
          <cell r="E11" t="str">
            <v>Houston, TX 77002</v>
          </cell>
          <cell r="F11" t="str">
            <v>Attn: Gas Marketing -  Gas Supply</v>
          </cell>
          <cell r="G11" t="str">
            <v>713-624-3793</v>
          </cell>
          <cell r="I11" t="str">
            <v>832-486-6545</v>
          </cell>
        </row>
        <row r="12">
          <cell r="B12" t="str">
            <v>C.B. Moncrief</v>
          </cell>
          <cell r="C12" t="str">
            <v>2040</v>
          </cell>
          <cell r="D12" t="str">
            <v>950 Commerce Street</v>
          </cell>
          <cell r="E12" t="str">
            <v>Fort Worth, TX 76102-5418</v>
          </cell>
          <cell r="F12" t="str">
            <v>Attn: Marla Davis</v>
          </cell>
          <cell r="G12" t="str">
            <v>817-335-2822</v>
          </cell>
          <cell r="I12" t="str">
            <v>817-336-7232</v>
          </cell>
        </row>
        <row r="13">
          <cell r="B13" t="str">
            <v>Cal-Tex Fossil LLC</v>
          </cell>
          <cell r="C13" t="str">
            <v>1800</v>
          </cell>
          <cell r="D13" t="str">
            <v>P.O. Box 1327</v>
          </cell>
          <cell r="E13" t="str">
            <v>Graham, TX 76450</v>
          </cell>
          <cell r="F13" t="str">
            <v>Attn: Vicky Palmour / Bob Sanders / Sandy</v>
          </cell>
          <cell r="G13" t="str">
            <v>940-549-8513</v>
          </cell>
          <cell r="H13" t="str">
            <v>817-599-8712</v>
          </cell>
          <cell r="I13" t="str">
            <v>510-866-3206</v>
          </cell>
        </row>
        <row r="14">
          <cell r="B14" t="str">
            <v>Carrizo Oil &amp; Gas Inc.</v>
          </cell>
          <cell r="C14" t="str">
            <v>442</v>
          </cell>
          <cell r="D14" t="str">
            <v>500 Dallas Street, Suite 2499</v>
          </cell>
          <cell r="E14" t="str">
            <v>Houston, TX 77002</v>
          </cell>
          <cell r="F14" t="str">
            <v>Attn: Gas Marketing</v>
          </cell>
          <cell r="G14" t="str">
            <v>713-328-1035</v>
          </cell>
          <cell r="I14" t="str">
            <v>713-328-1090</v>
          </cell>
        </row>
        <row r="15">
          <cell r="B15" t="str">
            <v>Chesapeake Energy Marketing, Inc.</v>
          </cell>
          <cell r="C15" t="str">
            <v>1174</v>
          </cell>
          <cell r="D15" t="str">
            <v>6224 North Western Avenue</v>
          </cell>
          <cell r="E15" t="str">
            <v>Oklahoma City, OK 73154-0496</v>
          </cell>
          <cell r="F15" t="str">
            <v>Attn: Contract Administration</v>
          </cell>
          <cell r="G15" t="str">
            <v>405-848-8588</v>
          </cell>
          <cell r="I15" t="str">
            <v>405-848-3000</v>
          </cell>
        </row>
        <row r="16">
          <cell r="B16" t="str">
            <v>Chief Oil &amp; Gas LLC</v>
          </cell>
          <cell r="C16" t="str">
            <v>1740</v>
          </cell>
          <cell r="D16" t="str">
            <v>5956 Sherry Lane, Suite 1500</v>
          </cell>
          <cell r="E16" t="str">
            <v>Dallas, Texas 75225</v>
          </cell>
          <cell r="F16" t="str">
            <v>Attn: Jay Shaw</v>
          </cell>
          <cell r="G16" t="str">
            <v>214-265-7712</v>
          </cell>
        </row>
        <row r="17">
          <cell r="B17" t="str">
            <v>Citrus Energy Corporation</v>
          </cell>
          <cell r="C17" t="str">
            <v>1972</v>
          </cell>
          <cell r="D17" t="str">
            <v>399 Perry Street, Suite 203</v>
          </cell>
          <cell r="E17" t="str">
            <v>Castle Rock, CO 80104-2428</v>
          </cell>
          <cell r="F17" t="str">
            <v>Attn: Lance Peterson</v>
          </cell>
          <cell r="G17" t="str">
            <v>303-688-8828</v>
          </cell>
          <cell r="I17" t="str">
            <v>303-688-3130</v>
          </cell>
        </row>
        <row r="18">
          <cell r="B18" t="str">
            <v>ConocoPhillips Company</v>
          </cell>
          <cell r="C18" t="str">
            <v>190</v>
          </cell>
          <cell r="D18" t="str">
            <v>600 North Dairy Ashford</v>
          </cell>
          <cell r="E18" t="str">
            <v>Houston, TX 77079</v>
          </cell>
          <cell r="F18" t="str">
            <v>Attn: Gas Marketing -  Gas Supply</v>
          </cell>
          <cell r="G18" t="str">
            <v>713-624-3793</v>
          </cell>
          <cell r="H18" t="str">
            <v>281-293-3525</v>
          </cell>
          <cell r="I18" t="str">
            <v>832-486-6545</v>
          </cell>
          <cell r="J18" t="str">
            <v>281-293-5359</v>
          </cell>
        </row>
        <row r="19">
          <cell r="B19" t="str">
            <v>DB Newark Lease Holdings LP</v>
          </cell>
          <cell r="C19" t="str">
            <v>2130</v>
          </cell>
          <cell r="D19" t="str">
            <v>1345 Avenue of the Americas</v>
          </cell>
          <cell r="E19" t="str">
            <v>46th Floor</v>
          </cell>
          <cell r="F19" t="str">
            <v>New York, NY 10015</v>
          </cell>
          <cell r="G19" t="str">
            <v>713-490-3867</v>
          </cell>
          <cell r="I19" t="str">
            <v>713-490-3860</v>
          </cell>
        </row>
        <row r="20">
          <cell r="B20" t="str">
            <v>Denbury Onshore, LLC</v>
          </cell>
          <cell r="C20" t="str">
            <v>858</v>
          </cell>
          <cell r="D20" t="str">
            <v>5100 Tennyson Parkway, Suite 3000</v>
          </cell>
          <cell r="E20" t="str">
            <v>Plano, TX 75024</v>
          </cell>
          <cell r="F20" t="str">
            <v>Attn: Linda Miller</v>
          </cell>
          <cell r="G20" t="str">
            <v>972-673-2004</v>
          </cell>
          <cell r="I20" t="str">
            <v>972-673-2023</v>
          </cell>
        </row>
        <row r="21">
          <cell r="B21" t="str">
            <v>Devon Energy Production Company, L.P.</v>
          </cell>
          <cell r="C21" t="str">
            <v>439</v>
          </cell>
          <cell r="D21" t="str">
            <v>333 W. Sheridan Ave.</v>
          </cell>
          <cell r="E21" t="str">
            <v>Oklahoma City, OK 73102</v>
          </cell>
          <cell r="F21" t="str">
            <v>Attn: Operation Accounting - Central</v>
          </cell>
          <cell r="G21" t="str">
            <v>405-552-7676</v>
          </cell>
          <cell r="I21" t="str">
            <v>405-228-4800</v>
          </cell>
        </row>
        <row r="22">
          <cell r="B22" t="str">
            <v>Devon Energy Field Services</v>
          </cell>
          <cell r="C22" t="str">
            <v>456</v>
          </cell>
          <cell r="D22" t="str">
            <v>333 W. Sheridan Ave.</v>
          </cell>
          <cell r="E22" t="str">
            <v>Oklahoma City, OK 73102</v>
          </cell>
          <cell r="F22" t="str">
            <v>Attn: Operation Accounting - Central</v>
          </cell>
        </row>
        <row r="23">
          <cell r="B23" t="str">
            <v>Empire Pipeline Corporation</v>
          </cell>
          <cell r="C23" t="str">
            <v>2036</v>
          </cell>
          <cell r="D23" t="str">
            <v>12655 N Central Expressway, Suite 820</v>
          </cell>
          <cell r="E23" t="str">
            <v>Dallas, TX 75243</v>
          </cell>
          <cell r="F23" t="str">
            <v>Attn: Jerry Smith</v>
          </cell>
          <cell r="G23" t="str">
            <v>214-880-0397</v>
          </cell>
          <cell r="I23" t="str">
            <v>214-880-0394</v>
          </cell>
        </row>
        <row r="24">
          <cell r="B24" t="str">
            <v>Encana Oil and Gas (USA) Inc.</v>
          </cell>
          <cell r="C24" t="str">
            <v>1460</v>
          </cell>
          <cell r="D24" t="str">
            <v>14001 North Dallas Parkway, #1000</v>
          </cell>
          <cell r="E24" t="str">
            <v>Dallas, TX 75240</v>
          </cell>
          <cell r="F24" t="str">
            <v>Attn: Gas Marketing</v>
          </cell>
          <cell r="G24" t="str">
            <v>214-987-7196</v>
          </cell>
          <cell r="I24" t="str">
            <v>214-987-7100</v>
          </cell>
        </row>
        <row r="25">
          <cell r="B25" t="str">
            <v>EnerVest Operating, L.L.C.</v>
          </cell>
          <cell r="C25" t="str">
            <v>2248</v>
          </cell>
          <cell r="D25" t="str">
            <v>PO Box 4346 - Western Division - Dept 962</v>
          </cell>
          <cell r="E25" t="str">
            <v>Houston, TX 77210-4346</v>
          </cell>
          <cell r="F25" t="str">
            <v>Attn: Pam Newton</v>
          </cell>
          <cell r="G25" t="str">
            <v>713-464-8947</v>
          </cell>
          <cell r="I25" t="str">
            <v>713-647-7471</v>
          </cell>
        </row>
        <row r="26">
          <cell r="B26" t="str">
            <v>G and F Oil, Inc.</v>
          </cell>
          <cell r="C26" t="str">
            <v>2117</v>
          </cell>
          <cell r="D26" t="str">
            <v>6327 Silver Saddle Rd.</v>
          </cell>
          <cell r="E26" t="str">
            <v>Benbrook, TX 76126</v>
          </cell>
          <cell r="F26" t="str">
            <v>Attn: Gary Giles</v>
          </cell>
          <cell r="G26" t="str">
            <v>817-732-6515</v>
          </cell>
          <cell r="I26" t="str">
            <v>817-939-8851</v>
          </cell>
        </row>
        <row r="27">
          <cell r="B27" t="str">
            <v>Grand Operating, Inc.</v>
          </cell>
          <cell r="C27" t="str">
            <v>1958</v>
          </cell>
          <cell r="D27" t="str">
            <v>15303 Dallas Parkway, Suite 1010</v>
          </cell>
          <cell r="E27" t="str">
            <v>Addison, TX 75001</v>
          </cell>
          <cell r="F27" t="str">
            <v>Attn: Terry Mackey</v>
          </cell>
          <cell r="G27" t="str">
            <v>972-788-0176</v>
          </cell>
          <cell r="I27" t="str">
            <v>972-788-2080</v>
          </cell>
        </row>
        <row r="28">
          <cell r="B28" t="str">
            <v>Legend Natural Gas IV, LP</v>
          </cell>
          <cell r="C28" t="str">
            <v>2272</v>
          </cell>
          <cell r="D28" t="str">
            <v>15021 Katy Freeway, Suite 200</v>
          </cell>
          <cell r="E28" t="str">
            <v>Houston, TX 77094</v>
          </cell>
          <cell r="F28" t="str">
            <v>Attn: Accounting</v>
          </cell>
          <cell r="G28" t="str">
            <v>281-644-5901</v>
          </cell>
          <cell r="I28" t="str">
            <v>281-644-5900</v>
          </cell>
        </row>
        <row r="29">
          <cell r="B29" t="str">
            <v>MKS Natural Gas Company</v>
          </cell>
          <cell r="C29" t="str">
            <v>1931</v>
          </cell>
          <cell r="D29" t="str">
            <v>P.O. Box 1209</v>
          </cell>
          <cell r="E29" t="str">
            <v>Weatherford, TX 76086</v>
          </cell>
          <cell r="F29" t="str">
            <v>Attn: Gas Accounting</v>
          </cell>
          <cell r="G29" t="str">
            <v>817-599-8365</v>
          </cell>
          <cell r="I29" t="str">
            <v>817-599-9477</v>
          </cell>
        </row>
        <row r="30">
          <cell r="B30" t="str">
            <v>Moncrief Oil International, Inc.</v>
          </cell>
          <cell r="C30" t="str">
            <v>1889</v>
          </cell>
          <cell r="D30" t="str">
            <v>301 Commerce Street, Suite 3650</v>
          </cell>
          <cell r="E30" t="str">
            <v>Fort Worth, TX 76102</v>
          </cell>
          <cell r="F30" t="str">
            <v>Attn: Jeffrey W. Miller</v>
          </cell>
          <cell r="G30" t="str">
            <v>817-348-8464</v>
          </cell>
          <cell r="I30" t="str">
            <v>817-348-8454</v>
          </cell>
        </row>
        <row r="31">
          <cell r="B31" t="str">
            <v>NextEra Energy Producer Services, LLC.</v>
          </cell>
          <cell r="C31" t="str">
            <v>2173</v>
          </cell>
          <cell r="D31" t="str">
            <v>601 Travis Street, Suite 1900</v>
          </cell>
          <cell r="E31" t="str">
            <v>Houston, TX 77002</v>
          </cell>
          <cell r="F31" t="str">
            <v>Attn: T. Kemp Jones</v>
          </cell>
          <cell r="G31" t="str">
            <v>713-751-0375</v>
          </cell>
          <cell r="I31" t="str">
            <v>713-705-1578</v>
          </cell>
        </row>
        <row r="32">
          <cell r="B32" t="str">
            <v>North Texas Llano Operating Corp.</v>
          </cell>
          <cell r="C32" t="str">
            <v>1917</v>
          </cell>
          <cell r="D32" t="str">
            <v>7201 I-40 West, Suite 321</v>
          </cell>
          <cell r="E32" t="str">
            <v>Amarillo, TX 79106</v>
          </cell>
          <cell r="F32" t="str">
            <v>Attn: Kendra D. Wright</v>
          </cell>
          <cell r="G32" t="str">
            <v>806-468-9265</v>
          </cell>
          <cell r="I32" t="str">
            <v>806-468-8276</v>
          </cell>
        </row>
        <row r="33">
          <cell r="B33" t="str">
            <v>Peregrine Field Services, L.P.</v>
          </cell>
          <cell r="C33" t="str">
            <v>1871</v>
          </cell>
          <cell r="D33" t="str">
            <v>500 West Wall, Suite 300</v>
          </cell>
          <cell r="E33" t="str">
            <v>Midland, TX 79701</v>
          </cell>
          <cell r="F33" t="str">
            <v>Attn: Amy Dodson</v>
          </cell>
          <cell r="G33" t="str">
            <v>432-684-4519</v>
          </cell>
          <cell r="I33" t="str">
            <v>432-682-6685</v>
          </cell>
        </row>
        <row r="34">
          <cell r="B34" t="str">
            <v>Pioneer Natural Resources USA, Inc.</v>
          </cell>
          <cell r="C34" t="str">
            <v>2547</v>
          </cell>
          <cell r="D34" t="str">
            <v>5205 N. O'Connor Blvd, Suite 200</v>
          </cell>
          <cell r="E34" t="str">
            <v>Irving, TX 75039</v>
          </cell>
          <cell r="F34" t="str">
            <v>Attn: Barbara Bright</v>
          </cell>
          <cell r="G34" t="str">
            <v>432-571-5696</v>
          </cell>
          <cell r="H34" t="str">
            <v>972-969-3572</v>
          </cell>
          <cell r="I34" t="str">
            <v>432-571-3175</v>
          </cell>
          <cell r="J34" t="str">
            <v>972-969-3866</v>
          </cell>
        </row>
        <row r="35">
          <cell r="B35" t="str">
            <v>PNR Holdings LLC</v>
          </cell>
          <cell r="C35" t="str">
            <v>2002</v>
          </cell>
          <cell r="D35" t="str">
            <v>5205 N. O'Connor Blvd, Suite 200</v>
          </cell>
          <cell r="E35" t="str">
            <v>Irving, TX 75039</v>
          </cell>
          <cell r="F35" t="str">
            <v>Attn: Barbara Bright</v>
          </cell>
          <cell r="G35" t="str">
            <v>432-571-5696</v>
          </cell>
          <cell r="H35" t="str">
            <v>972-969-3572</v>
          </cell>
          <cell r="I35" t="str">
            <v>432-571-3175</v>
          </cell>
          <cell r="J35" t="str">
            <v>972-969-3866</v>
          </cell>
        </row>
        <row r="36">
          <cell r="B36" t="str">
            <v>Premier Natural Resources II, LLC</v>
          </cell>
          <cell r="C36" t="str">
            <v>2249</v>
          </cell>
          <cell r="D36" t="str">
            <v>2277 Plaza Drive, Suite 440</v>
          </cell>
          <cell r="E36" t="str">
            <v>Sugar Land, TX 77479</v>
          </cell>
          <cell r="F36" t="str">
            <v>c/o Upstream Energy Services, L.P. (Agent)</v>
          </cell>
          <cell r="G36" t="str">
            <v>281-277-4203</v>
          </cell>
          <cell r="I36" t="str">
            <v>281-269-7712</v>
          </cell>
          <cell r="J36" t="str">
            <v>281-269-7713</v>
          </cell>
        </row>
        <row r="37">
          <cell r="B37" t="str">
            <v>Range Resources</v>
          </cell>
          <cell r="C37" t="str">
            <v>378</v>
          </cell>
          <cell r="D37" t="str">
            <v>100 Throckmorton Street, Suite 1200</v>
          </cell>
          <cell r="E37" t="str">
            <v>Fort Worth, TX 76102</v>
          </cell>
          <cell r="F37" t="str">
            <v>Attn: Gas Marketing</v>
          </cell>
          <cell r="G37" t="str">
            <v>817-869-2000</v>
          </cell>
          <cell r="I37" t="str">
            <v>817-869-4235</v>
          </cell>
        </row>
        <row r="38">
          <cell r="B38" t="str">
            <v>Range Texas Production, LLC</v>
          </cell>
          <cell r="C38" t="str">
            <v>1976</v>
          </cell>
          <cell r="D38" t="str">
            <v>100 Throckmorton Street, Suite 1200</v>
          </cell>
          <cell r="E38" t="str">
            <v>Fort Worth, TX 76102</v>
          </cell>
          <cell r="F38" t="str">
            <v>Attn: Gas Marketing</v>
          </cell>
          <cell r="G38" t="str">
            <v>817-869-2000</v>
          </cell>
          <cell r="I38" t="str">
            <v>817-869-4235</v>
          </cell>
        </row>
        <row r="39">
          <cell r="B39" t="str">
            <v>Republic Energy Operating, LLC.</v>
          </cell>
          <cell r="C39" t="str">
            <v>269</v>
          </cell>
          <cell r="D39" t="str">
            <v>4925 Greenville Ave., Suite 1050</v>
          </cell>
          <cell r="E39" t="str">
            <v>Dallas, TX 75206</v>
          </cell>
          <cell r="F39" t="str">
            <v>Attn: Robert S. Douglas</v>
          </cell>
          <cell r="G39" t="str">
            <v>214-369-6692</v>
          </cell>
          <cell r="I39" t="str">
            <v>214-891-2501</v>
          </cell>
        </row>
        <row r="40">
          <cell r="B40" t="str">
            <v>Rimrock Energy, LLC</v>
          </cell>
          <cell r="C40" t="str">
            <v>1963</v>
          </cell>
          <cell r="D40" t="str">
            <v>1000 West Weatherford, Suite 100</v>
          </cell>
          <cell r="E40" t="str">
            <v>Fort Worth, TX 76102</v>
          </cell>
          <cell r="F40" t="str">
            <v>Attn: Debbie Womble</v>
          </cell>
          <cell r="G40" t="str">
            <v>817-924-8697</v>
          </cell>
          <cell r="I40" t="str">
            <v>817-924-8695</v>
          </cell>
        </row>
        <row r="41">
          <cell r="B41" t="str">
            <v>Shell Western E&amp;P Inc.</v>
          </cell>
          <cell r="C41" t="str">
            <v>4167</v>
          </cell>
          <cell r="D41" t="str">
            <v>200 North Dairy Ashford</v>
          </cell>
          <cell r="E41" t="str">
            <v>Houston, TX 77079</v>
          </cell>
          <cell r="F41" t="str">
            <v>Attn: Robert Cowan</v>
          </cell>
          <cell r="G41" t="str">
            <v>281-544-3544</v>
          </cell>
          <cell r="I41" t="str">
            <v>281-544-5152</v>
          </cell>
        </row>
        <row r="42">
          <cell r="B42" t="str">
            <v>Slate Holdings Inc.</v>
          </cell>
          <cell r="C42" t="str">
            <v>2280</v>
          </cell>
          <cell r="D42" t="str">
            <v>P.O. Box 1327</v>
          </cell>
          <cell r="E42" t="str">
            <v>Mineral Wells, TX 76068</v>
          </cell>
          <cell r="G42" t="str">
            <v>940-325-9797</v>
          </cell>
          <cell r="I42" t="str">
            <v>940-325-3371</v>
          </cell>
        </row>
        <row r="43">
          <cell r="B43" t="str">
            <v>Spindletop Oil &amp; Gas Co.</v>
          </cell>
          <cell r="C43" t="str">
            <v>958</v>
          </cell>
          <cell r="D43" t="str">
            <v>12850 Spurling Road, Suite 200</v>
          </cell>
          <cell r="E43" t="str">
            <v>Dallas, TX 75230</v>
          </cell>
          <cell r="F43" t="str">
            <v>Attn: Production Accounting</v>
          </cell>
          <cell r="G43" t="str">
            <v>972-661-2701</v>
          </cell>
          <cell r="I43" t="str">
            <v>972-644-2581</v>
          </cell>
        </row>
        <row r="44">
          <cell r="B44" t="str">
            <v>Talon Oil &amp; Gas LLC</v>
          </cell>
          <cell r="C44" t="str">
            <v>2184</v>
          </cell>
          <cell r="D44" t="str">
            <v>12225 Greenville Avenue, Suite 900</v>
          </cell>
          <cell r="E44" t="str">
            <v>Dallas, TX 75243</v>
          </cell>
          <cell r="F44" t="str">
            <v>Attn: Scott Fowler</v>
          </cell>
          <cell r="G44" t="str">
            <v>214-751-2929</v>
          </cell>
          <cell r="I44" t="str">
            <v>214-751-2918</v>
          </cell>
          <cell r="J44" t="str">
            <v>214-751-2923</v>
          </cell>
        </row>
        <row r="45">
          <cell r="B45" t="str">
            <v>Total Gas &amp; Power North America, Inc.</v>
          </cell>
          <cell r="C45" t="str">
            <v>50</v>
          </cell>
          <cell r="D45" t="str">
            <v>1201 Louisiana, Suite 1600</v>
          </cell>
          <cell r="E45" t="str">
            <v>Houston, TX 77002</v>
          </cell>
          <cell r="F45" t="str">
            <v>Attn: Contract Administration</v>
          </cell>
          <cell r="G45" t="str">
            <v>713-697-4030</v>
          </cell>
          <cell r="I45" t="str">
            <v>713-647-4000</v>
          </cell>
        </row>
        <row r="46">
          <cell r="B46" t="str">
            <v>Hollis R. Sullivan, Inc.</v>
          </cell>
          <cell r="C46" t="str">
            <v>1752</v>
          </cell>
          <cell r="D46" t="str">
            <v>P.O. Box 9289</v>
          </cell>
          <cell r="E46" t="str">
            <v>Wichita Falls, TX 76308</v>
          </cell>
          <cell r="F46" t="str">
            <v>Attn: Contract Administration</v>
          </cell>
          <cell r="G46" t="str">
            <v>940-322-8963</v>
          </cell>
          <cell r="I46" t="str">
            <v>940-322-8963</v>
          </cell>
        </row>
        <row r="47">
          <cell r="B47" t="str">
            <v>Vantage Fort Worth Energy LLC</v>
          </cell>
          <cell r="C47" t="str">
            <v>2230</v>
          </cell>
          <cell r="D47" t="str">
            <v>116 Inverness Drive East, Suite 107</v>
          </cell>
          <cell r="E47" t="str">
            <v>Englewood, CO 80112</v>
          </cell>
          <cell r="F47" t="str">
            <v>Attn: Stephanie Helmstaedter</v>
          </cell>
          <cell r="G47" t="str">
            <v>303-386-8718</v>
          </cell>
          <cell r="I47" t="str">
            <v>303-386-8618</v>
          </cell>
        </row>
        <row r="48">
          <cell r="B48" t="str">
            <v>Williams Production-Gulf Coast Co.</v>
          </cell>
          <cell r="C48" t="str">
            <v>1805</v>
          </cell>
          <cell r="D48" t="str">
            <v>P.O. Box 3102 Mail Drop 36-5</v>
          </cell>
          <cell r="E48" t="str">
            <v>Tulsa, OK 74172</v>
          </cell>
          <cell r="F48" t="str">
            <v>Attn: Sheila J. Russell</v>
          </cell>
          <cell r="G48" t="str">
            <v>918-573-3177</v>
          </cell>
          <cell r="I48" t="str">
            <v>918-573-3745</v>
          </cell>
        </row>
        <row r="49">
          <cell r="B49" t="str">
            <v>WPX Energy Gulf Coast, LP</v>
          </cell>
          <cell r="C49" t="str">
            <v>2309</v>
          </cell>
          <cell r="D49" t="str">
            <v>One Williams Center, Mail Drop 36-6</v>
          </cell>
          <cell r="E49" t="str">
            <v>Tulsa, OK 74172</v>
          </cell>
          <cell r="F49" t="str">
            <v>Attn: Upstream Management</v>
          </cell>
          <cell r="G49" t="str">
            <v>918-573-3177</v>
          </cell>
          <cell r="I49" t="str">
            <v>918-573-3745</v>
          </cell>
        </row>
        <row r="50">
          <cell r="B50" t="str">
            <v>XTO Resources I, LP</v>
          </cell>
          <cell r="C50" t="str">
            <v>1733</v>
          </cell>
          <cell r="D50" t="str">
            <v>810 Houston Street</v>
          </cell>
          <cell r="E50" t="str">
            <v>Fort Worth, TX 76102</v>
          </cell>
          <cell r="F50" t="str">
            <v>Attn: Terry Schultz</v>
          </cell>
          <cell r="G50" t="str">
            <v>817-885-2590</v>
          </cell>
          <cell r="I50" t="str">
            <v>817-885-2504</v>
          </cell>
        </row>
        <row r="51">
          <cell r="B51" t="str">
            <v>XTO Energy Inc.</v>
          </cell>
          <cell r="C51" t="str">
            <v>404</v>
          </cell>
          <cell r="D51" t="str">
            <v>810 Houston Street</v>
          </cell>
          <cell r="E51" t="str">
            <v>Fort Worth, TX 76102</v>
          </cell>
          <cell r="F51" t="str">
            <v>Attn: Peggy Vales</v>
          </cell>
          <cell r="G51" t="str">
            <v>817-885-2590</v>
          </cell>
          <cell r="I51" t="str">
            <v>817-885-3435</v>
          </cell>
        </row>
      </sheetData>
      <sheetData sheetId="17">
        <row r="40">
          <cell r="C40">
            <v>5</v>
          </cell>
        </row>
        <row r="41">
          <cell r="C41">
            <v>6</v>
          </cell>
        </row>
        <row r="42">
          <cell r="C42">
            <v>7</v>
          </cell>
        </row>
        <row r="43">
          <cell r="C43">
            <v>8</v>
          </cell>
        </row>
        <row r="44">
          <cell r="C44">
            <v>9</v>
          </cell>
        </row>
        <row r="45">
          <cell r="C45">
            <v>10</v>
          </cell>
        </row>
        <row r="46">
          <cell r="C46">
            <v>11</v>
          </cell>
        </row>
        <row r="47">
          <cell r="C47">
            <v>12</v>
          </cell>
        </row>
        <row r="48">
          <cell r="C48">
            <v>13</v>
          </cell>
        </row>
        <row r="49">
          <cell r="C49">
            <v>14</v>
          </cell>
        </row>
        <row r="60">
          <cell r="C60">
            <v>2</v>
          </cell>
        </row>
        <row r="61">
          <cell r="C61">
            <v>3</v>
          </cell>
        </row>
        <row r="62">
          <cell r="C62">
            <v>4</v>
          </cell>
        </row>
        <row r="63">
          <cell r="C63">
            <v>5</v>
          </cell>
        </row>
        <row r="64">
          <cell r="C64">
            <v>6</v>
          </cell>
        </row>
        <row r="65">
          <cell r="C65">
            <v>7</v>
          </cell>
        </row>
        <row r="66">
          <cell r="C66">
            <v>8</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rols"/>
      <sheetName val="Assumptions Summary"/>
      <sheetName val="Assumptions"/>
      <sheetName val="Summary"/>
      <sheetName val="Return Summary"/>
      <sheetName val="Model"/>
      <sheetName val="Gas Volume Chart"/>
      <sheetName val="Type Well Worksheet"/>
      <sheetName val="Type Well 1"/>
      <sheetName val="Type Well 1 Chart"/>
      <sheetName val="Type Well 2"/>
      <sheetName val="Type Well 2 Chart"/>
      <sheetName val="Cash Flow &amp; Returns"/>
      <sheetName val="Debt"/>
      <sheetName val="Return Sensitivities"/>
    </sheetNames>
    <sheetDataSet>
      <sheetData sheetId="0" refreshError="1"/>
      <sheetData sheetId="1" refreshError="1">
        <row r="12">
          <cell r="D12" t="str">
            <v>AB Resources</v>
          </cell>
        </row>
        <row r="13">
          <cell r="D13">
            <v>39995</v>
          </cell>
        </row>
        <row r="14">
          <cell r="E14" t="str">
            <v>December</v>
          </cell>
        </row>
        <row r="15">
          <cell r="D15">
            <v>31</v>
          </cell>
        </row>
        <row r="16">
          <cell r="E16" t="str">
            <v>Projected Fiscal Year Ending December 31,</v>
          </cell>
        </row>
        <row r="17">
          <cell r="E17" t="str">
            <v>(Dollars in thousands, except as indicated)</v>
          </cell>
        </row>
      </sheetData>
      <sheetData sheetId="2" refreshError="1"/>
      <sheetData sheetId="3" refreshError="1">
        <row r="2">
          <cell r="T2" t="str">
            <v>MID CASE</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taCalcs"/>
      <sheetName val="Fundamentals"/>
      <sheetName val="PriorList"/>
    </sheetNames>
    <sheetDataSet>
      <sheetData sheetId="0" refreshError="1"/>
      <sheetData sheetId="1" refreshError="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ROE Summary"/>
      <sheetName val="Slides"/>
      <sheetName val="Assumptions"/>
      <sheetName val="Dashboard"/>
      <sheetName val="Bridge"/>
      <sheetName val="Input"/>
      <sheetName val="Financials"/>
      <sheetName val="Additional Costs"/>
      <sheetName val="Flip Tracker"/>
      <sheetName val="Purch Price Alloc"/>
      <sheetName val="FMV PPA &amp; CapEx"/>
      <sheetName val="DCF"/>
      <sheetName val="Pricing"/>
      <sheetName val="Revenue"/>
      <sheetName val="Network Upgrades"/>
      <sheetName val="NCF"/>
      <sheetName val="CF Breakdown"/>
      <sheetName val="Tax"/>
      <sheetName val="2017 Deferrals"/>
      <sheetName val="Debt"/>
      <sheetName val="5050_Financials"/>
      <sheetName val="5050_Waterfall"/>
      <sheetName val="ProjectFinance"/>
      <sheetName val="PF_Financials"/>
      <sheetName val="PF_Waterfall"/>
      <sheetName val="Acct_and_Balances"/>
      <sheetName val="Community Wind"/>
    </sheetNames>
    <sheetDataSet>
      <sheetData sheetId="0"/>
      <sheetData sheetId="1"/>
      <sheetData sheetId="2"/>
      <sheetData sheetId="3"/>
      <sheetData sheetId="4"/>
      <sheetData sheetId="5"/>
      <sheetData sheetId="6">
        <row r="1">
          <cell r="A1" t="str">
            <v>Community 30.0 MW (Clipper C96)</v>
          </cell>
        </row>
        <row r="12">
          <cell r="B12">
            <v>42978</v>
          </cell>
        </row>
        <row r="35">
          <cell r="B35">
            <v>30000</v>
          </cell>
        </row>
      </sheetData>
      <sheetData sheetId="7">
        <row r="1">
          <cell r="E1">
            <v>0</v>
          </cell>
        </row>
      </sheetData>
      <sheetData sheetId="8"/>
      <sheetData sheetId="9"/>
      <sheetData sheetId="10"/>
      <sheetData sheetId="11"/>
      <sheetData sheetId="12"/>
      <sheetData sheetId="13"/>
      <sheetData sheetId="14"/>
      <sheetData sheetId="15"/>
      <sheetData sheetId="16"/>
      <sheetData sheetId="17"/>
      <sheetData sheetId="18">
        <row r="93">
          <cell r="E93">
            <v>0</v>
          </cell>
        </row>
      </sheetData>
      <sheetData sheetId="19"/>
      <sheetData sheetId="20"/>
      <sheetData sheetId="21"/>
      <sheetData sheetId="22"/>
      <sheetData sheetId="23"/>
      <sheetData sheetId="24"/>
      <sheetData sheetId="25"/>
      <sheetData sheetId="26"/>
      <sheetData sheetId="27"/>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rols"/>
      <sheetName val="Assumptions"/>
      <sheetName val="Summary II"/>
      <sheetName val="Summary"/>
      <sheetName val="Model"/>
      <sheetName val="Type Well 1"/>
      <sheetName val="Type Well 2"/>
      <sheetName val="Type Well Worksheet"/>
      <sheetName val="Volume Chart"/>
      <sheetName val="FEA Capex Buildup"/>
      <sheetName val="FEA Opex Buildup"/>
      <sheetName val="Cash Flow &amp; Returns"/>
      <sheetName val="Sensitivity Summary"/>
      <sheetName val="Debt"/>
      <sheetName val="Return Sensitivities"/>
      <sheetName val="Sensitivities"/>
      <sheetName val="Management Earn-in"/>
      <sheetName val="Base Case"/>
      <sheetName val="Stress Case"/>
      <sheetName val="Upside Case"/>
      <sheetName val="Sheet1"/>
      <sheetName val="Projected Volume Graph"/>
      <sheetName val="Cash Flow Graph"/>
    </sheetNames>
    <sheetDataSet>
      <sheetData sheetId="0"/>
      <sheetData sheetId="1">
        <row r="12">
          <cell r="D12" t="str">
            <v>Arista / Newfield Monument Butte (Green River Only)</v>
          </cell>
        </row>
      </sheetData>
      <sheetData sheetId="2">
        <row r="2">
          <cell r="T2" t="str">
            <v>BASE CASE</v>
          </cell>
        </row>
      </sheetData>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field ATRR - Analysis"/>
      <sheetName val="Investment Analysis"/>
      <sheetName val="Discount"/>
      <sheetName val="Westar Lines Data"/>
      <sheetName val="Westar ATRR"/>
      <sheetName val="Handy-Whitman Index"/>
    </sheetNames>
    <sheetDataSet>
      <sheetData sheetId="0" refreshError="1"/>
      <sheetData sheetId="1">
        <row r="34">
          <cell r="G34">
            <v>4241971.5634240629</v>
          </cell>
        </row>
      </sheetData>
      <sheetData sheetId="2" refreshError="1"/>
      <sheetData sheetId="3" refreshError="1"/>
      <sheetData sheetId="4">
        <row r="75">
          <cell r="P75">
            <v>1.624655511550132E-2</v>
          </cell>
        </row>
      </sheetData>
      <sheetData sheetId="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wance Calculation"/>
      <sheetName val="Allowance Calculation - TX"/>
      <sheetName val="Allowance Calculation - NE"/>
      <sheetName val="Trend Charts"/>
      <sheetName val="Trend"/>
      <sheetName val="Allowance Calc"/>
      <sheetName val="Allocation Unapplied"/>
      <sheetName val="Earnings Impact"/>
      <sheetName val="GEXA Mnthly AR Report - Summar"/>
      <sheetName val="Commercial &amp; Apt Accounts 60+ D"/>
      <sheetName val="Effective Tax Rate"/>
      <sheetName val="BR &amp; AR Report"/>
      <sheetName val="Summary"/>
      <sheetName val="Residential Deposit Offset"/>
      <sheetName val="Unbilled - TX"/>
      <sheetName val="Unbilled - NE"/>
      <sheetName val="Allowance - TX"/>
      <sheetName val="Allowance - NE"/>
    </sheetNames>
    <sheetDataSet>
      <sheetData sheetId="0"/>
      <sheetData sheetId="1"/>
      <sheetData sheetId="2"/>
      <sheetData sheetId="3">
        <row r="1">
          <cell r="B1">
            <v>6</v>
          </cell>
        </row>
      </sheetData>
      <sheetData sheetId="4">
        <row r="7">
          <cell r="A7" t="str">
            <v>Unbilled AR</v>
          </cell>
          <cell r="DP7">
            <v>40597830</v>
          </cell>
          <cell r="DQ7">
            <v>28993014</v>
          </cell>
          <cell r="DR7">
            <v>40597830</v>
          </cell>
          <cell r="DS7">
            <v>40597830</v>
          </cell>
          <cell r="DT7">
            <v>40597830</v>
          </cell>
          <cell r="DU7">
            <v>40597830</v>
          </cell>
          <cell r="DV7">
            <v>28993014</v>
          </cell>
          <cell r="DW7">
            <v>33993014</v>
          </cell>
          <cell r="DX7">
            <v>33993014</v>
          </cell>
          <cell r="DY7">
            <v>36347421</v>
          </cell>
          <cell r="DZ7">
            <v>36847420.640000001</v>
          </cell>
          <cell r="EA7">
            <v>36847420.640000001</v>
          </cell>
          <cell r="EB7">
            <v>36847420.640000001</v>
          </cell>
          <cell r="EC7">
            <v>36847420.640000001</v>
          </cell>
          <cell r="ED7">
            <v>36847420.640000001</v>
          </cell>
          <cell r="EE7">
            <v>36347421</v>
          </cell>
          <cell r="EF7">
            <v>36347421</v>
          </cell>
          <cell r="EG7">
            <v>26969770.620000001</v>
          </cell>
          <cell r="EH7">
            <v>26969770.620000001</v>
          </cell>
          <cell r="EI7">
            <v>26969770.620000001</v>
          </cell>
          <cell r="EJ7">
            <v>26969770.620000001</v>
          </cell>
          <cell r="EK7">
            <v>26969770.620000001</v>
          </cell>
          <cell r="EL7">
            <v>26969770.620000001</v>
          </cell>
          <cell r="EM7">
            <v>26969770.620000001</v>
          </cell>
          <cell r="EN7">
            <v>26969770.620000001</v>
          </cell>
          <cell r="EO7">
            <v>32474838.48</v>
          </cell>
        </row>
        <row r="24">
          <cell r="A24" t="str">
            <v>Credit balances</v>
          </cell>
          <cell r="C24">
            <v>-1515666.62</v>
          </cell>
          <cell r="D24">
            <v>-1389438.17</v>
          </cell>
          <cell r="E24">
            <v>-1123466.3899999999</v>
          </cell>
          <cell r="F24">
            <v>-1069558.24</v>
          </cell>
          <cell r="G24">
            <v>-974281.11</v>
          </cell>
          <cell r="H24">
            <v>-938267.33</v>
          </cell>
          <cell r="I24">
            <v>-949908.51</v>
          </cell>
          <cell r="J24">
            <v>-969265.18</v>
          </cell>
          <cell r="K24">
            <v>-991327.87</v>
          </cell>
          <cell r="L24">
            <v>-1075825.8</v>
          </cell>
          <cell r="M24">
            <v>-1233990.3600000001</v>
          </cell>
          <cell r="N24">
            <v>-1018031.06</v>
          </cell>
          <cell r="O24">
            <v>-1043603.66</v>
          </cell>
          <cell r="P24">
            <v>-740529.54</v>
          </cell>
          <cell r="Q24">
            <v>-795781.37</v>
          </cell>
          <cell r="R24">
            <v>-737422.43</v>
          </cell>
          <cell r="S24">
            <v>-750068.45</v>
          </cell>
          <cell r="T24">
            <v>-696091.15</v>
          </cell>
          <cell r="U24">
            <v>-701874.81</v>
          </cell>
          <cell r="V24">
            <v>-738922.76</v>
          </cell>
          <cell r="W24">
            <v>-682639.05</v>
          </cell>
          <cell r="X24">
            <v>-760142.71</v>
          </cell>
          <cell r="Y24">
            <v>-658155.56000000006</v>
          </cell>
          <cell r="Z24">
            <v>-621925.14</v>
          </cell>
          <cell r="AA24">
            <v>-596813.52</v>
          </cell>
          <cell r="AB24">
            <v>-653837.54</v>
          </cell>
          <cell r="AC24">
            <v>-921228.25</v>
          </cell>
          <cell r="AD24">
            <v>-964970.72</v>
          </cell>
          <cell r="AE24">
            <v>-942113.04</v>
          </cell>
          <cell r="AF24">
            <v>-697955.49</v>
          </cell>
          <cell r="AG24">
            <v>-677372.12</v>
          </cell>
          <cell r="AH24">
            <v>-730498.77</v>
          </cell>
          <cell r="AI24">
            <v>-992099.48</v>
          </cell>
          <cell r="AJ24">
            <v>-699834.59</v>
          </cell>
          <cell r="AK24">
            <v>-594073.68999999994</v>
          </cell>
          <cell r="AL24">
            <v>-693049</v>
          </cell>
          <cell r="AM24">
            <v>-642663.91</v>
          </cell>
          <cell r="AN24">
            <v>-580409.02</v>
          </cell>
          <cell r="AO24">
            <v>-592688.05000000005</v>
          </cell>
          <cell r="AP24">
            <v>-627838.92000000004</v>
          </cell>
          <cell r="AQ24">
            <v>-591717.17000000004</v>
          </cell>
          <cell r="AR24">
            <v>-600788.05000000005</v>
          </cell>
          <cell r="AS24">
            <v>-636502.68999999994</v>
          </cell>
          <cell r="AT24">
            <v>-550814.23</v>
          </cell>
          <cell r="AU24">
            <v>-600170.16</v>
          </cell>
          <cell r="AV24">
            <v>-525523.38</v>
          </cell>
          <cell r="AW24">
            <v>-529429.46</v>
          </cell>
          <cell r="AX24">
            <v>-510347.11</v>
          </cell>
          <cell r="AY24">
            <v>-535389.18000000005</v>
          </cell>
          <cell r="AZ24">
            <v>-598026.56999999995</v>
          </cell>
          <cell r="BA24">
            <v>-604361.81000000006</v>
          </cell>
          <cell r="BB24">
            <v>-609629.35</v>
          </cell>
          <cell r="BC24">
            <v>-688020.12</v>
          </cell>
          <cell r="BD24">
            <v>-725128.3</v>
          </cell>
          <cell r="BE24">
            <v>-701439.03</v>
          </cell>
          <cell r="BF24">
            <v>-664535.19999999995</v>
          </cell>
          <cell r="BG24">
            <v>-596681.42000000004</v>
          </cell>
          <cell r="BH24">
            <v>-617892.05000000005</v>
          </cell>
          <cell r="BI24">
            <v>-641279.87</v>
          </cell>
          <cell r="BJ24">
            <v>-692128.28</v>
          </cell>
          <cell r="BK24">
            <v>-628035.43000000005</v>
          </cell>
          <cell r="BL24">
            <v>-598660.74</v>
          </cell>
          <cell r="BM24">
            <v>-603570.17000000004</v>
          </cell>
          <cell r="BN24">
            <v>-590610.28</v>
          </cell>
          <cell r="BO24">
            <v>-608674.86</v>
          </cell>
          <cell r="BP24">
            <v>-659795.71</v>
          </cell>
          <cell r="BQ24">
            <v>-707869.3</v>
          </cell>
          <cell r="BR24">
            <v>-799241.85</v>
          </cell>
          <cell r="BS24">
            <v>-654865.1</v>
          </cell>
          <cell r="BT24">
            <v>-669026.85</v>
          </cell>
          <cell r="BU24">
            <v>-792748.89</v>
          </cell>
          <cell r="BV24">
            <v>-730015.59</v>
          </cell>
          <cell r="BW24">
            <v>-681601.13</v>
          </cell>
          <cell r="BX24">
            <v>-647300.04</v>
          </cell>
          <cell r="BY24">
            <v>-651420.85</v>
          </cell>
          <cell r="BZ24">
            <v>-701693.32</v>
          </cell>
          <cell r="CA24">
            <v>-681463.27</v>
          </cell>
          <cell r="CB24">
            <v>-659417.68000000005</v>
          </cell>
          <cell r="CC24">
            <v>-729114.95</v>
          </cell>
          <cell r="CD24">
            <v>-605446.5</v>
          </cell>
          <cell r="CE24">
            <v>-601709.07999999996</v>
          </cell>
          <cell r="CF24">
            <v>-639628.89</v>
          </cell>
          <cell r="CG24">
            <v>-670602.81999999995</v>
          </cell>
          <cell r="CH24">
            <v>-614398.4</v>
          </cell>
          <cell r="CI24">
            <v>-559519.64</v>
          </cell>
          <cell r="CJ24">
            <v>-559149.54</v>
          </cell>
          <cell r="CK24">
            <v>-549878.39</v>
          </cell>
          <cell r="CL24">
            <v>-534551.93999999994</v>
          </cell>
          <cell r="CM24">
            <v>-588702.08000000007</v>
          </cell>
          <cell r="CN24">
            <v>-541393.66</v>
          </cell>
          <cell r="CO24">
            <v>-459866.85000000003</v>
          </cell>
          <cell r="CP24">
            <v>-521606.19000000006</v>
          </cell>
          <cell r="CQ24">
            <v>-486935.17</v>
          </cell>
          <cell r="CR24">
            <v>-517648.1</v>
          </cell>
          <cell r="CS24">
            <v>-522961.57999999996</v>
          </cell>
          <cell r="CT24">
            <v>-522961.57999999996</v>
          </cell>
          <cell r="CU24">
            <v>-460667.4</v>
          </cell>
          <cell r="CV24">
            <v>-553166.03</v>
          </cell>
          <cell r="CW24">
            <v>-502930.77</v>
          </cell>
          <cell r="CX24">
            <v>-434668.05000000005</v>
          </cell>
          <cell r="CY24">
            <v>-469520.08999999997</v>
          </cell>
          <cell r="CZ24">
            <v>-458331.18000000005</v>
          </cell>
          <cell r="DA24">
            <v>-502182.73000000004</v>
          </cell>
          <cell r="DB24">
            <v>-528076.06000000006</v>
          </cell>
          <cell r="DC24">
            <v>-587942.97</v>
          </cell>
          <cell r="DD24">
            <v>-540668.64</v>
          </cell>
          <cell r="DE24">
            <v>-593319.03</v>
          </cell>
          <cell r="DF24">
            <v>-595771.37</v>
          </cell>
          <cell r="DG24">
            <v>-661630.77</v>
          </cell>
          <cell r="DH24">
            <v>-654025.11</v>
          </cell>
          <cell r="DI24">
            <v>-663851.65</v>
          </cell>
          <cell r="DJ24">
            <v>-661971.21000000008</v>
          </cell>
          <cell r="DK24">
            <v>-654794.33000000007</v>
          </cell>
          <cell r="DL24">
            <v>-569058.69000000006</v>
          </cell>
          <cell r="DM24">
            <v>-590701.96</v>
          </cell>
          <cell r="DN24">
            <v>-546187.56999999995</v>
          </cell>
          <cell r="DO24">
            <v>-590288.23</v>
          </cell>
          <cell r="DP24">
            <v>-570291.93999999994</v>
          </cell>
          <cell r="DQ24">
            <v>-611039.33000000007</v>
          </cell>
          <cell r="DR24">
            <v>-650789.41</v>
          </cell>
          <cell r="DS24">
            <v>-576071.52</v>
          </cell>
          <cell r="DT24">
            <v>-586691.96</v>
          </cell>
          <cell r="DU24">
            <v>-549806.86</v>
          </cell>
          <cell r="DV24">
            <v>-597996.14</v>
          </cell>
          <cell r="DW24">
            <v>-555242.68000000005</v>
          </cell>
          <cell r="DX24">
            <v>-587015.56000000006</v>
          </cell>
          <cell r="DY24">
            <v>-642395.27999999991</v>
          </cell>
          <cell r="DZ24">
            <v>-605314.75</v>
          </cell>
          <cell r="EA24">
            <v>-591817.35</v>
          </cell>
          <cell r="EB24">
            <v>-608908.38</v>
          </cell>
          <cell r="EC24">
            <v>-583658.77999999991</v>
          </cell>
          <cell r="ED24">
            <v>-592675.37</v>
          </cell>
          <cell r="EE24">
            <v>-579460.5</v>
          </cell>
          <cell r="EF24">
            <v>-636964.34</v>
          </cell>
          <cell r="EG24">
            <v>-614284.19999999995</v>
          </cell>
          <cell r="EH24">
            <v>-654373.18999999994</v>
          </cell>
          <cell r="EI24">
            <v>-623150.16</v>
          </cell>
          <cell r="EJ24">
            <v>-645765.33000000007</v>
          </cell>
          <cell r="EK24">
            <v>-607661.43000000005</v>
          </cell>
          <cell r="EL24">
            <v>-647564.57999999996</v>
          </cell>
          <cell r="EM24">
            <v>-621256.95999999996</v>
          </cell>
          <cell r="EN24">
            <v>-678087.95000000007</v>
          </cell>
          <cell r="EO24">
            <v>-669913.73</v>
          </cell>
        </row>
        <row r="25">
          <cell r="A25" t="str">
            <v>Current</v>
          </cell>
          <cell r="C25">
            <v>8946706.4299999997</v>
          </cell>
          <cell r="D25">
            <v>7354298.5800000001</v>
          </cell>
          <cell r="E25">
            <v>10960652.91</v>
          </cell>
          <cell r="F25">
            <v>10327928.75</v>
          </cell>
          <cell r="G25">
            <v>10411170</v>
          </cell>
          <cell r="H25">
            <v>9758243.040000001</v>
          </cell>
          <cell r="I25">
            <v>11333234.35</v>
          </cell>
          <cell r="J25">
            <v>11013427.699999999</v>
          </cell>
          <cell r="K25">
            <v>10885617.359999999</v>
          </cell>
          <cell r="L25">
            <v>8134881.5899999999</v>
          </cell>
          <cell r="M25">
            <v>9581847.9000000004</v>
          </cell>
          <cell r="N25">
            <v>11986061.16</v>
          </cell>
          <cell r="O25">
            <v>12712844.470000001</v>
          </cell>
          <cell r="P25">
            <v>15312577.689999999</v>
          </cell>
          <cell r="Q25">
            <v>14145896.67</v>
          </cell>
          <cell r="R25">
            <v>13703783.32</v>
          </cell>
          <cell r="S25">
            <v>14055592.970000001</v>
          </cell>
          <cell r="T25">
            <v>13350476.07</v>
          </cell>
          <cell r="U25">
            <v>13435652.83</v>
          </cell>
          <cell r="V25">
            <v>11291457.84</v>
          </cell>
          <cell r="W25">
            <v>13831722.48</v>
          </cell>
          <cell r="X25">
            <v>13087094.51</v>
          </cell>
          <cell r="Y25">
            <v>16122652.57</v>
          </cell>
          <cell r="Z25">
            <v>16833024.84</v>
          </cell>
          <cell r="AA25">
            <v>18509287.420000002</v>
          </cell>
          <cell r="AB25">
            <v>15775548.210000001</v>
          </cell>
          <cell r="AC25">
            <v>17004549.510000002</v>
          </cell>
          <cell r="AD25">
            <v>15222667.17</v>
          </cell>
          <cell r="AE25">
            <v>15568391.760000002</v>
          </cell>
          <cell r="AF25">
            <v>13539189.299999999</v>
          </cell>
          <cell r="AG25">
            <v>16413633.130000001</v>
          </cell>
          <cell r="AH25">
            <v>15311880.710000001</v>
          </cell>
          <cell r="AI25">
            <v>17857406.34</v>
          </cell>
          <cell r="AJ25">
            <v>15714466.060000001</v>
          </cell>
          <cell r="AK25">
            <v>16526718.559999999</v>
          </cell>
          <cell r="AL25">
            <v>13804773.66</v>
          </cell>
          <cell r="AM25">
            <v>17104709.300000001</v>
          </cell>
          <cell r="AN25">
            <v>19760729.469999999</v>
          </cell>
          <cell r="AO25">
            <v>17585060.02</v>
          </cell>
          <cell r="AP25">
            <v>13831147.640000001</v>
          </cell>
          <cell r="AQ25">
            <v>15001776.440000001</v>
          </cell>
          <cell r="AR25">
            <v>15041937.610000001</v>
          </cell>
          <cell r="AS25">
            <v>15012846.199999999</v>
          </cell>
          <cell r="AT25">
            <v>17845739.470000003</v>
          </cell>
          <cell r="AU25">
            <v>15157740</v>
          </cell>
          <cell r="AV25">
            <v>16553947.619999999</v>
          </cell>
          <cell r="AW25">
            <v>14187565.84</v>
          </cell>
          <cell r="AX25">
            <v>13310575.15</v>
          </cell>
          <cell r="AY25">
            <v>11234282.5</v>
          </cell>
          <cell r="AZ25">
            <v>11254075.76</v>
          </cell>
          <cell r="BA25">
            <v>11933399.560000001</v>
          </cell>
          <cell r="BB25">
            <v>11949871.07</v>
          </cell>
          <cell r="BC25">
            <v>6575781.7000000002</v>
          </cell>
          <cell r="BD25">
            <v>6110077.6200000001</v>
          </cell>
          <cell r="BE25">
            <v>6454192.8799999999</v>
          </cell>
          <cell r="BF25">
            <v>7921385.6799999997</v>
          </cell>
          <cell r="BG25">
            <v>9932594.6000000015</v>
          </cell>
          <cell r="BH25">
            <v>11375062.42</v>
          </cell>
          <cell r="BI25">
            <v>9753434.0299999993</v>
          </cell>
          <cell r="BJ25">
            <v>8135185.29</v>
          </cell>
          <cell r="BK25">
            <v>8747084.6400000006</v>
          </cell>
          <cell r="BL25">
            <v>11605431.940000001</v>
          </cell>
          <cell r="BM25">
            <v>11594021.659999998</v>
          </cell>
          <cell r="BN25">
            <v>8581174.3600000013</v>
          </cell>
          <cell r="BO25">
            <v>10962813.66</v>
          </cell>
          <cell r="BP25">
            <v>11496257</v>
          </cell>
          <cell r="BQ25">
            <v>10508826.84</v>
          </cell>
          <cell r="BR25">
            <v>7871556.8600000003</v>
          </cell>
          <cell r="BS25">
            <v>8470622.4199999999</v>
          </cell>
          <cell r="BT25">
            <v>9218974.75</v>
          </cell>
          <cell r="BU25">
            <v>8381380.25</v>
          </cell>
          <cell r="BV25">
            <v>6497188.4299999997</v>
          </cell>
          <cell r="BW25">
            <v>8179969.3700000001</v>
          </cell>
          <cell r="BX25">
            <v>8962039.7200000007</v>
          </cell>
          <cell r="BY25">
            <v>8641804.9500000011</v>
          </cell>
          <cell r="BZ25">
            <v>6940589.2999999998</v>
          </cell>
          <cell r="CA25">
            <v>7422524.3899999997</v>
          </cell>
          <cell r="CB25">
            <v>10119844.65</v>
          </cell>
          <cell r="CC25">
            <v>8085224.5199999996</v>
          </cell>
          <cell r="CD25">
            <v>15797888.059999999</v>
          </cell>
          <cell r="CE25">
            <v>17048916.93</v>
          </cell>
          <cell r="CF25">
            <v>14655890.09</v>
          </cell>
          <cell r="CG25">
            <v>14704086.059999999</v>
          </cell>
          <cell r="CH25">
            <v>15901945.609999999</v>
          </cell>
          <cell r="CI25">
            <v>19864984.18</v>
          </cell>
          <cell r="CJ25">
            <v>19106631.27</v>
          </cell>
          <cell r="CK25">
            <v>16797149.68</v>
          </cell>
          <cell r="CL25">
            <v>19123754.699999999</v>
          </cell>
          <cell r="CM25">
            <v>14502385.789999999</v>
          </cell>
          <cell r="CN25">
            <v>18556338.789999999</v>
          </cell>
          <cell r="CO25">
            <v>22629783.300000001</v>
          </cell>
          <cell r="CP25">
            <v>23690439.109999999</v>
          </cell>
          <cell r="CQ25">
            <v>23849813.079999998</v>
          </cell>
          <cell r="CR25">
            <v>20648509.450000003</v>
          </cell>
          <cell r="CS25">
            <v>20585039.510000002</v>
          </cell>
          <cell r="CT25">
            <v>14673772.810000001</v>
          </cell>
          <cell r="CU25">
            <v>22766763.259999998</v>
          </cell>
          <cell r="CV25">
            <v>18644692.100000001</v>
          </cell>
          <cell r="CW25">
            <v>22284667.449999999</v>
          </cell>
          <cell r="CX25">
            <v>23722298.170000002</v>
          </cell>
          <cell r="CY25">
            <v>21885936.760000002</v>
          </cell>
          <cell r="CZ25">
            <v>20848013.239999998</v>
          </cell>
          <cell r="DA25">
            <v>13621118.379999999</v>
          </cell>
          <cell r="DB25">
            <v>17422711.52</v>
          </cell>
          <cell r="DC25">
            <v>15915289.18</v>
          </cell>
          <cell r="DD25">
            <v>12891393.239999998</v>
          </cell>
          <cell r="DE25">
            <v>15830564.57</v>
          </cell>
          <cell r="DF25">
            <v>15236938.109999999</v>
          </cell>
          <cell r="DG25">
            <v>14410807.51</v>
          </cell>
          <cell r="DH25">
            <v>9925522.8400000017</v>
          </cell>
          <cell r="DI25">
            <v>11009918.08</v>
          </cell>
          <cell r="DJ25">
            <v>11336215.799999999</v>
          </cell>
          <cell r="DK25">
            <v>12979650.270000001</v>
          </cell>
          <cell r="DL25">
            <v>16963174.09</v>
          </cell>
          <cell r="DM25">
            <v>15686299.99</v>
          </cell>
          <cell r="DN25">
            <v>16449453.879999999</v>
          </cell>
          <cell r="DO25">
            <v>13725051.620000001</v>
          </cell>
          <cell r="DP25">
            <v>14012303.880000001</v>
          </cell>
          <cell r="DQ25">
            <v>11462772.300000001</v>
          </cell>
          <cell r="DR25">
            <v>7451814.71</v>
          </cell>
          <cell r="DS25">
            <v>9498382.8900000006</v>
          </cell>
          <cell r="DT25">
            <v>9761154.0999999996</v>
          </cell>
          <cell r="DU25">
            <v>11806041.299999999</v>
          </cell>
          <cell r="DV25">
            <v>10874918.73</v>
          </cell>
          <cell r="DW25">
            <v>12882724.18</v>
          </cell>
          <cell r="DX25">
            <v>10005394.930000002</v>
          </cell>
          <cell r="DY25">
            <v>8655085.7300000004</v>
          </cell>
          <cell r="DZ25">
            <v>4235156.57</v>
          </cell>
          <cell r="EA25">
            <v>12278527.460000001</v>
          </cell>
          <cell r="EB25">
            <v>11929449.26</v>
          </cell>
          <cell r="EC25">
            <v>13665093.090000002</v>
          </cell>
          <cell r="ED25">
            <v>12796329</v>
          </cell>
          <cell r="EE25">
            <v>13944113.890000001</v>
          </cell>
          <cell r="EF25">
            <v>10215614.02</v>
          </cell>
          <cell r="EG25">
            <v>10471688.470000001</v>
          </cell>
          <cell r="EH25">
            <v>9697358.5199999996</v>
          </cell>
          <cell r="EI25">
            <v>11348201.359999999</v>
          </cell>
          <cell r="EJ25">
            <v>10499473.16</v>
          </cell>
          <cell r="EK25">
            <v>11411726.040000001</v>
          </cell>
          <cell r="EL25">
            <v>10245554.909999998</v>
          </cell>
          <cell r="EM25">
            <v>10674048.73</v>
          </cell>
          <cell r="EN25">
            <v>9028360.4800000004</v>
          </cell>
          <cell r="EO25">
            <v>8424325.2699999996</v>
          </cell>
        </row>
        <row r="26">
          <cell r="A26" t="str">
            <v>1 to 30</v>
          </cell>
          <cell r="C26">
            <v>4246149.24</v>
          </cell>
          <cell r="D26">
            <v>5063043.33</v>
          </cell>
          <cell r="E26">
            <v>3628166.34</v>
          </cell>
          <cell r="F26">
            <v>3875693.25</v>
          </cell>
          <cell r="G26">
            <v>2909373.42</v>
          </cell>
          <cell r="H26">
            <v>3309301.66</v>
          </cell>
          <cell r="I26">
            <v>3176702.51</v>
          </cell>
          <cell r="J26">
            <v>3219663.3</v>
          </cell>
          <cell r="K26">
            <v>3400649.34</v>
          </cell>
          <cell r="L26">
            <v>3334635.65</v>
          </cell>
          <cell r="M26">
            <v>3264892.47</v>
          </cell>
          <cell r="N26">
            <v>4632450.47</v>
          </cell>
          <cell r="O26">
            <v>3601656.16</v>
          </cell>
          <cell r="P26">
            <v>2883377.8</v>
          </cell>
          <cell r="Q26">
            <v>3739530.14</v>
          </cell>
          <cell r="R26">
            <v>3772485.64</v>
          </cell>
          <cell r="S26">
            <v>3255142.18</v>
          </cell>
          <cell r="T26">
            <v>3636582.26</v>
          </cell>
          <cell r="U26">
            <v>3498728.28</v>
          </cell>
          <cell r="V26">
            <v>4912121.41</v>
          </cell>
          <cell r="W26">
            <v>5076057.47</v>
          </cell>
          <cell r="X26">
            <v>5056175.5199999996</v>
          </cell>
          <cell r="Y26">
            <v>3705163.44</v>
          </cell>
          <cell r="Z26">
            <v>3882706.24</v>
          </cell>
          <cell r="AA26">
            <v>3062831.91</v>
          </cell>
          <cell r="AB26">
            <v>3712353.02</v>
          </cell>
          <cell r="AC26">
            <v>3544053.93</v>
          </cell>
          <cell r="AD26">
            <v>3407339.07</v>
          </cell>
          <cell r="AE26">
            <v>4345525.59</v>
          </cell>
          <cell r="AF26">
            <v>5392065.3200000003</v>
          </cell>
          <cell r="AG26">
            <v>4799156.7</v>
          </cell>
          <cell r="AH26">
            <v>5043716.4000000004</v>
          </cell>
          <cell r="AI26">
            <v>4098808.91</v>
          </cell>
          <cell r="AJ26">
            <v>5071837.3</v>
          </cell>
          <cell r="AK26">
            <v>3882328.34</v>
          </cell>
          <cell r="AL26">
            <v>4883386.9800000004</v>
          </cell>
          <cell r="AM26">
            <v>4997101.53</v>
          </cell>
          <cell r="AN26">
            <v>4201733.4400000004</v>
          </cell>
          <cell r="AO26">
            <v>4156289.5</v>
          </cell>
          <cell r="AP26">
            <v>4741850.43</v>
          </cell>
          <cell r="AQ26">
            <v>4075077.77</v>
          </cell>
          <cell r="AR26">
            <v>4212223.62</v>
          </cell>
          <cell r="AS26">
            <v>4839588.7699999996</v>
          </cell>
          <cell r="AT26">
            <v>3993560.33</v>
          </cell>
          <cell r="AU26">
            <v>4208978.28</v>
          </cell>
          <cell r="AV26">
            <v>3572270.26</v>
          </cell>
          <cell r="AW26">
            <v>4191911.03</v>
          </cell>
          <cell r="AX26">
            <v>3656304.24</v>
          </cell>
          <cell r="AY26">
            <v>4380909.18</v>
          </cell>
          <cell r="AZ26">
            <v>3947931.4</v>
          </cell>
          <cell r="BA26">
            <v>3647013.77</v>
          </cell>
          <cell r="BB26">
            <v>2635640.67</v>
          </cell>
          <cell r="BC26">
            <v>4141628.42</v>
          </cell>
          <cell r="BD26">
            <v>3362672.18</v>
          </cell>
          <cell r="BE26">
            <v>3399845.22</v>
          </cell>
          <cell r="BF26">
            <v>2902570.02</v>
          </cell>
          <cell r="BG26">
            <v>2434007.41</v>
          </cell>
          <cell r="BH26">
            <v>1668735.75</v>
          </cell>
          <cell r="BI26">
            <v>2227165.56</v>
          </cell>
          <cell r="BJ26">
            <v>2311201.35</v>
          </cell>
          <cell r="BK26">
            <v>2526933.71</v>
          </cell>
          <cell r="BL26">
            <v>2158866.9</v>
          </cell>
          <cell r="BM26">
            <v>1929005.75</v>
          </cell>
          <cell r="BN26">
            <v>3441096.37</v>
          </cell>
          <cell r="BO26">
            <v>2463297.0099999998</v>
          </cell>
          <cell r="BP26">
            <v>2340177.9300000002</v>
          </cell>
          <cell r="BQ26">
            <v>2116726.88</v>
          </cell>
          <cell r="BR26">
            <v>3573404.43</v>
          </cell>
          <cell r="BS26">
            <v>2328002.33</v>
          </cell>
          <cell r="BT26">
            <v>1970658.22</v>
          </cell>
          <cell r="BU26">
            <v>1826233.68</v>
          </cell>
          <cell r="BV26">
            <v>2286250.21</v>
          </cell>
          <cell r="BW26">
            <v>1757715.21</v>
          </cell>
          <cell r="BX26">
            <v>1824502.41</v>
          </cell>
          <cell r="BY26">
            <v>1656564.62</v>
          </cell>
          <cell r="BZ26">
            <v>1833700.38</v>
          </cell>
          <cell r="CA26">
            <v>2094551.59</v>
          </cell>
          <cell r="CB26">
            <v>1616409.8</v>
          </cell>
          <cell r="CC26">
            <v>1864106.93</v>
          </cell>
          <cell r="CD26">
            <v>1637655.87</v>
          </cell>
          <cell r="CE26">
            <v>1591238.66</v>
          </cell>
          <cell r="CF26">
            <v>3334992.66</v>
          </cell>
          <cell r="CG26">
            <v>2509640.02</v>
          </cell>
          <cell r="CH26">
            <v>3809342.84</v>
          </cell>
          <cell r="CI26">
            <v>3079048.21</v>
          </cell>
          <cell r="CJ26">
            <v>3053794.35</v>
          </cell>
          <cell r="CK26">
            <v>5205442.3099999996</v>
          </cell>
          <cell r="CL26">
            <v>2829286.62</v>
          </cell>
          <cell r="CM26">
            <v>4558321.79</v>
          </cell>
          <cell r="CN26">
            <v>3488888.23</v>
          </cell>
          <cell r="CO26">
            <v>3273940.17</v>
          </cell>
          <cell r="CP26">
            <v>3404200.0999999996</v>
          </cell>
          <cell r="CQ26">
            <v>3272640.07</v>
          </cell>
          <cell r="CR26">
            <v>3924798.93</v>
          </cell>
          <cell r="CS26">
            <v>3292845.29</v>
          </cell>
          <cell r="CT26">
            <v>9117667.8900000006</v>
          </cell>
          <cell r="CU26">
            <v>3884193.53</v>
          </cell>
          <cell r="CV26">
            <v>4998877.46</v>
          </cell>
          <cell r="CW26">
            <v>3043136.2600000002</v>
          </cell>
          <cell r="CX26">
            <v>4404425.8499999996</v>
          </cell>
          <cell r="CY26">
            <v>3496900.3699999996</v>
          </cell>
          <cell r="CZ26">
            <v>2653449.3000000003</v>
          </cell>
          <cell r="DA26">
            <v>6514430.3399999999</v>
          </cell>
          <cell r="DB26">
            <v>2457323.04</v>
          </cell>
          <cell r="DC26">
            <v>1758076.31</v>
          </cell>
          <cell r="DD26">
            <v>5562702.1600000001</v>
          </cell>
          <cell r="DE26">
            <v>1357722.26</v>
          </cell>
          <cell r="DF26">
            <v>1139192.1599999999</v>
          </cell>
          <cell r="DG26">
            <v>741543.56</v>
          </cell>
          <cell r="DH26">
            <v>5435160.25</v>
          </cell>
          <cell r="DI26">
            <v>4477906.6100000003</v>
          </cell>
          <cell r="DJ26">
            <v>4465597.4499999993</v>
          </cell>
          <cell r="DK26">
            <v>4399620.33</v>
          </cell>
          <cell r="DL26">
            <v>3546559.87</v>
          </cell>
          <cell r="DM26">
            <v>3621327.7199999997</v>
          </cell>
          <cell r="DN26">
            <v>3209787</v>
          </cell>
          <cell r="DO26">
            <v>3511785.65</v>
          </cell>
          <cell r="DP26">
            <v>3129443.78</v>
          </cell>
          <cell r="DQ26">
            <v>2643731.06</v>
          </cell>
          <cell r="DR26">
            <v>3762194.51</v>
          </cell>
          <cell r="DS26">
            <v>3488750.39</v>
          </cell>
          <cell r="DT26">
            <v>3490845.17</v>
          </cell>
          <cell r="DU26">
            <v>2965591.1300000004</v>
          </cell>
          <cell r="DV26">
            <v>2940066.92</v>
          </cell>
          <cell r="DW26">
            <v>2096899.6800000002</v>
          </cell>
          <cell r="DX26">
            <v>2697014.17</v>
          </cell>
          <cell r="DY26">
            <v>2630850.09</v>
          </cell>
          <cell r="DZ26">
            <v>6769855.3500000006</v>
          </cell>
          <cell r="EA26">
            <v>2621797.73</v>
          </cell>
          <cell r="EB26">
            <v>2784368.89</v>
          </cell>
          <cell r="EC26">
            <v>1855569.07</v>
          </cell>
          <cell r="ED26">
            <v>2575244.7400000002</v>
          </cell>
          <cell r="EE26">
            <v>1970753.92</v>
          </cell>
          <cell r="EF26">
            <v>3410541.5300000003</v>
          </cell>
          <cell r="EG26">
            <v>2821008.41</v>
          </cell>
          <cell r="EH26">
            <v>2585073.88</v>
          </cell>
          <cell r="EI26">
            <v>2668151.98</v>
          </cell>
          <cell r="EJ26">
            <v>2700570.69</v>
          </cell>
          <cell r="EK26">
            <v>2536836.52</v>
          </cell>
          <cell r="EL26">
            <v>2596115.9</v>
          </cell>
          <cell r="EM26">
            <v>2175674.9499999997</v>
          </cell>
          <cell r="EN26">
            <v>2374306.8499999996</v>
          </cell>
          <cell r="EO26">
            <v>2341965.87</v>
          </cell>
        </row>
        <row r="27">
          <cell r="A27" t="str">
            <v>31 to 60</v>
          </cell>
          <cell r="C27">
            <v>865433.73</v>
          </cell>
          <cell r="D27">
            <v>1051390.48</v>
          </cell>
          <cell r="E27">
            <v>945252.68</v>
          </cell>
          <cell r="F27">
            <v>923870.9</v>
          </cell>
          <cell r="G27">
            <v>885675.03</v>
          </cell>
          <cell r="H27">
            <v>809413.15</v>
          </cell>
          <cell r="I27">
            <v>757003.77</v>
          </cell>
          <cell r="J27">
            <v>640862.36</v>
          </cell>
          <cell r="K27">
            <v>513061.03</v>
          </cell>
          <cell r="L27">
            <v>537156.27</v>
          </cell>
          <cell r="M27">
            <v>515384.95</v>
          </cell>
          <cell r="N27">
            <v>432748.51</v>
          </cell>
          <cell r="O27">
            <v>462368.79</v>
          </cell>
          <cell r="P27">
            <v>387694.23</v>
          </cell>
          <cell r="Q27">
            <v>444275.31</v>
          </cell>
          <cell r="R27">
            <v>431649.97</v>
          </cell>
          <cell r="S27">
            <v>420146.22</v>
          </cell>
          <cell r="T27">
            <v>479713.21</v>
          </cell>
          <cell r="U27">
            <v>477153.01</v>
          </cell>
          <cell r="V27">
            <v>561659.76</v>
          </cell>
          <cell r="W27">
            <v>543787.19999999995</v>
          </cell>
          <cell r="X27">
            <v>579427.17000000004</v>
          </cell>
          <cell r="Y27">
            <v>543405.93000000005</v>
          </cell>
          <cell r="Z27">
            <v>508510.01</v>
          </cell>
          <cell r="AA27">
            <v>540642.46</v>
          </cell>
          <cell r="AB27">
            <v>565565.93999999994</v>
          </cell>
          <cell r="AC27">
            <v>626734</v>
          </cell>
          <cell r="AD27">
            <v>584428.47</v>
          </cell>
          <cell r="AE27">
            <v>678815.56</v>
          </cell>
          <cell r="AF27">
            <v>720677.79</v>
          </cell>
          <cell r="AG27">
            <v>678944.95</v>
          </cell>
          <cell r="AH27">
            <v>739827.61</v>
          </cell>
          <cell r="AI27">
            <v>801621.27</v>
          </cell>
          <cell r="AJ27">
            <v>776202.3</v>
          </cell>
          <cell r="AK27">
            <v>721389.99</v>
          </cell>
          <cell r="AL27">
            <v>687924.92</v>
          </cell>
          <cell r="AM27">
            <v>898645.52</v>
          </cell>
          <cell r="AN27">
            <v>951434.93</v>
          </cell>
          <cell r="AO27">
            <v>832742.9</v>
          </cell>
          <cell r="AP27">
            <v>808887.51</v>
          </cell>
          <cell r="AQ27">
            <v>834931.69</v>
          </cell>
          <cell r="AR27">
            <v>742998.04</v>
          </cell>
          <cell r="AS27">
            <v>795435.17</v>
          </cell>
          <cell r="AT27">
            <v>701916.28</v>
          </cell>
          <cell r="AU27">
            <v>747787.83</v>
          </cell>
          <cell r="AV27">
            <v>718540.95</v>
          </cell>
          <cell r="AW27">
            <v>748370.5</v>
          </cell>
          <cell r="AX27">
            <v>770434.06</v>
          </cell>
          <cell r="AY27">
            <v>802117.85</v>
          </cell>
          <cell r="AZ27">
            <v>781591.62</v>
          </cell>
          <cell r="BA27">
            <v>855504.05</v>
          </cell>
          <cell r="BB27">
            <v>737724.62</v>
          </cell>
          <cell r="BC27">
            <v>686676.51</v>
          </cell>
          <cell r="BD27">
            <v>766949.01</v>
          </cell>
          <cell r="BE27">
            <v>763735.46</v>
          </cell>
          <cell r="BF27">
            <v>684752.29</v>
          </cell>
          <cell r="BG27">
            <v>664133.43000000005</v>
          </cell>
          <cell r="BH27">
            <v>518820.97</v>
          </cell>
          <cell r="BI27">
            <v>452830.97</v>
          </cell>
          <cell r="BJ27">
            <v>495652.09</v>
          </cell>
          <cell r="BK27">
            <v>433114.81</v>
          </cell>
          <cell r="BL27">
            <v>331442.44</v>
          </cell>
          <cell r="BM27">
            <v>305566.98</v>
          </cell>
          <cell r="BN27">
            <v>245979.69</v>
          </cell>
          <cell r="BO27">
            <v>345703.56</v>
          </cell>
          <cell r="BP27">
            <v>267595.96999999997</v>
          </cell>
          <cell r="BQ27">
            <v>242291.34</v>
          </cell>
          <cell r="BR27">
            <v>227048.26</v>
          </cell>
          <cell r="BS27">
            <v>296006.15000000002</v>
          </cell>
          <cell r="BT27">
            <v>297263.21000000002</v>
          </cell>
          <cell r="BU27">
            <v>303907.63</v>
          </cell>
          <cell r="BV27">
            <v>317604.39</v>
          </cell>
          <cell r="BW27">
            <v>332137.24</v>
          </cell>
          <cell r="BX27">
            <v>346672.87</v>
          </cell>
          <cell r="BY27">
            <v>275299.37</v>
          </cell>
          <cell r="BZ27">
            <v>285073.56</v>
          </cell>
          <cell r="CA27">
            <v>238687.07</v>
          </cell>
          <cell r="CB27">
            <v>226855.97</v>
          </cell>
          <cell r="CC27">
            <v>230353.55</v>
          </cell>
          <cell r="CD27">
            <v>181276.3</v>
          </cell>
          <cell r="CE27">
            <v>179894.95</v>
          </cell>
          <cell r="CF27">
            <v>173134.91</v>
          </cell>
          <cell r="CG27">
            <v>173914.26</v>
          </cell>
          <cell r="CH27">
            <v>166037.59</v>
          </cell>
          <cell r="CI27">
            <v>191389.26</v>
          </cell>
          <cell r="CJ27">
            <v>212563.77</v>
          </cell>
          <cell r="CK27">
            <v>240573.51</v>
          </cell>
          <cell r="CL27">
            <v>240295.33</v>
          </cell>
          <cell r="CM27">
            <v>254021.97999999998</v>
          </cell>
          <cell r="CN27">
            <v>279206.52</v>
          </cell>
          <cell r="CO27">
            <v>530727.82999999996</v>
          </cell>
          <cell r="CP27">
            <v>573523.14999999991</v>
          </cell>
          <cell r="CQ27">
            <v>567511.81999999995</v>
          </cell>
          <cell r="CR27">
            <v>615093.67000000004</v>
          </cell>
          <cell r="CS27">
            <v>634388.7300000001</v>
          </cell>
          <cell r="CT27">
            <v>717272.6</v>
          </cell>
          <cell r="CU27">
            <v>649841.51</v>
          </cell>
          <cell r="CV27">
            <v>703688.07000000007</v>
          </cell>
          <cell r="CW27">
            <v>694186.45000000007</v>
          </cell>
          <cell r="CX27">
            <v>643971.02999999991</v>
          </cell>
          <cell r="CY27">
            <v>725590.24</v>
          </cell>
          <cell r="CZ27">
            <v>694082.1</v>
          </cell>
          <cell r="DA27">
            <v>630286.10000000009</v>
          </cell>
          <cell r="DB27">
            <v>940810.73</v>
          </cell>
          <cell r="DC27">
            <v>1302791.77</v>
          </cell>
          <cell r="DD27">
            <v>1094211.51</v>
          </cell>
          <cell r="DE27">
            <v>978075.32</v>
          </cell>
          <cell r="DF27">
            <v>847978.67999999993</v>
          </cell>
          <cell r="DG27">
            <v>968940.96</v>
          </cell>
          <cell r="DH27">
            <v>743928.82</v>
          </cell>
          <cell r="DI27">
            <v>777742.22</v>
          </cell>
          <cell r="DJ27">
            <v>653646.38</v>
          </cell>
          <cell r="DK27">
            <v>772427.41</v>
          </cell>
          <cell r="DL27">
            <v>653726.07999999996</v>
          </cell>
          <cell r="DM27">
            <v>611216.46</v>
          </cell>
          <cell r="DN27">
            <v>528096.79</v>
          </cell>
          <cell r="DO27">
            <v>512136.94</v>
          </cell>
          <cell r="DP27">
            <v>449629.66</v>
          </cell>
          <cell r="DQ27">
            <v>892399.89999999991</v>
          </cell>
          <cell r="DR27">
            <v>907726.02</v>
          </cell>
          <cell r="DS27">
            <v>801584.53</v>
          </cell>
          <cell r="DT27">
            <v>786835.28</v>
          </cell>
          <cell r="DU27">
            <v>751778.28</v>
          </cell>
          <cell r="DV27">
            <v>857848.91</v>
          </cell>
          <cell r="DW27">
            <v>772268.91</v>
          </cell>
          <cell r="DX27">
            <v>555625.81999999995</v>
          </cell>
          <cell r="DY27">
            <v>583198.42999999993</v>
          </cell>
          <cell r="DZ27">
            <v>774980.61</v>
          </cell>
          <cell r="EA27">
            <v>574114.46000000008</v>
          </cell>
          <cell r="EB27">
            <v>509626.95</v>
          </cell>
          <cell r="EC27">
            <v>437323.72000000003</v>
          </cell>
          <cell r="ED27">
            <v>478980.02999999997</v>
          </cell>
          <cell r="EE27">
            <v>453559.29000000004</v>
          </cell>
          <cell r="EF27">
            <v>511595.36</v>
          </cell>
          <cell r="EG27">
            <v>344148.05000000005</v>
          </cell>
          <cell r="EH27">
            <v>430408.6</v>
          </cell>
          <cell r="EI27">
            <v>395056.14</v>
          </cell>
          <cell r="EJ27">
            <v>379453.76999999996</v>
          </cell>
          <cell r="EK27">
            <v>351258.44</v>
          </cell>
          <cell r="EL27">
            <v>326502.38</v>
          </cell>
          <cell r="EM27">
            <v>361583.16</v>
          </cell>
          <cell r="EN27">
            <v>377562.39</v>
          </cell>
          <cell r="EO27">
            <v>413208.35</v>
          </cell>
        </row>
        <row r="28">
          <cell r="A28" t="str">
            <v>61 to 90</v>
          </cell>
          <cell r="C28">
            <v>141732.54</v>
          </cell>
          <cell r="D28">
            <v>234643.8</v>
          </cell>
          <cell r="E28">
            <v>213547.9</v>
          </cell>
          <cell r="F28">
            <v>228751.08</v>
          </cell>
          <cell r="G28">
            <v>226576.86</v>
          </cell>
          <cell r="H28">
            <v>258044.74</v>
          </cell>
          <cell r="I28">
            <v>343535.88</v>
          </cell>
          <cell r="J28">
            <v>279783.09000000003</v>
          </cell>
          <cell r="K28">
            <v>264653.65999999997</v>
          </cell>
          <cell r="L28">
            <v>242471.85</v>
          </cell>
          <cell r="M28">
            <v>271441.25</v>
          </cell>
          <cell r="N28">
            <v>135802.72</v>
          </cell>
          <cell r="O28">
            <v>132105.87</v>
          </cell>
          <cell r="P28">
            <v>124360.78</v>
          </cell>
          <cell r="Q28">
            <v>125314.62</v>
          </cell>
          <cell r="R28">
            <v>97952.36</v>
          </cell>
          <cell r="S28">
            <v>102627.27</v>
          </cell>
          <cell r="T28">
            <v>73731.14</v>
          </cell>
          <cell r="U28">
            <v>73536.05</v>
          </cell>
          <cell r="V28">
            <v>150585.16</v>
          </cell>
          <cell r="W28">
            <v>152942.18</v>
          </cell>
          <cell r="X28">
            <v>179972.67</v>
          </cell>
          <cell r="Y28">
            <v>101075.84</v>
          </cell>
          <cell r="Z28">
            <v>110187.37</v>
          </cell>
          <cell r="AA28">
            <v>100220.48</v>
          </cell>
          <cell r="AB28">
            <v>125532.28</v>
          </cell>
          <cell r="AC28">
            <v>101283.17</v>
          </cell>
          <cell r="AD28">
            <v>132478.43</v>
          </cell>
          <cell r="AE28">
            <v>142809.25</v>
          </cell>
          <cell r="AF28">
            <v>149775.92000000001</v>
          </cell>
          <cell r="AG28">
            <v>140933.20000000001</v>
          </cell>
          <cell r="AH28">
            <v>152314.32</v>
          </cell>
          <cell r="AI28">
            <v>194958.9</v>
          </cell>
          <cell r="AJ28">
            <v>147803.73000000001</v>
          </cell>
          <cell r="AK28">
            <v>159842.26999999999</v>
          </cell>
          <cell r="AL28">
            <v>123902.97</v>
          </cell>
          <cell r="AM28">
            <v>228523.96</v>
          </cell>
          <cell r="AN28">
            <v>255775.93</v>
          </cell>
          <cell r="AO28">
            <v>178281.09</v>
          </cell>
          <cell r="AP28">
            <v>150655.43</v>
          </cell>
          <cell r="AQ28">
            <v>154898.54</v>
          </cell>
          <cell r="AR28">
            <v>180105.97</v>
          </cell>
          <cell r="AS28">
            <v>196399.18</v>
          </cell>
          <cell r="AT28">
            <v>109884.53</v>
          </cell>
          <cell r="AU28">
            <v>137533.57999999999</v>
          </cell>
          <cell r="AV28">
            <v>116672.8</v>
          </cell>
          <cell r="AW28">
            <v>138507.82999999999</v>
          </cell>
          <cell r="AX28">
            <v>117420.2</v>
          </cell>
          <cell r="AY28">
            <v>165970.62</v>
          </cell>
          <cell r="AZ28">
            <v>172894.37</v>
          </cell>
          <cell r="BA28">
            <v>238826.52</v>
          </cell>
          <cell r="BB28">
            <v>112092.87</v>
          </cell>
          <cell r="BC28">
            <v>189153.13</v>
          </cell>
          <cell r="BD28">
            <v>198645.32</v>
          </cell>
          <cell r="BE28">
            <v>249063.22</v>
          </cell>
          <cell r="BF28">
            <v>182192.42</v>
          </cell>
          <cell r="BG28">
            <v>161352.29</v>
          </cell>
          <cell r="BH28">
            <v>124946.54</v>
          </cell>
          <cell r="BI28">
            <v>153106.22</v>
          </cell>
          <cell r="BJ28">
            <v>235448.44</v>
          </cell>
          <cell r="BK28">
            <v>191876.35</v>
          </cell>
          <cell r="BL28">
            <v>135438.24</v>
          </cell>
          <cell r="BM28">
            <v>100737.25</v>
          </cell>
          <cell r="BN28">
            <v>70100.320000000007</v>
          </cell>
          <cell r="BO28">
            <v>91730.31</v>
          </cell>
          <cell r="BP28">
            <v>77299.990000000005</v>
          </cell>
          <cell r="BQ28">
            <v>57428.55</v>
          </cell>
          <cell r="BR28">
            <v>33362.15</v>
          </cell>
          <cell r="BS28">
            <v>59473.760000000002</v>
          </cell>
          <cell r="BT28">
            <v>43956.03</v>
          </cell>
          <cell r="BU28">
            <v>35660.43</v>
          </cell>
          <cell r="BV28">
            <v>69502.62</v>
          </cell>
          <cell r="BW28">
            <v>53357.52</v>
          </cell>
          <cell r="BX28">
            <v>61380.17</v>
          </cell>
          <cell r="BY28">
            <v>59361.91</v>
          </cell>
          <cell r="BZ28">
            <v>77980.39</v>
          </cell>
          <cell r="CA28">
            <v>59403.8</v>
          </cell>
          <cell r="CB28">
            <v>40672.68</v>
          </cell>
          <cell r="CC28">
            <v>63756.37</v>
          </cell>
          <cell r="CD28">
            <v>34993.339999999997</v>
          </cell>
          <cell r="CE28">
            <v>35169.85</v>
          </cell>
          <cell r="CF28">
            <v>51068.63</v>
          </cell>
          <cell r="CG28">
            <v>43661.120000000003</v>
          </cell>
          <cell r="CH28">
            <v>22444.02</v>
          </cell>
          <cell r="CI28">
            <v>13952.38</v>
          </cell>
          <cell r="CJ28">
            <v>37470.68</v>
          </cell>
          <cell r="CK28">
            <v>43178.1</v>
          </cell>
          <cell r="CL28">
            <v>26971.16</v>
          </cell>
          <cell r="CM28">
            <v>17272.940000000002</v>
          </cell>
          <cell r="CN28">
            <v>24847.47</v>
          </cell>
          <cell r="CO28">
            <v>51395.66</v>
          </cell>
          <cell r="CP28">
            <v>94906.62</v>
          </cell>
          <cell r="CQ28">
            <v>53467.23</v>
          </cell>
          <cell r="CR28">
            <v>73427.12</v>
          </cell>
          <cell r="CS28">
            <v>88498.26</v>
          </cell>
          <cell r="CT28">
            <v>91751.86</v>
          </cell>
          <cell r="CU28">
            <v>92660.19</v>
          </cell>
          <cell r="CV28">
            <v>237685.83</v>
          </cell>
          <cell r="CW28">
            <v>180417.56</v>
          </cell>
          <cell r="CX28">
            <v>93645.45</v>
          </cell>
          <cell r="CY28">
            <v>112109.63</v>
          </cell>
          <cell r="CZ28">
            <v>102334.98</v>
          </cell>
          <cell r="DA28">
            <v>118226.01000000001</v>
          </cell>
          <cell r="DB28">
            <v>118030.17000000001</v>
          </cell>
          <cell r="DC28">
            <v>119169.28</v>
          </cell>
          <cell r="DD28">
            <v>65439.840000000004</v>
          </cell>
          <cell r="DE28">
            <v>118795.5</v>
          </cell>
          <cell r="DF28">
            <v>146018.85</v>
          </cell>
          <cell r="DG28">
            <v>195620.33000000002</v>
          </cell>
          <cell r="DH28">
            <v>239202.57</v>
          </cell>
          <cell r="DI28">
            <v>229051.11000000002</v>
          </cell>
          <cell r="DJ28">
            <v>93355.150000000009</v>
          </cell>
          <cell r="DK28">
            <v>257110.87</v>
          </cell>
          <cell r="DL28">
            <v>355758.15</v>
          </cell>
          <cell r="DM28">
            <v>362392.33</v>
          </cell>
          <cell r="DN28">
            <v>176386.68000000002</v>
          </cell>
          <cell r="DO28">
            <v>176962.16</v>
          </cell>
          <cell r="DP28">
            <v>238156.44999999998</v>
          </cell>
          <cell r="DQ28">
            <v>194792.06</v>
          </cell>
          <cell r="DR28">
            <v>150638.36000000002</v>
          </cell>
          <cell r="DS28">
            <v>117036.57</v>
          </cell>
          <cell r="DT28">
            <v>149416.44</v>
          </cell>
          <cell r="DU28">
            <v>96123.04</v>
          </cell>
          <cell r="DV28">
            <v>102158.78</v>
          </cell>
          <cell r="DW28">
            <v>35118.270000000004</v>
          </cell>
          <cell r="DX28">
            <v>275842.63</v>
          </cell>
          <cell r="DY28">
            <v>210689.61</v>
          </cell>
          <cell r="DZ28">
            <v>276713.48</v>
          </cell>
          <cell r="EA28">
            <v>116654.06</v>
          </cell>
          <cell r="EB28">
            <v>135676.64000000001</v>
          </cell>
          <cell r="EC28">
            <v>165296.29</v>
          </cell>
          <cell r="ED28">
            <v>157298.38999999998</v>
          </cell>
          <cell r="EE28">
            <v>116236.57</v>
          </cell>
          <cell r="EF28">
            <v>103380.7</v>
          </cell>
          <cell r="EG28">
            <v>158419.57999999999</v>
          </cell>
          <cell r="EH28">
            <v>187939.62</v>
          </cell>
          <cell r="EI28">
            <v>115810.93</v>
          </cell>
          <cell r="EJ28">
            <v>126996.48</v>
          </cell>
          <cell r="EK28">
            <v>86254.459999999992</v>
          </cell>
          <cell r="EL28">
            <v>90658.459999999992</v>
          </cell>
          <cell r="EM28">
            <v>69932.650000000009</v>
          </cell>
          <cell r="EN28">
            <v>101131.56</v>
          </cell>
          <cell r="EO28">
            <v>97500.54</v>
          </cell>
        </row>
        <row r="29">
          <cell r="A29" t="str">
            <v>91 to 120</v>
          </cell>
          <cell r="C29">
            <v>32950.410000000003</v>
          </cell>
          <cell r="D29">
            <v>32131.73</v>
          </cell>
          <cell r="E29">
            <v>35502.730000000003</v>
          </cell>
          <cell r="F29">
            <v>39969.160000000003</v>
          </cell>
          <cell r="G29">
            <v>38439.440000000002</v>
          </cell>
          <cell r="H29">
            <v>49027.87</v>
          </cell>
          <cell r="I29">
            <v>49098.87</v>
          </cell>
          <cell r="J29">
            <v>46504.82</v>
          </cell>
          <cell r="K29">
            <v>43424.45</v>
          </cell>
          <cell r="L29">
            <v>50652.54</v>
          </cell>
          <cell r="M29">
            <v>47380.62</v>
          </cell>
          <cell r="N29">
            <v>29720.62</v>
          </cell>
          <cell r="O29">
            <v>34917.199999999997</v>
          </cell>
          <cell r="P29">
            <v>26176.13</v>
          </cell>
          <cell r="Q29">
            <v>28319.67</v>
          </cell>
          <cell r="R29">
            <v>26009.93</v>
          </cell>
          <cell r="S29">
            <v>26873.16</v>
          </cell>
          <cell r="T29">
            <v>21429.68</v>
          </cell>
          <cell r="U29">
            <v>21362.25</v>
          </cell>
          <cell r="V29">
            <v>22410.16</v>
          </cell>
          <cell r="W29">
            <v>20404.28</v>
          </cell>
          <cell r="X29">
            <v>19406.45</v>
          </cell>
          <cell r="Y29">
            <v>17096.22</v>
          </cell>
          <cell r="Z29">
            <v>32778.639999999999</v>
          </cell>
          <cell r="AA29">
            <v>27187.26</v>
          </cell>
          <cell r="AB29">
            <v>29174.43</v>
          </cell>
          <cell r="AC29">
            <v>27195.65</v>
          </cell>
          <cell r="AD29">
            <v>27283.79</v>
          </cell>
          <cell r="AE29">
            <v>29045.53</v>
          </cell>
          <cell r="AF29">
            <v>29799.200000000001</v>
          </cell>
          <cell r="AG29">
            <v>27178.46</v>
          </cell>
          <cell r="AH29">
            <v>14838.06</v>
          </cell>
          <cell r="AI29">
            <v>15685.27</v>
          </cell>
          <cell r="AJ29">
            <v>13759.94</v>
          </cell>
          <cell r="AK29">
            <v>9991.0300000000007</v>
          </cell>
          <cell r="AL29">
            <v>15271.37</v>
          </cell>
          <cell r="AM29">
            <v>34282.14</v>
          </cell>
          <cell r="AN29">
            <v>33126.68</v>
          </cell>
          <cell r="AO29">
            <v>32923.82</v>
          </cell>
          <cell r="AP29">
            <v>35955.57</v>
          </cell>
          <cell r="AQ29">
            <v>28527.16</v>
          </cell>
          <cell r="AR29">
            <v>13165.72</v>
          </cell>
          <cell r="AS29">
            <v>14933.91</v>
          </cell>
          <cell r="AT29">
            <v>14214.88</v>
          </cell>
          <cell r="AU29">
            <v>12757.31</v>
          </cell>
          <cell r="AV29">
            <v>13546.89</v>
          </cell>
          <cell r="AW29">
            <v>9722.9500000000007</v>
          </cell>
          <cell r="AX29">
            <v>8760.7000000000007</v>
          </cell>
          <cell r="AY29">
            <v>13870.64</v>
          </cell>
          <cell r="AZ29">
            <v>15666.51</v>
          </cell>
          <cell r="BA29">
            <v>15749.04</v>
          </cell>
          <cell r="BB29">
            <v>14102.14</v>
          </cell>
          <cell r="BC29">
            <v>13855.89</v>
          </cell>
          <cell r="BD29">
            <v>20996.71</v>
          </cell>
          <cell r="BE29">
            <v>18323.29</v>
          </cell>
          <cell r="BF29">
            <v>14719.77</v>
          </cell>
          <cell r="BG29">
            <v>11450.06</v>
          </cell>
          <cell r="BH29">
            <v>9895.2000000000007</v>
          </cell>
          <cell r="BI29">
            <v>12715.17</v>
          </cell>
          <cell r="BJ29">
            <v>14380.38</v>
          </cell>
          <cell r="BK29">
            <v>11481.2</v>
          </cell>
          <cell r="BL29">
            <v>13191.95</v>
          </cell>
          <cell r="BM29">
            <v>44686.11</v>
          </cell>
          <cell r="BN29">
            <v>49089.95</v>
          </cell>
          <cell r="BO29">
            <v>45195.32</v>
          </cell>
          <cell r="BP29">
            <v>32762.560000000001</v>
          </cell>
          <cell r="BQ29">
            <v>10271.540000000001</v>
          </cell>
          <cell r="BR29">
            <v>12201.31</v>
          </cell>
          <cell r="BS29">
            <v>6667.85</v>
          </cell>
          <cell r="BT29">
            <v>6060.41</v>
          </cell>
          <cell r="BU29">
            <v>3555.95</v>
          </cell>
          <cell r="BV29">
            <v>3504.65</v>
          </cell>
          <cell r="BW29">
            <v>3483.49</v>
          </cell>
          <cell r="BX29">
            <v>3440.95</v>
          </cell>
          <cell r="BY29">
            <v>2426.69</v>
          </cell>
          <cell r="BZ29">
            <v>3583.21</v>
          </cell>
          <cell r="CA29">
            <v>3651.23</v>
          </cell>
          <cell r="CB29">
            <v>3211</v>
          </cell>
          <cell r="CC29">
            <v>2943.43</v>
          </cell>
          <cell r="CD29">
            <v>3099.25</v>
          </cell>
          <cell r="CE29">
            <v>2231.13</v>
          </cell>
          <cell r="CF29">
            <v>2467.75</v>
          </cell>
          <cell r="CG29">
            <v>2279.75</v>
          </cell>
          <cell r="CH29">
            <v>1913.22</v>
          </cell>
          <cell r="CI29">
            <v>1788.75</v>
          </cell>
          <cell r="CJ29">
            <v>1788.79</v>
          </cell>
          <cell r="CK29">
            <v>1802.51</v>
          </cell>
          <cell r="CL29">
            <v>1459.77</v>
          </cell>
          <cell r="CM29">
            <v>1954.52</v>
          </cell>
          <cell r="CN29">
            <v>1192.3000000000002</v>
          </cell>
          <cell r="CO29">
            <v>1813.8</v>
          </cell>
          <cell r="CP29">
            <v>1505</v>
          </cell>
          <cell r="CQ29">
            <v>996.87</v>
          </cell>
          <cell r="CR29">
            <v>1317.57</v>
          </cell>
          <cell r="CS29">
            <v>1415.47</v>
          </cell>
          <cell r="CT29">
            <v>1722.1</v>
          </cell>
          <cell r="CU29">
            <v>1413.48</v>
          </cell>
          <cell r="CV29">
            <v>2311.4500000000003</v>
          </cell>
          <cell r="CW29">
            <v>2170.08</v>
          </cell>
          <cell r="CX29">
            <v>1798.68</v>
          </cell>
          <cell r="CY29">
            <v>2169.0899999999997</v>
          </cell>
          <cell r="CZ29">
            <v>2116.79</v>
          </cell>
          <cell r="DA29">
            <v>2199.1999999999998</v>
          </cell>
          <cell r="DB29">
            <v>1675.8</v>
          </cell>
          <cell r="DC29">
            <v>3035.35</v>
          </cell>
          <cell r="DD29">
            <v>4593.3900000000003</v>
          </cell>
          <cell r="DE29">
            <v>6666.92</v>
          </cell>
          <cell r="DF29">
            <v>6124.04</v>
          </cell>
          <cell r="DG29">
            <v>7028.82</v>
          </cell>
          <cell r="DH29">
            <v>8031.2199999999993</v>
          </cell>
          <cell r="DI29">
            <v>9887.5999999999985</v>
          </cell>
          <cell r="DJ29">
            <v>6637.33</v>
          </cell>
          <cell r="DK29">
            <v>10331.759999999998</v>
          </cell>
          <cell r="DL29">
            <v>9843.5</v>
          </cell>
          <cell r="DM29">
            <v>12948.16</v>
          </cell>
          <cell r="DN29">
            <v>11194.74</v>
          </cell>
          <cell r="DO29">
            <v>14278.580000000002</v>
          </cell>
          <cell r="DP29">
            <v>20601.53</v>
          </cell>
          <cell r="DQ29">
            <v>29016.44</v>
          </cell>
          <cell r="DR29">
            <v>64651.840000000004</v>
          </cell>
          <cell r="DS29">
            <v>75180.39</v>
          </cell>
          <cell r="DT29">
            <v>71727.97</v>
          </cell>
          <cell r="DU29">
            <v>34874.85</v>
          </cell>
          <cell r="DV29">
            <v>33030.929999999993</v>
          </cell>
          <cell r="DW29">
            <v>13731.9</v>
          </cell>
          <cell r="DX29">
            <v>10776.9</v>
          </cell>
          <cell r="DY29">
            <v>7657.9</v>
          </cell>
          <cell r="DZ29">
            <v>11616.43</v>
          </cell>
          <cell r="EA29">
            <v>7560.88</v>
          </cell>
          <cell r="EB29">
            <v>8877.11</v>
          </cell>
          <cell r="EC29">
            <v>7830.93</v>
          </cell>
          <cell r="ED29">
            <v>11197.710000000001</v>
          </cell>
          <cell r="EE29">
            <v>28953.07</v>
          </cell>
          <cell r="EF29">
            <v>28732.04</v>
          </cell>
          <cell r="EG29">
            <v>20525.850000000002</v>
          </cell>
          <cell r="EH29">
            <v>25388.530000000002</v>
          </cell>
          <cell r="EI29">
            <v>26418.579999999998</v>
          </cell>
          <cell r="EJ29">
            <v>27787.5</v>
          </cell>
          <cell r="EK29">
            <v>27248.010000000002</v>
          </cell>
          <cell r="EL29">
            <v>30162.030000000002</v>
          </cell>
          <cell r="EM29">
            <v>28034.550000000003</v>
          </cell>
          <cell r="EN29">
            <v>20657.240000000002</v>
          </cell>
          <cell r="EO29">
            <v>17925.02</v>
          </cell>
        </row>
        <row r="30">
          <cell r="A30" t="str">
            <v>121 to 150</v>
          </cell>
          <cell r="C30">
            <v>44845.84</v>
          </cell>
          <cell r="D30">
            <v>42571.82</v>
          </cell>
          <cell r="E30">
            <v>24299.02</v>
          </cell>
          <cell r="F30">
            <v>24709.89</v>
          </cell>
          <cell r="G30">
            <v>19829.53</v>
          </cell>
          <cell r="H30">
            <v>16427.27</v>
          </cell>
          <cell r="I30">
            <v>24189.48</v>
          </cell>
          <cell r="J30">
            <v>21459.45</v>
          </cell>
          <cell r="K30">
            <v>21011.34</v>
          </cell>
          <cell r="L30">
            <v>20560.09</v>
          </cell>
          <cell r="M30">
            <v>25576.26</v>
          </cell>
          <cell r="N30">
            <v>24460.1</v>
          </cell>
          <cell r="O30">
            <v>25452.78</v>
          </cell>
          <cell r="P30">
            <v>21257.87</v>
          </cell>
          <cell r="Q30">
            <v>24449.37</v>
          </cell>
          <cell r="R30">
            <v>23880.77</v>
          </cell>
          <cell r="S30">
            <v>25374.06</v>
          </cell>
          <cell r="T30">
            <v>23904.86</v>
          </cell>
          <cell r="U30">
            <v>23904.86</v>
          </cell>
          <cell r="V30">
            <v>26944.84</v>
          </cell>
          <cell r="W30">
            <v>16393.3</v>
          </cell>
          <cell r="X30">
            <v>21138.83</v>
          </cell>
          <cell r="Y30">
            <v>17071.21</v>
          </cell>
          <cell r="Z30">
            <v>17067.080000000002</v>
          </cell>
          <cell r="AA30">
            <v>14029.05</v>
          </cell>
          <cell r="AB30">
            <v>13394.53</v>
          </cell>
          <cell r="AC30">
            <v>13003.83</v>
          </cell>
          <cell r="AD30">
            <v>13340.59</v>
          </cell>
          <cell r="AE30">
            <v>12349.76</v>
          </cell>
          <cell r="AF30">
            <v>12271.32</v>
          </cell>
          <cell r="AG30">
            <v>9629.67</v>
          </cell>
          <cell r="AH30">
            <v>24310.58</v>
          </cell>
          <cell r="AI30">
            <v>22786.94</v>
          </cell>
          <cell r="AJ30">
            <v>22160.28</v>
          </cell>
          <cell r="AK30">
            <v>22355.01</v>
          </cell>
          <cell r="AL30">
            <v>20613.990000000002</v>
          </cell>
          <cell r="AM30">
            <v>21290.94</v>
          </cell>
          <cell r="AN30">
            <v>8101.49</v>
          </cell>
          <cell r="AO30">
            <v>8142.16</v>
          </cell>
          <cell r="AP30">
            <v>11330.91</v>
          </cell>
          <cell r="AQ30">
            <v>4762.09</v>
          </cell>
          <cell r="AR30">
            <v>4012.97</v>
          </cell>
          <cell r="AS30">
            <v>4089.84</v>
          </cell>
          <cell r="AT30">
            <v>2085.69</v>
          </cell>
          <cell r="AU30">
            <v>3433.2</v>
          </cell>
          <cell r="AV30">
            <v>3513.15</v>
          </cell>
          <cell r="AW30">
            <v>7593.7</v>
          </cell>
          <cell r="AX30">
            <v>6687.05</v>
          </cell>
          <cell r="AY30">
            <v>7182.38</v>
          </cell>
          <cell r="AZ30">
            <v>9789.1299999999992</v>
          </cell>
          <cell r="BA30">
            <v>9903.2199999999993</v>
          </cell>
          <cell r="BB30">
            <v>9023.32</v>
          </cell>
          <cell r="BC30">
            <v>6330.97</v>
          </cell>
          <cell r="BD30">
            <v>6651.88</v>
          </cell>
          <cell r="BE30">
            <v>9586.92</v>
          </cell>
          <cell r="BF30">
            <v>8670.17</v>
          </cell>
          <cell r="BG30">
            <v>7749.4</v>
          </cell>
          <cell r="BH30">
            <v>7975.01</v>
          </cell>
          <cell r="BI30">
            <v>7174.52</v>
          </cell>
          <cell r="BJ30">
            <v>6376.97</v>
          </cell>
          <cell r="BK30">
            <v>6477.66</v>
          </cell>
          <cell r="BL30">
            <v>6220.98</v>
          </cell>
          <cell r="BM30">
            <v>6961.85</v>
          </cell>
          <cell r="BN30">
            <v>7729.9</v>
          </cell>
          <cell r="BO30">
            <v>9357.49</v>
          </cell>
          <cell r="BP30">
            <v>11328.5</v>
          </cell>
          <cell r="BQ30">
            <v>30273</v>
          </cell>
          <cell r="BR30">
            <v>32469.4</v>
          </cell>
          <cell r="BS30">
            <v>8822.8700000000008</v>
          </cell>
          <cell r="BT30">
            <v>4956.13</v>
          </cell>
          <cell r="BU30">
            <v>4666.29</v>
          </cell>
          <cell r="BV30">
            <v>3258.25</v>
          </cell>
          <cell r="BW30">
            <v>2575.73</v>
          </cell>
          <cell r="BX30">
            <v>2321.29</v>
          </cell>
          <cell r="BY30">
            <v>1449.21</v>
          </cell>
          <cell r="BZ30">
            <v>1325.95</v>
          </cell>
          <cell r="CA30">
            <v>1354.16</v>
          </cell>
          <cell r="CB30">
            <v>1143.9000000000001</v>
          </cell>
          <cell r="CC30">
            <v>1532.05</v>
          </cell>
          <cell r="CD30">
            <v>2853.3</v>
          </cell>
          <cell r="CE30">
            <v>1888.52</v>
          </cell>
          <cell r="CF30">
            <v>1926.46</v>
          </cell>
          <cell r="CG30">
            <v>1817.21</v>
          </cell>
          <cell r="CH30">
            <v>1651.49</v>
          </cell>
          <cell r="CI30">
            <v>1457.58</v>
          </cell>
          <cell r="CJ30">
            <v>851.39</v>
          </cell>
          <cell r="CK30">
            <v>860.45</v>
          </cell>
          <cell r="CL30">
            <v>734.48</v>
          </cell>
          <cell r="CM30">
            <v>696.86</v>
          </cell>
          <cell r="CN30">
            <v>696.86</v>
          </cell>
          <cell r="CO30">
            <v>554.13</v>
          </cell>
          <cell r="CP30">
            <v>1070.7</v>
          </cell>
          <cell r="CQ30">
            <v>1076.8900000000001</v>
          </cell>
          <cell r="CR30">
            <v>1076.8900000000001</v>
          </cell>
          <cell r="CS30">
            <v>1160.22</v>
          </cell>
          <cell r="CT30">
            <v>1160.22</v>
          </cell>
          <cell r="CU30">
            <v>1332.8600000000001</v>
          </cell>
          <cell r="CV30">
            <v>1395.93</v>
          </cell>
          <cell r="CW30">
            <v>841.43</v>
          </cell>
          <cell r="CX30">
            <v>799.91</v>
          </cell>
          <cell r="CY30">
            <v>924.18</v>
          </cell>
          <cell r="CZ30">
            <v>1028.4000000000001</v>
          </cell>
          <cell r="DA30">
            <v>1028.4000000000001</v>
          </cell>
          <cell r="DB30">
            <v>978.16</v>
          </cell>
          <cell r="DC30">
            <v>978.16</v>
          </cell>
          <cell r="DD30">
            <v>945.74999999999989</v>
          </cell>
          <cell r="DE30">
            <v>955.06000000000006</v>
          </cell>
          <cell r="DF30">
            <v>1108.46</v>
          </cell>
          <cell r="DG30">
            <v>1011.73</v>
          </cell>
          <cell r="DH30">
            <v>1143.6300000000001</v>
          </cell>
          <cell r="DI30">
            <v>1143.6300000000001</v>
          </cell>
          <cell r="DJ30">
            <v>1288.0600000000002</v>
          </cell>
          <cell r="DK30">
            <v>1303.5999999999999</v>
          </cell>
          <cell r="DL30">
            <v>2100.3000000000002</v>
          </cell>
          <cell r="DM30">
            <v>2168.1800000000003</v>
          </cell>
          <cell r="DN30">
            <v>2290.5</v>
          </cell>
          <cell r="DO30">
            <v>2385.75</v>
          </cell>
          <cell r="DP30">
            <v>2546.42</v>
          </cell>
          <cell r="DQ30">
            <v>4666.9000000000005</v>
          </cell>
          <cell r="DR30">
            <v>5344.4600000000009</v>
          </cell>
          <cell r="DS30">
            <v>4656.46</v>
          </cell>
          <cell r="DT30">
            <v>5383.34</v>
          </cell>
          <cell r="DU30">
            <v>2660.39</v>
          </cell>
          <cell r="DV30">
            <v>2667.68</v>
          </cell>
          <cell r="DW30">
            <v>1760.8999999999999</v>
          </cell>
          <cell r="DX30">
            <v>3162.88</v>
          </cell>
          <cell r="DY30">
            <v>5243.84</v>
          </cell>
          <cell r="DZ30">
            <v>6501.47</v>
          </cell>
          <cell r="EA30">
            <v>4385.88</v>
          </cell>
          <cell r="EB30">
            <v>4385.8499999999995</v>
          </cell>
          <cell r="EC30">
            <v>3155.28</v>
          </cell>
          <cell r="ED30">
            <v>5333.16</v>
          </cell>
          <cell r="EE30">
            <v>5631.84</v>
          </cell>
          <cell r="EF30">
            <v>5909.8600000000006</v>
          </cell>
          <cell r="EG30">
            <v>4487.5600000000004</v>
          </cell>
          <cell r="EH30">
            <v>4730.7800000000007</v>
          </cell>
          <cell r="EI30">
            <v>3620.8299999999995</v>
          </cell>
          <cell r="EJ30">
            <v>3774.47</v>
          </cell>
          <cell r="EK30">
            <v>3316.25</v>
          </cell>
          <cell r="EL30">
            <v>3253.5</v>
          </cell>
          <cell r="EM30">
            <v>1722.69</v>
          </cell>
          <cell r="EN30">
            <v>5189.7300000000005</v>
          </cell>
          <cell r="EO30">
            <v>5575.51</v>
          </cell>
        </row>
        <row r="31">
          <cell r="A31" t="str">
            <v>151 to 180</v>
          </cell>
          <cell r="C31">
            <v>33778.47</v>
          </cell>
          <cell r="D31">
            <v>20482.21</v>
          </cell>
          <cell r="E31">
            <v>28402.28</v>
          </cell>
          <cell r="F31">
            <v>28871.37</v>
          </cell>
          <cell r="G31">
            <v>30358</v>
          </cell>
          <cell r="H31">
            <v>31832.33</v>
          </cell>
          <cell r="I31">
            <v>22411.919999999998</v>
          </cell>
          <cell r="J31">
            <v>19328.07</v>
          </cell>
          <cell r="K31">
            <v>16181.38</v>
          </cell>
          <cell r="L31">
            <v>14288.52</v>
          </cell>
          <cell r="M31">
            <v>12849.3</v>
          </cell>
          <cell r="N31">
            <v>5900.56</v>
          </cell>
          <cell r="O31">
            <v>6462.73</v>
          </cell>
          <cell r="P31">
            <v>8711.39</v>
          </cell>
          <cell r="Q31">
            <v>8387.86</v>
          </cell>
          <cell r="R31">
            <v>9150.7999999999993</v>
          </cell>
          <cell r="S31">
            <v>8968.42</v>
          </cell>
          <cell r="T31">
            <v>9095.7000000000007</v>
          </cell>
          <cell r="U31">
            <v>9095.7000000000007</v>
          </cell>
          <cell r="V31">
            <v>10638.29</v>
          </cell>
          <cell r="W31">
            <v>20193.189999999999</v>
          </cell>
          <cell r="X31">
            <v>20170.12</v>
          </cell>
          <cell r="Y31">
            <v>19867.810000000001</v>
          </cell>
          <cell r="Z31">
            <v>17103.22</v>
          </cell>
          <cell r="AA31">
            <v>16376.46</v>
          </cell>
          <cell r="AB31">
            <v>16845.25</v>
          </cell>
          <cell r="AC31">
            <v>16885.52</v>
          </cell>
          <cell r="AD31">
            <v>17356.13</v>
          </cell>
          <cell r="AE31">
            <v>20034.96</v>
          </cell>
          <cell r="AF31">
            <v>10085.799999999999</v>
          </cell>
          <cell r="AG31">
            <v>11643.08</v>
          </cell>
          <cell r="AH31">
            <v>10806.92</v>
          </cell>
          <cell r="AI31">
            <v>11410.07</v>
          </cell>
          <cell r="AJ31">
            <v>9450.34</v>
          </cell>
          <cell r="AK31">
            <v>7647.57</v>
          </cell>
          <cell r="AL31">
            <v>7604.64</v>
          </cell>
          <cell r="AM31">
            <v>5752.8</v>
          </cell>
          <cell r="AN31">
            <v>19957.150000000001</v>
          </cell>
          <cell r="AO31">
            <v>17620.3</v>
          </cell>
          <cell r="AP31">
            <v>17471.77</v>
          </cell>
          <cell r="AQ31">
            <v>16172.41</v>
          </cell>
          <cell r="AR31">
            <v>2171.5300000000002</v>
          </cell>
          <cell r="AS31">
            <v>2122.96</v>
          </cell>
          <cell r="AT31">
            <v>1766.81</v>
          </cell>
          <cell r="AU31">
            <v>2386.5300000000002</v>
          </cell>
          <cell r="AV31">
            <v>2282.1</v>
          </cell>
          <cell r="AW31">
            <v>2247.3000000000002</v>
          </cell>
          <cell r="AX31">
            <v>2656.5</v>
          </cell>
          <cell r="AY31">
            <v>2233.16</v>
          </cell>
          <cell r="AZ31">
            <v>2237.7199999999998</v>
          </cell>
          <cell r="BA31">
            <v>2238.38</v>
          </cell>
          <cell r="BB31">
            <v>1466.95</v>
          </cell>
          <cell r="BC31">
            <v>5647.96</v>
          </cell>
          <cell r="BD31">
            <v>5644.82</v>
          </cell>
          <cell r="BE31">
            <v>5644.14</v>
          </cell>
          <cell r="BF31">
            <v>7059.15</v>
          </cell>
          <cell r="BG31">
            <v>7740.79</v>
          </cell>
          <cell r="BH31">
            <v>7792.46</v>
          </cell>
          <cell r="BI31">
            <v>4197.9399999999996</v>
          </cell>
          <cell r="BJ31">
            <v>7188.69</v>
          </cell>
          <cell r="BK31">
            <v>5632.33</v>
          </cell>
          <cell r="BL31">
            <v>5831.31</v>
          </cell>
          <cell r="BM31">
            <v>4844.9799999999996</v>
          </cell>
          <cell r="BN31">
            <v>4490.97</v>
          </cell>
          <cell r="BO31">
            <v>5752.11</v>
          </cell>
          <cell r="BP31">
            <v>4787.04</v>
          </cell>
          <cell r="BQ31">
            <v>5733.85</v>
          </cell>
          <cell r="BR31">
            <v>9288.0499999999993</v>
          </cell>
          <cell r="BS31">
            <v>6354.92</v>
          </cell>
          <cell r="BT31">
            <v>7191.05</v>
          </cell>
          <cell r="BU31">
            <v>3827.33</v>
          </cell>
          <cell r="BV31">
            <v>3125.91</v>
          </cell>
          <cell r="BW31">
            <v>2911.16</v>
          </cell>
          <cell r="BX31">
            <v>2557.61</v>
          </cell>
          <cell r="BY31">
            <v>1580.92</v>
          </cell>
          <cell r="BZ31">
            <v>1564.88</v>
          </cell>
          <cell r="CA31">
            <v>1123.44</v>
          </cell>
          <cell r="CB31">
            <v>1252.68</v>
          </cell>
          <cell r="CC31">
            <v>1053.92</v>
          </cell>
          <cell r="CD31">
            <v>1184.06</v>
          </cell>
          <cell r="CE31">
            <v>871.98</v>
          </cell>
          <cell r="CF31">
            <v>690.3</v>
          </cell>
          <cell r="CG31">
            <v>687.6</v>
          </cell>
          <cell r="CH31">
            <v>1299.5</v>
          </cell>
          <cell r="CI31">
            <v>1900.63</v>
          </cell>
          <cell r="CJ31">
            <v>968.94</v>
          </cell>
          <cell r="CK31">
            <v>1038.75</v>
          </cell>
          <cell r="CL31">
            <v>896.87</v>
          </cell>
          <cell r="CM31">
            <v>787.62</v>
          </cell>
          <cell r="CN31">
            <v>787.61999999999989</v>
          </cell>
          <cell r="CO31">
            <v>698.18000000000006</v>
          </cell>
          <cell r="CP31">
            <v>725.42000000000007</v>
          </cell>
          <cell r="CQ31">
            <v>696.27</v>
          </cell>
          <cell r="CR31">
            <v>621.55000000000007</v>
          </cell>
          <cell r="CS31">
            <v>622.1400000000001</v>
          </cell>
          <cell r="CT31">
            <v>622.14</v>
          </cell>
          <cell r="CU31">
            <v>622.14</v>
          </cell>
          <cell r="CV31">
            <v>595.83999999999992</v>
          </cell>
          <cell r="CW31">
            <v>379.96999999999997</v>
          </cell>
          <cell r="CX31">
            <v>764.45</v>
          </cell>
          <cell r="CY31">
            <v>676.3</v>
          </cell>
          <cell r="CZ31">
            <v>651.84</v>
          </cell>
          <cell r="DA31">
            <v>651.83999999999992</v>
          </cell>
          <cell r="DB31">
            <v>669.97</v>
          </cell>
          <cell r="DC31">
            <v>669.97</v>
          </cell>
          <cell r="DD31">
            <v>864.32</v>
          </cell>
          <cell r="DE31">
            <v>838.21999999999991</v>
          </cell>
          <cell r="DF31">
            <v>891.04</v>
          </cell>
          <cell r="DG31">
            <v>796.7</v>
          </cell>
          <cell r="DH31">
            <v>971.25</v>
          </cell>
          <cell r="DI31">
            <v>971.25</v>
          </cell>
          <cell r="DJ31">
            <v>971.25</v>
          </cell>
          <cell r="DK31">
            <v>978.16</v>
          </cell>
          <cell r="DL31">
            <v>983.07</v>
          </cell>
          <cell r="DM31">
            <v>826.68999999999994</v>
          </cell>
          <cell r="DN31">
            <v>1318.76</v>
          </cell>
          <cell r="DO31">
            <v>988.42000000000007</v>
          </cell>
          <cell r="DP31">
            <v>1150.4699999999998</v>
          </cell>
          <cell r="DQ31">
            <v>1231.76</v>
          </cell>
          <cell r="DR31">
            <v>1220.1299999999999</v>
          </cell>
          <cell r="DS31">
            <v>1869.6800000000003</v>
          </cell>
          <cell r="DT31">
            <v>1590.56</v>
          </cell>
          <cell r="DU31">
            <v>2253.5500000000002</v>
          </cell>
          <cell r="DV31">
            <v>1858.54</v>
          </cell>
          <cell r="DW31">
            <v>1522.7600000000002</v>
          </cell>
          <cell r="DX31">
            <v>1278.4000000000001</v>
          </cell>
          <cell r="DY31">
            <v>1278.4000000000001</v>
          </cell>
          <cell r="DZ31">
            <v>1278.4000000000001</v>
          </cell>
          <cell r="EA31">
            <v>1695.92</v>
          </cell>
          <cell r="EB31">
            <v>1115.4499999999998</v>
          </cell>
          <cell r="EC31">
            <v>1560.2700000000002</v>
          </cell>
          <cell r="ED31">
            <v>1110.5899999999999</v>
          </cell>
          <cell r="EE31">
            <v>2515.16</v>
          </cell>
          <cell r="EF31">
            <v>2457.4799999999996</v>
          </cell>
          <cell r="EG31">
            <v>3449.6499999999996</v>
          </cell>
          <cell r="EH31">
            <v>3265.0699999999997</v>
          </cell>
          <cell r="EI31">
            <v>3139.31</v>
          </cell>
          <cell r="EJ31">
            <v>2883.99</v>
          </cell>
          <cell r="EK31">
            <v>2766.68</v>
          </cell>
          <cell r="EL31">
            <v>2602.1800000000003</v>
          </cell>
          <cell r="EM31">
            <v>2909.91</v>
          </cell>
          <cell r="EN31">
            <v>2816.3399999999997</v>
          </cell>
          <cell r="EO31">
            <v>2789.24</v>
          </cell>
        </row>
        <row r="32">
          <cell r="A32" t="str">
            <v>180+</v>
          </cell>
          <cell r="C32">
            <v>207973.44</v>
          </cell>
          <cell r="D32">
            <v>220840.34</v>
          </cell>
          <cell r="E32">
            <v>222537.82</v>
          </cell>
          <cell r="F32">
            <v>223086.31</v>
          </cell>
          <cell r="G32">
            <v>226241.91</v>
          </cell>
          <cell r="H32">
            <v>228764.93</v>
          </cell>
          <cell r="I32">
            <v>239161.69</v>
          </cell>
          <cell r="J32">
            <v>241690.96</v>
          </cell>
          <cell r="K32">
            <v>222492.22</v>
          </cell>
          <cell r="L32">
            <v>224149.03</v>
          </cell>
          <cell r="M32">
            <v>207232.99</v>
          </cell>
          <cell r="N32">
            <v>102622.38</v>
          </cell>
          <cell r="O32">
            <v>102406.39</v>
          </cell>
          <cell r="P32">
            <v>90714.9</v>
          </cell>
          <cell r="Q32">
            <v>91654.01</v>
          </cell>
          <cell r="R32">
            <v>88499.69</v>
          </cell>
          <cell r="S32">
            <v>88682.04</v>
          </cell>
          <cell r="T32">
            <v>86398.5</v>
          </cell>
          <cell r="U32">
            <v>86398.5</v>
          </cell>
          <cell r="V32">
            <v>85611.39</v>
          </cell>
          <cell r="W32">
            <v>85402.31</v>
          </cell>
          <cell r="X32">
            <v>86425.02</v>
          </cell>
          <cell r="Y32">
            <v>84860.41</v>
          </cell>
          <cell r="Z32">
            <v>86511.34</v>
          </cell>
          <cell r="AA32">
            <v>82309.67</v>
          </cell>
          <cell r="AB32">
            <v>82695.259999999995</v>
          </cell>
          <cell r="AC32">
            <v>79576.11</v>
          </cell>
          <cell r="AD32">
            <v>79600</v>
          </cell>
          <cell r="AE32">
            <v>79509.55</v>
          </cell>
          <cell r="AF32">
            <v>89051.12</v>
          </cell>
          <cell r="AG32">
            <v>80639.44</v>
          </cell>
          <cell r="AH32">
            <v>81306.210000000006</v>
          </cell>
          <cell r="AI32">
            <v>82177.02</v>
          </cell>
          <cell r="AJ32">
            <v>82827.679999999993</v>
          </cell>
          <cell r="AK32">
            <v>38787.550000000003</v>
          </cell>
          <cell r="AL32">
            <v>81934.55</v>
          </cell>
          <cell r="AM32">
            <v>40541.269999999997</v>
          </cell>
          <cell r="AN32">
            <v>40602.9</v>
          </cell>
          <cell r="AO32">
            <v>38843.879999999997</v>
          </cell>
          <cell r="AP32">
            <v>31667.08</v>
          </cell>
          <cell r="AQ32">
            <v>29083</v>
          </cell>
          <cell r="AR32">
            <v>13726.44</v>
          </cell>
          <cell r="AS32">
            <v>13541.45</v>
          </cell>
          <cell r="AT32">
            <v>25926.080000000002</v>
          </cell>
          <cell r="AU32">
            <v>13224.42</v>
          </cell>
          <cell r="AV32">
            <v>12059.48</v>
          </cell>
          <cell r="AW32">
            <v>12043.73</v>
          </cell>
          <cell r="AX32">
            <v>11651.65</v>
          </cell>
          <cell r="AY32">
            <v>11764.76</v>
          </cell>
          <cell r="AZ32">
            <v>11583.88</v>
          </cell>
          <cell r="BA32">
            <v>11482.82</v>
          </cell>
          <cell r="BB32">
            <v>7324.52</v>
          </cell>
          <cell r="BC32">
            <v>7403.83</v>
          </cell>
          <cell r="BD32">
            <v>7406.91</v>
          </cell>
          <cell r="BE32">
            <v>7394.23</v>
          </cell>
          <cell r="BF32">
            <v>6390.57</v>
          </cell>
          <cell r="BG32">
            <v>6280.57</v>
          </cell>
          <cell r="BH32">
            <v>6150.71</v>
          </cell>
          <cell r="BI32">
            <v>10531.12</v>
          </cell>
          <cell r="BJ32">
            <v>10827.6</v>
          </cell>
          <cell r="BK32">
            <v>7692.28</v>
          </cell>
          <cell r="BL32">
            <v>8516.4599999999991</v>
          </cell>
          <cell r="BM32">
            <v>9017.39</v>
          </cell>
          <cell r="BN32">
            <v>10225.9</v>
          </cell>
          <cell r="BO32">
            <v>11697.19</v>
          </cell>
          <cell r="BP32">
            <v>12654.95</v>
          </cell>
          <cell r="BQ32">
            <v>12376.76</v>
          </cell>
          <cell r="BR32">
            <v>63801.46</v>
          </cell>
          <cell r="BS32">
            <v>11009.71</v>
          </cell>
          <cell r="BT32">
            <v>10258.14</v>
          </cell>
          <cell r="BU32">
            <v>8539.0300000000007</v>
          </cell>
          <cell r="BV32">
            <v>9689.65</v>
          </cell>
          <cell r="BW32">
            <v>10671.7</v>
          </cell>
          <cell r="BX32">
            <v>10819.82</v>
          </cell>
          <cell r="BY32">
            <v>11145.54</v>
          </cell>
          <cell r="BZ32">
            <v>11284.84</v>
          </cell>
          <cell r="CA32">
            <v>12033.81</v>
          </cell>
          <cell r="CB32">
            <v>12278.85</v>
          </cell>
          <cell r="CC32">
            <v>12536.2</v>
          </cell>
          <cell r="CD32">
            <v>12439.75</v>
          </cell>
          <cell r="CE32">
            <v>12031.6</v>
          </cell>
          <cell r="CF32">
            <v>12162.23</v>
          </cell>
          <cell r="CG32">
            <v>12203.18</v>
          </cell>
          <cell r="CH32">
            <v>12360.68</v>
          </cell>
          <cell r="CI32">
            <v>11045.68</v>
          </cell>
          <cell r="CJ32">
            <v>10568</v>
          </cell>
          <cell r="CK32">
            <v>10615.49</v>
          </cell>
          <cell r="CL32">
            <v>8923.5300000000061</v>
          </cell>
          <cell r="CM32">
            <v>9109.6700000000055</v>
          </cell>
          <cell r="CN32">
            <v>9109.6700000000055</v>
          </cell>
          <cell r="CO32">
            <v>8457.679999999993</v>
          </cell>
          <cell r="CP32">
            <v>8759.8499999999985</v>
          </cell>
          <cell r="CQ32">
            <v>8877.1499999999942</v>
          </cell>
          <cell r="CR32">
            <v>8877.1499999999942</v>
          </cell>
          <cell r="CS32">
            <v>8787.7699999999968</v>
          </cell>
          <cell r="CT32">
            <v>8787.7700000000041</v>
          </cell>
          <cell r="CU32">
            <v>8787.7700000000041</v>
          </cell>
          <cell r="CV32">
            <v>9105.89</v>
          </cell>
          <cell r="CW32">
            <v>9321.1700000000055</v>
          </cell>
          <cell r="CX32">
            <v>9321.1700000000055</v>
          </cell>
          <cell r="CY32">
            <v>9409.32</v>
          </cell>
          <cell r="CZ32">
            <v>9262.1500000000015</v>
          </cell>
          <cell r="DA32">
            <v>9262.1500000000015</v>
          </cell>
          <cell r="DB32">
            <v>9262.1500000000015</v>
          </cell>
          <cell r="DC32">
            <v>9262.1500000000015</v>
          </cell>
          <cell r="DD32">
            <v>9398.1299999999974</v>
          </cell>
          <cell r="DE32">
            <v>9529.510000000002</v>
          </cell>
          <cell r="DF32">
            <v>9819.6500000000015</v>
          </cell>
          <cell r="DG32">
            <v>9913.989999999998</v>
          </cell>
          <cell r="DH32">
            <v>9913.989999999998</v>
          </cell>
          <cell r="DI32">
            <v>9913.989999999998</v>
          </cell>
          <cell r="DJ32">
            <v>9913.989999999998</v>
          </cell>
          <cell r="DK32">
            <v>9932.1200000000026</v>
          </cell>
          <cell r="DL32">
            <v>9932.1200000000026</v>
          </cell>
          <cell r="DM32">
            <v>10349.600000000006</v>
          </cell>
          <cell r="DN32">
            <v>10349.600000000006</v>
          </cell>
          <cell r="DO32">
            <v>10692.559999999998</v>
          </cell>
          <cell r="DP32">
            <v>10816.830000000002</v>
          </cell>
          <cell r="DQ32">
            <v>10867.11</v>
          </cell>
          <cell r="DR32">
            <v>10878.740000000005</v>
          </cell>
          <cell r="DS32">
            <v>10878.740000000005</v>
          </cell>
          <cell r="DT32">
            <v>11157.86</v>
          </cell>
          <cell r="DU32">
            <v>11272.449999999997</v>
          </cell>
          <cell r="DV32">
            <v>11667.46</v>
          </cell>
          <cell r="DW32">
            <v>11617.18</v>
          </cell>
          <cell r="DX32">
            <v>11904.089999999997</v>
          </cell>
          <cell r="DY32">
            <v>11993.589999999997</v>
          </cell>
          <cell r="DZ32">
            <v>11993.590000000004</v>
          </cell>
          <cell r="EA32">
            <v>12109.79</v>
          </cell>
          <cell r="EB32">
            <v>12690.259999999995</v>
          </cell>
          <cell r="EC32">
            <v>12690.259999999995</v>
          </cell>
          <cell r="ED32">
            <v>13139.939999999995</v>
          </cell>
          <cell r="EE32">
            <v>13139.939999999995</v>
          </cell>
          <cell r="EF32">
            <v>13139.940000000002</v>
          </cell>
          <cell r="EG32">
            <v>13139.940000000002</v>
          </cell>
          <cell r="EH32">
            <v>13139.940000000002</v>
          </cell>
          <cell r="EI32">
            <v>13139.940000000002</v>
          </cell>
          <cell r="EJ32">
            <v>13805.710000000006</v>
          </cell>
          <cell r="EK32">
            <v>13805.71</v>
          </cell>
          <cell r="EL32">
            <v>13970.210000000006</v>
          </cell>
          <cell r="EM32">
            <v>7624.1900000000023</v>
          </cell>
          <cell r="EN32">
            <v>7742.2000000000044</v>
          </cell>
          <cell r="EO32">
            <v>7630.0900000000038</v>
          </cell>
        </row>
        <row r="37">
          <cell r="A37" t="str">
            <v>Credit balances</v>
          </cell>
          <cell r="C37">
            <v>-271225.12</v>
          </cell>
          <cell r="D37">
            <v>-297743.90000000002</v>
          </cell>
          <cell r="E37">
            <v>-350194.28</v>
          </cell>
          <cell r="F37">
            <v>-389760.39</v>
          </cell>
          <cell r="G37">
            <v>-333543.87</v>
          </cell>
          <cell r="H37">
            <v>-321931.73</v>
          </cell>
          <cell r="I37">
            <v>-336856.18</v>
          </cell>
          <cell r="J37">
            <v>-455331.18</v>
          </cell>
          <cell r="K37">
            <v>-417166.35</v>
          </cell>
          <cell r="L37">
            <v>-497885.18</v>
          </cell>
          <cell r="M37">
            <v>-424582.26</v>
          </cell>
          <cell r="N37">
            <v>-333250.67</v>
          </cell>
          <cell r="O37">
            <v>-333769.78999999998</v>
          </cell>
          <cell r="P37">
            <v>-370702.65</v>
          </cell>
          <cell r="Q37">
            <v>-347927.92</v>
          </cell>
          <cell r="R37">
            <v>-183197.56</v>
          </cell>
          <cell r="S37">
            <v>-179076.73</v>
          </cell>
          <cell r="T37">
            <v>-180485.28</v>
          </cell>
          <cell r="U37">
            <v>-185101.51</v>
          </cell>
          <cell r="V37">
            <v>-198031.09</v>
          </cell>
          <cell r="W37">
            <v>-156291.48000000001</v>
          </cell>
          <cell r="X37">
            <v>-165908.31</v>
          </cell>
          <cell r="Y37">
            <v>-164866.32</v>
          </cell>
          <cell r="Z37">
            <v>-160833.4</v>
          </cell>
          <cell r="AA37">
            <v>-130804.61</v>
          </cell>
          <cell r="AB37">
            <v>-184344.68</v>
          </cell>
          <cell r="AC37">
            <v>-151151.07</v>
          </cell>
          <cell r="AD37">
            <v>-164888.79</v>
          </cell>
          <cell r="AE37">
            <v>-124126.79</v>
          </cell>
          <cell r="AF37">
            <v>-135465.10999999999</v>
          </cell>
          <cell r="AG37">
            <v>-143966.65</v>
          </cell>
          <cell r="AH37">
            <v>-148423.41</v>
          </cell>
          <cell r="AI37">
            <v>-151611.10999999999</v>
          </cell>
          <cell r="AJ37">
            <v>-220488.45</v>
          </cell>
          <cell r="AK37">
            <v>-239184.6</v>
          </cell>
          <cell r="AL37">
            <v>-147431.09</v>
          </cell>
          <cell r="AM37">
            <v>-93283.36</v>
          </cell>
          <cell r="AN37">
            <v>-67319.94</v>
          </cell>
          <cell r="AO37">
            <v>-84825.96</v>
          </cell>
          <cell r="AP37">
            <v>-114462.18</v>
          </cell>
          <cell r="AQ37">
            <v>-107427.84</v>
          </cell>
          <cell r="AR37">
            <v>-183053.11</v>
          </cell>
          <cell r="AS37">
            <v>-132090.93</v>
          </cell>
          <cell r="AT37">
            <v>-106761.78</v>
          </cell>
          <cell r="AU37">
            <v>-98296.71</v>
          </cell>
          <cell r="AV37">
            <v>-110584.3</v>
          </cell>
          <cell r="AW37">
            <v>-129498.6</v>
          </cell>
          <cell r="AX37">
            <v>-83459</v>
          </cell>
          <cell r="AY37">
            <v>-97874.47</v>
          </cell>
          <cell r="AZ37">
            <v>-129385.46</v>
          </cell>
          <cell r="BA37">
            <v>-123585.57</v>
          </cell>
          <cell r="BB37">
            <v>-159567.97</v>
          </cell>
          <cell r="BC37">
            <v>-170038.5</v>
          </cell>
          <cell r="BD37">
            <v>-204781.75</v>
          </cell>
          <cell r="BE37">
            <v>-189781.71</v>
          </cell>
          <cell r="BF37">
            <v>-181526.28</v>
          </cell>
          <cell r="BG37">
            <v>-230312.21</v>
          </cell>
          <cell r="BH37">
            <v>-196510.59</v>
          </cell>
          <cell r="BI37">
            <v>-236481.08</v>
          </cell>
          <cell r="BJ37">
            <v>-236649.65</v>
          </cell>
          <cell r="BK37">
            <v>-242073.86</v>
          </cell>
          <cell r="BL37">
            <v>-250736.11</v>
          </cell>
          <cell r="BM37">
            <v>-290808.32000000001</v>
          </cell>
          <cell r="BN37">
            <v>-318206.59000000003</v>
          </cell>
          <cell r="BO37">
            <v>-283557.84999999998</v>
          </cell>
          <cell r="BP37">
            <v>-231796.26</v>
          </cell>
          <cell r="BQ37">
            <v>-237331.95</v>
          </cell>
          <cell r="BR37">
            <v>-366514.02</v>
          </cell>
          <cell r="BS37">
            <v>-337550.92</v>
          </cell>
          <cell r="BT37">
            <v>-306943.15000000002</v>
          </cell>
          <cell r="BU37">
            <v>-332113.28999999998</v>
          </cell>
          <cell r="BV37">
            <v>-273139.39</v>
          </cell>
          <cell r="BW37">
            <v>-192348.09</v>
          </cell>
          <cell r="BX37">
            <v>-218482.79</v>
          </cell>
          <cell r="BY37">
            <v>-139678.93</v>
          </cell>
          <cell r="BZ37">
            <v>-219366.5</v>
          </cell>
          <cell r="CA37">
            <v>-103765.78</v>
          </cell>
          <cell r="CB37">
            <v>-164102.57999999999</v>
          </cell>
          <cell r="CC37">
            <v>-158385.51</v>
          </cell>
          <cell r="CD37">
            <v>-198411.2</v>
          </cell>
          <cell r="CE37">
            <v>-144180.97</v>
          </cell>
          <cell r="CF37">
            <v>-182145.72</v>
          </cell>
          <cell r="CG37">
            <v>-201410.13</v>
          </cell>
          <cell r="CH37">
            <v>-133094.51999999999</v>
          </cell>
          <cell r="CI37">
            <v>-2938632.76</v>
          </cell>
          <cell r="CJ37">
            <v>-171730.63</v>
          </cell>
          <cell r="CK37">
            <v>-176733.98</v>
          </cell>
          <cell r="CL37">
            <v>-104705.9</v>
          </cell>
          <cell r="CM37">
            <v>-108086.72</v>
          </cell>
          <cell r="CN37">
            <v>-107847.62</v>
          </cell>
          <cell r="CO37">
            <v>-134272.32000000001</v>
          </cell>
          <cell r="CP37">
            <v>-134344.66</v>
          </cell>
          <cell r="CQ37">
            <v>-119786.01999999999</v>
          </cell>
          <cell r="CR37">
            <v>-123537.93</v>
          </cell>
          <cell r="CS37">
            <v>-140400.32999999999</v>
          </cell>
          <cell r="CT37">
            <v>-140214.79999999999</v>
          </cell>
          <cell r="CU37">
            <v>-174129.03</v>
          </cell>
          <cell r="CV37">
            <v>-195235.98000000004</v>
          </cell>
          <cell r="CW37">
            <v>-186346.19</v>
          </cell>
          <cell r="CX37">
            <v>-159921.40000000002</v>
          </cell>
          <cell r="CY37">
            <v>-149782.79</v>
          </cell>
          <cell r="CZ37">
            <v>-154486.66999999998</v>
          </cell>
          <cell r="DA37">
            <v>-161707.09000000005</v>
          </cell>
          <cell r="DB37">
            <v>-171134.22</v>
          </cell>
          <cell r="DC37">
            <v>-158148.63</v>
          </cell>
          <cell r="DD37">
            <v>-151892.46000000002</v>
          </cell>
          <cell r="DE37">
            <v>-194076.11</v>
          </cell>
          <cell r="DF37">
            <v>-177173.63</v>
          </cell>
          <cell r="DG37">
            <v>-228078.61</v>
          </cell>
          <cell r="DH37">
            <v>-136610.91</v>
          </cell>
          <cell r="DI37">
            <v>-136204.49</v>
          </cell>
          <cell r="DJ37">
            <v>-119359.49999999999</v>
          </cell>
          <cell r="DK37">
            <v>-114648.41000000005</v>
          </cell>
          <cell r="DL37">
            <v>-91728.21</v>
          </cell>
          <cell r="DM37">
            <v>-102253.41</v>
          </cell>
          <cell r="DN37">
            <v>-98699.53</v>
          </cell>
          <cell r="DO37">
            <v>-109405.62000000002</v>
          </cell>
          <cell r="DP37">
            <v>-113297.45000000001</v>
          </cell>
          <cell r="DQ37">
            <v>-129714.22</v>
          </cell>
          <cell r="DR37">
            <v>-592785.51</v>
          </cell>
          <cell r="DS37">
            <v>-146403.6</v>
          </cell>
          <cell r="DT37">
            <v>-150543.28</v>
          </cell>
          <cell r="DU37">
            <v>-162812.84000000005</v>
          </cell>
          <cell r="DV37">
            <v>-175707.45</v>
          </cell>
          <cell r="DW37">
            <v>-183027.86</v>
          </cell>
          <cell r="DX37">
            <v>-182246.99000000002</v>
          </cell>
          <cell r="DY37">
            <v>-731453.73</v>
          </cell>
          <cell r="DZ37">
            <v>-745019.66</v>
          </cell>
          <cell r="EA37">
            <v>-795615.77</v>
          </cell>
          <cell r="EB37">
            <v>-831521.69</v>
          </cell>
          <cell r="EC37">
            <v>-782852.54</v>
          </cell>
          <cell r="ED37">
            <v>-783117.37</v>
          </cell>
          <cell r="EE37">
            <v>-768067.45000000007</v>
          </cell>
          <cell r="EF37">
            <v>-766001.56</v>
          </cell>
          <cell r="EG37">
            <v>-777762.05</v>
          </cell>
          <cell r="EH37">
            <v>-754453.9</v>
          </cell>
          <cell r="EI37">
            <v>-760788.25</v>
          </cell>
          <cell r="EJ37">
            <v>-205489.62999999992</v>
          </cell>
          <cell r="EK37">
            <v>-216120.85999999993</v>
          </cell>
          <cell r="EL37">
            <v>-213106.59000000003</v>
          </cell>
          <cell r="EM37">
            <v>-194256.17</v>
          </cell>
          <cell r="EN37">
            <v>-188822.59999999998</v>
          </cell>
          <cell r="EO37">
            <v>-186454.15</v>
          </cell>
        </row>
        <row r="38">
          <cell r="A38" t="str">
            <v>Current</v>
          </cell>
          <cell r="C38">
            <v>12333769.91</v>
          </cell>
          <cell r="D38">
            <v>10669718.610000001</v>
          </cell>
          <cell r="E38">
            <v>12691135.42</v>
          </cell>
          <cell r="F38">
            <v>12724975.810000001</v>
          </cell>
          <cell r="G38">
            <v>12429793.85</v>
          </cell>
          <cell r="H38">
            <v>12118289.390000001</v>
          </cell>
          <cell r="I38">
            <v>12075176.140000001</v>
          </cell>
          <cell r="J38">
            <v>12591265.48</v>
          </cell>
          <cell r="K38">
            <v>12700849.48</v>
          </cell>
          <cell r="L38">
            <v>10589289.93</v>
          </cell>
          <cell r="M38">
            <v>13069352.41</v>
          </cell>
          <cell r="N38">
            <v>13461348.050000001</v>
          </cell>
          <cell r="O38">
            <v>14027236.619999999</v>
          </cell>
          <cell r="P38">
            <v>15083777.34</v>
          </cell>
          <cell r="Q38">
            <v>15074411.24</v>
          </cell>
          <cell r="R38">
            <v>15279652.84</v>
          </cell>
          <cell r="S38">
            <v>14999637.18</v>
          </cell>
          <cell r="T38">
            <v>14310939.140000001</v>
          </cell>
          <cell r="U38">
            <v>14388145.220000001</v>
          </cell>
          <cell r="V38">
            <v>14599597.279999999</v>
          </cell>
          <cell r="W38">
            <v>15516229.970000001</v>
          </cell>
          <cell r="X38">
            <v>14145413.41</v>
          </cell>
          <cell r="Y38">
            <v>15476507.08</v>
          </cell>
          <cell r="Z38">
            <v>16358780.470000001</v>
          </cell>
          <cell r="AA38">
            <v>18808535.020000003</v>
          </cell>
          <cell r="AB38">
            <v>15939977.700000001</v>
          </cell>
          <cell r="AC38">
            <v>18423390.059999999</v>
          </cell>
          <cell r="AD38">
            <v>16617175.09</v>
          </cell>
          <cell r="AE38">
            <v>18581994.969999999</v>
          </cell>
          <cell r="AF38">
            <v>15877028.119999999</v>
          </cell>
          <cell r="AG38">
            <v>17176419.400000002</v>
          </cell>
          <cell r="AH38">
            <v>16382142.16</v>
          </cell>
          <cell r="AI38">
            <v>17940811.099999998</v>
          </cell>
          <cell r="AJ38">
            <v>16452006.180000002</v>
          </cell>
          <cell r="AK38">
            <v>18583730.129999999</v>
          </cell>
          <cell r="AL38">
            <v>17207035.369999997</v>
          </cell>
          <cell r="AM38">
            <v>15799548.729999999</v>
          </cell>
          <cell r="AN38">
            <v>17594242.73</v>
          </cell>
          <cell r="AO38">
            <v>16235089.140000001</v>
          </cell>
          <cell r="AP38">
            <v>15755776.340000002</v>
          </cell>
          <cell r="AQ38">
            <v>16411402.110000001</v>
          </cell>
          <cell r="AR38">
            <v>16237276.600000001</v>
          </cell>
          <cell r="AS38">
            <v>15105984.939999998</v>
          </cell>
          <cell r="AT38">
            <v>16105181.26</v>
          </cell>
          <cell r="AU38">
            <v>15540288.35</v>
          </cell>
          <cell r="AV38">
            <v>16919101</v>
          </cell>
          <cell r="AW38">
            <v>15201574.969999999</v>
          </cell>
          <cell r="AX38">
            <v>14501825.289999999</v>
          </cell>
          <cell r="AY38">
            <v>14563858.689999999</v>
          </cell>
          <cell r="AZ38">
            <v>14750536.220000001</v>
          </cell>
          <cell r="BA38">
            <v>17017582.119999997</v>
          </cell>
          <cell r="BB38">
            <v>17100921.469999999</v>
          </cell>
          <cell r="BC38">
            <v>12876753.720000001</v>
          </cell>
          <cell r="BD38">
            <v>12407471.48</v>
          </cell>
          <cell r="BE38">
            <v>14085173.920000002</v>
          </cell>
          <cell r="BF38">
            <v>14559423</v>
          </cell>
          <cell r="BG38">
            <v>15513689.52</v>
          </cell>
          <cell r="BH38">
            <v>16125451.630000001</v>
          </cell>
          <cell r="BI38">
            <v>15329034.889999999</v>
          </cell>
          <cell r="BJ38">
            <v>13921898.580000002</v>
          </cell>
          <cell r="BK38">
            <v>14806422.890000001</v>
          </cell>
          <cell r="BL38">
            <v>14703132.42</v>
          </cell>
          <cell r="BM38">
            <v>13485037.279999999</v>
          </cell>
          <cell r="BN38">
            <v>13366451.289999999</v>
          </cell>
          <cell r="BO38">
            <v>13871106.439999999</v>
          </cell>
          <cell r="BP38">
            <v>13988502.220000001</v>
          </cell>
          <cell r="BQ38">
            <v>14988706.220000001</v>
          </cell>
          <cell r="BR38">
            <v>13962854.32</v>
          </cell>
          <cell r="BS38">
            <v>18013084.510000002</v>
          </cell>
          <cell r="BT38">
            <v>15114523.699999999</v>
          </cell>
          <cell r="BU38">
            <v>17760693.550000001</v>
          </cell>
          <cell r="BV38">
            <v>17970480.120000001</v>
          </cell>
          <cell r="BW38">
            <v>19859102.370000001</v>
          </cell>
          <cell r="BX38">
            <v>17912361.869999997</v>
          </cell>
          <cell r="BY38">
            <v>19669136.780000001</v>
          </cell>
          <cell r="BZ38">
            <v>15872428.789999999</v>
          </cell>
          <cell r="CA38">
            <v>17901537.280000001</v>
          </cell>
          <cell r="CB38">
            <v>19072997.850000001</v>
          </cell>
          <cell r="CC38">
            <v>18698377</v>
          </cell>
          <cell r="CD38">
            <v>19294043.800000001</v>
          </cell>
          <cell r="CE38">
            <v>21853835.829999998</v>
          </cell>
          <cell r="CF38">
            <v>21945533.050000001</v>
          </cell>
          <cell r="CG38">
            <v>22558148.84</v>
          </cell>
          <cell r="CH38">
            <v>20464566.41</v>
          </cell>
          <cell r="CI38">
            <v>21713454.869999997</v>
          </cell>
          <cell r="CJ38">
            <v>18922051.210000001</v>
          </cell>
          <cell r="CK38">
            <v>16605587.5</v>
          </cell>
          <cell r="CL38">
            <v>20780659.940000001</v>
          </cell>
          <cell r="CM38">
            <v>21483644.020000003</v>
          </cell>
          <cell r="CN38">
            <v>22341739.080000002</v>
          </cell>
          <cell r="CO38">
            <v>23539103.290000003</v>
          </cell>
          <cell r="CP38">
            <v>25105318.740000002</v>
          </cell>
          <cell r="CQ38">
            <v>24675574.640000001</v>
          </cell>
          <cell r="CR38">
            <v>23858277.389999997</v>
          </cell>
          <cell r="CS38">
            <v>21731324.100000001</v>
          </cell>
          <cell r="CT38">
            <v>18538958.91</v>
          </cell>
          <cell r="CU38">
            <v>22127822.969999999</v>
          </cell>
          <cell r="CV38">
            <v>21785105.369999997</v>
          </cell>
          <cell r="CW38">
            <v>23711706.25</v>
          </cell>
          <cell r="CX38">
            <v>24426934.520000003</v>
          </cell>
          <cell r="CY38">
            <v>21499077.75</v>
          </cell>
          <cell r="CZ38">
            <v>24092046.579999998</v>
          </cell>
          <cell r="DA38">
            <v>22080732.640000004</v>
          </cell>
          <cell r="DB38">
            <v>21565981.93</v>
          </cell>
          <cell r="DC38">
            <v>20964718.640000001</v>
          </cell>
          <cell r="DD38">
            <v>21011251.810000002</v>
          </cell>
          <cell r="DE38">
            <v>21565123.330000002</v>
          </cell>
          <cell r="DF38">
            <v>21595510.559999999</v>
          </cell>
          <cell r="DG38">
            <v>19231239.869999997</v>
          </cell>
          <cell r="DH38">
            <v>20564698.949999999</v>
          </cell>
          <cell r="DI38">
            <v>22599309.120000001</v>
          </cell>
          <cell r="DJ38">
            <v>22702025.41</v>
          </cell>
          <cell r="DK38">
            <v>21414231.100000001</v>
          </cell>
          <cell r="DL38">
            <v>23581988.330000002</v>
          </cell>
          <cell r="DM38">
            <v>21129690.18</v>
          </cell>
          <cell r="DN38">
            <v>21705659.609999999</v>
          </cell>
          <cell r="DO38">
            <v>19345718.710000001</v>
          </cell>
          <cell r="DP38">
            <v>21588689.829999998</v>
          </cell>
          <cell r="DQ38">
            <v>23436613.969999999</v>
          </cell>
          <cell r="DR38">
            <v>20235533</v>
          </cell>
          <cell r="DS38">
            <v>21719400.469999999</v>
          </cell>
          <cell r="DT38">
            <v>19683229.710000001</v>
          </cell>
          <cell r="DU38">
            <v>19471890.620000001</v>
          </cell>
          <cell r="DV38">
            <v>17262564.970000003</v>
          </cell>
          <cell r="DW38">
            <v>19249856.27</v>
          </cell>
          <cell r="DX38">
            <v>18213928.41</v>
          </cell>
          <cell r="DY38">
            <v>19569204.799999997</v>
          </cell>
          <cell r="DZ38">
            <v>15225332.849999998</v>
          </cell>
          <cell r="EA38">
            <v>20357644.500000004</v>
          </cell>
          <cell r="EB38">
            <v>17343912.050000001</v>
          </cell>
          <cell r="EC38">
            <v>17002522.639999997</v>
          </cell>
          <cell r="ED38">
            <v>15460482.060000001</v>
          </cell>
          <cell r="EE38">
            <v>17950151.73</v>
          </cell>
          <cell r="EF38">
            <v>17698740.609999999</v>
          </cell>
          <cell r="EG38">
            <v>18263152.119999997</v>
          </cell>
          <cell r="EH38">
            <v>20335430.73</v>
          </cell>
          <cell r="EI38">
            <v>21087342.699999996</v>
          </cell>
          <cell r="EJ38">
            <v>20050988.469999999</v>
          </cell>
          <cell r="EK38">
            <v>20243318.23</v>
          </cell>
          <cell r="EL38">
            <v>16459126.960000001</v>
          </cell>
          <cell r="EM38">
            <v>16393422.649999999</v>
          </cell>
          <cell r="EN38">
            <v>15973460.140000001</v>
          </cell>
          <cell r="EO38">
            <v>16077192.4</v>
          </cell>
        </row>
        <row r="39">
          <cell r="A39" t="str">
            <v>1 to 30</v>
          </cell>
          <cell r="C39">
            <v>3171656.65</v>
          </cell>
          <cell r="D39">
            <v>5028195.63</v>
          </cell>
          <cell r="E39">
            <v>4282780.3</v>
          </cell>
          <cell r="F39">
            <v>4491366.2699999996</v>
          </cell>
          <cell r="G39">
            <v>5205056.1500000004</v>
          </cell>
          <cell r="H39">
            <v>4820764.8</v>
          </cell>
          <cell r="I39">
            <v>4667007.33</v>
          </cell>
          <cell r="J39">
            <v>4226066.8499999996</v>
          </cell>
          <cell r="K39">
            <v>4775553.47</v>
          </cell>
          <cell r="L39">
            <v>4177361.22</v>
          </cell>
          <cell r="M39">
            <v>4287342.07</v>
          </cell>
          <cell r="N39">
            <v>5824843.7600000007</v>
          </cell>
          <cell r="O39">
            <v>3500813.61</v>
          </cell>
          <cell r="P39">
            <v>3035902.64</v>
          </cell>
          <cell r="Q39">
            <v>3167438.78</v>
          </cell>
          <cell r="R39">
            <v>2878302.88</v>
          </cell>
          <cell r="S39">
            <v>2522461.59</v>
          </cell>
          <cell r="T39">
            <v>3091071.05</v>
          </cell>
          <cell r="U39">
            <v>3015657.3</v>
          </cell>
          <cell r="V39">
            <v>3190834.5</v>
          </cell>
          <cell r="W39">
            <v>3819645.71</v>
          </cell>
          <cell r="X39">
            <v>4092524.06</v>
          </cell>
          <cell r="Y39">
            <v>2778449.09</v>
          </cell>
          <cell r="Z39">
            <v>2973027.26</v>
          </cell>
          <cell r="AA39">
            <v>2508125.2999999998</v>
          </cell>
          <cell r="AB39">
            <v>3707982.01</v>
          </cell>
          <cell r="AC39">
            <v>3671500.81</v>
          </cell>
          <cell r="AD39">
            <v>3839851.17</v>
          </cell>
          <cell r="AE39">
            <v>3875448.82</v>
          </cell>
          <cell r="AF39">
            <v>4775647.9400000004</v>
          </cell>
          <cell r="AG39">
            <v>5102024.6900000004</v>
          </cell>
          <cell r="AH39">
            <v>3189035.47</v>
          </cell>
          <cell r="AI39">
            <v>2935260.02</v>
          </cell>
          <cell r="AJ39">
            <v>3194587.19</v>
          </cell>
          <cell r="AK39">
            <v>3298627.56</v>
          </cell>
          <cell r="AL39">
            <v>4115454.1</v>
          </cell>
          <cell r="AM39">
            <v>5904270.2200000007</v>
          </cell>
          <cell r="AN39">
            <v>5905472.0200000005</v>
          </cell>
          <cell r="AO39">
            <v>5040531.83</v>
          </cell>
          <cell r="AP39">
            <v>5882399.71</v>
          </cell>
          <cell r="AQ39">
            <v>6088384.2300000004</v>
          </cell>
          <cell r="AR39">
            <v>2810073.72</v>
          </cell>
          <cell r="AS39">
            <v>3418576.92</v>
          </cell>
          <cell r="AT39">
            <v>3495729.11</v>
          </cell>
          <cell r="AU39">
            <v>3776774.45</v>
          </cell>
          <cell r="AV39">
            <v>4019257.53</v>
          </cell>
          <cell r="AW39">
            <v>4674138.54</v>
          </cell>
          <cell r="AX39">
            <v>4701136.8</v>
          </cell>
          <cell r="AY39">
            <v>4220794.96</v>
          </cell>
          <cell r="AZ39">
            <v>3829766.55</v>
          </cell>
          <cell r="BA39">
            <v>2455733.5299999998</v>
          </cell>
          <cell r="BB39">
            <v>2122827.2599999998</v>
          </cell>
          <cell r="BC39">
            <v>4261792.47</v>
          </cell>
          <cell r="BD39">
            <v>3578941.3</v>
          </cell>
          <cell r="BE39">
            <v>3334425.79</v>
          </cell>
          <cell r="BF39">
            <v>2512197.4300000002</v>
          </cell>
          <cell r="BG39">
            <v>2661798.61</v>
          </cell>
          <cell r="BH39">
            <v>3065314.87</v>
          </cell>
          <cell r="BI39">
            <v>2392234.7400000002</v>
          </cell>
          <cell r="BJ39">
            <v>2364616.9500000002</v>
          </cell>
          <cell r="BK39">
            <v>3158917.04</v>
          </cell>
          <cell r="BL39">
            <v>3190559.81</v>
          </cell>
          <cell r="BM39">
            <v>2828224.31</v>
          </cell>
          <cell r="BN39">
            <v>3389821.59</v>
          </cell>
          <cell r="BO39">
            <v>1702839.01</v>
          </cell>
          <cell r="BP39">
            <v>1376332.12</v>
          </cell>
          <cell r="BQ39">
            <v>1899104.88</v>
          </cell>
          <cell r="BR39">
            <v>2440319.39</v>
          </cell>
          <cell r="BS39">
            <v>2025790.77</v>
          </cell>
          <cell r="BT39">
            <v>1800030.34</v>
          </cell>
          <cell r="BU39">
            <v>4797355.47</v>
          </cell>
          <cell r="BV39">
            <v>3143756.89</v>
          </cell>
          <cell r="BW39">
            <v>2610882.0099999998</v>
          </cell>
          <cell r="BX39">
            <v>4352063</v>
          </cell>
          <cell r="BY39">
            <v>3526775.38</v>
          </cell>
          <cell r="BZ39">
            <v>3222149.95</v>
          </cell>
          <cell r="CA39">
            <v>3623612.98</v>
          </cell>
          <cell r="CB39">
            <v>3138181.01</v>
          </cell>
          <cell r="CC39">
            <v>3804940.76</v>
          </cell>
          <cell r="CD39">
            <v>4088372.89</v>
          </cell>
          <cell r="CE39">
            <v>2965364.07</v>
          </cell>
          <cell r="CF39">
            <v>3287566.52</v>
          </cell>
          <cell r="CG39">
            <v>4377344.97</v>
          </cell>
          <cell r="CH39">
            <v>6968171.2000000002</v>
          </cell>
          <cell r="CI39">
            <v>3498749.32</v>
          </cell>
          <cell r="CJ39">
            <v>4688254.6399999997</v>
          </cell>
          <cell r="CK39">
            <v>5264815.08</v>
          </cell>
          <cell r="CL39">
            <v>4672465.08</v>
          </cell>
          <cell r="CM39">
            <v>4271694.0999999996</v>
          </cell>
          <cell r="CN39">
            <v>4373585.32</v>
          </cell>
          <cell r="CO39">
            <v>3623307.98</v>
          </cell>
          <cell r="CP39">
            <v>2946458.5700000003</v>
          </cell>
          <cell r="CQ39">
            <v>2874488.13</v>
          </cell>
          <cell r="CR39">
            <v>4632847.7200000007</v>
          </cell>
          <cell r="CS39">
            <v>7270979.3699999992</v>
          </cell>
          <cell r="CT39">
            <v>10344878.09</v>
          </cell>
          <cell r="CU39">
            <v>6542293.1299999999</v>
          </cell>
          <cell r="CV39">
            <v>5939388.8300000001</v>
          </cell>
          <cell r="CW39">
            <v>4859385.6300000008</v>
          </cell>
          <cell r="CX39">
            <v>5744998.5099999988</v>
          </cell>
          <cell r="CY39">
            <v>6803261.46</v>
          </cell>
          <cell r="CZ39">
            <v>4401606.75</v>
          </cell>
          <cell r="DA39">
            <v>3465487.04</v>
          </cell>
          <cell r="DB39">
            <v>2032498.26</v>
          </cell>
          <cell r="DC39">
            <v>1743719.5199999998</v>
          </cell>
          <cell r="DD39">
            <v>2906095.76</v>
          </cell>
          <cell r="DE39">
            <v>2137702.17</v>
          </cell>
          <cell r="DF39">
            <v>3039044.1100000003</v>
          </cell>
          <cell r="DG39">
            <v>2904107.9</v>
          </cell>
          <cell r="DH39">
            <v>5710247.9100000001</v>
          </cell>
          <cell r="DI39">
            <v>5393134.8300000001</v>
          </cell>
          <cell r="DJ39">
            <v>5448570.3800000008</v>
          </cell>
          <cell r="DK39">
            <v>5535561.4299999997</v>
          </cell>
          <cell r="DL39">
            <v>5574269.620000001</v>
          </cell>
          <cell r="DM39">
            <v>5941595.8600000003</v>
          </cell>
          <cell r="DN39">
            <v>5241146.7199999988</v>
          </cell>
          <cell r="DO39">
            <v>5233071.76</v>
          </cell>
          <cell r="DP39">
            <v>5108923.08</v>
          </cell>
          <cell r="DQ39">
            <v>3144623.8400000003</v>
          </cell>
          <cell r="DR39">
            <v>3805620.3</v>
          </cell>
          <cell r="DS39">
            <v>4039759.21</v>
          </cell>
          <cell r="DT39">
            <v>5140752.3499999996</v>
          </cell>
          <cell r="DU39">
            <v>4607382.37</v>
          </cell>
          <cell r="DV39">
            <v>5453565.0300000003</v>
          </cell>
          <cell r="DW39">
            <v>5015756.87</v>
          </cell>
          <cell r="DX39">
            <v>5033663.7600000007</v>
          </cell>
          <cell r="DY39">
            <v>4791655.79</v>
          </cell>
          <cell r="DZ39">
            <v>8672490.4700000007</v>
          </cell>
          <cell r="EA39">
            <v>4786604.6400000006</v>
          </cell>
          <cell r="EB39">
            <v>4694351.54</v>
          </cell>
          <cell r="EC39">
            <v>4653115.79</v>
          </cell>
          <cell r="ED39">
            <v>5731587.25</v>
          </cell>
          <cell r="EE39">
            <v>6079550.3700000001</v>
          </cell>
          <cell r="EF39">
            <v>4430934.84</v>
          </cell>
          <cell r="EG39">
            <v>4444642.8099999996</v>
          </cell>
          <cell r="EH39">
            <v>2623518.1799999997</v>
          </cell>
          <cell r="EI39">
            <v>2973810.75</v>
          </cell>
          <cell r="EJ39">
            <v>2824690.71</v>
          </cell>
          <cell r="EK39">
            <v>2929993.34</v>
          </cell>
          <cell r="EL39">
            <v>2472477.16</v>
          </cell>
          <cell r="EM39">
            <v>3770209.2</v>
          </cell>
          <cell r="EN39">
            <v>3572758.59</v>
          </cell>
          <cell r="EO39">
            <v>4339621.5399999991</v>
          </cell>
        </row>
        <row r="40">
          <cell r="A40" t="str">
            <v>31 to 60</v>
          </cell>
          <cell r="C40">
            <v>535575.91</v>
          </cell>
          <cell r="D40">
            <v>589319.92000000004</v>
          </cell>
          <cell r="E40">
            <v>629017.23</v>
          </cell>
          <cell r="F40">
            <v>659278.99</v>
          </cell>
          <cell r="G40">
            <v>786628.77</v>
          </cell>
          <cell r="H40">
            <v>831542.94</v>
          </cell>
          <cell r="I40">
            <v>960267.46</v>
          </cell>
          <cell r="J40">
            <v>816670.81</v>
          </cell>
          <cell r="K40">
            <v>1774425.34</v>
          </cell>
          <cell r="L40">
            <v>1650939.54</v>
          </cell>
          <cell r="M40">
            <v>2206098.33</v>
          </cell>
          <cell r="N40">
            <v>872402.49</v>
          </cell>
          <cell r="O40">
            <v>880047.71</v>
          </cell>
          <cell r="P40">
            <v>818783.17</v>
          </cell>
          <cell r="Q40">
            <v>846838.85</v>
          </cell>
          <cell r="R40">
            <v>772395.67</v>
          </cell>
          <cell r="S40">
            <v>739550.95</v>
          </cell>
          <cell r="T40">
            <v>654573.03</v>
          </cell>
          <cell r="U40">
            <v>653745.43999999994</v>
          </cell>
          <cell r="V40">
            <v>445632.81</v>
          </cell>
          <cell r="W40">
            <v>453832.25</v>
          </cell>
          <cell r="X40">
            <v>456978.76</v>
          </cell>
          <cell r="Y40">
            <v>649252.35</v>
          </cell>
          <cell r="Z40">
            <v>624108.03</v>
          </cell>
          <cell r="AA40">
            <v>462450.84</v>
          </cell>
          <cell r="AB40">
            <v>423836.57</v>
          </cell>
          <cell r="AC40">
            <v>553251.87</v>
          </cell>
          <cell r="AD40">
            <v>470049.87</v>
          </cell>
          <cell r="AE40">
            <v>424959.66</v>
          </cell>
          <cell r="AF40">
            <v>482518.51</v>
          </cell>
          <cell r="AG40">
            <v>499030.12</v>
          </cell>
          <cell r="AH40">
            <v>210614.91</v>
          </cell>
          <cell r="AI40">
            <v>226033.18</v>
          </cell>
          <cell r="AJ40">
            <v>230754.74</v>
          </cell>
          <cell r="AK40">
            <v>247269.46</v>
          </cell>
          <cell r="AL40">
            <v>337536.46</v>
          </cell>
          <cell r="AM40">
            <v>484602.12</v>
          </cell>
          <cell r="AN40">
            <v>629977.82999999996</v>
          </cell>
          <cell r="AO40">
            <v>831665.44</v>
          </cell>
          <cell r="AP40">
            <v>836659.9</v>
          </cell>
          <cell r="AQ40">
            <v>910955.88</v>
          </cell>
          <cell r="AR40">
            <v>482517.48</v>
          </cell>
          <cell r="AS40">
            <v>497219.59</v>
          </cell>
          <cell r="AT40">
            <v>402128.43</v>
          </cell>
          <cell r="AU40">
            <v>350577.59</v>
          </cell>
          <cell r="AV40">
            <v>305709.38</v>
          </cell>
          <cell r="AW40">
            <v>364542.65</v>
          </cell>
          <cell r="AX40">
            <v>347546.52</v>
          </cell>
          <cell r="AY40">
            <v>817501.59</v>
          </cell>
          <cell r="AZ40">
            <v>445270.78</v>
          </cell>
          <cell r="BA40">
            <v>618661.17000000004</v>
          </cell>
          <cell r="BB40">
            <v>744037.2</v>
          </cell>
          <cell r="BC40">
            <v>637543.55000000005</v>
          </cell>
          <cell r="BD40">
            <v>562300.47</v>
          </cell>
          <cell r="BE40">
            <v>515204.87</v>
          </cell>
          <cell r="BF40">
            <v>637307.81000000006</v>
          </cell>
          <cell r="BG40">
            <v>646763.55000000005</v>
          </cell>
          <cell r="BH40">
            <v>527724.11</v>
          </cell>
          <cell r="BI40">
            <v>371176.22</v>
          </cell>
          <cell r="BJ40">
            <v>454661.08</v>
          </cell>
          <cell r="BK40">
            <v>403395.25</v>
          </cell>
          <cell r="BL40">
            <v>499402.41</v>
          </cell>
          <cell r="BM40">
            <v>208050.33</v>
          </cell>
          <cell r="BN40">
            <v>185586.95</v>
          </cell>
          <cell r="BO40">
            <v>302679.78999999998</v>
          </cell>
          <cell r="BP40">
            <v>341466.49</v>
          </cell>
          <cell r="BQ40">
            <v>230685.71</v>
          </cell>
          <cell r="BR40">
            <v>220206.67</v>
          </cell>
          <cell r="BS40">
            <v>207447.19</v>
          </cell>
          <cell r="BT40">
            <v>336033.94</v>
          </cell>
          <cell r="BU40">
            <v>156923.54</v>
          </cell>
          <cell r="BV40">
            <v>189076.28</v>
          </cell>
          <cell r="BW40">
            <v>267354.26</v>
          </cell>
          <cell r="BX40">
            <v>238128.25</v>
          </cell>
          <cell r="BY40">
            <v>221854.72</v>
          </cell>
          <cell r="BZ40">
            <v>237281.94</v>
          </cell>
          <cell r="CA40">
            <v>438564.79</v>
          </cell>
          <cell r="CB40">
            <v>427975.35</v>
          </cell>
          <cell r="CC40">
            <v>366496.98</v>
          </cell>
          <cell r="CD40">
            <v>586704.43999999994</v>
          </cell>
          <cell r="CE40">
            <v>357077.62</v>
          </cell>
          <cell r="CF40">
            <v>298717.76</v>
          </cell>
          <cell r="CG40">
            <v>187408.95</v>
          </cell>
          <cell r="CH40">
            <v>250229.83</v>
          </cell>
          <cell r="CI40">
            <v>219375.34</v>
          </cell>
          <cell r="CJ40">
            <v>253926.69</v>
          </cell>
          <cell r="CK40">
            <v>282527.23</v>
          </cell>
          <cell r="CL40">
            <v>293943.51</v>
          </cell>
          <cell r="CM40">
            <v>212878.13999999996</v>
          </cell>
          <cell r="CN40">
            <v>226437.96000000002</v>
          </cell>
          <cell r="CO40">
            <v>335416.39999999997</v>
          </cell>
          <cell r="CP40">
            <v>631699.42000000004</v>
          </cell>
          <cell r="CQ40">
            <v>622550.04</v>
          </cell>
          <cell r="CR40">
            <v>557163.52000000002</v>
          </cell>
          <cell r="CS40">
            <v>933614.94000000006</v>
          </cell>
          <cell r="CT40">
            <v>1046483.58</v>
          </cell>
          <cell r="CU40">
            <v>684672.9800000001</v>
          </cell>
          <cell r="CV40">
            <v>709537.25000000012</v>
          </cell>
          <cell r="CW40">
            <v>602623.05000000005</v>
          </cell>
          <cell r="CX40">
            <v>373829.93999999989</v>
          </cell>
          <cell r="CY40">
            <v>707898.74</v>
          </cell>
          <cell r="CZ40">
            <v>730454.61999999988</v>
          </cell>
          <cell r="DA40">
            <v>1650183.37</v>
          </cell>
          <cell r="DB40">
            <v>416466.59</v>
          </cell>
          <cell r="DC40">
            <v>481082.20000000007</v>
          </cell>
          <cell r="DD40">
            <v>436454.71</v>
          </cell>
          <cell r="DE40">
            <v>481291.19</v>
          </cell>
          <cell r="DF40">
            <v>514377.36000000004</v>
          </cell>
          <cell r="DG40">
            <v>185406.77000000002</v>
          </cell>
          <cell r="DH40">
            <v>140990.46</v>
          </cell>
          <cell r="DI40">
            <v>194008.30999999997</v>
          </cell>
          <cell r="DJ40">
            <v>176494.49999999997</v>
          </cell>
          <cell r="DK40">
            <v>549449.79000000015</v>
          </cell>
          <cell r="DL40">
            <v>720166.8899999999</v>
          </cell>
          <cell r="DM40">
            <v>612636.49</v>
          </cell>
          <cell r="DN40">
            <v>587488.78</v>
          </cell>
          <cell r="DO40">
            <v>654443.97</v>
          </cell>
          <cell r="DP40">
            <v>642502.29</v>
          </cell>
          <cell r="DQ40">
            <v>1226317.26</v>
          </cell>
          <cell r="DR40">
            <v>1185265.08</v>
          </cell>
          <cell r="DS40">
            <v>1251992.6000000001</v>
          </cell>
          <cell r="DT40">
            <v>1157256.47</v>
          </cell>
          <cell r="DU40">
            <v>1225476.6600000001</v>
          </cell>
          <cell r="DV40">
            <v>1128706.3500000003</v>
          </cell>
          <cell r="DW40">
            <v>1009423.33</v>
          </cell>
          <cell r="DX40">
            <v>623875.87</v>
          </cell>
          <cell r="DY40">
            <v>595792.50000000012</v>
          </cell>
          <cell r="DZ40">
            <v>954829.77</v>
          </cell>
          <cell r="EA40">
            <v>913730.21</v>
          </cell>
          <cell r="EB40">
            <v>1947537.21</v>
          </cell>
          <cell r="EC40">
            <v>1903111.92</v>
          </cell>
          <cell r="ED40">
            <v>1763190.9700000002</v>
          </cell>
          <cell r="EE40">
            <v>1774758.7599999998</v>
          </cell>
          <cell r="EF40">
            <v>577719.13</v>
          </cell>
          <cell r="EG40">
            <v>390542.65</v>
          </cell>
          <cell r="EH40">
            <v>566442.43999999994</v>
          </cell>
          <cell r="EI40">
            <v>616204.4</v>
          </cell>
          <cell r="EJ40">
            <v>411178.14999999997</v>
          </cell>
          <cell r="EK40">
            <v>534289.71000000008</v>
          </cell>
          <cell r="EL40">
            <v>427121.05999999994</v>
          </cell>
          <cell r="EM40">
            <v>413001.64</v>
          </cell>
          <cell r="EN40">
            <v>290512.10000000009</v>
          </cell>
          <cell r="EO40">
            <v>291008.36000000004</v>
          </cell>
        </row>
        <row r="41">
          <cell r="A41" t="str">
            <v>61 to 90</v>
          </cell>
          <cell r="C41">
            <v>152174.68</v>
          </cell>
          <cell r="D41">
            <v>193790.96</v>
          </cell>
          <cell r="E41">
            <v>248579.09</v>
          </cell>
          <cell r="F41">
            <v>348815.78</v>
          </cell>
          <cell r="G41">
            <v>375790.68</v>
          </cell>
          <cell r="H41">
            <v>398241.47</v>
          </cell>
          <cell r="I41">
            <v>295826.96000000002</v>
          </cell>
          <cell r="J41">
            <v>393517.99</v>
          </cell>
          <cell r="K41">
            <v>417148.34</v>
          </cell>
          <cell r="L41">
            <v>369560.44</v>
          </cell>
          <cell r="M41">
            <v>445289.97</v>
          </cell>
          <cell r="N41">
            <v>404426.36</v>
          </cell>
          <cell r="O41">
            <v>340666.33</v>
          </cell>
          <cell r="P41">
            <v>356233.23</v>
          </cell>
          <cell r="Q41">
            <v>331151.87</v>
          </cell>
          <cell r="R41">
            <v>265485.12</v>
          </cell>
          <cell r="S41">
            <v>249875.6</v>
          </cell>
          <cell r="T41">
            <v>176448.19</v>
          </cell>
          <cell r="U41">
            <v>176448.19</v>
          </cell>
          <cell r="V41">
            <v>131682.25</v>
          </cell>
          <cell r="W41">
            <v>126435.16</v>
          </cell>
          <cell r="X41">
            <v>124689.46</v>
          </cell>
          <cell r="Y41">
            <v>125134.21</v>
          </cell>
          <cell r="Z41">
            <v>121563.14</v>
          </cell>
          <cell r="AA41">
            <v>105911.05</v>
          </cell>
          <cell r="AB41">
            <v>31225.1</v>
          </cell>
          <cell r="AC41">
            <v>46646.84</v>
          </cell>
          <cell r="AD41">
            <v>53272.04</v>
          </cell>
          <cell r="AE41">
            <v>57471.1</v>
          </cell>
          <cell r="AF41">
            <v>58616.79</v>
          </cell>
          <cell r="AG41">
            <v>52003.43</v>
          </cell>
          <cell r="AH41">
            <v>56799.55</v>
          </cell>
          <cell r="AI41">
            <v>58466.18</v>
          </cell>
          <cell r="AJ41">
            <v>57326.16</v>
          </cell>
          <cell r="AK41">
            <v>82098.81</v>
          </cell>
          <cell r="AL41">
            <v>73721.77</v>
          </cell>
          <cell r="AM41">
            <v>145401.75</v>
          </cell>
          <cell r="AN41">
            <v>152139.47</v>
          </cell>
          <cell r="AO41">
            <v>127089.34</v>
          </cell>
          <cell r="AP41">
            <v>96356.66</v>
          </cell>
          <cell r="AQ41">
            <v>155116.76999999999</v>
          </cell>
          <cell r="AR41">
            <v>274898.03000000003</v>
          </cell>
          <cell r="AS41">
            <v>335343.76</v>
          </cell>
          <cell r="AT41">
            <v>349074.57</v>
          </cell>
          <cell r="AU41">
            <v>403652.66</v>
          </cell>
          <cell r="AV41">
            <v>449462.75</v>
          </cell>
          <cell r="AW41">
            <v>480118.66</v>
          </cell>
          <cell r="AX41">
            <v>372517.93</v>
          </cell>
          <cell r="AY41">
            <v>334569.48</v>
          </cell>
          <cell r="AZ41">
            <v>174149.09</v>
          </cell>
          <cell r="BA41">
            <v>234159.11</v>
          </cell>
          <cell r="BB41">
            <v>112827.79</v>
          </cell>
          <cell r="BC41">
            <v>79868.929999999993</v>
          </cell>
          <cell r="BD41">
            <v>74048.45</v>
          </cell>
          <cell r="BE41">
            <v>67032.740000000005</v>
          </cell>
          <cell r="BF41">
            <v>104863.4</v>
          </cell>
          <cell r="BG41">
            <v>115729.45</v>
          </cell>
          <cell r="BH41">
            <v>151966.17000000001</v>
          </cell>
          <cell r="BI41">
            <v>260003.15</v>
          </cell>
          <cell r="BJ41">
            <v>289543.56</v>
          </cell>
          <cell r="BK41">
            <v>310367.46999999997</v>
          </cell>
          <cell r="BL41">
            <v>296327.76</v>
          </cell>
          <cell r="BM41">
            <v>186892.96</v>
          </cell>
          <cell r="BN41">
            <v>62292.6</v>
          </cell>
          <cell r="BO41">
            <v>57310.61</v>
          </cell>
          <cell r="BP41">
            <v>100249.3</v>
          </cell>
          <cell r="BQ41">
            <v>59979.06</v>
          </cell>
          <cell r="BR41">
            <v>77889.649999999994</v>
          </cell>
          <cell r="BS41">
            <v>98941.15</v>
          </cell>
          <cell r="BT41">
            <v>86128.51</v>
          </cell>
          <cell r="BU41">
            <v>27972.62</v>
          </cell>
          <cell r="BV41">
            <v>31376.17</v>
          </cell>
          <cell r="BW41">
            <v>19255.599999999999</v>
          </cell>
          <cell r="BX41">
            <v>77874.19</v>
          </cell>
          <cell r="BY41">
            <v>81126.48</v>
          </cell>
          <cell r="BZ41">
            <v>94355.11</v>
          </cell>
          <cell r="CA41">
            <v>78761.47</v>
          </cell>
          <cell r="CB41">
            <v>86292.96</v>
          </cell>
          <cell r="CC41">
            <v>94608.49</v>
          </cell>
          <cell r="CD41">
            <v>184480.27</v>
          </cell>
          <cell r="CE41">
            <v>119953.28</v>
          </cell>
          <cell r="CF41">
            <v>112255.08</v>
          </cell>
          <cell r="CG41">
            <v>180274.77</v>
          </cell>
          <cell r="CH41">
            <v>188129.89</v>
          </cell>
          <cell r="CI41">
            <v>171263.21</v>
          </cell>
          <cell r="CJ41">
            <v>207774.07999999999</v>
          </cell>
          <cell r="CK41">
            <v>198659.41</v>
          </cell>
          <cell r="CL41">
            <v>151312.32000000001</v>
          </cell>
          <cell r="CM41">
            <v>64376.490000000005</v>
          </cell>
          <cell r="CN41">
            <v>65260.03</v>
          </cell>
          <cell r="CO41">
            <v>63986.490000000005</v>
          </cell>
          <cell r="CP41">
            <v>1994.3899999999924</v>
          </cell>
          <cell r="CQ41">
            <v>5212.8600000000079</v>
          </cell>
          <cell r="CR41">
            <v>5526.3599999999788</v>
          </cell>
          <cell r="CS41">
            <v>5760.5000000000218</v>
          </cell>
          <cell r="CT41">
            <v>5824.7200000000012</v>
          </cell>
          <cell r="CU41">
            <v>1534.7599999999813</v>
          </cell>
          <cell r="CV41">
            <v>15358.909999999976</v>
          </cell>
          <cell r="CW41">
            <v>16655.559999999969</v>
          </cell>
          <cell r="CX41">
            <v>62174.829999999987</v>
          </cell>
          <cell r="CY41">
            <v>59416.929999999993</v>
          </cell>
          <cell r="CZ41">
            <v>61807.640000000014</v>
          </cell>
          <cell r="DA41">
            <v>63978.729999999989</v>
          </cell>
          <cell r="DB41">
            <v>13223.280000000004</v>
          </cell>
          <cell r="DC41">
            <v>8809.9200000000183</v>
          </cell>
          <cell r="DD41">
            <v>8462.5500000000229</v>
          </cell>
          <cell r="DE41">
            <v>7230.4399999999623</v>
          </cell>
          <cell r="DF41">
            <v>9746.2099999999809</v>
          </cell>
          <cell r="DG41">
            <v>9956.3300000000345</v>
          </cell>
          <cell r="DH41">
            <v>22515.130000000023</v>
          </cell>
          <cell r="DI41">
            <v>20811.830000000034</v>
          </cell>
          <cell r="DJ41">
            <v>21086.019999999979</v>
          </cell>
          <cell r="DK41">
            <v>40100.51999999999</v>
          </cell>
          <cell r="DL41">
            <v>52600.510000000009</v>
          </cell>
          <cell r="DM41">
            <v>37225.450000000004</v>
          </cell>
          <cell r="DN41">
            <v>34324.51</v>
          </cell>
          <cell r="DO41">
            <v>22126.089999999997</v>
          </cell>
          <cell r="DP41">
            <v>71587.200000000012</v>
          </cell>
          <cell r="DQ41">
            <v>33217.339999999975</v>
          </cell>
          <cell r="DR41">
            <v>23938.61</v>
          </cell>
          <cell r="DS41">
            <v>16862.369999999995</v>
          </cell>
          <cell r="DT41">
            <v>88897.86</v>
          </cell>
          <cell r="DU41">
            <v>27313.060000000005</v>
          </cell>
          <cell r="DV41">
            <v>17326.959999999985</v>
          </cell>
          <cell r="DW41">
            <v>14905.21</v>
          </cell>
          <cell r="DX41">
            <v>81771.199999999968</v>
          </cell>
          <cell r="DY41">
            <v>98844.859999999986</v>
          </cell>
          <cell r="DZ41">
            <v>121685.31</v>
          </cell>
          <cell r="EA41">
            <v>80133.75</v>
          </cell>
          <cell r="EB41">
            <v>62316.619999999995</v>
          </cell>
          <cell r="EC41">
            <v>181213.12999999998</v>
          </cell>
          <cell r="ED41">
            <v>163284.34999999998</v>
          </cell>
          <cell r="EE41">
            <v>150922.15000000005</v>
          </cell>
          <cell r="EF41">
            <v>15673.210000000003</v>
          </cell>
          <cell r="EG41">
            <v>15936.169999999966</v>
          </cell>
          <cell r="EH41">
            <v>9471.6299999999865</v>
          </cell>
          <cell r="EI41">
            <v>956.21000000000231</v>
          </cell>
          <cell r="EJ41">
            <v>3105.7700000000145</v>
          </cell>
          <cell r="EK41">
            <v>17227.239999999972</v>
          </cell>
          <cell r="EL41">
            <v>14926.019999999982</v>
          </cell>
          <cell r="EM41">
            <v>16519.979999999974</v>
          </cell>
          <cell r="EN41">
            <v>15827.93999999999</v>
          </cell>
          <cell r="EO41">
            <v>13082.209999999979</v>
          </cell>
        </row>
        <row r="42">
          <cell r="A42" t="str">
            <v>91 to 120</v>
          </cell>
          <cell r="C42">
            <v>24921.08</v>
          </cell>
          <cell r="D42">
            <v>15542.85</v>
          </cell>
          <cell r="E42">
            <v>91002.64</v>
          </cell>
          <cell r="F42">
            <v>94851.7</v>
          </cell>
          <cell r="G42">
            <v>97506.5</v>
          </cell>
          <cell r="H42">
            <v>104072.86</v>
          </cell>
          <cell r="I42">
            <v>95640.17</v>
          </cell>
          <cell r="J42">
            <v>110800.52</v>
          </cell>
          <cell r="K42">
            <v>217643.86</v>
          </cell>
          <cell r="L42">
            <v>157761.46</v>
          </cell>
          <cell r="M42">
            <v>155346.66</v>
          </cell>
          <cell r="N42">
            <v>156182.59</v>
          </cell>
          <cell r="O42">
            <v>220009.55</v>
          </cell>
          <cell r="P42">
            <v>207518.74</v>
          </cell>
          <cell r="Q42">
            <v>325022.63</v>
          </cell>
          <cell r="R42">
            <v>293770.63</v>
          </cell>
          <cell r="S42">
            <v>303038.87</v>
          </cell>
          <cell r="T42">
            <v>230041.16</v>
          </cell>
          <cell r="U42">
            <v>230041.16</v>
          </cell>
          <cell r="V42">
            <v>156350.51</v>
          </cell>
          <cell r="W42">
            <v>151945.29999999999</v>
          </cell>
          <cell r="X42">
            <v>130029.91</v>
          </cell>
          <cell r="Y42">
            <v>13563.42</v>
          </cell>
          <cell r="Z42">
            <v>15561.6</v>
          </cell>
          <cell r="AA42">
            <v>6680.5</v>
          </cell>
          <cell r="AB42">
            <v>5340.11</v>
          </cell>
          <cell r="AC42">
            <v>2776.55</v>
          </cell>
          <cell r="AD42">
            <v>1063.26</v>
          </cell>
          <cell r="AE42">
            <v>-1024.9899999999943</v>
          </cell>
          <cell r="AF42">
            <v>-1018.94</v>
          </cell>
          <cell r="AG42">
            <v>335.93999999999869</v>
          </cell>
          <cell r="AH42">
            <v>2576.5</v>
          </cell>
          <cell r="AI42">
            <v>2313.5100000000002</v>
          </cell>
          <cell r="AJ42">
            <v>2423.85</v>
          </cell>
          <cell r="AK42">
            <v>2272.1999999999998</v>
          </cell>
          <cell r="AL42">
            <v>3770.1000000000058</v>
          </cell>
          <cell r="AM42">
            <v>16566.009999999998</v>
          </cell>
          <cell r="AN42">
            <v>17675.150000000001</v>
          </cell>
          <cell r="AO42">
            <v>17370.64</v>
          </cell>
          <cell r="AP42">
            <v>15045.59</v>
          </cell>
          <cell r="AQ42">
            <v>15215.81</v>
          </cell>
          <cell r="AR42">
            <v>1727.62</v>
          </cell>
          <cell r="AS42">
            <v>3099.67</v>
          </cell>
          <cell r="AT42">
            <v>3043.95</v>
          </cell>
          <cell r="AU42">
            <v>254.55999999999767</v>
          </cell>
          <cell r="AV42">
            <v>907.61999999999534</v>
          </cell>
          <cell r="AW42">
            <v>518.95999999999185</v>
          </cell>
          <cell r="AX42">
            <v>1385.17</v>
          </cell>
          <cell r="AY42">
            <v>3221.61</v>
          </cell>
          <cell r="AZ42">
            <v>9162.320000000007</v>
          </cell>
          <cell r="BA42">
            <v>11017.75</v>
          </cell>
          <cell r="BB42">
            <v>9290.69</v>
          </cell>
          <cell r="BC42">
            <v>5911.84</v>
          </cell>
          <cell r="BD42">
            <v>6169.31</v>
          </cell>
          <cell r="BE42">
            <v>6464.3</v>
          </cell>
          <cell r="BF42">
            <v>12549.35</v>
          </cell>
          <cell r="BG42">
            <v>14035.36</v>
          </cell>
          <cell r="BH42">
            <v>3679.9400000000101</v>
          </cell>
          <cell r="BI42">
            <v>103.43999999999534</v>
          </cell>
          <cell r="BJ42">
            <v>509.48999999999535</v>
          </cell>
          <cell r="BK42">
            <v>15729.08</v>
          </cell>
          <cell r="BL42">
            <v>17533.61</v>
          </cell>
          <cell r="BM42">
            <v>21828.34</v>
          </cell>
          <cell r="BN42">
            <v>21895.41</v>
          </cell>
          <cell r="BO42">
            <v>4341.609999999986</v>
          </cell>
          <cell r="BP42">
            <v>73997.91</v>
          </cell>
          <cell r="BQ42">
            <v>7714.81</v>
          </cell>
          <cell r="BR42">
            <v>71626.03</v>
          </cell>
          <cell r="BS42">
            <v>9391.0799999999945</v>
          </cell>
          <cell r="BT42">
            <v>9470.31</v>
          </cell>
          <cell r="BU42">
            <v>16335.48</v>
          </cell>
          <cell r="BV42">
            <v>16406.34</v>
          </cell>
          <cell r="BW42">
            <v>30043.74</v>
          </cell>
          <cell r="BX42">
            <v>29084.43</v>
          </cell>
          <cell r="BY42">
            <v>14147.24</v>
          </cell>
          <cell r="BZ42">
            <v>14063.8</v>
          </cell>
          <cell r="CA42">
            <v>324.68</v>
          </cell>
          <cell r="CB42">
            <v>36140.03</v>
          </cell>
          <cell r="CC42">
            <v>35682.76</v>
          </cell>
          <cell r="CD42">
            <v>9144.94</v>
          </cell>
          <cell r="CE42">
            <v>45832.79</v>
          </cell>
          <cell r="CF42">
            <v>8491.93</v>
          </cell>
          <cell r="CG42">
            <v>1051.07</v>
          </cell>
          <cell r="CH42">
            <v>7837.8</v>
          </cell>
          <cell r="CI42">
            <v>64318.69</v>
          </cell>
          <cell r="CJ42">
            <v>64800.47</v>
          </cell>
          <cell r="CK42">
            <v>56967.15</v>
          </cell>
          <cell r="CL42">
            <v>56645.82</v>
          </cell>
          <cell r="CM42">
            <v>56551.430000000008</v>
          </cell>
          <cell r="CN42">
            <v>56631.709999999977</v>
          </cell>
          <cell r="CO42">
            <v>53922.380000000005</v>
          </cell>
          <cell r="CP42">
            <v>3359.5799999999872</v>
          </cell>
          <cell r="CQ42">
            <v>9.7099999999918509</v>
          </cell>
          <cell r="CR42">
            <v>403.83000000000175</v>
          </cell>
          <cell r="CS42">
            <v>2562.9400000000023</v>
          </cell>
          <cell r="CT42">
            <v>2413.2200000000012</v>
          </cell>
          <cell r="CU42">
            <v>4918.6399999999994</v>
          </cell>
          <cell r="CV42">
            <v>5420.7000000000116</v>
          </cell>
          <cell r="CW42">
            <v>5360.5099999999948</v>
          </cell>
          <cell r="CX42">
            <v>1799.9100000000035</v>
          </cell>
          <cell r="CY42">
            <v>2556.1599999999744</v>
          </cell>
          <cell r="CZ42">
            <v>1759.9199999999983</v>
          </cell>
          <cell r="DA42">
            <v>1609.6400000000069</v>
          </cell>
          <cell r="DB42">
            <v>2282.1399999999926</v>
          </cell>
          <cell r="DC42">
            <v>6824.7900000000009</v>
          </cell>
          <cell r="DD42">
            <v>1935.4399999999953</v>
          </cell>
          <cell r="DE42">
            <v>1937.3700000000174</v>
          </cell>
          <cell r="DF42">
            <v>1916.519999999997</v>
          </cell>
          <cell r="DG42">
            <v>1303.1299999999976</v>
          </cell>
          <cell r="DH42">
            <v>3075.9099999999821</v>
          </cell>
          <cell r="DI42">
            <v>3069.2399999999984</v>
          </cell>
          <cell r="DJ42">
            <v>2142.9999999999932</v>
          </cell>
          <cell r="DK42">
            <v>2612.7000000000235</v>
          </cell>
          <cell r="DL42">
            <v>4889.55</v>
          </cell>
          <cell r="DM42">
            <v>14093.689999999955</v>
          </cell>
          <cell r="DN42">
            <v>7925.4000000000351</v>
          </cell>
          <cell r="DO42">
            <v>9313.7600000000784</v>
          </cell>
          <cell r="DP42">
            <v>21938.759999999962</v>
          </cell>
          <cell r="DQ42">
            <v>12409.360000000055</v>
          </cell>
          <cell r="DR42">
            <v>450518.31999999995</v>
          </cell>
          <cell r="DS42">
            <v>23593.040000000019</v>
          </cell>
          <cell r="DT42">
            <v>15216.7</v>
          </cell>
          <cell r="DU42">
            <v>3528.1700000000101</v>
          </cell>
          <cell r="DV42">
            <v>4809.6800000000048</v>
          </cell>
          <cell r="DW42">
            <v>6892.650000000006</v>
          </cell>
          <cell r="DX42">
            <v>7742.6999999999944</v>
          </cell>
          <cell r="DY42">
            <v>5796.2199999999984</v>
          </cell>
          <cell r="DZ42">
            <v>351.32999999999885</v>
          </cell>
          <cell r="EA42">
            <v>8088.2699999999868</v>
          </cell>
          <cell r="EB42">
            <v>6350.2299999999932</v>
          </cell>
          <cell r="EC42">
            <v>2787.9299999999903</v>
          </cell>
          <cell r="ED42">
            <v>1266.1600000000005</v>
          </cell>
          <cell r="EE42">
            <v>6164.3399999999792</v>
          </cell>
          <cell r="EF42">
            <v>71.500000000011639</v>
          </cell>
          <cell r="EG42">
            <v>3401.1600000000153</v>
          </cell>
          <cell r="EH42">
            <v>59.830000000016298</v>
          </cell>
          <cell r="EI42">
            <v>3899.7300000000541</v>
          </cell>
          <cell r="EJ42">
            <v>4209.2400000000025</v>
          </cell>
          <cell r="EK42">
            <v>3012.400000000006</v>
          </cell>
          <cell r="EL42">
            <v>1894.9399999999953</v>
          </cell>
          <cell r="EM42">
            <v>1873.4200000000058</v>
          </cell>
          <cell r="EN42">
            <v>1806.3600000000008</v>
          </cell>
          <cell r="EO42">
            <v>2637.9899999999984</v>
          </cell>
        </row>
        <row r="43">
          <cell r="A43" t="str">
            <v>121 to 150</v>
          </cell>
          <cell r="C43">
            <v>17028.259999999998</v>
          </cell>
          <cell r="D43">
            <v>18439.669999999998</v>
          </cell>
          <cell r="E43">
            <v>6568.8700000000099</v>
          </cell>
          <cell r="F43">
            <v>5979.8899999999849</v>
          </cell>
          <cell r="G43">
            <v>6759.58</v>
          </cell>
          <cell r="H43">
            <v>10344.5</v>
          </cell>
          <cell r="I43">
            <v>19178.259999999998</v>
          </cell>
          <cell r="J43">
            <v>17844.689999999999</v>
          </cell>
          <cell r="K43">
            <v>22188.400000000001</v>
          </cell>
          <cell r="L43">
            <v>7855.5100000000093</v>
          </cell>
          <cell r="M43">
            <v>8288.5699999999924</v>
          </cell>
          <cell r="N43">
            <v>7997.95</v>
          </cell>
          <cell r="O43">
            <v>9919.5</v>
          </cell>
          <cell r="P43">
            <v>26507.88</v>
          </cell>
          <cell r="Q43">
            <v>41008.620000000003</v>
          </cell>
          <cell r="R43">
            <v>144885.91</v>
          </cell>
          <cell r="S43">
            <v>146973.91</v>
          </cell>
          <cell r="T43">
            <v>24193.97</v>
          </cell>
          <cell r="U43">
            <v>24193.97</v>
          </cell>
          <cell r="V43">
            <v>5604.53</v>
          </cell>
          <cell r="W43">
            <v>14253.01</v>
          </cell>
          <cell r="X43">
            <v>5345.37</v>
          </cell>
          <cell r="Y43">
            <v>2772.64</v>
          </cell>
          <cell r="Z43">
            <v>4089.8</v>
          </cell>
          <cell r="AA43">
            <v>12490.94</v>
          </cell>
          <cell r="AB43">
            <v>11017.19</v>
          </cell>
          <cell r="AC43">
            <v>9213.7999999999993</v>
          </cell>
          <cell r="AD43">
            <v>8882.2800000000007</v>
          </cell>
          <cell r="AE43">
            <v>2142.5500000000002</v>
          </cell>
          <cell r="AF43">
            <v>1856.7</v>
          </cell>
          <cell r="AG43">
            <v>2113.9699999999998</v>
          </cell>
          <cell r="AH43">
            <v>-261.52999999999884</v>
          </cell>
          <cell r="AI43">
            <v>-347.74</v>
          </cell>
          <cell r="AJ43">
            <v>-150.28000000000065</v>
          </cell>
          <cell r="AK43">
            <v>-216.76000000000204</v>
          </cell>
          <cell r="AL43">
            <v>-645.60999999999694</v>
          </cell>
          <cell r="AM43">
            <v>-325.77</v>
          </cell>
          <cell r="AN43">
            <v>522.08000000000004</v>
          </cell>
          <cell r="AO43">
            <v>141.83000000000001</v>
          </cell>
          <cell r="AP43">
            <v>432.77</v>
          </cell>
          <cell r="AQ43">
            <v>508.06</v>
          </cell>
          <cell r="AR43">
            <v>14671.71</v>
          </cell>
          <cell r="AS43">
            <v>15672.79</v>
          </cell>
          <cell r="AT43">
            <v>263.68999999999869</v>
          </cell>
          <cell r="AU43">
            <v>487.41</v>
          </cell>
          <cell r="AV43">
            <v>974.71</v>
          </cell>
          <cell r="AW43">
            <v>758.61000000000058</v>
          </cell>
          <cell r="AX43">
            <v>815.56000000000131</v>
          </cell>
          <cell r="AY43">
            <v>758.45000000000073</v>
          </cell>
          <cell r="AZ43">
            <v>898.74000000000524</v>
          </cell>
          <cell r="BA43">
            <v>1458.7599999999948</v>
          </cell>
          <cell r="BB43">
            <v>571.57000000000005</v>
          </cell>
          <cell r="BC43">
            <v>965.09</v>
          </cell>
          <cell r="BD43">
            <v>934.80000000000291</v>
          </cell>
          <cell r="BE43">
            <v>1327.36</v>
          </cell>
          <cell r="BF43">
            <v>988.84000000000378</v>
          </cell>
          <cell r="BG43">
            <v>485.32</v>
          </cell>
          <cell r="BH43">
            <v>352.84000000000378</v>
          </cell>
          <cell r="BI43">
            <v>2962.31</v>
          </cell>
          <cell r="BJ43">
            <v>4190.8</v>
          </cell>
          <cell r="BK43">
            <v>4377.7299999999996</v>
          </cell>
          <cell r="BL43">
            <v>2227.85</v>
          </cell>
          <cell r="BM43">
            <v>6387.14</v>
          </cell>
          <cell r="BN43">
            <v>7332.73</v>
          </cell>
          <cell r="BO43">
            <v>15725.55</v>
          </cell>
          <cell r="BP43">
            <v>125149.66</v>
          </cell>
          <cell r="BQ43">
            <v>13737.68</v>
          </cell>
          <cell r="BR43">
            <v>110182.79</v>
          </cell>
          <cell r="BS43">
            <v>288.22000000000116</v>
          </cell>
          <cell r="BT43">
            <v>57.019999999989523</v>
          </cell>
          <cell r="BU43">
            <v>4425.96</v>
          </cell>
          <cell r="BV43">
            <v>4330.7599999999948</v>
          </cell>
          <cell r="BW43">
            <v>7352.45</v>
          </cell>
          <cell r="BX43">
            <v>7424.19</v>
          </cell>
          <cell r="BY43">
            <v>15302.44</v>
          </cell>
          <cell r="BZ43">
            <v>14987.35</v>
          </cell>
          <cell r="CA43">
            <v>28893.599999999999</v>
          </cell>
          <cell r="CB43">
            <v>28340.75</v>
          </cell>
          <cell r="CC43">
            <v>13709.13</v>
          </cell>
          <cell r="CD43">
            <v>1657.29</v>
          </cell>
          <cell r="CE43">
            <v>1769.34</v>
          </cell>
          <cell r="CF43">
            <v>42.030000000000655</v>
          </cell>
          <cell r="CG43">
            <v>241.9</v>
          </cell>
          <cell r="CH43">
            <v>311.82</v>
          </cell>
          <cell r="CI43">
            <v>367.51</v>
          </cell>
          <cell r="CJ43">
            <v>295.39</v>
          </cell>
          <cell r="CK43">
            <v>268.55</v>
          </cell>
          <cell r="CL43">
            <v>260.52999999999997</v>
          </cell>
          <cell r="CM43">
            <v>233.19000000000005</v>
          </cell>
          <cell r="CN43">
            <v>225.26000000000022</v>
          </cell>
          <cell r="CO43">
            <v>56647.89</v>
          </cell>
          <cell r="CP43">
            <v>2181.2999999999993</v>
          </cell>
          <cell r="CQ43">
            <v>2068.7199999999975</v>
          </cell>
          <cell r="CR43">
            <v>1837.4900000000052</v>
          </cell>
          <cell r="CS43">
            <v>1848.1899999999878</v>
          </cell>
          <cell r="CT43">
            <v>1848.1900000000023</v>
          </cell>
          <cell r="CU43">
            <v>2188.0599999999977</v>
          </cell>
          <cell r="CV43">
            <v>266.40999999999622</v>
          </cell>
          <cell r="CW43">
            <v>402.09999999999854</v>
          </cell>
          <cell r="CX43">
            <v>226.07000000000698</v>
          </cell>
          <cell r="CY43">
            <v>802.36000000000058</v>
          </cell>
          <cell r="CZ43">
            <v>810.33000000000175</v>
          </cell>
          <cell r="DA43">
            <v>822.81000000000131</v>
          </cell>
          <cell r="DB43">
            <v>1841.0299999999988</v>
          </cell>
          <cell r="DC43">
            <v>1870.7899999999972</v>
          </cell>
          <cell r="DD43">
            <v>1894.3600000000006</v>
          </cell>
          <cell r="DE43">
            <v>1894.3600000000006</v>
          </cell>
          <cell r="DF43">
            <v>1762.2700000000041</v>
          </cell>
          <cell r="DG43">
            <v>381.00999999999476</v>
          </cell>
          <cell r="DH43">
            <v>1771.359999999986</v>
          </cell>
          <cell r="DI43">
            <v>1883.9599999999919</v>
          </cell>
          <cell r="DJ43">
            <v>1743.5899999999965</v>
          </cell>
          <cell r="DK43">
            <v>296.44000000000233</v>
          </cell>
          <cell r="DL43">
            <v>336.61000000000058</v>
          </cell>
          <cell r="DM43">
            <v>300.91999999999825</v>
          </cell>
          <cell r="DN43">
            <v>300.93000000000757</v>
          </cell>
          <cell r="DO43">
            <v>295.0399999999936</v>
          </cell>
          <cell r="DP43">
            <v>1552.6100000000006</v>
          </cell>
          <cell r="DQ43">
            <v>3323.7400000000052</v>
          </cell>
          <cell r="DR43">
            <v>1050.0000000000582</v>
          </cell>
          <cell r="DS43">
            <v>62.059999999997672</v>
          </cell>
          <cell r="DT43">
            <v>6206.81</v>
          </cell>
          <cell r="DU43">
            <v>1105.2099999999919</v>
          </cell>
          <cell r="DV43">
            <v>2094.9400000000023</v>
          </cell>
          <cell r="DW43">
            <v>1560.6500000000233</v>
          </cell>
          <cell r="DX43">
            <v>466.51999999998952</v>
          </cell>
          <cell r="DY43">
            <v>706.09000000002561</v>
          </cell>
          <cell r="DZ43">
            <v>1733.8800000000047</v>
          </cell>
          <cell r="EA43">
            <v>3038.1999999999971</v>
          </cell>
          <cell r="EB43">
            <v>2330.0999999999985</v>
          </cell>
          <cell r="EC43">
            <v>1008.3299999999945</v>
          </cell>
          <cell r="ED43">
            <v>1618.7299999999959</v>
          </cell>
          <cell r="EE43">
            <v>1535.7699999999968</v>
          </cell>
          <cell r="EF43">
            <v>1248.7499999999927</v>
          </cell>
          <cell r="EG43">
            <v>1111.5899999999965</v>
          </cell>
          <cell r="EH43">
            <v>1429.1900000000023</v>
          </cell>
          <cell r="EI43">
            <v>1069.4099999999999</v>
          </cell>
          <cell r="EJ43">
            <v>1235.7999999999993</v>
          </cell>
          <cell r="EK43">
            <v>1119.8500000000022</v>
          </cell>
          <cell r="EL43">
            <v>1119.8499999999985</v>
          </cell>
          <cell r="EM43">
            <v>136.41999999999825</v>
          </cell>
          <cell r="EN43">
            <v>165.81000000000495</v>
          </cell>
          <cell r="EO43">
            <v>167.19999999999709</v>
          </cell>
        </row>
        <row r="44">
          <cell r="A44" t="str">
            <v>151 to 180</v>
          </cell>
          <cell r="C44">
            <v>5611.36</v>
          </cell>
          <cell r="D44">
            <v>8334.89</v>
          </cell>
          <cell r="E44">
            <v>3494.56</v>
          </cell>
          <cell r="F44">
            <v>1557.91</v>
          </cell>
          <cell r="G44">
            <v>4041.39</v>
          </cell>
          <cell r="H44">
            <v>2299.2199999999998</v>
          </cell>
          <cell r="I44">
            <v>1782.5</v>
          </cell>
          <cell r="J44">
            <v>4459.5399999999936</v>
          </cell>
          <cell r="K44">
            <v>5612.47</v>
          </cell>
          <cell r="L44">
            <v>2398.9699999999998</v>
          </cell>
          <cell r="M44">
            <v>4363.5300000000061</v>
          </cell>
          <cell r="N44">
            <v>3109.73</v>
          </cell>
          <cell r="O44">
            <v>3460.28</v>
          </cell>
          <cell r="P44">
            <v>6128.56</v>
          </cell>
          <cell r="Q44">
            <v>4101.18</v>
          </cell>
          <cell r="R44">
            <v>5818.97</v>
          </cell>
          <cell r="S44">
            <v>5192.82</v>
          </cell>
          <cell r="T44">
            <v>2662.8</v>
          </cell>
          <cell r="U44">
            <v>2662.8</v>
          </cell>
          <cell r="V44">
            <v>3270.01</v>
          </cell>
          <cell r="W44">
            <v>3277.74</v>
          </cell>
          <cell r="X44">
            <v>2742.34</v>
          </cell>
          <cell r="Y44">
            <v>2870.03</v>
          </cell>
          <cell r="Z44">
            <v>3151.35</v>
          </cell>
          <cell r="AA44">
            <v>3079.98</v>
          </cell>
          <cell r="AB44">
            <v>2285.6</v>
          </cell>
          <cell r="AC44">
            <v>2126.6</v>
          </cell>
          <cell r="AD44">
            <v>416.94000000000051</v>
          </cell>
          <cell r="AE44">
            <v>408.72</v>
          </cell>
          <cell r="AF44">
            <v>459.71</v>
          </cell>
          <cell r="AG44">
            <v>261.45</v>
          </cell>
          <cell r="AH44">
            <v>300.62</v>
          </cell>
          <cell r="AI44">
            <v>455.21</v>
          </cell>
          <cell r="AJ44">
            <v>403.47</v>
          </cell>
          <cell r="AK44">
            <v>314.53000000000065</v>
          </cell>
          <cell r="AL44">
            <v>276.52</v>
          </cell>
          <cell r="AM44">
            <v>322.04000000000002</v>
          </cell>
          <cell r="AN44">
            <v>-486.06000000000131</v>
          </cell>
          <cell r="AO44">
            <v>636.16999999999996</v>
          </cell>
          <cell r="AP44">
            <v>-910.45999999999913</v>
          </cell>
          <cell r="AQ44">
            <v>1446.1</v>
          </cell>
          <cell r="AR44">
            <v>1234.76</v>
          </cell>
          <cell r="AS44">
            <v>614.11000000000058</v>
          </cell>
          <cell r="AT44">
            <v>674.80000000000109</v>
          </cell>
          <cell r="AU44">
            <v>477.36000000000058</v>
          </cell>
          <cell r="AV44">
            <v>477.36</v>
          </cell>
          <cell r="AW44">
            <v>277.36</v>
          </cell>
          <cell r="AX44">
            <v>328.43</v>
          </cell>
          <cell r="AY44">
            <v>148.38999999999999</v>
          </cell>
          <cell r="AZ44">
            <v>331.9</v>
          </cell>
          <cell r="BA44">
            <v>301.48</v>
          </cell>
          <cell r="BB44">
            <v>441.4</v>
          </cell>
          <cell r="BC44">
            <v>428.68999999999869</v>
          </cell>
          <cell r="BD44">
            <v>382.14000000000306</v>
          </cell>
          <cell r="BE44">
            <v>439.02</v>
          </cell>
          <cell r="BF44">
            <v>741.75</v>
          </cell>
          <cell r="BG44">
            <v>408.43</v>
          </cell>
          <cell r="BH44">
            <v>643.2400000000016</v>
          </cell>
          <cell r="BI44">
            <v>410.65</v>
          </cell>
          <cell r="BJ44">
            <v>443.11000000000058</v>
          </cell>
          <cell r="BK44">
            <v>466.95000000000073</v>
          </cell>
          <cell r="BL44">
            <v>7839.8300000000054</v>
          </cell>
          <cell r="BM44">
            <v>5776.34</v>
          </cell>
          <cell r="BN44">
            <v>6884.05</v>
          </cell>
          <cell r="BO44">
            <v>12750.56</v>
          </cell>
          <cell r="BP44">
            <v>31791.37</v>
          </cell>
          <cell r="BQ44">
            <v>809.95999999999913</v>
          </cell>
          <cell r="BR44">
            <v>45759.87</v>
          </cell>
          <cell r="BS44">
            <v>6013.1800000000148</v>
          </cell>
          <cell r="BT44">
            <v>8636.6800000000076</v>
          </cell>
          <cell r="BU44">
            <v>6717.9</v>
          </cell>
          <cell r="BV44">
            <v>12512.22</v>
          </cell>
          <cell r="BW44">
            <v>45.889999999999418</v>
          </cell>
          <cell r="BX44">
            <v>45.900000000001455</v>
          </cell>
          <cell r="BY44">
            <v>2885.12</v>
          </cell>
          <cell r="BZ44">
            <v>2740.6000000000058</v>
          </cell>
          <cell r="CA44">
            <v>6215.64</v>
          </cell>
          <cell r="CB44">
            <v>11375.9</v>
          </cell>
          <cell r="CC44">
            <v>14588.96</v>
          </cell>
          <cell r="CD44">
            <v>1414.13</v>
          </cell>
          <cell r="CE44">
            <v>801.16</v>
          </cell>
          <cell r="CF44">
            <v>139.94</v>
          </cell>
          <cell r="CG44">
            <v>139.94000000000051</v>
          </cell>
          <cell r="CH44">
            <v>211.18</v>
          </cell>
          <cell r="CI44">
            <v>211.18</v>
          </cell>
          <cell r="CJ44">
            <v>211.18</v>
          </cell>
          <cell r="CK44">
            <v>211.18</v>
          </cell>
          <cell r="CL44">
            <v>211.18</v>
          </cell>
          <cell r="CM44">
            <v>264.60999999999967</v>
          </cell>
          <cell r="CN44">
            <v>251.55999999999995</v>
          </cell>
          <cell r="CO44">
            <v>254.53999999999996</v>
          </cell>
          <cell r="CP44">
            <v>260.52</v>
          </cell>
          <cell r="CQ44">
            <v>234.63000000000011</v>
          </cell>
          <cell r="CR44">
            <v>234.63000000000011</v>
          </cell>
          <cell r="CS44">
            <v>420.69999999999982</v>
          </cell>
          <cell r="CT44">
            <v>222.57000000000016</v>
          </cell>
          <cell r="CU44">
            <v>303.36000000000058</v>
          </cell>
          <cell r="CV44">
            <v>2288.16</v>
          </cell>
          <cell r="CW44">
            <v>2181.920000000001</v>
          </cell>
          <cell r="CX44">
            <v>2180.5699999999997</v>
          </cell>
          <cell r="CY44">
            <v>2180.5699999999997</v>
          </cell>
          <cell r="CZ44">
            <v>2195.5699999999997</v>
          </cell>
          <cell r="DA44">
            <v>2208.0099999999984</v>
          </cell>
          <cell r="DB44">
            <v>2355.869999999999</v>
          </cell>
          <cell r="DC44">
            <v>1694.6100000000006</v>
          </cell>
          <cell r="DD44">
            <v>236.33999999999651</v>
          </cell>
          <cell r="DE44">
            <v>214.86000000000058</v>
          </cell>
          <cell r="DF44">
            <v>226.07000000000153</v>
          </cell>
          <cell r="DG44">
            <v>226.06999999999971</v>
          </cell>
          <cell r="DH44">
            <v>1238.8199999999997</v>
          </cell>
          <cell r="DI44">
            <v>1844.5800000000017</v>
          </cell>
          <cell r="DJ44">
            <v>1862.9799999999959</v>
          </cell>
          <cell r="DK44">
            <v>1841.0299999999988</v>
          </cell>
          <cell r="DL44">
            <v>1848.8700000000026</v>
          </cell>
          <cell r="DM44">
            <v>1894.3600000000006</v>
          </cell>
          <cell r="DN44">
            <v>1894.3199999999997</v>
          </cell>
          <cell r="DO44">
            <v>643.7300000000032</v>
          </cell>
          <cell r="DP44">
            <v>1771.3600000000006</v>
          </cell>
          <cell r="DQ44">
            <v>1737.9900000000052</v>
          </cell>
          <cell r="DR44">
            <v>1610.4100000000035</v>
          </cell>
          <cell r="DS44">
            <v>1330.6100000000006</v>
          </cell>
          <cell r="DT44">
            <v>1216.8800000000001</v>
          </cell>
          <cell r="DU44">
            <v>1411.8000000000029</v>
          </cell>
          <cell r="DV44">
            <v>1389.8499999999985</v>
          </cell>
          <cell r="DW44">
            <v>856.99000000000524</v>
          </cell>
          <cell r="DX44">
            <v>839.82999999999447</v>
          </cell>
          <cell r="DY44">
            <v>982.37999999999738</v>
          </cell>
          <cell r="DZ44">
            <v>1370.1299999999756</v>
          </cell>
          <cell r="EA44">
            <v>454.22999999998137</v>
          </cell>
          <cell r="EB44">
            <v>1212.1700000000128</v>
          </cell>
          <cell r="EC44">
            <v>893.39999999999418</v>
          </cell>
          <cell r="ED44">
            <v>675.54000000000815</v>
          </cell>
          <cell r="EE44">
            <v>523.5</v>
          </cell>
          <cell r="EF44">
            <v>496.64999999999418</v>
          </cell>
          <cell r="EG44">
            <v>130.54999999999563</v>
          </cell>
          <cell r="EH44">
            <v>130.54999999999563</v>
          </cell>
          <cell r="EI44">
            <v>206.93000000000029</v>
          </cell>
          <cell r="EJ44">
            <v>353.69999999999709</v>
          </cell>
          <cell r="EK44">
            <v>300.88999999999942</v>
          </cell>
          <cell r="EL44">
            <v>300.88999999999942</v>
          </cell>
          <cell r="EM44">
            <v>580.38000000000102</v>
          </cell>
          <cell r="EN44">
            <v>537.42000000000189</v>
          </cell>
          <cell r="EO44">
            <v>253.34999999999854</v>
          </cell>
        </row>
        <row r="45">
          <cell r="A45" t="str">
            <v>180+</v>
          </cell>
          <cell r="C45">
            <v>7398</v>
          </cell>
          <cell r="D45">
            <v>280.98999999999069</v>
          </cell>
          <cell r="E45">
            <v>3080.9999999998836</v>
          </cell>
          <cell r="F45">
            <v>4173.0099999998929</v>
          </cell>
          <cell r="G45">
            <v>9413.3799999999992</v>
          </cell>
          <cell r="H45">
            <v>11370.04</v>
          </cell>
          <cell r="I45">
            <v>11749.720000000088</v>
          </cell>
          <cell r="J45">
            <v>28805.320000000065</v>
          </cell>
          <cell r="K45">
            <v>28589.679999999935</v>
          </cell>
          <cell r="L45">
            <v>17038.480000000098</v>
          </cell>
          <cell r="M45">
            <v>17706.259999999998</v>
          </cell>
          <cell r="N45">
            <v>8291.0699999999488</v>
          </cell>
          <cell r="O45">
            <v>8178.2900000000373</v>
          </cell>
          <cell r="P45">
            <v>8138.88</v>
          </cell>
          <cell r="Q45">
            <v>7648.4700000000303</v>
          </cell>
          <cell r="R45">
            <v>7700.99</v>
          </cell>
          <cell r="S45">
            <v>8295.2100000000064</v>
          </cell>
          <cell r="T45">
            <v>7817.7000000000116</v>
          </cell>
          <cell r="U45">
            <v>7817.7000000000116</v>
          </cell>
          <cell r="V45">
            <v>8082.91</v>
          </cell>
          <cell r="W45">
            <v>8115.9500000000116</v>
          </cell>
          <cell r="X45">
            <v>7458</v>
          </cell>
          <cell r="Y45">
            <v>7659.12</v>
          </cell>
          <cell r="Z45">
            <v>6362.25</v>
          </cell>
          <cell r="AA45">
            <v>7387.23</v>
          </cell>
          <cell r="AB45">
            <v>6268.070000000007</v>
          </cell>
          <cell r="AC45">
            <v>3647.3199999999924</v>
          </cell>
          <cell r="AD45">
            <v>5118.4399999999996</v>
          </cell>
          <cell r="AE45">
            <v>5118.3599999999997</v>
          </cell>
          <cell r="AF45">
            <v>5118.3599999999997</v>
          </cell>
          <cell r="AG45">
            <v>5234.4399999999996</v>
          </cell>
          <cell r="AH45">
            <v>2540.1</v>
          </cell>
          <cell r="AI45">
            <v>4143.7400000000052</v>
          </cell>
          <cell r="AJ45">
            <v>2906.47</v>
          </cell>
          <cell r="AK45">
            <v>1355.66</v>
          </cell>
          <cell r="AL45">
            <v>2817.66</v>
          </cell>
          <cell r="AM45">
            <v>2300.02</v>
          </cell>
          <cell r="AN45">
            <v>2430.9899999999998</v>
          </cell>
          <cell r="AO45">
            <v>2565.48</v>
          </cell>
          <cell r="AP45">
            <v>3444.17</v>
          </cell>
          <cell r="AQ45">
            <v>3429.06</v>
          </cell>
          <cell r="AR45">
            <v>1838.62</v>
          </cell>
          <cell r="AS45">
            <v>1680.13</v>
          </cell>
          <cell r="AT45">
            <v>1637.67</v>
          </cell>
          <cell r="AU45">
            <v>328.2300000000032</v>
          </cell>
          <cell r="AV45">
            <v>708.78000000000611</v>
          </cell>
          <cell r="AW45">
            <v>25.899999999994179</v>
          </cell>
          <cell r="AX45">
            <v>2072.88</v>
          </cell>
          <cell r="AY45">
            <v>2072.88</v>
          </cell>
          <cell r="AZ45">
            <v>1039.3699999999999</v>
          </cell>
          <cell r="BA45">
            <v>1083.7</v>
          </cell>
          <cell r="BB45">
            <v>1155.96</v>
          </cell>
          <cell r="BC45">
            <v>906.75</v>
          </cell>
          <cell r="BD45">
            <v>839.27999999999884</v>
          </cell>
          <cell r="BE45">
            <v>848.07999999999447</v>
          </cell>
          <cell r="BF45">
            <v>954.01000000000204</v>
          </cell>
          <cell r="BG45">
            <v>1000.1</v>
          </cell>
          <cell r="BH45">
            <v>1048.4000000000001</v>
          </cell>
          <cell r="BI45">
            <v>1177.05</v>
          </cell>
          <cell r="BJ45">
            <v>1178.78</v>
          </cell>
          <cell r="BK45">
            <v>1241.42</v>
          </cell>
          <cell r="BL45">
            <v>1482.18</v>
          </cell>
          <cell r="BM45">
            <v>1371.35</v>
          </cell>
          <cell r="BN45">
            <v>1368.070000000007</v>
          </cell>
          <cell r="BO45">
            <v>1552</v>
          </cell>
          <cell r="BP45">
            <v>138324.32</v>
          </cell>
          <cell r="BQ45">
            <v>45631.85</v>
          </cell>
          <cell r="BR45">
            <v>173338.5</v>
          </cell>
          <cell r="BS45">
            <v>5765.070000000007</v>
          </cell>
          <cell r="BT45">
            <v>5146.0900000000256</v>
          </cell>
          <cell r="BU45">
            <v>5146.0900000000111</v>
          </cell>
          <cell r="BV45">
            <v>5138.570000000007</v>
          </cell>
          <cell r="BW45">
            <v>5135.890000000014</v>
          </cell>
          <cell r="BX45">
            <v>4277.2</v>
          </cell>
          <cell r="BY45">
            <v>5007.7299999999814</v>
          </cell>
          <cell r="BZ45">
            <v>5842.8999999999942</v>
          </cell>
          <cell r="CA45">
            <v>2341.4800000000105</v>
          </cell>
          <cell r="CB45">
            <v>16665.89</v>
          </cell>
          <cell r="CC45">
            <v>28004.89</v>
          </cell>
          <cell r="CD45">
            <v>1387.5400000000081</v>
          </cell>
          <cell r="CE45">
            <v>750.61999999999534</v>
          </cell>
          <cell r="CF45">
            <v>432.30999999999767</v>
          </cell>
          <cell r="CG45">
            <v>432.31000000001222</v>
          </cell>
          <cell r="CH45">
            <v>272.25</v>
          </cell>
          <cell r="CI45">
            <v>272.25</v>
          </cell>
          <cell r="CJ45">
            <v>272.25</v>
          </cell>
          <cell r="CK45">
            <v>272.25</v>
          </cell>
          <cell r="CL45">
            <v>272.25</v>
          </cell>
          <cell r="CM45">
            <v>272.25</v>
          </cell>
          <cell r="CN45">
            <v>483.42999999999302</v>
          </cell>
          <cell r="CO45">
            <v>483.42999999999302</v>
          </cell>
          <cell r="CP45">
            <v>483.42999999999302</v>
          </cell>
          <cell r="CQ45">
            <v>483.43000000000757</v>
          </cell>
          <cell r="CR45">
            <v>483.42999999999302</v>
          </cell>
          <cell r="CS45">
            <v>510.9600000000064</v>
          </cell>
          <cell r="CT45">
            <v>709.08999999999651</v>
          </cell>
          <cell r="CU45">
            <v>709.08999999999651</v>
          </cell>
          <cell r="CV45">
            <v>712.07000000000698</v>
          </cell>
          <cell r="CW45">
            <v>710.8700000000099</v>
          </cell>
          <cell r="CX45">
            <v>710.8700000000099</v>
          </cell>
          <cell r="CY45">
            <v>683.34999999999127</v>
          </cell>
          <cell r="CZ45">
            <v>683.35000000000582</v>
          </cell>
          <cell r="DA45">
            <v>896.94999999999709</v>
          </cell>
          <cell r="DB45">
            <v>958.47999999999593</v>
          </cell>
          <cell r="DC45">
            <v>1625.2699999999895</v>
          </cell>
          <cell r="DD45">
            <v>3273.6399999999994</v>
          </cell>
          <cell r="DE45">
            <v>3295.1200000000099</v>
          </cell>
          <cell r="DF45">
            <v>3295.1199999999953</v>
          </cell>
          <cell r="DG45">
            <v>3284.5699999999924</v>
          </cell>
          <cell r="DH45">
            <v>4221.1000000000058</v>
          </cell>
          <cell r="DI45">
            <v>4244.5899999999965</v>
          </cell>
          <cell r="DJ45">
            <v>4244.5899999999965</v>
          </cell>
          <cell r="DK45">
            <v>4452.070000000007</v>
          </cell>
          <cell r="DL45">
            <v>4505.6399999999994</v>
          </cell>
          <cell r="DM45">
            <v>4642.1600000000035</v>
          </cell>
          <cell r="DN45">
            <v>4664.1499999999942</v>
          </cell>
          <cell r="DO45">
            <v>4664.2699999999895</v>
          </cell>
          <cell r="DP45">
            <v>6241.2400000000052</v>
          </cell>
          <cell r="DQ45">
            <v>6435.609999999986</v>
          </cell>
          <cell r="DR45">
            <v>6368.3800000000047</v>
          </cell>
          <cell r="DS45">
            <v>6386.1000000000058</v>
          </cell>
          <cell r="DT45">
            <v>6599.7699999999895</v>
          </cell>
          <cell r="DU45">
            <v>6599.7699999999895</v>
          </cell>
          <cell r="DV45">
            <v>6621.7200000000012</v>
          </cell>
          <cell r="DW45">
            <v>8110.3999999999942</v>
          </cell>
          <cell r="DX45">
            <v>8089.0199999999895</v>
          </cell>
          <cell r="DY45">
            <v>8116.1300000000047</v>
          </cell>
          <cell r="DZ45">
            <v>8428.0199999999895</v>
          </cell>
          <cell r="EA45">
            <v>8560.7799999999988</v>
          </cell>
          <cell r="EB45">
            <v>4907.4499999999825</v>
          </cell>
          <cell r="EC45">
            <v>4905.8699999999953</v>
          </cell>
          <cell r="ED45">
            <v>4545.3999999999942</v>
          </cell>
          <cell r="EE45">
            <v>4521.3600000000151</v>
          </cell>
          <cell r="EF45">
            <v>4547.4199999999837</v>
          </cell>
          <cell r="EG45">
            <v>4786.8500000000058</v>
          </cell>
          <cell r="EH45">
            <v>4786.8500000000058</v>
          </cell>
          <cell r="EI45">
            <v>4804.6699999999837</v>
          </cell>
          <cell r="EJ45">
            <v>5022.0199999999895</v>
          </cell>
          <cell r="EK45">
            <v>5013.3400000000256</v>
          </cell>
          <cell r="EL45">
            <v>5012.5500000000175</v>
          </cell>
          <cell r="EM45">
            <v>5012.5499999999884</v>
          </cell>
          <cell r="EN45">
            <v>4988.6999999999825</v>
          </cell>
          <cell r="EO45">
            <v>4988.7000000000116</v>
          </cell>
        </row>
        <row r="50">
          <cell r="A50" t="str">
            <v>Credit balances</v>
          </cell>
          <cell r="C50">
            <v>-542292.84</v>
          </cell>
          <cell r="D50">
            <v>-484891.22</v>
          </cell>
          <cell r="E50">
            <v>-424290.91</v>
          </cell>
          <cell r="F50">
            <v>-435118.58</v>
          </cell>
          <cell r="G50">
            <v>-428918.05</v>
          </cell>
          <cell r="H50">
            <v>-378294.1</v>
          </cell>
          <cell r="I50">
            <v>-371191.49</v>
          </cell>
          <cell r="J50">
            <v>-374151.61</v>
          </cell>
          <cell r="K50">
            <v>-347873.64</v>
          </cell>
          <cell r="L50">
            <v>-423947.85</v>
          </cell>
          <cell r="M50">
            <v>-401938.07</v>
          </cell>
          <cell r="N50">
            <v>-344214.33</v>
          </cell>
          <cell r="O50">
            <v>-286893.88</v>
          </cell>
          <cell r="P50">
            <v>-281700.39</v>
          </cell>
          <cell r="Q50">
            <v>-276888.53000000003</v>
          </cell>
          <cell r="R50">
            <v>-306421.75</v>
          </cell>
          <cell r="S50">
            <v>-305697.31</v>
          </cell>
          <cell r="T50">
            <v>-274926.03000000003</v>
          </cell>
          <cell r="U50">
            <v>-275051.38</v>
          </cell>
          <cell r="V50">
            <v>-267857.14</v>
          </cell>
          <cell r="W50">
            <v>-247823.98</v>
          </cell>
          <cell r="X50">
            <v>-242336.24</v>
          </cell>
          <cell r="Y50">
            <v>-230881.71</v>
          </cell>
          <cell r="Z50">
            <v>-244699.59</v>
          </cell>
          <cell r="AA50">
            <v>-221266.7</v>
          </cell>
          <cell r="AB50">
            <v>-197934.1</v>
          </cell>
          <cell r="AC50">
            <v>-177995</v>
          </cell>
          <cell r="AD50">
            <v>-194699.95</v>
          </cell>
          <cell r="AE50">
            <v>-199209.72</v>
          </cell>
          <cell r="AF50">
            <v>-203772.67</v>
          </cell>
          <cell r="AG50">
            <v>-214902.95</v>
          </cell>
          <cell r="AH50">
            <v>-102402.34</v>
          </cell>
          <cell r="AI50">
            <v>-103254.15</v>
          </cell>
          <cell r="AJ50">
            <v>-192718.75</v>
          </cell>
          <cell r="AK50">
            <v>-233434.66</v>
          </cell>
          <cell r="AL50">
            <v>-123285.83</v>
          </cell>
          <cell r="AM50">
            <v>-113033.16</v>
          </cell>
          <cell r="AN50">
            <v>-101387.8</v>
          </cell>
          <cell r="AO50">
            <v>-95484.68</v>
          </cell>
          <cell r="AP50">
            <v>-60533.79</v>
          </cell>
          <cell r="AQ50">
            <v>-66497.490000000005</v>
          </cell>
          <cell r="AR50">
            <v>-58356.18</v>
          </cell>
          <cell r="AS50">
            <v>-62089.16</v>
          </cell>
          <cell r="AT50">
            <v>-52351.86</v>
          </cell>
          <cell r="AU50">
            <v>-63482.84</v>
          </cell>
          <cell r="AV50">
            <v>-70591.509999999995</v>
          </cell>
          <cell r="AW50">
            <v>-82286.210000000006</v>
          </cell>
          <cell r="AX50">
            <v>-82168.509999999995</v>
          </cell>
          <cell r="AY50">
            <v>-87470.2</v>
          </cell>
          <cell r="AZ50">
            <v>-81365.490000000005</v>
          </cell>
          <cell r="BA50">
            <v>-74430.7</v>
          </cell>
          <cell r="BB50">
            <v>-63241.42</v>
          </cell>
          <cell r="BC50">
            <v>-78421.41</v>
          </cell>
          <cell r="BD50">
            <v>-70665.179999999993</v>
          </cell>
          <cell r="BE50">
            <v>-66328.81</v>
          </cell>
          <cell r="BF50">
            <v>-84882.32</v>
          </cell>
          <cell r="BG50">
            <v>-76359.899999999994</v>
          </cell>
          <cell r="BH50">
            <v>-70293.119999999995</v>
          </cell>
          <cell r="BI50">
            <v>-50721.56</v>
          </cell>
          <cell r="BJ50">
            <v>-69641.88</v>
          </cell>
          <cell r="BK50">
            <v>-53232.94</v>
          </cell>
          <cell r="BL50">
            <v>-55146</v>
          </cell>
          <cell r="BM50">
            <v>-91435.58</v>
          </cell>
          <cell r="BN50">
            <v>-97534.399999999994</v>
          </cell>
          <cell r="BO50">
            <v>-74367.210000000006</v>
          </cell>
          <cell r="BP50">
            <v>-110986.58</v>
          </cell>
          <cell r="BQ50">
            <v>-138972.42000000001</v>
          </cell>
          <cell r="BR50">
            <v>-207073.14</v>
          </cell>
          <cell r="BS50">
            <v>-124936.35</v>
          </cell>
          <cell r="BT50">
            <v>-82953.3</v>
          </cell>
          <cell r="BU50">
            <v>-69964.19</v>
          </cell>
          <cell r="BV50">
            <v>-75859.41</v>
          </cell>
          <cell r="BW50">
            <v>-60085.54</v>
          </cell>
          <cell r="BX50">
            <v>-60728.12</v>
          </cell>
          <cell r="BY50">
            <v>-55679.27</v>
          </cell>
          <cell r="BZ50">
            <v>-77748.11</v>
          </cell>
          <cell r="CA50">
            <v>-85110.12</v>
          </cell>
          <cell r="CB50">
            <v>-59265.81</v>
          </cell>
          <cell r="CC50">
            <v>-44640.92</v>
          </cell>
          <cell r="CD50">
            <v>-61392.93</v>
          </cell>
          <cell r="CE50">
            <v>-36018.25</v>
          </cell>
          <cell r="CF50">
            <v>-66352.009999999995</v>
          </cell>
          <cell r="CG50">
            <v>-58503.37</v>
          </cell>
          <cell r="CH50">
            <v>-42530.52</v>
          </cell>
          <cell r="CI50">
            <v>-38918.42</v>
          </cell>
          <cell r="CJ50">
            <v>-46773.79</v>
          </cell>
          <cell r="CK50">
            <v>-47167.24</v>
          </cell>
          <cell r="CL50">
            <v>-45621.56</v>
          </cell>
          <cell r="CM50">
            <v>-49679.229999999996</v>
          </cell>
          <cell r="CN50">
            <v>-39751.360000000001</v>
          </cell>
          <cell r="CO50">
            <v>-42002.95</v>
          </cell>
          <cell r="CP50">
            <v>-45853.99</v>
          </cell>
          <cell r="CQ50">
            <v>-31966.67</v>
          </cell>
          <cell r="CR50">
            <v>-35915.929999999993</v>
          </cell>
          <cell r="CS50">
            <v>-42458.060000000005</v>
          </cell>
          <cell r="CT50">
            <v>-42493.33</v>
          </cell>
          <cell r="CU50">
            <v>-79026.86</v>
          </cell>
          <cell r="CV50">
            <v>-113548.53</v>
          </cell>
          <cell r="CW50">
            <v>-75658.090000000011</v>
          </cell>
          <cell r="CX50">
            <v>-56590.86</v>
          </cell>
          <cell r="CY50">
            <v>-58137.56</v>
          </cell>
          <cell r="CZ50">
            <v>-57617.229999999996</v>
          </cell>
          <cell r="DA50">
            <v>-69023.569999999992</v>
          </cell>
          <cell r="DB50">
            <v>-65753.3</v>
          </cell>
          <cell r="DC50">
            <v>-53836.710000000006</v>
          </cell>
          <cell r="DD50">
            <v>-36375.520000000004</v>
          </cell>
          <cell r="DE50">
            <v>-40148.130000000005</v>
          </cell>
          <cell r="DF50">
            <v>-42068.17</v>
          </cell>
          <cell r="DG50">
            <v>-45997.69</v>
          </cell>
          <cell r="DH50">
            <v>-46311.78</v>
          </cell>
          <cell r="DI50">
            <v>-68882.7</v>
          </cell>
          <cell r="DJ50">
            <v>-65099.580000000009</v>
          </cell>
          <cell r="DK50">
            <v>-74672.22</v>
          </cell>
          <cell r="DL50">
            <v>-72543.069999999992</v>
          </cell>
          <cell r="DM50">
            <v>-88174.32</v>
          </cell>
          <cell r="DN50">
            <v>-61371.78</v>
          </cell>
          <cell r="DO50">
            <v>-78380.61</v>
          </cell>
          <cell r="DP50">
            <v>-52452.46</v>
          </cell>
          <cell r="DQ50">
            <v>-62550.520000000004</v>
          </cell>
          <cell r="DR50">
            <v>-62122.969999999994</v>
          </cell>
          <cell r="DS50">
            <v>-62932.390000000007</v>
          </cell>
          <cell r="DT50">
            <v>-78464.84</v>
          </cell>
          <cell r="DU50">
            <v>-70243.88</v>
          </cell>
          <cell r="DV50">
            <v>-80892.37000000001</v>
          </cell>
          <cell r="DW50">
            <v>-73041.17</v>
          </cell>
          <cell r="DX50">
            <v>-70342.06</v>
          </cell>
          <cell r="DY50">
            <v>-72085.98000000001</v>
          </cell>
          <cell r="DZ50">
            <v>-70128.950000000012</v>
          </cell>
          <cell r="EA50">
            <v>-63995.899999999994</v>
          </cell>
          <cell r="EB50">
            <v>-66082.080000000002</v>
          </cell>
          <cell r="EC50">
            <v>-71273.509999999995</v>
          </cell>
          <cell r="ED50">
            <v>-70320.13</v>
          </cell>
          <cell r="EE50">
            <v>-56900.93</v>
          </cell>
          <cell r="EF50">
            <v>-59822.99</v>
          </cell>
          <cell r="EG50">
            <v>-57079.580000000016</v>
          </cell>
          <cell r="EH50">
            <v>-55495.240000000005</v>
          </cell>
          <cell r="EI50">
            <v>-43089.329999999994</v>
          </cell>
          <cell r="EJ50">
            <v>-54153.52</v>
          </cell>
          <cell r="EK50">
            <v>-49238.899999999987</v>
          </cell>
          <cell r="EL50">
            <v>-52614.26</v>
          </cell>
          <cell r="EM50">
            <v>-38703.18</v>
          </cell>
          <cell r="EN50">
            <v>-47194.06</v>
          </cell>
          <cell r="EO50">
            <v>-52581.210000000006</v>
          </cell>
        </row>
        <row r="51">
          <cell r="A51" t="str">
            <v>Current</v>
          </cell>
          <cell r="C51">
            <v>2380722.41</v>
          </cell>
          <cell r="D51">
            <v>1771300.58</v>
          </cell>
          <cell r="E51">
            <v>2328183.15</v>
          </cell>
          <cell r="F51">
            <v>2389713.44</v>
          </cell>
          <cell r="G51">
            <v>2339646.66</v>
          </cell>
          <cell r="H51">
            <v>2151364.29</v>
          </cell>
          <cell r="I51">
            <v>2435533.29</v>
          </cell>
          <cell r="J51">
            <v>2274551.86</v>
          </cell>
          <cell r="K51">
            <v>2413744.4300000002</v>
          </cell>
          <cell r="L51">
            <v>1840328.85</v>
          </cell>
          <cell r="M51">
            <v>2031026.2</v>
          </cell>
          <cell r="N51">
            <v>1997362.6</v>
          </cell>
          <cell r="O51">
            <v>2104380.66</v>
          </cell>
          <cell r="P51">
            <v>2628090.87</v>
          </cell>
          <cell r="Q51">
            <v>2428645.17</v>
          </cell>
          <cell r="R51">
            <v>2409496.0499999998</v>
          </cell>
          <cell r="S51">
            <v>2519797.16</v>
          </cell>
          <cell r="T51">
            <v>2539562.56</v>
          </cell>
          <cell r="U51">
            <v>2544247.5699999998</v>
          </cell>
          <cell r="V51">
            <v>2392156.77</v>
          </cell>
          <cell r="W51">
            <v>2485418.0099999998</v>
          </cell>
          <cell r="X51">
            <v>2034824.89</v>
          </cell>
          <cell r="Y51">
            <v>2419936.9300000002</v>
          </cell>
          <cell r="Z51">
            <v>2610907.5099999998</v>
          </cell>
          <cell r="AA51">
            <v>2987649.93</v>
          </cell>
          <cell r="AB51">
            <v>2737879.68</v>
          </cell>
          <cell r="AC51">
            <v>3127629.37</v>
          </cell>
          <cell r="AD51">
            <v>2625923.5299999998</v>
          </cell>
          <cell r="AE51">
            <v>2590592.77</v>
          </cell>
          <cell r="AF51">
            <v>2110405.23</v>
          </cell>
          <cell r="AG51">
            <v>2528612.62</v>
          </cell>
          <cell r="AH51">
            <v>2198205.25</v>
          </cell>
          <cell r="AI51">
            <v>2514769.21</v>
          </cell>
          <cell r="AJ51">
            <v>2297826.15</v>
          </cell>
          <cell r="AK51">
            <v>2745222.29</v>
          </cell>
          <cell r="AL51">
            <v>2441284.59</v>
          </cell>
          <cell r="AM51">
            <v>2504642.52</v>
          </cell>
          <cell r="AN51">
            <v>2736665.96</v>
          </cell>
          <cell r="AO51">
            <v>2121483.52</v>
          </cell>
          <cell r="AP51">
            <v>2212953.77</v>
          </cell>
          <cell r="AQ51">
            <v>2444509.5</v>
          </cell>
          <cell r="AR51">
            <v>2241427.5699999998</v>
          </cell>
          <cell r="AS51">
            <v>2206686.63</v>
          </cell>
          <cell r="AT51">
            <v>2516397.84</v>
          </cell>
          <cell r="AU51">
            <v>2006942.57</v>
          </cell>
          <cell r="AV51">
            <v>2377854.0299999998</v>
          </cell>
          <cell r="AW51">
            <v>2094842.61</v>
          </cell>
          <cell r="AX51">
            <v>2101644.4500000002</v>
          </cell>
          <cell r="AY51">
            <v>1970560.76</v>
          </cell>
          <cell r="AZ51">
            <v>1956123.51</v>
          </cell>
          <cell r="BA51">
            <v>2198219.15</v>
          </cell>
          <cell r="BB51">
            <v>2234961.86</v>
          </cell>
          <cell r="BC51">
            <v>1638514.99</v>
          </cell>
          <cell r="BD51">
            <v>1470102.99</v>
          </cell>
          <cell r="BE51">
            <v>1528453.72</v>
          </cell>
          <cell r="BF51">
            <v>1631888.57</v>
          </cell>
          <cell r="BG51">
            <v>1905151.21</v>
          </cell>
          <cell r="BH51">
            <v>2124204.56</v>
          </cell>
          <cell r="BI51">
            <v>1993055.79</v>
          </cell>
          <cell r="BJ51">
            <v>1774070.33</v>
          </cell>
          <cell r="BK51">
            <v>1716428.63</v>
          </cell>
          <cell r="BL51">
            <v>1847125.35</v>
          </cell>
          <cell r="BM51">
            <v>1972798.93</v>
          </cell>
          <cell r="BN51">
            <v>1664922.81</v>
          </cell>
          <cell r="BO51">
            <v>1917272.99</v>
          </cell>
          <cell r="BP51">
            <v>1801948.99</v>
          </cell>
          <cell r="BQ51">
            <v>1978971.47</v>
          </cell>
          <cell r="BR51">
            <v>1599911.08</v>
          </cell>
          <cell r="BS51">
            <v>1441268.1</v>
          </cell>
          <cell r="BT51">
            <v>1535031.93</v>
          </cell>
          <cell r="BU51">
            <v>1560922.95</v>
          </cell>
          <cell r="BV51">
            <v>1302591.3700000001</v>
          </cell>
          <cell r="BW51">
            <v>1468455.92</v>
          </cell>
          <cell r="BX51">
            <v>1471650.11</v>
          </cell>
          <cell r="BY51">
            <v>1523765.07</v>
          </cell>
          <cell r="BZ51">
            <v>1258837.72</v>
          </cell>
          <cell r="CA51">
            <v>1301099.8</v>
          </cell>
          <cell r="CB51">
            <v>1319567.1000000001</v>
          </cell>
          <cell r="CC51">
            <v>1260860.8799999999</v>
          </cell>
          <cell r="CD51">
            <v>1765095</v>
          </cell>
          <cell r="CE51">
            <v>1855702.11</v>
          </cell>
          <cell r="CF51">
            <v>1713431.35</v>
          </cell>
          <cell r="CG51">
            <v>1743054.9</v>
          </cell>
          <cell r="CH51">
            <v>1797539.2</v>
          </cell>
          <cell r="CI51">
            <v>1958934.24</v>
          </cell>
          <cell r="CJ51">
            <v>1681731.31</v>
          </cell>
          <cell r="CK51">
            <v>1741712.47</v>
          </cell>
          <cell r="CL51">
            <v>2016973.72</v>
          </cell>
          <cell r="CM51">
            <v>1557602.44</v>
          </cell>
          <cell r="CN51">
            <v>1802151.08</v>
          </cell>
          <cell r="CO51">
            <v>1960894.9</v>
          </cell>
          <cell r="CP51">
            <v>2019928.2399999998</v>
          </cell>
          <cell r="CQ51">
            <v>2278427.4399999995</v>
          </cell>
          <cell r="CR51">
            <v>1978524.29</v>
          </cell>
          <cell r="CS51">
            <v>1896573.1199999999</v>
          </cell>
          <cell r="CT51">
            <v>1527089.12</v>
          </cell>
          <cell r="CU51">
            <v>1934005.3099999998</v>
          </cell>
          <cell r="CV51">
            <v>1541574.34</v>
          </cell>
          <cell r="CW51">
            <v>1826904.6600000001</v>
          </cell>
          <cell r="CX51">
            <v>1829294.4100000001</v>
          </cell>
          <cell r="CY51">
            <v>1742527.46</v>
          </cell>
          <cell r="CZ51">
            <v>1972490.74</v>
          </cell>
          <cell r="DA51">
            <v>1352113.31</v>
          </cell>
          <cell r="DB51">
            <v>1676862.99</v>
          </cell>
          <cell r="DC51">
            <v>1444928.01</v>
          </cell>
          <cell r="DD51">
            <v>1351865.75</v>
          </cell>
          <cell r="DE51">
            <v>1445127.9000000001</v>
          </cell>
          <cell r="DF51">
            <v>1452439.27</v>
          </cell>
          <cell r="DG51">
            <v>1446209.3599999999</v>
          </cell>
          <cell r="DH51">
            <v>1235312.07</v>
          </cell>
          <cell r="DI51">
            <v>1263705.0899999999</v>
          </cell>
          <cell r="DJ51">
            <v>1291785.8400000001</v>
          </cell>
          <cell r="DK51">
            <v>1200990.8999999999</v>
          </cell>
          <cell r="DL51">
            <v>1814184.94</v>
          </cell>
          <cell r="DM51">
            <v>1570990.2200000002</v>
          </cell>
          <cell r="DN51">
            <v>1682322.9099999997</v>
          </cell>
          <cell r="DO51">
            <v>1411578.6700000002</v>
          </cell>
          <cell r="DP51">
            <v>1555727.9300000002</v>
          </cell>
          <cell r="DQ51">
            <v>1517262.13</v>
          </cell>
          <cell r="DR51">
            <v>956569.87</v>
          </cell>
          <cell r="DS51">
            <v>1021686.63</v>
          </cell>
          <cell r="DT51">
            <v>926048.85</v>
          </cell>
          <cell r="DU51">
            <v>1244375.67</v>
          </cell>
          <cell r="DV51">
            <v>1054358.6400000001</v>
          </cell>
          <cell r="DW51">
            <v>1361266.9700000002</v>
          </cell>
          <cell r="DX51">
            <v>1235616.8999999997</v>
          </cell>
          <cell r="DY51">
            <v>1022496.0099999999</v>
          </cell>
          <cell r="DZ51">
            <v>522095.69999999995</v>
          </cell>
          <cell r="EA51">
            <v>1187010.3099999998</v>
          </cell>
          <cell r="EB51">
            <v>1126116.24</v>
          </cell>
          <cell r="EC51">
            <v>1277649.6500000001</v>
          </cell>
          <cell r="ED51">
            <v>1216133.25</v>
          </cell>
          <cell r="EE51">
            <v>1536822.1600000001</v>
          </cell>
          <cell r="EF51">
            <v>1308753.07</v>
          </cell>
          <cell r="EG51">
            <v>1307116.9199999997</v>
          </cell>
          <cell r="EH51">
            <v>1211891.4900000002</v>
          </cell>
          <cell r="EI51">
            <v>1266325.32</v>
          </cell>
          <cell r="EJ51">
            <v>1094813.69</v>
          </cell>
          <cell r="EK51">
            <v>1180887.8299999998</v>
          </cell>
          <cell r="EL51">
            <v>1004872.1699999999</v>
          </cell>
          <cell r="EM51">
            <v>1232261.44</v>
          </cell>
          <cell r="EN51">
            <v>1178103.47</v>
          </cell>
          <cell r="EO51">
            <v>1153778.6800000002</v>
          </cell>
        </row>
        <row r="52">
          <cell r="A52" t="str">
            <v>1 to 30</v>
          </cell>
          <cell r="C52">
            <v>782610.85</v>
          </cell>
          <cell r="D52">
            <v>1111885.74</v>
          </cell>
          <cell r="E52">
            <v>893499.8</v>
          </cell>
          <cell r="F52">
            <v>828433.64</v>
          </cell>
          <cell r="G52">
            <v>747313.96</v>
          </cell>
          <cell r="H52">
            <v>939636.92</v>
          </cell>
          <cell r="I52">
            <v>853998.44</v>
          </cell>
          <cell r="J52">
            <v>819464.07</v>
          </cell>
          <cell r="K52">
            <v>945432.17</v>
          </cell>
          <cell r="L52">
            <v>856772.82</v>
          </cell>
          <cell r="M52">
            <v>1057103.1599999999</v>
          </cell>
          <cell r="N52">
            <v>1212842.8500000001</v>
          </cell>
          <cell r="O52">
            <v>668814.57999999996</v>
          </cell>
          <cell r="P52">
            <v>608290.78</v>
          </cell>
          <cell r="Q52">
            <v>727386.39</v>
          </cell>
          <cell r="R52">
            <v>764106.48</v>
          </cell>
          <cell r="S52">
            <v>662714.23</v>
          </cell>
          <cell r="T52">
            <v>686267.95</v>
          </cell>
          <cell r="U52">
            <v>685687.87</v>
          </cell>
          <cell r="V52">
            <v>781441.06</v>
          </cell>
          <cell r="W52">
            <v>788811.98</v>
          </cell>
          <cell r="X52">
            <v>806615.29</v>
          </cell>
          <cell r="Y52">
            <v>685261.83</v>
          </cell>
          <cell r="Z52">
            <v>716723.16</v>
          </cell>
          <cell r="AA52">
            <v>615329.93000000005</v>
          </cell>
          <cell r="AB52">
            <v>730994.61</v>
          </cell>
          <cell r="AC52">
            <v>617855.80000000005</v>
          </cell>
          <cell r="AD52">
            <v>622290.28</v>
          </cell>
          <cell r="AE52">
            <v>877148.38</v>
          </cell>
          <cell r="AF52">
            <v>926823.73</v>
          </cell>
          <cell r="AG52">
            <v>898769.57</v>
          </cell>
          <cell r="AH52">
            <v>994502.51</v>
          </cell>
          <cell r="AI52">
            <v>864424.35</v>
          </cell>
          <cell r="AJ52">
            <v>703364.16</v>
          </cell>
          <cell r="AK52">
            <v>674428.85</v>
          </cell>
          <cell r="AL52">
            <v>873178.45</v>
          </cell>
          <cell r="AM52">
            <v>925448.93</v>
          </cell>
          <cell r="AN52">
            <v>871255.15</v>
          </cell>
          <cell r="AO52">
            <v>788119.61</v>
          </cell>
          <cell r="AP52">
            <v>719678.25</v>
          </cell>
          <cell r="AQ52">
            <v>705488.84</v>
          </cell>
          <cell r="AR52">
            <v>711688.63</v>
          </cell>
          <cell r="AS52">
            <v>748967.02</v>
          </cell>
          <cell r="AT52">
            <v>737099.19</v>
          </cell>
          <cell r="AU52">
            <v>775241.54</v>
          </cell>
          <cell r="AV52">
            <v>684785.84</v>
          </cell>
          <cell r="AW52">
            <v>635619.54</v>
          </cell>
          <cell r="AX52">
            <v>714841.2</v>
          </cell>
          <cell r="AY52">
            <v>708946.89</v>
          </cell>
          <cell r="AZ52">
            <v>710855.55</v>
          </cell>
          <cell r="BA52">
            <v>674718.84</v>
          </cell>
          <cell r="BB52">
            <v>575728.34</v>
          </cell>
          <cell r="BC52">
            <v>928590.37</v>
          </cell>
          <cell r="BD52">
            <v>675989.69</v>
          </cell>
          <cell r="BE52">
            <v>761767.71</v>
          </cell>
          <cell r="BF52">
            <v>702636.13</v>
          </cell>
          <cell r="BG52">
            <v>634694.65</v>
          </cell>
          <cell r="BH52">
            <v>480122.39</v>
          </cell>
          <cell r="BI52">
            <v>629644.89</v>
          </cell>
          <cell r="BJ52">
            <v>502911.07</v>
          </cell>
          <cell r="BK52">
            <v>645574.05000000005</v>
          </cell>
          <cell r="BL52">
            <v>670231.30000000005</v>
          </cell>
          <cell r="BM52">
            <v>592250.93000000005</v>
          </cell>
          <cell r="BN52">
            <v>627315.1</v>
          </cell>
          <cell r="BO52">
            <v>364710.28</v>
          </cell>
          <cell r="BP52">
            <v>402177.86</v>
          </cell>
          <cell r="BQ52">
            <v>411526.89</v>
          </cell>
          <cell r="BR52">
            <v>551320.4</v>
          </cell>
          <cell r="BS52">
            <v>458988.96</v>
          </cell>
          <cell r="BT52">
            <v>382216.48</v>
          </cell>
          <cell r="BU52">
            <v>368136.41</v>
          </cell>
          <cell r="BV52">
            <v>490438.74</v>
          </cell>
          <cell r="BW52">
            <v>342099.12</v>
          </cell>
          <cell r="BX52">
            <v>341527.21</v>
          </cell>
          <cell r="BY52">
            <v>384710.02</v>
          </cell>
          <cell r="BZ52">
            <v>349158.19</v>
          </cell>
          <cell r="CA52">
            <v>417923.91</v>
          </cell>
          <cell r="CB52">
            <v>275428.52</v>
          </cell>
          <cell r="CC52">
            <v>337000.42</v>
          </cell>
          <cell r="CD52">
            <v>312880.15000000002</v>
          </cell>
          <cell r="CE52">
            <v>248274.88</v>
          </cell>
          <cell r="CF52">
            <v>420609.05</v>
          </cell>
          <cell r="CG52">
            <v>350103.47</v>
          </cell>
          <cell r="CH52">
            <v>533638.91</v>
          </cell>
          <cell r="CI52">
            <v>481872.57</v>
          </cell>
          <cell r="CJ52">
            <v>534975.12</v>
          </cell>
          <cell r="CK52">
            <v>628670.38</v>
          </cell>
          <cell r="CL52">
            <v>549039.93000000005</v>
          </cell>
          <cell r="CM52">
            <v>635655.94000000006</v>
          </cell>
          <cell r="CN52">
            <v>614390.95000000007</v>
          </cell>
          <cell r="CO52">
            <v>400684.29000000004</v>
          </cell>
          <cell r="CP52">
            <v>434405.73</v>
          </cell>
          <cell r="CQ52">
            <v>371972.77</v>
          </cell>
          <cell r="CR52">
            <v>444230.58999999997</v>
          </cell>
          <cell r="CS52">
            <v>468683.39</v>
          </cell>
          <cell r="CT52">
            <v>835156.3</v>
          </cell>
          <cell r="CU52">
            <v>488531.31</v>
          </cell>
          <cell r="CV52">
            <v>564288.36999999988</v>
          </cell>
          <cell r="CW52">
            <v>416614.88</v>
          </cell>
          <cell r="CX52">
            <v>515173.06</v>
          </cell>
          <cell r="CY52">
            <v>448200.39999999997</v>
          </cell>
          <cell r="CZ52">
            <v>383767.07</v>
          </cell>
          <cell r="DA52">
            <v>702401.34</v>
          </cell>
          <cell r="DB52">
            <v>372497.21</v>
          </cell>
          <cell r="DC52">
            <v>321605.82999999996</v>
          </cell>
          <cell r="DD52">
            <v>572235.47999999986</v>
          </cell>
          <cell r="DE52">
            <v>212738.2</v>
          </cell>
          <cell r="DF52">
            <v>205355.38999999998</v>
          </cell>
          <cell r="DG52">
            <v>118614.48</v>
          </cell>
          <cell r="DH52">
            <v>458542.99000000005</v>
          </cell>
          <cell r="DI52">
            <v>338392.21</v>
          </cell>
          <cell r="DJ52">
            <v>385347.06</v>
          </cell>
          <cell r="DK52">
            <v>457176.91</v>
          </cell>
          <cell r="DL52">
            <v>428513.12</v>
          </cell>
          <cell r="DM52">
            <v>452634.3</v>
          </cell>
          <cell r="DN52">
            <v>396270.54</v>
          </cell>
          <cell r="DO52">
            <v>485846.76999999996</v>
          </cell>
          <cell r="DP52">
            <v>328424.37</v>
          </cell>
          <cell r="DQ52">
            <v>337031.62</v>
          </cell>
          <cell r="DR52">
            <v>496569.89999999997</v>
          </cell>
          <cell r="DS52">
            <v>450273.74</v>
          </cell>
          <cell r="DT52">
            <v>486747.73</v>
          </cell>
          <cell r="DU52">
            <v>398378.20000000007</v>
          </cell>
          <cell r="DV52">
            <v>354163.6</v>
          </cell>
          <cell r="DW52">
            <v>322756.13999999996</v>
          </cell>
          <cell r="DX52">
            <v>453199.65</v>
          </cell>
          <cell r="DY52">
            <v>278537.81999999995</v>
          </cell>
          <cell r="DZ52">
            <v>710564.53</v>
          </cell>
          <cell r="EA52">
            <v>341990.97</v>
          </cell>
          <cell r="EB52">
            <v>370223.76</v>
          </cell>
          <cell r="EC52">
            <v>267859.14</v>
          </cell>
          <cell r="ED52">
            <v>266328.08999999997</v>
          </cell>
          <cell r="EE52">
            <v>292769.12</v>
          </cell>
          <cell r="EF52">
            <v>315130.3</v>
          </cell>
          <cell r="EG52">
            <v>316774.14</v>
          </cell>
          <cell r="EH52">
            <v>350362.64</v>
          </cell>
          <cell r="EI52">
            <v>365149.72</v>
          </cell>
          <cell r="EJ52">
            <v>447470.80000000005</v>
          </cell>
          <cell r="EK52">
            <v>416778.04</v>
          </cell>
          <cell r="EL52">
            <v>404856.48000000004</v>
          </cell>
          <cell r="EM52">
            <v>409892.64</v>
          </cell>
          <cell r="EN52">
            <v>432928.55</v>
          </cell>
          <cell r="EO52">
            <v>374558.11000000004</v>
          </cell>
        </row>
        <row r="53">
          <cell r="A53" t="str">
            <v>31 to 60</v>
          </cell>
          <cell r="C53">
            <v>250516.9</v>
          </cell>
          <cell r="D53">
            <v>279299.24</v>
          </cell>
          <cell r="E53">
            <v>253991.17</v>
          </cell>
          <cell r="F53">
            <v>218072.06</v>
          </cell>
          <cell r="G53">
            <v>199041.93</v>
          </cell>
          <cell r="H53">
            <v>195176.02</v>
          </cell>
          <cell r="I53">
            <v>182051.69</v>
          </cell>
          <cell r="J53">
            <v>161985.57</v>
          </cell>
          <cell r="K53">
            <v>177082.2</v>
          </cell>
          <cell r="L53">
            <v>180103.63</v>
          </cell>
          <cell r="M53">
            <v>198520.91</v>
          </cell>
          <cell r="N53">
            <v>169098.52</v>
          </cell>
          <cell r="O53">
            <v>191474.87</v>
          </cell>
          <cell r="P53">
            <v>178943.5</v>
          </cell>
          <cell r="Q53">
            <v>203448.08</v>
          </cell>
          <cell r="R53">
            <v>143386.23000000001</v>
          </cell>
          <cell r="S53">
            <v>137477.25</v>
          </cell>
          <cell r="T53">
            <v>147454.35</v>
          </cell>
          <cell r="U53">
            <v>147437.76999999999</v>
          </cell>
          <cell r="V53">
            <v>145682.82999999999</v>
          </cell>
          <cell r="W53">
            <v>131440.85</v>
          </cell>
          <cell r="X53">
            <v>114425.54</v>
          </cell>
          <cell r="Y53">
            <v>134258.07999999999</v>
          </cell>
          <cell r="Z53">
            <v>114791.16</v>
          </cell>
          <cell r="AA53">
            <v>152803.51999999999</v>
          </cell>
          <cell r="AB53">
            <v>141601.54999999999</v>
          </cell>
          <cell r="AC53">
            <v>148146.44</v>
          </cell>
          <cell r="AD53">
            <v>120331.62</v>
          </cell>
          <cell r="AE53">
            <v>143839.6</v>
          </cell>
          <cell r="AF53">
            <v>139067.85</v>
          </cell>
          <cell r="AG53">
            <v>143176.44</v>
          </cell>
          <cell r="AH53">
            <v>163778.39000000001</v>
          </cell>
          <cell r="AI53">
            <v>170835.99</v>
          </cell>
          <cell r="AJ53">
            <v>192863.49</v>
          </cell>
          <cell r="AK53">
            <v>192225.19</v>
          </cell>
          <cell r="AL53">
            <v>145157.79</v>
          </cell>
          <cell r="AM53">
            <v>199636.33</v>
          </cell>
          <cell r="AN53">
            <v>206387.39</v>
          </cell>
          <cell r="AO53">
            <v>193621.56</v>
          </cell>
          <cell r="AP53">
            <v>258249.81</v>
          </cell>
          <cell r="AQ53">
            <v>265191.40999999997</v>
          </cell>
          <cell r="AR53">
            <v>223960.17</v>
          </cell>
          <cell r="AS53">
            <v>242989.07</v>
          </cell>
          <cell r="AT53">
            <v>249313.96</v>
          </cell>
          <cell r="AU53">
            <v>251797.95</v>
          </cell>
          <cell r="AV53">
            <v>330035.07</v>
          </cell>
          <cell r="AW53">
            <v>321290.86</v>
          </cell>
          <cell r="AX53">
            <v>265988.03999999998</v>
          </cell>
          <cell r="AY53">
            <v>255264.93</v>
          </cell>
          <cell r="AZ53">
            <v>248268.31</v>
          </cell>
          <cell r="BA53">
            <v>238513.75</v>
          </cell>
          <cell r="BB53">
            <v>200067.11</v>
          </cell>
          <cell r="BC53">
            <v>191189.26</v>
          </cell>
          <cell r="BD53">
            <v>199290.21</v>
          </cell>
          <cell r="BE53">
            <v>188256.43</v>
          </cell>
          <cell r="BF53">
            <v>203705.41</v>
          </cell>
          <cell r="BG53">
            <v>188160.1</v>
          </cell>
          <cell r="BH53">
            <v>163033.79999999999</v>
          </cell>
          <cell r="BI53">
            <v>157212.44</v>
          </cell>
          <cell r="BJ53">
            <v>129575.64</v>
          </cell>
          <cell r="BK53">
            <v>140865.82999999999</v>
          </cell>
          <cell r="BL53">
            <v>140947.6</v>
          </cell>
          <cell r="BM53">
            <v>126740.76</v>
          </cell>
          <cell r="BN53">
            <v>93922.68</v>
          </cell>
          <cell r="BO53">
            <v>123459.81</v>
          </cell>
          <cell r="BP53">
            <v>74186.75</v>
          </cell>
          <cell r="BQ53">
            <v>76509.210000000006</v>
          </cell>
          <cell r="BR53">
            <v>118507.99</v>
          </cell>
          <cell r="BS53">
            <v>94935.11</v>
          </cell>
          <cell r="BT53">
            <v>101824.34</v>
          </cell>
          <cell r="BU53">
            <v>104092.54</v>
          </cell>
          <cell r="BV53">
            <v>106999.13</v>
          </cell>
          <cell r="BW53">
            <v>99811.06</v>
          </cell>
          <cell r="BX53">
            <v>93062.22</v>
          </cell>
          <cell r="BY53">
            <v>79165.75</v>
          </cell>
          <cell r="BZ53">
            <v>67384.91</v>
          </cell>
          <cell r="CA53">
            <v>60278.63</v>
          </cell>
          <cell r="CB53">
            <v>78646.600000000006</v>
          </cell>
          <cell r="CC53">
            <v>63689.16</v>
          </cell>
          <cell r="CD53">
            <v>71302.570000000007</v>
          </cell>
          <cell r="CE53">
            <v>81146.399999999994</v>
          </cell>
          <cell r="CF53">
            <v>61672.82</v>
          </cell>
          <cell r="CG53">
            <v>61999.54</v>
          </cell>
          <cell r="CH53">
            <v>82216.14</v>
          </cell>
          <cell r="CI53">
            <v>79897.009999999995</v>
          </cell>
          <cell r="CJ53">
            <v>61785.95</v>
          </cell>
          <cell r="CK53">
            <v>62560.13</v>
          </cell>
          <cell r="CL53">
            <v>58760.21</v>
          </cell>
          <cell r="CM53">
            <v>38648.410000000003</v>
          </cell>
          <cell r="CN53">
            <v>38092.210000000006</v>
          </cell>
          <cell r="CO53">
            <v>81263.069999999978</v>
          </cell>
          <cell r="CP53">
            <v>63716.189999999988</v>
          </cell>
          <cell r="CQ53">
            <v>78981.26999999999</v>
          </cell>
          <cell r="CR53">
            <v>74928.150000000009</v>
          </cell>
          <cell r="CS53">
            <v>83058.67</v>
          </cell>
          <cell r="CT53">
            <v>86069.759999999995</v>
          </cell>
          <cell r="CU53">
            <v>74000.929999999993</v>
          </cell>
          <cell r="CV53">
            <v>97509.5</v>
          </cell>
          <cell r="CW53">
            <v>82338.36</v>
          </cell>
          <cell r="CX53">
            <v>79169.55</v>
          </cell>
          <cell r="CY53">
            <v>141898.36999999997</v>
          </cell>
          <cell r="CZ53">
            <v>170543.35999999999</v>
          </cell>
          <cell r="DA53">
            <v>141629.53</v>
          </cell>
          <cell r="DB53">
            <v>146538.74</v>
          </cell>
          <cell r="DC53">
            <v>186957.8</v>
          </cell>
          <cell r="DD53">
            <v>162661.81</v>
          </cell>
          <cell r="DE53">
            <v>135430.06</v>
          </cell>
          <cell r="DF53">
            <v>121680.69999999998</v>
          </cell>
          <cell r="DG53">
            <v>197538.31</v>
          </cell>
          <cell r="DH53">
            <v>114227.84</v>
          </cell>
          <cell r="DI53">
            <v>113613.23999999999</v>
          </cell>
          <cell r="DJ53">
            <v>110426.5</v>
          </cell>
          <cell r="DK53">
            <v>124071.17000000001</v>
          </cell>
          <cell r="DL53">
            <v>115362.49</v>
          </cell>
          <cell r="DM53">
            <v>110353.66999999998</v>
          </cell>
          <cell r="DN53">
            <v>116972.06</v>
          </cell>
          <cell r="DO53">
            <v>113953.97999999998</v>
          </cell>
          <cell r="DP53">
            <v>58432.349999999991</v>
          </cell>
          <cell r="DQ53">
            <v>128192.98999999999</v>
          </cell>
          <cell r="DR53">
            <v>84522.16</v>
          </cell>
          <cell r="DS53">
            <v>79937.37</v>
          </cell>
          <cell r="DT53">
            <v>64037.36</v>
          </cell>
          <cell r="DU53">
            <v>69212.319999999992</v>
          </cell>
          <cell r="DV53">
            <v>117323.71999999999</v>
          </cell>
          <cell r="DW53">
            <v>96031.43</v>
          </cell>
          <cell r="DX53">
            <v>76057.239999999991</v>
          </cell>
          <cell r="DY53">
            <v>155364.79</v>
          </cell>
          <cell r="DZ53">
            <v>196627.16999999998</v>
          </cell>
          <cell r="EA53">
            <v>167918.99</v>
          </cell>
          <cell r="EB53">
            <v>139917.93</v>
          </cell>
          <cell r="EC53">
            <v>136556.87000000002</v>
          </cell>
          <cell r="ED53">
            <v>150748.85</v>
          </cell>
          <cell r="EE53">
            <v>148668.47999999998</v>
          </cell>
          <cell r="EF53">
            <v>157087.07</v>
          </cell>
          <cell r="EG53">
            <v>52646.96</v>
          </cell>
          <cell r="EH53">
            <v>61591.47</v>
          </cell>
          <cell r="EI53">
            <v>63181.14</v>
          </cell>
          <cell r="EJ53">
            <v>55596.020000000004</v>
          </cell>
          <cell r="EK53">
            <v>65117.06</v>
          </cell>
          <cell r="EL53">
            <v>52454.100000000006</v>
          </cell>
          <cell r="EM53">
            <v>91355.400000000009</v>
          </cell>
          <cell r="EN53">
            <v>80855.28</v>
          </cell>
          <cell r="EO53">
            <v>89394.650000000009</v>
          </cell>
        </row>
        <row r="54">
          <cell r="A54" t="str">
            <v>61 to 90</v>
          </cell>
          <cell r="C54">
            <v>126320.34</v>
          </cell>
          <cell r="D54">
            <v>136263.57999999999</v>
          </cell>
          <cell r="E54">
            <v>141024.89000000001</v>
          </cell>
          <cell r="F54">
            <v>128777.15</v>
          </cell>
          <cell r="G54">
            <v>126155.19</v>
          </cell>
          <cell r="H54">
            <v>115457.02</v>
          </cell>
          <cell r="I54">
            <v>101878.23</v>
          </cell>
          <cell r="J54">
            <v>95959.12</v>
          </cell>
          <cell r="K54">
            <v>94121.58</v>
          </cell>
          <cell r="L54">
            <v>86367.37</v>
          </cell>
          <cell r="M54">
            <v>92991.98</v>
          </cell>
          <cell r="N54">
            <v>83616.17</v>
          </cell>
          <cell r="O54">
            <v>62830.49</v>
          </cell>
          <cell r="P54">
            <v>75935.47</v>
          </cell>
          <cell r="Q54">
            <v>71696.039999999994</v>
          </cell>
          <cell r="R54">
            <v>92980.53</v>
          </cell>
          <cell r="S54">
            <v>90501.45</v>
          </cell>
          <cell r="T54">
            <v>95677.07</v>
          </cell>
          <cell r="U54">
            <v>95677.07</v>
          </cell>
          <cell r="V54">
            <v>91295.35</v>
          </cell>
          <cell r="W54">
            <v>100299.32</v>
          </cell>
          <cell r="X54">
            <v>100952.66</v>
          </cell>
          <cell r="Y54">
            <v>62969.26</v>
          </cell>
          <cell r="Z54">
            <v>59261.87</v>
          </cell>
          <cell r="AA54">
            <v>61060.12</v>
          </cell>
          <cell r="AB54">
            <v>59357.7</v>
          </cell>
          <cell r="AC54">
            <v>60283.51</v>
          </cell>
          <cell r="AD54">
            <v>58140.12</v>
          </cell>
          <cell r="AE54">
            <v>64000.05</v>
          </cell>
          <cell r="AF54">
            <v>62250.91</v>
          </cell>
          <cell r="AG54">
            <v>63667.12</v>
          </cell>
          <cell r="AH54">
            <v>56525.04</v>
          </cell>
          <cell r="AI54">
            <v>59201.96</v>
          </cell>
          <cell r="AJ54">
            <v>53527.01</v>
          </cell>
          <cell r="AK54">
            <v>71746.33</v>
          </cell>
          <cell r="AL54">
            <v>69849.02</v>
          </cell>
          <cell r="AM54">
            <v>69639.62</v>
          </cell>
          <cell r="AN54">
            <v>83638.53</v>
          </cell>
          <cell r="AO54">
            <v>74378.63</v>
          </cell>
          <cell r="AP54">
            <v>66222.59</v>
          </cell>
          <cell r="AQ54">
            <v>72487.59</v>
          </cell>
          <cell r="AR54">
            <v>106613.33</v>
          </cell>
          <cell r="AS54">
            <v>105311.96</v>
          </cell>
          <cell r="AT54">
            <v>119062.72</v>
          </cell>
          <cell r="AU54">
            <v>115686.19</v>
          </cell>
          <cell r="AV54">
            <v>125325.98</v>
          </cell>
          <cell r="AW54">
            <v>106730.83</v>
          </cell>
          <cell r="AX54">
            <v>153864.99</v>
          </cell>
          <cell r="AY54">
            <v>156303.35</v>
          </cell>
          <cell r="AZ54">
            <v>58988.13</v>
          </cell>
          <cell r="BA54">
            <v>107613.26</v>
          </cell>
          <cell r="BB54">
            <v>101704.69</v>
          </cell>
          <cell r="BC54">
            <v>115767.31</v>
          </cell>
          <cell r="BD54">
            <v>105042.97</v>
          </cell>
          <cell r="BE54">
            <v>109763.59</v>
          </cell>
          <cell r="BF54">
            <v>159928.46</v>
          </cell>
          <cell r="BG54">
            <v>123227.85</v>
          </cell>
          <cell r="BH54">
            <v>129314.43</v>
          </cell>
          <cell r="BI54">
            <v>105727.53</v>
          </cell>
          <cell r="BJ54">
            <v>107308.69</v>
          </cell>
          <cell r="BK54">
            <v>82431.11</v>
          </cell>
          <cell r="BL54">
            <v>64469.36</v>
          </cell>
          <cell r="BM54">
            <v>100221.54</v>
          </cell>
          <cell r="BN54">
            <v>70193.899999999994</v>
          </cell>
          <cell r="BO54">
            <v>75349.350000000006</v>
          </cell>
          <cell r="BP54">
            <v>48352.160000000003</v>
          </cell>
          <cell r="BQ54">
            <v>39214.53</v>
          </cell>
          <cell r="BR54">
            <v>83458.100000000006</v>
          </cell>
          <cell r="BS54">
            <v>43745.68</v>
          </cell>
          <cell r="BT54">
            <v>31015.52</v>
          </cell>
          <cell r="BU54">
            <v>30842.49</v>
          </cell>
          <cell r="BV54">
            <v>51225.45</v>
          </cell>
          <cell r="BW54">
            <v>46990.52</v>
          </cell>
          <cell r="BX54">
            <v>54955</v>
          </cell>
          <cell r="BY54">
            <v>51585.53</v>
          </cell>
          <cell r="BZ54">
            <v>34764.11</v>
          </cell>
          <cell r="CA54">
            <v>36973.589999999997</v>
          </cell>
          <cell r="CB54">
            <v>27463.01</v>
          </cell>
          <cell r="CC54">
            <v>24569.18</v>
          </cell>
          <cell r="CD54">
            <v>30856.080000000002</v>
          </cell>
          <cell r="CE54">
            <v>34707.360000000001</v>
          </cell>
          <cell r="CF54">
            <v>30200.080000000002</v>
          </cell>
          <cell r="CG54">
            <v>32913.53</v>
          </cell>
          <cell r="CH54">
            <v>33762.300000000003</v>
          </cell>
          <cell r="CI54">
            <v>31549.3</v>
          </cell>
          <cell r="CJ54">
            <v>32999.94</v>
          </cell>
          <cell r="CK54">
            <v>32124.400000000001</v>
          </cell>
          <cell r="CL54">
            <v>31237.81</v>
          </cell>
          <cell r="CM54">
            <v>700.17999999999302</v>
          </cell>
          <cell r="CN54">
            <v>953.22000000000116</v>
          </cell>
          <cell r="CO54">
            <v>218.54000000000087</v>
          </cell>
          <cell r="CP54">
            <v>430.13999999999942</v>
          </cell>
          <cell r="CQ54">
            <v>556.15000000000873</v>
          </cell>
          <cell r="CR54">
            <v>834.23999999999796</v>
          </cell>
          <cell r="CS54">
            <v>861.49000000000524</v>
          </cell>
          <cell r="CT54">
            <v>665.88000000000466</v>
          </cell>
          <cell r="CU54">
            <v>12645.76999999999</v>
          </cell>
          <cell r="CV54">
            <v>13454.919999999998</v>
          </cell>
          <cell r="CW54">
            <v>12666.820000000007</v>
          </cell>
          <cell r="CX54">
            <v>19464.160000000003</v>
          </cell>
          <cell r="CY54">
            <v>19101.870000000024</v>
          </cell>
          <cell r="CZ54">
            <v>19968.080000000002</v>
          </cell>
          <cell r="DA54">
            <v>20660.390000000007</v>
          </cell>
          <cell r="DB54">
            <v>39988.119999999995</v>
          </cell>
          <cell r="DC54">
            <v>26971.78</v>
          </cell>
          <cell r="DD54">
            <v>26590.640000000007</v>
          </cell>
          <cell r="DE54">
            <v>27283.93</v>
          </cell>
          <cell r="DF54">
            <v>26925.519999999997</v>
          </cell>
          <cell r="DG54">
            <v>29746.980000000003</v>
          </cell>
          <cell r="DH54">
            <v>73716.420000000013</v>
          </cell>
          <cell r="DI54">
            <v>73675.66</v>
          </cell>
          <cell r="DJ54">
            <v>73226.69</v>
          </cell>
          <cell r="DK54">
            <v>55133.590000000004</v>
          </cell>
          <cell r="DL54">
            <v>53785.679999999986</v>
          </cell>
          <cell r="DM54">
            <v>53324.71</v>
          </cell>
          <cell r="DN54">
            <v>53424.37000000001</v>
          </cell>
          <cell r="DO54">
            <v>21809.75</v>
          </cell>
          <cell r="DP54">
            <v>20183.369999999995</v>
          </cell>
          <cell r="DQ54">
            <v>69012.390000000014</v>
          </cell>
          <cell r="DR54">
            <v>19170.260000000002</v>
          </cell>
          <cell r="DS54">
            <v>20048.700000000004</v>
          </cell>
          <cell r="DT54">
            <v>19123.939999999999</v>
          </cell>
          <cell r="DU54">
            <v>19298.090000000004</v>
          </cell>
          <cell r="DV54">
            <v>19756.490000000005</v>
          </cell>
          <cell r="DW54">
            <v>44.980000000003201</v>
          </cell>
          <cell r="DX54">
            <v>11429.86</v>
          </cell>
          <cell r="DY54">
            <v>13513.11</v>
          </cell>
          <cell r="DZ54">
            <v>13102.490000000005</v>
          </cell>
          <cell r="EA54">
            <v>4563.739999999998</v>
          </cell>
          <cell r="EB54">
            <v>3651.3499999999985</v>
          </cell>
          <cell r="EC54">
            <v>12828.099999999999</v>
          </cell>
          <cell r="ED54">
            <v>10275.330000000002</v>
          </cell>
          <cell r="EE54">
            <v>10326.34</v>
          </cell>
          <cell r="EF54">
            <v>9004.760000000002</v>
          </cell>
          <cell r="EG54">
            <v>35708.550000000003</v>
          </cell>
          <cell r="EH54">
            <v>16398.329999999987</v>
          </cell>
          <cell r="EI54">
            <v>16694.080000000002</v>
          </cell>
          <cell r="EJ54">
            <v>12682.740000000005</v>
          </cell>
          <cell r="EK54">
            <v>2920.7199999999866</v>
          </cell>
          <cell r="EL54">
            <v>2139.1900000000023</v>
          </cell>
          <cell r="EM54">
            <v>6834.179999999993</v>
          </cell>
          <cell r="EN54">
            <v>5211.9799999999959</v>
          </cell>
          <cell r="EO54">
            <v>11519.37999999999</v>
          </cell>
        </row>
        <row r="55">
          <cell r="A55" t="str">
            <v>91 to 120</v>
          </cell>
          <cell r="C55">
            <v>34894.35</v>
          </cell>
          <cell r="D55">
            <v>31499.27</v>
          </cell>
          <cell r="E55">
            <v>38369.51</v>
          </cell>
          <cell r="F55">
            <v>41086.720000000001</v>
          </cell>
          <cell r="G55">
            <v>36325.49</v>
          </cell>
          <cell r="H55">
            <v>47818.13</v>
          </cell>
          <cell r="I55">
            <v>34989.67</v>
          </cell>
          <cell r="J55">
            <v>35813.22</v>
          </cell>
          <cell r="K55">
            <v>42045.96</v>
          </cell>
          <cell r="L55">
            <v>41407.760000000002</v>
          </cell>
          <cell r="M55">
            <v>39391.300000000003</v>
          </cell>
          <cell r="N55">
            <v>36943.360000000001</v>
          </cell>
          <cell r="O55">
            <v>40840.050000000003</v>
          </cell>
          <cell r="P55">
            <v>13261.7</v>
          </cell>
          <cell r="Q55">
            <v>14332.99</v>
          </cell>
          <cell r="R55">
            <v>12562.63</v>
          </cell>
          <cell r="S55">
            <v>11039.47</v>
          </cell>
          <cell r="T55">
            <v>7833.09</v>
          </cell>
          <cell r="U55">
            <v>7833.09</v>
          </cell>
          <cell r="V55">
            <v>7753.7699999999895</v>
          </cell>
          <cell r="W55">
            <v>6394.8</v>
          </cell>
          <cell r="X55">
            <v>2423.69</v>
          </cell>
          <cell r="Y55">
            <v>2874.09</v>
          </cell>
          <cell r="Z55">
            <v>2422.2000000000116</v>
          </cell>
          <cell r="AA55">
            <v>1723.42</v>
          </cell>
          <cell r="AB55">
            <v>3574.9000000000087</v>
          </cell>
          <cell r="AC55">
            <v>5269.48</v>
          </cell>
          <cell r="AD55">
            <v>3824.23</v>
          </cell>
          <cell r="AE55">
            <v>1858.570000000007</v>
          </cell>
          <cell r="AF55">
            <v>3633.1499999999942</v>
          </cell>
          <cell r="AG55">
            <v>2168.73</v>
          </cell>
          <cell r="AH55">
            <v>2674.1299999999901</v>
          </cell>
          <cell r="AI55">
            <v>2958.62</v>
          </cell>
          <cell r="AJ55">
            <v>2884.6599999999889</v>
          </cell>
          <cell r="AK55">
            <v>3062.55</v>
          </cell>
          <cell r="AL55">
            <v>1714.9700000000157</v>
          </cell>
          <cell r="AM55">
            <v>2621.3100000000122</v>
          </cell>
          <cell r="AN55">
            <v>116.75</v>
          </cell>
          <cell r="AO55">
            <v>47.419999999998254</v>
          </cell>
          <cell r="AP55">
            <v>2678.7</v>
          </cell>
          <cell r="AQ55">
            <v>2812.1500000000087</v>
          </cell>
          <cell r="AR55">
            <v>4426.08</v>
          </cell>
          <cell r="AS55">
            <v>5216.2700000000004</v>
          </cell>
          <cell r="AT55">
            <v>7231.12</v>
          </cell>
          <cell r="AU55">
            <v>7902.37</v>
          </cell>
          <cell r="AV55">
            <v>7271</v>
          </cell>
          <cell r="AW55">
            <v>4547.13</v>
          </cell>
          <cell r="AX55">
            <v>4938.63</v>
          </cell>
          <cell r="AY55">
            <v>4001.1500000000087</v>
          </cell>
          <cell r="AZ55">
            <v>2622.19</v>
          </cell>
          <cell r="BA55">
            <v>1053.3199999999779</v>
          </cell>
          <cell r="BB55">
            <v>4598.179999999993</v>
          </cell>
          <cell r="BC55">
            <v>984.85000000000582</v>
          </cell>
          <cell r="BD55">
            <v>271.60000000003492</v>
          </cell>
          <cell r="BE55">
            <v>854.16000000000349</v>
          </cell>
          <cell r="BF55">
            <v>5356.0100000000093</v>
          </cell>
          <cell r="BG55">
            <v>855.01000000000931</v>
          </cell>
          <cell r="BH55">
            <v>6041.7900000000373</v>
          </cell>
          <cell r="BI55">
            <v>7201.179999999993</v>
          </cell>
          <cell r="BJ55">
            <v>5529.94</v>
          </cell>
          <cell r="BK55">
            <v>3782</v>
          </cell>
          <cell r="BL55">
            <v>6301.8199999999779</v>
          </cell>
          <cell r="BM55">
            <v>5170.1699999999837</v>
          </cell>
          <cell r="BN55">
            <v>4569.859999999986</v>
          </cell>
          <cell r="BO55">
            <v>22657.01</v>
          </cell>
          <cell r="BP55">
            <v>3309.0099999999948</v>
          </cell>
          <cell r="BQ55">
            <v>1179.8900000000001</v>
          </cell>
          <cell r="BR55">
            <v>100978.89</v>
          </cell>
          <cell r="BS55">
            <v>4792.46</v>
          </cell>
          <cell r="BT55">
            <v>4444.97</v>
          </cell>
          <cell r="BU55">
            <v>352.20999999999913</v>
          </cell>
          <cell r="BV55">
            <v>3078.2400000000052</v>
          </cell>
          <cell r="BW55">
            <v>2789.89</v>
          </cell>
          <cell r="BX55">
            <v>2342.92</v>
          </cell>
          <cell r="BY55">
            <v>3887.78</v>
          </cell>
          <cell r="BZ55">
            <v>5118.8</v>
          </cell>
          <cell r="CA55">
            <v>5414.51</v>
          </cell>
          <cell r="CB55">
            <v>3649.12</v>
          </cell>
          <cell r="CC55">
            <v>3484.75</v>
          </cell>
          <cell r="CD55">
            <v>3518.82</v>
          </cell>
          <cell r="CE55">
            <v>133.53000000000611</v>
          </cell>
          <cell r="CF55">
            <v>232.40999999999622</v>
          </cell>
          <cell r="CG55">
            <v>502.22000000000116</v>
          </cell>
          <cell r="CH55">
            <v>525.35999999999331</v>
          </cell>
          <cell r="CI55">
            <v>447.59999999999854</v>
          </cell>
          <cell r="CJ55">
            <v>213.27000000000407</v>
          </cell>
          <cell r="CK55">
            <v>223.41999999999825</v>
          </cell>
          <cell r="CL55">
            <v>231.5</v>
          </cell>
          <cell r="CM55">
            <v>196.67000000000553</v>
          </cell>
          <cell r="CN55">
            <v>514.91000000000349</v>
          </cell>
          <cell r="CO55">
            <v>228.61000000000058</v>
          </cell>
          <cell r="CP55">
            <v>268.04000000000087</v>
          </cell>
          <cell r="CQ55">
            <v>114.97999999999593</v>
          </cell>
          <cell r="CR55">
            <v>274.38999999999942</v>
          </cell>
          <cell r="CS55">
            <v>325.56999999999971</v>
          </cell>
          <cell r="CT55">
            <v>521.18000000000029</v>
          </cell>
          <cell r="CU55">
            <v>447.58000000000175</v>
          </cell>
          <cell r="CV55">
            <v>397.0199999999968</v>
          </cell>
          <cell r="CW55">
            <v>298.26000000000204</v>
          </cell>
          <cell r="CX55">
            <v>345.73999999999796</v>
          </cell>
          <cell r="CY55">
            <v>397.72000000000116</v>
          </cell>
          <cell r="CZ55">
            <v>380.9199999999837</v>
          </cell>
          <cell r="DA55">
            <v>350.84999999999127</v>
          </cell>
          <cell r="DB55">
            <v>297.59999999999854</v>
          </cell>
          <cell r="DC55">
            <v>12458.920000000002</v>
          </cell>
          <cell r="DD55">
            <v>12433.359999999997</v>
          </cell>
          <cell r="DE55">
            <v>11.820000000003347</v>
          </cell>
          <cell r="DF55">
            <v>229.83000000000175</v>
          </cell>
          <cell r="DG55">
            <v>6886.9999999999964</v>
          </cell>
          <cell r="DH55">
            <v>7793.6000000000022</v>
          </cell>
          <cell r="DI55">
            <v>7719.8899999999994</v>
          </cell>
          <cell r="DJ55">
            <v>7919.3100000000013</v>
          </cell>
          <cell r="DK55">
            <v>26121.4</v>
          </cell>
          <cell r="DL55">
            <v>20895.810000000001</v>
          </cell>
          <cell r="DM55">
            <v>21004.47</v>
          </cell>
          <cell r="DN55">
            <v>8040.2799999999988</v>
          </cell>
          <cell r="DO55">
            <v>12824.279999999999</v>
          </cell>
          <cell r="DP55">
            <v>5513.3299999999981</v>
          </cell>
          <cell r="DQ55">
            <v>13916.119999999995</v>
          </cell>
          <cell r="DR55">
            <v>5314.0500000000029</v>
          </cell>
          <cell r="DS55">
            <v>18107.210000000006</v>
          </cell>
          <cell r="DT55">
            <v>17532.490000000002</v>
          </cell>
          <cell r="DU55">
            <v>17517.180000000008</v>
          </cell>
          <cell r="DV55">
            <v>17688.390000000007</v>
          </cell>
          <cell r="DW55">
            <v>639.70999999999913</v>
          </cell>
          <cell r="DX55">
            <v>618.2100000000064</v>
          </cell>
          <cell r="DY55">
            <v>487.39999999999782</v>
          </cell>
          <cell r="DZ55">
            <v>410.45000000000437</v>
          </cell>
          <cell r="EA55">
            <v>408.87000000000262</v>
          </cell>
          <cell r="EB55">
            <v>246.57999999999447</v>
          </cell>
          <cell r="EC55">
            <v>246.57999999999447</v>
          </cell>
          <cell r="ED55">
            <v>2383.1000000000058</v>
          </cell>
          <cell r="EE55">
            <v>2740.010000000002</v>
          </cell>
          <cell r="EF55">
            <v>2771.1599999999962</v>
          </cell>
          <cell r="EG55">
            <v>1856.1200000000063</v>
          </cell>
          <cell r="EH55">
            <v>1308.4700000000012</v>
          </cell>
          <cell r="EI55">
            <v>2346.4799999999959</v>
          </cell>
          <cell r="EJ55">
            <v>2297.1299999999974</v>
          </cell>
          <cell r="EK55">
            <v>10274.82</v>
          </cell>
          <cell r="EL55">
            <v>4439.3899999999994</v>
          </cell>
          <cell r="EM55">
            <v>3853.7799999999988</v>
          </cell>
          <cell r="EN55">
            <v>2395.8599999999969</v>
          </cell>
          <cell r="EO55">
            <v>2247.9900000000016</v>
          </cell>
        </row>
        <row r="56">
          <cell r="A56" t="str">
            <v>121 to 150</v>
          </cell>
          <cell r="C56">
            <v>37184.35</v>
          </cell>
          <cell r="D56">
            <v>31301.29</v>
          </cell>
          <cell r="E56">
            <v>28364.5</v>
          </cell>
          <cell r="F56">
            <v>28028.18</v>
          </cell>
          <cell r="G56">
            <v>27618.35</v>
          </cell>
          <cell r="H56">
            <v>24146.13</v>
          </cell>
          <cell r="I56">
            <v>40580.1</v>
          </cell>
          <cell r="J56">
            <v>33485.99</v>
          </cell>
          <cell r="K56">
            <v>32558.78</v>
          </cell>
          <cell r="L56">
            <v>32432.04</v>
          </cell>
          <cell r="M56">
            <v>38120.42</v>
          </cell>
          <cell r="N56">
            <v>28805.11</v>
          </cell>
          <cell r="O56">
            <v>27098.34</v>
          </cell>
          <cell r="P56">
            <v>9542.91</v>
          </cell>
          <cell r="Q56">
            <v>9098.19</v>
          </cell>
          <cell r="R56">
            <v>11686.79</v>
          </cell>
          <cell r="S56">
            <v>11521.61</v>
          </cell>
          <cell r="T56">
            <v>7389.2100000000064</v>
          </cell>
          <cell r="U56">
            <v>7389.2100000000064</v>
          </cell>
          <cell r="V56">
            <v>5457.1399999999849</v>
          </cell>
          <cell r="W56">
            <v>4973.3</v>
          </cell>
          <cell r="X56">
            <v>7537.5399999999936</v>
          </cell>
          <cell r="Y56">
            <v>3021.58</v>
          </cell>
          <cell r="Z56">
            <v>2544.17</v>
          </cell>
          <cell r="AA56">
            <v>2867.820000000007</v>
          </cell>
          <cell r="AB56">
            <v>3148.88</v>
          </cell>
          <cell r="AC56">
            <v>3627.88</v>
          </cell>
          <cell r="AD56">
            <v>2971.88</v>
          </cell>
          <cell r="AE56">
            <v>1610.1499999999942</v>
          </cell>
          <cell r="AF56">
            <v>1390.03</v>
          </cell>
          <cell r="AG56">
            <v>1430.84</v>
          </cell>
          <cell r="AH56">
            <v>1141.4000000000087</v>
          </cell>
          <cell r="AI56">
            <v>2158.320000000007</v>
          </cell>
          <cell r="AJ56">
            <v>2071.14</v>
          </cell>
          <cell r="AK56">
            <v>2486.0499999999884</v>
          </cell>
          <cell r="AL56">
            <v>2753.42</v>
          </cell>
          <cell r="AM56">
            <v>1870.3500000000058</v>
          </cell>
          <cell r="AN56">
            <v>-345.93999999998778</v>
          </cell>
          <cell r="AO56">
            <v>-50.669999999998254</v>
          </cell>
          <cell r="AP56">
            <v>113.08999999999651</v>
          </cell>
          <cell r="AQ56">
            <v>2321.8500000000058</v>
          </cell>
          <cell r="AR56">
            <v>2621.7400000000052</v>
          </cell>
          <cell r="AS56">
            <v>518.61000000000058</v>
          </cell>
          <cell r="AT56">
            <v>2156.0399999999936</v>
          </cell>
          <cell r="AU56">
            <v>1679.17</v>
          </cell>
          <cell r="AV56">
            <v>2173.6499999999942</v>
          </cell>
          <cell r="AW56">
            <v>661.27999999998428</v>
          </cell>
          <cell r="AX56">
            <v>1569.2</v>
          </cell>
          <cell r="AY56">
            <v>630.77999999999884</v>
          </cell>
          <cell r="AZ56">
            <v>1344.41</v>
          </cell>
          <cell r="BA56">
            <v>1926.09</v>
          </cell>
          <cell r="BB56">
            <v>2167.9000000000087</v>
          </cell>
          <cell r="BC56">
            <v>717.05999999998312</v>
          </cell>
          <cell r="BD56">
            <v>2659.59</v>
          </cell>
          <cell r="BE56">
            <v>2846.83</v>
          </cell>
          <cell r="BF56">
            <v>1277.69</v>
          </cell>
          <cell r="BG56">
            <v>2179.91</v>
          </cell>
          <cell r="BH56">
            <v>3748.09</v>
          </cell>
          <cell r="BI56">
            <v>4693.62</v>
          </cell>
          <cell r="BJ56">
            <v>3144.9599999999919</v>
          </cell>
          <cell r="BK56">
            <v>3317.7699999999895</v>
          </cell>
          <cell r="BL56">
            <v>2769.9800000000105</v>
          </cell>
          <cell r="BM56">
            <v>3086.820000000007</v>
          </cell>
          <cell r="BN56">
            <v>672.02000000000407</v>
          </cell>
          <cell r="BO56">
            <v>2823.83</v>
          </cell>
          <cell r="BP56">
            <v>2981.83</v>
          </cell>
          <cell r="BQ56">
            <v>1368.84</v>
          </cell>
          <cell r="BR56">
            <v>127275.75</v>
          </cell>
          <cell r="BS56">
            <v>1719.6699999999837</v>
          </cell>
          <cell r="BT56">
            <v>5444.53</v>
          </cell>
          <cell r="BU56">
            <v>9656.8600000000079</v>
          </cell>
          <cell r="BV56">
            <v>174.27000000000407</v>
          </cell>
          <cell r="BW56">
            <v>70.600000000005821</v>
          </cell>
          <cell r="BX56">
            <v>72.709999999999127</v>
          </cell>
          <cell r="BY56">
            <v>442.83000000000175</v>
          </cell>
          <cell r="BZ56">
            <v>370.51000000000204</v>
          </cell>
          <cell r="CA56">
            <v>399.23999999999796</v>
          </cell>
          <cell r="CB56">
            <v>83.44999999999709</v>
          </cell>
          <cell r="CC56">
            <v>4316.8</v>
          </cell>
          <cell r="CD56">
            <v>3600.23</v>
          </cell>
          <cell r="CE56">
            <v>141.96999999999389</v>
          </cell>
          <cell r="CF56">
            <v>212.2699999999968</v>
          </cell>
          <cell r="CG56">
            <v>199.61000000000058</v>
          </cell>
          <cell r="CH56">
            <v>156.95999999999913</v>
          </cell>
          <cell r="CI56">
            <v>12.19999999999709</v>
          </cell>
          <cell r="CJ56">
            <v>98.909999999999854</v>
          </cell>
          <cell r="CK56">
            <v>143.37999999999738</v>
          </cell>
          <cell r="CL56">
            <v>145.62000000000262</v>
          </cell>
          <cell r="CM56">
            <v>229.22000000000116</v>
          </cell>
          <cell r="CN56">
            <v>234.7400000000016</v>
          </cell>
          <cell r="CO56">
            <v>234.61000000000058</v>
          </cell>
          <cell r="CP56">
            <v>43.94999999999709</v>
          </cell>
          <cell r="CQ56">
            <v>216.84999999999854</v>
          </cell>
          <cell r="CR56">
            <v>191.68000000000029</v>
          </cell>
          <cell r="CS56">
            <v>149.64000000000306</v>
          </cell>
          <cell r="CT56">
            <v>149.64000000000306</v>
          </cell>
          <cell r="CU56">
            <v>127.11000000000058</v>
          </cell>
          <cell r="CV56">
            <v>29.690000000002328</v>
          </cell>
          <cell r="CW56">
            <v>140.37999999999738</v>
          </cell>
          <cell r="CX56">
            <v>166.54000000000087</v>
          </cell>
          <cell r="CY56">
            <v>166.54000000000815</v>
          </cell>
          <cell r="CZ56">
            <v>191.0199999999968</v>
          </cell>
          <cell r="DA56">
            <v>201.69000000000233</v>
          </cell>
          <cell r="DB56">
            <v>147.34000000000378</v>
          </cell>
          <cell r="DC56">
            <v>165.48999999999796</v>
          </cell>
          <cell r="DD56">
            <v>182.56000000000495</v>
          </cell>
          <cell r="DE56">
            <v>202.18000000000029</v>
          </cell>
          <cell r="DF56">
            <v>241.88000000000102</v>
          </cell>
          <cell r="DG56">
            <v>251.23999999999796</v>
          </cell>
          <cell r="DH56">
            <v>279.02000000000044</v>
          </cell>
          <cell r="DI56">
            <v>279.02000000000044</v>
          </cell>
          <cell r="DJ56">
            <v>278.90999999999985</v>
          </cell>
          <cell r="DK56">
            <v>98.5</v>
          </cell>
          <cell r="DL56">
            <v>209.68000000000029</v>
          </cell>
          <cell r="DM56">
            <v>6.9900000000016007</v>
          </cell>
          <cell r="DN56">
            <v>131.47999999999956</v>
          </cell>
          <cell r="DO56">
            <v>131.4800000000032</v>
          </cell>
          <cell r="DP56">
            <v>125.38999999999942</v>
          </cell>
          <cell r="DQ56">
            <v>156.96000000000276</v>
          </cell>
          <cell r="DR56">
            <v>111.54999999999927</v>
          </cell>
          <cell r="DS56">
            <v>5373.2199999999975</v>
          </cell>
          <cell r="DT56">
            <v>4402.4399999999996</v>
          </cell>
          <cell r="DU56">
            <v>1735.6100000000006</v>
          </cell>
          <cell r="DV56">
            <v>1735.6100000000006</v>
          </cell>
          <cell r="DW56">
            <v>85.93999999999869</v>
          </cell>
          <cell r="DX56">
            <v>135.27999999999884</v>
          </cell>
          <cell r="DY56">
            <v>198.65000000000146</v>
          </cell>
          <cell r="DZ56">
            <v>167.7699999999968</v>
          </cell>
          <cell r="EA56">
            <v>167.77000000000044</v>
          </cell>
          <cell r="EB56">
            <v>156.4900000000016</v>
          </cell>
          <cell r="EC56">
            <v>135.2400000000016</v>
          </cell>
          <cell r="ED56">
            <v>353.9800000000032</v>
          </cell>
          <cell r="EE56">
            <v>332.47999999999956</v>
          </cell>
          <cell r="EF56">
            <v>304.63999999999942</v>
          </cell>
          <cell r="EG56">
            <v>115.41999999999825</v>
          </cell>
          <cell r="EH56">
            <v>115.42000000000189</v>
          </cell>
          <cell r="EI56">
            <v>115.42000000000189</v>
          </cell>
          <cell r="EJ56">
            <v>15.980000000003201</v>
          </cell>
          <cell r="EK56">
            <v>15.979999999999563</v>
          </cell>
          <cell r="EL56">
            <v>15.980000000003201</v>
          </cell>
          <cell r="EM56">
            <v>8.2199999999975262</v>
          </cell>
          <cell r="EN56">
            <v>458.01000000000204</v>
          </cell>
          <cell r="EO56">
            <v>678.76000000000204</v>
          </cell>
        </row>
        <row r="57">
          <cell r="A57" t="str">
            <v>151 to 180</v>
          </cell>
          <cell r="C57">
            <v>8943.7800000000007</v>
          </cell>
          <cell r="D57">
            <v>8640.4699999999993</v>
          </cell>
          <cell r="E57">
            <v>28855</v>
          </cell>
          <cell r="F57">
            <v>28473.1</v>
          </cell>
          <cell r="G57">
            <v>30112.959999999999</v>
          </cell>
          <cell r="H57">
            <v>28190.39</v>
          </cell>
          <cell r="I57">
            <v>5027.7500000000146</v>
          </cell>
          <cell r="J57">
            <v>28022.54</v>
          </cell>
          <cell r="K57">
            <v>26815.46</v>
          </cell>
          <cell r="L57">
            <v>27972.91</v>
          </cell>
          <cell r="M57">
            <v>26060.98</v>
          </cell>
          <cell r="N57">
            <v>6932.49</v>
          </cell>
          <cell r="O57">
            <v>7368.6999999999825</v>
          </cell>
          <cell r="P57">
            <v>20449.39</v>
          </cell>
          <cell r="Q57">
            <v>13297.07</v>
          </cell>
          <cell r="R57">
            <v>16082.99</v>
          </cell>
          <cell r="S57">
            <v>15881.38</v>
          </cell>
          <cell r="T57">
            <v>15645.57</v>
          </cell>
          <cell r="U57">
            <v>15672.39</v>
          </cell>
          <cell r="V57">
            <v>17916.8</v>
          </cell>
          <cell r="W57">
            <v>20446.810000000001</v>
          </cell>
          <cell r="X57">
            <v>2065.38</v>
          </cell>
          <cell r="Y57">
            <v>3447.38</v>
          </cell>
          <cell r="Z57">
            <v>2309.89</v>
          </cell>
          <cell r="AA57">
            <v>3562.56</v>
          </cell>
          <cell r="AB57">
            <v>4051.8600000000151</v>
          </cell>
          <cell r="AC57">
            <v>2236.64</v>
          </cell>
          <cell r="AD57">
            <v>2588.9000000000087</v>
          </cell>
          <cell r="AE57">
            <v>643.57999999998719</v>
          </cell>
          <cell r="AF57">
            <v>218.67000000001281</v>
          </cell>
          <cell r="AG57">
            <v>627.7100000000064</v>
          </cell>
          <cell r="AH57">
            <v>481.34999999999127</v>
          </cell>
          <cell r="AI57">
            <v>644.95000000001164</v>
          </cell>
          <cell r="AJ57">
            <v>1191.45</v>
          </cell>
          <cell r="AK57">
            <v>1056.2100000000064</v>
          </cell>
          <cell r="AL57">
            <v>1412.5699999999924</v>
          </cell>
          <cell r="AM57">
            <v>1081.55</v>
          </cell>
          <cell r="AN57">
            <v>1423.09</v>
          </cell>
          <cell r="AO57">
            <v>1797.35</v>
          </cell>
          <cell r="AP57">
            <v>1477.77</v>
          </cell>
          <cell r="AQ57">
            <v>1418.69</v>
          </cell>
          <cell r="AR57">
            <v>1842.0399999999936</v>
          </cell>
          <cell r="AS57">
            <v>1527.69</v>
          </cell>
          <cell r="AT57">
            <v>519.8799999999901</v>
          </cell>
          <cell r="AU57">
            <v>408.19000000000233</v>
          </cell>
          <cell r="AV57">
            <v>531.24000000000524</v>
          </cell>
          <cell r="AW57">
            <v>498.99000000000524</v>
          </cell>
          <cell r="AX57">
            <v>1646.23</v>
          </cell>
          <cell r="AY57">
            <v>1429.44</v>
          </cell>
          <cell r="AZ57">
            <v>1944.0999999999913</v>
          </cell>
          <cell r="BA57">
            <v>2063.820000000007</v>
          </cell>
          <cell r="BB57">
            <v>2095.9500000000116</v>
          </cell>
          <cell r="BC57">
            <v>1848.3499999999913</v>
          </cell>
          <cell r="BD57">
            <v>288.19000000000233</v>
          </cell>
          <cell r="BE57">
            <v>214.5</v>
          </cell>
          <cell r="BF57">
            <v>1630.2800000000134</v>
          </cell>
          <cell r="BG57">
            <v>1041.06</v>
          </cell>
          <cell r="BH57">
            <v>2842.6200000000099</v>
          </cell>
          <cell r="BI57">
            <v>1121.9500000000116</v>
          </cell>
          <cell r="BJ57">
            <v>3105.86</v>
          </cell>
          <cell r="BK57">
            <v>1775.9500000000116</v>
          </cell>
          <cell r="BL57">
            <v>2932.88</v>
          </cell>
          <cell r="BM57">
            <v>2398.52</v>
          </cell>
          <cell r="BN57">
            <v>2411.5</v>
          </cell>
          <cell r="BO57">
            <v>2312.2800000000002</v>
          </cell>
          <cell r="BP57">
            <v>1940.48</v>
          </cell>
          <cell r="BQ57">
            <v>962.86000000000058</v>
          </cell>
          <cell r="BR57">
            <v>95853.17</v>
          </cell>
          <cell r="BS57">
            <v>1035.8599999999999</v>
          </cell>
          <cell r="BT57">
            <v>441.95999999999185</v>
          </cell>
          <cell r="BU57">
            <v>425.88999999999942</v>
          </cell>
          <cell r="BV57">
            <v>289.76000000000931</v>
          </cell>
          <cell r="BW57">
            <v>158.01999999998952</v>
          </cell>
          <cell r="BX57">
            <v>84.190000000002328</v>
          </cell>
          <cell r="BY57">
            <v>65.940000000002328</v>
          </cell>
          <cell r="BZ57">
            <v>27.19999999999709</v>
          </cell>
          <cell r="CA57">
            <v>25.830000000001746</v>
          </cell>
          <cell r="CB57">
            <v>63.780000000006112</v>
          </cell>
          <cell r="CC57">
            <v>279.36999999999534</v>
          </cell>
          <cell r="CD57">
            <v>148.27999999999884</v>
          </cell>
          <cell r="CE57">
            <v>67.75</v>
          </cell>
          <cell r="CF57">
            <v>67.75</v>
          </cell>
          <cell r="CG57">
            <v>67.75</v>
          </cell>
          <cell r="CH57">
            <v>64.979999999995925</v>
          </cell>
          <cell r="CI57">
            <v>56.510000000002037</v>
          </cell>
          <cell r="CJ57">
            <v>166.58999999999651</v>
          </cell>
          <cell r="CK57">
            <v>37.639999999999418</v>
          </cell>
          <cell r="CL57">
            <v>-2.2999999999956344</v>
          </cell>
          <cell r="CM57">
            <v>166.58999999999651</v>
          </cell>
          <cell r="CN57">
            <v>180.41999999999825</v>
          </cell>
          <cell r="CO57">
            <v>181.44000000000233</v>
          </cell>
          <cell r="CP57">
            <v>159.19000000000233</v>
          </cell>
          <cell r="CQ57">
            <v>159.19000000000233</v>
          </cell>
          <cell r="CR57">
            <v>25.779999999998836</v>
          </cell>
          <cell r="CS57">
            <v>3.8600000000042201</v>
          </cell>
          <cell r="CT57">
            <v>39.130000000004657</v>
          </cell>
          <cell r="CU57">
            <v>103.04000000000087</v>
          </cell>
          <cell r="CV57">
            <v>91.06000000000131</v>
          </cell>
          <cell r="CW57">
            <v>78.259999999998399</v>
          </cell>
          <cell r="CX57">
            <v>136.87999999999738</v>
          </cell>
          <cell r="CY57">
            <v>136.87999999999738</v>
          </cell>
          <cell r="CZ57">
            <v>136.87999999999738</v>
          </cell>
          <cell r="DA57">
            <v>136.87999999999738</v>
          </cell>
          <cell r="DB57">
            <v>123.11000000000058</v>
          </cell>
          <cell r="DC57">
            <v>123.11000000000058</v>
          </cell>
          <cell r="DD57">
            <v>123.11000000000058</v>
          </cell>
          <cell r="DE57">
            <v>106.13000000000102</v>
          </cell>
          <cell r="DF57">
            <v>78.209999999999127</v>
          </cell>
          <cell r="DG57">
            <v>136.29000000000087</v>
          </cell>
          <cell r="DH57">
            <v>136.29000000000087</v>
          </cell>
          <cell r="DI57">
            <v>136.29000000000087</v>
          </cell>
          <cell r="DJ57">
            <v>136.29000000000087</v>
          </cell>
          <cell r="DK57">
            <v>60.850000000005821</v>
          </cell>
          <cell r="DL57">
            <v>60.849999999998545</v>
          </cell>
          <cell r="DM57">
            <v>30.909999999999854</v>
          </cell>
          <cell r="DN57">
            <v>30.910000000001673</v>
          </cell>
          <cell r="DO57">
            <v>30.909999999998035</v>
          </cell>
          <cell r="DP57">
            <v>58.729999999999563</v>
          </cell>
          <cell r="DQ57">
            <v>30.910000000001673</v>
          </cell>
          <cell r="DR57">
            <v>0</v>
          </cell>
          <cell r="DS57">
            <v>32.110000000000582</v>
          </cell>
          <cell r="DT57">
            <v>32.200000000000728</v>
          </cell>
          <cell r="DU57">
            <v>32.200000000000728</v>
          </cell>
          <cell r="DV57">
            <v>32.200000000000728</v>
          </cell>
          <cell r="DW57">
            <v>32.200000000002547</v>
          </cell>
          <cell r="DX57">
            <v>32.110000000000582</v>
          </cell>
          <cell r="DY57">
            <v>0</v>
          </cell>
          <cell r="DZ57">
            <v>0</v>
          </cell>
          <cell r="EA57">
            <v>0</v>
          </cell>
          <cell r="EB57">
            <v>0</v>
          </cell>
          <cell r="EC57">
            <v>21.18999999999869</v>
          </cell>
          <cell r="ED57">
            <v>21.190000000002328</v>
          </cell>
          <cell r="EE57">
            <v>66.850000000002183</v>
          </cell>
          <cell r="EF57">
            <v>36.44999999999709</v>
          </cell>
          <cell r="EG57">
            <v>122.34999999999854</v>
          </cell>
          <cell r="EH57">
            <v>122.34999999999854</v>
          </cell>
          <cell r="EI57">
            <v>113.31999999999971</v>
          </cell>
          <cell r="EJ57">
            <v>92.130000000001019</v>
          </cell>
          <cell r="EK57">
            <v>92.130000000001019</v>
          </cell>
          <cell r="EL57">
            <v>92.130000000001019</v>
          </cell>
          <cell r="EM57">
            <v>92.129999999997381</v>
          </cell>
          <cell r="EN57">
            <v>85.900000000001455</v>
          </cell>
          <cell r="EO57">
            <v>85.860000000000582</v>
          </cell>
        </row>
        <row r="58">
          <cell r="A58" t="str">
            <v>180+</v>
          </cell>
          <cell r="C58">
            <v>59766.850000000093</v>
          </cell>
          <cell r="D58">
            <v>62007.410000000149</v>
          </cell>
          <cell r="E58">
            <v>57015.159999999683</v>
          </cell>
          <cell r="F58">
            <v>53810.099999999627</v>
          </cell>
          <cell r="G58">
            <v>59113.69000000041</v>
          </cell>
          <cell r="H58">
            <v>57871.35999999987</v>
          </cell>
          <cell r="I58">
            <v>60555.899999999907</v>
          </cell>
          <cell r="J58">
            <v>63788.100000000093</v>
          </cell>
          <cell r="K58">
            <v>68751.740000000224</v>
          </cell>
          <cell r="L58">
            <v>64714.049999999814</v>
          </cell>
          <cell r="M58">
            <v>66493.210000000006</v>
          </cell>
          <cell r="N58">
            <v>51741.350000000093</v>
          </cell>
          <cell r="O58">
            <v>40718.200000000186</v>
          </cell>
          <cell r="P58">
            <v>40233.439999999944</v>
          </cell>
          <cell r="Q58">
            <v>37820.980000000003</v>
          </cell>
          <cell r="R58">
            <v>37778.010000000242</v>
          </cell>
          <cell r="S58">
            <v>37625.350000000093</v>
          </cell>
          <cell r="T58">
            <v>34978.420000000391</v>
          </cell>
          <cell r="U58">
            <v>34978.420000000391</v>
          </cell>
          <cell r="V58">
            <v>30352.870000000112</v>
          </cell>
          <cell r="W58">
            <v>31140.52</v>
          </cell>
          <cell r="X58">
            <v>20674.330000000075</v>
          </cell>
          <cell r="Y58">
            <v>21669.810000000056</v>
          </cell>
          <cell r="Z58">
            <v>22417.030000000261</v>
          </cell>
          <cell r="AA58">
            <v>21669.529999999795</v>
          </cell>
          <cell r="AB58">
            <v>21657.989999999758</v>
          </cell>
          <cell r="AC58">
            <v>22271.619999999879</v>
          </cell>
          <cell r="AD58">
            <v>22231.430000000168</v>
          </cell>
          <cell r="AE58">
            <v>8513.4699999999721</v>
          </cell>
          <cell r="AF58">
            <v>9146.5100000000093</v>
          </cell>
          <cell r="AG58">
            <v>10205.77</v>
          </cell>
          <cell r="AH58">
            <v>-102387.46</v>
          </cell>
          <cell r="AI58">
            <v>-102951.45</v>
          </cell>
          <cell r="AJ58">
            <v>10438.690000000177</v>
          </cell>
          <cell r="AK58">
            <v>10284.14000000013</v>
          </cell>
          <cell r="AL58">
            <v>10086.5</v>
          </cell>
          <cell r="AM58">
            <v>11508.289999999804</v>
          </cell>
          <cell r="AN58">
            <v>11324.7</v>
          </cell>
          <cell r="AO58">
            <v>11063.860000000102</v>
          </cell>
          <cell r="AP58">
            <v>9936.6100000001024</v>
          </cell>
          <cell r="AQ58">
            <v>9275.660000000149</v>
          </cell>
          <cell r="AR58">
            <v>9626.5700000000652</v>
          </cell>
          <cell r="AS58">
            <v>10563.560000000056</v>
          </cell>
          <cell r="AT58">
            <v>6894.4899999999907</v>
          </cell>
          <cell r="AU58">
            <v>7480.0300000000279</v>
          </cell>
          <cell r="AV58">
            <v>7480.0100000000093</v>
          </cell>
          <cell r="AW58">
            <v>7436.9699999999721</v>
          </cell>
          <cell r="AX58">
            <v>7302.5200000000186</v>
          </cell>
          <cell r="AY58">
            <v>6817.339999999851</v>
          </cell>
          <cell r="AZ58">
            <v>4910.3100000000559</v>
          </cell>
          <cell r="BA58">
            <v>4829.3199999998324</v>
          </cell>
          <cell r="BB58">
            <v>5248.4700000002049</v>
          </cell>
          <cell r="BC58">
            <v>5016.6799999999348</v>
          </cell>
          <cell r="BD58">
            <v>3510.8499999998603</v>
          </cell>
          <cell r="BE58">
            <v>3485.3999999999069</v>
          </cell>
          <cell r="BF58">
            <v>3912.0500000000466</v>
          </cell>
          <cell r="BG58">
            <v>5326.0799999998417</v>
          </cell>
          <cell r="BH58">
            <v>5447.2299999999814</v>
          </cell>
          <cell r="BI58">
            <v>6029.6599999999162</v>
          </cell>
          <cell r="BJ58">
            <v>5488.3100000000559</v>
          </cell>
          <cell r="BK58">
            <v>5709.0800000000745</v>
          </cell>
          <cell r="BL58">
            <v>6626.8100000000559</v>
          </cell>
          <cell r="BM58">
            <v>4213.1999999999534</v>
          </cell>
          <cell r="BN58">
            <v>3599.9500000001863</v>
          </cell>
          <cell r="BO58">
            <v>3016.0999999998603</v>
          </cell>
          <cell r="BP58">
            <v>2276.4499999999534</v>
          </cell>
          <cell r="BQ58">
            <v>2358.0699999998324</v>
          </cell>
          <cell r="BR58">
            <v>1075808.7</v>
          </cell>
          <cell r="BS58">
            <v>2256.7799999999115</v>
          </cell>
          <cell r="BT58">
            <v>975.69000000006054</v>
          </cell>
          <cell r="BU58">
            <v>991.76000000000931</v>
          </cell>
          <cell r="BV58">
            <v>671.28000000002794</v>
          </cell>
          <cell r="BW58">
            <v>520.78000000002794</v>
          </cell>
          <cell r="BX58">
            <v>144.78000000002794</v>
          </cell>
          <cell r="BY58">
            <v>0</v>
          </cell>
          <cell r="BZ58">
            <v>0</v>
          </cell>
          <cell r="CA58">
            <v>27.199999999953434</v>
          </cell>
          <cell r="CB58">
            <v>27.199999999953434</v>
          </cell>
          <cell r="CC58">
            <v>137.23999999999069</v>
          </cell>
          <cell r="CD58">
            <v>183.95999999996275</v>
          </cell>
          <cell r="CE58">
            <v>163.06000000005588</v>
          </cell>
          <cell r="CF58">
            <v>163.05999999993946</v>
          </cell>
          <cell r="CG58">
            <v>163.06000000005588</v>
          </cell>
          <cell r="CH58">
            <v>222.3399999999674</v>
          </cell>
          <cell r="CI58">
            <v>230.81000000005588</v>
          </cell>
          <cell r="CJ58">
            <v>230.81000000005588</v>
          </cell>
          <cell r="CK58">
            <v>230.81000000005588</v>
          </cell>
          <cell r="CL58">
            <v>230.80000000004657</v>
          </cell>
          <cell r="CM58">
            <v>230.79999999993015</v>
          </cell>
          <cell r="CN58">
            <v>230.79999999993015</v>
          </cell>
          <cell r="CO58">
            <v>287.31000000005588</v>
          </cell>
          <cell r="CP58">
            <v>348.91999999992549</v>
          </cell>
          <cell r="CQ58">
            <v>230.40000000002328</v>
          </cell>
          <cell r="CR58">
            <v>140.88000000012107</v>
          </cell>
          <cell r="CS58">
            <v>140.88000000000466</v>
          </cell>
          <cell r="CT58">
            <v>140.88000000000466</v>
          </cell>
          <cell r="CU58">
            <v>163.01000000000931</v>
          </cell>
          <cell r="CV58">
            <v>189.84999999997672</v>
          </cell>
          <cell r="CW58">
            <v>202.65000000002328</v>
          </cell>
          <cell r="CX58">
            <v>202.64000000001397</v>
          </cell>
          <cell r="CY58">
            <v>202.64000000001397</v>
          </cell>
          <cell r="CZ58">
            <v>202.64000000001397</v>
          </cell>
          <cell r="DA58">
            <v>202.64000000001397</v>
          </cell>
          <cell r="DB58">
            <v>266.04000000003725</v>
          </cell>
          <cell r="DC58">
            <v>266.04000000003725</v>
          </cell>
          <cell r="DD58">
            <v>266.04000000003725</v>
          </cell>
          <cell r="DE58">
            <v>223.88000000000466</v>
          </cell>
          <cell r="DF58">
            <v>282.5</v>
          </cell>
          <cell r="DG58">
            <v>282.5</v>
          </cell>
          <cell r="DH58">
            <v>282.5</v>
          </cell>
          <cell r="DI58">
            <v>282.5</v>
          </cell>
          <cell r="DJ58">
            <v>282.48999999999069</v>
          </cell>
          <cell r="DK58">
            <v>257.65000000002328</v>
          </cell>
          <cell r="DL58">
            <v>257.64999999990687</v>
          </cell>
          <cell r="DM58">
            <v>223.5</v>
          </cell>
          <cell r="DN58">
            <v>223.48999999999069</v>
          </cell>
          <cell r="DO58">
            <v>223.4900000001071</v>
          </cell>
          <cell r="DP58">
            <v>223.48999999999069</v>
          </cell>
          <cell r="DQ58">
            <v>223.48999999999069</v>
          </cell>
          <cell r="DR58">
            <v>254.40000000002328</v>
          </cell>
          <cell r="DS58">
            <v>254.39999999990687</v>
          </cell>
          <cell r="DT58">
            <v>254.39999999990687</v>
          </cell>
          <cell r="DU58">
            <v>254.39999999990687</v>
          </cell>
          <cell r="DV58">
            <v>254.40000000002328</v>
          </cell>
          <cell r="DW58">
            <v>254.39000000001397</v>
          </cell>
          <cell r="DX58">
            <v>254.39000000001397</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6.2299999999813735</v>
          </cell>
          <cell r="EO58">
            <v>6.2299999999813735</v>
          </cell>
        </row>
        <row r="75">
          <cell r="A75" t="str">
            <v xml:space="preserve">  Total</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1658847.46</v>
          </cell>
          <cell r="DR75">
            <v>1639151.5799999998</v>
          </cell>
          <cell r="DS75">
            <v>1685494.44</v>
          </cell>
          <cell r="DT75">
            <v>1687037.33</v>
          </cell>
          <cell r="DU75">
            <v>1528106.3599999999</v>
          </cell>
          <cell r="DV75">
            <v>1549174.3900000001</v>
          </cell>
          <cell r="DW75">
            <v>1506304.52</v>
          </cell>
          <cell r="DX75">
            <v>1651926.19</v>
          </cell>
          <cell r="DY75">
            <v>1659451.98</v>
          </cell>
          <cell r="DZ75">
            <v>1862460.6600000001</v>
          </cell>
          <cell r="EA75">
            <v>1819818.81</v>
          </cell>
          <cell r="EB75">
            <v>1806346.8599999999</v>
          </cell>
          <cell r="EC75">
            <v>1894917.63</v>
          </cell>
          <cell r="ED75">
            <v>1889432.1300000001</v>
          </cell>
          <cell r="EE75">
            <v>1918335.67</v>
          </cell>
          <cell r="EF75">
            <v>1967557.02</v>
          </cell>
          <cell r="EG75">
            <v>2141022.5</v>
          </cell>
          <cell r="EH75">
            <v>2316744.7800000003</v>
          </cell>
          <cell r="EI75">
            <v>2080861.0900000003</v>
          </cell>
          <cell r="EJ75">
            <v>1659666.85</v>
          </cell>
          <cell r="EK75">
            <v>1738730.2400000002</v>
          </cell>
          <cell r="EL75">
            <v>1762801.56</v>
          </cell>
          <cell r="EM75">
            <v>1757421.44</v>
          </cell>
          <cell r="EN75">
            <v>2087415.2799999998</v>
          </cell>
          <cell r="EO75">
            <v>1812854.02</v>
          </cell>
        </row>
        <row r="88">
          <cell r="A88" t="str">
            <v xml:space="preserve">  Total</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822041.22999999986</v>
          </cell>
          <cell r="DR88">
            <v>804455.51</v>
          </cell>
          <cell r="DS88">
            <v>846690.64999999991</v>
          </cell>
          <cell r="DT88">
            <v>864087.66999999993</v>
          </cell>
          <cell r="DU88">
            <v>706008.39</v>
          </cell>
          <cell r="DV88">
            <v>725052.74000000011</v>
          </cell>
          <cell r="DW88">
            <v>741495.7699999999</v>
          </cell>
          <cell r="DX88">
            <v>860537.92</v>
          </cell>
          <cell r="DY88">
            <v>870263.13000000012</v>
          </cell>
          <cell r="DZ88">
            <v>1059762.2999999998</v>
          </cell>
          <cell r="EA88">
            <v>1018632.62</v>
          </cell>
          <cell r="EB88">
            <v>1008678.07</v>
          </cell>
          <cell r="EC88">
            <v>1093750.02</v>
          </cell>
          <cell r="ED88">
            <v>1093324.3999999999</v>
          </cell>
          <cell r="EE88">
            <v>1121312.9099999999</v>
          </cell>
          <cell r="EF88">
            <v>1171529.3699999999</v>
          </cell>
          <cell r="EG88">
            <v>1264036.8799999999</v>
          </cell>
          <cell r="EH88">
            <v>1407608.42</v>
          </cell>
          <cell r="EI88">
            <v>1171840.31</v>
          </cell>
          <cell r="EJ88">
            <v>757684.11</v>
          </cell>
          <cell r="EK88">
            <v>839261.62000000011</v>
          </cell>
          <cell r="EL88">
            <v>858880.37000000023</v>
          </cell>
          <cell r="EM88">
            <v>857501.51000000013</v>
          </cell>
          <cell r="EN88">
            <v>1188694.83</v>
          </cell>
          <cell r="EO88">
            <v>967141.87000000011</v>
          </cell>
        </row>
        <row r="101">
          <cell r="A101" t="str">
            <v xml:space="preserve">  Total</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836806.23</v>
          </cell>
          <cell r="DR101">
            <v>834696.07</v>
          </cell>
          <cell r="DS101">
            <v>838803.79</v>
          </cell>
          <cell r="DT101">
            <v>822949.66</v>
          </cell>
          <cell r="DU101">
            <v>822097.97000000009</v>
          </cell>
          <cell r="DV101">
            <v>824121.65</v>
          </cell>
          <cell r="DW101">
            <v>764808.75</v>
          </cell>
          <cell r="DX101">
            <v>791388.27</v>
          </cell>
          <cell r="DY101">
            <v>789188.85000000009</v>
          </cell>
          <cell r="DZ101">
            <v>802698.36</v>
          </cell>
          <cell r="EA101">
            <v>801186.19</v>
          </cell>
          <cell r="EB101">
            <v>797668.79</v>
          </cell>
          <cell r="EC101">
            <v>801167.61</v>
          </cell>
          <cell r="ED101">
            <v>796107.73</v>
          </cell>
          <cell r="EE101">
            <v>797022.76</v>
          </cell>
          <cell r="EF101">
            <v>796027.64999999991</v>
          </cell>
          <cell r="EG101">
            <v>876985.62</v>
          </cell>
          <cell r="EH101">
            <v>909136.36</v>
          </cell>
          <cell r="EI101">
            <v>909020.78</v>
          </cell>
          <cell r="EJ101">
            <v>901982.74</v>
          </cell>
          <cell r="EK101">
            <v>899468.62</v>
          </cell>
          <cell r="EL101">
            <v>903921.19</v>
          </cell>
          <cell r="EM101">
            <v>899919.92999999993</v>
          </cell>
          <cell r="EN101">
            <v>898720.45</v>
          </cell>
          <cell r="EO101">
            <v>845712.15</v>
          </cell>
        </row>
        <row r="145">
          <cell r="A145" t="str">
            <v>Change in Pro Forma Reserve</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14861.539999999804</v>
          </cell>
          <cell r="CO145">
            <v>44070.399999999674</v>
          </cell>
          <cell r="CP145">
            <v>109651.66999999993</v>
          </cell>
          <cell r="CQ145">
            <v>318270.71999999997</v>
          </cell>
          <cell r="CR145">
            <v>318708.96999999974</v>
          </cell>
          <cell r="CS145">
            <v>335813.8899999999</v>
          </cell>
          <cell r="CT145">
            <v>1206.9499999999534</v>
          </cell>
          <cell r="CU145">
            <v>-37631.079999999842</v>
          </cell>
          <cell r="CV145">
            <v>-8235.4699999997392</v>
          </cell>
          <cell r="CW145">
            <v>15424.770000000019</v>
          </cell>
          <cell r="CX145">
            <v>153461.5</v>
          </cell>
          <cell r="CY145">
            <v>155754.21999999974</v>
          </cell>
          <cell r="CZ145">
            <v>-72914.589999999851</v>
          </cell>
          <cell r="DA145">
            <v>-57647.549999999814</v>
          </cell>
          <cell r="DB145">
            <v>144736.19999999995</v>
          </cell>
          <cell r="DC145">
            <v>141499.63000000012</v>
          </cell>
          <cell r="DD145">
            <v>142233.53000000003</v>
          </cell>
          <cell r="DE145">
            <v>170989.54000000027</v>
          </cell>
          <cell r="DF145">
            <v>159254.08000000007</v>
          </cell>
          <cell r="DG145">
            <v>164554.82000000007</v>
          </cell>
          <cell r="DH145">
            <v>197044.23000000021</v>
          </cell>
          <cell r="DI145">
            <v>185613.2100000002</v>
          </cell>
          <cell r="DJ145">
            <v>72937.679999999935</v>
          </cell>
          <cell r="DK145">
            <v>35405.639999999898</v>
          </cell>
          <cell r="DL145">
            <v>39942.050000000047</v>
          </cell>
          <cell r="DM145">
            <v>25104.219999999972</v>
          </cell>
          <cell r="DN145">
            <v>46535.780000000028</v>
          </cell>
          <cell r="DO145">
            <v>13648.760000000009</v>
          </cell>
          <cell r="DP145">
            <v>116196.3899999999</v>
          </cell>
          <cell r="DQ145">
            <v>-127023.88000000012</v>
          </cell>
          <cell r="DR145">
            <v>-19695.880000000121</v>
          </cell>
          <cell r="DS145">
            <v>26646.979999999981</v>
          </cell>
          <cell r="DT145">
            <v>28189.870000000112</v>
          </cell>
          <cell r="DU145">
            <v>-130741.10000000009</v>
          </cell>
          <cell r="DV145">
            <v>-109673.06999999983</v>
          </cell>
          <cell r="DW145">
            <v>-152542.93999999994</v>
          </cell>
          <cell r="DX145">
            <v>-6921.2700000000186</v>
          </cell>
          <cell r="DY145">
            <v>604.52000000001863</v>
          </cell>
          <cell r="DZ145">
            <v>203008.68000000017</v>
          </cell>
          <cell r="EA145">
            <v>160366.83000000007</v>
          </cell>
          <cell r="EB145">
            <v>146894.87999999989</v>
          </cell>
          <cell r="EC145">
            <v>235465.64999999991</v>
          </cell>
          <cell r="ED145">
            <v>229980.15000000014</v>
          </cell>
          <cell r="EE145">
            <v>258883.68999999994</v>
          </cell>
          <cell r="EF145">
            <v>308105.04000000004</v>
          </cell>
          <cell r="EG145">
            <v>215566.93999999994</v>
          </cell>
          <cell r="EH145">
            <v>-17822.129999999655</v>
          </cell>
          <cell r="EI145">
            <v>-412033.44999999949</v>
          </cell>
          <cell r="EJ145">
            <v>-387586.26999999979</v>
          </cell>
          <cell r="EK145">
            <v>-357212.64999999991</v>
          </cell>
          <cell r="EL145">
            <v>-255454.58000000007</v>
          </cell>
          <cell r="EM145">
            <v>-260834.70000000019</v>
          </cell>
          <cell r="EN145">
            <v>-203442.39000000036</v>
          </cell>
          <cell r="EO145">
            <v>-62164.899999999907</v>
          </cell>
        </row>
        <row r="146">
          <cell r="A146" t="str">
            <v>Change in Aging Mix Reserve</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48680.066221826477</v>
          </cell>
          <cell r="CO146">
            <v>145136.87542143022</v>
          </cell>
          <cell r="CP146">
            <v>120107.52415425773</v>
          </cell>
          <cell r="CQ146">
            <v>90132.928174570668</v>
          </cell>
          <cell r="CR146">
            <v>87523.12187304371</v>
          </cell>
          <cell r="CS146">
            <v>254946.88096568338</v>
          </cell>
          <cell r="CT146">
            <v>2036.5582988606766</v>
          </cell>
          <cell r="CU146">
            <v>26699.818586062174</v>
          </cell>
          <cell r="CV146">
            <v>67217.782215854852</v>
          </cell>
          <cell r="CW146">
            <v>65234.840407113079</v>
          </cell>
          <cell r="CX146">
            <v>85508.685311025707</v>
          </cell>
          <cell r="CY146">
            <v>41613.152068072464</v>
          </cell>
          <cell r="CZ146">
            <v>24043.789423792157</v>
          </cell>
          <cell r="DA146">
            <v>-35750.997841460165</v>
          </cell>
          <cell r="DB146">
            <v>-78932.490646202583</v>
          </cell>
          <cell r="DC146">
            <v>-111255.15502775973</v>
          </cell>
          <cell r="DD146">
            <v>-117679.27391823987</v>
          </cell>
          <cell r="DE146">
            <v>-114605.52969887108</v>
          </cell>
          <cell r="DF146">
            <v>-90520.425303126685</v>
          </cell>
          <cell r="DG146">
            <v>-116208.70547908684</v>
          </cell>
          <cell r="DH146">
            <v>3459.1873903567903</v>
          </cell>
          <cell r="DI146">
            <v>29363.541939600836</v>
          </cell>
          <cell r="DJ146">
            <v>-46925.38121655304</v>
          </cell>
          <cell r="DK146">
            <v>112871.51569665549</v>
          </cell>
          <cell r="DL146">
            <v>251937.4085797274</v>
          </cell>
          <cell r="DM146">
            <v>202983.1818678882</v>
          </cell>
          <cell r="DN146">
            <v>83353.927548794309</v>
          </cell>
          <cell r="DO146">
            <v>4615.2883086800575</v>
          </cell>
          <cell r="DP146">
            <v>101815.40813316149</v>
          </cell>
          <cell r="DQ146">
            <v>67759.110291043762</v>
          </cell>
          <cell r="DR146">
            <v>134853.54150914191</v>
          </cell>
          <cell r="DS146">
            <v>-67500.122561779572</v>
          </cell>
          <cell r="DT146">
            <v>-39435.07697468088</v>
          </cell>
          <cell r="DU146">
            <v>-123120.23903621477</v>
          </cell>
          <cell r="DV146">
            <v>-290001.20764345885</v>
          </cell>
          <cell r="DW146">
            <v>-245508.39308839128</v>
          </cell>
          <cell r="DX146">
            <v>-95088.503665934317</v>
          </cell>
          <cell r="DY146">
            <v>-227452.79140272248</v>
          </cell>
          <cell r="DZ146">
            <v>62647.628197514219</v>
          </cell>
          <cell r="EA146">
            <v>-4391.3432324046735</v>
          </cell>
          <cell r="EB146">
            <v>-42331.4504072282</v>
          </cell>
          <cell r="EC146">
            <v>27048.275821618969</v>
          </cell>
          <cell r="ED146">
            <v>5774.9007974711712</v>
          </cell>
          <cell r="EE146">
            <v>72275.495412323857</v>
          </cell>
          <cell r="EF146">
            <v>-81307.113735478604</v>
          </cell>
          <cell r="EG146">
            <v>-179412.44730824814</v>
          </cell>
          <cell r="EH146">
            <v>9746.5770429489203</v>
          </cell>
          <cell r="EI146">
            <v>-12078.405479592737</v>
          </cell>
          <cell r="EJ146">
            <v>-39275.949861987494</v>
          </cell>
          <cell r="EK146">
            <v>-52550.859595742077</v>
          </cell>
          <cell r="EL146">
            <v>-144556.36021088273</v>
          </cell>
          <cell r="EM146">
            <v>-142634.44000420091</v>
          </cell>
          <cell r="EN146">
            <v>-155744.73537914478</v>
          </cell>
          <cell r="EO146">
            <v>-61533.427352558356</v>
          </cell>
        </row>
        <row r="147">
          <cell r="A147" t="str">
            <v>Current Writeoffs + Forecast</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587965.81333333335</v>
          </cell>
          <cell r="CO147">
            <v>392685.41</v>
          </cell>
          <cell r="CP147">
            <v>251851.20558387096</v>
          </cell>
          <cell r="CQ147">
            <v>232412.4437483871</v>
          </cell>
          <cell r="CR147">
            <v>184278.3179419355</v>
          </cell>
          <cell r="CS147">
            <v>182236.03</v>
          </cell>
          <cell r="CT147">
            <v>647640.99</v>
          </cell>
          <cell r="CU147">
            <v>705788.23606666666</v>
          </cell>
          <cell r="CV147">
            <v>687971.87969999993</v>
          </cell>
          <cell r="CW147">
            <v>640596.67303333338</v>
          </cell>
          <cell r="CX147">
            <v>736429.44940000004</v>
          </cell>
          <cell r="CY147">
            <v>809493.23940000008</v>
          </cell>
          <cell r="CZ147">
            <v>966965.45076666668</v>
          </cell>
          <cell r="DA147">
            <v>932169.7341</v>
          </cell>
          <cell r="DB147">
            <v>1072604.6922580644</v>
          </cell>
          <cell r="DC147">
            <v>1003314.3696774194</v>
          </cell>
          <cell r="DD147">
            <v>1065398.4445161291</v>
          </cell>
          <cell r="DE147">
            <v>1026822.0506451613</v>
          </cell>
          <cell r="DF147">
            <v>905000.47548387095</v>
          </cell>
          <cell r="DG147">
            <v>924433.63161290321</v>
          </cell>
          <cell r="DH147">
            <v>662157.71516129037</v>
          </cell>
          <cell r="DI147">
            <v>872278.44258064532</v>
          </cell>
          <cell r="DJ147">
            <v>911551.60999999987</v>
          </cell>
          <cell r="DK147">
            <v>605785.96666666667</v>
          </cell>
          <cell r="DL147">
            <v>625708.05000000005</v>
          </cell>
          <cell r="DM147">
            <v>749601.17999999993</v>
          </cell>
          <cell r="DN147">
            <v>892339.9933333334</v>
          </cell>
          <cell r="DO147">
            <v>916592.42333333334</v>
          </cell>
          <cell r="DP147">
            <v>757667.73666666669</v>
          </cell>
          <cell r="DQ147">
            <v>947040.32000000007</v>
          </cell>
          <cell r="DR147">
            <v>980785.47093225818</v>
          </cell>
          <cell r="DS147">
            <v>833310.25794193544</v>
          </cell>
          <cell r="DT147">
            <v>974602.58819919359</v>
          </cell>
          <cell r="DU147">
            <v>994121.95520887105</v>
          </cell>
          <cell r="DV147">
            <v>1070408.9854661291</v>
          </cell>
          <cell r="DW147">
            <v>1001568.7724758065</v>
          </cell>
          <cell r="DX147">
            <v>816341.36974274192</v>
          </cell>
          <cell r="DY147">
            <v>942685.78</v>
          </cell>
          <cell r="DZ147">
            <v>863762.41032258072</v>
          </cell>
          <cell r="EA147">
            <v>979777.23193548387</v>
          </cell>
          <cell r="EB147">
            <v>941081.4881451613</v>
          </cell>
          <cell r="EC147">
            <v>757886.64516129042</v>
          </cell>
          <cell r="ED147">
            <v>817116.60596774193</v>
          </cell>
          <cell r="EE147">
            <v>733478.71709677414</v>
          </cell>
          <cell r="EF147">
            <v>716652.7435483872</v>
          </cell>
          <cell r="EG147">
            <v>798180.6399999999</v>
          </cell>
          <cell r="EH147">
            <v>782180.31714285712</v>
          </cell>
          <cell r="EI147">
            <v>949162.72428571433</v>
          </cell>
          <cell r="EJ147">
            <v>933884.62714285718</v>
          </cell>
          <cell r="EK147">
            <v>837189.73428571434</v>
          </cell>
          <cell r="EL147">
            <v>816393.59714285715</v>
          </cell>
          <cell r="EM147">
            <v>708894.8142857143</v>
          </cell>
          <cell r="EN147">
            <v>673211.90714285709</v>
          </cell>
          <cell r="EO147">
            <v>822049.2</v>
          </cell>
        </row>
        <row r="150">
          <cell r="A150" t="str">
            <v>Bad Debt as % of Revenue</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9.0647122445108586E-3</v>
          </cell>
          <cell r="CO150">
            <v>8.0961315131797378E-3</v>
          </cell>
          <cell r="CP150">
            <v>6.7008595091223935E-3</v>
          </cell>
          <cell r="CQ150">
            <v>8.9159590521621524E-3</v>
          </cell>
          <cell r="CR150">
            <v>8.2160337422032565E-3</v>
          </cell>
          <cell r="CS150">
            <v>1.0755047995409833E-2</v>
          </cell>
          <cell r="CT150">
            <v>1.3395258362776451E-2</v>
          </cell>
          <cell r="CU150">
            <v>1.4300215668028924E-2</v>
          </cell>
          <cell r="CV150">
            <v>1.5372380832578353E-2</v>
          </cell>
          <cell r="CW150">
            <v>1.4843515689360542E-2</v>
          </cell>
          <cell r="CX150">
            <v>2.0073807485138005E-2</v>
          </cell>
          <cell r="CY150">
            <v>2.0721277064007036E-2</v>
          </cell>
          <cell r="CZ150">
            <v>1.8894466027269331E-2</v>
          </cell>
          <cell r="DA150">
            <v>1.7261982389426497E-2</v>
          </cell>
          <cell r="DB150">
            <v>2.2137398718343949E-2</v>
          </cell>
          <cell r="DC150">
            <v>2.0098502620399167E-2</v>
          </cell>
          <cell r="DD150">
            <v>2.1195133032317414E-2</v>
          </cell>
          <cell r="DE150">
            <v>2.1063938417304938E-2</v>
          </cell>
          <cell r="DF150">
            <v>1.8935156008116346E-2</v>
          </cell>
          <cell r="DG150">
            <v>1.8916597132279382E-2</v>
          </cell>
          <cell r="DH150">
            <v>1.6775239380765822E-2</v>
          </cell>
          <cell r="DI150">
            <v>2.1142677544900606E-2</v>
          </cell>
          <cell r="DJ150">
            <v>1.8231792776020529E-2</v>
          </cell>
          <cell r="DK150">
            <v>1.6249683596514266E-2</v>
          </cell>
          <cell r="DL150">
            <v>1.9773552431264798E-2</v>
          </cell>
          <cell r="DM150">
            <v>2.1068700537278353E-2</v>
          </cell>
          <cell r="DN150">
            <v>2.2028539401626569E-2</v>
          </cell>
          <cell r="DO150">
            <v>2.0145689958588182E-2</v>
          </cell>
          <cell r="DP150">
            <v>2.102540657657628E-2</v>
          </cell>
          <cell r="DQ150">
            <v>1.913111962263557E-2</v>
          </cell>
          <cell r="DR150">
            <v>2.0602378104788155E-2</v>
          </cell>
          <cell r="DS150">
            <v>1.4897215594135474E-2</v>
          </cell>
          <cell r="DT150">
            <v>1.8109929640064786E-2</v>
          </cell>
          <cell r="DU150">
            <v>1.3915985838150227E-2</v>
          </cell>
          <cell r="DV150">
            <v>1.2608984580964244E-2</v>
          </cell>
          <cell r="DW150">
            <v>1.1345382904489287E-2</v>
          </cell>
          <cell r="DX150">
            <v>1.3428552266016512E-2</v>
          </cell>
          <cell r="DY150">
            <v>1.3456861562567642E-2</v>
          </cell>
          <cell r="DZ150">
            <v>2.3536783899541468E-2</v>
          </cell>
          <cell r="EA150">
            <v>2.3668782768589698E-2</v>
          </cell>
          <cell r="EB150">
            <v>2.1790960306289322E-2</v>
          </cell>
          <cell r="EC150">
            <v>2.1264874874451747E-2</v>
          </cell>
          <cell r="ED150">
            <v>2.1941563613985828E-2</v>
          </cell>
          <cell r="EE150">
            <v>2.2186769027037239E-2</v>
          </cell>
          <cell r="EF150">
            <v>1.9661259523271295E-2</v>
          </cell>
          <cell r="EG150">
            <v>1.7387320925309788E-2</v>
          </cell>
          <cell r="EH150">
            <v>1.7101416159547602E-2</v>
          </cell>
          <cell r="EI150">
            <v>1.1599351699933848E-2</v>
          </cell>
          <cell r="EJ150">
            <v>1.1201069403371561E-2</v>
          </cell>
          <cell r="EK150">
            <v>9.4426414667731114E-3</v>
          </cell>
          <cell r="EL150">
            <v>9.1986684842345953E-3</v>
          </cell>
          <cell r="EM150">
            <v>6.7474220588117683E-3</v>
          </cell>
          <cell r="EN150">
            <v>6.937392360581494E-3</v>
          </cell>
          <cell r="EO150">
            <v>1.6858771509902899E-2</v>
          </cell>
        </row>
        <row r="154">
          <cell r="A154" t="str">
            <v>Unbilled AR</v>
          </cell>
          <cell r="B154">
            <v>1.7500000000000002E-2</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684697.51622368954</v>
          </cell>
          <cell r="DQ154">
            <v>488977.97428184364</v>
          </cell>
          <cell r="DR154">
            <v>684697.51622368954</v>
          </cell>
          <cell r="DS154">
            <v>684697.51622368954</v>
          </cell>
          <cell r="DT154">
            <v>684697.51622368954</v>
          </cell>
          <cell r="DU154">
            <v>684697.51622368954</v>
          </cell>
          <cell r="DV154">
            <v>488977.97428184364</v>
          </cell>
          <cell r="DW154">
            <v>573304.83562193124</v>
          </cell>
          <cell r="DX154">
            <v>573304.83562193124</v>
          </cell>
          <cell r="DY154">
            <v>613012.78614735755</v>
          </cell>
          <cell r="DZ154">
            <v>621445.46620983223</v>
          </cell>
          <cell r="EA154">
            <v>621445.46620983223</v>
          </cell>
          <cell r="EB154">
            <v>621445.46620983223</v>
          </cell>
          <cell r="EC154">
            <v>621445.46620983223</v>
          </cell>
          <cell r="ED154">
            <v>621445.46620983223</v>
          </cell>
          <cell r="EE154">
            <v>613012.78614735755</v>
          </cell>
          <cell r="EF154">
            <v>613012.78614735755</v>
          </cell>
          <cell r="EG154">
            <v>454855.22148934158</v>
          </cell>
          <cell r="EH154">
            <v>454855.22148934158</v>
          </cell>
          <cell r="EI154">
            <v>454855.22148934158</v>
          </cell>
          <cell r="EJ154">
            <v>454855.22148934158</v>
          </cell>
          <cell r="EK154">
            <v>454855.22148934158</v>
          </cell>
          <cell r="EL154">
            <v>454855.22148934158</v>
          </cell>
          <cell r="EM154">
            <v>454855.22148934158</v>
          </cell>
          <cell r="EN154">
            <v>454855.22148934158</v>
          </cell>
          <cell r="EO154">
            <v>547700.24030894018</v>
          </cell>
        </row>
        <row r="171">
          <cell r="A171" t="str">
            <v>Credit balances @ 0%</v>
          </cell>
          <cell r="B171">
            <v>0</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O171">
            <v>0</v>
          </cell>
        </row>
        <row r="172">
          <cell r="A172" t="str">
            <v>Current @ 1.75%</v>
          </cell>
          <cell r="B172">
            <v>1.7500000000000002E-2</v>
          </cell>
          <cell r="C172">
            <v>125838.75651061599</v>
          </cell>
          <cell r="D172">
            <v>103440.9472978526</v>
          </cell>
          <cell r="E172">
            <v>154165.6634796795</v>
          </cell>
          <cell r="F172">
            <v>145266.1626263108</v>
          </cell>
          <cell r="G172">
            <v>146436.98179561589</v>
          </cell>
          <cell r="H172">
            <v>137253.32103939095</v>
          </cell>
          <cell r="I172">
            <v>159406.1601334335</v>
          </cell>
          <cell r="J172">
            <v>154907.96054739592</v>
          </cell>
          <cell r="K172">
            <v>153110.26053559402</v>
          </cell>
          <cell r="L172">
            <v>114420.13791959223</v>
          </cell>
          <cell r="M172">
            <v>134772.25772902189</v>
          </cell>
          <cell r="N172">
            <v>168588.41224262584</v>
          </cell>
          <cell r="O172">
            <v>178810.89005595786</v>
          </cell>
          <cell r="P172">
            <v>215377.10559278968</v>
          </cell>
          <cell r="Q172">
            <v>198967.30272845933</v>
          </cell>
          <cell r="R172">
            <v>192748.81387604901</v>
          </cell>
          <cell r="S172">
            <v>197697.14757077995</v>
          </cell>
          <cell r="T172">
            <v>187779.41587980947</v>
          </cell>
          <cell r="U172">
            <v>188977.45871779302</v>
          </cell>
          <cell r="V172">
            <v>158818.55796822495</v>
          </cell>
          <cell r="W172">
            <v>194548.32578910646</v>
          </cell>
          <cell r="X172">
            <v>184074.85618987828</v>
          </cell>
          <cell r="Y172">
            <v>226771.11034495931</v>
          </cell>
          <cell r="Z172">
            <v>236762.76077138603</v>
          </cell>
          <cell r="AA172">
            <v>260340.01797803349</v>
          </cell>
          <cell r="AB172">
            <v>221888.95830570743</v>
          </cell>
          <cell r="AC172">
            <v>239175.31910808489</v>
          </cell>
          <cell r="AD172">
            <v>214112.48065817868</v>
          </cell>
          <cell r="AE172">
            <v>218975.22571873647</v>
          </cell>
          <cell r="AF172">
            <v>190433.73771165949</v>
          </cell>
          <cell r="AG172">
            <v>230863.86024411552</v>
          </cell>
          <cell r="AH172">
            <v>215367.30230962639</v>
          </cell>
          <cell r="AI172">
            <v>251171.06791335618</v>
          </cell>
          <cell r="AJ172">
            <v>221029.81512702652</v>
          </cell>
          <cell r="AK172">
            <v>232454.44891515435</v>
          </cell>
          <cell r="AL172">
            <v>194169.28060362267</v>
          </cell>
          <cell r="AM172">
            <v>240584.10384072131</v>
          </cell>
          <cell r="AN172">
            <v>277942.01628313446</v>
          </cell>
          <cell r="AO172">
            <v>247340.41553673154</v>
          </cell>
          <cell r="AP172">
            <v>194540.24045051195</v>
          </cell>
          <cell r="AQ172">
            <v>211005.57031017455</v>
          </cell>
          <cell r="AR172">
            <v>211570.45211694369</v>
          </cell>
          <cell r="AS172">
            <v>211161.27060549211</v>
          </cell>
          <cell r="AT172">
            <v>251006.9690436036</v>
          </cell>
          <cell r="AU172">
            <v>213199.2558418198</v>
          </cell>
          <cell r="AV172">
            <v>232837.43578056258</v>
          </cell>
          <cell r="AW172">
            <v>199553.39511660862</v>
          </cell>
          <cell r="AX172">
            <v>187218.19458617308</v>
          </cell>
          <cell r="AY172">
            <v>158014.36552657446</v>
          </cell>
          <cell r="AZ172">
            <v>158292.76509687217</v>
          </cell>
          <cell r="BA172">
            <v>167847.70723439645</v>
          </cell>
          <cell r="BB172">
            <v>168079.38515436283</v>
          </cell>
          <cell r="BC172">
            <v>92490.817563717079</v>
          </cell>
          <cell r="BD172">
            <v>85940.51631178247</v>
          </cell>
          <cell r="BE172">
            <v>90780.625546788098</v>
          </cell>
          <cell r="BF172">
            <v>111417.23846774307</v>
          </cell>
          <cell r="BG172">
            <v>139705.64063630058</v>
          </cell>
          <cell r="BH172">
            <v>159994.48750923621</v>
          </cell>
          <cell r="BI172">
            <v>137185.68052350031</v>
          </cell>
          <cell r="BJ172">
            <v>114424.40957315004</v>
          </cell>
          <cell r="BK172">
            <v>123031.001721458</v>
          </cell>
          <cell r="BL172">
            <v>163234.72056724073</v>
          </cell>
          <cell r="BM172">
            <v>163074.23073135837</v>
          </cell>
          <cell r="BN172">
            <v>120697.41187016698</v>
          </cell>
          <cell r="BO172">
            <v>154196.05523280762</v>
          </cell>
          <cell r="BP172">
            <v>161699.13439380226</v>
          </cell>
          <cell r="BQ172">
            <v>147810.56160473416</v>
          </cell>
          <cell r="BR172">
            <v>110716.37756476706</v>
          </cell>
          <cell r="BS172">
            <v>119142.45767911541</v>
          </cell>
          <cell r="BT172">
            <v>129668.31178820372</v>
          </cell>
          <cell r="BU172">
            <v>117887.2333360597</v>
          </cell>
          <cell r="BV172">
            <v>91385.373963406251</v>
          </cell>
          <cell r="BW172">
            <v>115054.3143300307</v>
          </cell>
          <cell r="BX172">
            <v>126054.42494255949</v>
          </cell>
          <cell r="BY172">
            <v>121550.20368934651</v>
          </cell>
          <cell r="BZ172">
            <v>97621.972263919102</v>
          </cell>
          <cell r="CA172">
            <v>104400.56871378963</v>
          </cell>
          <cell r="CB172">
            <v>142339.38229675542</v>
          </cell>
          <cell r="CC172">
            <v>113721.69274430322</v>
          </cell>
          <cell r="CD172">
            <v>222203.17661236899</v>
          </cell>
          <cell r="CE172">
            <v>239799.36338695633</v>
          </cell>
          <cell r="CF172">
            <v>206140.55003499874</v>
          </cell>
          <cell r="CG172">
            <v>206818.4442948669</v>
          </cell>
          <cell r="CH172">
            <v>223666.78479041686</v>
          </cell>
          <cell r="CI172">
            <v>279408.39758997865</v>
          </cell>
          <cell r="CJ172">
            <v>268741.88160029426</v>
          </cell>
          <cell r="CK172">
            <v>236258.1632908113</v>
          </cell>
          <cell r="CL172">
            <v>268982.7290177496</v>
          </cell>
          <cell r="CM172">
            <v>203981.45491075728</v>
          </cell>
          <cell r="CN172">
            <v>261001.8130128037</v>
          </cell>
          <cell r="CO172">
            <v>318296.32645906595</v>
          </cell>
          <cell r="CP172">
            <v>333214.84527495154</v>
          </cell>
          <cell r="CQ172">
            <v>335456.49949283339</v>
          </cell>
          <cell r="CR172">
            <v>290428.97219392768</v>
          </cell>
          <cell r="CS172">
            <v>289536.24385999894</v>
          </cell>
          <cell r="CT172">
            <v>206392.07714896346</v>
          </cell>
          <cell r="CU172">
            <v>320223.00058972399</v>
          </cell>
          <cell r="CV172">
            <v>262244.5352090653</v>
          </cell>
          <cell r="CW172">
            <v>313442.14355322259</v>
          </cell>
          <cell r="CX172">
            <v>333662.95481396071</v>
          </cell>
          <cell r="CY172">
            <v>307833.84796368913</v>
          </cell>
          <cell r="CZ172">
            <v>293235.06726915797</v>
          </cell>
          <cell r="DA172">
            <v>191586.10072143565</v>
          </cell>
          <cell r="DB172">
            <v>245056.92344707731</v>
          </cell>
          <cell r="DC172">
            <v>223854.46706985118</v>
          </cell>
          <cell r="DD172">
            <v>181322.24497400445</v>
          </cell>
          <cell r="DE172">
            <v>222662.78388993861</v>
          </cell>
          <cell r="DF172">
            <v>214313.20674189323</v>
          </cell>
          <cell r="DG172">
            <v>202693.37231089256</v>
          </cell>
          <cell r="DH172">
            <v>139606.17369931046</v>
          </cell>
          <cell r="DI172">
            <v>154858.59643557665</v>
          </cell>
          <cell r="DJ172">
            <v>159448.095337582</v>
          </cell>
          <cell r="DK172">
            <v>182563.61295622407</v>
          </cell>
          <cell r="DL172">
            <v>238593.35842303926</v>
          </cell>
          <cell r="DM172">
            <v>220633.6488671494</v>
          </cell>
          <cell r="DN172">
            <v>231367.69242778511</v>
          </cell>
          <cell r="DO172">
            <v>193047.9604330569</v>
          </cell>
          <cell r="DP172">
            <v>197088.27040478622</v>
          </cell>
          <cell r="DQ172">
            <v>161228.15962301934</v>
          </cell>
          <cell r="DR172">
            <v>104812.547968439</v>
          </cell>
          <cell r="DS172">
            <v>133598.29129201808</v>
          </cell>
          <cell r="DT172">
            <v>137294.26618198544</v>
          </cell>
          <cell r="DU172">
            <v>166056.36589608944</v>
          </cell>
          <cell r="DV172">
            <v>152959.78032188627</v>
          </cell>
          <cell r="DW172">
            <v>181200.31141789068</v>
          </cell>
          <cell r="DX172">
            <v>140729.60437898507</v>
          </cell>
          <cell r="DY172">
            <v>121737.00280405616</v>
          </cell>
          <cell r="DZ172">
            <v>59569.053770390186</v>
          </cell>
          <cell r="EA172">
            <v>172702.05962797557</v>
          </cell>
          <cell r="EB172">
            <v>167792.1447943261</v>
          </cell>
          <cell r="EC172">
            <v>192204.62138796382</v>
          </cell>
          <cell r="ED172">
            <v>179985.13104902831</v>
          </cell>
          <cell r="EE172">
            <v>196129.15281048388</v>
          </cell>
          <cell r="EF172">
            <v>143686.41413767892</v>
          </cell>
          <cell r="EG172">
            <v>147288.19660525679</v>
          </cell>
          <cell r="EH172">
            <v>136396.95760023137</v>
          </cell>
          <cell r="EI172">
            <v>159616.67670082263</v>
          </cell>
          <cell r="EJ172">
            <v>147678.99861345824</v>
          </cell>
          <cell r="EK172">
            <v>160510.17497322935</v>
          </cell>
          <cell r="EL172">
            <v>144107.54390156467</v>
          </cell>
          <cell r="EM172">
            <v>150134.4689944096</v>
          </cell>
          <cell r="EN172">
            <v>126987.2511210573</v>
          </cell>
          <cell r="EO172">
            <v>118491.27102941717</v>
          </cell>
        </row>
        <row r="173">
          <cell r="A173" t="str">
            <v>1 to 30 @ 1.75%</v>
          </cell>
          <cell r="B173">
            <v>1.7500000000000002E-2</v>
          </cell>
          <cell r="C173">
            <v>59723.669766159648</v>
          </cell>
          <cell r="D173">
            <v>71213.58924555307</v>
          </cell>
          <cell r="E173">
            <v>51031.510222390614</v>
          </cell>
          <cell r="F173">
            <v>54513.068357892676</v>
          </cell>
          <cell r="G173">
            <v>40921.420218975276</v>
          </cell>
          <cell r="H173">
            <v>46546.55979506833</v>
          </cell>
          <cell r="I173">
            <v>44681.503387895631</v>
          </cell>
          <cell r="J173">
            <v>45285.762892173756</v>
          </cell>
          <cell r="K173">
            <v>47831.398920088068</v>
          </cell>
          <cell r="L173">
            <v>46902.89179545256</v>
          </cell>
          <cell r="M173">
            <v>45921.928005597212</v>
          </cell>
          <cell r="N173">
            <v>65157.140373702692</v>
          </cell>
          <cell r="O173">
            <v>50658.634671798456</v>
          </cell>
          <cell r="P173">
            <v>40555.782146337348</v>
          </cell>
          <cell r="Q173">
            <v>52597.883526571663</v>
          </cell>
          <cell r="R173">
            <v>53061.414902350312</v>
          </cell>
          <cell r="S173">
            <v>45784.786547026088</v>
          </cell>
          <cell r="T173">
            <v>51149.883270168459</v>
          </cell>
          <cell r="U173">
            <v>49210.915722840618</v>
          </cell>
          <cell r="V173">
            <v>69090.816257349099</v>
          </cell>
          <cell r="W173">
            <v>71396.637969401156</v>
          </cell>
          <cell r="X173">
            <v>71116.990941237047</v>
          </cell>
          <cell r="Y173">
            <v>52114.503097448382</v>
          </cell>
          <cell r="Z173">
            <v>54611.708672954555</v>
          </cell>
          <cell r="AA173">
            <v>43079.871008513132</v>
          </cell>
          <cell r="AB173">
            <v>52215.627216599081</v>
          </cell>
          <cell r="AC173">
            <v>49848.437863380488</v>
          </cell>
          <cell r="AD173">
            <v>47925.492462910588</v>
          </cell>
          <cell r="AE173">
            <v>61121.435123546464</v>
          </cell>
          <cell r="AF173">
            <v>75841.406019267</v>
          </cell>
          <cell r="AG173">
            <v>67501.925558050454</v>
          </cell>
          <cell r="AH173">
            <v>70941.748780305134</v>
          </cell>
          <cell r="AI173">
            <v>57651.273174617105</v>
          </cell>
          <cell r="AJ173">
            <v>71337.279707316833</v>
          </cell>
          <cell r="AK173">
            <v>54606.393368774472</v>
          </cell>
          <cell r="AL173">
            <v>68686.655802489811</v>
          </cell>
          <cell r="AM173">
            <v>70286.093280529894</v>
          </cell>
          <cell r="AN173">
            <v>59098.94500457785</v>
          </cell>
          <cell r="AO173">
            <v>58459.759071152381</v>
          </cell>
          <cell r="AP173">
            <v>66695.891537208925</v>
          </cell>
          <cell r="AQ173">
            <v>57317.485856172658</v>
          </cell>
          <cell r="AR173">
            <v>59246.493291436345</v>
          </cell>
          <cell r="AS173">
            <v>68070.617674166991</v>
          </cell>
          <cell r="AT173">
            <v>56170.912716236868</v>
          </cell>
          <cell r="AU173">
            <v>59200.846376200061</v>
          </cell>
          <cell r="AV173">
            <v>50245.311048867719</v>
          </cell>
          <cell r="AW173">
            <v>58960.789151358738</v>
          </cell>
          <cell r="AX173">
            <v>51427.280260730862</v>
          </cell>
          <cell r="AY173">
            <v>61619.11848907535</v>
          </cell>
          <cell r="AZ173">
            <v>55529.124829595574</v>
          </cell>
          <cell r="BA173">
            <v>51296.606341636012</v>
          </cell>
          <cell r="BB173">
            <v>37071.267188277103</v>
          </cell>
          <cell r="BC173">
            <v>58253.545523101202</v>
          </cell>
          <cell r="BD173">
            <v>47297.236027006002</v>
          </cell>
          <cell r="BE173">
            <v>47820.088672939906</v>
          </cell>
          <cell r="BF173">
            <v>40825.727865287052</v>
          </cell>
          <cell r="BG173">
            <v>34235.220324763141</v>
          </cell>
          <cell r="BH173">
            <v>23471.389540699412</v>
          </cell>
          <cell r="BI173">
            <v>31325.912703907703</v>
          </cell>
          <cell r="BJ173">
            <v>32507.907374094648</v>
          </cell>
          <cell r="BK173">
            <v>35542.263327752618</v>
          </cell>
          <cell r="BL173">
            <v>30365.266625600943</v>
          </cell>
          <cell r="BM173">
            <v>27132.18398089633</v>
          </cell>
          <cell r="BN173">
            <v>48400.301454173743</v>
          </cell>
          <cell r="BO173">
            <v>34647.189452344464</v>
          </cell>
          <cell r="BP173">
            <v>32915.473758848631</v>
          </cell>
          <cell r="BQ173">
            <v>29772.551556919236</v>
          </cell>
          <cell r="BR173">
            <v>50261.263572132942</v>
          </cell>
          <cell r="BS173">
            <v>32744.219412262162</v>
          </cell>
          <cell r="BT173">
            <v>27718.041477328763</v>
          </cell>
          <cell r="BU173">
            <v>25686.656557591574</v>
          </cell>
          <cell r="BV173">
            <v>32156.960301483221</v>
          </cell>
          <cell r="BW173">
            <v>24722.91876980658</v>
          </cell>
          <cell r="BX173">
            <v>25662.305600545122</v>
          </cell>
          <cell r="BY173">
            <v>23300.198066326975</v>
          </cell>
          <cell r="BZ173">
            <v>25791.678472705178</v>
          </cell>
          <cell r="CA173">
            <v>29460.647847918</v>
          </cell>
          <cell r="CB173">
            <v>22735.405574671742</v>
          </cell>
          <cell r="CC173">
            <v>26219.357917841269</v>
          </cell>
          <cell r="CD173">
            <v>23034.2394584541</v>
          </cell>
          <cell r="CE173">
            <v>22381.36412016135</v>
          </cell>
          <cell r="CF173">
            <v>46907.913274005972</v>
          </cell>
          <cell r="CG173">
            <v>35299.021140014927</v>
          </cell>
          <cell r="CH173">
            <v>53579.825141107081</v>
          </cell>
          <cell r="CI173">
            <v>43307.959304822973</v>
          </cell>
          <cell r="CJ173">
            <v>42952.754362718581</v>
          </cell>
          <cell r="CK173">
            <v>73216.483909839037</v>
          </cell>
          <cell r="CL173">
            <v>39794.969563221013</v>
          </cell>
          <cell r="CM173">
            <v>64114.492893765964</v>
          </cell>
          <cell r="CN173">
            <v>49072.511756454711</v>
          </cell>
          <cell r="CO173">
            <v>46049.187274266551</v>
          </cell>
          <cell r="CP173">
            <v>47881.341681322447</v>
          </cell>
          <cell r="CQ173">
            <v>46030.900883780901</v>
          </cell>
          <cell r="CR173">
            <v>55203.758027566815</v>
          </cell>
          <cell r="CS173">
            <v>46315.094824838096</v>
          </cell>
          <cell r="CT173">
            <v>128243.39308899979</v>
          </cell>
          <cell r="CU173">
            <v>54632.62796047506</v>
          </cell>
          <cell r="CV173">
            <v>70311.072397101845</v>
          </cell>
          <cell r="CW173">
            <v>42802.844359202551</v>
          </cell>
          <cell r="CX173">
            <v>61949.889207129469</v>
          </cell>
          <cell r="CY173">
            <v>49185.205488218184</v>
          </cell>
          <cell r="CZ173">
            <v>37321.752198810493</v>
          </cell>
          <cell r="DA173">
            <v>91627.887846167927</v>
          </cell>
          <cell r="DB173">
            <v>34563.163340376501</v>
          </cell>
          <cell r="DC173">
            <v>24727.997775732565</v>
          </cell>
          <cell r="DD173">
            <v>78241.476696505124</v>
          </cell>
          <cell r="DE173">
            <v>19096.869023474068</v>
          </cell>
          <cell r="DF173">
            <v>16023.161815206971</v>
          </cell>
          <cell r="DG173">
            <v>10430.086224350984</v>
          </cell>
          <cell r="DH173">
            <v>76447.552252581139</v>
          </cell>
          <cell r="DI173">
            <v>62983.423451066323</v>
          </cell>
          <cell r="DJ173">
            <v>62810.290533359723</v>
          </cell>
          <cell r="DK173">
            <v>61882.297779388064</v>
          </cell>
          <cell r="DL173">
            <v>49883.684842361814</v>
          </cell>
          <cell r="DM173">
            <v>50935.322486291094</v>
          </cell>
          <cell r="DN173">
            <v>45146.849056043138</v>
          </cell>
          <cell r="DO173">
            <v>49394.572492731866</v>
          </cell>
          <cell r="DP173">
            <v>44016.791757531901</v>
          </cell>
          <cell r="DQ173">
            <v>37185.061535420551</v>
          </cell>
          <cell r="DR173">
            <v>52916.666327841747</v>
          </cell>
          <cell r="DS173">
            <v>49070.572985541294</v>
          </cell>
          <cell r="DT173">
            <v>49100.036846060888</v>
          </cell>
          <cell r="DU173">
            <v>41712.143238180732</v>
          </cell>
          <cell r="DV173">
            <v>41353.135722683677</v>
          </cell>
          <cell r="DW173">
            <v>29493.674607886802</v>
          </cell>
          <cell r="DX173">
            <v>37934.508313168284</v>
          </cell>
          <cell r="DY173">
            <v>37003.885897197382</v>
          </cell>
          <cell r="DZ173">
            <v>95220.535698380016</v>
          </cell>
          <cell r="EA173">
            <v>36876.56108389327</v>
          </cell>
          <cell r="EB173">
            <v>39163.184969336718</v>
          </cell>
          <cell r="EC173">
            <v>26099.269738569055</v>
          </cell>
          <cell r="ED173">
            <v>36221.775949353978</v>
          </cell>
          <cell r="EE173">
            <v>27719.387533454803</v>
          </cell>
          <cell r="EF173">
            <v>47970.536254984036</v>
          </cell>
          <cell r="EG173">
            <v>39678.53345785819</v>
          </cell>
          <cell r="EH173">
            <v>36360.02646252844</v>
          </cell>
          <cell r="EI173">
            <v>37528.550866348021</v>
          </cell>
          <cell r="EJ173">
            <v>37984.53209094693</v>
          </cell>
          <cell r="EK173">
            <v>35681.550036902066</v>
          </cell>
          <cell r="EL173">
            <v>36515.336584419339</v>
          </cell>
          <cell r="EM173">
            <v>30601.678105950396</v>
          </cell>
          <cell r="EN173">
            <v>33395.509723754018</v>
          </cell>
          <cell r="EO173">
            <v>32940.621800541514</v>
          </cell>
        </row>
        <row r="174">
          <cell r="A174" t="str">
            <v>31 to 60 @ 1.75%</v>
          </cell>
          <cell r="B174">
            <v>1.7500000000000002E-2</v>
          </cell>
          <cell r="C174">
            <v>12172.647585748957</v>
          </cell>
          <cell r="D174">
            <v>14788.198500249626</v>
          </cell>
          <cell r="E174">
            <v>13295.330831541236</v>
          </cell>
          <cell r="F174">
            <v>12994.588136088383</v>
          </cell>
          <cell r="G174">
            <v>12457.349005437582</v>
          </cell>
          <cell r="H174">
            <v>11384.697273378702</v>
          </cell>
          <cell r="I174">
            <v>10647.539833342711</v>
          </cell>
          <cell r="J174">
            <v>9013.9676659602555</v>
          </cell>
          <cell r="K174">
            <v>7216.394383162502</v>
          </cell>
          <cell r="L174">
            <v>7555.302903649731</v>
          </cell>
          <cell r="M174">
            <v>7249.0811830835946</v>
          </cell>
          <cell r="N174">
            <v>6086.7688915799017</v>
          </cell>
          <cell r="O174">
            <v>6503.3891564628138</v>
          </cell>
          <cell r="P174">
            <v>5453.0636711124043</v>
          </cell>
          <cell r="Q174">
            <v>6248.8976246388847</v>
          </cell>
          <cell r="R174">
            <v>6071.3175175285924</v>
          </cell>
          <cell r="S174">
            <v>5909.5129913003857</v>
          </cell>
          <cell r="T174">
            <v>6747.3448805356638</v>
          </cell>
          <cell r="U174">
            <v>6711.3347144550844</v>
          </cell>
          <cell r="V174">
            <v>7899.9536123653752</v>
          </cell>
          <cell r="W174">
            <v>7648.5694025828934</v>
          </cell>
          <cell r="X174">
            <v>8149.8588482538717</v>
          </cell>
          <cell r="Y174">
            <v>7643.2066980982672</v>
          </cell>
          <cell r="Z174">
            <v>7152.382592663309</v>
          </cell>
          <cell r="AA174">
            <v>7604.337463796769</v>
          </cell>
          <cell r="AB174">
            <v>7954.8954882112575</v>
          </cell>
          <cell r="AC174">
            <v>8815.2470230236904</v>
          </cell>
          <cell r="AD174">
            <v>8220.203994577907</v>
          </cell>
          <cell r="AE174">
            <v>9547.7935527227819</v>
          </cell>
          <cell r="AF174">
            <v>10136.60140164215</v>
          </cell>
          <cell r="AG174">
            <v>9549.6134712405383</v>
          </cell>
          <cell r="AH174">
            <v>10405.950748807678</v>
          </cell>
          <cell r="AI174">
            <v>11275.101580510982</v>
          </cell>
          <cell r="AJ174">
            <v>10917.574304791413</v>
          </cell>
          <cell r="AK174">
            <v>10146.618759771434</v>
          </cell>
          <cell r="AL174">
            <v>9675.9200922461696</v>
          </cell>
          <cell r="AM174">
            <v>12639.78377578618</v>
          </cell>
          <cell r="AN174">
            <v>13382.286479245187</v>
          </cell>
          <cell r="AO174">
            <v>11712.838892048483</v>
          </cell>
          <cell r="AP174">
            <v>11377.303951099741</v>
          </cell>
          <cell r="AQ174">
            <v>11743.625038214997</v>
          </cell>
          <cell r="AR174">
            <v>10450.54402700737</v>
          </cell>
          <cell r="AS174">
            <v>11188.0917811238</v>
          </cell>
          <cell r="AT174">
            <v>9872.7137791820187</v>
          </cell>
          <cell r="AU174">
            <v>10517.914206442994</v>
          </cell>
          <cell r="AV174">
            <v>10106.54595156496</v>
          </cell>
          <cell r="AW174">
            <v>10526.109676902402</v>
          </cell>
          <cell r="AX174">
            <v>10836.441861860145</v>
          </cell>
          <cell r="AY174">
            <v>11282.086163071834</v>
          </cell>
          <cell r="AZ174">
            <v>10993.377096862885</v>
          </cell>
          <cell r="BA174">
            <v>12032.982940046672</v>
          </cell>
          <cell r="BB174">
            <v>10376.37141158176</v>
          </cell>
          <cell r="BC174">
            <v>9658.3607408530534</v>
          </cell>
          <cell r="BD174">
            <v>10787.423336237487</v>
          </cell>
          <cell r="BE174">
            <v>10742.223559185601</v>
          </cell>
          <cell r="BF174">
            <v>9631.29587022749</v>
          </cell>
          <cell r="BG174">
            <v>9341.2839285853515</v>
          </cell>
          <cell r="BH174">
            <v>7297.4100835039471</v>
          </cell>
          <cell r="BI174">
            <v>6369.2361675374714</v>
          </cell>
          <cell r="BJ174">
            <v>6971.5311612709229</v>
          </cell>
          <cell r="BK174">
            <v>6091.9210374416762</v>
          </cell>
          <cell r="BL174">
            <v>4661.8613040200598</v>
          </cell>
          <cell r="BM174">
            <v>4297.9133265138626</v>
          </cell>
          <cell r="BN174">
            <v>3459.795910221545</v>
          </cell>
          <cell r="BO174">
            <v>4862.4492657789287</v>
          </cell>
          <cell r="BP174">
            <v>3763.8369354712463</v>
          </cell>
          <cell r="BQ174">
            <v>3407.9178944168034</v>
          </cell>
          <cell r="BR174">
            <v>3193.5182997056309</v>
          </cell>
          <cell r="BS174">
            <v>4163.4366933726333</v>
          </cell>
          <cell r="BT174">
            <v>4181.1177102358679</v>
          </cell>
          <cell r="BU174">
            <v>4274.5739510409276</v>
          </cell>
          <cell r="BV174">
            <v>4467.2239793066201</v>
          </cell>
          <cell r="BW174">
            <v>4671.633924671878</v>
          </cell>
          <cell r="BX174">
            <v>4876.0829717720408</v>
          </cell>
          <cell r="BY174">
            <v>3872.1881242006934</v>
          </cell>
          <cell r="BZ174">
            <v>4009.665745169028</v>
          </cell>
          <cell r="CA174">
            <v>3357.2224951123562</v>
          </cell>
          <cell r="CB174">
            <v>3190.8136692722137</v>
          </cell>
          <cell r="CC174">
            <v>3240.0084340093863</v>
          </cell>
          <cell r="CD174">
            <v>2549.7186428688233</v>
          </cell>
          <cell r="CE174">
            <v>2530.2894408863981</v>
          </cell>
          <cell r="CF174">
            <v>2435.2069617397087</v>
          </cell>
          <cell r="CG174">
            <v>2446.1688096167882</v>
          </cell>
          <cell r="CH174">
            <v>2335.3805138344624</v>
          </cell>
          <cell r="CI174">
            <v>2691.9611900003943</v>
          </cell>
          <cell r="CJ174">
            <v>2989.7885557432537</v>
          </cell>
          <cell r="CK174">
            <v>3383.7559759736341</v>
          </cell>
          <cell r="CL174">
            <v>3379.8432707161173</v>
          </cell>
          <cell r="CM174">
            <v>3572.9137129588999</v>
          </cell>
          <cell r="CN174">
            <v>3927.1436434576785</v>
          </cell>
          <cell r="CO174">
            <v>7464.8845019471137</v>
          </cell>
          <cell r="CP174">
            <v>8066.8166090760487</v>
          </cell>
          <cell r="CQ174">
            <v>7982.2650148001476</v>
          </cell>
          <cell r="CR174">
            <v>8651.5214482511183</v>
          </cell>
          <cell r="CS174">
            <v>8922.9136500848526</v>
          </cell>
          <cell r="CT174">
            <v>10088.70613664882</v>
          </cell>
          <cell r="CU174">
            <v>9140.2627533606283</v>
          </cell>
          <cell r="CV174">
            <v>9897.6346651127697</v>
          </cell>
          <cell r="CW174">
            <v>9763.9908426635284</v>
          </cell>
          <cell r="CX174">
            <v>9057.6922667686758</v>
          </cell>
          <cell r="CY174">
            <v>10205.696839640175</v>
          </cell>
          <cell r="CZ174">
            <v>9762.523121067361</v>
          </cell>
          <cell r="DA174">
            <v>8865.2086318569145</v>
          </cell>
          <cell r="DB174">
            <v>13232.853151195315</v>
          </cell>
          <cell r="DC174">
            <v>18324.251232759452</v>
          </cell>
          <cell r="DD174">
            <v>15390.492228099572</v>
          </cell>
          <cell r="DE174">
            <v>13756.993481960357</v>
          </cell>
          <cell r="DF174">
            <v>11927.135809542098</v>
          </cell>
          <cell r="DG174">
            <v>13628.515308130271</v>
          </cell>
          <cell r="DH174">
            <v>10463.635794206995</v>
          </cell>
          <cell r="DI174">
            <v>10939.233852854379</v>
          </cell>
          <cell r="DJ174">
            <v>9193.7796663420395</v>
          </cell>
          <cell r="DK174">
            <v>10864.479071670596</v>
          </cell>
          <cell r="DL174">
            <v>9194.9006765118011</v>
          </cell>
          <cell r="DM174">
            <v>8596.9870462398376</v>
          </cell>
          <cell r="DN174">
            <v>7427.87794489507</v>
          </cell>
          <cell r="DO174">
            <v>7203.3967133033502</v>
          </cell>
          <cell r="DP174">
            <v>6324.2085506421445</v>
          </cell>
          <cell r="DQ174">
            <v>12551.936805441605</v>
          </cell>
          <cell r="DR174">
            <v>12767.504388665913</v>
          </cell>
          <cell r="DS174">
            <v>11274.584818733854</v>
          </cell>
          <cell r="DT174">
            <v>11067.131126809796</v>
          </cell>
          <cell r="DU174">
            <v>10574.041371209907</v>
          </cell>
          <cell r="DV174">
            <v>12065.964268863056</v>
          </cell>
          <cell r="DW174">
            <v>10862.249710166116</v>
          </cell>
          <cell r="DX174">
            <v>7815.0840000224916</v>
          </cell>
          <cell r="DY174">
            <v>8202.9030240733518</v>
          </cell>
          <cell r="DZ174">
            <v>10900.390780145299</v>
          </cell>
          <cell r="EA174">
            <v>8075.1336043518531</v>
          </cell>
          <cell r="EB174">
            <v>7168.0927695643504</v>
          </cell>
          <cell r="EC174">
            <v>6151.1209234342577</v>
          </cell>
          <cell r="ED174">
            <v>6737.0324308961981</v>
          </cell>
          <cell r="EE174">
            <v>6379.4802594677149</v>
          </cell>
          <cell r="EF174">
            <v>7195.7791889904374</v>
          </cell>
          <cell r="EG174">
            <v>4840.5704385623058</v>
          </cell>
          <cell r="EH174">
            <v>6053.8571863562438</v>
          </cell>
          <cell r="EI174">
            <v>5556.6116758660455</v>
          </cell>
          <cell r="EJ174">
            <v>5337.1585335526961</v>
          </cell>
          <cell r="EK174">
            <v>4940.5807208830938</v>
          </cell>
          <cell r="EL174">
            <v>4592.3775210937174</v>
          </cell>
          <cell r="EM174">
            <v>5085.8017512461402</v>
          </cell>
          <cell r="EN174">
            <v>5310.5555697524142</v>
          </cell>
          <cell r="EO174">
            <v>5811.9292670032755</v>
          </cell>
        </row>
        <row r="175">
          <cell r="A175" t="str">
            <v>61 to 90 @ 100%</v>
          </cell>
          <cell r="B175">
            <v>1</v>
          </cell>
          <cell r="C175">
            <v>113915.4821480962</v>
          </cell>
          <cell r="D175">
            <v>188591.56556469988</v>
          </cell>
          <cell r="E175">
            <v>171636.04060305015</v>
          </cell>
          <cell r="F175">
            <v>183855.37696634606</v>
          </cell>
          <cell r="G175">
            <v>182107.87904105638</v>
          </cell>
          <cell r="H175">
            <v>207399.73313735944</v>
          </cell>
          <cell r="I175">
            <v>276112.0022640567</v>
          </cell>
          <cell r="J175">
            <v>224871.61800835707</v>
          </cell>
          <cell r="K175">
            <v>212711.55714247635</v>
          </cell>
          <cell r="L175">
            <v>194883.24770085159</v>
          </cell>
          <cell r="M175">
            <v>218166.98457977196</v>
          </cell>
          <cell r="N175">
            <v>109149.47496053413</v>
          </cell>
          <cell r="O175">
            <v>106178.18516230441</v>
          </cell>
          <cell r="P175">
            <v>99953.180928058704</v>
          </cell>
          <cell r="Q175">
            <v>100719.81605286588</v>
          </cell>
          <cell r="R175">
            <v>78727.794738906756</v>
          </cell>
          <cell r="S175">
            <v>82485.186137162615</v>
          </cell>
          <cell r="T175">
            <v>59260.338962589529</v>
          </cell>
          <cell r="U175">
            <v>59103.53819254569</v>
          </cell>
          <cell r="V175">
            <v>121030.64762508459</v>
          </cell>
          <cell r="W175">
            <v>122925.06841040816</v>
          </cell>
          <cell r="X175">
            <v>144650.43437823246</v>
          </cell>
          <cell r="Y175">
            <v>81238.246680147175</v>
          </cell>
          <cell r="Z175">
            <v>88561.507330501991</v>
          </cell>
          <cell r="AA175">
            <v>80550.763433108805</v>
          </cell>
          <cell r="AB175">
            <v>100894.7571344577</v>
          </cell>
          <cell r="AC175">
            <v>81404.885173423056</v>
          </cell>
          <cell r="AD175">
            <v>106477.6248818571</v>
          </cell>
          <cell r="AE175">
            <v>114780.87226093603</v>
          </cell>
          <cell r="AF175">
            <v>120380.23266198914</v>
          </cell>
          <cell r="AG175">
            <v>113273.02416702663</v>
          </cell>
          <cell r="AH175">
            <v>122420.43500285404</v>
          </cell>
          <cell r="AI175">
            <v>156695.40031218284</v>
          </cell>
          <cell r="AJ175">
            <v>118795.11343151706</v>
          </cell>
          <cell r="AK175">
            <v>128470.91609799817</v>
          </cell>
          <cell r="AL175">
            <v>99585.222752171772</v>
          </cell>
          <cell r="AM175">
            <v>183672.83254637395</v>
          </cell>
          <cell r="AN175">
            <v>205576.20986562222</v>
          </cell>
          <cell r="AO175">
            <v>143290.85138273911</v>
          </cell>
          <cell r="AP175">
            <v>121087.12612275736</v>
          </cell>
          <cell r="AQ175">
            <v>124497.46450699441</v>
          </cell>
          <cell r="AR175">
            <v>144757.57232813683</v>
          </cell>
          <cell r="AS175">
            <v>157853.00456190744</v>
          </cell>
          <cell r="AT175">
            <v>88318.104054065057</v>
          </cell>
          <cell r="AU175">
            <v>110540.62868875246</v>
          </cell>
          <cell r="AV175">
            <v>93774.078031540223</v>
          </cell>
          <cell r="AW175">
            <v>111323.66805630196</v>
          </cell>
          <cell r="AX175">
            <v>94374.789987718294</v>
          </cell>
          <cell r="AY175">
            <v>133396.48890592417</v>
          </cell>
          <cell r="AZ175">
            <v>138961.35297682052</v>
          </cell>
          <cell r="BA175">
            <v>191953.36635857887</v>
          </cell>
          <cell r="BB175">
            <v>90093.025436599564</v>
          </cell>
          <cell r="BC175">
            <v>152029.0965206121</v>
          </cell>
          <cell r="BD175">
            <v>159658.30714854086</v>
          </cell>
          <cell r="BE175">
            <v>200180.96614692258</v>
          </cell>
          <cell r="BF175">
            <v>146434.5263834857</v>
          </cell>
          <cell r="BG175">
            <v>129684.57286554971</v>
          </cell>
          <cell r="BH175">
            <v>100423.97706861378</v>
          </cell>
          <cell r="BI175">
            <v>123056.91319137078</v>
          </cell>
          <cell r="BJ175">
            <v>189238.28334422776</v>
          </cell>
          <cell r="BK175">
            <v>154217.84526733845</v>
          </cell>
          <cell r="BL175">
            <v>108856.52942429145</v>
          </cell>
          <cell r="BM175">
            <v>80966.109857505551</v>
          </cell>
          <cell r="BN175">
            <v>56342.119823265923</v>
          </cell>
          <cell r="BO175">
            <v>73726.91190917998</v>
          </cell>
          <cell r="BP175">
            <v>62128.750609373223</v>
          </cell>
          <cell r="BQ175">
            <v>46157.367689283274</v>
          </cell>
          <cell r="BR175">
            <v>26814.34625208232</v>
          </cell>
          <cell r="BS175">
            <v>47801.175690213109</v>
          </cell>
          <cell r="BT175">
            <v>35329.024307094049</v>
          </cell>
          <cell r="BU175">
            <v>28661.555610718846</v>
          </cell>
          <cell r="BV175">
            <v>55861.727080146244</v>
          </cell>
          <cell r="BW175">
            <v>42885.336119896558</v>
          </cell>
          <cell r="BX175">
            <v>49333.425195668606</v>
          </cell>
          <cell r="BY175">
            <v>47711.277868031524</v>
          </cell>
          <cell r="BZ175">
            <v>62675.612283153736</v>
          </cell>
          <cell r="CA175">
            <v>47744.946350563368</v>
          </cell>
          <cell r="CB175">
            <v>32690.079162168608</v>
          </cell>
          <cell r="CC175">
            <v>51243.261628997934</v>
          </cell>
          <cell r="CD175">
            <v>28125.391657217602</v>
          </cell>
          <cell r="CE175">
            <v>28267.259020590616</v>
          </cell>
          <cell r="CF175">
            <v>41045.673838151277</v>
          </cell>
          <cell r="CG175">
            <v>35091.994653633417</v>
          </cell>
          <cell r="CH175">
            <v>18039.056942333169</v>
          </cell>
          <cell r="CI175">
            <v>11214.02392713384</v>
          </cell>
          <cell r="CJ175">
            <v>30116.517904900487</v>
          </cell>
          <cell r="CK175">
            <v>34703.774304324972</v>
          </cell>
          <cell r="CL175">
            <v>21677.680337157901</v>
          </cell>
          <cell r="CM175">
            <v>13882.876072178884</v>
          </cell>
          <cell r="CN175">
            <v>19970.795169622696</v>
          </cell>
          <cell r="CO175">
            <v>41308.51947774041</v>
          </cell>
          <cell r="CP175">
            <v>76279.82519995865</v>
          </cell>
          <cell r="CQ175">
            <v>42973.513947983665</v>
          </cell>
          <cell r="CR175">
            <v>59015.987278193948</v>
          </cell>
          <cell r="CS175">
            <v>71129.198398388777</v>
          </cell>
          <cell r="CT175">
            <v>73744.2324104586</v>
          </cell>
          <cell r="CU175">
            <v>74474.289530013368</v>
          </cell>
          <cell r="CV175">
            <v>191036.55324472717</v>
          </cell>
          <cell r="CW175">
            <v>145008.00829070777</v>
          </cell>
          <cell r="CX175">
            <v>75266.178026058333</v>
          </cell>
          <cell r="CY175">
            <v>90106.496044554544</v>
          </cell>
          <cell r="CZ175">
            <v>82250.26227086439</v>
          </cell>
          <cell r="DA175">
            <v>95022.44813784922</v>
          </cell>
          <cell r="DB175">
            <v>94865.044566136741</v>
          </cell>
          <cell r="DC175">
            <v>95780.587777806533</v>
          </cell>
          <cell r="DD175">
            <v>52596.326329114476</v>
          </cell>
          <cell r="DE175">
            <v>95480.167500872834</v>
          </cell>
          <cell r="DF175">
            <v>117360.54190844623</v>
          </cell>
          <cell r="DG175">
            <v>157227.01512242487</v>
          </cell>
          <cell r="DH175">
            <v>192255.61111522964</v>
          </cell>
          <cell r="DI175">
            <v>184096.52174586453</v>
          </cell>
          <cell r="DJ175">
            <v>75032.853593520878</v>
          </cell>
          <cell r="DK175">
            <v>206649.14861164891</v>
          </cell>
          <cell r="DL175">
            <v>285935.47526464087</v>
          </cell>
          <cell r="DM175">
            <v>291267.60162995721</v>
          </cell>
          <cell r="DN175">
            <v>141768.24670398171</v>
          </cell>
          <cell r="DO175">
            <v>142230.78044299874</v>
          </cell>
          <cell r="DP175">
            <v>191414.80727311425</v>
          </cell>
          <cell r="DQ175">
            <v>156561.30507165738</v>
          </cell>
          <cell r="DR175">
            <v>121073.40635677938</v>
          </cell>
          <cell r="DS175">
            <v>94066.452915536604</v>
          </cell>
          <cell r="DT175">
            <v>120091.30580353731</v>
          </cell>
          <cell r="DU175">
            <v>77257.505207630747</v>
          </cell>
          <cell r="DV175">
            <v>82108.644065514411</v>
          </cell>
          <cell r="DW175">
            <v>28225.802340500082</v>
          </cell>
          <cell r="DX175">
            <v>221704.53019080096</v>
          </cell>
          <cell r="DY175">
            <v>169338.73129448146</v>
          </cell>
          <cell r="DZ175">
            <v>222404.46330163535</v>
          </cell>
          <cell r="EA175">
            <v>93759.016027180071</v>
          </cell>
          <cell r="EB175">
            <v>109048.13998135977</v>
          </cell>
          <cell r="EC175">
            <v>132854.50590698177</v>
          </cell>
          <cell r="ED175">
            <v>126426.30928627447</v>
          </cell>
          <cell r="EE175">
            <v>93423.46446899866</v>
          </cell>
          <cell r="EF175">
            <v>83090.744618756478</v>
          </cell>
          <cell r="EG175">
            <v>127327.44955674183</v>
          </cell>
          <cell r="EH175">
            <v>151053.75538341427</v>
          </cell>
          <cell r="EI175">
            <v>93081.362466018138</v>
          </cell>
          <cell r="EJ175">
            <v>102071.58673873376</v>
          </cell>
          <cell r="EK175">
            <v>69325.77655296147</v>
          </cell>
          <cell r="EL175">
            <v>72865.427951152858</v>
          </cell>
          <cell r="EM175">
            <v>56207.357482227148</v>
          </cell>
          <cell r="EN175">
            <v>81283.030825448528</v>
          </cell>
          <cell r="EO175">
            <v>78364.650939013271</v>
          </cell>
        </row>
        <row r="176">
          <cell r="A176" t="str">
            <v>91 to 120 @ 100%</v>
          </cell>
          <cell r="B176">
            <v>1</v>
          </cell>
          <cell r="C176">
            <v>26483.416173360401</v>
          </cell>
          <cell r="D176">
            <v>25825.413946595796</v>
          </cell>
          <cell r="E176">
            <v>28534.806513195061</v>
          </cell>
          <cell r="F176">
            <v>32124.635122283144</v>
          </cell>
          <cell r="G176">
            <v>30895.144764235607</v>
          </cell>
          <cell r="H176">
            <v>39405.442460455313</v>
          </cell>
          <cell r="I176">
            <v>39462.507685085555</v>
          </cell>
          <cell r="J176">
            <v>37377.577460408356</v>
          </cell>
          <cell r="K176">
            <v>34901.774559080754</v>
          </cell>
          <cell r="L176">
            <v>40711.247509751309</v>
          </cell>
          <cell r="M176">
            <v>38081.489062255772</v>
          </cell>
          <cell r="N176">
            <v>23887.519104930667</v>
          </cell>
          <cell r="O176">
            <v>28064.195231818347</v>
          </cell>
          <cell r="P176">
            <v>21038.686456344076</v>
          </cell>
          <cell r="Q176">
            <v>22761.525774709004</v>
          </cell>
          <cell r="R176">
            <v>20905.105606575817</v>
          </cell>
          <cell r="S176">
            <v>21598.914252457002</v>
          </cell>
          <cell r="T176">
            <v>17223.795816256545</v>
          </cell>
          <cell r="U176">
            <v>17169.599927568983</v>
          </cell>
          <cell r="V176">
            <v>18011.842456333452</v>
          </cell>
          <cell r="W176">
            <v>16399.645374906537</v>
          </cell>
          <cell r="X176">
            <v>15597.653922895344</v>
          </cell>
          <cell r="Y176">
            <v>13740.83992433865</v>
          </cell>
          <cell r="Z176">
            <v>26345.358516533121</v>
          </cell>
          <cell r="AA176">
            <v>21851.367591278962</v>
          </cell>
          <cell r="AB176">
            <v>23448.526780412471</v>
          </cell>
          <cell r="AC176">
            <v>21858.110932612031</v>
          </cell>
          <cell r="AD176">
            <v>21928.952184709349</v>
          </cell>
          <cell r="AE176">
            <v>23344.925266964041</v>
          </cell>
          <cell r="AF176">
            <v>23950.676645091859</v>
          </cell>
          <cell r="AG176">
            <v>21844.294718367044</v>
          </cell>
          <cell r="AH176">
            <v>11925.876436295997</v>
          </cell>
          <cell r="AI176">
            <v>12606.809238535261</v>
          </cell>
          <cell r="AJ176">
            <v>11059.353056319138</v>
          </cell>
          <cell r="AK176">
            <v>8030.1460737674879</v>
          </cell>
          <cell r="AL176">
            <v>12274.143091007694</v>
          </cell>
          <cell r="AM176">
            <v>27553.77492824537</v>
          </cell>
          <cell r="AN176">
            <v>26625.090640199458</v>
          </cell>
          <cell r="AO176">
            <v>26462.044844868593</v>
          </cell>
          <cell r="AP176">
            <v>28898.770123357863</v>
          </cell>
          <cell r="AQ176">
            <v>22928.292865674201</v>
          </cell>
          <cell r="AR176">
            <v>10581.757312941916</v>
          </cell>
          <cell r="AS176">
            <v>12002.914489546825</v>
          </cell>
          <cell r="AT176">
            <v>11425.004511154104</v>
          </cell>
          <cell r="AU176">
            <v>10253.503673628717</v>
          </cell>
          <cell r="AV176">
            <v>10888.117195650502</v>
          </cell>
          <cell r="AW176">
            <v>7814.6806453326226</v>
          </cell>
          <cell r="AX176">
            <v>7041.2861044812025</v>
          </cell>
          <cell r="AY176">
            <v>11148.326582608825</v>
          </cell>
          <cell r="AZ176">
            <v>12591.731159463947</v>
          </cell>
          <cell r="BA176">
            <v>12658.063455079919</v>
          </cell>
          <cell r="BB176">
            <v>11334.391364325744</v>
          </cell>
          <cell r="BC176">
            <v>11136.471483125782</v>
          </cell>
          <cell r="BD176">
            <v>16875.802431634627</v>
          </cell>
          <cell r="BE176">
            <v>14727.079715705295</v>
          </cell>
          <cell r="BF176">
            <v>11830.802557119783</v>
          </cell>
          <cell r="BG176">
            <v>9202.8203652078064</v>
          </cell>
          <cell r="BH176">
            <v>7953.124095227824</v>
          </cell>
          <cell r="BI176">
            <v>10219.63425720733</v>
          </cell>
          <cell r="BJ176">
            <v>11558.02274603164</v>
          </cell>
          <cell r="BK176">
            <v>9227.848690489298</v>
          </cell>
          <cell r="BL176">
            <v>10602.839296632781</v>
          </cell>
          <cell r="BM176">
            <v>35915.815563404576</v>
          </cell>
          <cell r="BN176">
            <v>39455.338363906645</v>
          </cell>
          <cell r="BO176">
            <v>36325.08574698156</v>
          </cell>
          <cell r="BP176">
            <v>26332.434448757707</v>
          </cell>
          <cell r="BQ176">
            <v>8255.6019351904361</v>
          </cell>
          <cell r="BR176">
            <v>9806.6267032848446</v>
          </cell>
          <cell r="BS176">
            <v>5359.1881415600337</v>
          </cell>
          <cell r="BT176">
            <v>4870.9670141037723</v>
          </cell>
          <cell r="BU176">
            <v>2858.0434580832498</v>
          </cell>
          <cell r="BV176">
            <v>2816.8118239490045</v>
          </cell>
          <cell r="BW176">
            <v>2799.8047795380758</v>
          </cell>
          <cell r="BX176">
            <v>2765.6138688934207</v>
          </cell>
          <cell r="BY176">
            <v>1950.4170416614529</v>
          </cell>
          <cell r="BZ176">
            <v>2879.9532893990308</v>
          </cell>
          <cell r="CA176">
            <v>2934.6233820659195</v>
          </cell>
          <cell r="CB176">
            <v>2580.7948772916707</v>
          </cell>
          <cell r="CC176">
            <v>2365.7393539914738</v>
          </cell>
          <cell r="CD176">
            <v>2490.9774286659017</v>
          </cell>
          <cell r="CE176">
            <v>1793.2385159052526</v>
          </cell>
          <cell r="CF176">
            <v>1983.4184236800124</v>
          </cell>
          <cell r="CG176">
            <v>1832.316138743596</v>
          </cell>
          <cell r="CH176">
            <v>1537.7229446066556</v>
          </cell>
          <cell r="CI176">
            <v>1437.681979680933</v>
          </cell>
          <cell r="CJ176">
            <v>1437.7141291032599</v>
          </cell>
          <cell r="CK176">
            <v>1448.7413809613859</v>
          </cell>
          <cell r="CL176">
            <v>1173.2690557533672</v>
          </cell>
          <cell r="CM176">
            <v>1570.9172231591765</v>
          </cell>
          <cell r="CN176">
            <v>958.29390600898773</v>
          </cell>
          <cell r="CO176">
            <v>1457.8155554131524</v>
          </cell>
          <cell r="CP176">
            <v>1209.6220150495062</v>
          </cell>
          <cell r="CQ176">
            <v>801.2198658753498</v>
          </cell>
          <cell r="CR176">
            <v>1058.977859381248</v>
          </cell>
          <cell r="CS176">
            <v>1137.6635705263286</v>
          </cell>
          <cell r="CT176">
            <v>1384.1130047287406</v>
          </cell>
          <cell r="CU176">
            <v>1136.0641367655655</v>
          </cell>
          <cell r="CV176">
            <v>1857.7945559376619</v>
          </cell>
          <cell r="CW176">
            <v>1744.1704600788255</v>
          </cell>
          <cell r="CX176">
            <v>1445.6630737735854</v>
          </cell>
          <cell r="CY176">
            <v>1743.3747618762345</v>
          </cell>
          <cell r="CZ176">
            <v>1701.3393921838167</v>
          </cell>
          <cell r="DA176">
            <v>1767.5752395328068</v>
          </cell>
          <cell r="DB176">
            <v>1346.9000483853572</v>
          </cell>
          <cell r="DC176">
            <v>2439.6187264986834</v>
          </cell>
          <cell r="DD176">
            <v>3691.8708755536563</v>
          </cell>
          <cell r="DE176">
            <v>5358.4406674909333</v>
          </cell>
          <cell r="DF176">
            <v>4922.1087076702843</v>
          </cell>
          <cell r="DG176">
            <v>5649.3125659935349</v>
          </cell>
          <cell r="DH176">
            <v>6454.977089505579</v>
          </cell>
          <cell r="DI176">
            <v>7947.0157049857116</v>
          </cell>
          <cell r="DJ176">
            <v>5334.6581323246101</v>
          </cell>
          <cell r="DK176">
            <v>8304.0028905035779</v>
          </cell>
          <cell r="DL176">
            <v>7911.5709668703084</v>
          </cell>
          <cell r="DM176">
            <v>10406.896604905924</v>
          </cell>
          <cell r="DN176">
            <v>8997.6106024952223</v>
          </cell>
          <cell r="DO176">
            <v>11476.202466209688</v>
          </cell>
          <cell r="DP176">
            <v>16558.182213756048</v>
          </cell>
          <cell r="DQ176">
            <v>23321.54459957681</v>
          </cell>
          <cell r="DR176">
            <v>51962.982709274605</v>
          </cell>
          <cell r="DS176">
            <v>60425.152720270926</v>
          </cell>
          <cell r="DT176">
            <v>57650.320004525274</v>
          </cell>
          <cell r="DU176">
            <v>28030.157030929749</v>
          </cell>
          <cell r="DV176">
            <v>26548.132960504438</v>
          </cell>
          <cell r="DW176">
            <v>11036.816311267983</v>
          </cell>
          <cell r="DX176">
            <v>8661.7777368684547</v>
          </cell>
          <cell r="DY176">
            <v>6154.9265309286466</v>
          </cell>
          <cell r="DZ176">
            <v>9336.5378500209536</v>
          </cell>
          <cell r="EA176">
            <v>6076.9481070747588</v>
          </cell>
          <cell r="EB176">
            <v>7134.8489608080554</v>
          </cell>
          <cell r="EC176">
            <v>6293.9968945592227</v>
          </cell>
          <cell r="ED176">
            <v>8999.9976971029937</v>
          </cell>
          <cell r="EE176">
            <v>23270.611877255422</v>
          </cell>
          <cell r="EF176">
            <v>23092.96220683257</v>
          </cell>
          <cell r="EG176">
            <v>16497.35550671356</v>
          </cell>
          <cell r="EH176">
            <v>20405.664330727472</v>
          </cell>
          <cell r="EI176">
            <v>21233.552142422977</v>
          </cell>
          <cell r="EJ176">
            <v>22333.801822716381</v>
          </cell>
          <cell r="EK176">
            <v>21900.194526437939</v>
          </cell>
          <cell r="EL176">
            <v>24242.296017663564</v>
          </cell>
          <cell r="EM176">
            <v>22532.364692362884</v>
          </cell>
          <cell r="EN176">
            <v>16602.958321701837</v>
          </cell>
          <cell r="EO176">
            <v>14406.975954951962</v>
          </cell>
        </row>
        <row r="177">
          <cell r="A177" t="str">
            <v>121 to 150 @ 100%</v>
          </cell>
          <cell r="B177">
            <v>1</v>
          </cell>
          <cell r="C177">
            <v>36044.196244111459</v>
          </cell>
          <cell r="D177">
            <v>34216.485510116196</v>
          </cell>
          <cell r="E177">
            <v>19529.986402743027</v>
          </cell>
          <cell r="F177">
            <v>19860.217231529332</v>
          </cell>
          <cell r="G177">
            <v>15937.698362846932</v>
          </cell>
          <cell r="H177">
            <v>13203.181022699206</v>
          </cell>
          <cell r="I177">
            <v>19441.945209700818</v>
          </cell>
          <cell r="J177">
            <v>17247.723023823342</v>
          </cell>
          <cell r="K177">
            <v>16887.561082850694</v>
          </cell>
          <cell r="L177">
            <v>16524.875412225385</v>
          </cell>
          <cell r="M177">
            <v>20556.549607063178</v>
          </cell>
          <cell r="N177">
            <v>19659.452126453441</v>
          </cell>
          <cell r="O177">
            <v>20457.304340340044</v>
          </cell>
          <cell r="P177">
            <v>17085.706010006939</v>
          </cell>
          <cell r="Q177">
            <v>19650.828043914251</v>
          </cell>
          <cell r="R177">
            <v>19193.824005537408</v>
          </cell>
          <cell r="S177">
            <v>20394.034277200713</v>
          </cell>
          <cell r="T177">
            <v>19213.185995133779</v>
          </cell>
          <cell r="U177">
            <v>19213.185995133779</v>
          </cell>
          <cell r="V177">
            <v>21656.526017266802</v>
          </cell>
          <cell r="W177">
            <v>13175.878125788087</v>
          </cell>
          <cell r="X177">
            <v>16990.029329162098</v>
          </cell>
          <cell r="Y177">
            <v>13720.738498028757</v>
          </cell>
          <cell r="Z177">
            <v>13717.419070173508</v>
          </cell>
          <cell r="AA177">
            <v>11275.646332378921</v>
          </cell>
          <cell r="AB177">
            <v>10765.660046007351</v>
          </cell>
          <cell r="AC177">
            <v>10451.640563429384</v>
          </cell>
          <cell r="AD177">
            <v>10722.30654999953</v>
          </cell>
          <cell r="AE177">
            <v>9925.9412468955416</v>
          </cell>
          <cell r="AF177">
            <v>9862.8962297124963</v>
          </cell>
          <cell r="AG177">
            <v>7739.708192466298</v>
          </cell>
          <cell r="AH177">
            <v>19539.277585795498</v>
          </cell>
          <cell r="AI177">
            <v>18314.673939941658</v>
          </cell>
          <cell r="AJ177">
            <v>17811.005015057322</v>
          </cell>
          <cell r="AK177">
            <v>17967.516440300242</v>
          </cell>
          <cell r="AL177">
            <v>16568.196758810882</v>
          </cell>
          <cell r="AM177">
            <v>17112.285544915703</v>
          </cell>
          <cell r="AN177">
            <v>6511.455587178355</v>
          </cell>
          <cell r="AO177">
            <v>6544.1435123292276</v>
          </cell>
          <cell r="AP177">
            <v>9107.0552734515622</v>
          </cell>
          <cell r="AQ177">
            <v>3827.4610642173448</v>
          </cell>
          <cell r="AR177">
            <v>3225.3666828792138</v>
          </cell>
          <cell r="AS177">
            <v>3287.1498352359285</v>
          </cell>
          <cell r="AT177">
            <v>1676.3432163246543</v>
          </cell>
          <cell r="AU177">
            <v>2759.3849183175844</v>
          </cell>
          <cell r="AV177">
            <v>2823.6435761934708</v>
          </cell>
          <cell r="AW177">
            <v>6103.3267080939768</v>
          </cell>
          <cell r="AX177">
            <v>5374.6198642769441</v>
          </cell>
          <cell r="AY177">
            <v>5772.7341983064935</v>
          </cell>
          <cell r="AZ177">
            <v>7867.871864572473</v>
          </cell>
          <cell r="BA177">
            <v>7959.5700544043666</v>
          </cell>
          <cell r="BB177">
            <v>7252.3631367684447</v>
          </cell>
          <cell r="BC177">
            <v>5088.4257067229055</v>
          </cell>
          <cell r="BD177">
            <v>5346.3524846960199</v>
          </cell>
          <cell r="BE177">
            <v>7705.3484973544273</v>
          </cell>
          <cell r="BF177">
            <v>6968.5239243998521</v>
          </cell>
          <cell r="BG177">
            <v>6228.4683345014237</v>
          </cell>
          <cell r="BH177">
            <v>6409.7991137807057</v>
          </cell>
          <cell r="BI177">
            <v>5766.4168368192586</v>
          </cell>
          <cell r="BJ177">
            <v>5125.3975423988377</v>
          </cell>
          <cell r="BK177">
            <v>5206.325675751219</v>
          </cell>
          <cell r="BL177">
            <v>5000.0228326795195</v>
          </cell>
          <cell r="BM177">
            <v>5595.4863956627287</v>
          </cell>
          <cell r="BN177">
            <v>6212.7954911170618</v>
          </cell>
          <cell r="BO177">
            <v>7520.9474482429259</v>
          </cell>
          <cell r="BP177">
            <v>9105.1182707563676</v>
          </cell>
          <cell r="BQ177">
            <v>24331.486552553957</v>
          </cell>
          <cell r="BR177">
            <v>26096.811332523881</v>
          </cell>
          <cell r="BS177">
            <v>7091.2543441327834</v>
          </cell>
          <cell r="BT177">
            <v>3983.4179119251221</v>
          </cell>
          <cell r="BU177">
            <v>3750.4631977444255</v>
          </cell>
          <cell r="BV177">
            <v>2618.7713824153179</v>
          </cell>
          <cell r="BW177">
            <v>2070.2057892514713</v>
          </cell>
          <cell r="BX177">
            <v>1865.7033138300787</v>
          </cell>
          <cell r="BY177">
            <v>1164.7816082590666</v>
          </cell>
          <cell r="BZ177">
            <v>1065.7131633587328</v>
          </cell>
          <cell r="CA177">
            <v>1088.386543454777</v>
          </cell>
          <cell r="CB177">
            <v>919.39310499344208</v>
          </cell>
          <cell r="CC177">
            <v>1231.3630618980706</v>
          </cell>
          <cell r="CD177">
            <v>2293.2986681333932</v>
          </cell>
          <cell r="CE177">
            <v>1517.8706763197965</v>
          </cell>
          <cell r="CF177">
            <v>1548.3644033968583</v>
          </cell>
          <cell r="CG177">
            <v>1460.5562936665206</v>
          </cell>
          <cell r="CH177">
            <v>1327.3612369661855</v>
          </cell>
          <cell r="CI177">
            <v>1171.5088748809696</v>
          </cell>
          <cell r="CJ177">
            <v>684.29241687242472</v>
          </cell>
          <cell r="CK177">
            <v>691.57426102946692</v>
          </cell>
          <cell r="CL177">
            <v>590.32769276648594</v>
          </cell>
          <cell r="CM177">
            <v>560.09116106803913</v>
          </cell>
          <cell r="CN177">
            <v>560.09116106803913</v>
          </cell>
          <cell r="CO177">
            <v>445.37398485008828</v>
          </cell>
          <cell r="CP177">
            <v>860.55966213522026</v>
          </cell>
          <cell r="CQ177">
            <v>865.53478524030766</v>
          </cell>
          <cell r="CR177">
            <v>865.53478524030766</v>
          </cell>
          <cell r="CS177">
            <v>932.51006930281619</v>
          </cell>
          <cell r="CT177">
            <v>932.51006930281619</v>
          </cell>
          <cell r="CU177">
            <v>1071.2669760657045</v>
          </cell>
          <cell r="CV177">
            <v>1121.9585777196394</v>
          </cell>
          <cell r="CW177">
            <v>676.28721071302732</v>
          </cell>
          <cell r="CX177">
            <v>642.91611033770801</v>
          </cell>
          <cell r="CY177">
            <v>742.79632815179582</v>
          </cell>
          <cell r="CZ177">
            <v>826.56164802452656</v>
          </cell>
          <cell r="DA177">
            <v>826.56164802452656</v>
          </cell>
          <cell r="DB177">
            <v>786.18197358194357</v>
          </cell>
          <cell r="DC177">
            <v>786.18197358194357</v>
          </cell>
          <cell r="DD177">
            <v>760.13290414157495</v>
          </cell>
          <cell r="DE177">
            <v>767.61568218816046</v>
          </cell>
          <cell r="DF177">
            <v>890.90871681181113</v>
          </cell>
          <cell r="DG177">
            <v>813.16337626979202</v>
          </cell>
          <cell r="DH177">
            <v>919.17609639273542</v>
          </cell>
          <cell r="DI177">
            <v>919.17609639273542</v>
          </cell>
          <cell r="DJ177">
            <v>1035.2596230595796</v>
          </cell>
          <cell r="DK177">
            <v>1047.7496736335788</v>
          </cell>
          <cell r="DL177">
            <v>1688.0857928295536</v>
          </cell>
          <cell r="DM177">
            <v>1742.6433625182981</v>
          </cell>
          <cell r="DN177">
            <v>1840.9562959939494</v>
          </cell>
          <cell r="DO177">
            <v>1917.5121079098733</v>
          </cell>
          <cell r="DP177">
            <v>2046.6483000414378</v>
          </cell>
          <cell r="DQ177">
            <v>3750.9534764349114</v>
          </cell>
          <cell r="DR177">
            <v>4295.5325412302227</v>
          </cell>
          <cell r="DS177">
            <v>3742.5624772075907</v>
          </cell>
          <cell r="DT177">
            <v>4326.7817797319667</v>
          </cell>
          <cell r="DU177">
            <v>2138.250041606349</v>
          </cell>
          <cell r="DV177">
            <v>2144.1092738254265</v>
          </cell>
          <cell r="DW177">
            <v>1415.297944385831</v>
          </cell>
          <cell r="DX177">
            <v>2542.1191222324132</v>
          </cell>
          <cell r="DY177">
            <v>4214.6606693669128</v>
          </cell>
          <cell r="DZ177">
            <v>5225.4626193913045</v>
          </cell>
          <cell r="EA177">
            <v>3525.0877098772949</v>
          </cell>
          <cell r="EB177">
            <v>3525.0635978105493</v>
          </cell>
          <cell r="EC177">
            <v>2536.0107319903036</v>
          </cell>
          <cell r="ED177">
            <v>4286.4503294228734</v>
          </cell>
          <cell r="EE177">
            <v>4526.5100659378149</v>
          </cell>
          <cell r="EF177">
            <v>4749.9646258209141</v>
          </cell>
          <cell r="EG177">
            <v>3606.8115414322674</v>
          </cell>
          <cell r="EH177">
            <v>3802.2961038909657</v>
          </cell>
          <cell r="EI177">
            <v>2910.1898210974769</v>
          </cell>
          <cell r="EJ177">
            <v>3033.6757522550897</v>
          </cell>
          <cell r="EK177">
            <v>2665.3880447893193</v>
          </cell>
          <cell r="EL177">
            <v>2614.9536385139991</v>
          </cell>
          <cell r="EM177">
            <v>1384.5872087080625</v>
          </cell>
          <cell r="EN177">
            <v>4171.1705383142025</v>
          </cell>
          <cell r="EO177">
            <v>4481.235641945962</v>
          </cell>
        </row>
        <row r="178">
          <cell r="A178" t="str">
            <v>151 to 180 @ 100%</v>
          </cell>
          <cell r="B178">
            <v>1</v>
          </cell>
          <cell r="C178">
            <v>27148.957439660662</v>
          </cell>
          <cell r="D178">
            <v>16462.280486954915</v>
          </cell>
          <cell r="E178">
            <v>22827.922369169628</v>
          </cell>
          <cell r="F178">
            <v>23204.946682152731</v>
          </cell>
          <cell r="G178">
            <v>24399.804074998614</v>
          </cell>
          <cell r="H178">
            <v>25584.775520478972</v>
          </cell>
          <cell r="I178">
            <v>18013.257030915833</v>
          </cell>
          <cell r="J178">
            <v>15534.657129845786</v>
          </cell>
          <cell r="K178">
            <v>13005.550486300184</v>
          </cell>
          <cell r="L178">
            <v>11484.191597657922</v>
          </cell>
          <cell r="M178">
            <v>10327.439307624998</v>
          </cell>
          <cell r="N178">
            <v>4742.4898851299104</v>
          </cell>
          <cell r="O178">
            <v>5194.3259038677043</v>
          </cell>
          <cell r="P178">
            <v>7001.6539041077185</v>
          </cell>
          <cell r="Q178">
            <v>6741.6213389721943</v>
          </cell>
          <cell r="R178">
            <v>7354.8233457242668</v>
          </cell>
          <cell r="S178">
            <v>7208.2380546247787</v>
          </cell>
          <cell r="T178">
            <v>7310.5375164689667</v>
          </cell>
          <cell r="U178">
            <v>7310.5375164689667</v>
          </cell>
          <cell r="V178">
            <v>8550.3719511501731</v>
          </cell>
          <cell r="W178">
            <v>16229.984835931918</v>
          </cell>
          <cell r="X178">
            <v>16211.442656604882</v>
          </cell>
          <cell r="Y178">
            <v>15968.465360013775</v>
          </cell>
          <cell r="Z178">
            <v>13746.46607324586</v>
          </cell>
          <cell r="AA178">
            <v>13162.343218988462</v>
          </cell>
          <cell r="AB178">
            <v>13539.126411304116</v>
          </cell>
          <cell r="AC178">
            <v>13571.492842231721</v>
          </cell>
          <cell r="AD178">
            <v>13949.738833263247</v>
          </cell>
          <cell r="AE178">
            <v>16102.809758562296</v>
          </cell>
          <cell r="AF178">
            <v>8106.3160926154878</v>
          </cell>
          <cell r="AG178">
            <v>9357.9574026462506</v>
          </cell>
          <cell r="AH178">
            <v>8685.905878324791</v>
          </cell>
          <cell r="AI178">
            <v>9170.6789802364929</v>
          </cell>
          <cell r="AJ178">
            <v>7595.5742948192374</v>
          </cell>
          <cell r="AK178">
            <v>6146.6239426127258</v>
          </cell>
          <cell r="AL178">
            <v>6112.1195751003843</v>
          </cell>
          <cell r="AM178">
            <v>4623.7299190543517</v>
          </cell>
          <cell r="AN178">
            <v>16040.271094780899</v>
          </cell>
          <cell r="AO178">
            <v>14162.061655665657</v>
          </cell>
          <cell r="AP178">
            <v>14042.682813210306</v>
          </cell>
          <cell r="AQ178">
            <v>12998.340978343378</v>
          </cell>
          <cell r="AR178">
            <v>1745.3358766381759</v>
          </cell>
          <cell r="AS178">
            <v>1706.2984405777406</v>
          </cell>
          <cell r="AT178">
            <v>1420.0480215346299</v>
          </cell>
          <cell r="AU178">
            <v>1918.139021645248</v>
          </cell>
          <cell r="AV178">
            <v>1834.204917305301</v>
          </cell>
          <cell r="AW178">
            <v>1806.2349198809009</v>
          </cell>
          <cell r="AX178">
            <v>2135.1235102850587</v>
          </cell>
          <cell r="AY178">
            <v>1794.8700990883424</v>
          </cell>
          <cell r="AZ178">
            <v>1798.5351332336083</v>
          </cell>
          <cell r="BA178">
            <v>1799.0655987020027</v>
          </cell>
          <cell r="BB178">
            <v>1179.0398770610454</v>
          </cell>
          <cell r="BC178">
            <v>4539.4662831355545</v>
          </cell>
          <cell r="BD178">
            <v>4536.9425534828933</v>
          </cell>
          <cell r="BE178">
            <v>4536.3960133033361</v>
          </cell>
          <cell r="BF178">
            <v>5673.6898654729048</v>
          </cell>
          <cell r="BG178">
            <v>6221.5481713455601</v>
          </cell>
          <cell r="BH178">
            <v>6263.0771876363297</v>
          </cell>
          <cell r="BI178">
            <v>3374.033649074368</v>
          </cell>
          <cell r="BJ178">
            <v>5777.8057696785618</v>
          </cell>
          <cell r="BK178">
            <v>4526.9038963613193</v>
          </cell>
          <cell r="BL178">
            <v>4686.8311977264693</v>
          </cell>
          <cell r="BM178">
            <v>3894.0827046342565</v>
          </cell>
          <cell r="BN178">
            <v>3609.5522796856358</v>
          </cell>
          <cell r="BO178">
            <v>4623.1753415192125</v>
          </cell>
          <cell r="BP178">
            <v>3847.5142663937459</v>
          </cell>
          <cell r="BQ178">
            <v>4608.4991302269846</v>
          </cell>
          <cell r="BR178">
            <v>7465.1360510834329</v>
          </cell>
          <cell r="BS178">
            <v>5107.6751733411356</v>
          </cell>
          <cell r="BT178">
            <v>5779.7025855958482</v>
          </cell>
          <cell r="BU178">
            <v>3076.161213860084</v>
          </cell>
          <cell r="BV178">
            <v>2512.4050186467789</v>
          </cell>
          <cell r="BW178">
            <v>2339.8028075292491</v>
          </cell>
          <cell r="BX178">
            <v>2055.6421009373876</v>
          </cell>
          <cell r="BY178">
            <v>1270.6416186259571</v>
          </cell>
          <cell r="BZ178">
            <v>1257.7497002728715</v>
          </cell>
          <cell r="CA178">
            <v>902.94867547323418</v>
          </cell>
          <cell r="CB178">
            <v>1006.823459011439</v>
          </cell>
          <cell r="CC178">
            <v>847.07297946908682</v>
          </cell>
          <cell r="CD178">
            <v>951.67112500964674</v>
          </cell>
          <cell r="CE178">
            <v>700.84133201519501</v>
          </cell>
          <cell r="CF178">
            <v>554.81865580642796</v>
          </cell>
          <cell r="CG178">
            <v>552.64856979936258</v>
          </cell>
          <cell r="CH178">
            <v>1044.4543578450719</v>
          </cell>
          <cell r="CI178">
            <v>1527.6039139292648</v>
          </cell>
          <cell r="CJ178">
            <v>778.77153173559384</v>
          </cell>
          <cell r="CK178">
            <v>834.88031105161099</v>
          </cell>
          <cell r="CL178">
            <v>720.84631005810684</v>
          </cell>
          <cell r="CM178">
            <v>633.03820032776889</v>
          </cell>
          <cell r="CN178">
            <v>633.03820032776878</v>
          </cell>
          <cell r="CO178">
            <v>561.15209200482684</v>
          </cell>
          <cell r="CP178">
            <v>583.04584860944374</v>
          </cell>
          <cell r="CQ178">
            <v>559.61695708871741</v>
          </cell>
          <cell r="CR178">
            <v>499.56183618207353</v>
          </cell>
          <cell r="CS178">
            <v>500.03604016139525</v>
          </cell>
          <cell r="CT178">
            <v>500.03604016139519</v>
          </cell>
          <cell r="CU178">
            <v>500.03604016139519</v>
          </cell>
          <cell r="CV178">
            <v>478.89779498146027</v>
          </cell>
          <cell r="CW178">
            <v>305.39540003877801</v>
          </cell>
          <cell r="CX178">
            <v>614.4156474449137</v>
          </cell>
          <cell r="CY178">
            <v>543.56635799201399</v>
          </cell>
          <cell r="CZ178">
            <v>523.90698623911646</v>
          </cell>
          <cell r="DA178">
            <v>523.90698623911635</v>
          </cell>
          <cell r="DB178">
            <v>538.47871190878254</v>
          </cell>
          <cell r="DC178">
            <v>538.47871190878254</v>
          </cell>
          <cell r="DD178">
            <v>694.68471763959428</v>
          </cell>
          <cell r="DE178">
            <v>673.70721957129376</v>
          </cell>
          <cell r="DF178">
            <v>716.16053175396155</v>
          </cell>
          <cell r="DG178">
            <v>640.33611919597456</v>
          </cell>
          <cell r="DH178">
            <v>780.62816087497208</v>
          </cell>
          <cell r="DI178">
            <v>780.62816087497208</v>
          </cell>
          <cell r="DJ178">
            <v>780.62816087497208</v>
          </cell>
          <cell r="DK178">
            <v>786.18197358194357</v>
          </cell>
          <cell r="DL178">
            <v>790.12831517257018</v>
          </cell>
          <cell r="DM178">
            <v>664.44014858556557</v>
          </cell>
          <cell r="DN178">
            <v>1059.934304695473</v>
          </cell>
          <cell r="DO178">
            <v>794.42830040879278</v>
          </cell>
          <cell r="DP178">
            <v>924.67364761063459</v>
          </cell>
          <cell r="DQ178">
            <v>990.00931113447177</v>
          </cell>
          <cell r="DR178">
            <v>980.66186659292612</v>
          </cell>
          <cell r="DS178">
            <v>1502.7282984038279</v>
          </cell>
          <cell r="DT178">
            <v>1278.3896294067395</v>
          </cell>
          <cell r="DU178">
            <v>1811.2582671194784</v>
          </cell>
          <cell r="DV178">
            <v>1493.7746842857869</v>
          </cell>
          <cell r="DW178">
            <v>1223.8963585626489</v>
          </cell>
          <cell r="DX178">
            <v>1027.4955375676338</v>
          </cell>
          <cell r="DY178">
            <v>1027.4955375676338</v>
          </cell>
          <cell r="DZ178">
            <v>1027.4955375676338</v>
          </cell>
          <cell r="EA178">
            <v>1363.0712078157867</v>
          </cell>
          <cell r="EB178">
            <v>896.52682836343615</v>
          </cell>
          <cell r="EC178">
            <v>1254.0444793496968</v>
          </cell>
          <cell r="ED178">
            <v>892.62067355071838</v>
          </cell>
          <cell r="EE178">
            <v>2021.5235264929674</v>
          </cell>
          <cell r="EF178">
            <v>1975.1640594975813</v>
          </cell>
          <cell r="EG178">
            <v>2772.606368249521</v>
          </cell>
          <cell r="EH178">
            <v>2624.2528589220537</v>
          </cell>
          <cell r="EI178">
            <v>2523.1750751262894</v>
          </cell>
          <cell r="EJ178">
            <v>2317.9653124137044</v>
          </cell>
          <cell r="EK178">
            <v>2223.6790940844971</v>
          </cell>
          <cell r="EL178">
            <v>2091.4645947651325</v>
          </cell>
          <cell r="EM178">
            <v>2338.798138081534</v>
          </cell>
          <cell r="EN178">
            <v>2263.5926019033395</v>
          </cell>
          <cell r="EO178">
            <v>2241.8113682768667</v>
          </cell>
        </row>
        <row r="179">
          <cell r="A179" t="str">
            <v>180+ @ 100%</v>
          </cell>
          <cell r="B179">
            <v>1</v>
          </cell>
          <cell r="C179">
            <v>167155.64888344024</v>
          </cell>
          <cell r="D179">
            <v>177497.2339368891</v>
          </cell>
          <cell r="E179">
            <v>178861.55897217564</v>
          </cell>
          <cell r="F179">
            <v>179302.39988847761</v>
          </cell>
          <cell r="G179">
            <v>181838.66781584657</v>
          </cell>
          <cell r="H179">
            <v>183866.50870382675</v>
          </cell>
          <cell r="I179">
            <v>192222.75440561154</v>
          </cell>
          <cell r="J179">
            <v>194255.61864083027</v>
          </cell>
          <cell r="K179">
            <v>178824.90863072296</v>
          </cell>
          <cell r="L179">
            <v>180156.54574085862</v>
          </cell>
          <cell r="M179">
            <v>166560.52288939146</v>
          </cell>
          <cell r="N179">
            <v>82481.255870283159</v>
          </cell>
          <cell r="O179">
            <v>82307.657027073496</v>
          </cell>
          <cell r="P179">
            <v>72910.79078605611</v>
          </cell>
          <cell r="Q179">
            <v>73665.58688609142</v>
          </cell>
          <cell r="R179">
            <v>71130.347740236975</v>
          </cell>
          <cell r="S179">
            <v>71276.908919269714</v>
          </cell>
          <cell r="T179">
            <v>69441.546622760652</v>
          </cell>
          <cell r="U179">
            <v>69441.546622760652</v>
          </cell>
          <cell r="V179">
            <v>68808.918327567531</v>
          </cell>
          <cell r="W179">
            <v>68640.873297064842</v>
          </cell>
          <cell r="X179">
            <v>69462.861689763376</v>
          </cell>
          <cell r="Y179">
            <v>68205.328998091223</v>
          </cell>
          <cell r="Z179">
            <v>69532.240143144809</v>
          </cell>
          <cell r="AA179">
            <v>66155.208560438463</v>
          </cell>
          <cell r="AB179">
            <v>66465.120954314174</v>
          </cell>
          <cell r="AC179">
            <v>63958.149188040647</v>
          </cell>
          <cell r="AD179">
            <v>63977.350430525374</v>
          </cell>
          <cell r="AE179">
            <v>63904.652549288694</v>
          </cell>
          <cell r="AF179">
            <v>71573.551639079989</v>
          </cell>
          <cell r="AG179">
            <v>64812.785319112125</v>
          </cell>
          <cell r="AH179">
            <v>65348.692077234766</v>
          </cell>
          <cell r="AI179">
            <v>66048.593038646897</v>
          </cell>
          <cell r="AJ179">
            <v>66571.551616927361</v>
          </cell>
          <cell r="AK179">
            <v>31174.933149391014</v>
          </cell>
          <cell r="AL179">
            <v>65853.711277856826</v>
          </cell>
          <cell r="AM179">
            <v>32584.460272469165</v>
          </cell>
          <cell r="AN179">
            <v>32633.994494919338</v>
          </cell>
          <cell r="AO179">
            <v>31220.207573382868</v>
          </cell>
          <cell r="AP179">
            <v>25451.958219490974</v>
          </cell>
          <cell r="AQ179">
            <v>23375.041238328766</v>
          </cell>
          <cell r="AR179">
            <v>11032.427915120363</v>
          </cell>
          <cell r="AS179">
            <v>10883.744874214046</v>
          </cell>
          <cell r="AT179">
            <v>20837.712380023058</v>
          </cell>
          <cell r="AU179">
            <v>10628.93659020664</v>
          </cell>
          <cell r="AV179">
            <v>9692.6328890692494</v>
          </cell>
          <cell r="AW179">
            <v>9679.9740540280327</v>
          </cell>
          <cell r="AX179">
            <v>9364.8454163797869</v>
          </cell>
          <cell r="AY179">
            <v>9455.75594536467</v>
          </cell>
          <cell r="AZ179">
            <v>9310.3762576024401</v>
          </cell>
          <cell r="BA179">
            <v>9229.1507420935359</v>
          </cell>
          <cell r="BB179">
            <v>5886.977170545123</v>
          </cell>
          <cell r="BC179">
            <v>5950.7214376637785</v>
          </cell>
          <cell r="BD179">
            <v>5953.1969431829493</v>
          </cell>
          <cell r="BE179">
            <v>5943.0055763053224</v>
          </cell>
          <cell r="BF179">
            <v>5136.3283459899812</v>
          </cell>
          <cell r="BG179">
            <v>5047.9174345910151</v>
          </cell>
          <cell r="BH179">
            <v>4943.5443350067435</v>
          </cell>
          <cell r="BI179">
            <v>8464.2356113808364</v>
          </cell>
          <cell r="BJ179">
            <v>8702.5271296677965</v>
          </cell>
          <cell r="BK179">
            <v>6182.5589594186149</v>
          </cell>
          <cell r="BL179">
            <v>6844.9817317531679</v>
          </cell>
          <cell r="BM179">
            <v>7247.5969849084831</v>
          </cell>
          <cell r="BN179">
            <v>8218.9194443154447</v>
          </cell>
          <cell r="BO179">
            <v>9401.4475336989599</v>
          </cell>
          <cell r="BP179">
            <v>10171.233301894186</v>
          </cell>
          <cell r="BQ179">
            <v>9947.6421069661974</v>
          </cell>
          <cell r="BR179">
            <v>51279.50206531593</v>
          </cell>
          <cell r="BS179">
            <v>8848.8954121665774</v>
          </cell>
          <cell r="BT179">
            <v>8244.8318787109238</v>
          </cell>
          <cell r="BU179">
            <v>6863.1220433011204</v>
          </cell>
          <cell r="BV179">
            <v>7787.9162512454795</v>
          </cell>
          <cell r="BW179">
            <v>8577.2247561487166</v>
          </cell>
          <cell r="BX179">
            <v>8696.2740670252133</v>
          </cell>
          <cell r="BY179">
            <v>8958.0668130331396</v>
          </cell>
          <cell r="BZ179">
            <v>9070.0271762865596</v>
          </cell>
          <cell r="CA179">
            <v>9672.0009972909611</v>
          </cell>
          <cell r="CB179">
            <v>9868.9483584655354</v>
          </cell>
          <cell r="CC179">
            <v>10075.78970436121</v>
          </cell>
          <cell r="CD179">
            <v>9998.2694097754775</v>
          </cell>
          <cell r="CE179">
            <v>9670.2247417074013</v>
          </cell>
          <cell r="CF179">
            <v>9775.2167176714665</v>
          </cell>
          <cell r="CG179">
            <v>9808.1296887786284</v>
          </cell>
          <cell r="CH179">
            <v>9934.7180391907841</v>
          </cell>
          <cell r="CI179">
            <v>8877.8057801940395</v>
          </cell>
          <cell r="CJ179">
            <v>8493.8773787662321</v>
          </cell>
          <cell r="CK179">
            <v>8532.0467804238433</v>
          </cell>
          <cell r="CL179">
            <v>7172.1583654184233</v>
          </cell>
          <cell r="CM179">
            <v>7321.7657022166386</v>
          </cell>
          <cell r="CN179">
            <v>7321.7657022166386</v>
          </cell>
          <cell r="CO179">
            <v>6797.7381556437867</v>
          </cell>
          <cell r="CP179">
            <v>7040.6029292567537</v>
          </cell>
          <cell r="CQ179">
            <v>7134.8811102303771</v>
          </cell>
          <cell r="CR179">
            <v>7134.8811102303771</v>
          </cell>
          <cell r="CS179">
            <v>7063.043226040927</v>
          </cell>
          <cell r="CT179">
            <v>7063.0432260409334</v>
          </cell>
          <cell r="CU179">
            <v>7063.0432260409334</v>
          </cell>
          <cell r="CV179">
            <v>7318.7275818067428</v>
          </cell>
          <cell r="CW179">
            <v>7491.7557727701078</v>
          </cell>
          <cell r="CX179">
            <v>7491.7557727701078</v>
          </cell>
          <cell r="CY179">
            <v>7562.6050622230032</v>
          </cell>
          <cell r="CZ179">
            <v>7444.3193001267673</v>
          </cell>
          <cell r="DA179">
            <v>7444.3193001267673</v>
          </cell>
          <cell r="DB179">
            <v>7444.3193001267673</v>
          </cell>
          <cell r="DC179">
            <v>7444.3193001267673</v>
          </cell>
          <cell r="DD179">
            <v>7553.6112613270516</v>
          </cell>
          <cell r="DE179">
            <v>7659.2060389597482</v>
          </cell>
          <cell r="DF179">
            <v>7892.4018738078976</v>
          </cell>
          <cell r="DG179">
            <v>7968.2262863658816</v>
          </cell>
          <cell r="DH179">
            <v>7968.2262863658816</v>
          </cell>
          <cell r="DI179">
            <v>7968.2262863658816</v>
          </cell>
          <cell r="DJ179">
            <v>7968.2262863658816</v>
          </cell>
          <cell r="DK179">
            <v>7982.7980120355523</v>
          </cell>
          <cell r="DL179">
            <v>7982.7980120355523</v>
          </cell>
          <cell r="DM179">
            <v>8318.3415328613792</v>
          </cell>
          <cell r="DN179">
            <v>8318.3415328613792</v>
          </cell>
          <cell r="DO179">
            <v>8593.9906798921911</v>
          </cell>
          <cell r="DP179">
            <v>8693.8708977062797</v>
          </cell>
          <cell r="DQ179">
            <v>8734.2827215711895</v>
          </cell>
          <cell r="DR179">
            <v>8743.6301661127382</v>
          </cell>
          <cell r="DS179">
            <v>8743.6301661127382</v>
          </cell>
          <cell r="DT179">
            <v>8967.968835109823</v>
          </cell>
          <cell r="DU179">
            <v>9060.0688927207993</v>
          </cell>
          <cell r="DV179">
            <v>9377.5524755544939</v>
          </cell>
          <cell r="DW179">
            <v>9337.140651689584</v>
          </cell>
          <cell r="DX179">
            <v>9567.7404206848332</v>
          </cell>
          <cell r="DY179">
            <v>9639.6747531412657</v>
          </cell>
          <cell r="DZ179">
            <v>9639.6747531412711</v>
          </cell>
          <cell r="EA179">
            <v>9733.0688250009043</v>
          </cell>
          <cell r="EB179">
            <v>10199.61320445325</v>
          </cell>
          <cell r="EC179">
            <v>10199.61320445325</v>
          </cell>
          <cell r="ED179">
            <v>10561.037010252228</v>
          </cell>
          <cell r="EE179">
            <v>10561.037010252228</v>
          </cell>
          <cell r="EF179">
            <v>10561.037010252234</v>
          </cell>
          <cell r="EG179">
            <v>10561.037010252234</v>
          </cell>
          <cell r="EH179">
            <v>10561.037010252234</v>
          </cell>
          <cell r="EI179">
            <v>10561.037010252234</v>
          </cell>
          <cell r="EJ179">
            <v>11096.140032816695</v>
          </cell>
          <cell r="EK179">
            <v>11096.140032816689</v>
          </cell>
          <cell r="EL179">
            <v>11228.35453213606</v>
          </cell>
          <cell r="EM179">
            <v>6127.8326052626562</v>
          </cell>
          <cell r="EN179">
            <v>6222.6814384825866</v>
          </cell>
          <cell r="EO179">
            <v>6132.5746450558745</v>
          </cell>
        </row>
        <row r="180">
          <cell r="A180" t="str">
            <v xml:space="preserve">  Total</v>
          </cell>
          <cell r="B180">
            <v>3.0735969527434247E-2</v>
          </cell>
          <cell r="C180">
            <v>568482.77475119359</v>
          </cell>
          <cell r="D180">
            <v>632035.71448891121</v>
          </cell>
          <cell r="E180">
            <v>639882.81939394493</v>
          </cell>
          <cell r="F180">
            <v>651121.39501108078</v>
          </cell>
          <cell r="G180">
            <v>634994.94507901277</v>
          </cell>
          <cell r="H180">
            <v>664644.21895265765</v>
          </cell>
          <cell r="I180">
            <v>759987.66995004227</v>
          </cell>
          <cell r="J180">
            <v>698494.88536879478</v>
          </cell>
          <cell r="K180">
            <v>664489.40574027551</v>
          </cell>
          <cell r="L180">
            <v>612638.44058003929</v>
          </cell>
          <cell r="M180">
            <v>641636.25236381008</v>
          </cell>
          <cell r="N180">
            <v>479752.51345523976</v>
          </cell>
          <cell r="O180">
            <v>478174.58154962317</v>
          </cell>
          <cell r="P180">
            <v>479375.96949481301</v>
          </cell>
          <cell r="Q180">
            <v>481353.46197622258</v>
          </cell>
          <cell r="R180">
            <v>449193.44173290912</v>
          </cell>
          <cell r="S180">
            <v>452354.7287498212</v>
          </cell>
          <cell r="T180">
            <v>418126.04894372303</v>
          </cell>
          <cell r="U180">
            <v>417138.11740956677</v>
          </cell>
          <cell r="V180">
            <v>473867.63421534194</v>
          </cell>
          <cell r="W180">
            <v>510964.98320519004</v>
          </cell>
          <cell r="X180">
            <v>526254.12795602728</v>
          </cell>
          <cell r="Y180">
            <v>479402.43960112554</v>
          </cell>
          <cell r="Z180">
            <v>510429.8431706031</v>
          </cell>
          <cell r="AA180">
            <v>504019.555586537</v>
          </cell>
          <cell r="AB180">
            <v>497172.67233701359</v>
          </cell>
          <cell r="AC180">
            <v>489083.28269422584</v>
          </cell>
          <cell r="AD180">
            <v>487314.14999602182</v>
          </cell>
          <cell r="AE180">
            <v>517703.65547765233</v>
          </cell>
          <cell r="AF180">
            <v>510285.41840105766</v>
          </cell>
          <cell r="AG180">
            <v>524943.16907302488</v>
          </cell>
          <cell r="AH180">
            <v>524635.18881924427</v>
          </cell>
          <cell r="AI180">
            <v>582933.59817802731</v>
          </cell>
          <cell r="AJ180">
            <v>525117.26655377494</v>
          </cell>
          <cell r="AK180">
            <v>488997.59674776997</v>
          </cell>
          <cell r="AL180">
            <v>472925.24995330628</v>
          </cell>
          <cell r="AM180">
            <v>589057.06410809595</v>
          </cell>
          <cell r="AN180">
            <v>637810.26944965776</v>
          </cell>
          <cell r="AO180">
            <v>539192.32246891782</v>
          </cell>
          <cell r="AP180">
            <v>471201.02849108865</v>
          </cell>
          <cell r="AQ180">
            <v>467693.28185812035</v>
          </cell>
          <cell r="AR180">
            <v>452609.94955110387</v>
          </cell>
          <cell r="AS180">
            <v>476153.09226226486</v>
          </cell>
          <cell r="AT180">
            <v>440727.80772212392</v>
          </cell>
          <cell r="AU180">
            <v>419018.60931701359</v>
          </cell>
          <cell r="AV180">
            <v>412201.96939075406</v>
          </cell>
          <cell r="AW180">
            <v>405768.17832850729</v>
          </cell>
          <cell r="AX180">
            <v>367772.58159190539</v>
          </cell>
          <cell r="AY180">
            <v>392483.74591001414</v>
          </cell>
          <cell r="AZ180">
            <v>395345.13441502349</v>
          </cell>
          <cell r="BA180">
            <v>454776.51272493781</v>
          </cell>
          <cell r="BB180">
            <v>331272.82073952165</v>
          </cell>
          <cell r="BC180">
            <v>339146.90525893145</v>
          </cell>
          <cell r="BD180">
            <v>336395.77723656333</v>
          </cell>
          <cell r="BE180">
            <v>382435.73372850457</v>
          </cell>
          <cell r="BF180">
            <v>337918.13327972585</v>
          </cell>
          <cell r="BG180">
            <v>339667.47206084459</v>
          </cell>
          <cell r="BH180">
            <v>316756.80893370498</v>
          </cell>
          <cell r="BI180">
            <v>325762.06294079812</v>
          </cell>
          <cell r="BJ180">
            <v>374305.88464052021</v>
          </cell>
          <cell r="BK180">
            <v>344026.6685760112</v>
          </cell>
          <cell r="BL180">
            <v>334253.05297994515</v>
          </cell>
          <cell r="BM180">
            <v>328123.41954488418</v>
          </cell>
          <cell r="BN180">
            <v>286396.23463685298</v>
          </cell>
          <cell r="BO180">
            <v>325303.26193055371</v>
          </cell>
          <cell r="BP180">
            <v>309963.49598529737</v>
          </cell>
          <cell r="BQ180">
            <v>274291.62847029103</v>
          </cell>
          <cell r="BR180">
            <v>285633.58184089605</v>
          </cell>
          <cell r="BS180">
            <v>230258.30254616385</v>
          </cell>
          <cell r="BT180">
            <v>219775.41467319804</v>
          </cell>
          <cell r="BU180">
            <v>193057.8093683999</v>
          </cell>
          <cell r="BV180">
            <v>199607.18980059892</v>
          </cell>
          <cell r="BW180">
            <v>203121.24127687322</v>
          </cell>
          <cell r="BX180">
            <v>221309.47206123132</v>
          </cell>
          <cell r="BY180">
            <v>209777.77482948534</v>
          </cell>
          <cell r="BZ180">
            <v>204372.37209426425</v>
          </cell>
          <cell r="CA180">
            <v>199561.34500566823</v>
          </cell>
          <cell r="CB180">
            <v>215331.64050263006</v>
          </cell>
          <cell r="CC180">
            <v>208944.28582487162</v>
          </cell>
          <cell r="CD180">
            <v>291646.74300249398</v>
          </cell>
          <cell r="CE180">
            <v>306660.45123454236</v>
          </cell>
          <cell r="CF180">
            <v>310391.1623094505</v>
          </cell>
          <cell r="CG180">
            <v>293309.27958912012</v>
          </cell>
          <cell r="CH180">
            <v>311465.30396630027</v>
          </cell>
          <cell r="CI180">
            <v>349636.94256062107</v>
          </cell>
          <cell r="CJ180">
            <v>356195.59788013401</v>
          </cell>
          <cell r="CK180">
            <v>359069.42021441524</v>
          </cell>
          <cell r="CL180">
            <v>343491.82361284108</v>
          </cell>
          <cell r="CM180">
            <v>295637.54987643269</v>
          </cell>
          <cell r="CN180">
            <v>343445.45255196025</v>
          </cell>
          <cell r="CO180">
            <v>422380.99750093184</v>
          </cell>
          <cell r="CP180">
            <v>475136.65922035958</v>
          </cell>
          <cell r="CQ180">
            <v>441804.43205783289</v>
          </cell>
          <cell r="CR180">
            <v>422859.19453897356</v>
          </cell>
          <cell r="CS180">
            <v>425536.7036393421</v>
          </cell>
          <cell r="CT180">
            <v>428348.1111253046</v>
          </cell>
          <cell r="CU180">
            <v>468240.59121260658</v>
          </cell>
          <cell r="CV180">
            <v>544267.17402645259</v>
          </cell>
          <cell r="CW180">
            <v>521234.59588939714</v>
          </cell>
          <cell r="CX180">
            <v>490131.46491824352</v>
          </cell>
          <cell r="CY180">
            <v>467923.58884634502</v>
          </cell>
          <cell r="CZ180">
            <v>433065.73218647449</v>
          </cell>
          <cell r="DA180">
            <v>397664.00851123291</v>
          </cell>
          <cell r="DB180">
            <v>397833.86453878874</v>
          </cell>
          <cell r="DC180">
            <v>373895.90256826597</v>
          </cell>
          <cell r="DD180">
            <v>340250.83998638549</v>
          </cell>
          <cell r="DE180">
            <v>365455.78350445605</v>
          </cell>
          <cell r="DF180">
            <v>374045.62610513245</v>
          </cell>
          <cell r="DG180">
            <v>399050.02731362387</v>
          </cell>
          <cell r="DH180">
            <v>434895.98049446743</v>
          </cell>
          <cell r="DI180">
            <v>430492.82173398125</v>
          </cell>
          <cell r="DJ180">
            <v>321603.79133342975</v>
          </cell>
          <cell r="DK180">
            <v>480080.27096868632</v>
          </cell>
          <cell r="DL180">
            <v>601980.00229346182</v>
          </cell>
          <cell r="DM180">
            <v>592565.88167850871</v>
          </cell>
          <cell r="DN180">
            <v>445927.508868751</v>
          </cell>
          <cell r="DO180">
            <v>414658.84363651148</v>
          </cell>
          <cell r="DP180">
            <v>467067.45304518891</v>
          </cell>
          <cell r="DQ180">
            <v>404323.25314425625</v>
          </cell>
          <cell r="DR180">
            <v>357552.93232493656</v>
          </cell>
          <cell r="DS180">
            <v>362423.9756738249</v>
          </cell>
          <cell r="DT180">
            <v>389776.20020716731</v>
          </cell>
          <cell r="DU180">
            <v>336639.78994548722</v>
          </cell>
          <cell r="DV180">
            <v>328051.09377311764</v>
          </cell>
          <cell r="DW180">
            <v>272795.18934234977</v>
          </cell>
          <cell r="DX180">
            <v>429982.85970033024</v>
          </cell>
          <cell r="DY180">
            <v>357319.28051081276</v>
          </cell>
          <cell r="DZ180">
            <v>413323.6143106721</v>
          </cell>
          <cell r="EA180">
            <v>332110.94619316951</v>
          </cell>
          <cell r="EB180">
            <v>344927.61510602228</v>
          </cell>
          <cell r="EC180">
            <v>377593.18326730136</v>
          </cell>
          <cell r="ED180">
            <v>374110.35442588181</v>
          </cell>
          <cell r="EE180">
            <v>364031.16755234357</v>
          </cell>
          <cell r="EF180">
            <v>322322.60210281319</v>
          </cell>
          <cell r="EG180">
            <v>352572.56048506673</v>
          </cell>
          <cell r="EH180">
            <v>367257.8469363231</v>
          </cell>
          <cell r="EI180">
            <v>333011.15575795382</v>
          </cell>
          <cell r="EJ180">
            <v>331853.85889689345</v>
          </cell>
          <cell r="EK180">
            <v>308343.48398210446</v>
          </cell>
          <cell r="EL180">
            <v>298257.75474130933</v>
          </cell>
          <cell r="EM180">
            <v>274412.8889782484</v>
          </cell>
          <cell r="EN180">
            <v>276236.75014041428</v>
          </cell>
          <cell r="EO180">
            <v>262871.07064620592</v>
          </cell>
        </row>
        <row r="184">
          <cell r="A184" t="str">
            <v>Credit balances @ 0%</v>
          </cell>
          <cell r="B184">
            <v>0</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row>
        <row r="185">
          <cell r="A185" t="str">
            <v>Current @ 1.75%</v>
          </cell>
          <cell r="B185">
            <v>1.7500000000000002E-2</v>
          </cell>
          <cell r="C185">
            <v>208013.62100022292</v>
          </cell>
          <cell r="D185">
            <v>179948.7763526444</v>
          </cell>
          <cell r="E185">
            <v>214040.72336212284</v>
          </cell>
          <cell r="F185">
            <v>214611.45413716772</v>
          </cell>
          <cell r="G185">
            <v>209633.10049496469</v>
          </cell>
          <cell r="H185">
            <v>204379.46181391692</v>
          </cell>
          <cell r="I185">
            <v>203652.3408029828</v>
          </cell>
          <cell r="J185">
            <v>212356.37964563828</v>
          </cell>
          <cell r="K185">
            <v>214204.5546002567</v>
          </cell>
          <cell r="L185">
            <v>178592.31672341915</v>
          </cell>
          <cell r="M185">
            <v>220419.4936965619</v>
          </cell>
          <cell r="N185">
            <v>227030.64609260167</v>
          </cell>
          <cell r="O185">
            <v>236574.56748786772</v>
          </cell>
          <cell r="P185">
            <v>254393.52004698699</v>
          </cell>
          <cell r="Q185">
            <v>254235.55728378755</v>
          </cell>
          <cell r="R185">
            <v>257697.03327267111</v>
          </cell>
          <cell r="S185">
            <v>252974.46492589646</v>
          </cell>
          <cell r="T185">
            <v>241359.31610104244</v>
          </cell>
          <cell r="U185">
            <v>242661.42538159681</v>
          </cell>
          <cell r="V185">
            <v>246227.64309033594</v>
          </cell>
          <cell r="W185">
            <v>261686.99464022028</v>
          </cell>
          <cell r="X185">
            <v>238567.66304465709</v>
          </cell>
          <cell r="Y185">
            <v>261017.05331280874</v>
          </cell>
          <cell r="Z185">
            <v>275896.92247732455</v>
          </cell>
          <cell r="AA185">
            <v>317212.94492834434</v>
          </cell>
          <cell r="AB185">
            <v>268833.65785439766</v>
          </cell>
          <cell r="AC185">
            <v>310717.33180079359</v>
          </cell>
          <cell r="AD185">
            <v>280254.84393567743</v>
          </cell>
          <cell r="AE185">
            <v>313392.26265147893</v>
          </cell>
          <cell r="AF185">
            <v>267771.98975358228</v>
          </cell>
          <cell r="AG185">
            <v>289686.70741259807</v>
          </cell>
          <cell r="AH185">
            <v>276290.92607598455</v>
          </cell>
          <cell r="AI185">
            <v>302578.45799168083</v>
          </cell>
          <cell r="AJ185">
            <v>277469.20878142479</v>
          </cell>
          <cell r="AK185">
            <v>313421.52677082352</v>
          </cell>
          <cell r="AL185">
            <v>290203.05714399449</v>
          </cell>
          <cell r="AM185">
            <v>266465.27099813335</v>
          </cell>
          <cell r="AN185">
            <v>296733.45341531083</v>
          </cell>
          <cell r="AO185">
            <v>273810.82215054834</v>
          </cell>
          <cell r="AP185">
            <v>265727.03334572254</v>
          </cell>
          <cell r="AQ185">
            <v>276784.40602527815</v>
          </cell>
          <cell r="AR185">
            <v>273847.71447776974</v>
          </cell>
          <cell r="AS185">
            <v>254768.05948816618</v>
          </cell>
          <cell r="AT185">
            <v>271619.87739379943</v>
          </cell>
          <cell r="AU185">
            <v>262092.74817508567</v>
          </cell>
          <cell r="AV185">
            <v>285346.93680518743</v>
          </cell>
          <cell r="AW185">
            <v>256380.22092922719</v>
          </cell>
          <cell r="AX185">
            <v>244578.68208160109</v>
          </cell>
          <cell r="AY185">
            <v>245624.8984656519</v>
          </cell>
          <cell r="AZ185">
            <v>248773.28450317594</v>
          </cell>
          <cell r="BA185">
            <v>287007.85755535867</v>
          </cell>
          <cell r="BB185">
            <v>288413.40671768331</v>
          </cell>
          <cell r="BC185">
            <v>217171.24509137942</v>
          </cell>
          <cell r="BD185">
            <v>209256.62541501026</v>
          </cell>
          <cell r="BE185">
            <v>237551.70162057161</v>
          </cell>
          <cell r="BF185">
            <v>245550.0889025364</v>
          </cell>
          <cell r="BG185">
            <v>261644.14900524198</v>
          </cell>
          <cell r="BH185">
            <v>271961.74472985987</v>
          </cell>
          <cell r="BI185">
            <v>258529.87992927892</v>
          </cell>
          <cell r="BJ185">
            <v>234798.0022292845</v>
          </cell>
          <cell r="BK185">
            <v>249715.83399754576</v>
          </cell>
          <cell r="BL185">
            <v>247973.80176925729</v>
          </cell>
          <cell r="BM185">
            <v>227430.17377529436</v>
          </cell>
          <cell r="BN185">
            <v>225430.17690817296</v>
          </cell>
          <cell r="BO185">
            <v>233941.37387989517</v>
          </cell>
          <cell r="BP185">
            <v>235921.29741228948</v>
          </cell>
          <cell r="BQ185">
            <v>252790.11021624965</v>
          </cell>
          <cell r="BR185">
            <v>235488.7360308966</v>
          </cell>
          <cell r="BS185">
            <v>303797.3759564099</v>
          </cell>
          <cell r="BT185">
            <v>254912.06885427347</v>
          </cell>
          <cell r="BU185">
            <v>299540.70845892763</v>
          </cell>
          <cell r="BV185">
            <v>303078.83705880813</v>
          </cell>
          <cell r="BW185">
            <v>334931.15437871893</v>
          </cell>
          <cell r="BX185">
            <v>302098.65113699232</v>
          </cell>
          <cell r="BY185">
            <v>331727.31398525537</v>
          </cell>
          <cell r="BZ185">
            <v>267694.4203409488</v>
          </cell>
          <cell r="CA185">
            <v>301916.09039699379</v>
          </cell>
          <cell r="CB185">
            <v>321673.20900734776</v>
          </cell>
          <cell r="CC185">
            <v>315355.08891273657</v>
          </cell>
          <cell r="CD185">
            <v>325401.23124243529</v>
          </cell>
          <cell r="CE185">
            <v>368573.07675708953</v>
          </cell>
          <cell r="CF185">
            <v>370119.58450833184</v>
          </cell>
          <cell r="CG185">
            <v>380451.57786394749</v>
          </cell>
          <cell r="CH185">
            <v>345142.53080821683</v>
          </cell>
          <cell r="CI185">
            <v>366205.49960734783</v>
          </cell>
          <cell r="CJ185">
            <v>319127.43773114134</v>
          </cell>
          <cell r="CK185">
            <v>280059.41491663828</v>
          </cell>
          <cell r="CL185">
            <v>350473.56586317858</v>
          </cell>
          <cell r="CM185">
            <v>362329.65407086839</v>
          </cell>
          <cell r="CN185">
            <v>376801.7466991152</v>
          </cell>
          <cell r="CO185">
            <v>396995.73984116595</v>
          </cell>
          <cell r="CP185">
            <v>423410.54645733646</v>
          </cell>
          <cell r="CQ185">
            <v>416162.75223085232</v>
          </cell>
          <cell r="CR185">
            <v>402378.72985597525</v>
          </cell>
          <cell r="CS185">
            <v>366506.87082344072</v>
          </cell>
          <cell r="CT185">
            <v>312666.44347863022</v>
          </cell>
          <cell r="CU185">
            <v>373193.97186983901</v>
          </cell>
          <cell r="CV185">
            <v>367413.91196303739</v>
          </cell>
          <cell r="CW185">
            <v>399906.75301612762</v>
          </cell>
          <cell r="CX185">
            <v>411969.34404628782</v>
          </cell>
          <cell r="CY185">
            <v>362589.94967280241</v>
          </cell>
          <cell r="CZ185">
            <v>406321.33427011821</v>
          </cell>
          <cell r="DA185">
            <v>372399.77592416527</v>
          </cell>
          <cell r="DB185">
            <v>363718.31357478886</v>
          </cell>
          <cell r="DC185">
            <v>353577.78435784596</v>
          </cell>
          <cell r="DD185">
            <v>354362.58359270688</v>
          </cell>
          <cell r="DE185">
            <v>363703.83296615956</v>
          </cell>
          <cell r="DF185">
            <v>364216.32491230336</v>
          </cell>
          <cell r="DG185">
            <v>324342.01958309073</v>
          </cell>
          <cell r="DH185">
            <v>346831.3033714589</v>
          </cell>
          <cell r="DI185">
            <v>381145.7613088034</v>
          </cell>
          <cell r="DJ185">
            <v>382878.109777643</v>
          </cell>
          <cell r="DK185">
            <v>361158.97933485825</v>
          </cell>
          <cell r="DL185">
            <v>397719.01200549473</v>
          </cell>
          <cell r="DM185">
            <v>356360.090793574</v>
          </cell>
          <cell r="DN185">
            <v>366074.02964552183</v>
          </cell>
          <cell r="DO185">
            <v>326272.74783650157</v>
          </cell>
          <cell r="DP185">
            <v>364101.29076171375</v>
          </cell>
          <cell r="DQ185">
            <v>395267.21930586989</v>
          </cell>
          <cell r="DR185">
            <v>341279.7970867533</v>
          </cell>
          <cell r="DS185">
            <v>366305.77436470456</v>
          </cell>
          <cell r="DT185">
            <v>331964.99649605248</v>
          </cell>
          <cell r="DU185">
            <v>328400.6840684184</v>
          </cell>
          <cell r="DV185">
            <v>291139.58451988868</v>
          </cell>
          <cell r="DW185">
            <v>324655.99209938111</v>
          </cell>
          <cell r="DX185">
            <v>307184.68309767038</v>
          </cell>
          <cell r="DY185">
            <v>330041.92394107522</v>
          </cell>
          <cell r="DZ185">
            <v>256780.90641972606</v>
          </cell>
          <cell r="EA185">
            <v>343339.2529924594</v>
          </cell>
          <cell r="EB185">
            <v>292511.53330700484</v>
          </cell>
          <cell r="EC185">
            <v>286753.8738189959</v>
          </cell>
          <cell r="ED185">
            <v>260746.78538490631</v>
          </cell>
          <cell r="EE185">
            <v>302735.99119384866</v>
          </cell>
          <cell r="EF185">
            <v>298495.84906272945</v>
          </cell>
          <cell r="EG185">
            <v>308014.85929123324</v>
          </cell>
          <cell r="EH185">
            <v>342964.6094919332</v>
          </cell>
          <cell r="EI185">
            <v>355645.88477876154</v>
          </cell>
          <cell r="EJ185">
            <v>338167.38488827698</v>
          </cell>
          <cell r="EK185">
            <v>341411.09788889543</v>
          </cell>
          <cell r="EL185">
            <v>277589.3033869635</v>
          </cell>
          <cell r="EM185">
            <v>276481.1757392002</v>
          </cell>
          <cell r="EN185">
            <v>269398.35166943917</v>
          </cell>
          <cell r="EO185">
            <v>271147.83485054196</v>
          </cell>
        </row>
        <row r="186">
          <cell r="A186" t="str">
            <v>1 to 30 @ 1.75%</v>
          </cell>
          <cell r="B186">
            <v>1.7500000000000002E-2</v>
          </cell>
          <cell r="C186">
            <v>53491.170108583341</v>
          </cell>
          <cell r="D186">
            <v>84802.391136368868</v>
          </cell>
          <cell r="E186">
            <v>72230.684101631748</v>
          </cell>
          <cell r="F186">
            <v>75748.564135567271</v>
          </cell>
          <cell r="G186">
            <v>87785.209645684037</v>
          </cell>
          <cell r="H186">
            <v>81303.992968555001</v>
          </cell>
          <cell r="I186">
            <v>78710.815998016478</v>
          </cell>
          <cell r="J186">
            <v>71274.19065477814</v>
          </cell>
          <cell r="K186">
            <v>80541.487057372811</v>
          </cell>
          <cell r="L186">
            <v>70452.752073279829</v>
          </cell>
          <cell r="M186">
            <v>72307.620050882819</v>
          </cell>
          <cell r="N186">
            <v>98238.158415438884</v>
          </cell>
          <cell r="O186">
            <v>59042.524773592289</v>
          </cell>
          <cell r="P186">
            <v>51201.628193057164</v>
          </cell>
          <cell r="Q186">
            <v>53420.034160855233</v>
          </cell>
          <cell r="R186">
            <v>48543.649571306945</v>
          </cell>
          <cell r="S186">
            <v>42542.253747125367</v>
          </cell>
          <cell r="T186">
            <v>52132.063965141788</v>
          </cell>
          <cell r="U186">
            <v>50860.182997264572</v>
          </cell>
          <cell r="V186">
            <v>53814.611688133533</v>
          </cell>
          <cell r="W186">
            <v>64419.746831086071</v>
          </cell>
          <cell r="X186">
            <v>69021.941787718446</v>
          </cell>
          <cell r="Y186">
            <v>46859.578230584499</v>
          </cell>
          <cell r="Z186">
            <v>50141.211502864098</v>
          </cell>
          <cell r="AA186">
            <v>42300.466879333115</v>
          </cell>
          <cell r="AB186">
            <v>62536.496961761841</v>
          </cell>
          <cell r="AC186">
            <v>61921.227942977843</v>
          </cell>
          <cell r="AD186">
            <v>64760.519435832619</v>
          </cell>
          <cell r="AE186">
            <v>65360.887054949213</v>
          </cell>
          <cell r="AF186">
            <v>80543.080329090997</v>
          </cell>
          <cell r="AG186">
            <v>86047.545717466681</v>
          </cell>
          <cell r="AH186">
            <v>53784.270377462206</v>
          </cell>
          <cell r="AI186">
            <v>49504.25294072854</v>
          </cell>
          <cell r="AJ186">
            <v>53877.90220199</v>
          </cell>
          <cell r="AK186">
            <v>55632.581772942285</v>
          </cell>
          <cell r="AL186">
            <v>69408.665448438987</v>
          </cell>
          <cell r="AM186">
            <v>99577.7152312697</v>
          </cell>
          <cell r="AN186">
            <v>99597.984035661386</v>
          </cell>
          <cell r="AO186">
            <v>85010.445741741583</v>
          </cell>
          <cell r="AP186">
            <v>99208.860938428275</v>
          </cell>
          <cell r="AQ186">
            <v>102682.86654967719</v>
          </cell>
          <cell r="AR186">
            <v>47392.939388372819</v>
          </cell>
          <cell r="AS186">
            <v>57655.572382652732</v>
          </cell>
          <cell r="AT186">
            <v>58956.772788295551</v>
          </cell>
          <cell r="AU186">
            <v>63696.707071587109</v>
          </cell>
          <cell r="AV186">
            <v>67786.274484482579</v>
          </cell>
          <cell r="AW186">
            <v>78831.086509387882</v>
          </cell>
          <cell r="AX186">
            <v>79286.422214876598</v>
          </cell>
          <cell r="AY186">
            <v>71185.278267372094</v>
          </cell>
          <cell r="AZ186">
            <v>64590.43856535112</v>
          </cell>
          <cell r="BA186">
            <v>41416.860174502763</v>
          </cell>
          <cell r="BB186">
            <v>35802.272000595607</v>
          </cell>
          <cell r="BC186">
            <v>71876.716535583866</v>
          </cell>
          <cell r="BD186">
            <v>60360.17734988255</v>
          </cell>
          <cell r="BE186">
            <v>56236.3322484284</v>
          </cell>
          <cell r="BF186">
            <v>42369.144867706884</v>
          </cell>
          <cell r="BG186">
            <v>44892.224460141573</v>
          </cell>
          <cell r="BH186">
            <v>51697.676401239718</v>
          </cell>
          <cell r="BI186">
            <v>40345.929442584093</v>
          </cell>
          <cell r="BJ186">
            <v>39880.145133014164</v>
          </cell>
          <cell r="BK186">
            <v>53276.311843383977</v>
          </cell>
          <cell r="BL186">
            <v>53809.978939025234</v>
          </cell>
          <cell r="BM186">
            <v>47699.055845606978</v>
          </cell>
          <cell r="BN186">
            <v>57170.603037513043</v>
          </cell>
          <cell r="BO186">
            <v>28719.013816152401</v>
          </cell>
          <cell r="BP186">
            <v>23212.353568229755</v>
          </cell>
          <cell r="BQ186">
            <v>32029.110777208734</v>
          </cell>
          <cell r="BR186">
            <v>41156.894965211424</v>
          </cell>
          <cell r="BS186">
            <v>34165.715473163851</v>
          </cell>
          <cell r="BT186">
            <v>30358.181777826143</v>
          </cell>
          <cell r="BU186">
            <v>80909.185903560137</v>
          </cell>
          <cell r="BV186">
            <v>53020.630269994996</v>
          </cell>
          <cell r="BW186">
            <v>44033.497046519828</v>
          </cell>
          <cell r="BX186">
            <v>73399.162628865117</v>
          </cell>
          <cell r="BY186">
            <v>59480.379689378933</v>
          </cell>
          <cell r="BZ186">
            <v>54342.758410124028</v>
          </cell>
          <cell r="CA186">
            <v>61113.581862920313</v>
          </cell>
          <cell r="CB186">
            <v>52926.590978073196</v>
          </cell>
          <cell r="CC186">
            <v>64171.742375153488</v>
          </cell>
          <cell r="CD186">
            <v>68951.930760320625</v>
          </cell>
          <cell r="CE186">
            <v>50011.968950753551</v>
          </cell>
          <cell r="CF186">
            <v>55446.033215670854</v>
          </cell>
          <cell r="CG186">
            <v>73825.552464583976</v>
          </cell>
          <cell r="CH186">
            <v>117520.80131527834</v>
          </cell>
          <cell r="CI186">
            <v>59007.709754273143</v>
          </cell>
          <cell r="CJ186">
            <v>79069.159790860431</v>
          </cell>
          <cell r="CK186">
            <v>88793.066246472416</v>
          </cell>
          <cell r="CL186">
            <v>78802.862983512241</v>
          </cell>
          <cell r="CM186">
            <v>72043.71121159404</v>
          </cell>
          <cell r="CN186">
            <v>73762.144567736512</v>
          </cell>
          <cell r="CO186">
            <v>61108.437924378566</v>
          </cell>
          <cell r="CP186">
            <v>49693.12065534055</v>
          </cell>
          <cell r="CQ186">
            <v>48479.312392447522</v>
          </cell>
          <cell r="CR186">
            <v>78134.701458836193</v>
          </cell>
          <cell r="CS186">
            <v>122627.77382812546</v>
          </cell>
          <cell r="CT186">
            <v>174470.22005510802</v>
          </cell>
          <cell r="CU186">
            <v>110338.20912394351</v>
          </cell>
          <cell r="CV186">
            <v>100170.00366245501</v>
          </cell>
          <cell r="CW186">
            <v>81955.347643804838</v>
          </cell>
          <cell r="CX186">
            <v>96891.538550355923</v>
          </cell>
          <cell r="CY186">
            <v>114739.53715955636</v>
          </cell>
          <cell r="CZ186">
            <v>74234.736416168715</v>
          </cell>
          <cell r="DA186">
            <v>58446.729019590108</v>
          </cell>
          <cell r="DB186">
            <v>34278.839788997851</v>
          </cell>
          <cell r="DC186">
            <v>29408.478835808812</v>
          </cell>
          <cell r="DD186">
            <v>49012.386838907289</v>
          </cell>
          <cell r="DE186">
            <v>36053.142895198864</v>
          </cell>
          <cell r="DF186">
            <v>51254.610254075975</v>
          </cell>
          <cell r="DG186">
            <v>48978.860839990586</v>
          </cell>
          <cell r="DH186">
            <v>96305.456744818977</v>
          </cell>
          <cell r="DI186">
            <v>90957.226599561356</v>
          </cell>
          <cell r="DJ186">
            <v>91892.167787193684</v>
          </cell>
          <cell r="DK186">
            <v>93359.30422942937</v>
          </cell>
          <cell r="DL186">
            <v>94012.13226360055</v>
          </cell>
          <cell r="DM186">
            <v>100207.2260450117</v>
          </cell>
          <cell r="DN186">
            <v>88393.890544098947</v>
          </cell>
          <cell r="DO186">
            <v>88257.703337649611</v>
          </cell>
          <cell r="DP186">
            <v>86163.889632866631</v>
          </cell>
          <cell r="DQ186">
            <v>53035.251704482755</v>
          </cell>
          <cell r="DR186">
            <v>64183.203070224503</v>
          </cell>
          <cell r="DS186">
            <v>68132.042949802344</v>
          </cell>
          <cell r="DT186">
            <v>86700.702120435875</v>
          </cell>
          <cell r="DU186">
            <v>77705.218851150828</v>
          </cell>
          <cell r="DV186">
            <v>91976.40441879211</v>
          </cell>
          <cell r="DW186">
            <v>84592.60681841633</v>
          </cell>
          <cell r="DX186">
            <v>84894.613184428788</v>
          </cell>
          <cell r="DY186">
            <v>80813.058678551562</v>
          </cell>
          <cell r="DZ186">
            <v>146264.78026738422</v>
          </cell>
          <cell r="EA186">
            <v>80727.869153419975</v>
          </cell>
          <cell r="EB186">
            <v>79171.986279041332</v>
          </cell>
          <cell r="EC186">
            <v>78476.530004540429</v>
          </cell>
          <cell r="ED186">
            <v>96665.352657872776</v>
          </cell>
          <cell r="EE186">
            <v>102533.88021221364</v>
          </cell>
          <cell r="EF186">
            <v>74729.365571928618</v>
          </cell>
          <cell r="EG186">
            <v>74960.555589017444</v>
          </cell>
          <cell r="EH186">
            <v>44246.610757611779</v>
          </cell>
          <cell r="EI186">
            <v>50154.425353382372</v>
          </cell>
          <cell r="EJ186">
            <v>47639.460366160711</v>
          </cell>
          <cell r="EK186">
            <v>49415.428421912016</v>
          </cell>
          <cell r="EL186">
            <v>41699.247727570706</v>
          </cell>
          <cell r="EM186">
            <v>63585.981686304505</v>
          </cell>
          <cell r="EN186">
            <v>60255.903644107362</v>
          </cell>
          <cell r="EO186">
            <v>73189.332774407449</v>
          </cell>
        </row>
        <row r="187">
          <cell r="A187" t="str">
            <v>31 to 60 @ 1.75%</v>
          </cell>
          <cell r="B187">
            <v>1.7500000000000002E-2</v>
          </cell>
          <cell r="C187">
            <v>9032.6870999322455</v>
          </cell>
          <cell r="D187">
            <v>9939.0998357583012</v>
          </cell>
          <cell r="E187">
            <v>10608.609746947195</v>
          </cell>
          <cell r="F187">
            <v>11118.985594832597</v>
          </cell>
          <cell r="G187">
            <v>13266.787042782729</v>
          </cell>
          <cell r="H187">
            <v>14024.281239941753</v>
          </cell>
          <cell r="I187">
            <v>16195.268189763619</v>
          </cell>
          <cell r="J187">
            <v>13773.457231073404</v>
          </cell>
          <cell r="K187">
            <v>29926.343920903557</v>
          </cell>
          <cell r="L187">
            <v>27843.709934089595</v>
          </cell>
          <cell r="M187">
            <v>37206.669595301755</v>
          </cell>
          <cell r="N187">
            <v>14713.392761395429</v>
          </cell>
          <cell r="O187">
            <v>14842.332242766321</v>
          </cell>
          <cell r="P187">
            <v>13809.082968837472</v>
          </cell>
          <cell r="Q187">
            <v>14282.252456269845</v>
          </cell>
          <cell r="R187">
            <v>13026.74051275481</v>
          </cell>
          <cell r="S187">
            <v>12472.802082916009</v>
          </cell>
          <cell r="T187">
            <v>11039.617827554199</v>
          </cell>
          <cell r="U187">
            <v>11025.660214118909</v>
          </cell>
          <cell r="V187">
            <v>7515.7632354927191</v>
          </cell>
          <cell r="W187">
            <v>7654.0498434819929</v>
          </cell>
          <cell r="X187">
            <v>7707.1169059770327</v>
          </cell>
          <cell r="Y187">
            <v>10949.882578635203</v>
          </cell>
          <cell r="Z187">
            <v>10525.814261409043</v>
          </cell>
          <cell r="AA187">
            <v>7799.4055722574067</v>
          </cell>
          <cell r="AB187">
            <v>7148.1615338496649</v>
          </cell>
          <cell r="AC187">
            <v>9330.7987455268321</v>
          </cell>
          <cell r="AD187">
            <v>7927.5660420832392</v>
          </cell>
          <cell r="AE187">
            <v>7167.1028647901521</v>
          </cell>
          <cell r="AF187">
            <v>8137.854297359132</v>
          </cell>
          <cell r="AG187">
            <v>8416.3287467534537</v>
          </cell>
          <cell r="AH187">
            <v>3552.0988623450053</v>
          </cell>
          <cell r="AI187">
            <v>3812.1337256238116</v>
          </cell>
          <cell r="AJ187">
            <v>3891.7645927095923</v>
          </cell>
          <cell r="AK187">
            <v>4170.2914934116661</v>
          </cell>
          <cell r="AL187">
            <v>5692.6780519288031</v>
          </cell>
          <cell r="AM187">
            <v>8172.9951556704973</v>
          </cell>
          <cell r="AN187">
            <v>10624.810623547852</v>
          </cell>
          <cell r="AO187">
            <v>14026.347248044585</v>
          </cell>
          <cell r="AP187">
            <v>14110.580675222309</v>
          </cell>
          <cell r="AQ187">
            <v>15363.610035939493</v>
          </cell>
          <cell r="AR187">
            <v>8137.8369260256968</v>
          </cell>
          <cell r="AS187">
            <v>8385.7934843010407</v>
          </cell>
          <cell r="AT187">
            <v>6782.0456715034234</v>
          </cell>
          <cell r="AU187">
            <v>5912.6215641744157</v>
          </cell>
          <cell r="AV187">
            <v>5155.9024995248292</v>
          </cell>
          <cell r="AW187">
            <v>6148.1474998196154</v>
          </cell>
          <cell r="AX187">
            <v>5861.5014402539946</v>
          </cell>
          <cell r="AY187">
            <v>13787.468645046225</v>
          </cell>
          <cell r="AZ187">
            <v>7509.6574647705293</v>
          </cell>
          <cell r="BA187">
            <v>10433.950939817272</v>
          </cell>
          <cell r="BB187">
            <v>12548.464359253401</v>
          </cell>
          <cell r="BC187">
            <v>10752.409307823438</v>
          </cell>
          <cell r="BD187">
            <v>9483.4067530312132</v>
          </cell>
          <cell r="BE187">
            <v>8689.1219268455698</v>
          </cell>
          <cell r="BF187">
            <v>10748.433464964977</v>
          </cell>
          <cell r="BG187">
            <v>10907.90804013456</v>
          </cell>
          <cell r="BH187">
            <v>8900.2635699582243</v>
          </cell>
          <cell r="BI187">
            <v>6260.025127335568</v>
          </cell>
          <cell r="BJ187">
            <v>7668.0283699788934</v>
          </cell>
          <cell r="BK187">
            <v>6803.4110623999932</v>
          </cell>
          <cell r="BL187">
            <v>8422.6075561951129</v>
          </cell>
          <cell r="BM187">
            <v>3508.8462659338925</v>
          </cell>
          <cell r="BN187">
            <v>3129.9929998359535</v>
          </cell>
          <cell r="BO187">
            <v>5104.8073363553649</v>
          </cell>
          <cell r="BP187">
            <v>5758.9594709032808</v>
          </cell>
          <cell r="BQ187">
            <v>3890.6003760619305</v>
          </cell>
          <cell r="BR187">
            <v>3713.8674654504853</v>
          </cell>
          <cell r="BS187">
            <v>3498.6740853041606</v>
          </cell>
          <cell r="BT187">
            <v>5667.3374927886616</v>
          </cell>
          <cell r="BU187">
            <v>2646.5739197151379</v>
          </cell>
          <cell r="BV187">
            <v>3188.8418492519149</v>
          </cell>
          <cell r="BW187">
            <v>4509.0291223403447</v>
          </cell>
          <cell r="BX187">
            <v>4016.1215837815421</v>
          </cell>
          <cell r="BY187">
            <v>3741.6624422167906</v>
          </cell>
          <cell r="BZ187">
            <v>4001.8482505773964</v>
          </cell>
          <cell r="CA187">
            <v>7396.5584469949263</v>
          </cell>
          <cell r="CB187">
            <v>7217.9635992850899</v>
          </cell>
          <cell r="CC187">
            <v>6181.1080028041697</v>
          </cell>
          <cell r="CD187">
            <v>9894.9887918987461</v>
          </cell>
          <cell r="CE187">
            <v>6022.2469898776963</v>
          </cell>
          <cell r="CF187">
            <v>5037.986225468313</v>
          </cell>
          <cell r="CG187">
            <v>3160.7217081082817</v>
          </cell>
          <cell r="CH187">
            <v>4220.2192355127372</v>
          </cell>
          <cell r="CI187">
            <v>3699.8467755229135</v>
          </cell>
          <cell r="CJ187">
            <v>4282.5681556354812</v>
          </cell>
          <cell r="CK187">
            <v>4764.9269098018058</v>
          </cell>
          <cell r="CL187">
            <v>4957.46672191773</v>
          </cell>
          <cell r="CM187">
            <v>3590.2690788231498</v>
          </cell>
          <cell r="CN187">
            <v>3818.9604910104599</v>
          </cell>
          <cell r="CO187">
            <v>5656.9224507982699</v>
          </cell>
          <cell r="CP187">
            <v>10653.84587979075</v>
          </cell>
          <cell r="CQ187">
            <v>10499.538180069198</v>
          </cell>
          <cell r="CR187">
            <v>9396.7701789590246</v>
          </cell>
          <cell r="CS187">
            <v>15745.763518082838</v>
          </cell>
          <cell r="CT187">
            <v>17649.335149067691</v>
          </cell>
          <cell r="CU187">
            <v>11547.264689552914</v>
          </cell>
          <cell r="CV187">
            <v>11966.609859275413</v>
          </cell>
          <cell r="CW187">
            <v>10163.462075538133</v>
          </cell>
          <cell r="CX187">
            <v>6304.7811030306502</v>
          </cell>
          <cell r="CY187">
            <v>11938.975778160542</v>
          </cell>
          <cell r="CZ187">
            <v>12319.38909119327</v>
          </cell>
          <cell r="DA187">
            <v>27830.956845541692</v>
          </cell>
          <cell r="DB187">
            <v>7023.8640775418207</v>
          </cell>
          <cell r="DC187">
            <v>8113.6303945168575</v>
          </cell>
          <cell r="DD187">
            <v>7360.9711622796276</v>
          </cell>
          <cell r="DE187">
            <v>8117.1550886671484</v>
          </cell>
          <cell r="DF187">
            <v>8675.1656626400618</v>
          </cell>
          <cell r="DG187">
            <v>3126.9541970607024</v>
          </cell>
          <cell r="DH187">
            <v>2377.8565941390329</v>
          </cell>
          <cell r="DI187">
            <v>3272.0223712389447</v>
          </cell>
          <cell r="DJ187">
            <v>2976.6454457576174</v>
          </cell>
          <cell r="DK187">
            <v>9266.6752509340513</v>
          </cell>
          <cell r="DL187">
            <v>12145.88269495042</v>
          </cell>
          <cell r="DM187">
            <v>10332.342468821591</v>
          </cell>
          <cell r="DN187">
            <v>9908.2169779834439</v>
          </cell>
          <cell r="DO187">
            <v>11037.441182609287</v>
          </cell>
          <cell r="DP187">
            <v>10836.04030390375</v>
          </cell>
          <cell r="DQ187">
            <v>20682.297108595227</v>
          </cell>
          <cell r="DR187">
            <v>19989.936810481562</v>
          </cell>
          <cell r="DS187">
            <v>21115.321275803148</v>
          </cell>
          <cell r="DT187">
            <v>19517.561176121842</v>
          </cell>
          <cell r="DU187">
            <v>20668.120076666732</v>
          </cell>
          <cell r="DV187">
            <v>19036.052774025276</v>
          </cell>
          <cell r="DW187">
            <v>17024.300236471892</v>
          </cell>
          <cell r="DX187">
            <v>10521.8987965833</v>
          </cell>
          <cell r="DY187">
            <v>10048.262306992829</v>
          </cell>
          <cell r="DZ187">
            <v>16103.559523635546</v>
          </cell>
          <cell r="EA187">
            <v>15410.400144183821</v>
          </cell>
          <cell r="EB187">
            <v>32845.940052466205</v>
          </cell>
          <cell r="EC187">
            <v>32096.690998501574</v>
          </cell>
          <cell r="ED187">
            <v>29736.872088656906</v>
          </cell>
          <cell r="EE187">
            <v>29931.967173325149</v>
          </cell>
          <cell r="EF187">
            <v>9743.4481938052068</v>
          </cell>
          <cell r="EG187">
            <v>6586.647178788071</v>
          </cell>
          <cell r="EH187">
            <v>9553.2626190041756</v>
          </cell>
          <cell r="EI187">
            <v>10392.516599190372</v>
          </cell>
          <cell r="EJ187">
            <v>6934.6725682247461</v>
          </cell>
          <cell r="EK187">
            <v>9010.9948581211211</v>
          </cell>
          <cell r="EL187">
            <v>7203.5556804102443</v>
          </cell>
          <cell r="EM187">
            <v>6965.4264059017542</v>
          </cell>
          <cell r="EN187">
            <v>4899.5947148635332</v>
          </cell>
          <cell r="EO187">
            <v>4907.9643245052584</v>
          </cell>
        </row>
        <row r="188">
          <cell r="A188" t="str">
            <v>61 to 90 @ 40%</v>
          </cell>
          <cell r="B188">
            <v>0.4</v>
          </cell>
          <cell r="C188">
            <v>58662.460067804335</v>
          </cell>
          <cell r="D188">
            <v>74705.295601748381</v>
          </cell>
          <cell r="E188">
            <v>95825.803220457819</v>
          </cell>
          <cell r="F188">
            <v>134466.46817506055</v>
          </cell>
          <cell r="G188">
            <v>144865.13629831871</v>
          </cell>
          <cell r="H188">
            <v>153519.78615114352</v>
          </cell>
          <cell r="I188">
            <v>114039.5841672212</v>
          </cell>
          <cell r="J188">
            <v>151698.91189741698</v>
          </cell>
          <cell r="K188">
            <v>160808.27531624096</v>
          </cell>
          <cell r="L188">
            <v>142463.41476873946</v>
          </cell>
          <cell r="M188">
            <v>171656.71111461375</v>
          </cell>
          <cell r="N188">
            <v>155904.02551769753</v>
          </cell>
          <cell r="O188">
            <v>131324.90227724123</v>
          </cell>
          <cell r="P188">
            <v>137325.85230144695</v>
          </cell>
          <cell r="Q188">
            <v>127657.1329097175</v>
          </cell>
          <cell r="R188">
            <v>102342.98012386977</v>
          </cell>
          <cell r="S188">
            <v>96325.600335868279</v>
          </cell>
          <cell r="T188">
            <v>68019.757951265943</v>
          </cell>
          <cell r="U188">
            <v>68019.757951265943</v>
          </cell>
          <cell r="V188">
            <v>50762.746682060555</v>
          </cell>
          <cell r="W188">
            <v>48740.023798088172</v>
          </cell>
          <cell r="X188">
            <v>48067.066532527533</v>
          </cell>
          <cell r="Y188">
            <v>48238.515088326407</v>
          </cell>
          <cell r="Z188">
            <v>46861.888232437275</v>
          </cell>
          <cell r="AA188">
            <v>40828.097955351237</v>
          </cell>
          <cell r="AB188">
            <v>12037.095670995972</v>
          </cell>
          <cell r="AC188">
            <v>17982.087353752002</v>
          </cell>
          <cell r="AD188">
            <v>20536.063681753596</v>
          </cell>
          <cell r="AE188">
            <v>22154.777054913404</v>
          </cell>
          <cell r="AF188">
            <v>22596.433931570431</v>
          </cell>
          <cell r="AG188">
            <v>20047.021855172348</v>
          </cell>
          <cell r="AH188">
            <v>21895.898409277128</v>
          </cell>
          <cell r="AI188">
            <v>22538.374646603894</v>
          </cell>
          <cell r="AJ188">
            <v>22098.903522192802</v>
          </cell>
          <cell r="AK188">
            <v>31648.616992256888</v>
          </cell>
          <cell r="AL188">
            <v>28419.316464163785</v>
          </cell>
          <cell r="AM188">
            <v>56051.534678199219</v>
          </cell>
          <cell r="AN188">
            <v>58648.886816203034</v>
          </cell>
          <cell r="AO188">
            <v>48992.206409066268</v>
          </cell>
          <cell r="AP188">
            <v>37144.935803492408</v>
          </cell>
          <cell r="AQ188">
            <v>59796.618767141743</v>
          </cell>
          <cell r="AR188">
            <v>105971.60255302051</v>
          </cell>
          <cell r="AS188">
            <v>129273.08228929649</v>
          </cell>
          <cell r="AT188">
            <v>134566.23022510033</v>
          </cell>
          <cell r="AU188">
            <v>155605.76863715437</v>
          </cell>
          <cell r="AV188">
            <v>173265.29369958604</v>
          </cell>
          <cell r="AW188">
            <v>185082.96991363954</v>
          </cell>
          <cell r="AX188">
            <v>143603.51007911519</v>
          </cell>
          <cell r="AY188">
            <v>128974.60182210377</v>
          </cell>
          <cell r="AZ188">
            <v>67133.468182548255</v>
          </cell>
          <cell r="BA188">
            <v>90266.984230803719</v>
          </cell>
          <cell r="BB188">
            <v>43494.461269204665</v>
          </cell>
          <cell r="BC188">
            <v>30789.011133673877</v>
          </cell>
          <cell r="BD188">
            <v>28545.249717021292</v>
          </cell>
          <cell r="BE188">
            <v>25840.73403989094</v>
          </cell>
          <cell r="BF188">
            <v>40424.234932343497</v>
          </cell>
          <cell r="BG188">
            <v>44613.034437095303</v>
          </cell>
          <cell r="BH188">
            <v>58582.080667310525</v>
          </cell>
          <cell r="BI188">
            <v>100229.71235673597</v>
          </cell>
          <cell r="BJ188">
            <v>111617.36976473292</v>
          </cell>
          <cell r="BK188">
            <v>119644.8667756059</v>
          </cell>
          <cell r="BL188">
            <v>114232.63967423429</v>
          </cell>
          <cell r="BM188">
            <v>72046.156449639006</v>
          </cell>
          <cell r="BN188">
            <v>24013.437452404753</v>
          </cell>
          <cell r="BO188">
            <v>22092.909087020969</v>
          </cell>
          <cell r="BP188">
            <v>38645.526036758136</v>
          </cell>
          <cell r="BQ188">
            <v>23121.581147103054</v>
          </cell>
          <cell r="BR188">
            <v>30026.010127442067</v>
          </cell>
          <cell r="BS188">
            <v>38141.241768588821</v>
          </cell>
          <cell r="BT188">
            <v>33202.043063763871</v>
          </cell>
          <cell r="BU188">
            <v>10783.283419698106</v>
          </cell>
          <cell r="BV188">
            <v>12095.332283305215</v>
          </cell>
          <cell r="BW188">
            <v>7422.9225655780128</v>
          </cell>
          <cell r="BX188">
            <v>30020.050386750332</v>
          </cell>
          <cell r="BY188">
            <v>31273.789394145773</v>
          </cell>
          <cell r="BZ188">
            <v>36373.349840908391</v>
          </cell>
          <cell r="CA188">
            <v>30362.091701172423</v>
          </cell>
          <cell r="CB188">
            <v>33265.437588780449</v>
          </cell>
          <cell r="CC188">
            <v>36471.026367200284</v>
          </cell>
          <cell r="CD188">
            <v>71116.078392100186</v>
          </cell>
          <cell r="CE188">
            <v>46241.296502165489</v>
          </cell>
          <cell r="CF188">
            <v>43273.684872596292</v>
          </cell>
          <cell r="CG188">
            <v>69494.882436142536</v>
          </cell>
          <cell r="CH188">
            <v>72522.985819227106</v>
          </cell>
          <cell r="CI188">
            <v>66020.978113500794</v>
          </cell>
          <cell r="CJ188">
            <v>80095.7075850252</v>
          </cell>
          <cell r="CK188">
            <v>76582.054953022205</v>
          </cell>
          <cell r="CL188">
            <v>58330.025269426107</v>
          </cell>
          <cell r="CM188">
            <v>24816.765009332732</v>
          </cell>
          <cell r="CN188">
            <v>25157.364575359799</v>
          </cell>
          <cell r="CO188">
            <v>24666.422262257835</v>
          </cell>
          <cell r="CP188">
            <v>768.82582394540168</v>
          </cell>
          <cell r="CQ188">
            <v>2009.5274167098955</v>
          </cell>
          <cell r="CR188">
            <v>2130.3798557047066</v>
          </cell>
          <cell r="CS188">
            <v>2220.6394731409205</v>
          </cell>
          <cell r="CT188">
            <v>2245.3959121592457</v>
          </cell>
          <cell r="CU188">
            <v>591.64111410427995</v>
          </cell>
          <cell r="CV188">
            <v>5920.7710807080348</v>
          </cell>
          <cell r="CW188">
            <v>6420.6221653097437</v>
          </cell>
          <cell r="CX188">
            <v>23968.037797730361</v>
          </cell>
          <cell r="CY188">
            <v>22904.883279376863</v>
          </cell>
          <cell r="CZ188">
            <v>23826.488173888236</v>
          </cell>
          <cell r="DA188">
            <v>24663.43082708526</v>
          </cell>
          <cell r="DB188">
            <v>5097.4980526681302</v>
          </cell>
          <cell r="DC188">
            <v>3396.173267461787</v>
          </cell>
          <cell r="DD188">
            <v>3262.2641391248462</v>
          </cell>
          <cell r="DE188">
            <v>2787.2928516928896</v>
          </cell>
          <cell r="DF188">
            <v>3757.1076537662784</v>
          </cell>
          <cell r="DG188">
            <v>3838.1076999595748</v>
          </cell>
          <cell r="DH188">
            <v>8679.4525511499323</v>
          </cell>
          <cell r="DI188">
            <v>8022.8402406558989</v>
          </cell>
          <cell r="DJ188">
            <v>8128.5389017339967</v>
          </cell>
          <cell r="DK188">
            <v>15458.518810081865</v>
          </cell>
          <cell r="DL188">
            <v>20277.192746001787</v>
          </cell>
          <cell r="DM188">
            <v>14350.195933587947</v>
          </cell>
          <cell r="DN188">
            <v>13231.900321538056</v>
          </cell>
          <cell r="DO188">
            <v>8529.4798785293624</v>
          </cell>
          <cell r="DP188">
            <v>27596.452060000542</v>
          </cell>
          <cell r="DQ188">
            <v>12805.092682361337</v>
          </cell>
          <cell r="DR188">
            <v>9228.195868088842</v>
          </cell>
          <cell r="DS188">
            <v>6500.34622562401</v>
          </cell>
          <cell r="DT188">
            <v>34269.611490973795</v>
          </cell>
          <cell r="DU188">
            <v>10529.026849798824</v>
          </cell>
          <cell r="DV188">
            <v>6679.4429868125371</v>
          </cell>
          <cell r="DW188">
            <v>5745.8723516109103</v>
          </cell>
          <cell r="DX188">
            <v>31522.325229771734</v>
          </cell>
          <cell r="DY188">
            <v>38104.122529830252</v>
          </cell>
          <cell r="DZ188">
            <v>46908.984061694049</v>
          </cell>
          <cell r="EA188">
            <v>30891.097713879964</v>
          </cell>
          <cell r="EB188">
            <v>24022.697023647674</v>
          </cell>
          <cell r="EC188">
            <v>69856.614795489193</v>
          </cell>
          <cell r="ED188">
            <v>62945.173675228922</v>
          </cell>
          <cell r="EE188">
            <v>58179.61698833327</v>
          </cell>
          <cell r="EF188">
            <v>6041.9319150814827</v>
          </cell>
          <cell r="EG188">
            <v>6143.3014760322767</v>
          </cell>
          <cell r="EH188">
            <v>3651.2586499410859</v>
          </cell>
          <cell r="EI188">
            <v>368.61343123202442</v>
          </cell>
          <cell r="EJ188">
            <v>1197.2563938020801</v>
          </cell>
          <cell r="EK188">
            <v>6641.001502868151</v>
          </cell>
          <cell r="EL188">
            <v>5753.894486397131</v>
          </cell>
          <cell r="EM188">
            <v>6368.3568585189387</v>
          </cell>
          <cell r="EN188">
            <v>6101.5794362478846</v>
          </cell>
          <cell r="EO188">
            <v>5043.1163825915673</v>
          </cell>
        </row>
        <row r="189">
          <cell r="A189" t="str">
            <v>91 to 120 @ 60%</v>
          </cell>
          <cell r="B189">
            <v>0.6</v>
          </cell>
          <cell r="C189">
            <v>14410.398566435861</v>
          </cell>
          <cell r="D189">
            <v>8987.5183322042067</v>
          </cell>
          <cell r="E189">
            <v>52621.488033338785</v>
          </cell>
          <cell r="F189">
            <v>54847.173625862291</v>
          </cell>
          <cell r="G189">
            <v>56382.288721763995</v>
          </cell>
          <cell r="H189">
            <v>60179.22949362066</v>
          </cell>
          <cell r="I189">
            <v>55303.099571193619</v>
          </cell>
          <cell r="J189">
            <v>64069.440592797262</v>
          </cell>
          <cell r="K189">
            <v>125850.67613994124</v>
          </cell>
          <cell r="L189">
            <v>91224.197226718432</v>
          </cell>
          <cell r="M189">
            <v>89827.860051193566</v>
          </cell>
          <cell r="N189">
            <v>90311.229330279399</v>
          </cell>
          <cell r="O189">
            <v>127218.61588350899</v>
          </cell>
          <cell r="P189">
            <v>119995.91323508354</v>
          </cell>
          <cell r="Q189">
            <v>187941.51944503261</v>
          </cell>
          <cell r="R189">
            <v>169870.32124662973</v>
          </cell>
          <cell r="S189">
            <v>175229.60071643535</v>
          </cell>
          <cell r="T189">
            <v>133019.30744113988</v>
          </cell>
          <cell r="U189">
            <v>133019.30744113988</v>
          </cell>
          <cell r="V189">
            <v>90408.327615236398</v>
          </cell>
          <cell r="W189">
            <v>87861.053104306338</v>
          </cell>
          <cell r="X189">
            <v>75188.668735776446</v>
          </cell>
          <cell r="Y189">
            <v>7842.9300866562553</v>
          </cell>
          <cell r="Z189">
            <v>8998.3603572336451</v>
          </cell>
          <cell r="AA189">
            <v>3862.9412378225484</v>
          </cell>
          <cell r="AB189">
            <v>3087.8723349313032</v>
          </cell>
          <cell r="AC189">
            <v>1605.5159784261955</v>
          </cell>
          <cell r="AD189">
            <v>614.82088174945034</v>
          </cell>
          <cell r="AE189">
            <v>-592.6915858626918</v>
          </cell>
          <cell r="AF189">
            <v>-589.19322578652918</v>
          </cell>
          <cell r="AG189">
            <v>194.25439404746677</v>
          </cell>
          <cell r="AH189">
            <v>1489.8387993787585</v>
          </cell>
          <cell r="AI189">
            <v>1337.7671107124984</v>
          </cell>
          <cell r="AJ189">
            <v>1401.5702596057458</v>
          </cell>
          <cell r="AK189">
            <v>1313.8799611676363</v>
          </cell>
          <cell r="AL189">
            <v>2180.0276567195292</v>
          </cell>
          <cell r="AM189">
            <v>9579.1517364240262</v>
          </cell>
          <cell r="AN189">
            <v>10220.502330618849</v>
          </cell>
          <cell r="AO189">
            <v>10044.422061727397</v>
          </cell>
          <cell r="AP189">
            <v>8699.9820460101128</v>
          </cell>
          <cell r="AQ189">
            <v>8798.4102860373787</v>
          </cell>
          <cell r="AR189">
            <v>998.98129500591142</v>
          </cell>
          <cell r="AS189">
            <v>1792.3573185602004</v>
          </cell>
          <cell r="AT189">
            <v>1760.1377113793799</v>
          </cell>
          <cell r="AU189">
            <v>147.19711421302281</v>
          </cell>
          <cell r="AV189">
            <v>524.82340038507346</v>
          </cell>
          <cell r="AW189">
            <v>300.08412316149366</v>
          </cell>
          <cell r="AX189">
            <v>800.96254986822237</v>
          </cell>
          <cell r="AY189">
            <v>1862.8680669383282</v>
          </cell>
          <cell r="AZ189">
            <v>5298.0321476126519</v>
          </cell>
          <cell r="BA189">
            <v>6370.9184676325704</v>
          </cell>
          <cell r="BB189">
            <v>5372.2609877742043</v>
          </cell>
          <cell r="BC189">
            <v>3418.4702533356567</v>
          </cell>
          <cell r="BD189">
            <v>3567.3500498332505</v>
          </cell>
          <cell r="BE189">
            <v>3737.9254612164214</v>
          </cell>
          <cell r="BF189">
            <v>7256.5528961707059</v>
          </cell>
          <cell r="BG189">
            <v>8115.8253022505933</v>
          </cell>
          <cell r="BH189">
            <v>2127.8934179646358</v>
          </cell>
          <cell r="BI189">
            <v>59.813283682410962</v>
          </cell>
          <cell r="BJ189">
            <v>294.60817771995994</v>
          </cell>
          <cell r="BK189">
            <v>9095.2042160032779</v>
          </cell>
          <cell r="BL189">
            <v>10138.658052076613</v>
          </cell>
          <cell r="BM189">
            <v>12622.048460326539</v>
          </cell>
          <cell r="BN189">
            <v>12660.831106658516</v>
          </cell>
          <cell r="BO189">
            <v>2510.4983620301928</v>
          </cell>
          <cell r="BP189">
            <v>42788.650258465917</v>
          </cell>
          <cell r="BQ189">
            <v>4461.0220329265449</v>
          </cell>
          <cell r="BR189">
            <v>41417.131201035103</v>
          </cell>
          <cell r="BS189">
            <v>5430.3106353851599</v>
          </cell>
          <cell r="BT189">
            <v>5476.1246963495632</v>
          </cell>
          <cell r="BU189">
            <v>9445.8497614887328</v>
          </cell>
          <cell r="BV189">
            <v>9486.823942479994</v>
          </cell>
          <cell r="BW189">
            <v>17372.532323092404</v>
          </cell>
          <cell r="BX189">
            <v>16817.819628106172</v>
          </cell>
          <cell r="BY189">
            <v>8180.5189427995911</v>
          </cell>
          <cell r="BZ189">
            <v>8132.2704858152465</v>
          </cell>
          <cell r="CA189">
            <v>187.74339661645462</v>
          </cell>
          <cell r="CB189">
            <v>20897.659190651008</v>
          </cell>
          <cell r="CC189">
            <v>20633.2467754397</v>
          </cell>
          <cell r="CD189">
            <v>5287.9823132120255</v>
          </cell>
          <cell r="CE189">
            <v>26502.413671949842</v>
          </cell>
          <cell r="CF189">
            <v>4910.3849391067197</v>
          </cell>
          <cell r="CG189">
            <v>607.77211987697717</v>
          </cell>
          <cell r="CH189">
            <v>4532.1399347063207</v>
          </cell>
          <cell r="CI189">
            <v>37191.725164841671</v>
          </cell>
          <cell r="CJ189">
            <v>37470.310275171461</v>
          </cell>
          <cell r="CK189">
            <v>32940.760861645511</v>
          </cell>
          <cell r="CL189">
            <v>32754.954573500978</v>
          </cell>
          <cell r="CM189">
            <v>32700.374373899442</v>
          </cell>
          <cell r="CN189">
            <v>32746.795588265475</v>
          </cell>
          <cell r="CO189">
            <v>31180.148992371505</v>
          </cell>
          <cell r="CP189">
            <v>1942.648023914951</v>
          </cell>
          <cell r="CQ189">
            <v>5.6147233619078616</v>
          </cell>
          <cell r="CR189">
            <v>233.5111982740643</v>
          </cell>
          <cell r="CS189">
            <v>1481.9978468774689</v>
          </cell>
          <cell r="CT189">
            <v>1395.4235542157228</v>
          </cell>
          <cell r="CU189">
            <v>2844.1609595095429</v>
          </cell>
          <cell r="CV189">
            <v>3134.4728041111794</v>
          </cell>
          <cell r="CW189">
            <v>3099.6684581633308</v>
          </cell>
          <cell r="CX189">
            <v>1040.7823611060844</v>
          </cell>
          <cell r="CY189">
            <v>1478.0773706268076</v>
          </cell>
          <cell r="CZ189">
            <v>1017.658490123292</v>
          </cell>
          <cell r="DA189">
            <v>930.76038231400548</v>
          </cell>
          <cell r="DB189">
            <v>1319.6276800365727</v>
          </cell>
          <cell r="DC189">
            <v>3946.3756800357687</v>
          </cell>
          <cell r="DD189">
            <v>1119.1514092255454</v>
          </cell>
          <cell r="DE189">
            <v>1120.2674150019218</v>
          </cell>
          <cell r="DF189">
            <v>1108.211083169173</v>
          </cell>
          <cell r="DG189">
            <v>753.52363075274138</v>
          </cell>
          <cell r="DH189">
            <v>1778.618304442884</v>
          </cell>
          <cell r="DI189">
            <v>1774.7614347390872</v>
          </cell>
          <cell r="DJ189">
            <v>1239.1711806981057</v>
          </cell>
          <cell r="DK189">
            <v>1510.7711357022772</v>
          </cell>
          <cell r="DL189">
            <v>2827.3399190772016</v>
          </cell>
          <cell r="DM189">
            <v>8149.5541193154859</v>
          </cell>
          <cell r="DN189">
            <v>4582.7938756438834</v>
          </cell>
          <cell r="DO189">
            <v>5385.6010153704729</v>
          </cell>
          <cell r="DP189">
            <v>12685.897868526559</v>
          </cell>
          <cell r="DQ189">
            <v>7175.6048916976024</v>
          </cell>
          <cell r="DR189">
            <v>260508.31475526307</v>
          </cell>
          <cell r="DS189">
            <v>13642.470944030683</v>
          </cell>
          <cell r="DT189">
            <v>8798.9249208254441</v>
          </cell>
          <cell r="DU189">
            <v>2040.1337305663378</v>
          </cell>
          <cell r="DV189">
            <v>2781.1557836584648</v>
          </cell>
          <cell r="DW189">
            <v>3985.6151370223211</v>
          </cell>
          <cell r="DX189">
            <v>4477.1491837569974</v>
          </cell>
          <cell r="DY189">
            <v>3351.6139901941183</v>
          </cell>
          <cell r="DZ189">
            <v>203.1535281916311</v>
          </cell>
          <cell r="EA189">
            <v>4676.9720418595816</v>
          </cell>
          <cell r="EB189">
            <v>3671.9654721439797</v>
          </cell>
          <cell r="EC189">
            <v>1612.0963648173911</v>
          </cell>
          <cell r="ED189">
            <v>732.14604860136217</v>
          </cell>
          <cell r="EE189">
            <v>3564.4761903987683</v>
          </cell>
          <cell r="EF189">
            <v>41.344255445603949</v>
          </cell>
          <cell r="EG189">
            <v>1966.6912986202526</v>
          </cell>
          <cell r="EH189">
            <v>34.596179067283295</v>
          </cell>
          <cell r="EI189">
            <v>2254.9850809630921</v>
          </cell>
          <cell r="EJ189">
            <v>2433.9565565290313</v>
          </cell>
          <cell r="EK189">
            <v>1741.8941972631792</v>
          </cell>
          <cell r="EL189">
            <v>1095.7326351619554</v>
          </cell>
          <cell r="EM189">
            <v>1083.2888816348388</v>
          </cell>
          <cell r="EN189">
            <v>1044.5120177162103</v>
          </cell>
          <cell r="EO189">
            <v>1525.3948590619711</v>
          </cell>
        </row>
        <row r="190">
          <cell r="A190" t="str">
            <v>121 to 150 @ 60%</v>
          </cell>
          <cell r="B190">
            <v>0.6</v>
          </cell>
          <cell r="C190">
            <v>9846.4437934831494</v>
          </cell>
          <cell r="D190">
            <v>10662.579395979239</v>
          </cell>
          <cell r="E190">
            <v>3798.3921576072812</v>
          </cell>
          <cell r="F190">
            <v>3457.8195761758284</v>
          </cell>
          <cell r="G190">
            <v>3908.668562586714</v>
          </cell>
          <cell r="H190">
            <v>5981.6174889088179</v>
          </cell>
          <cell r="I190">
            <v>11089.662663525583</v>
          </cell>
          <cell r="J190">
            <v>10318.53736653838</v>
          </cell>
          <cell r="K190">
            <v>12830.250035371881</v>
          </cell>
          <cell r="L190">
            <v>4542.3805887474655</v>
          </cell>
          <cell r="M190">
            <v>4792.7937812407472</v>
          </cell>
          <cell r="N190">
            <v>4624.7452844911086</v>
          </cell>
          <cell r="O190">
            <v>5735.8649215748483</v>
          </cell>
          <cell r="P190">
            <v>15327.951916660666</v>
          </cell>
          <cell r="Q190">
            <v>23712.879171348635</v>
          </cell>
          <cell r="R190">
            <v>83779.02200710222</v>
          </cell>
          <cell r="S190">
            <v>84986.389914380648</v>
          </cell>
          <cell r="T190">
            <v>13989.953509414207</v>
          </cell>
          <cell r="U190">
            <v>13989.953509414207</v>
          </cell>
          <cell r="V190">
            <v>3240.7709087064754</v>
          </cell>
          <cell r="W190">
            <v>8241.6795287923305</v>
          </cell>
          <cell r="X190">
            <v>3090.9138843528954</v>
          </cell>
          <cell r="Y190">
            <v>1603.2550548067227</v>
          </cell>
          <cell r="Z190">
            <v>2364.8914114881613</v>
          </cell>
          <cell r="AA190">
            <v>7222.7778197989956</v>
          </cell>
          <cell r="AB190">
            <v>6370.5946524850251</v>
          </cell>
          <cell r="AC190">
            <v>5327.800011533478</v>
          </cell>
          <cell r="AD190">
            <v>5136.1014441862844</v>
          </cell>
          <cell r="AE190">
            <v>1238.9109720974031</v>
          </cell>
          <cell r="AF190">
            <v>1073.6206865152499</v>
          </cell>
          <cell r="AG190">
            <v>1222.3848347458622</v>
          </cell>
          <cell r="AH190">
            <v>-151.22745631730061</v>
          </cell>
          <cell r="AI190">
            <v>-201.07764179932838</v>
          </cell>
          <cell r="AJ190">
            <v>-86.898107809291986</v>
          </cell>
          <cell r="AK190">
            <v>-125.33959175367464</v>
          </cell>
          <cell r="AL190">
            <v>-373.31838822701951</v>
          </cell>
          <cell r="AM190">
            <v>-188.37367967149939</v>
          </cell>
          <cell r="AN190">
            <v>301.88823612639715</v>
          </cell>
          <cell r="AO190">
            <v>82.011968529357404</v>
          </cell>
          <cell r="AP190">
            <v>250.24550250616934</v>
          </cell>
          <cell r="AQ190">
            <v>293.78129261105073</v>
          </cell>
          <cell r="AR190">
            <v>8483.7891757164089</v>
          </cell>
          <cell r="AS190">
            <v>9062.6550112615623</v>
          </cell>
          <cell r="AT190">
            <v>152.47645760069199</v>
          </cell>
          <cell r="AU190">
            <v>281.84060904529434</v>
          </cell>
          <cell r="AV190">
            <v>563.61761154374926</v>
          </cell>
          <cell r="AW190">
            <v>438.65965907111234</v>
          </cell>
          <cell r="AX190">
            <v>471.59050309386464</v>
          </cell>
          <cell r="AY190">
            <v>438.5671404575279</v>
          </cell>
          <cell r="AZ190">
            <v>519.68861733113647</v>
          </cell>
          <cell r="BA190">
            <v>843.51532970376479</v>
          </cell>
          <cell r="BB190">
            <v>330.50539979076927</v>
          </cell>
          <cell r="BC190">
            <v>558.05492990197786</v>
          </cell>
          <cell r="BD190">
            <v>540.53999986775386</v>
          </cell>
          <cell r="BE190">
            <v>767.5344182974535</v>
          </cell>
          <cell r="BF190">
            <v>571.78816160593726</v>
          </cell>
          <cell r="BG190">
            <v>280.63208465534609</v>
          </cell>
          <cell r="BH190">
            <v>204.02667260733816</v>
          </cell>
          <cell r="BI190">
            <v>1712.9300887978616</v>
          </cell>
          <cell r="BJ190">
            <v>2423.2937863134102</v>
          </cell>
          <cell r="BK190">
            <v>2531.384439046913</v>
          </cell>
          <cell r="BL190">
            <v>1288.234957964668</v>
          </cell>
          <cell r="BM190">
            <v>3693.3083598152707</v>
          </cell>
          <cell r="BN190">
            <v>4240.0875836866308</v>
          </cell>
          <cell r="BO190">
            <v>9093.163024091069</v>
          </cell>
          <cell r="BP190">
            <v>72366.706461113863</v>
          </cell>
          <cell r="BQ190">
            <v>7943.6944216765323</v>
          </cell>
          <cell r="BR190">
            <v>63712.24357298734</v>
          </cell>
          <cell r="BS190">
            <v>166.66071754587523</v>
          </cell>
          <cell r="BT190">
            <v>32.9713209161891</v>
          </cell>
          <cell r="BU190">
            <v>2559.2730186293074</v>
          </cell>
          <cell r="BV190">
            <v>2504.2244435464954</v>
          </cell>
          <cell r="BW190">
            <v>4251.490502810927</v>
          </cell>
          <cell r="BX190">
            <v>4292.9735361769008</v>
          </cell>
          <cell r="BY190">
            <v>8848.5033328800655</v>
          </cell>
          <cell r="BZ190">
            <v>8666.3052706653361</v>
          </cell>
          <cell r="CA190">
            <v>16707.473834166543</v>
          </cell>
          <cell r="CB190">
            <v>16387.793112165167</v>
          </cell>
          <cell r="CC190">
            <v>7927.1856315650375</v>
          </cell>
          <cell r="CD190">
            <v>958.31358192215123</v>
          </cell>
          <cell r="CE190">
            <v>1023.1055234980836</v>
          </cell>
          <cell r="CF190">
            <v>24.303483305992703</v>
          </cell>
          <cell r="CG190">
            <v>139.8765789131464</v>
          </cell>
          <cell r="CH190">
            <v>180.30721304959616</v>
          </cell>
          <cell r="CI190">
            <v>212.50947299036972</v>
          </cell>
          <cell r="CJ190">
            <v>170.80670791713234</v>
          </cell>
          <cell r="CK190">
            <v>155.28671048832354</v>
          </cell>
          <cell r="CL190">
            <v>150.64921498239781</v>
          </cell>
          <cell r="CM190">
            <v>134.8400968861373</v>
          </cell>
          <cell r="CN190">
            <v>130.25464310035298</v>
          </cell>
          <cell r="CO190">
            <v>32756.151533064225</v>
          </cell>
          <cell r="CP190">
            <v>1261.3178238249118</v>
          </cell>
          <cell r="CQ190">
            <v>1196.2194143414793</v>
          </cell>
          <cell r="CR190">
            <v>1062.5126704717575</v>
          </cell>
          <cell r="CS190">
            <v>1068.6998527552144</v>
          </cell>
          <cell r="CT190">
            <v>1068.6998527552228</v>
          </cell>
          <cell r="CU190">
            <v>1265.2267352488582</v>
          </cell>
          <cell r="CV190">
            <v>154.04927403162796</v>
          </cell>
          <cell r="CW190">
            <v>232.51084076467947</v>
          </cell>
          <cell r="CX190">
            <v>130.72301858162868</v>
          </cell>
          <cell r="CY190">
            <v>463.95771747313859</v>
          </cell>
          <cell r="CZ190">
            <v>468.56630091231978</v>
          </cell>
          <cell r="DA190">
            <v>475.78275277191472</v>
          </cell>
          <cell r="DB190">
            <v>1064.5596447973119</v>
          </cell>
          <cell r="DC190">
            <v>1081.768106924038</v>
          </cell>
          <cell r="DD190">
            <v>1095.3972551877143</v>
          </cell>
          <cell r="DE190">
            <v>1095.3972551877143</v>
          </cell>
          <cell r="DF190">
            <v>1019.0173572603186</v>
          </cell>
          <cell r="DG190">
            <v>220.31573101156334</v>
          </cell>
          <cell r="DH190">
            <v>1024.2735709945807</v>
          </cell>
          <cell r="DI190">
            <v>1089.3835453047132</v>
          </cell>
          <cell r="DJ190">
            <v>1008.2158091243177</v>
          </cell>
          <cell r="DK190">
            <v>171.41386131878232</v>
          </cell>
          <cell r="DL190">
            <v>194.64181574185321</v>
          </cell>
          <cell r="DM190">
            <v>174.00438249914745</v>
          </cell>
          <cell r="DN190">
            <v>174.01016491250189</v>
          </cell>
          <cell r="DO190">
            <v>170.60432344991244</v>
          </cell>
          <cell r="DP190">
            <v>897.78327898445764</v>
          </cell>
          <cell r="DQ190">
            <v>1921.9238544720213</v>
          </cell>
          <cell r="DR190">
            <v>607.15340164866416</v>
          </cell>
          <cell r="DS190">
            <v>35.885657244107236</v>
          </cell>
          <cell r="DT190">
            <v>3589.0340998921301</v>
          </cell>
          <cell r="DU190">
            <v>639.07810574864573</v>
          </cell>
          <cell r="DV190">
            <v>1211.3809021426507</v>
          </cell>
          <cell r="DW190">
            <v>902.4323393170946</v>
          </cell>
          <cell r="DX190">
            <v>269.76114755915501</v>
          </cell>
          <cell r="DY190">
            <v>408.29042416199718</v>
          </cell>
          <cell r="DZ190">
            <v>1002.6010857624098</v>
          </cell>
          <cell r="EA190">
            <v>1756.8128237036833</v>
          </cell>
          <cell r="EB190">
            <v>1347.3601344585456</v>
          </cell>
          <cell r="EC190">
            <v>583.05808522320024</v>
          </cell>
          <cell r="ED190">
            <v>936.01659604827159</v>
          </cell>
          <cell r="EE190">
            <v>888.04569490468123</v>
          </cell>
          <cell r="EF190">
            <v>722.07886696068852</v>
          </cell>
          <cell r="EG190">
            <v>642.76728546533252</v>
          </cell>
          <cell r="EH190">
            <v>826.41673343067396</v>
          </cell>
          <cell r="EI190">
            <v>618.37706595910652</v>
          </cell>
          <cell r="EJ190">
            <v>714.59064167369252</v>
          </cell>
          <cell r="EK190">
            <v>647.54355889163833</v>
          </cell>
          <cell r="EL190">
            <v>647.54355889163617</v>
          </cell>
          <cell r="EM190">
            <v>78.88368290752868</v>
          </cell>
          <cell r="EN190">
            <v>95.878195740345163</v>
          </cell>
          <cell r="EO190">
            <v>96.681951195856428</v>
          </cell>
        </row>
        <row r="191">
          <cell r="A191" t="str">
            <v>151 to 180 @ 60%</v>
          </cell>
          <cell r="B191">
            <v>0.6</v>
          </cell>
          <cell r="C191">
            <v>3244.7202970238659</v>
          </cell>
          <cell r="D191">
            <v>4819.577919873479</v>
          </cell>
          <cell r="E191">
            <v>2020.6990393002268</v>
          </cell>
          <cell r="F191">
            <v>900.84795805944566</v>
          </cell>
          <cell r="G191">
            <v>2336.8987484654845</v>
          </cell>
          <cell r="H191">
            <v>1329.5040420367279</v>
          </cell>
          <cell r="I191">
            <v>1030.7151794654133</v>
          </cell>
          <cell r="J191">
            <v>2578.6903626553617</v>
          </cell>
          <cell r="K191">
            <v>3245.3621449056091</v>
          </cell>
          <cell r="L191">
            <v>1387.1836151933476</v>
          </cell>
          <cell r="M191">
            <v>2523.1734120912879</v>
          </cell>
          <cell r="N191">
            <v>1798.1744263893293</v>
          </cell>
          <cell r="O191">
            <v>2000.8769263397367</v>
          </cell>
          <cell r="P191">
            <v>3543.7867154359342</v>
          </cell>
          <cell r="Q191">
            <v>2371.4717978793624</v>
          </cell>
          <cell r="R191">
            <v>3364.768980563173</v>
          </cell>
          <cell r="S191">
            <v>3002.7031687133726</v>
          </cell>
          <cell r="T191">
            <v>1539.7410265809272</v>
          </cell>
          <cell r="U191">
            <v>1539.7410265809272</v>
          </cell>
          <cell r="V191">
            <v>1890.8549475476557</v>
          </cell>
          <cell r="W191">
            <v>1895.3247530664592</v>
          </cell>
          <cell r="X191">
            <v>1585.7343423591481</v>
          </cell>
          <cell r="Y191">
            <v>1659.5699784129706</v>
          </cell>
          <cell r="Z191">
            <v>1822.2408307480111</v>
          </cell>
          <cell r="AA191">
            <v>1780.9717466759514</v>
          </cell>
          <cell r="AB191">
            <v>1321.6283950553427</v>
          </cell>
          <cell r="AC191">
            <v>1229.6880228056928</v>
          </cell>
          <cell r="AD191">
            <v>241.09194217464793</v>
          </cell>
          <cell r="AE191">
            <v>236.3387984017412</v>
          </cell>
          <cell r="AF191">
            <v>265.82332406846848</v>
          </cell>
          <cell r="AG191">
            <v>151.18119701050898</v>
          </cell>
          <cell r="AH191">
            <v>173.83091009867744</v>
          </cell>
          <cell r="AI191">
            <v>263.22123806140291</v>
          </cell>
          <cell r="AJ191">
            <v>233.30303139349806</v>
          </cell>
          <cell r="AK191">
            <v>181.87424706718491</v>
          </cell>
          <cell r="AL191">
            <v>159.8952939275041</v>
          </cell>
          <cell r="AM191">
            <v>186.21683949230953</v>
          </cell>
          <cell r="AN191">
            <v>-281.05998324317534</v>
          </cell>
          <cell r="AO191">
            <v>367.85979002553262</v>
          </cell>
          <cell r="AP191">
            <v>-526.46560577620153</v>
          </cell>
          <cell r="AQ191">
            <v>836.19479440389011</v>
          </cell>
          <cell r="AR191">
            <v>713.98927068539331</v>
          </cell>
          <cell r="AS191">
            <v>355.10378617756271</v>
          </cell>
          <cell r="AT191">
            <v>390.19725279285382</v>
          </cell>
          <cell r="AU191">
            <v>276.02928362951485</v>
          </cell>
          <cell r="AV191">
            <v>276.02928362951457</v>
          </cell>
          <cell r="AW191">
            <v>160.38101664882302</v>
          </cell>
          <cell r="AX191">
            <v>189.91180162234258</v>
          </cell>
          <cell r="AY191">
            <v>85.805231686324078</v>
          </cell>
          <cell r="AZ191">
            <v>191.91829905445758</v>
          </cell>
          <cell r="BA191">
            <v>174.32819764669441</v>
          </cell>
          <cell r="BB191">
            <v>255.23572522638619</v>
          </cell>
          <cell r="BC191">
            <v>247.88627785976249</v>
          </cell>
          <cell r="BD191">
            <v>220.96914372000907</v>
          </cell>
          <cell r="BE191">
            <v>253.85951084931597</v>
          </cell>
          <cell r="BF191">
            <v>428.91051016463973</v>
          </cell>
          <cell r="BG191">
            <v>236.1711084146192</v>
          </cell>
          <cell r="BH191">
            <v>371.94795626330097</v>
          </cell>
          <cell r="BI191">
            <v>237.45480417810487</v>
          </cell>
          <cell r="BJ191">
            <v>256.22451790907144</v>
          </cell>
          <cell r="BK191">
            <v>270.00979133316997</v>
          </cell>
          <cell r="BL191">
            <v>4533.3137646161767</v>
          </cell>
          <cell r="BM191">
            <v>3340.1185524562388</v>
          </cell>
          <cell r="BN191">
            <v>3980.6422615421479</v>
          </cell>
          <cell r="BO191">
            <v>7372.9008351666307</v>
          </cell>
          <cell r="BP191">
            <v>18383.084227209736</v>
          </cell>
          <cell r="BQ191">
            <v>468.35235161840399</v>
          </cell>
          <cell r="BR191">
            <v>26460.248313808686</v>
          </cell>
          <cell r="BS191">
            <v>3477.0692302147822</v>
          </cell>
          <cell r="BT191">
            <v>4994.0853723339987</v>
          </cell>
          <cell r="BU191">
            <v>3884.5674637479378</v>
          </cell>
          <cell r="BV191">
            <v>7235.0827954057404</v>
          </cell>
          <cell r="BW191">
            <v>26.535494858719336</v>
          </cell>
          <cell r="BX191">
            <v>26.541277272069546</v>
          </cell>
          <cell r="BY191">
            <v>1668.2956401566637</v>
          </cell>
          <cell r="BZ191">
            <v>1584.7282024364195</v>
          </cell>
          <cell r="CA191">
            <v>3594.1399708793274</v>
          </cell>
          <cell r="CB191">
            <v>6578.0156017282434</v>
          </cell>
          <cell r="CC191">
            <v>8435.9397052531458</v>
          </cell>
          <cell r="CD191">
            <v>817.70841892702663</v>
          </cell>
          <cell r="CE191">
            <v>463.26382787125408</v>
          </cell>
          <cell r="CF191">
            <v>80.919092406389865</v>
          </cell>
          <cell r="CG191">
            <v>80.919092406390149</v>
          </cell>
          <cell r="CH191">
            <v>122.11300510491219</v>
          </cell>
          <cell r="CI191">
            <v>122.11300510491219</v>
          </cell>
          <cell r="CJ191">
            <v>122.11300510491219</v>
          </cell>
          <cell r="CK191">
            <v>122.11300510491219</v>
          </cell>
          <cell r="CL191">
            <v>122.11300510491219</v>
          </cell>
          <cell r="CM191">
            <v>153.00843962880373</v>
          </cell>
          <cell r="CN191">
            <v>145.46239020831376</v>
          </cell>
          <cell r="CO191">
            <v>147.18554938632607</v>
          </cell>
          <cell r="CP191">
            <v>150.64343256904877</v>
          </cell>
          <cell r="CQ191">
            <v>135.67276440839831</v>
          </cell>
          <cell r="CR191">
            <v>135.67276440839831</v>
          </cell>
          <cell r="CS191">
            <v>243.2661295938845</v>
          </cell>
          <cell r="CT191">
            <v>128.69917390946264</v>
          </cell>
          <cell r="CU191">
            <v>175.41529135631322</v>
          </cell>
          <cell r="CV191">
            <v>1323.1086928726957</v>
          </cell>
          <cell r="CW191">
            <v>1261.6763334525529</v>
          </cell>
          <cell r="CX191">
            <v>1260.8957076504325</v>
          </cell>
          <cell r="CY191">
            <v>1260.8957076504325</v>
          </cell>
          <cell r="CZ191">
            <v>1269.5693276739844</v>
          </cell>
          <cell r="DA191">
            <v>1276.7626498801824</v>
          </cell>
          <cell r="DB191">
            <v>1362.261413659008</v>
          </cell>
          <cell r="DC191">
            <v>979.89354854074861</v>
          </cell>
          <cell r="DD191">
            <v>136.66155709108116</v>
          </cell>
          <cell r="DE191">
            <v>124.24093321735724</v>
          </cell>
          <cell r="DF191">
            <v>130.72301858162555</v>
          </cell>
          <cell r="DG191">
            <v>130.7230185816245</v>
          </cell>
          <cell r="DH191">
            <v>716.33693050510124</v>
          </cell>
          <cell r="DI191">
            <v>1066.6124015362209</v>
          </cell>
          <cell r="DJ191">
            <v>1077.2520420984411</v>
          </cell>
          <cell r="DK191">
            <v>1064.5596447973119</v>
          </cell>
          <cell r="DL191">
            <v>1069.0930568629572</v>
          </cell>
          <cell r="DM191">
            <v>1095.3972551877143</v>
          </cell>
          <cell r="DN191">
            <v>1095.3741255343177</v>
          </cell>
          <cell r="DO191">
            <v>372.23129451740465</v>
          </cell>
          <cell r="DP191">
            <v>1024.2735709945889</v>
          </cell>
          <cell r="DQ191">
            <v>1004.9776576488633</v>
          </cell>
          <cell r="DR191">
            <v>931.20562814187917</v>
          </cell>
          <cell r="DS191">
            <v>769.4137026358901</v>
          </cell>
          <cell r="DT191">
            <v>703.65031561731962</v>
          </cell>
          <cell r="DU191">
            <v>816.36111661670316</v>
          </cell>
          <cell r="DV191">
            <v>803.66871931556966</v>
          </cell>
          <cell r="DW191">
            <v>495.54704159891719</v>
          </cell>
          <cell r="DX191">
            <v>485.62442029196762</v>
          </cell>
          <cell r="DY191">
            <v>568.05272258245714</v>
          </cell>
          <cell r="DZ191">
            <v>792.26580019126027</v>
          </cell>
          <cell r="EA191">
            <v>262.6545615531868</v>
          </cell>
          <cell r="EB191">
            <v>700.92679892993158</v>
          </cell>
          <cell r="EC191">
            <v>516.60080860274559</v>
          </cell>
          <cell r="ED191">
            <v>390.62515138068648</v>
          </cell>
          <cell r="EE191">
            <v>302.70933882196005</v>
          </cell>
          <cell r="EF191">
            <v>287.18355897979887</v>
          </cell>
          <cell r="EG191">
            <v>75.489406271643873</v>
          </cell>
          <cell r="EH191">
            <v>75.489406271643873</v>
          </cell>
          <cell r="EI191">
            <v>119.65547943157266</v>
          </cell>
          <cell r="EJ191">
            <v>204.52396015535126</v>
          </cell>
          <cell r="EK191">
            <v>173.98703525910105</v>
          </cell>
          <cell r="EL191">
            <v>173.98703525910105</v>
          </cell>
          <cell r="EM191">
            <v>335.5997059512693</v>
          </cell>
          <cell r="EN191">
            <v>310.75845820381733</v>
          </cell>
          <cell r="EO191">
            <v>146.49744219779015</v>
          </cell>
        </row>
        <row r="192">
          <cell r="A192" t="str">
            <v>180+ @ 60%</v>
          </cell>
          <cell r="B192">
            <v>0.6</v>
          </cell>
          <cell r="C192">
            <v>4277.8293956157795</v>
          </cell>
          <cell r="D192">
            <v>162.48003269451715</v>
          </cell>
          <cell r="E192">
            <v>1781.5615528374856</v>
          </cell>
          <cell r="F192">
            <v>2413.0068729654158</v>
          </cell>
          <cell r="G192">
            <v>5443.2054171535092</v>
          </cell>
          <cell r="H192">
            <v>6574.6271075057102</v>
          </cell>
          <cell r="I192">
            <v>6794.1737775419051</v>
          </cell>
          <cell r="J192">
            <v>16656.426689121305</v>
          </cell>
          <cell r="K192">
            <v>16531.734727662646</v>
          </cell>
          <cell r="L192">
            <v>9852.3534199259211</v>
          </cell>
          <cell r="M192">
            <v>10238.491418547696</v>
          </cell>
          <cell r="N192">
            <v>4794.2393845779807</v>
          </cell>
          <cell r="O192">
            <v>4729.0253268276201</v>
          </cell>
          <cell r="P192">
            <v>4706.2368358190533</v>
          </cell>
          <cell r="Q192">
            <v>4422.6615027690659</v>
          </cell>
          <cell r="R192">
            <v>4453.0307376781784</v>
          </cell>
          <cell r="S192">
            <v>4796.6333037045142</v>
          </cell>
          <cell r="T192">
            <v>4520.5172838747676</v>
          </cell>
          <cell r="U192">
            <v>4520.5172838747676</v>
          </cell>
          <cell r="V192">
            <v>4673.872668304507</v>
          </cell>
          <cell r="W192">
            <v>4692.9777620097238</v>
          </cell>
          <cell r="X192">
            <v>4312.5238757099869</v>
          </cell>
          <cell r="Y192">
            <v>4428.8197729857702</v>
          </cell>
          <cell r="Z192">
            <v>3678.9159329895233</v>
          </cell>
          <cell r="AA192">
            <v>4271.601736438869</v>
          </cell>
          <cell r="AB192">
            <v>3624.4571640683198</v>
          </cell>
          <cell r="AC192">
            <v>2109.0311856200747</v>
          </cell>
          <cell r="AD192">
            <v>2959.6935782232536</v>
          </cell>
          <cell r="AE192">
            <v>2959.6473189164612</v>
          </cell>
          <cell r="AF192">
            <v>2959.6473189164612</v>
          </cell>
          <cell r="AG192">
            <v>3026.7695730720548</v>
          </cell>
          <cell r="AH192">
            <v>1468.7908147882727</v>
          </cell>
          <cell r="AI192">
            <v>2396.0817490928562</v>
          </cell>
          <cell r="AJ192">
            <v>1680.6410926568524</v>
          </cell>
          <cell r="AK192">
            <v>783.89864807522144</v>
          </cell>
          <cell r="AL192">
            <v>1629.2874797040763</v>
          </cell>
          <cell r="AM192">
            <v>1329.9666351046505</v>
          </cell>
          <cell r="AN192">
            <v>1405.6989027369564</v>
          </cell>
          <cell r="AO192">
            <v>1483.4665798681226</v>
          </cell>
          <cell r="AP192">
            <v>1991.5614584344416</v>
          </cell>
          <cell r="AQ192">
            <v>1982.8242318640503</v>
          </cell>
          <cell r="AR192">
            <v>1063.1660831801951</v>
          </cell>
          <cell r="AS192">
            <v>971.52061401134631</v>
          </cell>
          <cell r="AT192">
            <v>946.96848693134541</v>
          </cell>
          <cell r="AU192">
            <v>189.79615335536374</v>
          </cell>
          <cell r="AV192">
            <v>409.84589335287626</v>
          </cell>
          <cell r="AW192">
            <v>14.976450573996187</v>
          </cell>
          <cell r="AX192">
            <v>1198.6248982946793</v>
          </cell>
          <cell r="AY192">
            <v>1198.6248982946793</v>
          </cell>
          <cell r="AZ192">
            <v>601.00669625860678</v>
          </cell>
          <cell r="BA192">
            <v>626.64013463487709</v>
          </cell>
          <cell r="BB192">
            <v>668.42385349500091</v>
          </cell>
          <cell r="BC192">
            <v>524.32033042371017</v>
          </cell>
          <cell r="BD192">
            <v>485.30638755777323</v>
          </cell>
          <cell r="BE192">
            <v>490.39491130492115</v>
          </cell>
          <cell r="BF192">
            <v>551.64801591124876</v>
          </cell>
          <cell r="BG192">
            <v>578.29915903694791</v>
          </cell>
          <cell r="BH192">
            <v>606.22821551278503</v>
          </cell>
          <cell r="BI192">
            <v>680.61896324811471</v>
          </cell>
          <cell r="BJ192">
            <v>681.61932075749769</v>
          </cell>
          <cell r="BK192">
            <v>717.84035797585034</v>
          </cell>
          <cell r="BL192">
            <v>857.05774176720683</v>
          </cell>
          <cell r="BM192">
            <v>792.97125461985661</v>
          </cell>
          <cell r="BN192">
            <v>791.07462304137732</v>
          </cell>
          <cell r="BO192">
            <v>897.43055177016618</v>
          </cell>
          <cell r="BP192">
            <v>79984.839446413054</v>
          </cell>
          <cell r="BQ192">
            <v>26386.221858114342</v>
          </cell>
          <cell r="BR192">
            <v>100231.48563016299</v>
          </cell>
          <cell r="BS192">
            <v>3333.6017726118803</v>
          </cell>
          <cell r="BT192">
            <v>2975.6819511333492</v>
          </cell>
          <cell r="BU192">
            <v>2975.6819511333406</v>
          </cell>
          <cell r="BV192">
            <v>2971.3335762948641</v>
          </cell>
          <cell r="BW192">
            <v>2969.7838895173272</v>
          </cell>
          <cell r="BX192">
            <v>2473.2538376490688</v>
          </cell>
          <cell r="BY192">
            <v>2895.6764800360811</v>
          </cell>
          <cell r="BZ192">
            <v>3378.6062957074096</v>
          </cell>
          <cell r="CA192">
            <v>1353.940520849754</v>
          </cell>
          <cell r="CB192">
            <v>9636.9064809541851</v>
          </cell>
          <cell r="CC192">
            <v>16193.584977424489</v>
          </cell>
          <cell r="CD192">
            <v>802.33298183194836</v>
          </cell>
          <cell r="CE192">
            <v>434.03951080523063</v>
          </cell>
          <cell r="CF192">
            <v>249.97951149211244</v>
          </cell>
          <cell r="CG192">
            <v>249.97951149212082</v>
          </cell>
          <cell r="CH192">
            <v>157.42620342746633</v>
          </cell>
          <cell r="CI192">
            <v>157.42620342746633</v>
          </cell>
          <cell r="CJ192">
            <v>157.42620342746633</v>
          </cell>
          <cell r="CK192">
            <v>157.42620342746633</v>
          </cell>
          <cell r="CL192">
            <v>157.42620342746633</v>
          </cell>
          <cell r="CM192">
            <v>157.42620342746633</v>
          </cell>
          <cell r="CN192">
            <v>279.53920853237446</v>
          </cell>
          <cell r="CO192">
            <v>279.53920853237446</v>
          </cell>
          <cell r="CP192">
            <v>279.53920853237446</v>
          </cell>
          <cell r="CQ192">
            <v>279.53920853238293</v>
          </cell>
          <cell r="CR192">
            <v>279.53920853237446</v>
          </cell>
          <cell r="CS192">
            <v>295.4581924822744</v>
          </cell>
          <cell r="CT192">
            <v>410.02514816669077</v>
          </cell>
          <cell r="CU192">
            <v>410.02514816669077</v>
          </cell>
          <cell r="CV192">
            <v>411.74830734470908</v>
          </cell>
          <cell r="CW192">
            <v>411.05441774282662</v>
          </cell>
          <cell r="CX192">
            <v>411.05441774282662</v>
          </cell>
          <cell r="CY192">
            <v>395.14121620627276</v>
          </cell>
          <cell r="CZ192">
            <v>395.14121620628111</v>
          </cell>
          <cell r="DA192">
            <v>518.6535653416546</v>
          </cell>
          <cell r="DB192">
            <v>554.23275467826375</v>
          </cell>
          <cell r="DC192">
            <v>939.79829437853653</v>
          </cell>
          <cell r="DD192">
            <v>1892.9539635933547</v>
          </cell>
          <cell r="DE192">
            <v>1905.3745874670869</v>
          </cell>
          <cell r="DF192">
            <v>1905.3745874670785</v>
          </cell>
          <cell r="DG192">
            <v>1899.2741413838455</v>
          </cell>
          <cell r="DH192">
            <v>2440.8144987609885</v>
          </cell>
          <cell r="DI192">
            <v>2454.3973877178651</v>
          </cell>
          <cell r="DJ192">
            <v>2454.3973877178651</v>
          </cell>
          <cell r="DK192">
            <v>2574.370899883641</v>
          </cell>
          <cell r="DL192">
            <v>2605.3472881944144</v>
          </cell>
          <cell r="DM192">
            <v>2684.2887952354367</v>
          </cell>
          <cell r="DN192">
            <v>2697.0043221899587</v>
          </cell>
          <cell r="DO192">
            <v>2697.0737111501439</v>
          </cell>
          <cell r="DP192">
            <v>3608.9429490528587</v>
          </cell>
          <cell r="DQ192">
            <v>3721.3357173180329</v>
          </cell>
          <cell r="DR192">
            <v>3682.460552372484</v>
          </cell>
          <cell r="DS192">
            <v>3692.7069888269743</v>
          </cell>
          <cell r="DT192">
            <v>3816.2598148557868</v>
          </cell>
          <cell r="DU192">
            <v>3816.2598148557868</v>
          </cell>
          <cell r="DV192">
            <v>3828.9522121569244</v>
          </cell>
          <cell r="DW192">
            <v>4689.7685226009989</v>
          </cell>
          <cell r="DX192">
            <v>4677.4057228607608</v>
          </cell>
          <cell r="DY192">
            <v>4693.0818454500022</v>
          </cell>
          <cell r="DZ192">
            <v>4873.4295353930329</v>
          </cell>
          <cell r="EA192">
            <v>4950.1968550148213</v>
          </cell>
          <cell r="EB192">
            <v>2837.690438971963</v>
          </cell>
          <cell r="EC192">
            <v>2836.7768176628229</v>
          </cell>
          <cell r="ED192">
            <v>2628.3381636701729</v>
          </cell>
          <cell r="EE192">
            <v>2614.4372419791057</v>
          </cell>
          <cell r="EF192">
            <v>2629.5062111666721</v>
          </cell>
          <cell r="EG192">
            <v>2767.9545339826195</v>
          </cell>
          <cell r="EH192">
            <v>2767.9545339826195</v>
          </cell>
          <cell r="EI192">
            <v>2778.2587945705864</v>
          </cell>
          <cell r="EJ192">
            <v>2903.9395487118563</v>
          </cell>
          <cell r="EK192">
            <v>2898.920413924915</v>
          </cell>
          <cell r="EL192">
            <v>2898.4636032703365</v>
          </cell>
          <cell r="EM192">
            <v>2898.4636032703197</v>
          </cell>
          <cell r="EN192">
            <v>2884.6725474328687</v>
          </cell>
          <cell r="EO192">
            <v>2884.6725474328859</v>
          </cell>
        </row>
        <row r="193">
          <cell r="A193" t="str">
            <v xml:space="preserve">  Total</v>
          </cell>
          <cell r="B193">
            <v>1.8130615152171181E-2</v>
          </cell>
          <cell r="C193">
            <v>360979.33032910147</v>
          </cell>
          <cell r="D193">
            <v>374027.71860727144</v>
          </cell>
          <cell r="E193">
            <v>452927.96121424338</v>
          </cell>
          <cell r="F193">
            <v>497564.3200756911</v>
          </cell>
          <cell r="G193">
            <v>523621.29493171989</v>
          </cell>
          <cell r="H193">
            <v>527292.5003056291</v>
          </cell>
          <cell r="I193">
            <v>486815.66034971067</v>
          </cell>
          <cell r="J193">
            <v>542726.03444001905</v>
          </cell>
          <cell r="K193">
            <v>643938.68394265545</v>
          </cell>
          <cell r="L193">
            <v>526358.30835011322</v>
          </cell>
          <cell r="M193">
            <v>608972.81312043348</v>
          </cell>
          <cell r="N193">
            <v>597414.61121287127</v>
          </cell>
          <cell r="O193">
            <v>581468.70983971877</v>
          </cell>
          <cell r="P193">
            <v>600303.97221332777</v>
          </cell>
          <cell r="Q193">
            <v>668043.50872765982</v>
          </cell>
          <cell r="R193">
            <v>683077.54645257595</v>
          </cell>
          <cell r="S193">
            <v>672330.44819503999</v>
          </cell>
          <cell r="T193">
            <v>525620.2751060141</v>
          </cell>
          <cell r="U193">
            <v>525636.545805256</v>
          </cell>
          <cell r="V193">
            <v>458534.59083581774</v>
          </cell>
          <cell r="W193">
            <v>485191.85026105138</v>
          </cell>
          <cell r="X193">
            <v>447541.62910907855</v>
          </cell>
          <cell r="Y193">
            <v>382599.60410321655</v>
          </cell>
          <cell r="Z193">
            <v>400290.24500649428</v>
          </cell>
          <cell r="AA193">
            <v>425279.20787602244</v>
          </cell>
          <cell r="AB193">
            <v>364959.96456754516</v>
          </cell>
          <cell r="AC193">
            <v>410223.48104143568</v>
          </cell>
          <cell r="AD193">
            <v>382430.70094168052</v>
          </cell>
          <cell r="AE193">
            <v>411917.23512968462</v>
          </cell>
          <cell r="AF193">
            <v>382759.25641531643</v>
          </cell>
          <cell r="AG193">
            <v>408792.19373086642</v>
          </cell>
          <cell r="AH193">
            <v>358504.42679301731</v>
          </cell>
          <cell r="AI193">
            <v>382229.21176070446</v>
          </cell>
          <cell r="AJ193">
            <v>360566.39537416404</v>
          </cell>
          <cell r="AK193">
            <v>407027.33029399073</v>
          </cell>
          <cell r="AL193">
            <v>397319.60915065015</v>
          </cell>
          <cell r="AM193">
            <v>441174.47759462229</v>
          </cell>
          <cell r="AN193">
            <v>477252.16437696212</v>
          </cell>
          <cell r="AO193">
            <v>433817.58194955112</v>
          </cell>
          <cell r="AP193">
            <v>426606.73416404007</v>
          </cell>
          <cell r="AQ193">
            <v>466538.71198295295</v>
          </cell>
          <cell r="AR193">
            <v>446610.01916977664</v>
          </cell>
          <cell r="AS193">
            <v>462264.14437442709</v>
          </cell>
          <cell r="AT193">
            <v>475174.70598740299</v>
          </cell>
          <cell r="AU193">
            <v>488202.70860824478</v>
          </cell>
          <cell r="AV193">
            <v>533328.72367769212</v>
          </cell>
          <cell r="AW193">
            <v>527356.52610152971</v>
          </cell>
          <cell r="AX193">
            <v>475991.20556872594</v>
          </cell>
          <cell r="AY193">
            <v>463158.11253755086</v>
          </cell>
          <cell r="AZ193">
            <v>394617.4944761027</v>
          </cell>
          <cell r="BA193">
            <v>437141.05503010034</v>
          </cell>
          <cell r="BB193">
            <v>386885.03031302331</v>
          </cell>
          <cell r="BC193">
            <v>335338.11385998171</v>
          </cell>
          <cell r="BD193">
            <v>312459.62481592403</v>
          </cell>
          <cell r="BE193">
            <v>333567.60413740465</v>
          </cell>
          <cell r="BF193">
            <v>347900.80175140424</v>
          </cell>
          <cell r="BG193">
            <v>371268.24359697086</v>
          </cell>
          <cell r="BH193">
            <v>394451.86163071636</v>
          </cell>
          <cell r="BI193">
            <v>408056.36399584101</v>
          </cell>
          <cell r="BJ193">
            <v>397619.2912997104</v>
          </cell>
          <cell r="BK193">
            <v>442054.86248329486</v>
          </cell>
          <cell r="BL193">
            <v>441256.29245513654</v>
          </cell>
          <cell r="BM193">
            <v>371132.67896369216</v>
          </cell>
          <cell r="BN193">
            <v>331416.84597285534</v>
          </cell>
          <cell r="BO193">
            <v>309732.0968924819</v>
          </cell>
          <cell r="BP193">
            <v>517061.41688138322</v>
          </cell>
          <cell r="BQ193">
            <v>351090.69318095921</v>
          </cell>
          <cell r="BR193">
            <v>542206.61730699474</v>
          </cell>
          <cell r="BS193">
            <v>392010.64963922452</v>
          </cell>
          <cell r="BT193">
            <v>337618.49452938529</v>
          </cell>
          <cell r="BU193">
            <v>412745.12389690033</v>
          </cell>
          <cell r="BV193">
            <v>393581.10621908744</v>
          </cell>
          <cell r="BW193">
            <v>415516.94532343646</v>
          </cell>
          <cell r="BX193">
            <v>433144.57401559351</v>
          </cell>
          <cell r="BY193">
            <v>447816.13990686927</v>
          </cell>
          <cell r="BZ193">
            <v>384174.287097183</v>
          </cell>
          <cell r="CA193">
            <v>422631.62013059354</v>
          </cell>
          <cell r="CB193">
            <v>468583.57555898518</v>
          </cell>
          <cell r="CC193">
            <v>475368.9227475769</v>
          </cell>
          <cell r="CD193">
            <v>483230.56648264802</v>
          </cell>
          <cell r="CE193">
            <v>499271.41173401067</v>
          </cell>
          <cell r="CF193">
            <v>479142.87584837852</v>
          </cell>
          <cell r="CG193">
            <v>528011.28177547094</v>
          </cell>
          <cell r="CH193">
            <v>544398.52353452332</v>
          </cell>
          <cell r="CI193">
            <v>532617.8080970092</v>
          </cell>
          <cell r="CJ193">
            <v>520495.52945428347</v>
          </cell>
          <cell r="CK193">
            <v>483575.04980660096</v>
          </cell>
          <cell r="CL193">
            <v>525749.06383505045</v>
          </cell>
          <cell r="CM193">
            <v>495926.04848446022</v>
          </cell>
          <cell r="CN193">
            <v>512842.26816332847</v>
          </cell>
          <cell r="CO193">
            <v>552790.54776195507</v>
          </cell>
          <cell r="CP193">
            <v>488160.48730525444</v>
          </cell>
          <cell r="CQ193">
            <v>478768.1763307231</v>
          </cell>
          <cell r="CR193">
            <v>493751.8171911618</v>
          </cell>
          <cell r="CS193">
            <v>510190.46966449887</v>
          </cell>
          <cell r="CT193">
            <v>510034.24232401222</v>
          </cell>
          <cell r="CU193">
            <v>500365.91493172117</v>
          </cell>
          <cell r="CV193">
            <v>490494.67564383609</v>
          </cell>
          <cell r="CW193">
            <v>503451.09495090373</v>
          </cell>
          <cell r="CX193">
            <v>541977.15700248594</v>
          </cell>
          <cell r="CY193">
            <v>515771.41790185281</v>
          </cell>
          <cell r="CZ193">
            <v>519852.88328628428</v>
          </cell>
          <cell r="DA193">
            <v>486542.85196669016</v>
          </cell>
          <cell r="DB193">
            <v>414419.19698716782</v>
          </cell>
          <cell r="DC193">
            <v>401443.90248551255</v>
          </cell>
          <cell r="DD193">
            <v>418242.36991811637</v>
          </cell>
          <cell r="DE193">
            <v>414906.70399259264</v>
          </cell>
          <cell r="DF193">
            <v>432066.53452926385</v>
          </cell>
          <cell r="DG193">
            <v>383289.77884183143</v>
          </cell>
          <cell r="DH193">
            <v>460154.11256627034</v>
          </cell>
          <cell r="DI193">
            <v>489783.00528955745</v>
          </cell>
          <cell r="DJ193">
            <v>491654.49833196693</v>
          </cell>
          <cell r="DK193">
            <v>484564.59316700546</v>
          </cell>
          <cell r="DL193">
            <v>530850.641789924</v>
          </cell>
          <cell r="DM193">
            <v>493353.09979323309</v>
          </cell>
          <cell r="DN193">
            <v>486157.21997742291</v>
          </cell>
          <cell r="DO193">
            <v>442722.88257977774</v>
          </cell>
          <cell r="DP193">
            <v>506914.57042604318</v>
          </cell>
          <cell r="DQ193">
            <v>495613.70292244566</v>
          </cell>
          <cell r="DR193">
            <v>700410.2671729743</v>
          </cell>
          <cell r="DS193">
            <v>480193.96210867178</v>
          </cell>
          <cell r="DT193">
            <v>489360.74043477466</v>
          </cell>
          <cell r="DU193">
            <v>444614.88261382224</v>
          </cell>
          <cell r="DV193">
            <v>417456.64231679222</v>
          </cell>
          <cell r="DW193">
            <v>442092.13454641961</v>
          </cell>
          <cell r="DX193">
            <v>444033.4607829231</v>
          </cell>
          <cell r="DY193">
            <v>468028.40643883846</v>
          </cell>
          <cell r="DZ193">
            <v>472929.68022197823</v>
          </cell>
          <cell r="EA193">
            <v>482015.25628607447</v>
          </cell>
          <cell r="EB193">
            <v>437110.09950666438</v>
          </cell>
          <cell r="EC193">
            <v>472732.24169383326</v>
          </cell>
          <cell r="ED193">
            <v>454781.30976636527</v>
          </cell>
          <cell r="EE193">
            <v>500751.12403382524</v>
          </cell>
          <cell r="EF193">
            <v>392690.7076360975</v>
          </cell>
          <cell r="EG193">
            <v>401158.26605941093</v>
          </cell>
          <cell r="EH193">
            <v>404120.19837124244</v>
          </cell>
          <cell r="EI193">
            <v>422332.71658349066</v>
          </cell>
          <cell r="EJ193">
            <v>400195.78492353449</v>
          </cell>
          <cell r="EK193">
            <v>411940.86787713552</v>
          </cell>
          <cell r="EL193">
            <v>337061.72811392462</v>
          </cell>
          <cell r="EM193">
            <v>357797.17656368931</v>
          </cell>
          <cell r="EN193">
            <v>344991.25068375113</v>
          </cell>
          <cell r="EO193">
            <v>358941.49513193476</v>
          </cell>
        </row>
        <row r="197">
          <cell r="A197" t="str">
            <v>Credit balances @ 0%</v>
          </cell>
          <cell r="B197">
            <v>0</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C197">
            <v>0</v>
          </cell>
          <cell r="ED197">
            <v>0</v>
          </cell>
          <cell r="EE197">
            <v>0</v>
          </cell>
          <cell r="EF197">
            <v>0</v>
          </cell>
          <cell r="EG197">
            <v>0</v>
          </cell>
          <cell r="EH197">
            <v>0</v>
          </cell>
          <cell r="EI197">
            <v>0</v>
          </cell>
          <cell r="EJ197">
            <v>0</v>
          </cell>
          <cell r="EK197">
            <v>0</v>
          </cell>
          <cell r="EL197">
            <v>0</v>
          </cell>
          <cell r="EM197">
            <v>0</v>
          </cell>
          <cell r="EN197">
            <v>0</v>
          </cell>
          <cell r="EO197">
            <v>0</v>
          </cell>
        </row>
        <row r="198">
          <cell r="A198" t="str">
            <v>Current @ 1.75%</v>
          </cell>
          <cell r="B198">
            <v>1.7500000000000002E-2</v>
          </cell>
          <cell r="C198">
            <v>40151.769711461835</v>
          </cell>
          <cell r="D198">
            <v>29873.643680255343</v>
          </cell>
          <cell r="E198">
            <v>39265.675532875663</v>
          </cell>
          <cell r="F198">
            <v>40303.406779484736</v>
          </cell>
          <cell r="G198">
            <v>39459.011896523807</v>
          </cell>
          <cell r="H198">
            <v>36283.559634969191</v>
          </cell>
          <cell r="I198">
            <v>41076.175606999466</v>
          </cell>
          <cell r="J198">
            <v>38361.163861811663</v>
          </cell>
          <cell r="K198">
            <v>40708.698371803745</v>
          </cell>
          <cell r="L198">
            <v>31037.831150822571</v>
          </cell>
          <cell r="M198">
            <v>34254.012949096992</v>
          </cell>
          <cell r="N198">
            <v>33686.263803215363</v>
          </cell>
          <cell r="O198">
            <v>35491.1632245164</v>
          </cell>
          <cell r="P198">
            <v>44323.730876728034</v>
          </cell>
          <cell r="Q198">
            <v>40960.004898972686</v>
          </cell>
          <cell r="R198">
            <v>40637.047861567742</v>
          </cell>
          <cell r="S198">
            <v>42497.317143293294</v>
          </cell>
          <cell r="T198">
            <v>42830.66797231957</v>
          </cell>
          <cell r="U198">
            <v>42909.682410048954</v>
          </cell>
          <cell r="V198">
            <v>40344.614449508357</v>
          </cell>
          <cell r="W198">
            <v>41917.499980285284</v>
          </cell>
          <cell r="X198">
            <v>34318.079270077797</v>
          </cell>
          <cell r="Y198">
            <v>40813.137189573448</v>
          </cell>
          <cell r="Z198">
            <v>44033.927113512662</v>
          </cell>
          <cell r="AA198">
            <v>50387.828275966473</v>
          </cell>
          <cell r="AB198">
            <v>46175.36002824067</v>
          </cell>
          <cell r="AC198">
            <v>52748.633641435103</v>
          </cell>
          <cell r="AD198">
            <v>44287.177880796662</v>
          </cell>
          <cell r="AE198">
            <v>43691.311460884681</v>
          </cell>
          <cell r="AF198">
            <v>35592.769840321125</v>
          </cell>
          <cell r="AG198">
            <v>42645.993157907113</v>
          </cell>
          <cell r="AH198">
            <v>37073.549862760512</v>
          </cell>
          <cell r="AI198">
            <v>42412.518894798319</v>
          </cell>
          <cell r="AJ198">
            <v>38753.693426935453</v>
          </cell>
          <cell r="AK198">
            <v>46299.19587930954</v>
          </cell>
          <cell r="AL198">
            <v>41173.173422524509</v>
          </cell>
          <cell r="AM198">
            <v>42241.728498105505</v>
          </cell>
          <cell r="AN198">
            <v>46154.890188611535</v>
          </cell>
          <cell r="AO198">
            <v>35779.60932526418</v>
          </cell>
          <cell r="AP198">
            <v>37322.289142962814</v>
          </cell>
          <cell r="AQ198">
            <v>41227.562730205362</v>
          </cell>
          <cell r="AR198">
            <v>37802.510379847889</v>
          </cell>
          <cell r="AS198">
            <v>37216.591493807027</v>
          </cell>
          <cell r="AT198">
            <v>42439.986346035177</v>
          </cell>
          <cell r="AU198">
            <v>33847.8335635818</v>
          </cell>
          <cell r="AV198">
            <v>40103.393414955688</v>
          </cell>
          <cell r="AW198">
            <v>35330.300460555438</v>
          </cell>
          <cell r="AX198">
            <v>35445.016024262928</v>
          </cell>
          <cell r="AY198">
            <v>33234.240794147518</v>
          </cell>
          <cell r="AZ198">
            <v>32990.751198371087</v>
          </cell>
          <cell r="BA198">
            <v>37073.78429143504</v>
          </cell>
          <cell r="BB198">
            <v>37693.46377372084</v>
          </cell>
          <cell r="BC198">
            <v>27634.165273077</v>
          </cell>
          <cell r="BD198">
            <v>24793.834198675631</v>
          </cell>
          <cell r="BE198">
            <v>25777.94098223621</v>
          </cell>
          <cell r="BF198">
            <v>27522.408232972764</v>
          </cell>
          <cell r="BG198">
            <v>32131.084383514015</v>
          </cell>
          <cell r="BH198">
            <v>35825.500677820353</v>
          </cell>
          <cell r="BI198">
            <v>33613.627849277742</v>
          </cell>
          <cell r="BJ198">
            <v>29920.356545094684</v>
          </cell>
          <cell r="BK198">
            <v>28948.207816433296</v>
          </cell>
          <cell r="BL198">
            <v>31152.45665344215</v>
          </cell>
          <cell r="BM198">
            <v>33271.988364396631</v>
          </cell>
          <cell r="BN198">
            <v>28079.542988163797</v>
          </cell>
          <cell r="BO198">
            <v>32335.522715765026</v>
          </cell>
          <cell r="BP198">
            <v>30390.540524328175</v>
          </cell>
          <cell r="BQ198">
            <v>33376.090549335859</v>
          </cell>
          <cell r="BR198">
            <v>26983.095959925959</v>
          </cell>
          <cell r="BS198">
            <v>24307.523044518301</v>
          </cell>
          <cell r="BT198">
            <v>25888.884942743403</v>
          </cell>
          <cell r="BU198">
            <v>26325.546633442093</v>
          </cell>
          <cell r="BV198">
            <v>21968.688368156945</v>
          </cell>
          <cell r="BW198">
            <v>24766.055749974148</v>
          </cell>
          <cell r="BX198">
            <v>24819.92695341893</v>
          </cell>
          <cell r="BY198">
            <v>25698.865154551771</v>
          </cell>
          <cell r="BZ198">
            <v>21230.766772822397</v>
          </cell>
          <cell r="CA198">
            <v>21943.532484843141</v>
          </cell>
          <cell r="CB198">
            <v>22254.990374128298</v>
          </cell>
          <cell r="CC198">
            <v>21264.888119380157</v>
          </cell>
          <cell r="CD198">
            <v>29768.984263416376</v>
          </cell>
          <cell r="CE198">
            <v>31297.106903695592</v>
          </cell>
          <cell r="CF198">
            <v>28897.657573441815</v>
          </cell>
          <cell r="CG198">
            <v>29397.269772092044</v>
          </cell>
          <cell r="CH198">
            <v>30316.167774354391</v>
          </cell>
          <cell r="CI198">
            <v>33038.155206165968</v>
          </cell>
          <cell r="CJ198">
            <v>28363.024597930769</v>
          </cell>
          <cell r="CK198">
            <v>29374.629190398293</v>
          </cell>
          <cell r="CL198">
            <v>34017.012642608126</v>
          </cell>
          <cell r="CM198">
            <v>26269.544996172415</v>
          </cell>
          <cell r="CN198">
            <v>30393.948847409818</v>
          </cell>
          <cell r="CO198">
            <v>33071.222466956977</v>
          </cell>
          <cell r="CP198">
            <v>34066.841722281424</v>
          </cell>
          <cell r="CQ198">
            <v>38426.526961266136</v>
          </cell>
          <cell r="CR198">
            <v>33368.548692165052</v>
          </cell>
          <cell r="CS198">
            <v>31986.411702315454</v>
          </cell>
          <cell r="CT198">
            <v>25754.926495239273</v>
          </cell>
          <cell r="CU198">
            <v>32617.719521472613</v>
          </cell>
          <cell r="CV198">
            <v>25999.225122923406</v>
          </cell>
          <cell r="CW198">
            <v>30811.427189075974</v>
          </cell>
          <cell r="CX198">
            <v>30851.731212453469</v>
          </cell>
          <cell r="CY198">
            <v>29388.374300143001</v>
          </cell>
          <cell r="CZ198">
            <v>33266.79062531735</v>
          </cell>
          <cell r="DA198">
            <v>22803.894321691372</v>
          </cell>
          <cell r="DB198">
            <v>28280.918568810936</v>
          </cell>
          <cell r="DC198">
            <v>24369.248789135738</v>
          </cell>
          <cell r="DD198">
            <v>22799.7191301327</v>
          </cell>
          <cell r="DE198">
            <v>24372.620008398393</v>
          </cell>
          <cell r="DF198">
            <v>24495.928985237606</v>
          </cell>
          <cell r="DG198">
            <v>24390.859233891359</v>
          </cell>
          <cell r="DH198">
            <v>20833.997927725315</v>
          </cell>
          <cell r="DI198">
            <v>21312.856779838577</v>
          </cell>
          <cell r="DJ198">
            <v>21786.449082153711</v>
          </cell>
          <cell r="DK198">
            <v>20255.158619001395</v>
          </cell>
          <cell r="DL198">
            <v>30596.90437613102</v>
          </cell>
          <cell r="DM198">
            <v>26495.334889714741</v>
          </cell>
          <cell r="DN198">
            <v>28373.002152164525</v>
          </cell>
          <cell r="DO198">
            <v>23806.799755143053</v>
          </cell>
          <cell r="DP198">
            <v>26237.930687202297</v>
          </cell>
          <cell r="DQ198">
            <v>25589.190650615186</v>
          </cell>
          <cell r="DR198">
            <v>16132.906957919122</v>
          </cell>
          <cell r="DS198">
            <v>17231.125356206274</v>
          </cell>
          <cell r="DT198">
            <v>15618.158593619512</v>
          </cell>
          <cell r="DU198">
            <v>20986.858915813715</v>
          </cell>
          <cell r="DV198">
            <v>17782.150967600664</v>
          </cell>
          <cell r="DW198">
            <v>22958.274205206235</v>
          </cell>
          <cell r="DX198">
            <v>20839.138999153769</v>
          </cell>
          <cell r="DY198">
            <v>17244.775851212562</v>
          </cell>
          <cell r="DZ198">
            <v>8805.3383400311923</v>
          </cell>
          <cell r="EA198">
            <v>20019.370764124873</v>
          </cell>
          <cell r="EB198">
            <v>18992.369604660158</v>
          </cell>
          <cell r="EC198">
            <v>21548.036975352286</v>
          </cell>
          <cell r="ED198">
            <v>20510.539988764016</v>
          </cell>
          <cell r="EE198">
            <v>25919.077838138779</v>
          </cell>
          <cell r="EF198">
            <v>22072.607732460787</v>
          </cell>
          <cell r="EG198">
            <v>22045.013453624466</v>
          </cell>
          <cell r="EH198">
            <v>20439.001127292431</v>
          </cell>
          <cell r="EI198">
            <v>21357.047934216411</v>
          </cell>
          <cell r="EJ198">
            <v>18464.440445971923</v>
          </cell>
          <cell r="EK198">
            <v>19916.112859721379</v>
          </cell>
          <cell r="EL198">
            <v>16947.543228820585</v>
          </cell>
          <cell r="EM198">
            <v>20782.547917123327</v>
          </cell>
          <cell r="EN198">
            <v>19869.153591793205</v>
          </cell>
          <cell r="EO198">
            <v>19458.906953101861</v>
          </cell>
        </row>
        <row r="199">
          <cell r="A199" t="str">
            <v>1 to 30 @ 1.75%</v>
          </cell>
          <cell r="B199">
            <v>1.7500000000000002E-2</v>
          </cell>
          <cell r="C199">
            <v>13199.023326239614</v>
          </cell>
          <cell r="D199">
            <v>18752.366924600137</v>
          </cell>
          <cell r="E199">
            <v>15069.206748399198</v>
          </cell>
          <cell r="F199">
            <v>13971.841737948807</v>
          </cell>
          <cell r="G199">
            <v>12603.72813648635</v>
          </cell>
          <cell r="H199">
            <v>15847.326452573394</v>
          </cell>
          <cell r="I199">
            <v>14403.00160690622</v>
          </cell>
          <cell r="J199">
            <v>13820.566600814764</v>
          </cell>
          <cell r="K199">
            <v>15945.065501209621</v>
          </cell>
          <cell r="L199">
            <v>14449.792558419162</v>
          </cell>
          <cell r="M199">
            <v>17828.438319097681</v>
          </cell>
          <cell r="N199">
            <v>20455.046167853332</v>
          </cell>
          <cell r="O199">
            <v>11279.806869977783</v>
          </cell>
          <cell r="P199">
            <v>10259.050451902745</v>
          </cell>
          <cell r="Q199">
            <v>12267.642250039375</v>
          </cell>
          <cell r="R199">
            <v>12886.94023760448</v>
          </cell>
          <cell r="S199">
            <v>11176.922196262582</v>
          </cell>
          <cell r="T199">
            <v>11574.164452359231</v>
          </cell>
          <cell r="U199">
            <v>11564.381187214001</v>
          </cell>
          <cell r="V199">
            <v>13179.294382414213</v>
          </cell>
          <cell r="W199">
            <v>13303.607692171987</v>
          </cell>
          <cell r="X199">
            <v>13603.867142924906</v>
          </cell>
          <cell r="Y199">
            <v>11557.195864012932</v>
          </cell>
          <cell r="Z199">
            <v>12087.802906509882</v>
          </cell>
          <cell r="AA199">
            <v>10377.76833710316</v>
          </cell>
          <cell r="AB199">
            <v>12328.49622356428</v>
          </cell>
          <cell r="AC199">
            <v>10420.368074953778</v>
          </cell>
          <cell r="AD199">
            <v>10495.157230968854</v>
          </cell>
          <cell r="AE199">
            <v>14793.433962988491</v>
          </cell>
          <cell r="AF199">
            <v>15631.227233282554</v>
          </cell>
          <cell r="AG199">
            <v>15158.083381216027</v>
          </cell>
          <cell r="AH199">
            <v>16772.655052627812</v>
          </cell>
          <cell r="AI199">
            <v>14578.838460289067</v>
          </cell>
          <cell r="AJ199">
            <v>11862.498398381435</v>
          </cell>
          <cell r="AK199">
            <v>11374.493623540944</v>
          </cell>
          <cell r="AL199">
            <v>14726.479615660519</v>
          </cell>
          <cell r="AM199">
            <v>15608.040719488485</v>
          </cell>
          <cell r="AN199">
            <v>14694.042445177442</v>
          </cell>
          <cell r="AO199">
            <v>13291.930614374782</v>
          </cell>
          <cell r="AP199">
            <v>12137.641599445378</v>
          </cell>
          <cell r="AQ199">
            <v>11898.331917531847</v>
          </cell>
          <cell r="AR199">
            <v>12002.893683865379</v>
          </cell>
          <cell r="AS199">
            <v>12631.607608767719</v>
          </cell>
          <cell r="AT199">
            <v>12431.452237804173</v>
          </cell>
          <cell r="AU199">
            <v>13074.737169731194</v>
          </cell>
          <cell r="AV199">
            <v>11549.16811546708</v>
          </cell>
          <cell r="AW199">
            <v>10719.960162926051</v>
          </cell>
          <cell r="AX199">
            <v>12056.062950516362</v>
          </cell>
          <cell r="AY199">
            <v>11956.653218103265</v>
          </cell>
          <cell r="AZ199">
            <v>11988.843479536339</v>
          </cell>
          <cell r="BA199">
            <v>11379.384412844947</v>
          </cell>
          <cell r="BB199">
            <v>9709.8727793477592</v>
          </cell>
          <cell r="BC199">
            <v>15661.022274546123</v>
          </cell>
          <cell r="BD199">
            <v>11400.817771191756</v>
          </cell>
          <cell r="BE199">
            <v>12847.49601090521</v>
          </cell>
          <cell r="BF199">
            <v>11850.219901409151</v>
          </cell>
          <cell r="BG199">
            <v>10704.361548769084</v>
          </cell>
          <cell r="BH199">
            <v>8097.4428415602906</v>
          </cell>
          <cell r="BI199">
            <v>10619.19546650494</v>
          </cell>
          <cell r="BJ199">
            <v>8481.7824132570167</v>
          </cell>
          <cell r="BK199">
            <v>10887.846679821754</v>
          </cell>
          <cell r="BL199">
            <v>11303.700380177328</v>
          </cell>
          <cell r="BM199">
            <v>9988.532410529584</v>
          </cell>
          <cell r="BN199">
            <v>10579.902690848634</v>
          </cell>
          <cell r="BO199">
            <v>6150.9746421729042</v>
          </cell>
          <cell r="BP199">
            <v>6782.8793268546315</v>
          </cell>
          <cell r="BQ199">
            <v>6940.5541981494953</v>
          </cell>
          <cell r="BR199">
            <v>9298.2237849523244</v>
          </cell>
          <cell r="BS199">
            <v>7741.0196773102016</v>
          </cell>
          <cell r="BT199">
            <v>6446.2232221712711</v>
          </cell>
          <cell r="BU199">
            <v>6208.7576000615254</v>
          </cell>
          <cell r="BV199">
            <v>8271.4319247574531</v>
          </cell>
          <cell r="BW199">
            <v>5769.6290113611967</v>
          </cell>
          <cell r="BX199">
            <v>5759.9835363073944</v>
          </cell>
          <cell r="BY199">
            <v>6488.2777025364649</v>
          </cell>
          <cell r="BZ199">
            <v>5888.6828547771911</v>
          </cell>
          <cell r="CA199">
            <v>7048.4423218554475</v>
          </cell>
          <cell r="CB199">
            <v>4645.2045230291087</v>
          </cell>
          <cell r="CC199">
            <v>5683.6375377782551</v>
          </cell>
          <cell r="CD199">
            <v>5276.8402050231607</v>
          </cell>
          <cell r="CE199">
            <v>4187.2482759973764</v>
          </cell>
          <cell r="CF199">
            <v>7093.7282075471931</v>
          </cell>
          <cell r="CG199">
            <v>5904.6253538747023</v>
          </cell>
          <cell r="CH199">
            <v>9000.0188738490942</v>
          </cell>
          <cell r="CI199">
            <v>8126.9602787963295</v>
          </cell>
          <cell r="CJ199">
            <v>9022.554552927344</v>
          </cell>
          <cell r="CK199">
            <v>10602.759992576035</v>
          </cell>
          <cell r="CL199">
            <v>9259.7628094562806</v>
          </cell>
          <cell r="CM199">
            <v>10720.574062476608</v>
          </cell>
          <cell r="CN199">
            <v>10361.932089850938</v>
          </cell>
          <cell r="CO199">
            <v>6757.6897127962884</v>
          </cell>
          <cell r="CP199">
            <v>7326.4143518099045</v>
          </cell>
          <cell r="CQ199">
            <v>6273.4592396156586</v>
          </cell>
          <cell r="CR199">
            <v>7492.1142731910586</v>
          </cell>
          <cell r="CS199">
            <v>7904.519848186439</v>
          </cell>
          <cell r="CT199">
            <v>14085.221901480118</v>
          </cell>
          <cell r="CU199">
            <v>8239.2624077322689</v>
          </cell>
          <cell r="CV199">
            <v>9516.9334265628058</v>
          </cell>
          <cell r="CW199">
            <v>7026.365043595446</v>
          </cell>
          <cell r="CX199">
            <v>8688.5854393537247</v>
          </cell>
          <cell r="CY199">
            <v>7559.0665966743582</v>
          </cell>
          <cell r="CZ199">
            <v>6472.3744997563372</v>
          </cell>
          <cell r="DA199">
            <v>11846.260080654341</v>
          </cell>
          <cell r="DB199">
            <v>6282.3041154478979</v>
          </cell>
          <cell r="DC199">
            <v>5424.0020465147554</v>
          </cell>
          <cell r="DD199">
            <v>9650.9643951676899</v>
          </cell>
          <cell r="DE199">
            <v>3587.9089386279643</v>
          </cell>
          <cell r="DF199">
            <v>3463.3950995939213</v>
          </cell>
          <cell r="DG199">
            <v>2000.4773615773181</v>
          </cell>
          <cell r="DH199">
            <v>7733.4982272398338</v>
          </cell>
          <cell r="DI199">
            <v>5707.1105942471595</v>
          </cell>
          <cell r="DJ199">
            <v>6499.0216192860826</v>
          </cell>
          <cell r="DK199">
            <v>7710.4587794919398</v>
          </cell>
          <cell r="DL199">
            <v>7227.0332905296618</v>
          </cell>
          <cell r="DM199">
            <v>7633.8459707735201</v>
          </cell>
          <cell r="DN199">
            <v>6683.2501759483248</v>
          </cell>
          <cell r="DO199">
            <v>8193.9866412638839</v>
          </cell>
          <cell r="DP199">
            <v>5538.9992619391232</v>
          </cell>
          <cell r="DQ199">
            <v>5684.1637373930171</v>
          </cell>
          <cell r="DR199">
            <v>8374.8362205922313</v>
          </cell>
          <cell r="DS199">
            <v>7594.0342476125288</v>
          </cell>
          <cell r="DT199">
            <v>8209.1816670624776</v>
          </cell>
          <cell r="DU199">
            <v>6718.796646462737</v>
          </cell>
          <cell r="DV199">
            <v>5973.1009577812483</v>
          </cell>
          <cell r="DW199">
            <v>5443.4024528883783</v>
          </cell>
          <cell r="DX199">
            <v>7643.3808089852446</v>
          </cell>
          <cell r="DY199">
            <v>4697.6440250220539</v>
          </cell>
          <cell r="DZ199">
            <v>11983.935318898901</v>
          </cell>
          <cell r="EA199">
            <v>5767.8050213504102</v>
          </cell>
          <cell r="EB199">
            <v>6243.9615348651723</v>
          </cell>
          <cell r="EC199">
            <v>4517.5441114910218</v>
          </cell>
          <cell r="ED199">
            <v>4491.7223832800728</v>
          </cell>
          <cell r="EE199">
            <v>4937.6601973798925</v>
          </cell>
          <cell r="EF199">
            <v>5314.7898224320406</v>
          </cell>
          <cell r="EG199">
            <v>5342.5137959810982</v>
          </cell>
          <cell r="EH199">
            <v>5908.9963524054047</v>
          </cell>
          <cell r="EI199">
            <v>6158.3859613623608</v>
          </cell>
          <cell r="EJ199">
            <v>7546.7616210676133</v>
          </cell>
          <cell r="EK199">
            <v>7029.116797734695</v>
          </cell>
          <cell r="EL199">
            <v>6828.0552503191884</v>
          </cell>
          <cell r="EM199">
            <v>6912.9919635204869</v>
          </cell>
          <cell r="EN199">
            <v>7301.5011612030339</v>
          </cell>
          <cell r="EO199">
            <v>6317.0619611550555</v>
          </cell>
        </row>
        <row r="200">
          <cell r="A200" t="str">
            <v>31 to 60 @ 1.75%</v>
          </cell>
          <cell r="B200">
            <v>1.7500000000000002E-2</v>
          </cell>
          <cell r="C200">
            <v>4225.060777929717</v>
          </cell>
          <cell r="D200">
            <v>4710.4856567743682</v>
          </cell>
          <cell r="E200">
            <v>4283.6556348393233</v>
          </cell>
          <cell r="F200">
            <v>3677.8664731534518</v>
          </cell>
          <cell r="G200">
            <v>3356.9162463946836</v>
          </cell>
          <cell r="H200">
            <v>3291.7162350900321</v>
          </cell>
          <cell r="I200">
            <v>3070.3695238717219</v>
          </cell>
          <cell r="J200">
            <v>2731.9469400970106</v>
          </cell>
          <cell r="K200">
            <v>2986.5572250395317</v>
          </cell>
          <cell r="L200">
            <v>3037.5147667712877</v>
          </cell>
          <cell r="M200">
            <v>3348.1290501356016</v>
          </cell>
          <cell r="N200">
            <v>2851.9094897708051</v>
          </cell>
          <cell r="O200">
            <v>3229.2949625202591</v>
          </cell>
          <cell r="P200">
            <v>3017.9487424419926</v>
          </cell>
          <cell r="Q200">
            <v>3431.2276064134089</v>
          </cell>
          <cell r="R200">
            <v>2418.2621470575814</v>
          </cell>
          <cell r="S200">
            <v>2318.6049996333113</v>
          </cell>
          <cell r="T200">
            <v>2486.8725052885488</v>
          </cell>
          <cell r="U200">
            <v>2486.5928774163449</v>
          </cell>
          <cell r="V200">
            <v>2456.9951610083099</v>
          </cell>
          <cell r="W200">
            <v>2216.7988664746499</v>
          </cell>
          <cell r="X200">
            <v>1929.8293290689289</v>
          </cell>
          <cell r="Y200">
            <v>2264.3124991892769</v>
          </cell>
          <cell r="Z200">
            <v>1935.9956464775616</v>
          </cell>
          <cell r="AA200">
            <v>2577.0882486634596</v>
          </cell>
          <cell r="AB200">
            <v>2388.1628544782957</v>
          </cell>
          <cell r="AC200">
            <v>2498.544860781521</v>
          </cell>
          <cell r="AD200">
            <v>2029.4375669136218</v>
          </cell>
          <cell r="AE200">
            <v>2425.9084008827322</v>
          </cell>
          <cell r="AF200">
            <v>2345.4310607628199</v>
          </cell>
          <cell r="AG200">
            <v>2414.723960609474</v>
          </cell>
          <cell r="AH200">
            <v>2762.1835168065577</v>
          </cell>
          <cell r="AI200">
            <v>2881.2125681253174</v>
          </cell>
          <cell r="AJ200">
            <v>3252.7145557590734</v>
          </cell>
          <cell r="AK200">
            <v>3241.9493886403984</v>
          </cell>
          <cell r="AL200">
            <v>2448.1401659527105</v>
          </cell>
          <cell r="AM200">
            <v>3366.9410236707931</v>
          </cell>
          <cell r="AN200">
            <v>3480.8001637745156</v>
          </cell>
          <cell r="AO200">
            <v>3265.4996885142896</v>
          </cell>
          <cell r="AP200">
            <v>4355.4791837947923</v>
          </cell>
          <cell r="AQ200">
            <v>4472.5518519304633</v>
          </cell>
          <cell r="AR200">
            <v>3777.1716402584889</v>
          </cell>
          <cell r="AS200">
            <v>4098.1011226093669</v>
          </cell>
          <cell r="AT200">
            <v>4204.7727470136278</v>
          </cell>
          <cell r="AU200">
            <v>4246.6661630736608</v>
          </cell>
          <cell r="AV200">
            <v>5566.1643170512207</v>
          </cell>
          <cell r="AW200">
            <v>5418.6899602114981</v>
          </cell>
          <cell r="AX200">
            <v>4485.9873134403342</v>
          </cell>
          <cell r="AY200">
            <v>4305.1380714194329</v>
          </cell>
          <cell r="AZ200">
            <v>4187.137470501576</v>
          </cell>
          <cell r="BA200">
            <v>4022.623184790863</v>
          </cell>
          <cell r="BB200">
            <v>3374.2062887364095</v>
          </cell>
          <cell r="BC200">
            <v>3224.4780435467906</v>
          </cell>
          <cell r="BD200">
            <v>3361.1035810213871</v>
          </cell>
          <cell r="BE200">
            <v>3175.0147737979805</v>
          </cell>
          <cell r="BF200">
            <v>3435.567572659138</v>
          </cell>
          <cell r="BG200">
            <v>3173.3901324874028</v>
          </cell>
          <cell r="BH200">
            <v>2749.6257292695141</v>
          </cell>
          <cell r="BI200">
            <v>2651.4463257633674</v>
          </cell>
          <cell r="BJ200">
            <v>2185.3414054666214</v>
          </cell>
          <cell r="BK200">
            <v>2375.7546627932697</v>
          </cell>
          <cell r="BL200">
            <v>2377.1337442836261</v>
          </cell>
          <cell r="BM200">
            <v>2137.5300989314637</v>
          </cell>
          <cell r="BN200">
            <v>1584.0409626098833</v>
          </cell>
          <cell r="BO200">
            <v>2082.1956557887115</v>
          </cell>
          <cell r="BP200">
            <v>1251.1871561043483</v>
          </cell>
          <cell r="BQ200">
            <v>1290.3563085819285</v>
          </cell>
          <cell r="BR200">
            <v>1998.6813680844971</v>
          </cell>
          <cell r="BS200">
            <v>1601.1159714551925</v>
          </cell>
          <cell r="BT200">
            <v>1717.3054000451866</v>
          </cell>
          <cell r="BU200">
            <v>1755.5594374235041</v>
          </cell>
          <cell r="BV200">
            <v>1804.5801598040011</v>
          </cell>
          <cell r="BW200">
            <v>1683.3506833654324</v>
          </cell>
          <cell r="BX200">
            <v>1569.5289843881451</v>
          </cell>
          <cell r="BY200">
            <v>1335.1598446268079</v>
          </cell>
          <cell r="BZ200">
            <v>1136.4715923968563</v>
          </cell>
          <cell r="CA200">
            <v>1016.6215347560886</v>
          </cell>
          <cell r="CB200">
            <v>1326.4041866138664</v>
          </cell>
          <cell r="CC200">
            <v>1074.1413928373304</v>
          </cell>
          <cell r="CD200">
            <v>1202.5443867163779</v>
          </cell>
          <cell r="CE200">
            <v>1368.5642442094565</v>
          </cell>
          <cell r="CF200">
            <v>1040.135068118436</v>
          </cell>
          <cell r="CG200">
            <v>1045.6453225458426</v>
          </cell>
          <cell r="CH200">
            <v>1386.6058075394455</v>
          </cell>
          <cell r="CI200">
            <v>1347.4928167515181</v>
          </cell>
          <cell r="CJ200">
            <v>1042.0430476831168</v>
          </cell>
          <cell r="CK200">
            <v>1055.0998815855705</v>
          </cell>
          <cell r="CL200">
            <v>991.01281619688552</v>
          </cell>
          <cell r="CM200">
            <v>651.81982221697092</v>
          </cell>
          <cell r="CN200">
            <v>642.43930216149965</v>
          </cell>
          <cell r="CO200">
            <v>1370.5319271919657</v>
          </cell>
          <cell r="CP200">
            <v>1074.5972638497349</v>
          </cell>
          <cell r="CQ200">
            <v>1332.0485207508036</v>
          </cell>
          <cell r="CR200">
            <v>1263.6911431038568</v>
          </cell>
          <cell r="CS200">
            <v>1400.8153896364186</v>
          </cell>
          <cell r="CT200">
            <v>1451.5985434189233</v>
          </cell>
          <cell r="CU200">
            <v>1248.0532326295054</v>
          </cell>
          <cell r="CV200">
            <v>1644.534017168254</v>
          </cell>
          <cell r="CW200">
            <v>1388.6670933380428</v>
          </cell>
          <cell r="CX200">
            <v>1335.2239330414261</v>
          </cell>
          <cell r="CY200">
            <v>2393.1688342748885</v>
          </cell>
          <cell r="CZ200">
            <v>2876.2772542385273</v>
          </cell>
          <cell r="DA200">
            <v>2388.6347475943548</v>
          </cell>
          <cell r="DB200">
            <v>2471.4304017862291</v>
          </cell>
          <cell r="DC200">
            <v>3153.1128954095648</v>
          </cell>
          <cell r="DD200">
            <v>2743.3519794395343</v>
          </cell>
          <cell r="DE200">
            <v>2284.0783781799487</v>
          </cell>
          <cell r="DF200">
            <v>2052.1903033329586</v>
          </cell>
          <cell r="DG200">
            <v>3331.5571353450473</v>
          </cell>
          <cell r="DH200">
            <v>1926.4950449715418</v>
          </cell>
          <cell r="DI200">
            <v>1916.1295871756183</v>
          </cell>
          <cell r="DJ200">
            <v>1862.3840307542362</v>
          </cell>
          <cell r="DK200">
            <v>2092.5064697784874</v>
          </cell>
          <cell r="DL200">
            <v>1945.6313396154483</v>
          </cell>
          <cell r="DM200">
            <v>1861.1557256919561</v>
          </cell>
          <cell r="DN200">
            <v>1972.777336856881</v>
          </cell>
          <cell r="DO200">
            <v>1921.8762941222224</v>
          </cell>
          <cell r="DP200">
            <v>985.48333524509314</v>
          </cell>
          <cell r="DQ200">
            <v>2162.0224985002465</v>
          </cell>
          <cell r="DR200">
            <v>1425.4976932969394</v>
          </cell>
          <cell r="DS200">
            <v>1348.1735031762553</v>
          </cell>
          <cell r="DT200">
            <v>1080.013915461054</v>
          </cell>
          <cell r="DU200">
            <v>1167.291542333154</v>
          </cell>
          <cell r="DV200">
            <v>1978.708213668652</v>
          </cell>
          <cell r="DW200">
            <v>1619.6058163800651</v>
          </cell>
          <cell r="DX200">
            <v>1282.7336662779526</v>
          </cell>
          <cell r="DY200">
            <v>2620.2850206923654</v>
          </cell>
          <cell r="DZ200">
            <v>3316.1904200567656</v>
          </cell>
          <cell r="EA200">
            <v>2832.0162772195108</v>
          </cell>
          <cell r="EB200">
            <v>2359.7679764204158</v>
          </cell>
          <cell r="EC200">
            <v>2303.0824483052734</v>
          </cell>
          <cell r="ED200">
            <v>2542.4354742255327</v>
          </cell>
          <cell r="EE200">
            <v>2507.3492597203162</v>
          </cell>
          <cell r="EF200">
            <v>2649.3319140421268</v>
          </cell>
          <cell r="EG200">
            <v>887.91057917942737</v>
          </cell>
          <cell r="EH200">
            <v>1038.7630700844327</v>
          </cell>
          <cell r="EI200">
            <v>1065.5734464177324</v>
          </cell>
          <cell r="EJ200">
            <v>937.64757392014735</v>
          </cell>
          <cell r="EK200">
            <v>1098.2234578988325</v>
          </cell>
          <cell r="EL200">
            <v>884.65792348381774</v>
          </cell>
          <cell r="EM200">
            <v>1540.7428296936475</v>
          </cell>
          <cell r="EN200">
            <v>1363.6543970347914</v>
          </cell>
          <cell r="EO200">
            <v>1507.6740510191321</v>
          </cell>
        </row>
        <row r="201">
          <cell r="A201" t="str">
            <v>61 to 90 @ 40%</v>
          </cell>
          <cell r="B201">
            <v>0.4</v>
          </cell>
          <cell r="C201">
            <v>48695.761351372421</v>
          </cell>
          <cell r="D201">
            <v>52528.822931949398</v>
          </cell>
          <cell r="E201">
            <v>54364.280432142186</v>
          </cell>
          <cell r="F201">
            <v>49642.847414041869</v>
          </cell>
          <cell r="G201">
            <v>48632.096980399554</v>
          </cell>
          <cell r="H201">
            <v>44508.014245850143</v>
          </cell>
          <cell r="I201">
            <v>39273.469141867659</v>
          </cell>
          <cell r="J201">
            <v>36991.686429974055</v>
          </cell>
          <cell r="K201">
            <v>36283.325374948392</v>
          </cell>
          <cell r="L201">
            <v>33294.122213933893</v>
          </cell>
          <cell r="M201">
            <v>35847.871100343757</v>
          </cell>
          <cell r="N201">
            <v>32233.550506876301</v>
          </cell>
          <cell r="O201">
            <v>24220.790940158899</v>
          </cell>
          <cell r="P201">
            <v>29272.685026214309</v>
          </cell>
          <cell r="Q201">
            <v>27638.409251261128</v>
          </cell>
          <cell r="R201">
            <v>35843.457191487323</v>
          </cell>
          <cell r="S201">
            <v>34887.786172465683</v>
          </cell>
          <cell r="T201">
            <v>36882.957784301041</v>
          </cell>
          <cell r="U201">
            <v>36882.957784301041</v>
          </cell>
          <cell r="V201">
            <v>35193.830036318926</v>
          </cell>
          <cell r="W201">
            <v>38664.808457806044</v>
          </cell>
          <cell r="X201">
            <v>38916.667253636602</v>
          </cell>
          <cell r="Y201">
            <v>24274.285973521935</v>
          </cell>
          <cell r="Z201">
            <v>22845.108545116782</v>
          </cell>
          <cell r="AA201">
            <v>23538.323532110211</v>
          </cell>
          <cell r="AB201">
            <v>22882.050456532648</v>
          </cell>
          <cell r="AC201">
            <v>23238.944863377295</v>
          </cell>
          <cell r="AD201">
            <v>22412.680400164812</v>
          </cell>
          <cell r="AE201">
            <v>24671.649563925359</v>
          </cell>
          <cell r="AF201">
            <v>23997.366198236668</v>
          </cell>
          <cell r="AG201">
            <v>24543.306972172421</v>
          </cell>
          <cell r="AH201">
            <v>21790.076390047561</v>
          </cell>
          <cell r="AI201">
            <v>22822.013586200734</v>
          </cell>
          <cell r="AJ201">
            <v>20634.353143860488</v>
          </cell>
          <cell r="AK201">
            <v>27657.795755749328</v>
          </cell>
          <cell r="AL201">
            <v>26926.393710998876</v>
          </cell>
          <cell r="AM201">
            <v>26845.671220646349</v>
          </cell>
          <cell r="AN201">
            <v>32242.170157708595</v>
          </cell>
          <cell r="AO201">
            <v>28672.532199660247</v>
          </cell>
          <cell r="AP201">
            <v>25528.425894909578</v>
          </cell>
          <cell r="AQ201">
            <v>27943.547203689686</v>
          </cell>
          <cell r="AR201">
            <v>41098.822838468564</v>
          </cell>
          <cell r="AS201">
            <v>40597.15222113303</v>
          </cell>
          <cell r="AT201">
            <v>45897.990766691073</v>
          </cell>
          <cell r="AU201">
            <v>44596.35795699669</v>
          </cell>
          <cell r="AV201">
            <v>48312.441315522687</v>
          </cell>
          <cell r="AW201">
            <v>41144.118409702671</v>
          </cell>
          <cell r="AX201">
            <v>59314.064808338109</v>
          </cell>
          <cell r="AY201">
            <v>60254.038502588242</v>
          </cell>
          <cell r="AZ201">
            <v>22739.583356439132</v>
          </cell>
          <cell r="BA201">
            <v>41484.290077141915</v>
          </cell>
          <cell r="BB201">
            <v>39206.570474361564</v>
          </cell>
          <cell r="BC201">
            <v>44627.629248388264</v>
          </cell>
          <cell r="BD201">
            <v>40493.458130015904</v>
          </cell>
          <cell r="BE201">
            <v>42313.22987026388</v>
          </cell>
          <cell r="BF201">
            <v>61651.497466302819</v>
          </cell>
          <cell r="BG201">
            <v>47503.624320855371</v>
          </cell>
          <cell r="BH201">
            <v>49849.965750319818</v>
          </cell>
          <cell r="BI201">
            <v>40757.352055496915</v>
          </cell>
          <cell r="BJ201">
            <v>41366.880101560877</v>
          </cell>
          <cell r="BK201">
            <v>31776.716722649173</v>
          </cell>
          <cell r="BL201">
            <v>24852.56585784772</v>
          </cell>
          <cell r="BM201">
            <v>38634.824717120187</v>
          </cell>
          <cell r="BN201">
            <v>27059.342958719873</v>
          </cell>
          <cell r="BO201">
            <v>29046.739152071903</v>
          </cell>
          <cell r="BP201">
            <v>18639.478362577047</v>
          </cell>
          <cell r="BQ201">
            <v>15116.974783207792</v>
          </cell>
          <cell r="BR201">
            <v>32172.615435004176</v>
          </cell>
          <cell r="BS201">
            <v>16863.706932972993</v>
          </cell>
          <cell r="BT201">
            <v>11956.30379168326</v>
          </cell>
          <cell r="BU201">
            <v>11889.601726231031</v>
          </cell>
          <cell r="BV201">
            <v>19747.115059353549</v>
          </cell>
          <cell r="BW201">
            <v>18114.574008405081</v>
          </cell>
          <cell r="BX201">
            <v>21184.835039746344</v>
          </cell>
          <cell r="BY201">
            <v>19885.923819268239</v>
          </cell>
          <cell r="BZ201">
            <v>13401.363582087095</v>
          </cell>
          <cell r="CA201">
            <v>14253.105358515422</v>
          </cell>
          <cell r="CB201">
            <v>10586.831708578004</v>
          </cell>
          <cell r="CC201">
            <v>9471.276960455556</v>
          </cell>
          <cell r="CD201">
            <v>11894.840592725255</v>
          </cell>
          <cell r="CE201">
            <v>13379.48678491658</v>
          </cell>
          <cell r="CF201">
            <v>11641.956382260811</v>
          </cell>
          <cell r="CG201">
            <v>12687.975682390001</v>
          </cell>
          <cell r="CH201">
            <v>13015.171614274008</v>
          </cell>
          <cell r="CI201">
            <v>12162.072898179773</v>
          </cell>
          <cell r="CJ201">
            <v>12721.286238222674</v>
          </cell>
          <cell r="CK201">
            <v>12383.770625981759</v>
          </cell>
          <cell r="CL201">
            <v>12041.99530257372</v>
          </cell>
          <cell r="CM201">
            <v>269.915345248466</v>
          </cell>
          <cell r="CN201">
            <v>367.4608035044497</v>
          </cell>
          <cell r="CO201">
            <v>84.245907553201434</v>
          </cell>
          <cell r="CP201">
            <v>165.81648519691529</v>
          </cell>
          <cell r="CQ201">
            <v>214.39261227104203</v>
          </cell>
          <cell r="CR201">
            <v>321.59470081990628</v>
          </cell>
          <cell r="CS201">
            <v>332.09941840398852</v>
          </cell>
          <cell r="CT201">
            <v>256.69289339034469</v>
          </cell>
          <cell r="CU201">
            <v>4874.8712837880612</v>
          </cell>
          <cell r="CV201">
            <v>5186.7939345461537</v>
          </cell>
          <cell r="CW201">
            <v>4882.9859371878792</v>
          </cell>
          <cell r="CX201">
            <v>7503.3212407829906</v>
          </cell>
          <cell r="CY201">
            <v>7363.6605386348838</v>
          </cell>
          <cell r="CZ201">
            <v>7697.579489772691</v>
          </cell>
          <cell r="DA201">
            <v>7964.4609954840344</v>
          </cell>
          <cell r="DB201">
            <v>15415.189259386434</v>
          </cell>
          <cell r="DC201">
            <v>10397.465381281587</v>
          </cell>
          <cell r="DD201">
            <v>10250.538113024853</v>
          </cell>
          <cell r="DE201">
            <v>10517.797403074997</v>
          </cell>
          <cell r="DF201">
            <v>10379.632418513163</v>
          </cell>
          <cell r="DG201">
            <v>11467.288949697639</v>
          </cell>
          <cell r="DH201">
            <v>28417.254070069303</v>
          </cell>
          <cell r="DI201">
            <v>28401.541325528855</v>
          </cell>
          <cell r="DJ201">
            <v>28228.465984107785</v>
          </cell>
          <cell r="DK201">
            <v>21253.680453079949</v>
          </cell>
          <cell r="DL201">
            <v>20734.068934593466</v>
          </cell>
          <cell r="DM201">
            <v>20556.367662493172</v>
          </cell>
          <cell r="DN201">
            <v>20594.786016784165</v>
          </cell>
          <cell r="DO201">
            <v>8407.5326359404571</v>
          </cell>
          <cell r="DP201">
            <v>7780.572541100265</v>
          </cell>
          <cell r="DQ201">
            <v>26603.877678985358</v>
          </cell>
          <cell r="DR201">
            <v>7390.0244885642396</v>
          </cell>
          <cell r="DS201">
            <v>7728.6580340526361</v>
          </cell>
          <cell r="DT201">
            <v>7372.1683961424196</v>
          </cell>
          <cell r="DU201">
            <v>7439.3022151247133</v>
          </cell>
          <cell r="DV201">
            <v>7616.01276707121</v>
          </cell>
          <cell r="DW201">
            <v>17.339530162639583</v>
          </cell>
          <cell r="DX201">
            <v>4406.1450027730898</v>
          </cell>
          <cell r="DY201">
            <v>5209.225843398176</v>
          </cell>
          <cell r="DZ201">
            <v>5050.9342054394729</v>
          </cell>
          <cell r="EA201">
            <v>1759.2954065015365</v>
          </cell>
          <cell r="EB201">
            <v>1407.5743321331595</v>
          </cell>
          <cell r="EC201">
            <v>4945.1584455166967</v>
          </cell>
          <cell r="ED201">
            <v>3961.080357182364</v>
          </cell>
          <cell r="EE201">
            <v>3980.7444175113142</v>
          </cell>
          <cell r="EF201">
            <v>3471.2829619235072</v>
          </cell>
          <cell r="EG201">
            <v>13765.439746311244</v>
          </cell>
          <cell r="EH201">
            <v>6321.461486258273</v>
          </cell>
          <cell r="EI201">
            <v>6435.4714027900773</v>
          </cell>
          <cell r="EJ201">
            <v>4889.1230052223209</v>
          </cell>
          <cell r="EK201">
            <v>1125.9206877861461</v>
          </cell>
          <cell r="EL201">
            <v>824.64538747475262</v>
          </cell>
          <cell r="EM201">
            <v>2634.536910780339</v>
          </cell>
          <cell r="EN201">
            <v>2009.1881817934141</v>
          </cell>
          <cell r="EO201">
            <v>4440.6544456401243</v>
          </cell>
        </row>
        <row r="202">
          <cell r="A202" t="str">
            <v>91 to 120 @ 60%</v>
          </cell>
          <cell r="B202">
            <v>0.6</v>
          </cell>
          <cell r="C202">
            <v>20177.355524588464</v>
          </cell>
          <cell r="D202">
            <v>18214.179933284435</v>
          </cell>
          <cell r="E202">
            <v>22186.836681991568</v>
          </cell>
          <cell r="F202">
            <v>23758.03981960459</v>
          </cell>
          <cell r="G202">
            <v>21004.899828622201</v>
          </cell>
          <cell r="H202">
            <v>27650.419323787071</v>
          </cell>
          <cell r="I202">
            <v>20232.473488631465</v>
          </cell>
          <cell r="J202">
            <v>20708.684139991208</v>
          </cell>
          <cell r="K202">
            <v>24312.71203769738</v>
          </cell>
          <cell r="L202">
            <v>23943.678417761996</v>
          </cell>
          <cell r="M202">
            <v>22777.677895582572</v>
          </cell>
          <cell r="N202">
            <v>21362.177802219001</v>
          </cell>
          <cell r="O202">
            <v>23615.405029523958</v>
          </cell>
          <cell r="P202">
            <v>7668.4631110891851</v>
          </cell>
          <cell r="Q202">
            <v>8287.9272707579094</v>
          </cell>
          <cell r="R202">
            <v>7264.2319410982236</v>
          </cell>
          <cell r="S202">
            <v>6383.4778694266734</v>
          </cell>
          <cell r="T202">
            <v>4529.4164180189255</v>
          </cell>
          <cell r="U202">
            <v>4529.4164180189255</v>
          </cell>
          <cell r="V202">
            <v>4483.5503153343761</v>
          </cell>
          <cell r="W202">
            <v>3697.7376884406312</v>
          </cell>
          <cell r="X202">
            <v>1401.4777409921612</v>
          </cell>
          <cell r="Y202">
            <v>1661.9176382326787</v>
          </cell>
          <cell r="Z202">
            <v>1400.6161614031619</v>
          </cell>
          <cell r="AA202">
            <v>996.55268139931684</v>
          </cell>
          <cell r="AB202">
            <v>2067.1549481463758</v>
          </cell>
          <cell r="AC202">
            <v>3047.0311494470716</v>
          </cell>
          <cell r="AD202">
            <v>2211.3278601778497</v>
          </cell>
          <cell r="AE202">
            <v>1074.7019978115234</v>
          </cell>
          <cell r="AF202">
            <v>2100.8375059044934</v>
          </cell>
          <cell r="AG202">
            <v>1254.0493302451757</v>
          </cell>
          <cell r="AH202">
            <v>1546.2925009053774</v>
          </cell>
          <cell r="AI202">
            <v>1710.7963782720676</v>
          </cell>
          <cell r="AJ202">
            <v>1668.0296491426016</v>
          </cell>
          <cell r="AK202">
            <v>1770.8930002085842</v>
          </cell>
          <cell r="AL202">
            <v>991.66654211939169</v>
          </cell>
          <cell r="AM202">
            <v>1515.7497935957897</v>
          </cell>
          <cell r="AN202">
            <v>67.509675849978677</v>
          </cell>
          <cell r="AO202">
            <v>27.420204101120952</v>
          </cell>
          <cell r="AP202">
            <v>1548.9350638058918</v>
          </cell>
          <cell r="AQ202">
            <v>1626.1013699487635</v>
          </cell>
          <cell r="AR202">
            <v>2559.3424075894955</v>
          </cell>
          <cell r="AS202">
            <v>3016.2629280168594</v>
          </cell>
          <cell r="AT202">
            <v>4181.3324816470904</v>
          </cell>
          <cell r="AU202">
            <v>4569.476977701036</v>
          </cell>
          <cell r="AV202">
            <v>4204.39274608304</v>
          </cell>
          <cell r="AW202">
            <v>2629.3385211795594</v>
          </cell>
          <cell r="AX202">
            <v>2855.720003794263</v>
          </cell>
          <cell r="AY202">
            <v>2313.6303171489744</v>
          </cell>
          <cell r="AZ202">
            <v>1516.2586459704976</v>
          </cell>
          <cell r="BA202">
            <v>609.07316288049719</v>
          </cell>
          <cell r="BB202">
            <v>2658.857741326377</v>
          </cell>
          <cell r="BC202">
            <v>569.48097867967363</v>
          </cell>
          <cell r="BD202">
            <v>157.05034655979929</v>
          </cell>
          <cell r="BE202">
            <v>493.91061862113935</v>
          </cell>
          <cell r="BF202">
            <v>3097.0663721562737</v>
          </cell>
          <cell r="BG202">
            <v>494.40212375581063</v>
          </cell>
          <cell r="BH202">
            <v>3493.6127148063829</v>
          </cell>
          <cell r="BI202">
            <v>4164.0199360800771</v>
          </cell>
          <cell r="BJ202">
            <v>3197.639887536026</v>
          </cell>
          <cell r="BK202">
            <v>2186.9087286048766</v>
          </cell>
          <cell r="BL202">
            <v>3643.9728091212946</v>
          </cell>
          <cell r="BM202">
            <v>2989.6060024778003</v>
          </cell>
          <cell r="BN202">
            <v>2642.4819467219068</v>
          </cell>
          <cell r="BO202">
            <v>13101.219707320988</v>
          </cell>
          <cell r="BP202">
            <v>1913.4063596088872</v>
          </cell>
          <cell r="BQ202">
            <v>682.26116863924074</v>
          </cell>
          <cell r="BR202">
            <v>58390.168150669408</v>
          </cell>
          <cell r="BS202">
            <v>2771.1984678714248</v>
          </cell>
          <cell r="BT202">
            <v>2570.265386405822</v>
          </cell>
          <cell r="BU202">
            <v>203.66238056634631</v>
          </cell>
          <cell r="BV202">
            <v>1779.9656067532226</v>
          </cell>
          <cell r="BW202">
            <v>1613.2297178338074</v>
          </cell>
          <cell r="BX202">
            <v>1354.7731883720089</v>
          </cell>
          <cell r="BY202">
            <v>2248.0750970109648</v>
          </cell>
          <cell r="BZ202">
            <v>2959.9017451038194</v>
          </cell>
          <cell r="CA202">
            <v>3130.8934902481205</v>
          </cell>
          <cell r="CB202">
            <v>2110.0720200229052</v>
          </cell>
          <cell r="CC202">
            <v>2015.026491804824</v>
          </cell>
          <cell r="CD202">
            <v>2034.7271740849847</v>
          </cell>
          <cell r="CE202">
            <v>77.212565449662222</v>
          </cell>
          <cell r="CF202">
            <v>134.3890686449104</v>
          </cell>
          <cell r="CG202">
            <v>290.40436321521514</v>
          </cell>
          <cell r="CH202">
            <v>303.7848677048766</v>
          </cell>
          <cell r="CI202">
            <v>258.82082150278677</v>
          </cell>
          <cell r="CJ202">
            <v>123.32152949486276</v>
          </cell>
          <cell r="CK202">
            <v>129.1906790441295</v>
          </cell>
          <cell r="CL202">
            <v>133.86286903015045</v>
          </cell>
          <cell r="CM202">
            <v>113.7227233354662</v>
          </cell>
          <cell r="CN202">
            <v>297.74224575514137</v>
          </cell>
          <cell r="CO202">
            <v>132.19175157227977</v>
          </cell>
          <cell r="CP202">
            <v>154.99180740752328</v>
          </cell>
          <cell r="CQ202">
            <v>66.486188687197199</v>
          </cell>
          <cell r="CR202">
            <v>158.66363988415941</v>
          </cell>
          <cell r="CS202">
            <v>188.25803140451853</v>
          </cell>
          <cell r="CT202">
            <v>301.36781892498419</v>
          </cell>
          <cell r="CU202">
            <v>258.80925667609057</v>
          </cell>
          <cell r="CV202">
            <v>229.57337478336888</v>
          </cell>
          <cell r="CW202">
            <v>172.46626054830645</v>
          </cell>
          <cell r="CX202">
            <v>199.92115912952025</v>
          </cell>
          <cell r="CY202">
            <v>229.97814371780385</v>
          </cell>
          <cell r="CZ202">
            <v>220.26368929141566</v>
          </cell>
          <cell r="DA202">
            <v>202.87597235087307</v>
          </cell>
          <cell r="DB202">
            <v>172.08462126726815</v>
          </cell>
          <cell r="DC202">
            <v>7204.2625322553877</v>
          </cell>
          <cell r="DD202">
            <v>7189.4826837352521</v>
          </cell>
          <cell r="DE202">
            <v>6.834812578560804</v>
          </cell>
          <cell r="DF202">
            <v>132.89720600086267</v>
          </cell>
          <cell r="DG202">
            <v>3982.348073480111</v>
          </cell>
          <cell r="DH202">
            <v>4506.5816677035882</v>
          </cell>
          <cell r="DI202">
            <v>4463.9594989078532</v>
          </cell>
          <cell r="DJ202">
            <v>4579.2723859143016</v>
          </cell>
          <cell r="DK202">
            <v>15104.47320554718</v>
          </cell>
          <cell r="DL202">
            <v>12082.82106828902</v>
          </cell>
          <cell r="DM202">
            <v>12145.652771739629</v>
          </cell>
          <cell r="DN202">
            <v>4649.2222401975714</v>
          </cell>
          <cell r="DO202">
            <v>7415.528786375713</v>
          </cell>
          <cell r="DP202">
            <v>3188.0352989632788</v>
          </cell>
          <cell r="DQ202">
            <v>8046.8758054767022</v>
          </cell>
          <cell r="DR202">
            <v>3072.8033657437209</v>
          </cell>
          <cell r="DS202">
            <v>10470.33728177724</v>
          </cell>
          <cell r="DT202">
            <v>10138.010421781522</v>
          </cell>
          <cell r="DU202">
            <v>10129.157546944154</v>
          </cell>
          <cell r="DV202">
            <v>10228.158245892975</v>
          </cell>
          <cell r="DW202">
            <v>369.90676435109037</v>
          </cell>
          <cell r="DX202">
            <v>357.47457565067026</v>
          </cell>
          <cell r="DY202">
            <v>281.834826631944</v>
          </cell>
          <cell r="DZ202">
            <v>237.33915591112668</v>
          </cell>
          <cell r="EA202">
            <v>236.42553460197823</v>
          </cell>
          <cell r="EB202">
            <v>142.58274836049139</v>
          </cell>
          <cell r="EC202">
            <v>142.58274836049139</v>
          </cell>
          <cell r="ED202">
            <v>1378.0069252084334</v>
          </cell>
          <cell r="EE202">
            <v>1584.3870400488242</v>
          </cell>
          <cell r="EF202">
            <v>1602.3992576310634</v>
          </cell>
          <cell r="EG202">
            <v>1073.2853065410093</v>
          </cell>
          <cell r="EH202">
            <v>756.61143948112783</v>
          </cell>
          <cell r="EI202">
            <v>1356.8317275242628</v>
          </cell>
          <cell r="EJ202">
            <v>1328.2955176467781</v>
          </cell>
          <cell r="EK202">
            <v>5941.3256326927449</v>
          </cell>
          <cell r="EL202">
            <v>2567.0387997570606</v>
          </cell>
          <cell r="EM202">
            <v>2228.4148916242461</v>
          </cell>
          <cell r="EN202">
            <v>1385.385284641796</v>
          </cell>
          <cell r="EO202">
            <v>1299.8807384496247</v>
          </cell>
        </row>
        <row r="203">
          <cell r="A203" t="str">
            <v>121 to 150 @ 60%</v>
          </cell>
          <cell r="B203">
            <v>0.6</v>
          </cell>
          <cell r="C203">
            <v>21501.528181517384</v>
          </cell>
          <cell r="D203">
            <v>18099.699713800252</v>
          </cell>
          <cell r="E203">
            <v>16401.526343869125</v>
          </cell>
          <cell r="F203">
            <v>16207.052218114393</v>
          </cell>
          <cell r="G203">
            <v>15970.071571830907</v>
          </cell>
          <cell r="H203">
            <v>13962.290443952426</v>
          </cell>
          <cell r="I203">
            <v>23465.0911945158</v>
          </cell>
          <cell r="J203">
            <v>19362.983558163833</v>
          </cell>
          <cell r="K203">
            <v>18826.832410028001</v>
          </cell>
          <cell r="L203">
            <v>18753.546103242334</v>
          </cell>
          <cell r="M203">
            <v>22042.802547880463</v>
          </cell>
          <cell r="N203">
            <v>16656.305258440934</v>
          </cell>
          <cell r="O203">
            <v>15669.380295267762</v>
          </cell>
          <cell r="P203">
            <v>5518.1050172635551</v>
          </cell>
          <cell r="Q203">
            <v>5260.9495308052892</v>
          </cell>
          <cell r="R203">
            <v>6757.7850503363807</v>
          </cell>
          <cell r="S203">
            <v>6662.2711466370274</v>
          </cell>
          <cell r="T203">
            <v>4272.746654281982</v>
          </cell>
          <cell r="U203">
            <v>4272.746654281982</v>
          </cell>
          <cell r="V203">
            <v>3155.5439183550461</v>
          </cell>
          <cell r="W203">
            <v>2875.7676308753657</v>
          </cell>
          <cell r="X203">
            <v>4358.5171914882039</v>
          </cell>
          <cell r="Y203">
            <v>1747.2024527175895</v>
          </cell>
          <cell r="Z203">
            <v>1471.1442570213298</v>
          </cell>
          <cell r="AA203">
            <v>1658.2920650628378</v>
          </cell>
          <cell r="AB203">
            <v>1820.8125746507997</v>
          </cell>
          <cell r="AC203">
            <v>2097.7901740695561</v>
          </cell>
          <cell r="AD203">
            <v>1718.4638583728877</v>
          </cell>
          <cell r="AE203">
            <v>931.05528539479894</v>
          </cell>
          <cell r="AF203">
            <v>803.77280275585315</v>
          </cell>
          <cell r="AG203">
            <v>827.37083163326326</v>
          </cell>
          <cell r="AH203">
            <v>660.00465965881165</v>
          </cell>
          <cell r="AI203">
            <v>1248.0298379488347</v>
          </cell>
          <cell r="AJ203">
            <v>1197.6187583719473</v>
          </cell>
          <cell r="AK203">
            <v>1437.5368706367342</v>
          </cell>
          <cell r="AL203">
            <v>1592.1412563498782</v>
          </cell>
          <cell r="AM203">
            <v>1081.5136807366853</v>
          </cell>
          <cell r="AN203">
            <v>-200.03680739649508</v>
          </cell>
          <cell r="AO203">
            <v>-29.299488439557187</v>
          </cell>
          <cell r="AP203">
            <v>65.393312564230001</v>
          </cell>
          <cell r="AQ203">
            <v>1342.5896434455965</v>
          </cell>
          <cell r="AR203">
            <v>1515.9984373697939</v>
          </cell>
          <cell r="AS203">
            <v>299.88173869428249</v>
          </cell>
          <cell r="AT203">
            <v>1246.7114477052471</v>
          </cell>
          <cell r="AU203">
            <v>970.96550232983896</v>
          </cell>
          <cell r="AV203">
            <v>1256.8942776128972</v>
          </cell>
          <cell r="AW203">
            <v>382.37942994494938</v>
          </cell>
          <cell r="AX203">
            <v>907.3763027305057</v>
          </cell>
          <cell r="AY203">
            <v>364.74306923040234</v>
          </cell>
          <cell r="AZ203">
            <v>777.39343305755756</v>
          </cell>
          <cell r="BA203">
            <v>1113.7448527442007</v>
          </cell>
          <cell r="BB203">
            <v>1253.5693899372109</v>
          </cell>
          <cell r="BC203">
            <v>414.6337316058636</v>
          </cell>
          <cell r="BD203">
            <v>1537.884871895887</v>
          </cell>
          <cell r="BE203">
            <v>1646.1547794432104</v>
          </cell>
          <cell r="BF203">
            <v>738.81317119279879</v>
          </cell>
          <cell r="BG203">
            <v>1260.5140683693962</v>
          </cell>
          <cell r="BH203">
            <v>2167.3005649383003</v>
          </cell>
          <cell r="BI203">
            <v>2714.0450943295668</v>
          </cell>
          <cell r="BJ203">
            <v>1818.5458686179734</v>
          </cell>
          <cell r="BK203">
            <v>1918.4717537026386</v>
          </cell>
          <cell r="BL203">
            <v>1601.7169328558855</v>
          </cell>
          <cell r="BM203">
            <v>1784.9269174066951</v>
          </cell>
          <cell r="BN203">
            <v>388.58974188182395</v>
          </cell>
          <cell r="BO203">
            <v>1632.8552287404309</v>
          </cell>
          <cell r="BP203">
            <v>1724.217359655177</v>
          </cell>
          <cell r="BQ203">
            <v>791.51986886924897</v>
          </cell>
          <cell r="BR203">
            <v>73596.099580838752</v>
          </cell>
          <cell r="BS203">
            <v>994.38427639341944</v>
          </cell>
          <cell r="BT203">
            <v>3148.2522951219221</v>
          </cell>
          <cell r="BU203">
            <v>5583.9956173758083</v>
          </cell>
          <cell r="BV203">
            <v>100.77011743362792</v>
          </cell>
          <cell r="BW203">
            <v>40.823838244187471</v>
          </cell>
          <cell r="BX203">
            <v>42.043927460829899</v>
          </cell>
          <cell r="BY203">
            <v>256.06261033529915</v>
          </cell>
          <cell r="BZ203">
            <v>214.24419699508127</v>
          </cell>
          <cell r="CA203">
            <v>230.85707054685523</v>
          </cell>
          <cell r="CB203">
            <v>48.254239397691855</v>
          </cell>
          <cell r="CC203">
            <v>2496.1521945112459</v>
          </cell>
          <cell r="CD203">
            <v>2081.8018011594754</v>
          </cell>
          <cell r="CE203">
            <v>82.092922316240347</v>
          </cell>
          <cell r="CF203">
            <v>122.7432881599551</v>
          </cell>
          <cell r="CG203">
            <v>115.42275286007951</v>
          </cell>
          <cell r="CH203">
            <v>90.760759926446212</v>
          </cell>
          <cell r="CI203">
            <v>7.0545442858204996</v>
          </cell>
          <cell r="CJ203">
            <v>57.193850435300909</v>
          </cell>
          <cell r="CK203">
            <v>82.908242598456241</v>
          </cell>
          <cell r="CL203">
            <v>84.203503188643012</v>
          </cell>
          <cell r="CM203">
            <v>132.54447878657123</v>
          </cell>
          <cell r="CN203">
            <v>135.73637095523858</v>
          </cell>
          <cell r="CO203">
            <v>135.66119958170052</v>
          </cell>
          <cell r="CP203">
            <v>25.413706669005279</v>
          </cell>
          <cell r="CQ203">
            <v>125.39163347381395</v>
          </cell>
          <cell r="CR203">
            <v>110.83729907429492</v>
          </cell>
          <cell r="CS203">
            <v>86.528033354955156</v>
          </cell>
          <cell r="CT203">
            <v>86.528033354955156</v>
          </cell>
          <cell r="CU203">
            <v>73.500256079578833</v>
          </cell>
          <cell r="CV203">
            <v>17.167985233285002</v>
          </cell>
          <cell r="CW203">
            <v>81.173518593745868</v>
          </cell>
          <cell r="CX203">
            <v>96.300311914822331</v>
          </cell>
          <cell r="CY203">
            <v>96.300311914826537</v>
          </cell>
          <cell r="CZ203">
            <v>110.45565979325663</v>
          </cell>
          <cell r="DA203">
            <v>116.62549483667971</v>
          </cell>
          <cell r="DB203">
            <v>85.198078284677635</v>
          </cell>
          <cell r="DC203">
            <v>95.693158513172023</v>
          </cell>
          <cell r="DD203">
            <v>105.5637380999781</v>
          </cell>
          <cell r="DE203">
            <v>116.90883309078123</v>
          </cell>
          <cell r="DF203">
            <v>139.86501408644892</v>
          </cell>
          <cell r="DG203">
            <v>145.27735298114351</v>
          </cell>
          <cell r="DH203">
            <v>161.34089726476302</v>
          </cell>
          <cell r="DI203">
            <v>161.34089726476302</v>
          </cell>
          <cell r="DJ203">
            <v>161.27729071792328</v>
          </cell>
          <cell r="DK203">
            <v>56.956771487990572</v>
          </cell>
          <cell r="DL203">
            <v>121.24564310255715</v>
          </cell>
          <cell r="DM203">
            <v>4.0419069309760944</v>
          </cell>
          <cell r="DN203">
            <v>76.027170713106358</v>
          </cell>
          <cell r="DO203">
            <v>76.027170713108461</v>
          </cell>
          <cell r="DP203">
            <v>72.505680983544224</v>
          </cell>
          <cell r="DQ203">
            <v>90.760759926448301</v>
          </cell>
          <cell r="DR203">
            <v>64.502820908480288</v>
          </cell>
          <cell r="DS203">
            <v>3107.017905529955</v>
          </cell>
          <cell r="DT203">
            <v>2545.6727824323775</v>
          </cell>
          <cell r="DU203">
            <v>1003.6014432717903</v>
          </cell>
          <cell r="DV203">
            <v>1003.6014432717903</v>
          </cell>
          <cell r="DW203">
            <v>49.694060321602393</v>
          </cell>
          <cell r="DX203">
            <v>78.224487785739072</v>
          </cell>
          <cell r="DY203">
            <v>114.8676411785727</v>
          </cell>
          <cell r="DZ203">
            <v>97.011548756751239</v>
          </cell>
          <cell r="EA203">
            <v>97.011548756753342</v>
          </cell>
          <cell r="EB203">
            <v>90.488986499043008</v>
          </cell>
          <cell r="EC203">
            <v>78.201358132344538</v>
          </cell>
          <cell r="ED203">
            <v>204.68586772912778</v>
          </cell>
          <cell r="EE203">
            <v>192.25367902870136</v>
          </cell>
          <cell r="EF203">
            <v>176.15544026498901</v>
          </cell>
          <cell r="EG203">
            <v>66.740614874556059</v>
          </cell>
          <cell r="EH203">
            <v>66.740614874558176</v>
          </cell>
          <cell r="EI203">
            <v>66.740614874558176</v>
          </cell>
          <cell r="EJ203">
            <v>9.240296531759105</v>
          </cell>
          <cell r="EK203">
            <v>9.2402965317570001</v>
          </cell>
          <cell r="EL203">
            <v>9.240296531759105</v>
          </cell>
          <cell r="EM203">
            <v>4.7531437729049912</v>
          </cell>
          <cell r="EN203">
            <v>264.84031379913381</v>
          </cell>
          <cell r="EO203">
            <v>392.4870884790721</v>
          </cell>
        </row>
        <row r="204">
          <cell r="A204" t="str">
            <v>151 to 180 @ 60%</v>
          </cell>
          <cell r="B204">
            <v>0.6</v>
          </cell>
          <cell r="C204">
            <v>5171.6632862828465</v>
          </cell>
          <cell r="D204">
            <v>4996.2769069932783</v>
          </cell>
          <cell r="E204">
            <v>16685.153718639271</v>
          </cell>
          <cell r="F204">
            <v>16464.323352839638</v>
          </cell>
          <cell r="G204">
            <v>17412.558188294421</v>
          </cell>
          <cell r="H204">
            <v>16300.848745049083</v>
          </cell>
          <cell r="I204">
            <v>2907.2528715608678</v>
          </cell>
          <cell r="J204">
            <v>16203.790936985539</v>
          </cell>
          <cell r="K204">
            <v>15505.807386450271</v>
          </cell>
          <cell r="L204">
            <v>16175.092819534279</v>
          </cell>
          <cell r="M204">
            <v>15069.535864092311</v>
          </cell>
          <cell r="N204">
            <v>4008.6522718048709</v>
          </cell>
          <cell r="O204">
            <v>4260.8869245030983</v>
          </cell>
          <cell r="P204">
            <v>11824.682571561418</v>
          </cell>
          <cell r="Q204">
            <v>7688.9155071047189</v>
          </cell>
          <cell r="R204">
            <v>9299.8496068389595</v>
          </cell>
          <cell r="S204">
            <v>9183.2703713090741</v>
          </cell>
          <cell r="T204">
            <v>9046.9152821254884</v>
          </cell>
          <cell r="U204">
            <v>9062.4237147275999</v>
          </cell>
          <cell r="V204">
            <v>10360.23434919827</v>
          </cell>
          <cell r="W204">
            <v>11823.190708917367</v>
          </cell>
          <cell r="X204">
            <v>1194.2880882829033</v>
          </cell>
          <cell r="Y204">
            <v>1993.4176131194818</v>
          </cell>
          <cell r="Z204">
            <v>1335.6738770801478</v>
          </cell>
          <cell r="AA204">
            <v>2060.019450073662</v>
          </cell>
          <cell r="AB204">
            <v>2342.9529352419327</v>
          </cell>
          <cell r="AC204">
            <v>1293.3176992984695</v>
          </cell>
          <cell r="AD204">
            <v>1497.0089919315665</v>
          </cell>
          <cell r="AE204">
            <v>372.14455831715986</v>
          </cell>
          <cell r="AF204">
            <v>126.44403270334648</v>
          </cell>
          <cell r="AG204">
            <v>362.96786833225309</v>
          </cell>
          <cell r="AH204">
            <v>278.33646655577428</v>
          </cell>
          <cell r="AI204">
            <v>372.93674894599172</v>
          </cell>
          <cell r="AJ204">
            <v>688.94563847072459</v>
          </cell>
          <cell r="AK204">
            <v>610.74428033838467</v>
          </cell>
          <cell r="AL204">
            <v>816.80636244457287</v>
          </cell>
          <cell r="AM204">
            <v>625.3969157648346</v>
          </cell>
          <cell r="AN204">
            <v>822.88946128776149</v>
          </cell>
          <cell r="AO204">
            <v>1039.3020632887294</v>
          </cell>
          <cell r="AP204">
            <v>854.50769748028256</v>
          </cell>
          <cell r="AQ204">
            <v>820.34519941418637</v>
          </cell>
          <cell r="AR204">
            <v>1065.1436685455612</v>
          </cell>
          <cell r="AS204">
            <v>883.37350491866323</v>
          </cell>
          <cell r="AT204">
            <v>300.61610518960379</v>
          </cell>
          <cell r="AU204">
            <v>236.03233049424369</v>
          </cell>
          <cell r="AV204">
            <v>307.18492675411591</v>
          </cell>
          <cell r="AW204">
            <v>288.53664370347934</v>
          </cell>
          <cell r="AX204">
            <v>951.91823275811907</v>
          </cell>
          <cell r="AY204">
            <v>826.56129376439844</v>
          </cell>
          <cell r="AZ204">
            <v>1124.1589791858071</v>
          </cell>
          <cell r="BA204">
            <v>1193.3860318004581</v>
          </cell>
          <cell r="BB204">
            <v>1211.9649258909087</v>
          </cell>
          <cell r="BC204">
            <v>1068.7923713688008</v>
          </cell>
          <cell r="BD204">
            <v>166.6433703058288</v>
          </cell>
          <cell r="BE204">
            <v>124.03276633679165</v>
          </cell>
          <cell r="BF204">
            <v>942.69528346641664</v>
          </cell>
          <cell r="BG204">
            <v>601.98392411459361</v>
          </cell>
          <cell r="BH204">
            <v>1643.7203834232723</v>
          </cell>
          <cell r="BI204">
            <v>648.75786569494107</v>
          </cell>
          <cell r="BJ204">
            <v>1795.9366324232531</v>
          </cell>
          <cell r="BK204">
            <v>1026.9276987218022</v>
          </cell>
          <cell r="BL204">
            <v>1695.912446311653</v>
          </cell>
          <cell r="BM204">
            <v>1386.9234065926412</v>
          </cell>
          <cell r="BN204">
            <v>1394.4289791196879</v>
          </cell>
          <cell r="BO204">
            <v>1337.0558738705672</v>
          </cell>
          <cell r="BP204">
            <v>1122.0657455534615</v>
          </cell>
          <cell r="BQ204">
            <v>556.76545172514352</v>
          </cell>
          <cell r="BR204">
            <v>55426.264975528051</v>
          </cell>
          <cell r="BS204">
            <v>598.97706917309563</v>
          </cell>
          <cell r="BT204">
            <v>255.5595403739274</v>
          </cell>
          <cell r="BU204">
            <v>246.26720212203324</v>
          </cell>
          <cell r="BV204">
            <v>167.55120920163128</v>
          </cell>
          <cell r="BW204">
            <v>91.373695741438326</v>
          </cell>
          <cell r="BX204">
            <v>48.682137985523447</v>
          </cell>
          <cell r="BY204">
            <v>38.129233623535342</v>
          </cell>
          <cell r="BZ204">
            <v>15.728164309372364</v>
          </cell>
          <cell r="CA204">
            <v>14.935973680557321</v>
          </cell>
          <cell r="CB204">
            <v>36.880232340146065</v>
          </cell>
          <cell r="CC204">
            <v>161.54328173197626</v>
          </cell>
          <cell r="CD204">
            <v>85.741625139484015</v>
          </cell>
          <cell r="CE204">
            <v>39.175850439709251</v>
          </cell>
          <cell r="CF204">
            <v>39.175850439709251</v>
          </cell>
          <cell r="CG204">
            <v>39.175850439709251</v>
          </cell>
          <cell r="CH204">
            <v>37.57412194202432</v>
          </cell>
          <cell r="CI204">
            <v>32.676417835395569</v>
          </cell>
          <cell r="CJ204">
            <v>96.329223981564994</v>
          </cell>
          <cell r="CK204">
            <v>21.765003845765811</v>
          </cell>
          <cell r="CL204">
            <v>-1.3299550702754281</v>
          </cell>
          <cell r="CM204">
            <v>96.329223981564994</v>
          </cell>
          <cell r="CN204">
            <v>104.32630164328081</v>
          </cell>
          <cell r="CO204">
            <v>104.9161078048847</v>
          </cell>
          <cell r="CP204">
            <v>92.050238103282766</v>
          </cell>
          <cell r="CQ204">
            <v>92.050238103282766</v>
          </cell>
          <cell r="CR204">
            <v>14.907061613810464</v>
          </cell>
          <cell r="CS204">
            <v>2.2320115527297868</v>
          </cell>
          <cell r="CT204">
            <v>22.626583434774989</v>
          </cell>
          <cell r="CU204">
            <v>59.581987148452782</v>
          </cell>
          <cell r="CV204">
            <v>52.654655956309611</v>
          </cell>
          <cell r="CW204">
            <v>45.253166869543669</v>
          </cell>
          <cell r="CX204">
            <v>79.149673921583769</v>
          </cell>
          <cell r="CY204">
            <v>79.149673921583769</v>
          </cell>
          <cell r="CZ204">
            <v>79.149673921583769</v>
          </cell>
          <cell r="DA204">
            <v>79.149673921583769</v>
          </cell>
          <cell r="DB204">
            <v>71.187290739964993</v>
          </cell>
          <cell r="DC204">
            <v>71.187290739964993</v>
          </cell>
          <cell r="DD204">
            <v>71.187290739964993</v>
          </cell>
          <cell r="DE204">
            <v>61.368752873304544</v>
          </cell>
          <cell r="DF204">
            <v>45.224254802798917</v>
          </cell>
          <cell r="DG204">
            <v>78.808511533992757</v>
          </cell>
          <cell r="DH204">
            <v>78.808511533992757</v>
          </cell>
          <cell r="DI204">
            <v>78.808511533992757</v>
          </cell>
          <cell r="DJ204">
            <v>78.808511533992757</v>
          </cell>
          <cell r="DK204">
            <v>35.185985228878764</v>
          </cell>
          <cell r="DL204">
            <v>35.185985228874557</v>
          </cell>
          <cell r="DM204">
            <v>17.873439661865788</v>
          </cell>
          <cell r="DN204">
            <v>17.873439661866843</v>
          </cell>
          <cell r="DO204">
            <v>17.87343966186474</v>
          </cell>
          <cell r="DP204">
            <v>33.960113598879815</v>
          </cell>
          <cell r="DQ204">
            <v>17.873439661866843</v>
          </cell>
          <cell r="DR204">
            <v>0</v>
          </cell>
          <cell r="DS204">
            <v>18.567329263750363</v>
          </cell>
          <cell r="DT204">
            <v>18.619370983891759</v>
          </cell>
          <cell r="DU204">
            <v>18.619370983891759</v>
          </cell>
          <cell r="DV204">
            <v>18.619370983891759</v>
          </cell>
          <cell r="DW204">
            <v>18.619370983892807</v>
          </cell>
          <cell r="DX204">
            <v>18.567329263750363</v>
          </cell>
          <cell r="DY204">
            <v>0</v>
          </cell>
          <cell r="DZ204">
            <v>0</v>
          </cell>
          <cell r="EA204">
            <v>0</v>
          </cell>
          <cell r="EB204">
            <v>0</v>
          </cell>
          <cell r="EC204">
            <v>12.252933886603509</v>
          </cell>
          <cell r="ED204">
            <v>12.252933886605614</v>
          </cell>
          <cell r="EE204">
            <v>38.655433238297405</v>
          </cell>
          <cell r="EF204">
            <v>21.076896657229348</v>
          </cell>
          <cell r="EG204">
            <v>70.7478273254372</v>
          </cell>
          <cell r="EH204">
            <v>70.7478273254372</v>
          </cell>
          <cell r="EI204">
            <v>65.526308071259649</v>
          </cell>
          <cell r="EJ204">
            <v>53.273374184656141</v>
          </cell>
          <cell r="EK204">
            <v>53.273374184656141</v>
          </cell>
          <cell r="EL204">
            <v>53.273374184656141</v>
          </cell>
          <cell r="EM204">
            <v>53.273374184654038</v>
          </cell>
          <cell r="EN204">
            <v>49.670930668207852</v>
          </cell>
          <cell r="EO204">
            <v>49.647801014811208</v>
          </cell>
        </row>
        <row r="205">
          <cell r="A205" t="str">
            <v>180+ @ 60%</v>
          </cell>
          <cell r="B205">
            <v>0.6</v>
          </cell>
          <cell r="C205">
            <v>34559.663126974767</v>
          </cell>
          <cell r="D205">
            <v>35855.247532306093</v>
          </cell>
          <cell r="E205">
            <v>32968.522228134039</v>
          </cell>
          <cell r="F205">
            <v>31115.22405528833</v>
          </cell>
          <cell r="G205">
            <v>34181.979016669415</v>
          </cell>
          <cell r="H205">
            <v>33463.612459078482</v>
          </cell>
          <cell r="I205">
            <v>35015.924452280233</v>
          </cell>
          <cell r="J205">
            <v>36884.916094955297</v>
          </cell>
          <cell r="K205">
            <v>39755.097914535574</v>
          </cell>
          <cell r="L205">
            <v>37420.338659008994</v>
          </cell>
          <cell r="M205">
            <v>38449.122512415939</v>
          </cell>
          <cell r="N205">
            <v>29918.987293707072</v>
          </cell>
          <cell r="O205">
            <v>23544.946322866075</v>
          </cell>
          <cell r="P205">
            <v>23264.638053358136</v>
          </cell>
          <cell r="Q205">
            <v>21869.653962556975</v>
          </cell>
          <cell r="R205">
            <v>21844.806932396314</v>
          </cell>
          <cell r="S205">
            <v>21756.532610209862</v>
          </cell>
          <cell r="T205">
            <v>20225.968273614024</v>
          </cell>
          <cell r="U205">
            <v>20225.968273614024</v>
          </cell>
          <cell r="V205">
            <v>17551.284066951179</v>
          </cell>
          <cell r="W205">
            <v>18006.735854387818</v>
          </cell>
          <cell r="X205">
            <v>11954.752177434644</v>
          </cell>
          <cell r="Y205">
            <v>12530.379861504327</v>
          </cell>
          <cell r="Z205">
            <v>12962.453351771006</v>
          </cell>
          <cell r="AA205">
            <v>12530.217953930403</v>
          </cell>
          <cell r="AB205">
            <v>12523.545048925596</v>
          </cell>
          <cell r="AC205">
            <v>12878.371279262476</v>
          </cell>
          <cell r="AD205">
            <v>12855.131760012871</v>
          </cell>
          <cell r="AE205">
            <v>4922.8402574605234</v>
          </cell>
          <cell r="AF205">
            <v>5288.8901521078296</v>
          </cell>
          <cell r="AG205">
            <v>5901.3980685176612</v>
          </cell>
          <cell r="AH205">
            <v>-59204.661547774376</v>
          </cell>
          <cell r="AI205">
            <v>-59530.78387824657</v>
          </cell>
          <cell r="AJ205">
            <v>6036.0820402434765</v>
          </cell>
          <cell r="AK205">
            <v>5946.7148419341202</v>
          </cell>
          <cell r="AL205">
            <v>5832.4312245037254</v>
          </cell>
          <cell r="AM205">
            <v>6654.5689720559994</v>
          </cell>
          <cell r="AN205">
            <v>6548.4096453811871</v>
          </cell>
          <cell r="AO205">
            <v>6397.5811755850282</v>
          </cell>
          <cell r="AP205">
            <v>5745.7586308151058</v>
          </cell>
          <cell r="AQ205">
            <v>5363.5700205106914</v>
          </cell>
          <cell r="AR205">
            <v>5566.4806873416164</v>
          </cell>
          <cell r="AS205">
            <v>6108.2870357328011</v>
          </cell>
          <cell r="AT205">
            <v>3986.6791010785341</v>
          </cell>
          <cell r="AU205">
            <v>4325.2625323179263</v>
          </cell>
          <cell r="AV205">
            <v>4325.250967491218</v>
          </cell>
          <cell r="AW205">
            <v>4300.3634604369518</v>
          </cell>
          <cell r="AX205">
            <v>4222.6189129592076</v>
          </cell>
          <cell r="AY205">
            <v>3942.0677820906517</v>
          </cell>
          <cell r="AZ205">
            <v>2839.3442091898291</v>
          </cell>
          <cell r="BA205">
            <v>2792.5124434758691</v>
          </cell>
          <cell r="BB205">
            <v>3034.8822990008684</v>
          </cell>
          <cell r="BC205">
            <v>2900.85173998344</v>
          </cell>
          <cell r="BD205">
            <v>2030.1185906457233</v>
          </cell>
          <cell r="BE205">
            <v>2015.4023486724573</v>
          </cell>
          <cell r="BF205">
            <v>2262.1090142090984</v>
          </cell>
          <cell r="BG205">
            <v>3079.7596090025163</v>
          </cell>
          <cell r="BH205">
            <v>3149.8135467261509</v>
          </cell>
          <cell r="BI205">
            <v>3486.598647413934</v>
          </cell>
          <cell r="BJ205">
            <v>3173.5677007640279</v>
          </cell>
          <cell r="BK205">
            <v>3301.2260402706747</v>
          </cell>
          <cell r="BL205">
            <v>3831.8954605516142</v>
          </cell>
          <cell r="BM205">
            <v>2436.2463922152206</v>
          </cell>
          <cell r="BN205">
            <v>2081.6398935858101</v>
          </cell>
          <cell r="BO205">
            <v>1744.0336902022377</v>
          </cell>
          <cell r="BP205">
            <v>1316.3374868409492</v>
          </cell>
          <cell r="BQ205">
            <v>1363.5335445956994</v>
          </cell>
          <cell r="BR205">
            <v>622077.05878875335</v>
          </cell>
          <cell r="BS205">
            <v>1304.9634797833739</v>
          </cell>
          <cell r="BT205">
            <v>564.18428805198948</v>
          </cell>
          <cell r="BU205">
            <v>573.47662630385855</v>
          </cell>
          <cell r="BV205">
            <v>388.1618432940092</v>
          </cell>
          <cell r="BW205">
            <v>301.1365223910388</v>
          </cell>
          <cell r="BX205">
            <v>83.717780467338756</v>
          </cell>
          <cell r="BY205">
            <v>0</v>
          </cell>
          <cell r="BZ205">
            <v>0</v>
          </cell>
          <cell r="CA205">
            <v>15.72816430934712</v>
          </cell>
          <cell r="CB205">
            <v>15.72816430934712</v>
          </cell>
          <cell r="CC205">
            <v>79.357840802145134</v>
          </cell>
          <cell r="CD205">
            <v>106.37327596881853</v>
          </cell>
          <cell r="CE205">
            <v>94.288032069390113</v>
          </cell>
          <cell r="CF205">
            <v>94.288032069322796</v>
          </cell>
          <cell r="CG205">
            <v>94.288032069390113</v>
          </cell>
          <cell r="CH205">
            <v>128.56617840241591</v>
          </cell>
          <cell r="CI205">
            <v>133.46388250909936</v>
          </cell>
          <cell r="CJ205">
            <v>133.46388250909936</v>
          </cell>
          <cell r="CK205">
            <v>133.46388250909936</v>
          </cell>
          <cell r="CL205">
            <v>133.45810009574495</v>
          </cell>
          <cell r="CM205">
            <v>133.45810009567765</v>
          </cell>
          <cell r="CN205">
            <v>133.45810009567765</v>
          </cell>
          <cell r="CO205">
            <v>166.13451793114473</v>
          </cell>
          <cell r="CP205">
            <v>201.75996657447135</v>
          </cell>
          <cell r="CQ205">
            <v>133.22680356177011</v>
          </cell>
          <cell r="CR205">
            <v>81.462639261269118</v>
          </cell>
          <cell r="CS205">
            <v>81.462639261201801</v>
          </cell>
          <cell r="CT205">
            <v>81.462639261201801</v>
          </cell>
          <cell r="CU205">
            <v>94.259120002618005</v>
          </cell>
          <cell r="CV205">
            <v>109.77911743140797</v>
          </cell>
          <cell r="CW205">
            <v>117.18060651819914</v>
          </cell>
          <cell r="CX205">
            <v>117.17482410484473</v>
          </cell>
          <cell r="CY205">
            <v>117.17482410484473</v>
          </cell>
          <cell r="CZ205">
            <v>117.17482410484473</v>
          </cell>
          <cell r="DA205">
            <v>117.17482410484473</v>
          </cell>
          <cell r="DB205">
            <v>153.83532473773741</v>
          </cell>
          <cell r="DC205">
            <v>153.83532473773741</v>
          </cell>
          <cell r="DD205">
            <v>153.83532473773741</v>
          </cell>
          <cell r="DE205">
            <v>129.45667005818879</v>
          </cell>
          <cell r="DF205">
            <v>163.3531771102268</v>
          </cell>
          <cell r="DG205">
            <v>163.3531771102268</v>
          </cell>
          <cell r="DH205">
            <v>163.3531771102268</v>
          </cell>
          <cell r="DI205">
            <v>163.3531771102268</v>
          </cell>
          <cell r="DJ205">
            <v>163.34739469687236</v>
          </cell>
          <cell r="DK205">
            <v>148.98387993788933</v>
          </cell>
          <cell r="DL205">
            <v>148.98387993782202</v>
          </cell>
          <cell r="DM205">
            <v>129.23693835092277</v>
          </cell>
          <cell r="DN205">
            <v>129.23115593756836</v>
          </cell>
          <cell r="DO205">
            <v>129.23115593763566</v>
          </cell>
          <cell r="DP205">
            <v>129.23115593756836</v>
          </cell>
          <cell r="DQ205">
            <v>129.23115593756836</v>
          </cell>
          <cell r="DR205">
            <v>147.10459559945309</v>
          </cell>
          <cell r="DS205">
            <v>147.10459559938576</v>
          </cell>
          <cell r="DT205">
            <v>147.10459559938576</v>
          </cell>
          <cell r="DU205">
            <v>147.10459559938576</v>
          </cell>
          <cell r="DV205">
            <v>147.10459559945309</v>
          </cell>
          <cell r="DW205">
            <v>147.09881318609865</v>
          </cell>
          <cell r="DX205">
            <v>147.09881318609865</v>
          </cell>
          <cell r="DY205">
            <v>0</v>
          </cell>
          <cell r="DZ205">
            <v>0</v>
          </cell>
          <cell r="EA205">
            <v>0</v>
          </cell>
          <cell r="EB205">
            <v>0</v>
          </cell>
          <cell r="EC205">
            <v>0</v>
          </cell>
          <cell r="ED205">
            <v>0</v>
          </cell>
          <cell r="EE205">
            <v>0</v>
          </cell>
          <cell r="EF205">
            <v>0</v>
          </cell>
          <cell r="EG205">
            <v>0</v>
          </cell>
          <cell r="EH205">
            <v>0</v>
          </cell>
          <cell r="EI205">
            <v>0</v>
          </cell>
          <cell r="EJ205">
            <v>0</v>
          </cell>
          <cell r="EK205">
            <v>0</v>
          </cell>
          <cell r="EL205">
            <v>0</v>
          </cell>
          <cell r="EM205">
            <v>0</v>
          </cell>
          <cell r="EN205">
            <v>3.6024435164377704</v>
          </cell>
          <cell r="EO205">
            <v>3.6024435164377704</v>
          </cell>
        </row>
        <row r="206">
          <cell r="A206" t="str">
            <v xml:space="preserve">  Total</v>
          </cell>
          <cell r="B206">
            <v>2.1984940258314854E-2</v>
          </cell>
          <cell r="C206">
            <v>187681.82528636706</v>
          </cell>
          <cell r="D206">
            <v>183030.72327996331</v>
          </cell>
          <cell r="E206">
            <v>201224.85732089038</v>
          </cell>
          <cell r="F206">
            <v>195140.60185047585</v>
          </cell>
          <cell r="G206">
            <v>192621.26186522134</v>
          </cell>
          <cell r="H206">
            <v>191307.78754034985</v>
          </cell>
          <cell r="I206">
            <v>179443.75788663345</v>
          </cell>
          <cell r="J206">
            <v>185065.73856279338</v>
          </cell>
          <cell r="K206">
            <v>194324.09622171251</v>
          </cell>
          <cell r="L206">
            <v>178111.91668949451</v>
          </cell>
          <cell r="M206">
            <v>189617.59023864532</v>
          </cell>
          <cell r="N206">
            <v>161172.89259388766</v>
          </cell>
          <cell r="O206">
            <v>141311.67456933425</v>
          </cell>
          <cell r="P206">
            <v>135149.30385055937</v>
          </cell>
          <cell r="Q206">
            <v>127404.73027791147</v>
          </cell>
          <cell r="R206">
            <v>136952.38096838701</v>
          </cell>
          <cell r="S206">
            <v>134866.18250923749</v>
          </cell>
          <cell r="T206">
            <v>131849.70934230881</v>
          </cell>
          <cell r="U206">
            <v>131934.16931962286</v>
          </cell>
          <cell r="V206">
            <v>126725.34667908869</v>
          </cell>
          <cell r="W206">
            <v>132506.14687935915</v>
          </cell>
          <cell r="X206">
            <v>107677.47819390615</v>
          </cell>
          <cell r="Y206">
            <v>96841.849091871671</v>
          </cell>
          <cell r="Z206">
            <v>98072.721858892532</v>
          </cell>
          <cell r="AA206">
            <v>104126.09054430954</v>
          </cell>
          <cell r="AB206">
            <v>102528.5350697806</v>
          </cell>
          <cell r="AC206">
            <v>108223.00174262526</v>
          </cell>
          <cell r="AD206">
            <v>97506.385549339102</v>
          </cell>
          <cell r="AE206">
            <v>92883.04548766528</v>
          </cell>
          <cell r="AF206">
            <v>85886.738826074696</v>
          </cell>
          <cell r="AG206">
            <v>93107.893570633401</v>
          </cell>
          <cell r="AH206">
            <v>21678.436901588022</v>
          </cell>
          <cell r="AI206">
            <v>26495.562596333766</v>
          </cell>
          <cell r="AJ206">
            <v>84093.935611165187</v>
          </cell>
          <cell r="AK206">
            <v>98339.323640358038</v>
          </cell>
          <cell r="AL206">
            <v>94507.232300554184</v>
          </cell>
          <cell r="AM206">
            <v>97939.610824064453</v>
          </cell>
          <cell r="AN206">
            <v>103810.67493039454</v>
          </cell>
          <cell r="AO206">
            <v>88444.575782348824</v>
          </cell>
          <cell r="AP206">
            <v>87558.43052577808</v>
          </cell>
          <cell r="AQ206">
            <v>94694.59993667659</v>
          </cell>
          <cell r="AR206">
            <v>105388.36374328678</v>
          </cell>
          <cell r="AS206">
            <v>104851.25765367977</v>
          </cell>
          <cell r="AT206">
            <v>114689.54123316453</v>
          </cell>
          <cell r="AU206">
            <v>105867.33219622639</v>
          </cell>
          <cell r="AV206">
            <v>115624.89008093794</v>
          </cell>
          <cell r="AW206">
            <v>100213.68704866061</v>
          </cell>
          <cell r="AX206">
            <v>120238.76454879984</v>
          </cell>
          <cell r="AY206">
            <v>117197.07304849289</v>
          </cell>
          <cell r="AZ206">
            <v>78163.470772251836</v>
          </cell>
          <cell r="BA206">
            <v>99668.798457113793</v>
          </cell>
          <cell r="BB206">
            <v>98143.387672321915</v>
          </cell>
          <cell r="BC206">
            <v>96101.053661195954</v>
          </cell>
          <cell r="BD206">
            <v>83940.910860311924</v>
          </cell>
          <cell r="BE206">
            <v>88393.182150276887</v>
          </cell>
          <cell r="BF206">
            <v>111500.37701436845</v>
          </cell>
          <cell r="BG206">
            <v>98949.120110868171</v>
          </cell>
          <cell r="BH206">
            <v>106976.98220886408</v>
          </cell>
          <cell r="BI206">
            <v>98655.043240561499</v>
          </cell>
          <cell r="BJ206">
            <v>91940.050554720496</v>
          </cell>
          <cell r="BK206">
            <v>82422.060102997479</v>
          </cell>
          <cell r="BL206">
            <v>80459.35428459126</v>
          </cell>
          <cell r="BM206">
            <v>92630.578309670236</v>
          </cell>
          <cell r="BN206">
            <v>73809.970161651421</v>
          </cell>
          <cell r="BO206">
            <v>87430.596665932768</v>
          </cell>
          <cell r="BP206">
            <v>63140.112321522683</v>
          </cell>
          <cell r="BQ206">
            <v>60118.055873104408</v>
          </cell>
          <cell r="BR206">
            <v>879942.20804375655</v>
          </cell>
          <cell r="BS206">
            <v>56182.888919477999</v>
          </cell>
          <cell r="BT206">
            <v>52546.978866596786</v>
          </cell>
          <cell r="BU206">
            <v>52786.867223526213</v>
          </cell>
          <cell r="BV206">
            <v>54228.264288754428</v>
          </cell>
          <cell r="BW206">
            <v>52380.173227316329</v>
          </cell>
          <cell r="BX206">
            <v>54863.491548146521</v>
          </cell>
          <cell r="BY206">
            <v>55950.493461953083</v>
          </cell>
          <cell r="BZ206">
            <v>44847.158908491809</v>
          </cell>
          <cell r="CA206">
            <v>47654.116398754973</v>
          </cell>
          <cell r="CB206">
            <v>41024.365448419361</v>
          </cell>
          <cell r="CC206">
            <v>42246.023819301488</v>
          </cell>
          <cell r="CD206">
            <v>52451.853324233933</v>
          </cell>
          <cell r="CE206">
            <v>50525.175579094001</v>
          </cell>
          <cell r="CF206">
            <v>49064.073470682146</v>
          </cell>
          <cell r="CG206">
            <v>49574.807129486988</v>
          </cell>
          <cell r="CH206">
            <v>54278.649997992696</v>
          </cell>
          <cell r="CI206">
            <v>55106.696866026694</v>
          </cell>
          <cell r="CJ206">
            <v>51559.216923184737</v>
          </cell>
          <cell r="CK206">
            <v>53783.587498539113</v>
          </cell>
          <cell r="CL206">
            <v>56659.978088079275</v>
          </cell>
          <cell r="CM206">
            <v>38387.908752313742</v>
          </cell>
          <cell r="CN206">
            <v>42437.044061376051</v>
          </cell>
          <cell r="CO206">
            <v>41822.593591388446</v>
          </cell>
          <cell r="CP206">
            <v>43107.885541892261</v>
          </cell>
          <cell r="CQ206">
            <v>46663.582197729702</v>
          </cell>
          <cell r="CR206">
            <v>42811.819449113405</v>
          </cell>
          <cell r="CS206">
            <v>41982.327074115703</v>
          </cell>
          <cell r="CT206">
            <v>42040.424908504574</v>
          </cell>
          <cell r="CU206">
            <v>47466.057065529181</v>
          </cell>
          <cell r="CV206">
            <v>42756.661634604985</v>
          </cell>
          <cell r="CW206">
            <v>44525.51881572714</v>
          </cell>
          <cell r="CX206">
            <v>48871.407794702383</v>
          </cell>
          <cell r="CY206">
            <v>47226.873223386196</v>
          </cell>
          <cell r="CZ206">
            <v>50840.065716196012</v>
          </cell>
          <cell r="DA206">
            <v>45519.076110638081</v>
          </cell>
          <cell r="DB206">
            <v>52932.147660461153</v>
          </cell>
          <cell r="DC206">
            <v>50868.807418587909</v>
          </cell>
          <cell r="DD206">
            <v>52964.642655077711</v>
          </cell>
          <cell r="DE206">
            <v>41076.973796882136</v>
          </cell>
          <cell r="DF206">
            <v>40872.48645867798</v>
          </cell>
          <cell r="DG206">
            <v>45559.969795616846</v>
          </cell>
          <cell r="DH206">
            <v>63821.329523618566</v>
          </cell>
          <cell r="DI206">
            <v>62205.100371607048</v>
          </cell>
          <cell r="DJ206">
            <v>63359.026299164907</v>
          </cell>
          <cell r="DK206">
            <v>66657.404163553714</v>
          </cell>
          <cell r="DL206">
            <v>72891.874517427888</v>
          </cell>
          <cell r="DM206">
            <v>68843.509305356769</v>
          </cell>
          <cell r="DN206">
            <v>62496.16968826401</v>
          </cell>
          <cell r="DO206">
            <v>49968.855879157934</v>
          </cell>
          <cell r="DP206">
            <v>43966.718074970049</v>
          </cell>
          <cell r="DQ206">
            <v>68323.995726496389</v>
          </cell>
          <cell r="DR206">
            <v>36607.676142624186</v>
          </cell>
          <cell r="DS206">
            <v>47645.018253218019</v>
          </cell>
          <cell r="DT206">
            <v>45128.929743082634</v>
          </cell>
          <cell r="DU206">
            <v>47610.732276533534</v>
          </cell>
          <cell r="DV206">
            <v>44747.456561869891</v>
          </cell>
          <cell r="DW206">
            <v>30623.941013480002</v>
          </cell>
          <cell r="DX206">
            <v>34772.763683076315</v>
          </cell>
          <cell r="DY206">
            <v>30168.633208135674</v>
          </cell>
          <cell r="DZ206">
            <v>29490.748989094209</v>
          </cell>
          <cell r="EA206">
            <v>30711.924552555061</v>
          </cell>
          <cell r="EB206">
            <v>29236.745182938441</v>
          </cell>
          <cell r="EC206">
            <v>33546.859021044715</v>
          </cell>
          <cell r="ED206">
            <v>33100.723930276159</v>
          </cell>
          <cell r="EE206">
            <v>39160.127865066126</v>
          </cell>
          <cell r="EF206">
            <v>35307.644025411741</v>
          </cell>
          <cell r="EG206">
            <v>43251.651323837243</v>
          </cell>
          <cell r="EH206">
            <v>34602.321917721667</v>
          </cell>
          <cell r="EI206">
            <v>36505.577395256667</v>
          </cell>
          <cell r="EJ206">
            <v>33228.781834545196</v>
          </cell>
          <cell r="EK206">
            <v>35173.213106550211</v>
          </cell>
          <cell r="EL206">
            <v>28114.45426057182</v>
          </cell>
          <cell r="EM206">
            <v>34157.261030699607</v>
          </cell>
          <cell r="EN206">
            <v>32246.996304450025</v>
          </cell>
          <cell r="EO206">
            <v>33469.91548237612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rchase Price Alloc"/>
      <sheetName val="Proposed Acctg Entries 20200831"/>
      <sheetName val="Winfield NBV Sum FERC 2020831"/>
      <sheetName val="Winfield NBV"/>
      <sheetName val="Depr Exp Test"/>
      <sheetName val="Depr Years"/>
      <sheetName val="Winfield Estimate NBV Summary"/>
      <sheetName val="2012 Cap"/>
      <sheetName val="2013 Cap"/>
      <sheetName val="2014 Cap"/>
      <sheetName val="2015 Cap"/>
      <sheetName val="2016 Cap"/>
      <sheetName val="2017 Cap"/>
      <sheetName val="2018 Cap"/>
      <sheetName val="Winfield ATRR - Analysis"/>
      <sheetName val="Winfield Inventory"/>
    </sheetNames>
    <sheetDataSet>
      <sheetData sheetId="0"/>
      <sheetData sheetId="1"/>
      <sheetData sheetId="2"/>
      <sheetData sheetId="3">
        <row r="6">
          <cell r="A6" t="str">
            <v>Line #</v>
          </cell>
        </row>
      </sheetData>
      <sheetData sheetId="4"/>
      <sheetData sheetId="5">
        <row r="12">
          <cell r="D12">
            <v>9.67</v>
          </cell>
        </row>
        <row r="15">
          <cell r="D15">
            <v>8.1666666666666661</v>
          </cell>
        </row>
        <row r="17">
          <cell r="D17">
            <v>6.166666666666667</v>
          </cell>
        </row>
        <row r="18">
          <cell r="D18">
            <v>5.166666666666667</v>
          </cell>
        </row>
        <row r="19">
          <cell r="D19">
            <v>4.166666666666667</v>
          </cell>
        </row>
        <row r="20">
          <cell r="D20">
            <v>3.1666666666666665</v>
          </cell>
        </row>
      </sheetData>
      <sheetData sheetId="6">
        <row r="4">
          <cell r="S4">
            <v>12</v>
          </cell>
        </row>
      </sheetData>
      <sheetData sheetId="7"/>
      <sheetData sheetId="8"/>
      <sheetData sheetId="9"/>
      <sheetData sheetId="10"/>
      <sheetData sheetId="11"/>
      <sheetData sheetId="12"/>
      <sheetData sheetId="13"/>
      <sheetData sheetId="14"/>
      <sheetData sheetId="1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Changes"/>
      <sheetName val="bSum"/>
      <sheetName val="cBuild"/>
      <sheetName val="eOp"/>
      <sheetName val="gAnn"/>
      <sheetName val="dDataIn"/>
      <sheetName val="fProperty Tax"/>
      <sheetName val="aGH Diurnal"/>
      <sheetName val="Summary Input"/>
    </sheetNames>
    <sheetDataSet>
      <sheetData sheetId="0"/>
      <sheetData sheetId="1" refreshError="1">
        <row r="15">
          <cell r="B15">
            <v>38350</v>
          </cell>
        </row>
        <row r="24">
          <cell r="B24">
            <v>61</v>
          </cell>
        </row>
      </sheetData>
      <sheetData sheetId="2"/>
      <sheetData sheetId="3"/>
      <sheetData sheetId="4"/>
      <sheetData sheetId="5"/>
      <sheetData sheetId="6"/>
      <sheetData sheetId="7"/>
      <sheetData sheetId="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onomics"/>
      <sheetName val="Sensitivity"/>
      <sheetName val="Sensitivity Chart"/>
      <sheetName val="Actual &amp; Contract Info"/>
      <sheetName val="Plt &amp; Field Info"/>
      <sheetName val="Pricing"/>
      <sheetName val="Operating Costs"/>
      <sheetName val="Revenue"/>
      <sheetName val="Settlement"/>
      <sheetName val="Gross Margin"/>
      <sheetName val="LISTS"/>
      <sheetName val="Utility Accounts"/>
      <sheetName val="Asset Lists"/>
      <sheetName val="Gas Constants"/>
    </sheetNames>
    <sheetDataSet>
      <sheetData sheetId="0">
        <row r="9">
          <cell r="C9" t="e">
            <v>#VALUE!</v>
          </cell>
        </row>
        <row r="78">
          <cell r="C78">
            <v>2010</v>
          </cell>
          <cell r="D78">
            <v>2011</v>
          </cell>
          <cell r="E78">
            <v>2012</v>
          </cell>
          <cell r="F78">
            <v>2013</v>
          </cell>
          <cell r="G78">
            <v>2014</v>
          </cell>
          <cell r="H78">
            <v>2015</v>
          </cell>
          <cell r="I78">
            <v>2016</v>
          </cell>
          <cell r="J78">
            <v>2017</v>
          </cell>
          <cell r="K78">
            <v>2018</v>
          </cell>
          <cell r="L78">
            <v>2019</v>
          </cell>
          <cell r="M78">
            <v>2020</v>
          </cell>
        </row>
        <row r="79">
          <cell r="C79" t="e">
            <v>#VALUE!</v>
          </cell>
          <cell r="D79" t="e">
            <v>#VALUE!</v>
          </cell>
          <cell r="E79" t="e">
            <v>#VALUE!</v>
          </cell>
          <cell r="F79" t="e">
            <v>#VALUE!</v>
          </cell>
          <cell r="G79" t="e">
            <v>#VALUE!</v>
          </cell>
          <cell r="H79" t="e">
            <v>#VALUE!</v>
          </cell>
          <cell r="I79" t="e">
            <v>#VALUE!</v>
          </cell>
          <cell r="J79" t="e">
            <v>#VALUE!</v>
          </cell>
          <cell r="K79" t="e">
            <v>#VALUE!</v>
          </cell>
          <cell r="L79" t="e">
            <v>#VALUE!</v>
          </cell>
          <cell r="M79" t="e">
            <v>#VALUE!</v>
          </cell>
        </row>
        <row r="80">
          <cell r="C80" t="e">
            <v>#VALUE!</v>
          </cell>
          <cell r="D80" t="e">
            <v>#VALUE!</v>
          </cell>
          <cell r="E80" t="e">
            <v>#VALUE!</v>
          </cell>
          <cell r="F80" t="e">
            <v>#VALUE!</v>
          </cell>
          <cell r="G80" t="e">
            <v>#VALUE!</v>
          </cell>
          <cell r="H80" t="e">
            <v>#VALUE!</v>
          </cell>
          <cell r="I80" t="e">
            <v>#VALUE!</v>
          </cell>
          <cell r="J80" t="e">
            <v>#VALUE!</v>
          </cell>
          <cell r="K80" t="e">
            <v>#VALUE!</v>
          </cell>
          <cell r="L80" t="e">
            <v>#VALUE!</v>
          </cell>
          <cell r="M80" t="e">
            <v>#VALUE!</v>
          </cell>
        </row>
        <row r="81">
          <cell r="C81" t="e">
            <v>#VALUE!</v>
          </cell>
          <cell r="D81" t="e">
            <v>#VALUE!</v>
          </cell>
          <cell r="E81" t="e">
            <v>#VALUE!</v>
          </cell>
          <cell r="F81" t="e">
            <v>#VALUE!</v>
          </cell>
          <cell r="G81" t="e">
            <v>#VALUE!</v>
          </cell>
          <cell r="H81" t="e">
            <v>#VALUE!</v>
          </cell>
          <cell r="I81" t="e">
            <v>#VALUE!</v>
          </cell>
          <cell r="J81" t="e">
            <v>#VALUE!</v>
          </cell>
          <cell r="K81" t="e">
            <v>#VALUE!</v>
          </cell>
          <cell r="L81" t="e">
            <v>#VALUE!</v>
          </cell>
          <cell r="M81" t="e">
            <v>#VALUE!</v>
          </cell>
        </row>
        <row r="82">
          <cell r="C82">
            <v>0</v>
          </cell>
          <cell r="D82">
            <v>0</v>
          </cell>
          <cell r="E82">
            <v>0</v>
          </cell>
          <cell r="F82">
            <v>0</v>
          </cell>
          <cell r="G82">
            <v>0</v>
          </cell>
          <cell r="H82">
            <v>0</v>
          </cell>
          <cell r="I82">
            <v>0</v>
          </cell>
          <cell r="J82">
            <v>0</v>
          </cell>
          <cell r="K82">
            <v>0</v>
          </cell>
          <cell r="L82">
            <v>0</v>
          </cell>
          <cell r="M82">
            <v>0</v>
          </cell>
        </row>
        <row r="83">
          <cell r="C83">
            <v>0</v>
          </cell>
          <cell r="D83">
            <v>0</v>
          </cell>
          <cell r="E83">
            <v>0</v>
          </cell>
          <cell r="F83">
            <v>0</v>
          </cell>
          <cell r="G83">
            <v>0</v>
          </cell>
          <cell r="H83">
            <v>0</v>
          </cell>
          <cell r="I83">
            <v>0</v>
          </cell>
          <cell r="J83">
            <v>0</v>
          </cell>
          <cell r="K83">
            <v>0</v>
          </cell>
          <cell r="L83">
            <v>0</v>
          </cell>
          <cell r="M83">
            <v>0</v>
          </cell>
        </row>
        <row r="84">
          <cell r="C84">
            <v>0</v>
          </cell>
          <cell r="D84">
            <v>0</v>
          </cell>
          <cell r="E84">
            <v>0</v>
          </cell>
          <cell r="F84">
            <v>0</v>
          </cell>
          <cell r="G84">
            <v>0</v>
          </cell>
          <cell r="H84">
            <v>0</v>
          </cell>
          <cell r="I84">
            <v>0</v>
          </cell>
          <cell r="J84">
            <v>0</v>
          </cell>
          <cell r="K84">
            <v>0</v>
          </cell>
          <cell r="L84">
            <v>0</v>
          </cell>
          <cell r="M84">
            <v>0</v>
          </cell>
        </row>
        <row r="85">
          <cell r="C85">
            <v>0</v>
          </cell>
          <cell r="D85">
            <v>0</v>
          </cell>
          <cell r="E85">
            <v>0</v>
          </cell>
          <cell r="F85">
            <v>0</v>
          </cell>
          <cell r="G85">
            <v>0</v>
          </cell>
          <cell r="H85">
            <v>0</v>
          </cell>
          <cell r="I85">
            <v>0</v>
          </cell>
          <cell r="J85">
            <v>0</v>
          </cell>
          <cell r="K85">
            <v>0</v>
          </cell>
          <cell r="L85">
            <v>0</v>
          </cell>
          <cell r="M85">
            <v>0</v>
          </cell>
        </row>
        <row r="86">
          <cell r="C86" t="e">
            <v>#VALUE!</v>
          </cell>
          <cell r="D86" t="e">
            <v>#VALUE!</v>
          </cell>
          <cell r="E86" t="e">
            <v>#VALUE!</v>
          </cell>
          <cell r="F86" t="e">
            <v>#VALUE!</v>
          </cell>
          <cell r="G86" t="e">
            <v>#VALUE!</v>
          </cell>
          <cell r="H86" t="e">
            <v>#VALUE!</v>
          </cell>
          <cell r="I86" t="e">
            <v>#VALUE!</v>
          </cell>
          <cell r="J86" t="e">
            <v>#VALUE!</v>
          </cell>
          <cell r="K86" t="e">
            <v>#VALUE!</v>
          </cell>
          <cell r="L86" t="e">
            <v>#VALUE!</v>
          </cell>
          <cell r="M86" t="e">
            <v>#VALUE!</v>
          </cell>
        </row>
        <row r="164">
          <cell r="C164">
            <v>2010</v>
          </cell>
          <cell r="D164">
            <v>2011</v>
          </cell>
          <cell r="E164">
            <v>2012</v>
          </cell>
          <cell r="F164">
            <v>2013</v>
          </cell>
          <cell r="G164">
            <v>2014</v>
          </cell>
          <cell r="H164">
            <v>2015</v>
          </cell>
          <cell r="I164">
            <v>2016</v>
          </cell>
          <cell r="J164">
            <v>2017</v>
          </cell>
          <cell r="K164">
            <v>2018</v>
          </cell>
          <cell r="L164">
            <v>2019</v>
          </cell>
          <cell r="M164">
            <v>2020</v>
          </cell>
        </row>
        <row r="166">
          <cell r="C166" t="e">
            <v>#VALUE!</v>
          </cell>
          <cell r="D166" t="e">
            <v>#VALUE!</v>
          </cell>
          <cell r="E166" t="e">
            <v>#VALUE!</v>
          </cell>
          <cell r="F166" t="e">
            <v>#VALUE!</v>
          </cell>
          <cell r="G166" t="e">
            <v>#VALUE!</v>
          </cell>
          <cell r="H166" t="e">
            <v>#VALUE!</v>
          </cell>
          <cell r="I166" t="e">
            <v>#VALUE!</v>
          </cell>
          <cell r="J166" t="e">
            <v>#VALUE!</v>
          </cell>
          <cell r="K166" t="e">
            <v>#VALUE!</v>
          </cell>
          <cell r="L166" t="e">
            <v>#VALUE!</v>
          </cell>
          <cell r="M166" t="e">
            <v>#VALUE!</v>
          </cell>
        </row>
        <row r="167">
          <cell r="C167">
            <v>0</v>
          </cell>
          <cell r="D167" t="e">
            <v>#VALUE!</v>
          </cell>
          <cell r="E167" t="e">
            <v>#VALUE!</v>
          </cell>
          <cell r="F167" t="e">
            <v>#VALUE!</v>
          </cell>
          <cell r="G167" t="e">
            <v>#VALUE!</v>
          </cell>
          <cell r="H167" t="e">
            <v>#VALUE!</v>
          </cell>
          <cell r="I167" t="e">
            <v>#VALUE!</v>
          </cell>
          <cell r="J167" t="e">
            <v>#VALUE!</v>
          </cell>
          <cell r="K167" t="e">
            <v>#VALUE!</v>
          </cell>
          <cell r="L167" t="e">
            <v>#VALUE!</v>
          </cell>
          <cell r="M167" t="e">
            <v>#VALUE!</v>
          </cell>
        </row>
        <row r="168">
          <cell r="C168">
            <v>0</v>
          </cell>
          <cell r="D168" t="e">
            <v>#VALUE!</v>
          </cell>
          <cell r="E168" t="e">
            <v>#VALUE!</v>
          </cell>
          <cell r="F168" t="e">
            <v>#VALUE!</v>
          </cell>
          <cell r="G168" t="e">
            <v>#VALUE!</v>
          </cell>
          <cell r="H168" t="e">
            <v>#VALUE!</v>
          </cell>
          <cell r="I168" t="e">
            <v>#VALUE!</v>
          </cell>
          <cell r="J168" t="e">
            <v>#VALUE!</v>
          </cell>
          <cell r="K168" t="e">
            <v>#VALUE!</v>
          </cell>
          <cell r="L168" t="e">
            <v>#VALUE!</v>
          </cell>
          <cell r="M168" t="e">
            <v>#VALUE!</v>
          </cell>
        </row>
        <row r="169">
          <cell r="C169" t="e">
            <v>#VALUE!</v>
          </cell>
          <cell r="D169" t="e">
            <v>#VALUE!</v>
          </cell>
          <cell r="E169" t="e">
            <v>#VALUE!</v>
          </cell>
          <cell r="F169" t="e">
            <v>#VALUE!</v>
          </cell>
          <cell r="G169" t="e">
            <v>#VALUE!</v>
          </cell>
          <cell r="H169" t="e">
            <v>#VALUE!</v>
          </cell>
          <cell r="I169" t="e">
            <v>#VALUE!</v>
          </cell>
          <cell r="J169" t="e">
            <v>#VALUE!</v>
          </cell>
          <cell r="K169" t="e">
            <v>#VALUE!</v>
          </cell>
          <cell r="L169" t="e">
            <v>#VALUE!</v>
          </cell>
          <cell r="M169" t="e">
            <v>#VALUE!</v>
          </cell>
        </row>
        <row r="170">
          <cell r="C170">
            <v>0</v>
          </cell>
          <cell r="D170">
            <v>0</v>
          </cell>
          <cell r="E170">
            <v>0</v>
          </cell>
          <cell r="F170">
            <v>0</v>
          </cell>
          <cell r="G170">
            <v>0</v>
          </cell>
          <cell r="H170">
            <v>0</v>
          </cell>
          <cell r="I170">
            <v>0</v>
          </cell>
          <cell r="J170">
            <v>0</v>
          </cell>
          <cell r="K170">
            <v>0</v>
          </cell>
          <cell r="L170">
            <v>0</v>
          </cell>
          <cell r="M170">
            <v>0</v>
          </cell>
        </row>
        <row r="171">
          <cell r="C171">
            <v>0</v>
          </cell>
          <cell r="D171">
            <v>0</v>
          </cell>
          <cell r="E171">
            <v>0</v>
          </cell>
          <cell r="F171">
            <v>0</v>
          </cell>
          <cell r="G171">
            <v>0</v>
          </cell>
          <cell r="H171">
            <v>0</v>
          </cell>
          <cell r="I171">
            <v>0</v>
          </cell>
          <cell r="J171">
            <v>0</v>
          </cell>
          <cell r="K171">
            <v>0</v>
          </cell>
          <cell r="L171">
            <v>0</v>
          </cell>
          <cell r="M171">
            <v>0</v>
          </cell>
        </row>
        <row r="172">
          <cell r="C172" t="e">
            <v>#VALUE!</v>
          </cell>
          <cell r="D172" t="e">
            <v>#VALUE!</v>
          </cell>
          <cell r="E172" t="e">
            <v>#VALUE!</v>
          </cell>
          <cell r="F172" t="e">
            <v>#VALUE!</v>
          </cell>
          <cell r="G172" t="e">
            <v>#VALUE!</v>
          </cell>
          <cell r="H172" t="e">
            <v>#VALUE!</v>
          </cell>
          <cell r="I172" t="e">
            <v>#VALUE!</v>
          </cell>
          <cell r="J172" t="e">
            <v>#VALUE!</v>
          </cell>
          <cell r="K172" t="e">
            <v>#VALUE!</v>
          </cell>
          <cell r="L172" t="e">
            <v>#VALUE!</v>
          </cell>
          <cell r="M172" t="e">
            <v>#VALUE!</v>
          </cell>
        </row>
        <row r="173">
          <cell r="C173" t="e">
            <v>#VALUE!</v>
          </cell>
          <cell r="D173" t="e">
            <v>#VALUE!</v>
          </cell>
          <cell r="E173" t="e">
            <v>#VALUE!</v>
          </cell>
          <cell r="F173" t="e">
            <v>#VALUE!</v>
          </cell>
          <cell r="G173" t="e">
            <v>#VALUE!</v>
          </cell>
          <cell r="H173" t="e">
            <v>#VALUE!</v>
          </cell>
          <cell r="I173" t="e">
            <v>#VALUE!</v>
          </cell>
          <cell r="J173" t="e">
            <v>#VALUE!</v>
          </cell>
          <cell r="K173" t="e">
            <v>#VALUE!</v>
          </cell>
          <cell r="L173" t="e">
            <v>#VALUE!</v>
          </cell>
          <cell r="M173" t="e">
            <v>#VALUE!</v>
          </cell>
        </row>
        <row r="174">
          <cell r="C174" t="e">
            <v>#VALUE!</v>
          </cell>
          <cell r="D174" t="e">
            <v>#VALUE!</v>
          </cell>
          <cell r="E174" t="e">
            <v>#VALUE!</v>
          </cell>
          <cell r="F174" t="e">
            <v>#VALUE!</v>
          </cell>
          <cell r="G174" t="e">
            <v>#VALUE!</v>
          </cell>
          <cell r="H174" t="e">
            <v>#VALUE!</v>
          </cell>
          <cell r="I174" t="e">
            <v>#VALUE!</v>
          </cell>
          <cell r="J174" t="e">
            <v>#VALUE!</v>
          </cell>
          <cell r="K174" t="e">
            <v>#VALUE!</v>
          </cell>
          <cell r="L174" t="e">
            <v>#VALUE!</v>
          </cell>
          <cell r="M174" t="e">
            <v>#VALUE!</v>
          </cell>
        </row>
      </sheetData>
      <sheetData sheetId="1">
        <row r="9">
          <cell r="I9">
            <v>1</v>
          </cell>
        </row>
      </sheetData>
      <sheetData sheetId="2" refreshError="1"/>
      <sheetData sheetId="3">
        <row r="1">
          <cell r="E1">
            <v>5</v>
          </cell>
        </row>
        <row r="306">
          <cell r="A306" t="str">
            <v>Volume (MCF)</v>
          </cell>
          <cell r="B306" t="e">
            <v>#VALUE!</v>
          </cell>
        </row>
        <row r="307">
          <cell r="A307" t="str">
            <v>Volume (MMBtu)</v>
          </cell>
          <cell r="B307" t="e">
            <v>#VALUE!</v>
          </cell>
        </row>
        <row r="308">
          <cell r="A308" t="str">
            <v>FFU (MMBtu)</v>
          </cell>
          <cell r="B308" t="e">
            <v>#VALUE!</v>
          </cell>
        </row>
        <row r="309">
          <cell r="A309" t="str">
            <v>Shrink (MMBtu)</v>
          </cell>
          <cell r="B309" t="e">
            <v>#VALUE!</v>
          </cell>
        </row>
        <row r="310">
          <cell r="A310" t="str">
            <v>Sales Gas (MMBtu)</v>
          </cell>
          <cell r="B310" t="e">
            <v>#VALUE!</v>
          </cell>
        </row>
        <row r="311">
          <cell r="A311" t="str">
            <v>Methane (gallons)</v>
          </cell>
          <cell r="B311" t="e">
            <v>#VALUE!</v>
          </cell>
        </row>
        <row r="312">
          <cell r="A312" t="str">
            <v>Ethane (gallons)</v>
          </cell>
          <cell r="B312" t="e">
            <v>#VALUE!</v>
          </cell>
        </row>
        <row r="313">
          <cell r="A313" t="str">
            <v>Propane (gallons)</v>
          </cell>
          <cell r="B313" t="e">
            <v>#VALUE!</v>
          </cell>
        </row>
        <row r="314">
          <cell r="A314" t="str">
            <v>iso-Butane (gallons)</v>
          </cell>
          <cell r="B314" t="e">
            <v>#VALUE!</v>
          </cell>
        </row>
        <row r="315">
          <cell r="A315" t="str">
            <v>nor-Butane (gallons)</v>
          </cell>
          <cell r="B315" t="e">
            <v>#VALUE!</v>
          </cell>
        </row>
        <row r="316">
          <cell r="A316" t="str">
            <v>iso-Pentane (gallons)</v>
          </cell>
          <cell r="B316" t="e">
            <v>#VALUE!</v>
          </cell>
        </row>
        <row r="317">
          <cell r="A317" t="str">
            <v>nor-Pentane (gallons)</v>
          </cell>
          <cell r="B317" t="e">
            <v>#VALUE!</v>
          </cell>
        </row>
        <row r="318">
          <cell r="A318" t="str">
            <v>Hexanes+ (gallons)</v>
          </cell>
          <cell r="B318" t="e">
            <v>#VALUE!</v>
          </cell>
        </row>
        <row r="319">
          <cell r="A319" t="str">
            <v>Methane ($/gal)</v>
          </cell>
          <cell r="B319" t="e">
            <v>#VALUE!</v>
          </cell>
        </row>
        <row r="320">
          <cell r="A320" t="str">
            <v>Ethane ($/gal)</v>
          </cell>
          <cell r="B320" t="e">
            <v>#VALUE!</v>
          </cell>
        </row>
        <row r="321">
          <cell r="A321" t="str">
            <v>Propane ($/gal)</v>
          </cell>
          <cell r="B321" t="e">
            <v>#VALUE!</v>
          </cell>
        </row>
        <row r="322">
          <cell r="A322" t="str">
            <v>iso-Butane ($/gal)</v>
          </cell>
          <cell r="B322" t="e">
            <v>#VALUE!</v>
          </cell>
        </row>
        <row r="323">
          <cell r="A323" t="str">
            <v>nor-Butane ($/gal)</v>
          </cell>
          <cell r="B323" t="e">
            <v>#VALUE!</v>
          </cell>
        </row>
        <row r="324">
          <cell r="A324" t="str">
            <v>iso-Pentane ($/gal)</v>
          </cell>
          <cell r="B324" t="e">
            <v>#VALUE!</v>
          </cell>
        </row>
        <row r="325">
          <cell r="A325" t="str">
            <v>nor-Pentane ($/gal)</v>
          </cell>
          <cell r="B325" t="e">
            <v>#VALUE!</v>
          </cell>
        </row>
        <row r="326">
          <cell r="A326" t="str">
            <v>Hexanes+ ($/gal)</v>
          </cell>
          <cell r="B326" t="e">
            <v>#VALUE!</v>
          </cell>
        </row>
        <row r="327">
          <cell r="A327" t="str">
            <v>NGL T&amp;F</v>
          </cell>
          <cell r="B327" t="e">
            <v>#VALUE!</v>
          </cell>
        </row>
        <row r="328">
          <cell r="A328" t="str">
            <v>Gas Price</v>
          </cell>
          <cell r="B328" t="e">
            <v>#VALUE!</v>
          </cell>
        </row>
        <row r="329">
          <cell r="A329" t="str">
            <v>Basis Differential</v>
          </cell>
          <cell r="B329" t="e">
            <v>#VALUE!</v>
          </cell>
        </row>
        <row r="330">
          <cell r="A330" t="str">
            <v>Sales Gas ($)</v>
          </cell>
          <cell r="B330" t="e">
            <v>#VALUE!</v>
          </cell>
        </row>
        <row r="331">
          <cell r="A331" t="str">
            <v>Methane ($)</v>
          </cell>
          <cell r="B331" t="e">
            <v>#VALUE!</v>
          </cell>
        </row>
        <row r="332">
          <cell r="A332" t="str">
            <v>Ethane ($)</v>
          </cell>
          <cell r="B332" t="e">
            <v>#VALUE!</v>
          </cell>
        </row>
        <row r="333">
          <cell r="A333" t="str">
            <v>Propane ($)</v>
          </cell>
          <cell r="B333" t="e">
            <v>#VALUE!</v>
          </cell>
        </row>
        <row r="334">
          <cell r="A334" t="str">
            <v>iso-Butane ($)</v>
          </cell>
          <cell r="B334" t="e">
            <v>#VALUE!</v>
          </cell>
        </row>
        <row r="335">
          <cell r="A335" t="str">
            <v>nor-Butane ($)</v>
          </cell>
          <cell r="B335" t="e">
            <v>#VALUE!</v>
          </cell>
        </row>
        <row r="336">
          <cell r="A336" t="str">
            <v>iso-Pentane ($)</v>
          </cell>
          <cell r="B336" t="e">
            <v>#VALUE!</v>
          </cell>
        </row>
        <row r="337">
          <cell r="A337" t="str">
            <v>nor-Pentane ($)</v>
          </cell>
          <cell r="B337" t="e">
            <v>#VALUE!</v>
          </cell>
        </row>
        <row r="338">
          <cell r="A338" t="str">
            <v>Hexanes+ ($)</v>
          </cell>
          <cell r="B338" t="e">
            <v>#VALUE!</v>
          </cell>
        </row>
        <row r="339">
          <cell r="A339" t="str">
            <v>Gross NGL Sales ($)</v>
          </cell>
          <cell r="B339" t="e">
            <v>#VALUE!</v>
          </cell>
        </row>
        <row r="340">
          <cell r="A340" t="str">
            <v>NGL T&amp;F ($)</v>
          </cell>
          <cell r="B340" t="e">
            <v>#VALUE!</v>
          </cell>
        </row>
        <row r="341">
          <cell r="A341" t="str">
            <v>Net NGL Sales ($)</v>
          </cell>
          <cell r="B341" t="e">
            <v>#VALUE!</v>
          </cell>
        </row>
        <row r="342">
          <cell r="A342" t="str">
            <v>Wellhead Purchase Cost ($)</v>
          </cell>
          <cell r="B342">
            <v>0</v>
          </cell>
        </row>
        <row r="343">
          <cell r="A343" t="str">
            <v>Basis Differential ($)</v>
          </cell>
          <cell r="B343" t="e">
            <v>#VALUE!</v>
          </cell>
        </row>
        <row r="344">
          <cell r="A344" t="str">
            <v>Fees</v>
          </cell>
          <cell r="B344" t="e">
            <v>#VALUE!</v>
          </cell>
        </row>
        <row r="345">
          <cell r="A345" t="str">
            <v>2010 Revenue</v>
          </cell>
          <cell r="B345" t="e">
            <v>#VALUE!</v>
          </cell>
        </row>
        <row r="346">
          <cell r="A346" t="str">
            <v>Volume (MCF)</v>
          </cell>
          <cell r="B346" t="e">
            <v>#VALUE!</v>
          </cell>
        </row>
        <row r="347">
          <cell r="A347" t="str">
            <v>Volume (MMBtu)</v>
          </cell>
          <cell r="B347" t="e">
            <v>#VALUE!</v>
          </cell>
        </row>
        <row r="348">
          <cell r="A348" t="str">
            <v>FFU (MMBtu)</v>
          </cell>
          <cell r="B348" t="e">
            <v>#VALUE!</v>
          </cell>
        </row>
        <row r="349">
          <cell r="A349" t="str">
            <v>Shrink (MMBtu)</v>
          </cell>
          <cell r="B349" t="e">
            <v>#VALUE!</v>
          </cell>
        </row>
        <row r="350">
          <cell r="A350" t="str">
            <v>Sales Gas (MMBtu)</v>
          </cell>
          <cell r="B350" t="e">
            <v>#VALUE!</v>
          </cell>
        </row>
        <row r="351">
          <cell r="A351" t="str">
            <v>Methane (gallons)</v>
          </cell>
          <cell r="B351" t="e">
            <v>#VALUE!</v>
          </cell>
        </row>
        <row r="352">
          <cell r="A352" t="str">
            <v>Ethane (gallons)</v>
          </cell>
          <cell r="B352" t="e">
            <v>#VALUE!</v>
          </cell>
        </row>
        <row r="353">
          <cell r="A353" t="str">
            <v>Propane (gallons)</v>
          </cell>
          <cell r="B353" t="e">
            <v>#VALUE!</v>
          </cell>
        </row>
        <row r="354">
          <cell r="A354" t="str">
            <v>iso-Butane (gallons)</v>
          </cell>
          <cell r="B354" t="e">
            <v>#VALUE!</v>
          </cell>
        </row>
        <row r="355">
          <cell r="A355" t="str">
            <v>nor-Butane (gallons)</v>
          </cell>
          <cell r="B355" t="e">
            <v>#VALUE!</v>
          </cell>
        </row>
        <row r="356">
          <cell r="A356" t="str">
            <v>iso-Pentane (gallons)</v>
          </cell>
          <cell r="B356" t="e">
            <v>#VALUE!</v>
          </cell>
        </row>
        <row r="357">
          <cell r="A357" t="str">
            <v>nor-Pentane (gallons)</v>
          </cell>
          <cell r="B357" t="e">
            <v>#VALUE!</v>
          </cell>
        </row>
        <row r="358">
          <cell r="A358" t="str">
            <v>Hexanes+ (gallons)</v>
          </cell>
          <cell r="B358" t="e">
            <v>#VALUE!</v>
          </cell>
        </row>
        <row r="359">
          <cell r="A359" t="str">
            <v>Methane ($/gal)</v>
          </cell>
          <cell r="B359" t="e">
            <v>#VALUE!</v>
          </cell>
        </row>
        <row r="360">
          <cell r="A360" t="str">
            <v>Ethane ($/gal)</v>
          </cell>
          <cell r="B360" t="e">
            <v>#VALUE!</v>
          </cell>
        </row>
        <row r="361">
          <cell r="A361" t="str">
            <v>Propane ($/gal)</v>
          </cell>
          <cell r="B361" t="e">
            <v>#VALUE!</v>
          </cell>
        </row>
        <row r="362">
          <cell r="A362" t="str">
            <v>iso-Butane ($/gal)</v>
          </cell>
          <cell r="B362" t="e">
            <v>#VALUE!</v>
          </cell>
        </row>
        <row r="363">
          <cell r="A363" t="str">
            <v>nor-Butane ($/gal)</v>
          </cell>
          <cell r="B363" t="e">
            <v>#VALUE!</v>
          </cell>
        </row>
        <row r="364">
          <cell r="A364" t="str">
            <v>iso-Pentane ($/gal)</v>
          </cell>
          <cell r="B364" t="e">
            <v>#VALUE!</v>
          </cell>
        </row>
        <row r="365">
          <cell r="A365" t="str">
            <v>nor-Pentane ($/gal)</v>
          </cell>
          <cell r="B365" t="e">
            <v>#VALUE!</v>
          </cell>
        </row>
        <row r="366">
          <cell r="A366" t="str">
            <v>Hexanes+ ($/gal)</v>
          </cell>
          <cell r="B366" t="e">
            <v>#VALUE!</v>
          </cell>
        </row>
        <row r="367">
          <cell r="A367" t="str">
            <v>NGL T&amp;F</v>
          </cell>
          <cell r="B367" t="e">
            <v>#VALUE!</v>
          </cell>
        </row>
        <row r="368">
          <cell r="A368" t="str">
            <v>Gas Price</v>
          </cell>
          <cell r="B368" t="e">
            <v>#VALUE!</v>
          </cell>
        </row>
        <row r="369">
          <cell r="A369" t="str">
            <v>Basis Differential</v>
          </cell>
          <cell r="B369" t="e">
            <v>#VALUE!</v>
          </cell>
        </row>
        <row r="370">
          <cell r="A370" t="str">
            <v>Sales Gas ($)</v>
          </cell>
          <cell r="B370" t="e">
            <v>#VALUE!</v>
          </cell>
        </row>
        <row r="371">
          <cell r="A371" t="str">
            <v>Methane ($)</v>
          </cell>
          <cell r="B371" t="e">
            <v>#VALUE!</v>
          </cell>
        </row>
        <row r="372">
          <cell r="A372" t="str">
            <v>Ethane ($)</v>
          </cell>
          <cell r="B372" t="e">
            <v>#VALUE!</v>
          </cell>
        </row>
        <row r="373">
          <cell r="A373" t="str">
            <v>Propane ($)</v>
          </cell>
          <cell r="B373" t="e">
            <v>#VALUE!</v>
          </cell>
        </row>
        <row r="374">
          <cell r="A374" t="str">
            <v>iso-Butane ($)</v>
          </cell>
          <cell r="B374" t="e">
            <v>#VALUE!</v>
          </cell>
        </row>
        <row r="375">
          <cell r="A375" t="str">
            <v>nor-Butane ($)</v>
          </cell>
          <cell r="B375" t="e">
            <v>#VALUE!</v>
          </cell>
        </row>
        <row r="376">
          <cell r="A376" t="str">
            <v>iso-Pentane ($)</v>
          </cell>
          <cell r="B376" t="e">
            <v>#VALUE!</v>
          </cell>
        </row>
        <row r="377">
          <cell r="A377" t="str">
            <v>nor-Pentane ($)</v>
          </cell>
          <cell r="B377" t="e">
            <v>#VALUE!</v>
          </cell>
        </row>
        <row r="378">
          <cell r="A378" t="str">
            <v>Hexanes+ ($)</v>
          </cell>
          <cell r="B378" t="e">
            <v>#VALUE!</v>
          </cell>
        </row>
        <row r="379">
          <cell r="A379" t="str">
            <v>Gross NGL Sales ($)</v>
          </cell>
          <cell r="B379" t="e">
            <v>#VALUE!</v>
          </cell>
        </row>
        <row r="380">
          <cell r="A380" t="str">
            <v>NGL T&amp;F ($)</v>
          </cell>
          <cell r="B380" t="e">
            <v>#VALUE!</v>
          </cell>
        </row>
        <row r="381">
          <cell r="A381" t="str">
            <v>Net NGL Sales ($)</v>
          </cell>
          <cell r="B381" t="e">
            <v>#VALUE!</v>
          </cell>
        </row>
        <row r="382">
          <cell r="A382" t="str">
            <v>Wellhead Purchase Cost ($)</v>
          </cell>
          <cell r="B382">
            <v>0</v>
          </cell>
        </row>
        <row r="383">
          <cell r="A383" t="str">
            <v>Basis Differential ($)</v>
          </cell>
          <cell r="B383" t="e">
            <v>#VALUE!</v>
          </cell>
        </row>
        <row r="384">
          <cell r="A384" t="str">
            <v>Fees</v>
          </cell>
          <cell r="B384" t="e">
            <v>#VALUE!</v>
          </cell>
        </row>
        <row r="385">
          <cell r="A385" t="str">
            <v>2011 Revenue</v>
          </cell>
          <cell r="B385" t="e">
            <v>#VALUE!</v>
          </cell>
        </row>
        <row r="386">
          <cell r="A386" t="str">
            <v>Volume (MCF)</v>
          </cell>
          <cell r="B386" t="e">
            <v>#VALUE!</v>
          </cell>
        </row>
        <row r="387">
          <cell r="A387" t="str">
            <v>Volume (MMBtu)</v>
          </cell>
          <cell r="B387" t="e">
            <v>#VALUE!</v>
          </cell>
        </row>
        <row r="388">
          <cell r="A388" t="str">
            <v>FFU (MMBtu)</v>
          </cell>
          <cell r="B388" t="e">
            <v>#VALUE!</v>
          </cell>
        </row>
        <row r="389">
          <cell r="A389" t="str">
            <v>Shrink (MMBtu)</v>
          </cell>
          <cell r="B389" t="e">
            <v>#VALUE!</v>
          </cell>
        </row>
        <row r="390">
          <cell r="A390" t="str">
            <v>Sales Gas (MMBtu)</v>
          </cell>
          <cell r="B390" t="e">
            <v>#VALUE!</v>
          </cell>
        </row>
        <row r="391">
          <cell r="A391" t="str">
            <v>Methane (gallons)</v>
          </cell>
          <cell r="B391" t="e">
            <v>#VALUE!</v>
          </cell>
        </row>
        <row r="392">
          <cell r="A392" t="str">
            <v>Ethane (gallons)</v>
          </cell>
          <cell r="B392" t="e">
            <v>#VALUE!</v>
          </cell>
        </row>
        <row r="393">
          <cell r="A393" t="str">
            <v>Propane (gallons)</v>
          </cell>
          <cell r="B393" t="e">
            <v>#VALUE!</v>
          </cell>
        </row>
        <row r="394">
          <cell r="A394" t="str">
            <v>iso-Butane (gallons)</v>
          </cell>
          <cell r="B394" t="e">
            <v>#VALUE!</v>
          </cell>
        </row>
        <row r="395">
          <cell r="A395" t="str">
            <v>nor-Butane (gallons)</v>
          </cell>
          <cell r="B395" t="e">
            <v>#VALUE!</v>
          </cell>
        </row>
        <row r="396">
          <cell r="A396" t="str">
            <v>iso-Pentane (gallons)</v>
          </cell>
          <cell r="B396" t="e">
            <v>#VALUE!</v>
          </cell>
        </row>
        <row r="397">
          <cell r="A397" t="str">
            <v>nor-Pentane (gallons)</v>
          </cell>
          <cell r="B397" t="e">
            <v>#VALUE!</v>
          </cell>
        </row>
        <row r="398">
          <cell r="A398" t="str">
            <v>Hexanes+ (gallons)</v>
          </cell>
          <cell r="B398" t="e">
            <v>#VALUE!</v>
          </cell>
        </row>
        <row r="399">
          <cell r="A399" t="str">
            <v>Methane ($/gal)</v>
          </cell>
          <cell r="B399" t="e">
            <v>#VALUE!</v>
          </cell>
        </row>
        <row r="400">
          <cell r="A400" t="str">
            <v>Ethane ($/gal)</v>
          </cell>
          <cell r="B400" t="e">
            <v>#VALUE!</v>
          </cell>
        </row>
        <row r="401">
          <cell r="A401" t="str">
            <v>Propane ($/gal)</v>
          </cell>
          <cell r="B401" t="e">
            <v>#VALUE!</v>
          </cell>
        </row>
        <row r="402">
          <cell r="A402" t="str">
            <v>iso-Butane ($/gal)</v>
          </cell>
          <cell r="B402" t="e">
            <v>#VALUE!</v>
          </cell>
        </row>
        <row r="403">
          <cell r="A403" t="str">
            <v>nor-Butane ($/gal)</v>
          </cell>
          <cell r="B403" t="e">
            <v>#VALUE!</v>
          </cell>
        </row>
        <row r="404">
          <cell r="A404" t="str">
            <v>iso-Pentane ($/gal)</v>
          </cell>
          <cell r="B404" t="e">
            <v>#VALUE!</v>
          </cell>
        </row>
        <row r="405">
          <cell r="A405" t="str">
            <v>nor-Pentane ($/gal)</v>
          </cell>
          <cell r="B405" t="e">
            <v>#VALUE!</v>
          </cell>
        </row>
        <row r="406">
          <cell r="A406" t="str">
            <v>Hexanes+ ($/gal)</v>
          </cell>
          <cell r="B406" t="e">
            <v>#VALUE!</v>
          </cell>
        </row>
        <row r="407">
          <cell r="A407" t="str">
            <v>NGL T&amp;F</v>
          </cell>
          <cell r="B407" t="e">
            <v>#VALUE!</v>
          </cell>
        </row>
        <row r="408">
          <cell r="A408" t="str">
            <v>Gas Price</v>
          </cell>
          <cell r="B408" t="e">
            <v>#VALUE!</v>
          </cell>
        </row>
        <row r="409">
          <cell r="A409" t="str">
            <v>Basis Differential</v>
          </cell>
          <cell r="B409" t="e">
            <v>#VALUE!</v>
          </cell>
        </row>
        <row r="410">
          <cell r="A410" t="str">
            <v>Sales Gas ($)</v>
          </cell>
          <cell r="B410" t="e">
            <v>#VALUE!</v>
          </cell>
        </row>
        <row r="411">
          <cell r="A411" t="str">
            <v>Methane ($)</v>
          </cell>
          <cell r="B411" t="e">
            <v>#VALUE!</v>
          </cell>
        </row>
        <row r="412">
          <cell r="A412" t="str">
            <v>Ethane ($)</v>
          </cell>
          <cell r="B412" t="e">
            <v>#VALUE!</v>
          </cell>
        </row>
        <row r="413">
          <cell r="A413" t="str">
            <v>Propane ($)</v>
          </cell>
          <cell r="B413" t="e">
            <v>#VALUE!</v>
          </cell>
        </row>
        <row r="414">
          <cell r="A414" t="str">
            <v>iso-Butane ($)</v>
          </cell>
          <cell r="B414" t="e">
            <v>#VALUE!</v>
          </cell>
        </row>
        <row r="415">
          <cell r="A415" t="str">
            <v>nor-Butane ($)</v>
          </cell>
          <cell r="B415" t="e">
            <v>#VALUE!</v>
          </cell>
        </row>
        <row r="416">
          <cell r="A416" t="str">
            <v>iso-Pentane ($)</v>
          </cell>
          <cell r="B416" t="e">
            <v>#VALUE!</v>
          </cell>
        </row>
        <row r="417">
          <cell r="A417" t="str">
            <v>nor-Pentane ($)</v>
          </cell>
          <cell r="B417" t="e">
            <v>#VALUE!</v>
          </cell>
        </row>
        <row r="418">
          <cell r="A418" t="str">
            <v>Hexanes+ ($)</v>
          </cell>
          <cell r="B418" t="e">
            <v>#VALUE!</v>
          </cell>
        </row>
        <row r="419">
          <cell r="A419" t="str">
            <v>Gross NGL Sales ($)</v>
          </cell>
          <cell r="B419" t="e">
            <v>#VALUE!</v>
          </cell>
        </row>
        <row r="420">
          <cell r="A420" t="str">
            <v>NGL T&amp;F ($)</v>
          </cell>
          <cell r="B420" t="e">
            <v>#VALUE!</v>
          </cell>
        </row>
        <row r="421">
          <cell r="A421" t="str">
            <v>Net NGL Sales ($)</v>
          </cell>
          <cell r="B421" t="e">
            <v>#VALUE!</v>
          </cell>
        </row>
        <row r="422">
          <cell r="A422" t="str">
            <v>Wellhead Purchase Cost ($)</v>
          </cell>
          <cell r="B422">
            <v>0</v>
          </cell>
        </row>
        <row r="423">
          <cell r="A423" t="str">
            <v>Basis Differential ($)</v>
          </cell>
          <cell r="B423" t="e">
            <v>#VALUE!</v>
          </cell>
        </row>
        <row r="424">
          <cell r="A424" t="str">
            <v>Fees</v>
          </cell>
          <cell r="B424" t="e">
            <v>#VALUE!</v>
          </cell>
        </row>
        <row r="425">
          <cell r="A425" t="str">
            <v>2012 Revenue</v>
          </cell>
          <cell r="B425" t="e">
            <v>#VALUE!</v>
          </cell>
        </row>
        <row r="426">
          <cell r="A426" t="str">
            <v>Volume (MCF)</v>
          </cell>
          <cell r="B426" t="e">
            <v>#VALUE!</v>
          </cell>
        </row>
        <row r="427">
          <cell r="A427" t="str">
            <v>Volume (MMBtu)</v>
          </cell>
          <cell r="B427" t="e">
            <v>#VALUE!</v>
          </cell>
        </row>
        <row r="428">
          <cell r="A428" t="str">
            <v>FFU (MMBtu)</v>
          </cell>
          <cell r="B428" t="e">
            <v>#VALUE!</v>
          </cell>
        </row>
        <row r="429">
          <cell r="A429" t="str">
            <v>Shrink (MMBtu)</v>
          </cell>
          <cell r="B429" t="e">
            <v>#VALUE!</v>
          </cell>
        </row>
        <row r="430">
          <cell r="A430" t="str">
            <v>Sales Gas (MMBtu)</v>
          </cell>
          <cell r="B430" t="e">
            <v>#VALUE!</v>
          </cell>
        </row>
        <row r="431">
          <cell r="A431" t="str">
            <v>Methane (gallons)</v>
          </cell>
          <cell r="B431" t="e">
            <v>#VALUE!</v>
          </cell>
        </row>
        <row r="432">
          <cell r="A432" t="str">
            <v>Ethane (gallons)</v>
          </cell>
          <cell r="B432" t="e">
            <v>#VALUE!</v>
          </cell>
        </row>
        <row r="433">
          <cell r="A433" t="str">
            <v>Propane (gallons)</v>
          </cell>
          <cell r="B433" t="e">
            <v>#VALUE!</v>
          </cell>
        </row>
        <row r="434">
          <cell r="A434" t="str">
            <v>iso-Butane (gallons)</v>
          </cell>
          <cell r="B434" t="e">
            <v>#VALUE!</v>
          </cell>
        </row>
        <row r="435">
          <cell r="A435" t="str">
            <v>nor-Butane (gallons)</v>
          </cell>
          <cell r="B435" t="e">
            <v>#VALUE!</v>
          </cell>
        </row>
        <row r="436">
          <cell r="A436" t="str">
            <v>iso-Pentane (gallons)</v>
          </cell>
          <cell r="B436" t="e">
            <v>#VALUE!</v>
          </cell>
        </row>
        <row r="437">
          <cell r="A437" t="str">
            <v>nor-Pentane (gallons)</v>
          </cell>
          <cell r="B437" t="e">
            <v>#VALUE!</v>
          </cell>
        </row>
        <row r="438">
          <cell r="A438" t="str">
            <v>Hexanes+ (gallons)</v>
          </cell>
          <cell r="B438" t="e">
            <v>#VALUE!</v>
          </cell>
        </row>
        <row r="439">
          <cell r="A439" t="str">
            <v>Methane ($/gal)</v>
          </cell>
          <cell r="B439" t="e">
            <v>#VALUE!</v>
          </cell>
        </row>
        <row r="440">
          <cell r="A440" t="str">
            <v>Ethane ($/gal)</v>
          </cell>
          <cell r="B440" t="e">
            <v>#VALUE!</v>
          </cell>
        </row>
        <row r="441">
          <cell r="A441" t="str">
            <v>Propane ($/gal)</v>
          </cell>
          <cell r="B441" t="e">
            <v>#VALUE!</v>
          </cell>
        </row>
        <row r="442">
          <cell r="A442" t="str">
            <v>iso-Butane ($/gal)</v>
          </cell>
          <cell r="B442" t="e">
            <v>#VALUE!</v>
          </cell>
        </row>
        <row r="443">
          <cell r="A443" t="str">
            <v>nor-Butane ($/gal)</v>
          </cell>
          <cell r="B443" t="e">
            <v>#VALUE!</v>
          </cell>
        </row>
        <row r="444">
          <cell r="A444" t="str">
            <v>iso-Pentane ($/gal)</v>
          </cell>
          <cell r="B444" t="e">
            <v>#VALUE!</v>
          </cell>
        </row>
        <row r="445">
          <cell r="A445" t="str">
            <v>nor-Pentane ($/gal)</v>
          </cell>
          <cell r="B445" t="e">
            <v>#VALUE!</v>
          </cell>
        </row>
        <row r="446">
          <cell r="A446" t="str">
            <v>Hexanes+ ($/gal)</v>
          </cell>
          <cell r="B446" t="e">
            <v>#VALUE!</v>
          </cell>
        </row>
        <row r="447">
          <cell r="A447" t="str">
            <v>NGL T&amp;F</v>
          </cell>
          <cell r="B447" t="e">
            <v>#VALUE!</v>
          </cell>
        </row>
        <row r="448">
          <cell r="A448" t="str">
            <v>Gas Price</v>
          </cell>
          <cell r="B448" t="e">
            <v>#VALUE!</v>
          </cell>
        </row>
        <row r="449">
          <cell r="A449" t="str">
            <v>Basis Differential</v>
          </cell>
          <cell r="B449" t="e">
            <v>#VALUE!</v>
          </cell>
        </row>
        <row r="450">
          <cell r="A450" t="str">
            <v>Sales Gas ($)</v>
          </cell>
          <cell r="B450" t="e">
            <v>#VALUE!</v>
          </cell>
        </row>
        <row r="451">
          <cell r="A451" t="str">
            <v>Methane ($)</v>
          </cell>
          <cell r="B451" t="e">
            <v>#VALUE!</v>
          </cell>
        </row>
        <row r="452">
          <cell r="A452" t="str">
            <v>Ethane ($)</v>
          </cell>
          <cell r="B452" t="e">
            <v>#VALUE!</v>
          </cell>
        </row>
        <row r="453">
          <cell r="A453" t="str">
            <v>Propane ($)</v>
          </cell>
          <cell r="B453" t="e">
            <v>#VALUE!</v>
          </cell>
        </row>
        <row r="454">
          <cell r="A454" t="str">
            <v>iso-Butane ($)</v>
          </cell>
          <cell r="B454" t="e">
            <v>#VALUE!</v>
          </cell>
        </row>
        <row r="455">
          <cell r="A455" t="str">
            <v>nor-Butane ($)</v>
          </cell>
          <cell r="B455" t="e">
            <v>#VALUE!</v>
          </cell>
        </row>
        <row r="456">
          <cell r="A456" t="str">
            <v>iso-Pentane ($)</v>
          </cell>
          <cell r="B456" t="e">
            <v>#VALUE!</v>
          </cell>
        </row>
        <row r="457">
          <cell r="A457" t="str">
            <v>nor-Pentane ($)</v>
          </cell>
          <cell r="B457" t="e">
            <v>#VALUE!</v>
          </cell>
        </row>
        <row r="458">
          <cell r="A458" t="str">
            <v>Hexanes+ ($)</v>
          </cell>
          <cell r="B458" t="e">
            <v>#VALUE!</v>
          </cell>
        </row>
        <row r="459">
          <cell r="A459" t="str">
            <v>Gross NGL Sales ($)</v>
          </cell>
          <cell r="B459" t="e">
            <v>#VALUE!</v>
          </cell>
        </row>
        <row r="460">
          <cell r="A460" t="str">
            <v>NGL T&amp;F ($)</v>
          </cell>
          <cell r="B460" t="e">
            <v>#VALUE!</v>
          </cell>
        </row>
        <row r="461">
          <cell r="A461" t="str">
            <v>Net NGL Sales ($)</v>
          </cell>
          <cell r="B461" t="e">
            <v>#VALUE!</v>
          </cell>
        </row>
        <row r="462">
          <cell r="A462" t="str">
            <v>Wellhead Purchase Cost ($)</v>
          </cell>
          <cell r="B462">
            <v>0</v>
          </cell>
        </row>
        <row r="463">
          <cell r="A463" t="str">
            <v>Basis Differential ($)</v>
          </cell>
          <cell r="B463" t="e">
            <v>#VALUE!</v>
          </cell>
        </row>
        <row r="464">
          <cell r="A464" t="str">
            <v>Fees</v>
          </cell>
          <cell r="B464" t="e">
            <v>#VALUE!</v>
          </cell>
        </row>
        <row r="465">
          <cell r="A465" t="str">
            <v>2013 Revenue</v>
          </cell>
          <cell r="B465" t="e">
            <v>#VALUE!</v>
          </cell>
        </row>
        <row r="466">
          <cell r="A466" t="str">
            <v>Volume (MCF)</v>
          </cell>
          <cell r="B466" t="e">
            <v>#VALUE!</v>
          </cell>
        </row>
        <row r="467">
          <cell r="A467" t="str">
            <v>Volume (MMBtu)</v>
          </cell>
          <cell r="B467" t="e">
            <v>#VALUE!</v>
          </cell>
        </row>
        <row r="468">
          <cell r="A468" t="str">
            <v>FFU (MMBtu)</v>
          </cell>
          <cell r="B468" t="e">
            <v>#VALUE!</v>
          </cell>
        </row>
        <row r="469">
          <cell r="A469" t="str">
            <v>Shrink (MMBtu)</v>
          </cell>
          <cell r="B469" t="e">
            <v>#VALUE!</v>
          </cell>
        </row>
        <row r="470">
          <cell r="A470" t="str">
            <v>Sales Gas (MMBtu)</v>
          </cell>
          <cell r="B470" t="e">
            <v>#VALUE!</v>
          </cell>
        </row>
        <row r="471">
          <cell r="A471" t="str">
            <v>Methane (gallons)</v>
          </cell>
          <cell r="B471" t="e">
            <v>#VALUE!</v>
          </cell>
        </row>
        <row r="472">
          <cell r="A472" t="str">
            <v>Ethane (gallons)</v>
          </cell>
          <cell r="B472" t="e">
            <v>#VALUE!</v>
          </cell>
        </row>
        <row r="473">
          <cell r="A473" t="str">
            <v>Propane (gallons)</v>
          </cell>
          <cell r="B473" t="e">
            <v>#VALUE!</v>
          </cell>
        </row>
        <row r="474">
          <cell r="A474" t="str">
            <v>iso-Butane (gallons)</v>
          </cell>
          <cell r="B474" t="e">
            <v>#VALUE!</v>
          </cell>
        </row>
        <row r="475">
          <cell r="A475" t="str">
            <v>nor-Butane (gallons)</v>
          </cell>
          <cell r="B475" t="e">
            <v>#VALUE!</v>
          </cell>
        </row>
        <row r="476">
          <cell r="A476" t="str">
            <v>iso-Pentane (gallons)</v>
          </cell>
          <cell r="B476" t="e">
            <v>#VALUE!</v>
          </cell>
        </row>
        <row r="477">
          <cell r="A477" t="str">
            <v>nor-Pentane (gallons)</v>
          </cell>
          <cell r="B477" t="e">
            <v>#VALUE!</v>
          </cell>
        </row>
        <row r="478">
          <cell r="A478" t="str">
            <v>Hexanes+ (gallons)</v>
          </cell>
          <cell r="B478" t="e">
            <v>#VALUE!</v>
          </cell>
        </row>
        <row r="479">
          <cell r="A479" t="str">
            <v>Methane ($/gal)</v>
          </cell>
          <cell r="B479" t="e">
            <v>#VALUE!</v>
          </cell>
        </row>
        <row r="480">
          <cell r="A480" t="str">
            <v>Ethane ($/gal)</v>
          </cell>
          <cell r="B480" t="e">
            <v>#VALUE!</v>
          </cell>
        </row>
        <row r="481">
          <cell r="A481" t="str">
            <v>Propane ($/gal)</v>
          </cell>
          <cell r="B481" t="e">
            <v>#VALUE!</v>
          </cell>
        </row>
        <row r="482">
          <cell r="A482" t="str">
            <v>iso-Butane ($/gal)</v>
          </cell>
          <cell r="B482" t="e">
            <v>#VALUE!</v>
          </cell>
        </row>
        <row r="483">
          <cell r="A483" t="str">
            <v>nor-Butane ($/gal)</v>
          </cell>
          <cell r="B483" t="e">
            <v>#VALUE!</v>
          </cell>
        </row>
        <row r="484">
          <cell r="A484" t="str">
            <v>iso-Pentane ($/gal)</v>
          </cell>
          <cell r="B484" t="e">
            <v>#VALUE!</v>
          </cell>
        </row>
        <row r="485">
          <cell r="A485" t="str">
            <v>nor-Pentane ($/gal)</v>
          </cell>
          <cell r="B485" t="e">
            <v>#VALUE!</v>
          </cell>
        </row>
        <row r="486">
          <cell r="A486" t="str">
            <v>Hexanes+ ($/gal)</v>
          </cell>
          <cell r="B486" t="e">
            <v>#VALUE!</v>
          </cell>
        </row>
        <row r="487">
          <cell r="A487" t="str">
            <v>NGL T&amp;F</v>
          </cell>
          <cell r="B487" t="e">
            <v>#VALUE!</v>
          </cell>
        </row>
        <row r="488">
          <cell r="A488" t="str">
            <v>Gas Price</v>
          </cell>
          <cell r="B488" t="e">
            <v>#VALUE!</v>
          </cell>
        </row>
        <row r="489">
          <cell r="A489" t="str">
            <v>Basis Differential</v>
          </cell>
          <cell r="B489" t="e">
            <v>#VALUE!</v>
          </cell>
        </row>
        <row r="490">
          <cell r="A490" t="str">
            <v>Sales Gas ($)</v>
          </cell>
          <cell r="B490" t="e">
            <v>#VALUE!</v>
          </cell>
        </row>
        <row r="491">
          <cell r="A491" t="str">
            <v>Methane ($)</v>
          </cell>
          <cell r="B491" t="e">
            <v>#VALUE!</v>
          </cell>
        </row>
        <row r="492">
          <cell r="A492" t="str">
            <v>Ethane ($)</v>
          </cell>
          <cell r="B492" t="e">
            <v>#VALUE!</v>
          </cell>
        </row>
        <row r="493">
          <cell r="A493" t="str">
            <v>Propane ($)</v>
          </cell>
          <cell r="B493" t="e">
            <v>#VALUE!</v>
          </cell>
        </row>
        <row r="494">
          <cell r="A494" t="str">
            <v>iso-Butane ($)</v>
          </cell>
          <cell r="B494" t="e">
            <v>#VALUE!</v>
          </cell>
        </row>
        <row r="495">
          <cell r="A495" t="str">
            <v>nor-Butane ($)</v>
          </cell>
          <cell r="B495" t="e">
            <v>#VALUE!</v>
          </cell>
        </row>
        <row r="496">
          <cell r="A496" t="str">
            <v>iso-Pentane ($)</v>
          </cell>
          <cell r="B496" t="e">
            <v>#VALUE!</v>
          </cell>
        </row>
        <row r="497">
          <cell r="A497" t="str">
            <v>nor-Pentane ($)</v>
          </cell>
          <cell r="B497" t="e">
            <v>#VALUE!</v>
          </cell>
        </row>
        <row r="498">
          <cell r="A498" t="str">
            <v>Hexanes+ ($)</v>
          </cell>
          <cell r="B498" t="e">
            <v>#VALUE!</v>
          </cell>
        </row>
        <row r="499">
          <cell r="A499" t="str">
            <v>Gross NGL Sales ($)</v>
          </cell>
          <cell r="B499" t="e">
            <v>#VALUE!</v>
          </cell>
        </row>
        <row r="500">
          <cell r="A500" t="str">
            <v>NGL T&amp;F ($)</v>
          </cell>
          <cell r="B500" t="e">
            <v>#VALUE!</v>
          </cell>
        </row>
        <row r="501">
          <cell r="A501" t="str">
            <v>Net NGL Sales ($)</v>
          </cell>
          <cell r="B501" t="e">
            <v>#VALUE!</v>
          </cell>
        </row>
        <row r="502">
          <cell r="A502" t="str">
            <v>Wellhead Purchase Cost ($)</v>
          </cell>
          <cell r="B502">
            <v>0</v>
          </cell>
        </row>
        <row r="503">
          <cell r="A503" t="str">
            <v>Basis Differential ($)</v>
          </cell>
          <cell r="B503" t="e">
            <v>#VALUE!</v>
          </cell>
        </row>
        <row r="504">
          <cell r="A504" t="str">
            <v>Fees</v>
          </cell>
          <cell r="B504" t="e">
            <v>#VALUE!</v>
          </cell>
        </row>
        <row r="505">
          <cell r="A505" t="str">
            <v>2014 Revenue</v>
          </cell>
          <cell r="B505" t="e">
            <v>#VALUE!</v>
          </cell>
        </row>
        <row r="506">
          <cell r="A506" t="str">
            <v>Volume (MCF)</v>
          </cell>
          <cell r="B506" t="e">
            <v>#VALUE!</v>
          </cell>
        </row>
        <row r="507">
          <cell r="A507" t="str">
            <v>Volume (MMBtu)</v>
          </cell>
          <cell r="B507" t="e">
            <v>#VALUE!</v>
          </cell>
        </row>
        <row r="508">
          <cell r="A508" t="str">
            <v>FFU (MMBtu)</v>
          </cell>
          <cell r="B508" t="e">
            <v>#VALUE!</v>
          </cell>
        </row>
        <row r="509">
          <cell r="A509" t="str">
            <v>Shrink (MMBtu)</v>
          </cell>
          <cell r="B509" t="e">
            <v>#VALUE!</v>
          </cell>
        </row>
        <row r="510">
          <cell r="A510" t="str">
            <v>Sales Gas (MMBtu)</v>
          </cell>
          <cell r="B510" t="e">
            <v>#VALUE!</v>
          </cell>
        </row>
        <row r="511">
          <cell r="A511" t="str">
            <v>Methane (gallons)</v>
          </cell>
          <cell r="B511" t="e">
            <v>#VALUE!</v>
          </cell>
        </row>
        <row r="512">
          <cell r="A512" t="str">
            <v>Ethane (gallons)</v>
          </cell>
          <cell r="B512" t="e">
            <v>#VALUE!</v>
          </cell>
        </row>
        <row r="513">
          <cell r="A513" t="str">
            <v>Propane (gallons)</v>
          </cell>
          <cell r="B513" t="e">
            <v>#VALUE!</v>
          </cell>
        </row>
        <row r="514">
          <cell r="A514" t="str">
            <v>iso-Butane (gallons)</v>
          </cell>
          <cell r="B514" t="e">
            <v>#VALUE!</v>
          </cell>
        </row>
        <row r="515">
          <cell r="A515" t="str">
            <v>nor-Butane (gallons)</v>
          </cell>
          <cell r="B515" t="e">
            <v>#VALUE!</v>
          </cell>
        </row>
        <row r="516">
          <cell r="A516" t="str">
            <v>iso-Pentane (gallons)</v>
          </cell>
          <cell r="B516" t="e">
            <v>#VALUE!</v>
          </cell>
        </row>
        <row r="517">
          <cell r="A517" t="str">
            <v>nor-Pentane (gallons)</v>
          </cell>
          <cell r="B517" t="e">
            <v>#VALUE!</v>
          </cell>
        </row>
        <row r="518">
          <cell r="A518" t="str">
            <v>Hexanes+ (gallons)</v>
          </cell>
          <cell r="B518" t="e">
            <v>#VALUE!</v>
          </cell>
        </row>
        <row r="519">
          <cell r="A519" t="str">
            <v>Methane ($/gal)</v>
          </cell>
          <cell r="B519" t="e">
            <v>#VALUE!</v>
          </cell>
        </row>
        <row r="520">
          <cell r="A520" t="str">
            <v>Ethane ($/gal)</v>
          </cell>
          <cell r="B520" t="e">
            <v>#VALUE!</v>
          </cell>
        </row>
        <row r="521">
          <cell r="A521" t="str">
            <v>Propane ($/gal)</v>
          </cell>
          <cell r="B521" t="e">
            <v>#VALUE!</v>
          </cell>
        </row>
        <row r="522">
          <cell r="A522" t="str">
            <v>iso-Butane ($/gal)</v>
          </cell>
          <cell r="B522" t="e">
            <v>#VALUE!</v>
          </cell>
        </row>
        <row r="523">
          <cell r="A523" t="str">
            <v>nor-Butane ($/gal)</v>
          </cell>
          <cell r="B523" t="e">
            <v>#VALUE!</v>
          </cell>
        </row>
        <row r="524">
          <cell r="A524" t="str">
            <v>iso-Pentane ($/gal)</v>
          </cell>
          <cell r="B524" t="e">
            <v>#VALUE!</v>
          </cell>
        </row>
        <row r="525">
          <cell r="A525" t="str">
            <v>nor-Pentane ($/gal)</v>
          </cell>
          <cell r="B525" t="e">
            <v>#VALUE!</v>
          </cell>
        </row>
        <row r="526">
          <cell r="A526" t="str">
            <v>Hexanes+ ($/gal)</v>
          </cell>
          <cell r="B526" t="e">
            <v>#VALUE!</v>
          </cell>
        </row>
        <row r="527">
          <cell r="A527" t="str">
            <v>NGL T&amp;F</v>
          </cell>
          <cell r="B527" t="e">
            <v>#VALUE!</v>
          </cell>
        </row>
        <row r="528">
          <cell r="A528" t="str">
            <v>Gas Price</v>
          </cell>
          <cell r="B528" t="e">
            <v>#VALUE!</v>
          </cell>
        </row>
        <row r="529">
          <cell r="A529" t="str">
            <v>Basis Differential</v>
          </cell>
          <cell r="B529" t="e">
            <v>#VALUE!</v>
          </cell>
        </row>
        <row r="530">
          <cell r="A530" t="str">
            <v>Sales Gas ($)</v>
          </cell>
          <cell r="B530" t="e">
            <v>#VALUE!</v>
          </cell>
        </row>
        <row r="531">
          <cell r="A531" t="str">
            <v>Methane ($)</v>
          </cell>
          <cell r="B531" t="e">
            <v>#VALUE!</v>
          </cell>
        </row>
        <row r="532">
          <cell r="A532" t="str">
            <v>Ethane ($)</v>
          </cell>
          <cell r="B532" t="e">
            <v>#VALUE!</v>
          </cell>
        </row>
        <row r="533">
          <cell r="A533" t="str">
            <v>Propane ($)</v>
          </cell>
          <cell r="B533" t="e">
            <v>#VALUE!</v>
          </cell>
        </row>
        <row r="534">
          <cell r="A534" t="str">
            <v>iso-Butane ($)</v>
          </cell>
          <cell r="B534" t="e">
            <v>#VALUE!</v>
          </cell>
        </row>
        <row r="535">
          <cell r="A535" t="str">
            <v>nor-Butane ($)</v>
          </cell>
          <cell r="B535" t="e">
            <v>#VALUE!</v>
          </cell>
        </row>
        <row r="536">
          <cell r="A536" t="str">
            <v>iso-Pentane ($)</v>
          </cell>
          <cell r="B536" t="e">
            <v>#VALUE!</v>
          </cell>
        </row>
        <row r="537">
          <cell r="A537" t="str">
            <v>nor-Pentane ($)</v>
          </cell>
          <cell r="B537" t="e">
            <v>#VALUE!</v>
          </cell>
        </row>
        <row r="538">
          <cell r="A538" t="str">
            <v>Hexanes+ ($)</v>
          </cell>
          <cell r="B538" t="e">
            <v>#VALUE!</v>
          </cell>
        </row>
        <row r="539">
          <cell r="A539" t="str">
            <v>Gross NGL Sales ($)</v>
          </cell>
          <cell r="B539" t="e">
            <v>#VALUE!</v>
          </cell>
        </row>
        <row r="540">
          <cell r="A540" t="str">
            <v>NGL T&amp;F ($)</v>
          </cell>
          <cell r="B540" t="e">
            <v>#VALUE!</v>
          </cell>
        </row>
        <row r="541">
          <cell r="A541" t="str">
            <v>Net NGL Sales ($)</v>
          </cell>
          <cell r="B541" t="e">
            <v>#VALUE!</v>
          </cell>
        </row>
        <row r="542">
          <cell r="A542" t="str">
            <v>Wellhead Purchase Cost ($)</v>
          </cell>
          <cell r="B542">
            <v>0</v>
          </cell>
        </row>
        <row r="543">
          <cell r="A543" t="str">
            <v>Basis Differential ($)</v>
          </cell>
          <cell r="B543" t="e">
            <v>#VALUE!</v>
          </cell>
        </row>
        <row r="544">
          <cell r="A544" t="str">
            <v>Fees</v>
          </cell>
          <cell r="B544" t="e">
            <v>#VALUE!</v>
          </cell>
        </row>
        <row r="545">
          <cell r="A545" t="str">
            <v>2015 Revenue</v>
          </cell>
          <cell r="B545" t="e">
            <v>#VALUE!</v>
          </cell>
        </row>
        <row r="546">
          <cell r="A546" t="str">
            <v>Volume (MCF)</v>
          </cell>
          <cell r="B546" t="e">
            <v>#VALUE!</v>
          </cell>
        </row>
        <row r="547">
          <cell r="A547" t="str">
            <v>Volume (MMBtu)</v>
          </cell>
          <cell r="B547" t="e">
            <v>#VALUE!</v>
          </cell>
        </row>
        <row r="548">
          <cell r="A548" t="str">
            <v>FFU (MMBtu)</v>
          </cell>
          <cell r="B548" t="e">
            <v>#VALUE!</v>
          </cell>
        </row>
        <row r="549">
          <cell r="A549" t="str">
            <v>Shrink (MMBtu)</v>
          </cell>
          <cell r="B549" t="e">
            <v>#VALUE!</v>
          </cell>
        </row>
        <row r="550">
          <cell r="A550" t="str">
            <v>Sales Gas (MMBtu)</v>
          </cell>
          <cell r="B550" t="e">
            <v>#VALUE!</v>
          </cell>
        </row>
        <row r="551">
          <cell r="A551" t="str">
            <v>Methane (gallons)</v>
          </cell>
          <cell r="B551" t="e">
            <v>#VALUE!</v>
          </cell>
        </row>
        <row r="552">
          <cell r="A552" t="str">
            <v>Ethane (gallons)</v>
          </cell>
          <cell r="B552" t="e">
            <v>#VALUE!</v>
          </cell>
        </row>
        <row r="553">
          <cell r="A553" t="str">
            <v>Propane (gallons)</v>
          </cell>
          <cell r="B553" t="e">
            <v>#VALUE!</v>
          </cell>
        </row>
        <row r="554">
          <cell r="A554" t="str">
            <v>iso-Butane (gallons)</v>
          </cell>
          <cell r="B554" t="e">
            <v>#VALUE!</v>
          </cell>
        </row>
        <row r="555">
          <cell r="A555" t="str">
            <v>nor-Butane (gallons)</v>
          </cell>
          <cell r="B555" t="e">
            <v>#VALUE!</v>
          </cell>
        </row>
        <row r="556">
          <cell r="A556" t="str">
            <v>iso-Pentane (gallons)</v>
          </cell>
          <cell r="B556" t="e">
            <v>#VALUE!</v>
          </cell>
        </row>
        <row r="557">
          <cell r="A557" t="str">
            <v>nor-Pentane (gallons)</v>
          </cell>
          <cell r="B557" t="e">
            <v>#VALUE!</v>
          </cell>
        </row>
        <row r="558">
          <cell r="A558" t="str">
            <v>Hexanes+ (gallons)</v>
          </cell>
          <cell r="B558" t="e">
            <v>#VALUE!</v>
          </cell>
        </row>
        <row r="559">
          <cell r="A559" t="str">
            <v>Methane ($/gal)</v>
          </cell>
          <cell r="B559" t="e">
            <v>#VALUE!</v>
          </cell>
        </row>
        <row r="560">
          <cell r="A560" t="str">
            <v>Ethane ($/gal)</v>
          </cell>
          <cell r="B560" t="e">
            <v>#VALUE!</v>
          </cell>
        </row>
        <row r="561">
          <cell r="A561" t="str">
            <v>Propane ($/gal)</v>
          </cell>
          <cell r="B561" t="e">
            <v>#VALUE!</v>
          </cell>
        </row>
        <row r="562">
          <cell r="A562" t="str">
            <v>iso-Butane ($/gal)</v>
          </cell>
          <cell r="B562" t="e">
            <v>#VALUE!</v>
          </cell>
        </row>
        <row r="563">
          <cell r="A563" t="str">
            <v>nor-Butane ($/gal)</v>
          </cell>
          <cell r="B563" t="e">
            <v>#VALUE!</v>
          </cell>
        </row>
        <row r="564">
          <cell r="A564" t="str">
            <v>iso-Pentane ($/gal)</v>
          </cell>
          <cell r="B564" t="e">
            <v>#VALUE!</v>
          </cell>
        </row>
        <row r="565">
          <cell r="A565" t="str">
            <v>nor-Pentane ($/gal)</v>
          </cell>
          <cell r="B565" t="e">
            <v>#VALUE!</v>
          </cell>
        </row>
        <row r="566">
          <cell r="A566" t="str">
            <v>Hexanes+ ($/gal)</v>
          </cell>
          <cell r="B566" t="e">
            <v>#VALUE!</v>
          </cell>
        </row>
        <row r="567">
          <cell r="A567" t="str">
            <v>NGL T&amp;F</v>
          </cell>
          <cell r="B567" t="e">
            <v>#VALUE!</v>
          </cell>
        </row>
        <row r="568">
          <cell r="A568" t="str">
            <v>Gas Price</v>
          </cell>
          <cell r="B568" t="e">
            <v>#VALUE!</v>
          </cell>
        </row>
        <row r="569">
          <cell r="A569" t="str">
            <v>Basis Differential</v>
          </cell>
          <cell r="B569" t="e">
            <v>#VALUE!</v>
          </cell>
        </row>
        <row r="570">
          <cell r="A570" t="str">
            <v>Sales Gas ($)</v>
          </cell>
          <cell r="B570" t="e">
            <v>#VALUE!</v>
          </cell>
        </row>
        <row r="571">
          <cell r="A571" t="str">
            <v>Methane ($)</v>
          </cell>
          <cell r="B571" t="e">
            <v>#VALUE!</v>
          </cell>
        </row>
        <row r="572">
          <cell r="A572" t="str">
            <v>Ethane ($)</v>
          </cell>
          <cell r="B572" t="e">
            <v>#VALUE!</v>
          </cell>
        </row>
        <row r="573">
          <cell r="A573" t="str">
            <v>Propane ($)</v>
          </cell>
          <cell r="B573" t="e">
            <v>#VALUE!</v>
          </cell>
        </row>
        <row r="574">
          <cell r="A574" t="str">
            <v>iso-Butane ($)</v>
          </cell>
          <cell r="B574" t="e">
            <v>#VALUE!</v>
          </cell>
        </row>
        <row r="575">
          <cell r="A575" t="str">
            <v>nor-Butane ($)</v>
          </cell>
          <cell r="B575" t="e">
            <v>#VALUE!</v>
          </cell>
        </row>
        <row r="576">
          <cell r="A576" t="str">
            <v>iso-Pentane ($)</v>
          </cell>
          <cell r="B576" t="e">
            <v>#VALUE!</v>
          </cell>
        </row>
        <row r="577">
          <cell r="A577" t="str">
            <v>nor-Pentane ($)</v>
          </cell>
          <cell r="B577" t="e">
            <v>#VALUE!</v>
          </cell>
        </row>
        <row r="578">
          <cell r="A578" t="str">
            <v>Hexanes+ ($)</v>
          </cell>
          <cell r="B578" t="e">
            <v>#VALUE!</v>
          </cell>
        </row>
        <row r="579">
          <cell r="A579" t="str">
            <v>Gross NGL Sales ($)</v>
          </cell>
          <cell r="B579" t="e">
            <v>#VALUE!</v>
          </cell>
        </row>
        <row r="580">
          <cell r="A580" t="str">
            <v>NGL T&amp;F ($)</v>
          </cell>
          <cell r="B580" t="e">
            <v>#VALUE!</v>
          </cell>
        </row>
        <row r="581">
          <cell r="A581" t="str">
            <v>Net NGL Sales ($)</v>
          </cell>
          <cell r="B581" t="e">
            <v>#VALUE!</v>
          </cell>
        </row>
        <row r="582">
          <cell r="A582" t="str">
            <v>Wellhead Purchase Cost ($)</v>
          </cell>
          <cell r="B582">
            <v>0</v>
          </cell>
        </row>
        <row r="583">
          <cell r="A583" t="str">
            <v>Basis Differential ($)</v>
          </cell>
          <cell r="B583" t="e">
            <v>#VALUE!</v>
          </cell>
        </row>
        <row r="584">
          <cell r="A584" t="str">
            <v>Fees</v>
          </cell>
          <cell r="B584" t="e">
            <v>#VALUE!</v>
          </cell>
        </row>
        <row r="585">
          <cell r="A585" t="str">
            <v>2016 Revenue</v>
          </cell>
          <cell r="B585" t="e">
            <v>#VALUE!</v>
          </cell>
        </row>
        <row r="586">
          <cell r="A586" t="str">
            <v>Volume (MCF)</v>
          </cell>
          <cell r="B586" t="e">
            <v>#VALUE!</v>
          </cell>
        </row>
        <row r="587">
          <cell r="A587" t="str">
            <v>Volume (MMBtu)</v>
          </cell>
          <cell r="B587" t="e">
            <v>#VALUE!</v>
          </cell>
        </row>
        <row r="588">
          <cell r="A588" t="str">
            <v>FFU (MMBtu)</v>
          </cell>
          <cell r="B588" t="e">
            <v>#VALUE!</v>
          </cell>
        </row>
        <row r="589">
          <cell r="A589" t="str">
            <v>Shrink (MMBtu)</v>
          </cell>
          <cell r="B589" t="e">
            <v>#VALUE!</v>
          </cell>
        </row>
        <row r="590">
          <cell r="A590" t="str">
            <v>Sales Gas (MMBtu)</v>
          </cell>
          <cell r="B590" t="e">
            <v>#VALUE!</v>
          </cell>
        </row>
        <row r="591">
          <cell r="A591" t="str">
            <v>Methane (gallons)</v>
          </cell>
          <cell r="B591" t="e">
            <v>#VALUE!</v>
          </cell>
        </row>
        <row r="592">
          <cell r="A592" t="str">
            <v>Ethane (gallons)</v>
          </cell>
          <cell r="B592" t="e">
            <v>#VALUE!</v>
          </cell>
        </row>
        <row r="593">
          <cell r="A593" t="str">
            <v>Propane (gallons)</v>
          </cell>
          <cell r="B593" t="e">
            <v>#VALUE!</v>
          </cell>
        </row>
        <row r="594">
          <cell r="A594" t="str">
            <v>iso-Butane (gallons)</v>
          </cell>
          <cell r="B594" t="e">
            <v>#VALUE!</v>
          </cell>
        </row>
        <row r="595">
          <cell r="A595" t="str">
            <v>nor-Butane (gallons)</v>
          </cell>
          <cell r="B595" t="e">
            <v>#VALUE!</v>
          </cell>
        </row>
        <row r="596">
          <cell r="A596" t="str">
            <v>iso-Pentane (gallons)</v>
          </cell>
          <cell r="B596" t="e">
            <v>#VALUE!</v>
          </cell>
        </row>
        <row r="597">
          <cell r="A597" t="str">
            <v>nor-Pentane (gallons)</v>
          </cell>
          <cell r="B597" t="e">
            <v>#VALUE!</v>
          </cell>
        </row>
        <row r="598">
          <cell r="A598" t="str">
            <v>Hexanes+ (gallons)</v>
          </cell>
          <cell r="B598" t="e">
            <v>#VALUE!</v>
          </cell>
        </row>
        <row r="599">
          <cell r="A599" t="str">
            <v>Methane ($/gal)</v>
          </cell>
          <cell r="B599" t="e">
            <v>#VALUE!</v>
          </cell>
        </row>
        <row r="600">
          <cell r="A600" t="str">
            <v>Ethane ($/gal)</v>
          </cell>
          <cell r="B600" t="e">
            <v>#VALUE!</v>
          </cell>
        </row>
        <row r="601">
          <cell r="A601" t="str">
            <v>Propane ($/gal)</v>
          </cell>
          <cell r="B601" t="e">
            <v>#VALUE!</v>
          </cell>
        </row>
        <row r="602">
          <cell r="A602" t="str">
            <v>iso-Butane ($/gal)</v>
          </cell>
          <cell r="B602" t="e">
            <v>#VALUE!</v>
          </cell>
        </row>
        <row r="603">
          <cell r="A603" t="str">
            <v>nor-Butane ($/gal)</v>
          </cell>
          <cell r="B603" t="e">
            <v>#VALUE!</v>
          </cell>
        </row>
        <row r="604">
          <cell r="A604" t="str">
            <v>iso-Pentane ($/gal)</v>
          </cell>
          <cell r="B604" t="e">
            <v>#VALUE!</v>
          </cell>
        </row>
        <row r="605">
          <cell r="A605" t="str">
            <v>nor-Pentane ($/gal)</v>
          </cell>
          <cell r="B605" t="e">
            <v>#VALUE!</v>
          </cell>
        </row>
        <row r="606">
          <cell r="A606" t="str">
            <v>Hexanes+ ($/gal)</v>
          </cell>
          <cell r="B606" t="e">
            <v>#VALUE!</v>
          </cell>
        </row>
        <row r="607">
          <cell r="A607" t="str">
            <v>NGL T&amp;F</v>
          </cell>
          <cell r="B607" t="e">
            <v>#VALUE!</v>
          </cell>
        </row>
        <row r="608">
          <cell r="A608" t="str">
            <v>Gas Price</v>
          </cell>
          <cell r="B608" t="e">
            <v>#VALUE!</v>
          </cell>
        </row>
        <row r="609">
          <cell r="A609" t="str">
            <v>Basis Differential</v>
          </cell>
          <cell r="B609" t="e">
            <v>#VALUE!</v>
          </cell>
        </row>
        <row r="610">
          <cell r="A610" t="str">
            <v>Sales Gas ($)</v>
          </cell>
          <cell r="B610" t="e">
            <v>#VALUE!</v>
          </cell>
        </row>
        <row r="611">
          <cell r="A611" t="str">
            <v>Methane ($)</v>
          </cell>
          <cell r="B611" t="e">
            <v>#VALUE!</v>
          </cell>
        </row>
        <row r="612">
          <cell r="A612" t="str">
            <v>Ethane ($)</v>
          </cell>
          <cell r="B612" t="e">
            <v>#VALUE!</v>
          </cell>
        </row>
        <row r="613">
          <cell r="A613" t="str">
            <v>Propane ($)</v>
          </cell>
          <cell r="B613" t="e">
            <v>#VALUE!</v>
          </cell>
        </row>
        <row r="614">
          <cell r="A614" t="str">
            <v>iso-Butane ($)</v>
          </cell>
          <cell r="B614" t="e">
            <v>#VALUE!</v>
          </cell>
        </row>
        <row r="615">
          <cell r="A615" t="str">
            <v>nor-Butane ($)</v>
          </cell>
          <cell r="B615" t="e">
            <v>#VALUE!</v>
          </cell>
        </row>
        <row r="616">
          <cell r="A616" t="str">
            <v>iso-Pentane ($)</v>
          </cell>
          <cell r="B616" t="e">
            <v>#VALUE!</v>
          </cell>
        </row>
        <row r="617">
          <cell r="A617" t="str">
            <v>nor-Pentane ($)</v>
          </cell>
          <cell r="B617" t="e">
            <v>#VALUE!</v>
          </cell>
        </row>
        <row r="618">
          <cell r="A618" t="str">
            <v>Hexanes+ ($)</v>
          </cell>
          <cell r="B618" t="e">
            <v>#VALUE!</v>
          </cell>
        </row>
        <row r="619">
          <cell r="A619" t="str">
            <v>Gross NGL Sales ($)</v>
          </cell>
          <cell r="B619" t="e">
            <v>#VALUE!</v>
          </cell>
        </row>
        <row r="620">
          <cell r="A620" t="str">
            <v>NGL T&amp;F ($)</v>
          </cell>
          <cell r="B620" t="e">
            <v>#VALUE!</v>
          </cell>
        </row>
        <row r="621">
          <cell r="A621" t="str">
            <v>Net NGL Sales ($)</v>
          </cell>
          <cell r="B621" t="e">
            <v>#VALUE!</v>
          </cell>
        </row>
        <row r="622">
          <cell r="A622" t="str">
            <v>Wellhead Purchase Cost ($)</v>
          </cell>
          <cell r="B622">
            <v>0</v>
          </cell>
        </row>
        <row r="623">
          <cell r="A623" t="str">
            <v>Basis Differential ($)</v>
          </cell>
          <cell r="B623" t="e">
            <v>#VALUE!</v>
          </cell>
        </row>
        <row r="624">
          <cell r="A624" t="str">
            <v>Fees</v>
          </cell>
          <cell r="B624" t="e">
            <v>#VALUE!</v>
          </cell>
        </row>
        <row r="625">
          <cell r="A625" t="str">
            <v>2017 Revenue</v>
          </cell>
          <cell r="B625" t="e">
            <v>#VALUE!</v>
          </cell>
        </row>
        <row r="626">
          <cell r="A626" t="str">
            <v>Volume (MCF)</v>
          </cell>
          <cell r="B626" t="e">
            <v>#VALUE!</v>
          </cell>
        </row>
        <row r="627">
          <cell r="A627" t="str">
            <v>Volume (MMBtu)</v>
          </cell>
          <cell r="B627" t="e">
            <v>#VALUE!</v>
          </cell>
        </row>
        <row r="628">
          <cell r="A628" t="str">
            <v>FFU (MMBtu)</v>
          </cell>
          <cell r="B628" t="e">
            <v>#VALUE!</v>
          </cell>
        </row>
        <row r="629">
          <cell r="A629" t="str">
            <v>Shrink (MMBtu)</v>
          </cell>
          <cell r="B629" t="e">
            <v>#VALUE!</v>
          </cell>
        </row>
        <row r="630">
          <cell r="A630" t="str">
            <v>Sales Gas (MMBtu)</v>
          </cell>
          <cell r="B630" t="e">
            <v>#VALUE!</v>
          </cell>
        </row>
        <row r="631">
          <cell r="A631" t="str">
            <v>Methane (gallons)</v>
          </cell>
          <cell r="B631" t="e">
            <v>#VALUE!</v>
          </cell>
        </row>
        <row r="632">
          <cell r="A632" t="str">
            <v>Ethane (gallons)</v>
          </cell>
          <cell r="B632" t="e">
            <v>#VALUE!</v>
          </cell>
        </row>
        <row r="633">
          <cell r="A633" t="str">
            <v>Propane (gallons)</v>
          </cell>
          <cell r="B633" t="e">
            <v>#VALUE!</v>
          </cell>
        </row>
        <row r="634">
          <cell r="A634" t="str">
            <v>iso-Butane (gallons)</v>
          </cell>
          <cell r="B634" t="e">
            <v>#VALUE!</v>
          </cell>
        </row>
        <row r="635">
          <cell r="A635" t="str">
            <v>nor-Butane (gallons)</v>
          </cell>
          <cell r="B635" t="e">
            <v>#VALUE!</v>
          </cell>
        </row>
        <row r="636">
          <cell r="A636" t="str">
            <v>iso-Pentane (gallons)</v>
          </cell>
          <cell r="B636" t="e">
            <v>#VALUE!</v>
          </cell>
        </row>
        <row r="637">
          <cell r="A637" t="str">
            <v>nor-Pentane (gallons)</v>
          </cell>
          <cell r="B637" t="e">
            <v>#VALUE!</v>
          </cell>
        </row>
        <row r="638">
          <cell r="A638" t="str">
            <v>Hexanes+ (gallons)</v>
          </cell>
          <cell r="B638" t="e">
            <v>#VALUE!</v>
          </cell>
        </row>
        <row r="639">
          <cell r="A639" t="str">
            <v>Methane ($/gal)</v>
          </cell>
          <cell r="B639" t="e">
            <v>#VALUE!</v>
          </cell>
        </row>
        <row r="640">
          <cell r="A640" t="str">
            <v>Ethane ($/gal)</v>
          </cell>
          <cell r="B640" t="e">
            <v>#VALUE!</v>
          </cell>
        </row>
        <row r="641">
          <cell r="A641" t="str">
            <v>Propane ($/gal)</v>
          </cell>
          <cell r="B641" t="e">
            <v>#VALUE!</v>
          </cell>
        </row>
        <row r="642">
          <cell r="A642" t="str">
            <v>iso-Butane ($/gal)</v>
          </cell>
          <cell r="B642" t="e">
            <v>#VALUE!</v>
          </cell>
        </row>
        <row r="643">
          <cell r="A643" t="str">
            <v>nor-Butane ($/gal)</v>
          </cell>
          <cell r="B643" t="e">
            <v>#VALUE!</v>
          </cell>
        </row>
        <row r="644">
          <cell r="A644" t="str">
            <v>iso-Pentane ($/gal)</v>
          </cell>
          <cell r="B644" t="e">
            <v>#VALUE!</v>
          </cell>
        </row>
        <row r="645">
          <cell r="A645" t="str">
            <v>nor-Pentane ($/gal)</v>
          </cell>
          <cell r="B645" t="e">
            <v>#VALUE!</v>
          </cell>
        </row>
        <row r="646">
          <cell r="A646" t="str">
            <v>Hexanes+ ($/gal)</v>
          </cell>
          <cell r="B646" t="e">
            <v>#VALUE!</v>
          </cell>
        </row>
        <row r="647">
          <cell r="A647" t="str">
            <v>NGL T&amp;F</v>
          </cell>
          <cell r="B647" t="e">
            <v>#VALUE!</v>
          </cell>
        </row>
        <row r="648">
          <cell r="A648" t="str">
            <v>Gas Price</v>
          </cell>
          <cell r="B648" t="e">
            <v>#VALUE!</v>
          </cell>
        </row>
        <row r="649">
          <cell r="A649" t="str">
            <v>Basis Differential</v>
          </cell>
          <cell r="B649" t="e">
            <v>#VALUE!</v>
          </cell>
        </row>
        <row r="650">
          <cell r="A650" t="str">
            <v>Sales Gas ($)</v>
          </cell>
          <cell r="B650" t="e">
            <v>#VALUE!</v>
          </cell>
        </row>
        <row r="651">
          <cell r="A651" t="str">
            <v>Methane ($)</v>
          </cell>
          <cell r="B651" t="e">
            <v>#VALUE!</v>
          </cell>
        </row>
        <row r="652">
          <cell r="A652" t="str">
            <v>Ethane ($)</v>
          </cell>
          <cell r="B652" t="e">
            <v>#VALUE!</v>
          </cell>
        </row>
        <row r="653">
          <cell r="A653" t="str">
            <v>Propane ($)</v>
          </cell>
          <cell r="B653" t="e">
            <v>#VALUE!</v>
          </cell>
        </row>
        <row r="654">
          <cell r="A654" t="str">
            <v>iso-Butane ($)</v>
          </cell>
          <cell r="B654" t="e">
            <v>#VALUE!</v>
          </cell>
        </row>
        <row r="655">
          <cell r="A655" t="str">
            <v>nor-Butane ($)</v>
          </cell>
          <cell r="B655" t="e">
            <v>#VALUE!</v>
          </cell>
        </row>
        <row r="656">
          <cell r="A656" t="str">
            <v>iso-Pentane ($)</v>
          </cell>
          <cell r="B656" t="e">
            <v>#VALUE!</v>
          </cell>
        </row>
        <row r="657">
          <cell r="A657" t="str">
            <v>nor-Pentane ($)</v>
          </cell>
          <cell r="B657" t="e">
            <v>#VALUE!</v>
          </cell>
        </row>
        <row r="658">
          <cell r="A658" t="str">
            <v>Hexanes+ ($)</v>
          </cell>
          <cell r="B658" t="e">
            <v>#VALUE!</v>
          </cell>
        </row>
        <row r="659">
          <cell r="A659" t="str">
            <v>Gross NGL Sales ($)</v>
          </cell>
          <cell r="B659" t="e">
            <v>#VALUE!</v>
          </cell>
        </row>
        <row r="660">
          <cell r="A660" t="str">
            <v>NGL T&amp;F ($)</v>
          </cell>
          <cell r="B660" t="e">
            <v>#VALUE!</v>
          </cell>
        </row>
        <row r="661">
          <cell r="A661" t="str">
            <v>Net NGL Sales ($)</v>
          </cell>
          <cell r="B661" t="e">
            <v>#VALUE!</v>
          </cell>
        </row>
        <row r="662">
          <cell r="A662" t="str">
            <v>Wellhead Purchase Cost ($)</v>
          </cell>
          <cell r="B662">
            <v>0</v>
          </cell>
        </row>
        <row r="663">
          <cell r="A663" t="str">
            <v>Basis Differential ($)</v>
          </cell>
          <cell r="B663" t="e">
            <v>#VALUE!</v>
          </cell>
        </row>
        <row r="664">
          <cell r="A664" t="str">
            <v>Fees</v>
          </cell>
          <cell r="B664" t="e">
            <v>#VALUE!</v>
          </cell>
        </row>
        <row r="665">
          <cell r="A665" t="str">
            <v>2018 Revenue</v>
          </cell>
          <cell r="B665" t="e">
            <v>#VALUE!</v>
          </cell>
        </row>
        <row r="666">
          <cell r="A666" t="str">
            <v>Volume (MCF)</v>
          </cell>
          <cell r="B666" t="e">
            <v>#VALUE!</v>
          </cell>
        </row>
        <row r="667">
          <cell r="A667" t="str">
            <v>Volume (MMBtu)</v>
          </cell>
          <cell r="B667" t="e">
            <v>#VALUE!</v>
          </cell>
        </row>
        <row r="668">
          <cell r="A668" t="str">
            <v>FFU (MMBtu)</v>
          </cell>
          <cell r="B668" t="e">
            <v>#VALUE!</v>
          </cell>
        </row>
        <row r="669">
          <cell r="A669" t="str">
            <v>Shrink (MMBtu)</v>
          </cell>
          <cell r="B669" t="e">
            <v>#VALUE!</v>
          </cell>
        </row>
        <row r="670">
          <cell r="A670" t="str">
            <v>Sales Gas (MMBtu)</v>
          </cell>
          <cell r="B670" t="e">
            <v>#VALUE!</v>
          </cell>
        </row>
        <row r="671">
          <cell r="A671" t="str">
            <v>Methane (gallons)</v>
          </cell>
          <cell r="B671" t="e">
            <v>#VALUE!</v>
          </cell>
        </row>
        <row r="672">
          <cell r="A672" t="str">
            <v>Ethane (gallons)</v>
          </cell>
          <cell r="B672" t="e">
            <v>#VALUE!</v>
          </cell>
        </row>
        <row r="673">
          <cell r="A673" t="str">
            <v>Propane (gallons)</v>
          </cell>
          <cell r="B673" t="e">
            <v>#VALUE!</v>
          </cell>
        </row>
        <row r="674">
          <cell r="A674" t="str">
            <v>iso-Butane (gallons)</v>
          </cell>
          <cell r="B674" t="e">
            <v>#VALUE!</v>
          </cell>
        </row>
        <row r="675">
          <cell r="A675" t="str">
            <v>nor-Butane (gallons)</v>
          </cell>
          <cell r="B675" t="e">
            <v>#VALUE!</v>
          </cell>
        </row>
        <row r="676">
          <cell r="A676" t="str">
            <v>iso-Pentane (gallons)</v>
          </cell>
          <cell r="B676" t="e">
            <v>#VALUE!</v>
          </cell>
        </row>
        <row r="677">
          <cell r="A677" t="str">
            <v>nor-Pentane (gallons)</v>
          </cell>
          <cell r="B677" t="e">
            <v>#VALUE!</v>
          </cell>
        </row>
        <row r="678">
          <cell r="A678" t="str">
            <v>Hexanes+ (gallons)</v>
          </cell>
          <cell r="B678" t="e">
            <v>#VALUE!</v>
          </cell>
        </row>
        <row r="679">
          <cell r="A679" t="str">
            <v>Methane ($/gal)</v>
          </cell>
          <cell r="B679" t="e">
            <v>#VALUE!</v>
          </cell>
        </row>
        <row r="680">
          <cell r="A680" t="str">
            <v>Ethane ($/gal)</v>
          </cell>
          <cell r="B680" t="e">
            <v>#VALUE!</v>
          </cell>
        </row>
        <row r="681">
          <cell r="A681" t="str">
            <v>Propane ($/gal)</v>
          </cell>
          <cell r="B681" t="e">
            <v>#VALUE!</v>
          </cell>
        </row>
        <row r="682">
          <cell r="A682" t="str">
            <v>iso-Butane ($/gal)</v>
          </cell>
          <cell r="B682" t="e">
            <v>#VALUE!</v>
          </cell>
        </row>
        <row r="683">
          <cell r="A683" t="str">
            <v>nor-Butane ($/gal)</v>
          </cell>
          <cell r="B683" t="e">
            <v>#VALUE!</v>
          </cell>
        </row>
        <row r="684">
          <cell r="A684" t="str">
            <v>iso-Pentane ($/gal)</v>
          </cell>
          <cell r="B684" t="e">
            <v>#VALUE!</v>
          </cell>
        </row>
        <row r="685">
          <cell r="A685" t="str">
            <v>nor-Pentane ($/gal)</v>
          </cell>
          <cell r="B685" t="e">
            <v>#VALUE!</v>
          </cell>
        </row>
        <row r="686">
          <cell r="A686" t="str">
            <v>Hexanes+ ($/gal)</v>
          </cell>
          <cell r="B686" t="e">
            <v>#VALUE!</v>
          </cell>
        </row>
        <row r="687">
          <cell r="A687" t="str">
            <v>NGL T&amp;F</v>
          </cell>
          <cell r="B687" t="e">
            <v>#VALUE!</v>
          </cell>
        </row>
        <row r="688">
          <cell r="A688" t="str">
            <v>Gas Price</v>
          </cell>
          <cell r="B688" t="e">
            <v>#VALUE!</v>
          </cell>
        </row>
        <row r="689">
          <cell r="A689" t="str">
            <v>Basis Differential</v>
          </cell>
          <cell r="B689" t="e">
            <v>#VALUE!</v>
          </cell>
        </row>
        <row r="690">
          <cell r="A690" t="str">
            <v>Sales Gas ($)</v>
          </cell>
          <cell r="B690" t="e">
            <v>#VALUE!</v>
          </cell>
        </row>
        <row r="691">
          <cell r="A691" t="str">
            <v>Methane ($)</v>
          </cell>
          <cell r="B691" t="e">
            <v>#VALUE!</v>
          </cell>
        </row>
        <row r="692">
          <cell r="A692" t="str">
            <v>Ethane ($)</v>
          </cell>
          <cell r="B692" t="e">
            <v>#VALUE!</v>
          </cell>
        </row>
        <row r="693">
          <cell r="A693" t="str">
            <v>Propane ($)</v>
          </cell>
          <cell r="B693" t="e">
            <v>#VALUE!</v>
          </cell>
        </row>
        <row r="694">
          <cell r="A694" t="str">
            <v>iso-Butane ($)</v>
          </cell>
          <cell r="B694" t="e">
            <v>#VALUE!</v>
          </cell>
        </row>
        <row r="695">
          <cell r="A695" t="str">
            <v>nor-Butane ($)</v>
          </cell>
          <cell r="B695" t="e">
            <v>#VALUE!</v>
          </cell>
        </row>
        <row r="696">
          <cell r="A696" t="str">
            <v>iso-Pentane ($)</v>
          </cell>
          <cell r="B696" t="e">
            <v>#VALUE!</v>
          </cell>
        </row>
        <row r="697">
          <cell r="A697" t="str">
            <v>nor-Pentane ($)</v>
          </cell>
          <cell r="B697" t="e">
            <v>#VALUE!</v>
          </cell>
        </row>
        <row r="698">
          <cell r="A698" t="str">
            <v>Hexanes+ ($)</v>
          </cell>
          <cell r="B698" t="e">
            <v>#VALUE!</v>
          </cell>
        </row>
        <row r="699">
          <cell r="A699" t="str">
            <v>Gross NGL Sales ($)</v>
          </cell>
          <cell r="B699" t="e">
            <v>#VALUE!</v>
          </cell>
        </row>
        <row r="700">
          <cell r="A700" t="str">
            <v>NGL T&amp;F ($)</v>
          </cell>
          <cell r="B700" t="e">
            <v>#VALUE!</v>
          </cell>
        </row>
        <row r="701">
          <cell r="A701" t="str">
            <v>Net NGL Sales ($)</v>
          </cell>
          <cell r="B701" t="e">
            <v>#VALUE!</v>
          </cell>
        </row>
        <row r="702">
          <cell r="A702" t="str">
            <v>Wellhead Purchase Cost ($)</v>
          </cell>
          <cell r="B702">
            <v>0</v>
          </cell>
        </row>
        <row r="703">
          <cell r="A703" t="str">
            <v>Basis Differential ($)</v>
          </cell>
          <cell r="B703" t="e">
            <v>#VALUE!</v>
          </cell>
        </row>
        <row r="704">
          <cell r="A704" t="str">
            <v>Fees</v>
          </cell>
          <cell r="B704" t="e">
            <v>#VALUE!</v>
          </cell>
        </row>
        <row r="705">
          <cell r="A705" t="str">
            <v>2019 Revenue</v>
          </cell>
          <cell r="B705" t="e">
            <v>#VALUE!</v>
          </cell>
        </row>
        <row r="706">
          <cell r="A706" t="str">
            <v>Volume (MCF)</v>
          </cell>
          <cell r="B706" t="e">
            <v>#VALUE!</v>
          </cell>
        </row>
        <row r="707">
          <cell r="A707" t="str">
            <v>Volume (MMBtu)</v>
          </cell>
          <cell r="B707" t="e">
            <v>#VALUE!</v>
          </cell>
        </row>
        <row r="708">
          <cell r="A708" t="str">
            <v>FFU (MMBtu)</v>
          </cell>
          <cell r="B708" t="e">
            <v>#VALUE!</v>
          </cell>
        </row>
        <row r="709">
          <cell r="A709" t="str">
            <v>Shrink (MMBtu)</v>
          </cell>
          <cell r="B709" t="e">
            <v>#VALUE!</v>
          </cell>
        </row>
        <row r="710">
          <cell r="A710" t="str">
            <v>Sales Gas (MMBtu)</v>
          </cell>
          <cell r="B710" t="e">
            <v>#VALUE!</v>
          </cell>
        </row>
        <row r="711">
          <cell r="A711" t="str">
            <v>Methane (gallons)</v>
          </cell>
          <cell r="B711" t="e">
            <v>#VALUE!</v>
          </cell>
        </row>
        <row r="712">
          <cell r="A712" t="str">
            <v>Ethane (gallons)</v>
          </cell>
          <cell r="B712" t="e">
            <v>#VALUE!</v>
          </cell>
        </row>
        <row r="713">
          <cell r="A713" t="str">
            <v>Propane (gallons)</v>
          </cell>
          <cell r="B713" t="e">
            <v>#VALUE!</v>
          </cell>
        </row>
        <row r="714">
          <cell r="A714" t="str">
            <v>iso-Butane (gallons)</v>
          </cell>
          <cell r="B714" t="e">
            <v>#VALUE!</v>
          </cell>
        </row>
        <row r="715">
          <cell r="A715" t="str">
            <v>nor-Butane (gallons)</v>
          </cell>
          <cell r="B715" t="e">
            <v>#VALUE!</v>
          </cell>
        </row>
        <row r="716">
          <cell r="A716" t="str">
            <v>iso-Pentane (gallons)</v>
          </cell>
          <cell r="B716" t="e">
            <v>#VALUE!</v>
          </cell>
        </row>
        <row r="717">
          <cell r="A717" t="str">
            <v>nor-Pentane (gallons)</v>
          </cell>
          <cell r="B717" t="e">
            <v>#VALUE!</v>
          </cell>
        </row>
        <row r="718">
          <cell r="A718" t="str">
            <v>Hexanes+ (gallons)</v>
          </cell>
          <cell r="B718" t="e">
            <v>#VALUE!</v>
          </cell>
        </row>
        <row r="719">
          <cell r="A719" t="str">
            <v>Methane ($/gal)</v>
          </cell>
          <cell r="B719" t="e">
            <v>#VALUE!</v>
          </cell>
        </row>
        <row r="720">
          <cell r="A720" t="str">
            <v>Ethane ($/gal)</v>
          </cell>
          <cell r="B720" t="e">
            <v>#VALUE!</v>
          </cell>
        </row>
        <row r="721">
          <cell r="A721" t="str">
            <v>Propane ($/gal)</v>
          </cell>
          <cell r="B721" t="e">
            <v>#VALUE!</v>
          </cell>
        </row>
        <row r="722">
          <cell r="A722" t="str">
            <v>iso-Butane ($/gal)</v>
          </cell>
          <cell r="B722" t="e">
            <v>#VALUE!</v>
          </cell>
        </row>
        <row r="723">
          <cell r="A723" t="str">
            <v>nor-Butane ($/gal)</v>
          </cell>
          <cell r="B723" t="e">
            <v>#VALUE!</v>
          </cell>
        </row>
        <row r="724">
          <cell r="A724" t="str">
            <v>iso-Pentane ($/gal)</v>
          </cell>
          <cell r="B724" t="e">
            <v>#VALUE!</v>
          </cell>
        </row>
        <row r="725">
          <cell r="A725" t="str">
            <v>nor-Pentane ($/gal)</v>
          </cell>
          <cell r="B725" t="e">
            <v>#VALUE!</v>
          </cell>
        </row>
        <row r="726">
          <cell r="A726" t="str">
            <v>Hexanes+ ($/gal)</v>
          </cell>
          <cell r="B726" t="e">
            <v>#VALUE!</v>
          </cell>
        </row>
        <row r="727">
          <cell r="A727" t="str">
            <v>NGL T&amp;F</v>
          </cell>
          <cell r="B727" t="e">
            <v>#VALUE!</v>
          </cell>
        </row>
        <row r="728">
          <cell r="A728" t="str">
            <v>Gas Price</v>
          </cell>
          <cell r="B728" t="e">
            <v>#VALUE!</v>
          </cell>
        </row>
        <row r="729">
          <cell r="A729" t="str">
            <v>Basis Differential</v>
          </cell>
          <cell r="B729" t="e">
            <v>#VALUE!</v>
          </cell>
        </row>
        <row r="730">
          <cell r="A730" t="str">
            <v>Sales Gas ($)</v>
          </cell>
          <cell r="B730" t="e">
            <v>#VALUE!</v>
          </cell>
        </row>
        <row r="731">
          <cell r="A731" t="str">
            <v>Methane ($)</v>
          </cell>
          <cell r="B731" t="e">
            <v>#VALUE!</v>
          </cell>
        </row>
        <row r="732">
          <cell r="A732" t="str">
            <v>Ethane ($)</v>
          </cell>
          <cell r="B732" t="e">
            <v>#VALUE!</v>
          </cell>
        </row>
        <row r="733">
          <cell r="A733" t="str">
            <v>Propane ($)</v>
          </cell>
          <cell r="B733" t="e">
            <v>#VALUE!</v>
          </cell>
        </row>
        <row r="734">
          <cell r="A734" t="str">
            <v>iso-Butane ($)</v>
          </cell>
          <cell r="B734" t="e">
            <v>#VALUE!</v>
          </cell>
        </row>
        <row r="735">
          <cell r="A735" t="str">
            <v>nor-Butane ($)</v>
          </cell>
          <cell r="B735" t="e">
            <v>#VALUE!</v>
          </cell>
        </row>
        <row r="736">
          <cell r="A736" t="str">
            <v>iso-Pentane ($)</v>
          </cell>
          <cell r="B736" t="e">
            <v>#VALUE!</v>
          </cell>
        </row>
        <row r="737">
          <cell r="A737" t="str">
            <v>nor-Pentane ($)</v>
          </cell>
          <cell r="B737" t="e">
            <v>#VALUE!</v>
          </cell>
        </row>
        <row r="738">
          <cell r="A738" t="str">
            <v>Hexanes+ ($)</v>
          </cell>
          <cell r="B738" t="e">
            <v>#VALUE!</v>
          </cell>
        </row>
        <row r="739">
          <cell r="A739" t="str">
            <v>Gross NGL Sales ($)</v>
          </cell>
          <cell r="B739" t="e">
            <v>#VALUE!</v>
          </cell>
        </row>
        <row r="740">
          <cell r="A740" t="str">
            <v>NGL T&amp;F ($)</v>
          </cell>
          <cell r="B740" t="e">
            <v>#VALUE!</v>
          </cell>
        </row>
        <row r="741">
          <cell r="A741" t="str">
            <v>Net NGL Sales ($)</v>
          </cell>
          <cell r="B741" t="e">
            <v>#VALUE!</v>
          </cell>
        </row>
        <row r="742">
          <cell r="A742" t="str">
            <v>Wellhead Purchase Cost ($)</v>
          </cell>
          <cell r="B742">
            <v>0</v>
          </cell>
        </row>
        <row r="743">
          <cell r="A743" t="str">
            <v>Basis Differential ($)</v>
          </cell>
          <cell r="B743" t="e">
            <v>#VALUE!</v>
          </cell>
        </row>
        <row r="744">
          <cell r="A744" t="str">
            <v>Fees</v>
          </cell>
          <cell r="B744" t="e">
            <v>#VALUE!</v>
          </cell>
        </row>
        <row r="745">
          <cell r="A745" t="str">
            <v>2020 Revenue</v>
          </cell>
          <cell r="B745" t="e">
            <v>#VALUE!</v>
          </cell>
        </row>
        <row r="746">
          <cell r="A746" t="str">
            <v>Revenue</v>
          </cell>
        </row>
        <row r="747">
          <cell r="A747" t="str">
            <v>Volume (MCF)</v>
          </cell>
          <cell r="B747" t="e">
            <v>#VALUE!</v>
          </cell>
        </row>
        <row r="748">
          <cell r="A748" t="str">
            <v>Volume (MMBtu)</v>
          </cell>
          <cell r="B748" t="e">
            <v>#VALUE!</v>
          </cell>
        </row>
        <row r="749">
          <cell r="A749" t="str">
            <v>FFU (MMBtu)</v>
          </cell>
          <cell r="B749" t="e">
            <v>#VALUE!</v>
          </cell>
        </row>
        <row r="750">
          <cell r="A750" t="str">
            <v>Shrink (MMBtu)</v>
          </cell>
          <cell r="B750" t="e">
            <v>#VALUE!</v>
          </cell>
        </row>
        <row r="751">
          <cell r="A751" t="str">
            <v>Sales Gas (MMBtu)</v>
          </cell>
          <cell r="B751" t="e">
            <v>#VALUE!</v>
          </cell>
        </row>
        <row r="752">
          <cell r="A752" t="str">
            <v>Methane (gallons)</v>
          </cell>
          <cell r="B752" t="e">
            <v>#VALUE!</v>
          </cell>
        </row>
        <row r="753">
          <cell r="A753" t="str">
            <v>Ethane (gallons)</v>
          </cell>
          <cell r="B753" t="e">
            <v>#VALUE!</v>
          </cell>
        </row>
        <row r="754">
          <cell r="A754" t="str">
            <v>Propane (gallons)</v>
          </cell>
          <cell r="B754" t="e">
            <v>#VALUE!</v>
          </cell>
        </row>
        <row r="755">
          <cell r="A755" t="str">
            <v>iso-Butane (gallons)</v>
          </cell>
          <cell r="B755" t="e">
            <v>#VALUE!</v>
          </cell>
        </row>
        <row r="756">
          <cell r="A756" t="str">
            <v>nor-Butane (gallons)</v>
          </cell>
          <cell r="B756" t="e">
            <v>#VALUE!</v>
          </cell>
        </row>
        <row r="757">
          <cell r="A757" t="str">
            <v>iso-Petane (gallons)</v>
          </cell>
          <cell r="B757" t="e">
            <v>#VALUE!</v>
          </cell>
        </row>
        <row r="758">
          <cell r="A758" t="str">
            <v>nor-Pentane (gallons)</v>
          </cell>
          <cell r="B758" t="e">
            <v>#VALUE!</v>
          </cell>
        </row>
        <row r="759">
          <cell r="A759" t="str">
            <v>Hexanes+ (gallons)</v>
          </cell>
          <cell r="B759" t="e">
            <v>#VALUE!</v>
          </cell>
        </row>
        <row r="760">
          <cell r="A760" t="str">
            <v>Methane ($/gal)</v>
          </cell>
          <cell r="B760" t="e">
            <v>#VALUE!</v>
          </cell>
        </row>
        <row r="761">
          <cell r="A761" t="str">
            <v>Ethane ($/gal)</v>
          </cell>
          <cell r="B761" t="e">
            <v>#VALUE!</v>
          </cell>
        </row>
        <row r="762">
          <cell r="A762" t="str">
            <v>Propane ($/gal)</v>
          </cell>
          <cell r="B762" t="e">
            <v>#VALUE!</v>
          </cell>
        </row>
        <row r="763">
          <cell r="A763" t="str">
            <v>iso-Butane ($/gal)</v>
          </cell>
          <cell r="B763" t="e">
            <v>#VALUE!</v>
          </cell>
        </row>
        <row r="764">
          <cell r="A764" t="str">
            <v>nor-Butane ($/gal)</v>
          </cell>
          <cell r="B764" t="e">
            <v>#VALUE!</v>
          </cell>
        </row>
        <row r="765">
          <cell r="A765" t="str">
            <v>iso-Petane ($/gal)</v>
          </cell>
          <cell r="B765" t="e">
            <v>#VALUE!</v>
          </cell>
        </row>
        <row r="766">
          <cell r="A766" t="str">
            <v>nor-Pentane ($/gal)</v>
          </cell>
          <cell r="B766" t="e">
            <v>#VALUE!</v>
          </cell>
        </row>
        <row r="767">
          <cell r="A767" t="str">
            <v>Hexanes+ ($/gal)</v>
          </cell>
          <cell r="B767" t="e">
            <v>#VALUE!</v>
          </cell>
        </row>
        <row r="768">
          <cell r="A768" t="str">
            <v>NGL T&amp;F</v>
          </cell>
          <cell r="B768" t="e">
            <v>#VALUE!</v>
          </cell>
        </row>
        <row r="769">
          <cell r="A769" t="str">
            <v>Gas Price</v>
          </cell>
          <cell r="B769" t="e">
            <v>#VALUE!</v>
          </cell>
        </row>
        <row r="771">
          <cell r="A771" t="str">
            <v>Sales Gas ($)</v>
          </cell>
          <cell r="B771" t="e">
            <v>#VALUE!</v>
          </cell>
        </row>
        <row r="772">
          <cell r="A772" t="str">
            <v>Methane ($)</v>
          </cell>
          <cell r="B772" t="e">
            <v>#VALUE!</v>
          </cell>
        </row>
        <row r="773">
          <cell r="A773" t="str">
            <v>Ethane ($)</v>
          </cell>
          <cell r="B773" t="e">
            <v>#VALUE!</v>
          </cell>
        </row>
        <row r="774">
          <cell r="A774" t="str">
            <v>Propane ($)</v>
          </cell>
          <cell r="B774" t="e">
            <v>#VALUE!</v>
          </cell>
        </row>
        <row r="775">
          <cell r="A775" t="str">
            <v>iso-Butane ($)</v>
          </cell>
          <cell r="B775" t="e">
            <v>#VALUE!</v>
          </cell>
        </row>
        <row r="776">
          <cell r="A776" t="str">
            <v>nor-Butane ($)</v>
          </cell>
          <cell r="B776" t="e">
            <v>#VALUE!</v>
          </cell>
        </row>
        <row r="777">
          <cell r="A777" t="str">
            <v>iso-Petane ($)</v>
          </cell>
          <cell r="B777" t="e">
            <v>#VALUE!</v>
          </cell>
        </row>
        <row r="778">
          <cell r="A778" t="str">
            <v>nor-Pentane ($)</v>
          </cell>
          <cell r="B778" t="e">
            <v>#VALUE!</v>
          </cell>
        </row>
        <row r="779">
          <cell r="A779" t="str">
            <v>Hexanes+ ($)</v>
          </cell>
          <cell r="B779" t="e">
            <v>#VALUE!</v>
          </cell>
        </row>
        <row r="780">
          <cell r="A780" t="str">
            <v>Gross NGL Sales ($)</v>
          </cell>
          <cell r="B780" t="e">
            <v>#VALUE!</v>
          </cell>
        </row>
        <row r="781">
          <cell r="A781" t="str">
            <v>NGL T&amp;F ($)</v>
          </cell>
          <cell r="B781" t="e">
            <v>#VALUE!</v>
          </cell>
        </row>
        <row r="782">
          <cell r="A782" t="str">
            <v>Net NGL Sales ($)</v>
          </cell>
          <cell r="B782" t="e">
            <v>#VALUE!</v>
          </cell>
        </row>
        <row r="783">
          <cell r="A783" t="str">
            <v>Wellhead Purchase Cost ($)</v>
          </cell>
          <cell r="B783">
            <v>0</v>
          </cell>
        </row>
        <row r="785">
          <cell r="A785" t="str">
            <v>Fees</v>
          </cell>
          <cell r="B785">
            <v>0</v>
          </cell>
        </row>
        <row r="786">
          <cell r="A786" t="str">
            <v>2010 Settlement</v>
          </cell>
          <cell r="B786" t="e">
            <v>#VALUE!</v>
          </cell>
        </row>
        <row r="787">
          <cell r="A787" t="str">
            <v>Volume (MCF)</v>
          </cell>
          <cell r="B787" t="e">
            <v>#VALUE!</v>
          </cell>
        </row>
        <row r="788">
          <cell r="A788" t="str">
            <v>Volume (MMBtu)</v>
          </cell>
          <cell r="B788" t="e">
            <v>#VALUE!</v>
          </cell>
        </row>
        <row r="789">
          <cell r="A789" t="str">
            <v>FFU (MMBtu)</v>
          </cell>
          <cell r="B789" t="e">
            <v>#VALUE!</v>
          </cell>
        </row>
        <row r="790">
          <cell r="A790" t="str">
            <v>Shrink (MMBtu)</v>
          </cell>
          <cell r="B790" t="e">
            <v>#VALUE!</v>
          </cell>
        </row>
        <row r="791">
          <cell r="A791" t="str">
            <v>Sales Gas (MMBtu)</v>
          </cell>
          <cell r="B791" t="e">
            <v>#VALUE!</v>
          </cell>
        </row>
        <row r="792">
          <cell r="A792" t="str">
            <v>Methane (gallons)</v>
          </cell>
          <cell r="B792" t="e">
            <v>#VALUE!</v>
          </cell>
        </row>
        <row r="793">
          <cell r="A793" t="str">
            <v>Ethane (gallons)</v>
          </cell>
          <cell r="B793" t="e">
            <v>#VALUE!</v>
          </cell>
        </row>
        <row r="794">
          <cell r="A794" t="str">
            <v>Propane (gallons)</v>
          </cell>
          <cell r="B794" t="e">
            <v>#VALUE!</v>
          </cell>
        </row>
        <row r="795">
          <cell r="A795" t="str">
            <v>iso-Butane (gallons)</v>
          </cell>
          <cell r="B795" t="e">
            <v>#VALUE!</v>
          </cell>
        </row>
        <row r="796">
          <cell r="A796" t="str">
            <v>nor-Butane (gallons)</v>
          </cell>
          <cell r="B796" t="e">
            <v>#VALUE!</v>
          </cell>
        </row>
        <row r="797">
          <cell r="A797" t="str">
            <v>iso-Petane (gallons)</v>
          </cell>
          <cell r="B797" t="e">
            <v>#VALUE!</v>
          </cell>
        </row>
        <row r="798">
          <cell r="A798" t="str">
            <v>nor-Pentane (gallons)</v>
          </cell>
          <cell r="B798" t="e">
            <v>#VALUE!</v>
          </cell>
        </row>
        <row r="799">
          <cell r="A799" t="str">
            <v>Hexanes+ (gallons)</v>
          </cell>
          <cell r="B799" t="e">
            <v>#VALUE!</v>
          </cell>
        </row>
        <row r="800">
          <cell r="A800" t="str">
            <v>Methane ($/gal)</v>
          </cell>
          <cell r="B800" t="e">
            <v>#VALUE!</v>
          </cell>
        </row>
        <row r="801">
          <cell r="A801" t="str">
            <v>Ethane ($/gal)</v>
          </cell>
          <cell r="B801" t="e">
            <v>#VALUE!</v>
          </cell>
        </row>
        <row r="802">
          <cell r="A802" t="str">
            <v>Propane ($/gal)</v>
          </cell>
          <cell r="B802" t="e">
            <v>#VALUE!</v>
          </cell>
        </row>
        <row r="803">
          <cell r="A803" t="str">
            <v>iso-Butane ($/gal)</v>
          </cell>
          <cell r="B803" t="e">
            <v>#VALUE!</v>
          </cell>
        </row>
        <row r="804">
          <cell r="A804" t="str">
            <v>nor-Butane ($/gal)</v>
          </cell>
          <cell r="B804" t="e">
            <v>#VALUE!</v>
          </cell>
        </row>
        <row r="805">
          <cell r="A805" t="str">
            <v>iso-Petane ($/gal)</v>
          </cell>
          <cell r="B805" t="e">
            <v>#VALUE!</v>
          </cell>
        </row>
        <row r="806">
          <cell r="A806" t="str">
            <v>nor-Pentane ($/gal)</v>
          </cell>
          <cell r="B806" t="e">
            <v>#VALUE!</v>
          </cell>
        </row>
        <row r="807">
          <cell r="A807" t="str">
            <v>Hexanes+ ($/gal)</v>
          </cell>
          <cell r="B807" t="e">
            <v>#VALUE!</v>
          </cell>
        </row>
        <row r="808">
          <cell r="A808" t="str">
            <v>NGL T&amp;F</v>
          </cell>
          <cell r="B808" t="e">
            <v>#VALUE!</v>
          </cell>
        </row>
        <row r="809">
          <cell r="A809" t="str">
            <v>Gas Price</v>
          </cell>
          <cell r="B809" t="e">
            <v>#VALUE!</v>
          </cell>
        </row>
        <row r="811">
          <cell r="A811" t="str">
            <v>Sales Gas ($)</v>
          </cell>
          <cell r="B811" t="e">
            <v>#VALUE!</v>
          </cell>
        </row>
        <row r="812">
          <cell r="A812" t="str">
            <v>Methane ($)</v>
          </cell>
          <cell r="B812" t="e">
            <v>#VALUE!</v>
          </cell>
        </row>
        <row r="813">
          <cell r="A813" t="str">
            <v>Ethane ($)</v>
          </cell>
          <cell r="B813" t="e">
            <v>#VALUE!</v>
          </cell>
        </row>
        <row r="814">
          <cell r="A814" t="str">
            <v>Propane ($)</v>
          </cell>
          <cell r="B814" t="e">
            <v>#VALUE!</v>
          </cell>
        </row>
        <row r="815">
          <cell r="A815" t="str">
            <v>iso-Butane ($)</v>
          </cell>
          <cell r="B815" t="e">
            <v>#VALUE!</v>
          </cell>
        </row>
        <row r="816">
          <cell r="A816" t="str">
            <v>nor-Butane ($)</v>
          </cell>
          <cell r="B816" t="e">
            <v>#VALUE!</v>
          </cell>
        </row>
        <row r="817">
          <cell r="A817" t="str">
            <v>iso-Petane ($)</v>
          </cell>
          <cell r="B817" t="e">
            <v>#VALUE!</v>
          </cell>
        </row>
        <row r="818">
          <cell r="A818" t="str">
            <v>nor-Pentane ($)</v>
          </cell>
          <cell r="B818" t="e">
            <v>#VALUE!</v>
          </cell>
        </row>
        <row r="819">
          <cell r="A819" t="str">
            <v>Hexanes+ ($)</v>
          </cell>
          <cell r="B819" t="e">
            <v>#VALUE!</v>
          </cell>
        </row>
        <row r="820">
          <cell r="A820" t="str">
            <v>Gross NGL Sales ($)</v>
          </cell>
          <cell r="B820" t="e">
            <v>#VALUE!</v>
          </cell>
        </row>
        <row r="821">
          <cell r="A821" t="str">
            <v>NGL T&amp;F ($)</v>
          </cell>
          <cell r="B821" t="e">
            <v>#VALUE!</v>
          </cell>
        </row>
        <row r="822">
          <cell r="A822" t="str">
            <v>Net NGL Sales ($)</v>
          </cell>
          <cell r="B822" t="e">
            <v>#VALUE!</v>
          </cell>
        </row>
        <row r="823">
          <cell r="A823" t="str">
            <v>Wellhead Purchase Cost ($)</v>
          </cell>
          <cell r="B823">
            <v>0</v>
          </cell>
        </row>
        <row r="825">
          <cell r="A825" t="str">
            <v>Fees</v>
          </cell>
          <cell r="B825">
            <v>0</v>
          </cell>
        </row>
        <row r="826">
          <cell r="A826" t="str">
            <v>2011 Settlement</v>
          </cell>
          <cell r="B826" t="e">
            <v>#VALUE!</v>
          </cell>
        </row>
        <row r="827">
          <cell r="A827" t="str">
            <v>Volume (MCF)</v>
          </cell>
          <cell r="B827" t="e">
            <v>#VALUE!</v>
          </cell>
        </row>
        <row r="828">
          <cell r="A828" t="str">
            <v>Volume (MMBtu)</v>
          </cell>
          <cell r="B828" t="e">
            <v>#VALUE!</v>
          </cell>
        </row>
        <row r="829">
          <cell r="A829" t="str">
            <v>FFU (MMBtu)</v>
          </cell>
          <cell r="B829" t="e">
            <v>#VALUE!</v>
          </cell>
        </row>
        <row r="830">
          <cell r="A830" t="str">
            <v>Shrink (MMBtu)</v>
          </cell>
          <cell r="B830" t="e">
            <v>#VALUE!</v>
          </cell>
        </row>
        <row r="831">
          <cell r="A831" t="str">
            <v>Sales Gas (MMBtu)</v>
          </cell>
          <cell r="B831" t="e">
            <v>#VALUE!</v>
          </cell>
        </row>
        <row r="832">
          <cell r="A832" t="str">
            <v>Methane (gallons)</v>
          </cell>
          <cell r="B832" t="e">
            <v>#VALUE!</v>
          </cell>
        </row>
        <row r="833">
          <cell r="A833" t="str">
            <v>Ethane (gallons)</v>
          </cell>
          <cell r="B833" t="e">
            <v>#VALUE!</v>
          </cell>
        </row>
        <row r="834">
          <cell r="A834" t="str">
            <v>Propane (gallons)</v>
          </cell>
          <cell r="B834" t="e">
            <v>#VALUE!</v>
          </cell>
        </row>
        <row r="835">
          <cell r="A835" t="str">
            <v>iso-Butane (gallons)</v>
          </cell>
          <cell r="B835" t="e">
            <v>#VALUE!</v>
          </cell>
        </row>
        <row r="836">
          <cell r="A836" t="str">
            <v>nor-Butane (gallons)</v>
          </cell>
          <cell r="B836" t="e">
            <v>#VALUE!</v>
          </cell>
        </row>
        <row r="837">
          <cell r="A837" t="str">
            <v>iso-Petane (gallons)</v>
          </cell>
          <cell r="B837" t="e">
            <v>#VALUE!</v>
          </cell>
        </row>
        <row r="838">
          <cell r="A838" t="str">
            <v>nor-Pentane (gallons)</v>
          </cell>
          <cell r="B838" t="e">
            <v>#VALUE!</v>
          </cell>
        </row>
        <row r="839">
          <cell r="A839" t="str">
            <v>Hexanes+ (gallons)</v>
          </cell>
          <cell r="B839" t="e">
            <v>#VALUE!</v>
          </cell>
        </row>
        <row r="840">
          <cell r="A840" t="str">
            <v>Methane ($/gal)</v>
          </cell>
          <cell r="B840" t="e">
            <v>#VALUE!</v>
          </cell>
        </row>
        <row r="841">
          <cell r="A841" t="str">
            <v>Ethane ($/gal)</v>
          </cell>
          <cell r="B841" t="e">
            <v>#VALUE!</v>
          </cell>
        </row>
        <row r="842">
          <cell r="A842" t="str">
            <v>Propane ($/gal)</v>
          </cell>
          <cell r="B842" t="e">
            <v>#VALUE!</v>
          </cell>
        </row>
        <row r="843">
          <cell r="A843" t="str">
            <v>iso-Butane ($/gal)</v>
          </cell>
          <cell r="B843" t="e">
            <v>#VALUE!</v>
          </cell>
        </row>
        <row r="844">
          <cell r="A844" t="str">
            <v>nor-Butane ($/gal)</v>
          </cell>
          <cell r="B844" t="e">
            <v>#VALUE!</v>
          </cell>
        </row>
        <row r="845">
          <cell r="A845" t="str">
            <v>iso-Petane ($/gal)</v>
          </cell>
          <cell r="B845" t="e">
            <v>#VALUE!</v>
          </cell>
        </row>
        <row r="846">
          <cell r="A846" t="str">
            <v>nor-Pentane ($/gal)</v>
          </cell>
          <cell r="B846" t="e">
            <v>#VALUE!</v>
          </cell>
        </row>
        <row r="847">
          <cell r="A847" t="str">
            <v>Hexanes+ ($/gal)</v>
          </cell>
          <cell r="B847" t="e">
            <v>#VALUE!</v>
          </cell>
        </row>
        <row r="848">
          <cell r="A848" t="str">
            <v>NGL T&amp;F</v>
          </cell>
          <cell r="B848" t="e">
            <v>#VALUE!</v>
          </cell>
        </row>
        <row r="849">
          <cell r="A849" t="str">
            <v>Gas Price</v>
          </cell>
          <cell r="B849" t="e">
            <v>#VALUE!</v>
          </cell>
        </row>
        <row r="851">
          <cell r="A851" t="str">
            <v>Sales Gas ($)</v>
          </cell>
          <cell r="B851" t="e">
            <v>#VALUE!</v>
          </cell>
        </row>
        <row r="852">
          <cell r="A852" t="str">
            <v>Methane ($)</v>
          </cell>
          <cell r="B852" t="e">
            <v>#VALUE!</v>
          </cell>
        </row>
        <row r="853">
          <cell r="A853" t="str">
            <v>Ethane ($)</v>
          </cell>
          <cell r="B853" t="e">
            <v>#VALUE!</v>
          </cell>
        </row>
        <row r="854">
          <cell r="A854" t="str">
            <v>Propane ($)</v>
          </cell>
          <cell r="B854" t="e">
            <v>#VALUE!</v>
          </cell>
        </row>
        <row r="855">
          <cell r="A855" t="str">
            <v>iso-Butane ($)</v>
          </cell>
          <cell r="B855" t="e">
            <v>#VALUE!</v>
          </cell>
        </row>
        <row r="856">
          <cell r="A856" t="str">
            <v>nor-Butane ($)</v>
          </cell>
          <cell r="B856" t="e">
            <v>#VALUE!</v>
          </cell>
        </row>
        <row r="857">
          <cell r="A857" t="str">
            <v>iso-Petane ($)</v>
          </cell>
          <cell r="B857" t="e">
            <v>#VALUE!</v>
          </cell>
        </row>
        <row r="858">
          <cell r="A858" t="str">
            <v>nor-Pentane ($)</v>
          </cell>
          <cell r="B858" t="e">
            <v>#VALUE!</v>
          </cell>
        </row>
        <row r="859">
          <cell r="A859" t="str">
            <v>Hexanes+ ($)</v>
          </cell>
          <cell r="B859" t="e">
            <v>#VALUE!</v>
          </cell>
        </row>
        <row r="860">
          <cell r="A860" t="str">
            <v>Gross NGL Sales ($)</v>
          </cell>
          <cell r="B860" t="e">
            <v>#VALUE!</v>
          </cell>
        </row>
        <row r="861">
          <cell r="A861" t="str">
            <v>NGL T&amp;F ($)</v>
          </cell>
          <cell r="B861" t="e">
            <v>#VALUE!</v>
          </cell>
        </row>
        <row r="862">
          <cell r="A862" t="str">
            <v>Net NGL Sales ($)</v>
          </cell>
          <cell r="B862" t="e">
            <v>#VALUE!</v>
          </cell>
        </row>
        <row r="863">
          <cell r="A863" t="str">
            <v>Wellhead Purchase Cost ($)</v>
          </cell>
          <cell r="B863">
            <v>0</v>
          </cell>
        </row>
        <row r="865">
          <cell r="A865" t="str">
            <v>Fees</v>
          </cell>
          <cell r="B865">
            <v>0</v>
          </cell>
        </row>
        <row r="866">
          <cell r="A866" t="str">
            <v>2012 Settlement</v>
          </cell>
          <cell r="B866" t="e">
            <v>#VALUE!</v>
          </cell>
        </row>
        <row r="867">
          <cell r="A867" t="str">
            <v>Volume (MCF)</v>
          </cell>
          <cell r="B867" t="e">
            <v>#VALUE!</v>
          </cell>
        </row>
        <row r="868">
          <cell r="A868" t="str">
            <v>Volume (MMBtu)</v>
          </cell>
          <cell r="B868" t="e">
            <v>#VALUE!</v>
          </cell>
        </row>
        <row r="869">
          <cell r="A869" t="str">
            <v>FFU (MMBtu)</v>
          </cell>
          <cell r="B869" t="e">
            <v>#VALUE!</v>
          </cell>
        </row>
        <row r="870">
          <cell r="A870" t="str">
            <v>Shrink (MMBtu)</v>
          </cell>
          <cell r="B870" t="e">
            <v>#VALUE!</v>
          </cell>
        </row>
        <row r="871">
          <cell r="A871" t="str">
            <v>Sales Gas (MMBtu)</v>
          </cell>
          <cell r="B871" t="e">
            <v>#VALUE!</v>
          </cell>
        </row>
        <row r="872">
          <cell r="A872" t="str">
            <v>Methane (gallons)</v>
          </cell>
          <cell r="B872" t="e">
            <v>#VALUE!</v>
          </cell>
        </row>
        <row r="873">
          <cell r="A873" t="str">
            <v>Ethane (gallons)</v>
          </cell>
          <cell r="B873" t="e">
            <v>#VALUE!</v>
          </cell>
        </row>
        <row r="874">
          <cell r="A874" t="str">
            <v>Propane (gallons)</v>
          </cell>
          <cell r="B874" t="e">
            <v>#VALUE!</v>
          </cell>
        </row>
        <row r="875">
          <cell r="A875" t="str">
            <v>iso-Butane (gallons)</v>
          </cell>
          <cell r="B875" t="e">
            <v>#VALUE!</v>
          </cell>
        </row>
        <row r="876">
          <cell r="A876" t="str">
            <v>nor-Butane (gallons)</v>
          </cell>
          <cell r="B876" t="e">
            <v>#VALUE!</v>
          </cell>
        </row>
        <row r="877">
          <cell r="A877" t="str">
            <v>iso-Petane (gallons)</v>
          </cell>
          <cell r="B877" t="e">
            <v>#VALUE!</v>
          </cell>
        </row>
        <row r="878">
          <cell r="A878" t="str">
            <v>nor-Pentane (gallons)</v>
          </cell>
          <cell r="B878" t="e">
            <v>#VALUE!</v>
          </cell>
        </row>
        <row r="879">
          <cell r="A879" t="str">
            <v>Hexanes+ (gallons)</v>
          </cell>
          <cell r="B879" t="e">
            <v>#VALUE!</v>
          </cell>
        </row>
        <row r="880">
          <cell r="A880" t="str">
            <v>Methane ($/gal)</v>
          </cell>
          <cell r="B880" t="e">
            <v>#VALUE!</v>
          </cell>
        </row>
        <row r="881">
          <cell r="A881" t="str">
            <v>Ethane ($/gal)</v>
          </cell>
          <cell r="B881" t="e">
            <v>#VALUE!</v>
          </cell>
        </row>
        <row r="882">
          <cell r="A882" t="str">
            <v>Propane ($/gal)</v>
          </cell>
          <cell r="B882" t="e">
            <v>#VALUE!</v>
          </cell>
        </row>
        <row r="883">
          <cell r="A883" t="str">
            <v>iso-Butane ($/gal)</v>
          </cell>
          <cell r="B883" t="e">
            <v>#VALUE!</v>
          </cell>
        </row>
        <row r="884">
          <cell r="A884" t="str">
            <v>nor-Butane ($/gal)</v>
          </cell>
          <cell r="B884" t="e">
            <v>#VALUE!</v>
          </cell>
        </row>
        <row r="885">
          <cell r="A885" t="str">
            <v>iso-Petane ($/gal)</v>
          </cell>
          <cell r="B885" t="e">
            <v>#VALUE!</v>
          </cell>
        </row>
        <row r="886">
          <cell r="A886" t="str">
            <v>nor-Pentane ($/gal)</v>
          </cell>
          <cell r="B886" t="e">
            <v>#VALUE!</v>
          </cell>
        </row>
        <row r="887">
          <cell r="A887" t="str">
            <v>Hexanes+ ($/gal)</v>
          </cell>
          <cell r="B887" t="e">
            <v>#VALUE!</v>
          </cell>
        </row>
        <row r="888">
          <cell r="A888" t="str">
            <v>NGL T&amp;F</v>
          </cell>
          <cell r="B888" t="e">
            <v>#VALUE!</v>
          </cell>
        </row>
        <row r="889">
          <cell r="A889" t="str">
            <v>Gas Price</v>
          </cell>
          <cell r="B889" t="e">
            <v>#VALUE!</v>
          </cell>
        </row>
        <row r="891">
          <cell r="A891" t="str">
            <v>Sales Gas ($)</v>
          </cell>
          <cell r="B891" t="e">
            <v>#VALUE!</v>
          </cell>
        </row>
        <row r="892">
          <cell r="A892" t="str">
            <v>Methane ($)</v>
          </cell>
          <cell r="B892" t="e">
            <v>#VALUE!</v>
          </cell>
        </row>
        <row r="893">
          <cell r="A893" t="str">
            <v>Ethane ($)</v>
          </cell>
          <cell r="B893" t="e">
            <v>#VALUE!</v>
          </cell>
        </row>
        <row r="894">
          <cell r="A894" t="str">
            <v>Propane ($)</v>
          </cell>
          <cell r="B894" t="e">
            <v>#VALUE!</v>
          </cell>
        </row>
        <row r="895">
          <cell r="A895" t="str">
            <v>iso-Butane ($)</v>
          </cell>
          <cell r="B895" t="e">
            <v>#VALUE!</v>
          </cell>
        </row>
        <row r="896">
          <cell r="A896" t="str">
            <v>nor-Butane ($)</v>
          </cell>
          <cell r="B896" t="e">
            <v>#VALUE!</v>
          </cell>
        </row>
        <row r="897">
          <cell r="A897" t="str">
            <v>iso-Petane ($)</v>
          </cell>
          <cell r="B897" t="e">
            <v>#VALUE!</v>
          </cell>
        </row>
        <row r="898">
          <cell r="A898" t="str">
            <v>nor-Pentane ($)</v>
          </cell>
          <cell r="B898" t="e">
            <v>#VALUE!</v>
          </cell>
        </row>
        <row r="899">
          <cell r="A899" t="str">
            <v>Hexanes+ ($)</v>
          </cell>
          <cell r="B899" t="e">
            <v>#VALUE!</v>
          </cell>
        </row>
        <row r="900">
          <cell r="A900" t="str">
            <v>Gross NGL Sales ($)</v>
          </cell>
          <cell r="B900" t="e">
            <v>#VALUE!</v>
          </cell>
        </row>
        <row r="901">
          <cell r="A901" t="str">
            <v>NGL T&amp;F ($)</v>
          </cell>
          <cell r="B901" t="e">
            <v>#VALUE!</v>
          </cell>
        </row>
        <row r="902">
          <cell r="A902" t="str">
            <v>Net NGL Sales ($)</v>
          </cell>
          <cell r="B902" t="e">
            <v>#VALUE!</v>
          </cell>
        </row>
        <row r="903">
          <cell r="A903" t="str">
            <v>Wellhead Purchase Cost ($)</v>
          </cell>
          <cell r="B903">
            <v>0</v>
          </cell>
        </row>
        <row r="905">
          <cell r="A905" t="str">
            <v>Fees</v>
          </cell>
          <cell r="B905">
            <v>0</v>
          </cell>
        </row>
        <row r="906">
          <cell r="A906" t="str">
            <v>2013 Settlement</v>
          </cell>
          <cell r="B906" t="e">
            <v>#VALUE!</v>
          </cell>
        </row>
        <row r="907">
          <cell r="A907" t="str">
            <v>Volume (MCF)</v>
          </cell>
          <cell r="B907" t="e">
            <v>#VALUE!</v>
          </cell>
        </row>
        <row r="908">
          <cell r="A908" t="str">
            <v>Volume (MMBtu)</v>
          </cell>
          <cell r="B908" t="e">
            <v>#VALUE!</v>
          </cell>
        </row>
        <row r="909">
          <cell r="A909" t="str">
            <v>FFU (MMBtu)</v>
          </cell>
          <cell r="B909" t="e">
            <v>#VALUE!</v>
          </cell>
        </row>
        <row r="910">
          <cell r="A910" t="str">
            <v>Shrink (MMBtu)</v>
          </cell>
          <cell r="B910" t="e">
            <v>#VALUE!</v>
          </cell>
        </row>
        <row r="911">
          <cell r="A911" t="str">
            <v>Sales Gas (MMBtu)</v>
          </cell>
          <cell r="B911" t="e">
            <v>#VALUE!</v>
          </cell>
        </row>
        <row r="912">
          <cell r="A912" t="str">
            <v>Methane (gallons)</v>
          </cell>
          <cell r="B912" t="e">
            <v>#VALUE!</v>
          </cell>
        </row>
        <row r="913">
          <cell r="A913" t="str">
            <v>Ethane (gallons)</v>
          </cell>
          <cell r="B913" t="e">
            <v>#VALUE!</v>
          </cell>
        </row>
        <row r="914">
          <cell r="A914" t="str">
            <v>Propane (gallons)</v>
          </cell>
          <cell r="B914" t="e">
            <v>#VALUE!</v>
          </cell>
        </row>
        <row r="915">
          <cell r="A915" t="str">
            <v>iso-Butane (gallons)</v>
          </cell>
          <cell r="B915" t="e">
            <v>#VALUE!</v>
          </cell>
        </row>
        <row r="916">
          <cell r="A916" t="str">
            <v>nor-Butane (gallons)</v>
          </cell>
          <cell r="B916" t="e">
            <v>#VALUE!</v>
          </cell>
        </row>
        <row r="917">
          <cell r="A917" t="str">
            <v>iso-Petane (gallons)</v>
          </cell>
          <cell r="B917" t="e">
            <v>#VALUE!</v>
          </cell>
        </row>
        <row r="918">
          <cell r="A918" t="str">
            <v>nor-Pentane (gallons)</v>
          </cell>
          <cell r="B918" t="e">
            <v>#VALUE!</v>
          </cell>
        </row>
        <row r="919">
          <cell r="A919" t="str">
            <v>Hexanes+ (gallons)</v>
          </cell>
          <cell r="B919" t="e">
            <v>#VALUE!</v>
          </cell>
        </row>
        <row r="920">
          <cell r="A920" t="str">
            <v>Methane ($/gal)</v>
          </cell>
          <cell r="B920" t="e">
            <v>#VALUE!</v>
          </cell>
        </row>
        <row r="921">
          <cell r="A921" t="str">
            <v>Ethane ($/gal)</v>
          </cell>
          <cell r="B921" t="e">
            <v>#VALUE!</v>
          </cell>
        </row>
        <row r="922">
          <cell r="A922" t="str">
            <v>Propane ($/gal)</v>
          </cell>
          <cell r="B922" t="e">
            <v>#VALUE!</v>
          </cell>
        </row>
        <row r="923">
          <cell r="A923" t="str">
            <v>iso-Butane ($/gal)</v>
          </cell>
          <cell r="B923" t="e">
            <v>#VALUE!</v>
          </cell>
        </row>
        <row r="924">
          <cell r="A924" t="str">
            <v>nor-Butane ($/gal)</v>
          </cell>
          <cell r="B924" t="e">
            <v>#VALUE!</v>
          </cell>
        </row>
        <row r="925">
          <cell r="A925" t="str">
            <v>iso-Petane ($/gal)</v>
          </cell>
          <cell r="B925" t="e">
            <v>#VALUE!</v>
          </cell>
        </row>
        <row r="926">
          <cell r="A926" t="str">
            <v>nor-Pentane ($/gal)</v>
          </cell>
          <cell r="B926" t="e">
            <v>#VALUE!</v>
          </cell>
        </row>
        <row r="927">
          <cell r="A927" t="str">
            <v>Hexanes+ ($/gal)</v>
          </cell>
          <cell r="B927" t="e">
            <v>#VALUE!</v>
          </cell>
        </row>
        <row r="928">
          <cell r="A928" t="str">
            <v>NGL T&amp;F</v>
          </cell>
          <cell r="B928" t="e">
            <v>#VALUE!</v>
          </cell>
        </row>
        <row r="929">
          <cell r="A929" t="str">
            <v>Gas Price</v>
          </cell>
          <cell r="B929" t="e">
            <v>#VALUE!</v>
          </cell>
        </row>
        <row r="931">
          <cell r="A931" t="str">
            <v>Sales Gas ($)</v>
          </cell>
          <cell r="B931" t="e">
            <v>#VALUE!</v>
          </cell>
        </row>
        <row r="932">
          <cell r="A932" t="str">
            <v>Methane ($)</v>
          </cell>
          <cell r="B932" t="e">
            <v>#VALUE!</v>
          </cell>
        </row>
        <row r="933">
          <cell r="A933" t="str">
            <v>Ethane ($)</v>
          </cell>
          <cell r="B933" t="e">
            <v>#VALUE!</v>
          </cell>
        </row>
        <row r="934">
          <cell r="A934" t="str">
            <v>Propane ($)</v>
          </cell>
          <cell r="B934" t="e">
            <v>#VALUE!</v>
          </cell>
        </row>
        <row r="935">
          <cell r="A935" t="str">
            <v>iso-Butane ($)</v>
          </cell>
          <cell r="B935" t="e">
            <v>#VALUE!</v>
          </cell>
        </row>
        <row r="936">
          <cell r="A936" t="str">
            <v>nor-Butane ($)</v>
          </cell>
          <cell r="B936" t="e">
            <v>#VALUE!</v>
          </cell>
        </row>
        <row r="937">
          <cell r="A937" t="str">
            <v>iso-Petane ($)</v>
          </cell>
          <cell r="B937" t="e">
            <v>#VALUE!</v>
          </cell>
        </row>
        <row r="938">
          <cell r="A938" t="str">
            <v>nor-Pentane ($)</v>
          </cell>
          <cell r="B938" t="e">
            <v>#VALUE!</v>
          </cell>
        </row>
        <row r="939">
          <cell r="A939" t="str">
            <v>Hexanes+ ($)</v>
          </cell>
          <cell r="B939" t="e">
            <v>#VALUE!</v>
          </cell>
        </row>
        <row r="940">
          <cell r="A940" t="str">
            <v>Gross NGL Sales ($)</v>
          </cell>
          <cell r="B940" t="e">
            <v>#VALUE!</v>
          </cell>
        </row>
        <row r="941">
          <cell r="A941" t="str">
            <v>NGL T&amp;F ($)</v>
          </cell>
          <cell r="B941" t="e">
            <v>#VALUE!</v>
          </cell>
        </row>
        <row r="942">
          <cell r="A942" t="str">
            <v>Net NGL Sales ($)</v>
          </cell>
          <cell r="B942" t="e">
            <v>#VALUE!</v>
          </cell>
        </row>
        <row r="943">
          <cell r="A943" t="str">
            <v>Wellhead Purchase Cost ($)</v>
          </cell>
          <cell r="B943">
            <v>0</v>
          </cell>
        </row>
        <row r="945">
          <cell r="A945" t="str">
            <v>Fees</v>
          </cell>
          <cell r="B945">
            <v>0</v>
          </cell>
        </row>
        <row r="946">
          <cell r="A946" t="str">
            <v>2014 Settlement</v>
          </cell>
          <cell r="B946" t="e">
            <v>#VALUE!</v>
          </cell>
        </row>
        <row r="947">
          <cell r="A947" t="str">
            <v>Volume (MCF)</v>
          </cell>
          <cell r="B947" t="e">
            <v>#VALUE!</v>
          </cell>
        </row>
        <row r="948">
          <cell r="A948" t="str">
            <v>Volume (MMBtu)</v>
          </cell>
          <cell r="B948" t="e">
            <v>#VALUE!</v>
          </cell>
        </row>
        <row r="949">
          <cell r="A949" t="str">
            <v>FFU (MMBtu)</v>
          </cell>
          <cell r="B949" t="e">
            <v>#VALUE!</v>
          </cell>
        </row>
        <row r="950">
          <cell r="A950" t="str">
            <v>Shrink (MMBtu)</v>
          </cell>
          <cell r="B950" t="e">
            <v>#VALUE!</v>
          </cell>
        </row>
        <row r="951">
          <cell r="A951" t="str">
            <v>Sales Gas (MMBtu)</v>
          </cell>
          <cell r="B951" t="e">
            <v>#VALUE!</v>
          </cell>
        </row>
        <row r="952">
          <cell r="A952" t="str">
            <v>Methane (gallons)</v>
          </cell>
          <cell r="B952" t="e">
            <v>#VALUE!</v>
          </cell>
        </row>
        <row r="953">
          <cell r="A953" t="str">
            <v>Ethane (gallons)</v>
          </cell>
          <cell r="B953" t="e">
            <v>#VALUE!</v>
          </cell>
        </row>
        <row r="954">
          <cell r="A954" t="str">
            <v>Propane (gallons)</v>
          </cell>
          <cell r="B954" t="e">
            <v>#VALUE!</v>
          </cell>
        </row>
        <row r="955">
          <cell r="A955" t="str">
            <v>iso-Butane (gallons)</v>
          </cell>
          <cell r="B955" t="e">
            <v>#VALUE!</v>
          </cell>
        </row>
        <row r="956">
          <cell r="A956" t="str">
            <v>nor-Butane (gallons)</v>
          </cell>
          <cell r="B956" t="e">
            <v>#VALUE!</v>
          </cell>
        </row>
        <row r="957">
          <cell r="A957" t="str">
            <v>iso-Petane (gallons)</v>
          </cell>
          <cell r="B957" t="e">
            <v>#VALUE!</v>
          </cell>
        </row>
        <row r="958">
          <cell r="A958" t="str">
            <v>nor-Pentane (gallons)</v>
          </cell>
          <cell r="B958" t="e">
            <v>#VALUE!</v>
          </cell>
        </row>
        <row r="959">
          <cell r="A959" t="str">
            <v>Hexanes+ (gallons)</v>
          </cell>
          <cell r="B959" t="e">
            <v>#VALUE!</v>
          </cell>
        </row>
        <row r="960">
          <cell r="A960" t="str">
            <v>Methane ($/gal)</v>
          </cell>
          <cell r="B960" t="e">
            <v>#VALUE!</v>
          </cell>
        </row>
        <row r="961">
          <cell r="A961" t="str">
            <v>Ethane ($/gal)</v>
          </cell>
          <cell r="B961" t="e">
            <v>#VALUE!</v>
          </cell>
        </row>
        <row r="962">
          <cell r="A962" t="str">
            <v>Propane ($/gal)</v>
          </cell>
          <cell r="B962" t="e">
            <v>#VALUE!</v>
          </cell>
        </row>
        <row r="963">
          <cell r="A963" t="str">
            <v>iso-Butane ($/gal)</v>
          </cell>
          <cell r="B963" t="e">
            <v>#VALUE!</v>
          </cell>
        </row>
        <row r="964">
          <cell r="A964" t="str">
            <v>nor-Butane ($/gal)</v>
          </cell>
          <cell r="B964" t="e">
            <v>#VALUE!</v>
          </cell>
        </row>
        <row r="965">
          <cell r="A965" t="str">
            <v>iso-Petane ($/gal)</v>
          </cell>
          <cell r="B965" t="e">
            <v>#VALUE!</v>
          </cell>
        </row>
        <row r="966">
          <cell r="A966" t="str">
            <v>nor-Pentane ($/gal)</v>
          </cell>
          <cell r="B966" t="e">
            <v>#VALUE!</v>
          </cell>
        </row>
        <row r="967">
          <cell r="A967" t="str">
            <v>Hexanes+ ($/gal)</v>
          </cell>
          <cell r="B967" t="e">
            <v>#VALUE!</v>
          </cell>
        </row>
        <row r="968">
          <cell r="A968" t="str">
            <v>NGL T&amp;F</v>
          </cell>
          <cell r="B968" t="e">
            <v>#VALUE!</v>
          </cell>
        </row>
        <row r="969">
          <cell r="A969" t="str">
            <v>Gas Price</v>
          </cell>
          <cell r="B969" t="e">
            <v>#VALUE!</v>
          </cell>
        </row>
        <row r="971">
          <cell r="A971" t="str">
            <v>Sales Gas ($)</v>
          </cell>
          <cell r="B971" t="e">
            <v>#VALUE!</v>
          </cell>
        </row>
        <row r="972">
          <cell r="A972" t="str">
            <v>Methane ($)</v>
          </cell>
          <cell r="B972" t="e">
            <v>#VALUE!</v>
          </cell>
        </row>
        <row r="973">
          <cell r="A973" t="str">
            <v>Ethane ($)</v>
          </cell>
          <cell r="B973" t="e">
            <v>#VALUE!</v>
          </cell>
        </row>
        <row r="974">
          <cell r="A974" t="str">
            <v>Propane ($)</v>
          </cell>
          <cell r="B974" t="e">
            <v>#VALUE!</v>
          </cell>
        </row>
        <row r="975">
          <cell r="A975" t="str">
            <v>iso-Butane ($)</v>
          </cell>
          <cell r="B975" t="e">
            <v>#VALUE!</v>
          </cell>
        </row>
        <row r="976">
          <cell r="A976" t="str">
            <v>nor-Butane ($)</v>
          </cell>
          <cell r="B976" t="e">
            <v>#VALUE!</v>
          </cell>
        </row>
        <row r="977">
          <cell r="A977" t="str">
            <v>iso-Petane ($)</v>
          </cell>
          <cell r="B977" t="e">
            <v>#VALUE!</v>
          </cell>
        </row>
        <row r="978">
          <cell r="A978" t="str">
            <v>nor-Pentane ($)</v>
          </cell>
          <cell r="B978" t="e">
            <v>#VALUE!</v>
          </cell>
        </row>
        <row r="979">
          <cell r="A979" t="str">
            <v>Hexanes+ ($)</v>
          </cell>
          <cell r="B979" t="e">
            <v>#VALUE!</v>
          </cell>
        </row>
        <row r="980">
          <cell r="A980" t="str">
            <v>Gross NGL Sales ($)</v>
          </cell>
          <cell r="B980" t="e">
            <v>#VALUE!</v>
          </cell>
        </row>
        <row r="981">
          <cell r="A981" t="str">
            <v>NGL T&amp;F ($)</v>
          </cell>
          <cell r="B981" t="e">
            <v>#VALUE!</v>
          </cell>
        </row>
        <row r="982">
          <cell r="A982" t="str">
            <v>Net NGL Sales ($)</v>
          </cell>
          <cell r="B982" t="e">
            <v>#VALUE!</v>
          </cell>
        </row>
        <row r="983">
          <cell r="A983" t="str">
            <v>Wellhead Purchase Cost ($)</v>
          </cell>
          <cell r="B983">
            <v>0</v>
          </cell>
        </row>
        <row r="985">
          <cell r="A985" t="str">
            <v>Fees</v>
          </cell>
          <cell r="B985">
            <v>0</v>
          </cell>
        </row>
        <row r="986">
          <cell r="A986" t="str">
            <v>2015 Settlement</v>
          </cell>
          <cell r="B986" t="e">
            <v>#VALUE!</v>
          </cell>
        </row>
        <row r="987">
          <cell r="A987" t="str">
            <v>Volume (MCF)</v>
          </cell>
          <cell r="B987" t="e">
            <v>#VALUE!</v>
          </cell>
        </row>
        <row r="988">
          <cell r="A988" t="str">
            <v>Volume (MMBtu)</v>
          </cell>
          <cell r="B988" t="e">
            <v>#VALUE!</v>
          </cell>
        </row>
        <row r="989">
          <cell r="A989" t="str">
            <v>FFU (MMBtu)</v>
          </cell>
          <cell r="B989" t="e">
            <v>#VALUE!</v>
          </cell>
        </row>
        <row r="990">
          <cell r="A990" t="str">
            <v>Shrink (MMBtu)</v>
          </cell>
          <cell r="B990" t="e">
            <v>#VALUE!</v>
          </cell>
        </row>
        <row r="991">
          <cell r="A991" t="str">
            <v>Sales Gas (MMBtu)</v>
          </cell>
          <cell r="B991" t="e">
            <v>#VALUE!</v>
          </cell>
        </row>
        <row r="992">
          <cell r="A992" t="str">
            <v>Methane (gallons)</v>
          </cell>
          <cell r="B992" t="e">
            <v>#VALUE!</v>
          </cell>
        </row>
        <row r="993">
          <cell r="A993" t="str">
            <v>Ethane (gallons)</v>
          </cell>
          <cell r="B993" t="e">
            <v>#VALUE!</v>
          </cell>
        </row>
        <row r="994">
          <cell r="A994" t="str">
            <v>Propane (gallons)</v>
          </cell>
          <cell r="B994" t="e">
            <v>#VALUE!</v>
          </cell>
        </row>
        <row r="995">
          <cell r="A995" t="str">
            <v>iso-Butane (gallons)</v>
          </cell>
          <cell r="B995" t="e">
            <v>#VALUE!</v>
          </cell>
        </row>
        <row r="996">
          <cell r="A996" t="str">
            <v>nor-Butane (gallons)</v>
          </cell>
          <cell r="B996" t="e">
            <v>#VALUE!</v>
          </cell>
        </row>
        <row r="997">
          <cell r="A997" t="str">
            <v>iso-Petane (gallons)</v>
          </cell>
          <cell r="B997" t="e">
            <v>#VALUE!</v>
          </cell>
        </row>
        <row r="998">
          <cell r="A998" t="str">
            <v>nor-Pentane (gallons)</v>
          </cell>
          <cell r="B998" t="e">
            <v>#VALUE!</v>
          </cell>
        </row>
        <row r="999">
          <cell r="A999" t="str">
            <v>Hexanes+ (gallons)</v>
          </cell>
          <cell r="B999" t="e">
            <v>#VALUE!</v>
          </cell>
        </row>
        <row r="1000">
          <cell r="A1000" t="str">
            <v>Methane ($/gal)</v>
          </cell>
          <cell r="B1000" t="e">
            <v>#VALUE!</v>
          </cell>
        </row>
        <row r="1001">
          <cell r="A1001" t="str">
            <v>Ethane ($/gal)</v>
          </cell>
          <cell r="B1001" t="e">
            <v>#VALUE!</v>
          </cell>
        </row>
        <row r="1002">
          <cell r="A1002" t="str">
            <v>Propane ($/gal)</v>
          </cell>
          <cell r="B1002" t="e">
            <v>#VALUE!</v>
          </cell>
        </row>
        <row r="1003">
          <cell r="A1003" t="str">
            <v>iso-Butane ($/gal)</v>
          </cell>
          <cell r="B1003" t="e">
            <v>#VALUE!</v>
          </cell>
        </row>
        <row r="1004">
          <cell r="A1004" t="str">
            <v>nor-Butane ($/gal)</v>
          </cell>
          <cell r="B1004" t="e">
            <v>#VALUE!</v>
          </cell>
        </row>
        <row r="1005">
          <cell r="A1005" t="str">
            <v>iso-Petane ($/gal)</v>
          </cell>
          <cell r="B1005" t="e">
            <v>#VALUE!</v>
          </cell>
        </row>
        <row r="1006">
          <cell r="A1006" t="str">
            <v>nor-Pentane ($/gal)</v>
          </cell>
          <cell r="B1006" t="e">
            <v>#VALUE!</v>
          </cell>
        </row>
        <row r="1007">
          <cell r="A1007" t="str">
            <v>Hexanes+ ($/gal)</v>
          </cell>
          <cell r="B1007" t="e">
            <v>#VALUE!</v>
          </cell>
        </row>
        <row r="1008">
          <cell r="A1008" t="str">
            <v>NGL T&amp;F</v>
          </cell>
          <cell r="B1008" t="e">
            <v>#VALUE!</v>
          </cell>
        </row>
        <row r="1009">
          <cell r="A1009" t="str">
            <v>Gas Price</v>
          </cell>
          <cell r="B1009" t="e">
            <v>#VALUE!</v>
          </cell>
        </row>
        <row r="1011">
          <cell r="A1011" t="str">
            <v>Sales Gas ($)</v>
          </cell>
          <cell r="B1011" t="e">
            <v>#VALUE!</v>
          </cell>
        </row>
        <row r="1012">
          <cell r="A1012" t="str">
            <v>Methane ($)</v>
          </cell>
          <cell r="B1012" t="e">
            <v>#VALUE!</v>
          </cell>
        </row>
        <row r="1013">
          <cell r="A1013" t="str">
            <v>Ethane ($)</v>
          </cell>
          <cell r="B1013" t="e">
            <v>#VALUE!</v>
          </cell>
        </row>
        <row r="1014">
          <cell r="A1014" t="str">
            <v>Propane ($)</v>
          </cell>
          <cell r="B1014" t="e">
            <v>#VALUE!</v>
          </cell>
        </row>
        <row r="1015">
          <cell r="A1015" t="str">
            <v>iso-Butane ($)</v>
          </cell>
          <cell r="B1015" t="e">
            <v>#VALUE!</v>
          </cell>
        </row>
        <row r="1016">
          <cell r="A1016" t="str">
            <v>nor-Butane ($)</v>
          </cell>
          <cell r="B1016" t="e">
            <v>#VALUE!</v>
          </cell>
        </row>
        <row r="1017">
          <cell r="A1017" t="str">
            <v>iso-Petane ($)</v>
          </cell>
          <cell r="B1017" t="e">
            <v>#VALUE!</v>
          </cell>
        </row>
        <row r="1018">
          <cell r="A1018" t="str">
            <v>nor-Pentane ($)</v>
          </cell>
          <cell r="B1018" t="e">
            <v>#VALUE!</v>
          </cell>
        </row>
        <row r="1019">
          <cell r="A1019" t="str">
            <v>Hexanes+ ($)</v>
          </cell>
          <cell r="B1019" t="e">
            <v>#VALUE!</v>
          </cell>
        </row>
        <row r="1020">
          <cell r="A1020" t="str">
            <v>Gross NGL Sales ($)</v>
          </cell>
          <cell r="B1020" t="e">
            <v>#VALUE!</v>
          </cell>
        </row>
        <row r="1021">
          <cell r="A1021" t="str">
            <v>NGL T&amp;F ($)</v>
          </cell>
          <cell r="B1021" t="e">
            <v>#VALUE!</v>
          </cell>
        </row>
        <row r="1022">
          <cell r="A1022" t="str">
            <v>Net NGL Sales ($)</v>
          </cell>
          <cell r="B1022" t="e">
            <v>#VALUE!</v>
          </cell>
        </row>
        <row r="1023">
          <cell r="A1023" t="str">
            <v>Wellhead Purchase Cost ($)</v>
          </cell>
          <cell r="B1023">
            <v>0</v>
          </cell>
        </row>
        <row r="1025">
          <cell r="A1025" t="str">
            <v>Fees</v>
          </cell>
          <cell r="B1025">
            <v>0</v>
          </cell>
        </row>
        <row r="1026">
          <cell r="A1026" t="str">
            <v>2016 Settlement</v>
          </cell>
          <cell r="B1026" t="e">
            <v>#VALUE!</v>
          </cell>
        </row>
        <row r="1027">
          <cell r="A1027" t="str">
            <v>Volume (MCF)</v>
          </cell>
          <cell r="B1027" t="e">
            <v>#VALUE!</v>
          </cell>
        </row>
        <row r="1028">
          <cell r="A1028" t="str">
            <v>Volume (MMBtu)</v>
          </cell>
          <cell r="B1028" t="e">
            <v>#VALUE!</v>
          </cell>
        </row>
        <row r="1029">
          <cell r="A1029" t="str">
            <v>FFU (MMBtu)</v>
          </cell>
          <cell r="B1029" t="e">
            <v>#VALUE!</v>
          </cell>
        </row>
        <row r="1030">
          <cell r="A1030" t="str">
            <v>Shrink (MMBtu)</v>
          </cell>
          <cell r="B1030" t="e">
            <v>#VALUE!</v>
          </cell>
        </row>
        <row r="1031">
          <cell r="A1031" t="str">
            <v>Sales Gas (MMBtu)</v>
          </cell>
          <cell r="B1031" t="e">
            <v>#VALUE!</v>
          </cell>
        </row>
        <row r="1032">
          <cell r="A1032" t="str">
            <v>Methane (gallons)</v>
          </cell>
          <cell r="B1032" t="e">
            <v>#VALUE!</v>
          </cell>
        </row>
        <row r="1033">
          <cell r="A1033" t="str">
            <v>Ethane (gallons)</v>
          </cell>
          <cell r="B1033" t="e">
            <v>#VALUE!</v>
          </cell>
        </row>
        <row r="1034">
          <cell r="A1034" t="str">
            <v>Propane (gallons)</v>
          </cell>
          <cell r="B1034" t="e">
            <v>#VALUE!</v>
          </cell>
        </row>
        <row r="1035">
          <cell r="A1035" t="str">
            <v>iso-Butane (gallons)</v>
          </cell>
          <cell r="B1035" t="e">
            <v>#VALUE!</v>
          </cell>
        </row>
        <row r="1036">
          <cell r="A1036" t="str">
            <v>nor-Butane (gallons)</v>
          </cell>
          <cell r="B1036" t="e">
            <v>#VALUE!</v>
          </cell>
        </row>
        <row r="1037">
          <cell r="A1037" t="str">
            <v>iso-Petane (gallons)</v>
          </cell>
          <cell r="B1037" t="e">
            <v>#VALUE!</v>
          </cell>
        </row>
        <row r="1038">
          <cell r="A1038" t="str">
            <v>nor-Pentane (gallons)</v>
          </cell>
          <cell r="B1038" t="e">
            <v>#VALUE!</v>
          </cell>
        </row>
        <row r="1039">
          <cell r="A1039" t="str">
            <v>Hexanes+ (gallons)</v>
          </cell>
          <cell r="B1039" t="e">
            <v>#VALUE!</v>
          </cell>
        </row>
        <row r="1040">
          <cell r="A1040" t="str">
            <v>Methane ($/gal)</v>
          </cell>
          <cell r="B1040" t="e">
            <v>#VALUE!</v>
          </cell>
        </row>
        <row r="1041">
          <cell r="A1041" t="str">
            <v>Ethane ($/gal)</v>
          </cell>
          <cell r="B1041" t="e">
            <v>#VALUE!</v>
          </cell>
        </row>
        <row r="1042">
          <cell r="A1042" t="str">
            <v>Propane ($/gal)</v>
          </cell>
          <cell r="B1042" t="e">
            <v>#VALUE!</v>
          </cell>
        </row>
        <row r="1043">
          <cell r="A1043" t="str">
            <v>iso-Butane ($/gal)</v>
          </cell>
          <cell r="B1043" t="e">
            <v>#VALUE!</v>
          </cell>
        </row>
        <row r="1044">
          <cell r="A1044" t="str">
            <v>nor-Butane ($/gal)</v>
          </cell>
          <cell r="B1044" t="e">
            <v>#VALUE!</v>
          </cell>
        </row>
        <row r="1045">
          <cell r="A1045" t="str">
            <v>iso-Petane ($/gal)</v>
          </cell>
          <cell r="B1045" t="e">
            <v>#VALUE!</v>
          </cell>
        </row>
        <row r="1046">
          <cell r="A1046" t="str">
            <v>nor-Pentane ($/gal)</v>
          </cell>
          <cell r="B1046" t="e">
            <v>#VALUE!</v>
          </cell>
        </row>
        <row r="1047">
          <cell r="A1047" t="str">
            <v>Hexanes+ ($/gal)</v>
          </cell>
          <cell r="B1047" t="e">
            <v>#VALUE!</v>
          </cell>
        </row>
        <row r="1048">
          <cell r="A1048" t="str">
            <v>NGL T&amp;F</v>
          </cell>
          <cell r="B1048" t="e">
            <v>#VALUE!</v>
          </cell>
        </row>
        <row r="1049">
          <cell r="A1049" t="str">
            <v>Gas Price</v>
          </cell>
          <cell r="B1049" t="e">
            <v>#VALUE!</v>
          </cell>
        </row>
        <row r="1051">
          <cell r="A1051" t="str">
            <v>Sales Gas ($)</v>
          </cell>
          <cell r="B1051" t="e">
            <v>#VALUE!</v>
          </cell>
        </row>
        <row r="1052">
          <cell r="A1052" t="str">
            <v>Methane ($)</v>
          </cell>
          <cell r="B1052" t="e">
            <v>#VALUE!</v>
          </cell>
        </row>
        <row r="1053">
          <cell r="A1053" t="str">
            <v>Ethane ($)</v>
          </cell>
          <cell r="B1053" t="e">
            <v>#VALUE!</v>
          </cell>
        </row>
        <row r="1054">
          <cell r="A1054" t="str">
            <v>Propane ($)</v>
          </cell>
          <cell r="B1054" t="e">
            <v>#VALUE!</v>
          </cell>
        </row>
        <row r="1055">
          <cell r="A1055" t="str">
            <v>iso-Butane ($)</v>
          </cell>
          <cell r="B1055" t="e">
            <v>#VALUE!</v>
          </cell>
        </row>
        <row r="1056">
          <cell r="A1056" t="str">
            <v>nor-Butane ($)</v>
          </cell>
          <cell r="B1056" t="e">
            <v>#VALUE!</v>
          </cell>
        </row>
        <row r="1057">
          <cell r="A1057" t="str">
            <v>iso-Petane ($)</v>
          </cell>
          <cell r="B1057" t="e">
            <v>#VALUE!</v>
          </cell>
        </row>
        <row r="1058">
          <cell r="A1058" t="str">
            <v>nor-Pentane ($)</v>
          </cell>
          <cell r="B1058" t="e">
            <v>#VALUE!</v>
          </cell>
        </row>
        <row r="1059">
          <cell r="A1059" t="str">
            <v>Hexanes+ ($)</v>
          </cell>
          <cell r="B1059" t="e">
            <v>#VALUE!</v>
          </cell>
        </row>
        <row r="1060">
          <cell r="A1060" t="str">
            <v>Gross NGL Sales ($)</v>
          </cell>
          <cell r="B1060" t="e">
            <v>#VALUE!</v>
          </cell>
        </row>
        <row r="1061">
          <cell r="A1061" t="str">
            <v>NGL T&amp;F ($)</v>
          </cell>
          <cell r="B1061" t="e">
            <v>#VALUE!</v>
          </cell>
        </row>
        <row r="1062">
          <cell r="A1062" t="str">
            <v>Net NGL Sales ($)</v>
          </cell>
          <cell r="B1062" t="e">
            <v>#VALUE!</v>
          </cell>
        </row>
        <row r="1063">
          <cell r="A1063" t="str">
            <v>Wellhead Purchase Cost ($)</v>
          </cell>
          <cell r="B1063">
            <v>0</v>
          </cell>
        </row>
        <row r="1065">
          <cell r="A1065" t="str">
            <v>Fees</v>
          </cell>
          <cell r="B1065">
            <v>0</v>
          </cell>
        </row>
        <row r="1066">
          <cell r="A1066" t="str">
            <v>2017 Settlement</v>
          </cell>
          <cell r="B1066" t="e">
            <v>#VALUE!</v>
          </cell>
        </row>
        <row r="1067">
          <cell r="A1067" t="str">
            <v>Volume (MCF)</v>
          </cell>
          <cell r="B1067" t="e">
            <v>#VALUE!</v>
          </cell>
        </row>
        <row r="1068">
          <cell r="A1068" t="str">
            <v>Volume (MMBtu)</v>
          </cell>
          <cell r="B1068" t="e">
            <v>#VALUE!</v>
          </cell>
        </row>
        <row r="1069">
          <cell r="A1069" t="str">
            <v>FFU (MMBtu)</v>
          </cell>
          <cell r="B1069" t="e">
            <v>#VALUE!</v>
          </cell>
        </row>
        <row r="1070">
          <cell r="A1070" t="str">
            <v>Shrink (MMBtu)</v>
          </cell>
          <cell r="B1070" t="e">
            <v>#VALUE!</v>
          </cell>
        </row>
        <row r="1071">
          <cell r="A1071" t="str">
            <v>Sales Gas (MMBtu)</v>
          </cell>
          <cell r="B1071" t="e">
            <v>#VALUE!</v>
          </cell>
        </row>
        <row r="1072">
          <cell r="A1072" t="str">
            <v>Methane (gallons)</v>
          </cell>
          <cell r="B1072" t="e">
            <v>#VALUE!</v>
          </cell>
        </row>
        <row r="1073">
          <cell r="A1073" t="str">
            <v>Ethane (gallons)</v>
          </cell>
          <cell r="B1073" t="e">
            <v>#VALUE!</v>
          </cell>
        </row>
        <row r="1074">
          <cell r="A1074" t="str">
            <v>Propane (gallons)</v>
          </cell>
          <cell r="B1074" t="e">
            <v>#VALUE!</v>
          </cell>
        </row>
        <row r="1075">
          <cell r="A1075" t="str">
            <v>iso-Butane (gallons)</v>
          </cell>
          <cell r="B1075" t="e">
            <v>#VALUE!</v>
          </cell>
        </row>
        <row r="1076">
          <cell r="A1076" t="str">
            <v>nor-Butane (gallons)</v>
          </cell>
          <cell r="B1076" t="e">
            <v>#VALUE!</v>
          </cell>
        </row>
        <row r="1077">
          <cell r="A1077" t="str">
            <v>iso-Petane (gallons)</v>
          </cell>
          <cell r="B1077" t="e">
            <v>#VALUE!</v>
          </cell>
        </row>
        <row r="1078">
          <cell r="A1078" t="str">
            <v>nor-Pentane (gallons)</v>
          </cell>
          <cell r="B1078" t="e">
            <v>#VALUE!</v>
          </cell>
        </row>
        <row r="1079">
          <cell r="A1079" t="str">
            <v>Hexanes+ (gallons)</v>
          </cell>
          <cell r="B1079" t="e">
            <v>#VALUE!</v>
          </cell>
        </row>
        <row r="1080">
          <cell r="A1080" t="str">
            <v>Methane ($/gal)</v>
          </cell>
          <cell r="B1080" t="e">
            <v>#VALUE!</v>
          </cell>
        </row>
        <row r="1081">
          <cell r="A1081" t="str">
            <v>Ethane ($/gal)</v>
          </cell>
          <cell r="B1081" t="e">
            <v>#VALUE!</v>
          </cell>
        </row>
        <row r="1082">
          <cell r="A1082" t="str">
            <v>Propane ($/gal)</v>
          </cell>
          <cell r="B1082" t="e">
            <v>#VALUE!</v>
          </cell>
        </row>
        <row r="1083">
          <cell r="A1083" t="str">
            <v>iso-Butane ($/gal)</v>
          </cell>
          <cell r="B1083" t="e">
            <v>#VALUE!</v>
          </cell>
        </row>
        <row r="1084">
          <cell r="A1084" t="str">
            <v>nor-Butane ($/gal)</v>
          </cell>
          <cell r="B1084" t="e">
            <v>#VALUE!</v>
          </cell>
        </row>
        <row r="1085">
          <cell r="A1085" t="str">
            <v>iso-Petane ($/gal)</v>
          </cell>
          <cell r="B1085" t="e">
            <v>#VALUE!</v>
          </cell>
        </row>
        <row r="1086">
          <cell r="A1086" t="str">
            <v>nor-Pentane ($/gal)</v>
          </cell>
          <cell r="B1086" t="e">
            <v>#VALUE!</v>
          </cell>
        </row>
        <row r="1087">
          <cell r="A1087" t="str">
            <v>Hexanes+ ($/gal)</v>
          </cell>
          <cell r="B1087" t="e">
            <v>#VALUE!</v>
          </cell>
        </row>
        <row r="1088">
          <cell r="A1088" t="str">
            <v>NGL T&amp;F</v>
          </cell>
          <cell r="B1088" t="e">
            <v>#VALUE!</v>
          </cell>
        </row>
        <row r="1089">
          <cell r="A1089" t="str">
            <v>Gas Price</v>
          </cell>
          <cell r="B1089" t="e">
            <v>#VALUE!</v>
          </cell>
        </row>
        <row r="1091">
          <cell r="A1091" t="str">
            <v>Sales Gas ($)</v>
          </cell>
          <cell r="B1091" t="e">
            <v>#VALUE!</v>
          </cell>
        </row>
        <row r="1092">
          <cell r="A1092" t="str">
            <v>Methane ($)</v>
          </cell>
          <cell r="B1092" t="e">
            <v>#VALUE!</v>
          </cell>
        </row>
        <row r="1093">
          <cell r="A1093" t="str">
            <v>Ethane ($)</v>
          </cell>
          <cell r="B1093" t="e">
            <v>#VALUE!</v>
          </cell>
        </row>
        <row r="1094">
          <cell r="A1094" t="str">
            <v>Propane ($)</v>
          </cell>
          <cell r="B1094" t="e">
            <v>#VALUE!</v>
          </cell>
        </row>
        <row r="1095">
          <cell r="A1095" t="str">
            <v>iso-Butane ($)</v>
          </cell>
          <cell r="B1095" t="e">
            <v>#VALUE!</v>
          </cell>
        </row>
        <row r="1096">
          <cell r="A1096" t="str">
            <v>nor-Butane ($)</v>
          </cell>
          <cell r="B1096" t="e">
            <v>#VALUE!</v>
          </cell>
        </row>
        <row r="1097">
          <cell r="A1097" t="str">
            <v>iso-Petane ($)</v>
          </cell>
          <cell r="B1097" t="e">
            <v>#VALUE!</v>
          </cell>
        </row>
        <row r="1098">
          <cell r="A1098" t="str">
            <v>nor-Pentane ($)</v>
          </cell>
          <cell r="B1098" t="e">
            <v>#VALUE!</v>
          </cell>
        </row>
        <row r="1099">
          <cell r="A1099" t="str">
            <v>Hexanes+ ($)</v>
          </cell>
          <cell r="B1099" t="e">
            <v>#VALUE!</v>
          </cell>
        </row>
        <row r="1100">
          <cell r="A1100" t="str">
            <v>Gross NGL Sales ($)</v>
          </cell>
          <cell r="B1100" t="e">
            <v>#VALUE!</v>
          </cell>
        </row>
        <row r="1101">
          <cell r="A1101" t="str">
            <v>NGL T&amp;F ($)</v>
          </cell>
          <cell r="B1101" t="e">
            <v>#VALUE!</v>
          </cell>
        </row>
        <row r="1102">
          <cell r="A1102" t="str">
            <v>Net NGL Sales ($)</v>
          </cell>
          <cell r="B1102" t="e">
            <v>#VALUE!</v>
          </cell>
        </row>
        <row r="1103">
          <cell r="A1103" t="str">
            <v>Wellhead Purchase Cost ($)</v>
          </cell>
          <cell r="B1103">
            <v>0</v>
          </cell>
        </row>
        <row r="1105">
          <cell r="A1105" t="str">
            <v>Fees</v>
          </cell>
          <cell r="B1105">
            <v>0</v>
          </cell>
        </row>
        <row r="1106">
          <cell r="A1106" t="str">
            <v>2018 Settlement</v>
          </cell>
          <cell r="B1106" t="e">
            <v>#VALUE!</v>
          </cell>
        </row>
        <row r="1107">
          <cell r="A1107" t="str">
            <v>Volume (MCF)</v>
          </cell>
          <cell r="B1107" t="e">
            <v>#VALUE!</v>
          </cell>
        </row>
        <row r="1108">
          <cell r="A1108" t="str">
            <v>Volume (MMBtu)</v>
          </cell>
          <cell r="B1108" t="e">
            <v>#VALUE!</v>
          </cell>
        </row>
        <row r="1109">
          <cell r="A1109" t="str">
            <v>FFU (MMBtu)</v>
          </cell>
          <cell r="B1109" t="e">
            <v>#VALUE!</v>
          </cell>
        </row>
        <row r="1110">
          <cell r="A1110" t="str">
            <v>Shrink (MMBtu)</v>
          </cell>
          <cell r="B1110" t="e">
            <v>#VALUE!</v>
          </cell>
        </row>
        <row r="1111">
          <cell r="A1111" t="str">
            <v>Sales Gas (MMBtu)</v>
          </cell>
          <cell r="B1111" t="e">
            <v>#VALUE!</v>
          </cell>
        </row>
        <row r="1112">
          <cell r="A1112" t="str">
            <v>Methane (gallons)</v>
          </cell>
          <cell r="B1112" t="e">
            <v>#VALUE!</v>
          </cell>
        </row>
        <row r="1113">
          <cell r="A1113" t="str">
            <v>Ethane (gallons)</v>
          </cell>
          <cell r="B1113" t="e">
            <v>#VALUE!</v>
          </cell>
        </row>
        <row r="1114">
          <cell r="A1114" t="str">
            <v>Propane (gallons)</v>
          </cell>
          <cell r="B1114" t="e">
            <v>#VALUE!</v>
          </cell>
        </row>
        <row r="1115">
          <cell r="A1115" t="str">
            <v>iso-Butane (gallons)</v>
          </cell>
          <cell r="B1115" t="e">
            <v>#VALUE!</v>
          </cell>
        </row>
        <row r="1116">
          <cell r="A1116" t="str">
            <v>nor-Butane (gallons)</v>
          </cell>
          <cell r="B1116" t="e">
            <v>#VALUE!</v>
          </cell>
        </row>
        <row r="1117">
          <cell r="A1117" t="str">
            <v>iso-Petane (gallons)</v>
          </cell>
          <cell r="B1117" t="e">
            <v>#VALUE!</v>
          </cell>
        </row>
        <row r="1118">
          <cell r="A1118" t="str">
            <v>nor-Pentane (gallons)</v>
          </cell>
          <cell r="B1118" t="e">
            <v>#VALUE!</v>
          </cell>
        </row>
        <row r="1119">
          <cell r="A1119" t="str">
            <v>Hexanes+ (gallons)</v>
          </cell>
          <cell r="B1119" t="e">
            <v>#VALUE!</v>
          </cell>
        </row>
        <row r="1120">
          <cell r="A1120" t="str">
            <v>Methane ($/gal)</v>
          </cell>
          <cell r="B1120" t="e">
            <v>#VALUE!</v>
          </cell>
        </row>
        <row r="1121">
          <cell r="A1121" t="str">
            <v>Ethane ($/gal)</v>
          </cell>
          <cell r="B1121" t="e">
            <v>#VALUE!</v>
          </cell>
        </row>
        <row r="1122">
          <cell r="A1122" t="str">
            <v>Propane ($/gal)</v>
          </cell>
          <cell r="B1122" t="e">
            <v>#VALUE!</v>
          </cell>
        </row>
        <row r="1123">
          <cell r="A1123" t="str">
            <v>iso-Butane ($/gal)</v>
          </cell>
          <cell r="B1123" t="e">
            <v>#VALUE!</v>
          </cell>
        </row>
        <row r="1124">
          <cell r="A1124" t="str">
            <v>nor-Butane ($/gal)</v>
          </cell>
          <cell r="B1124" t="e">
            <v>#VALUE!</v>
          </cell>
        </row>
        <row r="1125">
          <cell r="A1125" t="str">
            <v>iso-Petane ($/gal)</v>
          </cell>
          <cell r="B1125" t="e">
            <v>#VALUE!</v>
          </cell>
        </row>
        <row r="1126">
          <cell r="A1126" t="str">
            <v>nor-Pentane ($/gal)</v>
          </cell>
          <cell r="B1126" t="e">
            <v>#VALUE!</v>
          </cell>
        </row>
        <row r="1127">
          <cell r="A1127" t="str">
            <v>Hexanes+ ($/gal)</v>
          </cell>
          <cell r="B1127" t="e">
            <v>#VALUE!</v>
          </cell>
        </row>
        <row r="1128">
          <cell r="A1128" t="str">
            <v>NGL T&amp;F</v>
          </cell>
          <cell r="B1128" t="e">
            <v>#VALUE!</v>
          </cell>
        </row>
        <row r="1129">
          <cell r="A1129" t="str">
            <v>Gas Price</v>
          </cell>
          <cell r="B1129" t="e">
            <v>#VALUE!</v>
          </cell>
        </row>
        <row r="1131">
          <cell r="A1131" t="str">
            <v>Sales Gas ($)</v>
          </cell>
          <cell r="B1131" t="e">
            <v>#VALUE!</v>
          </cell>
        </row>
        <row r="1132">
          <cell r="A1132" t="str">
            <v>Methane ($)</v>
          </cell>
          <cell r="B1132" t="e">
            <v>#VALUE!</v>
          </cell>
        </row>
        <row r="1133">
          <cell r="A1133" t="str">
            <v>Ethane ($)</v>
          </cell>
          <cell r="B1133" t="e">
            <v>#VALUE!</v>
          </cell>
        </row>
        <row r="1134">
          <cell r="A1134" t="str">
            <v>Propane ($)</v>
          </cell>
          <cell r="B1134" t="e">
            <v>#VALUE!</v>
          </cell>
        </row>
        <row r="1135">
          <cell r="A1135" t="str">
            <v>iso-Butane ($)</v>
          </cell>
          <cell r="B1135" t="e">
            <v>#VALUE!</v>
          </cell>
        </row>
        <row r="1136">
          <cell r="A1136" t="str">
            <v>nor-Butane ($)</v>
          </cell>
          <cell r="B1136" t="e">
            <v>#VALUE!</v>
          </cell>
        </row>
        <row r="1137">
          <cell r="A1137" t="str">
            <v>iso-Petane ($)</v>
          </cell>
          <cell r="B1137" t="e">
            <v>#VALUE!</v>
          </cell>
        </row>
        <row r="1138">
          <cell r="A1138" t="str">
            <v>nor-Pentane ($)</v>
          </cell>
          <cell r="B1138" t="e">
            <v>#VALUE!</v>
          </cell>
        </row>
        <row r="1139">
          <cell r="A1139" t="str">
            <v>Hexanes+ ($)</v>
          </cell>
          <cell r="B1139" t="e">
            <v>#VALUE!</v>
          </cell>
        </row>
        <row r="1140">
          <cell r="A1140" t="str">
            <v>Gross NGL Sales ($)</v>
          </cell>
          <cell r="B1140" t="e">
            <v>#VALUE!</v>
          </cell>
        </row>
        <row r="1141">
          <cell r="A1141" t="str">
            <v>NGL T&amp;F ($)</v>
          </cell>
          <cell r="B1141" t="e">
            <v>#VALUE!</v>
          </cell>
        </row>
        <row r="1142">
          <cell r="A1142" t="str">
            <v>Net NGL Sales ($)</v>
          </cell>
          <cell r="B1142" t="e">
            <v>#VALUE!</v>
          </cell>
        </row>
        <row r="1143">
          <cell r="A1143" t="str">
            <v>Wellhead Purchase Cost ($)</v>
          </cell>
          <cell r="B1143">
            <v>0</v>
          </cell>
        </row>
        <row r="1145">
          <cell r="A1145" t="str">
            <v>Fees</v>
          </cell>
          <cell r="B1145">
            <v>0</v>
          </cell>
        </row>
        <row r="1146">
          <cell r="A1146" t="str">
            <v>2019 Settlement</v>
          </cell>
          <cell r="B1146" t="e">
            <v>#VALUE!</v>
          </cell>
        </row>
        <row r="1147">
          <cell r="A1147" t="str">
            <v>Volume (MCF)</v>
          </cell>
          <cell r="B1147" t="e">
            <v>#VALUE!</v>
          </cell>
        </row>
        <row r="1148">
          <cell r="A1148" t="str">
            <v>Volume (MMBtu)</v>
          </cell>
          <cell r="B1148" t="e">
            <v>#VALUE!</v>
          </cell>
        </row>
        <row r="1149">
          <cell r="A1149" t="str">
            <v>FFU (MMBtu)</v>
          </cell>
          <cell r="B1149" t="e">
            <v>#VALUE!</v>
          </cell>
        </row>
        <row r="1150">
          <cell r="A1150" t="str">
            <v>Shrink (MMBtu)</v>
          </cell>
          <cell r="B1150" t="e">
            <v>#VALUE!</v>
          </cell>
        </row>
        <row r="1151">
          <cell r="A1151" t="str">
            <v>Sales Gas (MMBtu)</v>
          </cell>
          <cell r="B1151" t="e">
            <v>#VALUE!</v>
          </cell>
        </row>
        <row r="1152">
          <cell r="A1152" t="str">
            <v>Methane (gallons)</v>
          </cell>
          <cell r="B1152" t="e">
            <v>#VALUE!</v>
          </cell>
        </row>
        <row r="1153">
          <cell r="A1153" t="str">
            <v>Ethane (gallons)</v>
          </cell>
          <cell r="B1153" t="e">
            <v>#VALUE!</v>
          </cell>
        </row>
        <row r="1154">
          <cell r="A1154" t="str">
            <v>Propane (gallons)</v>
          </cell>
          <cell r="B1154" t="e">
            <v>#VALUE!</v>
          </cell>
        </row>
        <row r="1155">
          <cell r="A1155" t="str">
            <v>iso-Butane (gallons)</v>
          </cell>
          <cell r="B1155" t="e">
            <v>#VALUE!</v>
          </cell>
        </row>
        <row r="1156">
          <cell r="A1156" t="str">
            <v>nor-Butane (gallons)</v>
          </cell>
          <cell r="B1156" t="e">
            <v>#VALUE!</v>
          </cell>
        </row>
        <row r="1157">
          <cell r="A1157" t="str">
            <v>iso-Petane (gallons)</v>
          </cell>
          <cell r="B1157" t="e">
            <v>#VALUE!</v>
          </cell>
        </row>
        <row r="1158">
          <cell r="A1158" t="str">
            <v>nor-Pentane (gallons)</v>
          </cell>
          <cell r="B1158" t="e">
            <v>#VALUE!</v>
          </cell>
        </row>
        <row r="1159">
          <cell r="A1159" t="str">
            <v>Hexanes+ (gallons)</v>
          </cell>
          <cell r="B1159" t="e">
            <v>#VALUE!</v>
          </cell>
        </row>
        <row r="1160">
          <cell r="A1160" t="str">
            <v>Methane ($/gal)</v>
          </cell>
          <cell r="B1160" t="e">
            <v>#VALUE!</v>
          </cell>
        </row>
        <row r="1161">
          <cell r="A1161" t="str">
            <v>Ethane ($/gal)</v>
          </cell>
          <cell r="B1161" t="e">
            <v>#VALUE!</v>
          </cell>
        </row>
        <row r="1162">
          <cell r="A1162" t="str">
            <v>Propane ($/gal)</v>
          </cell>
          <cell r="B1162" t="e">
            <v>#VALUE!</v>
          </cell>
        </row>
        <row r="1163">
          <cell r="A1163" t="str">
            <v>iso-Butane ($/gal)</v>
          </cell>
          <cell r="B1163" t="e">
            <v>#VALUE!</v>
          </cell>
        </row>
        <row r="1164">
          <cell r="A1164" t="str">
            <v>nor-Butane ($/gal)</v>
          </cell>
          <cell r="B1164" t="e">
            <v>#VALUE!</v>
          </cell>
        </row>
        <row r="1165">
          <cell r="A1165" t="str">
            <v>iso-Petane ($/gal)</v>
          </cell>
          <cell r="B1165" t="e">
            <v>#VALUE!</v>
          </cell>
        </row>
        <row r="1166">
          <cell r="A1166" t="str">
            <v>nor-Pentane ($/gal)</v>
          </cell>
          <cell r="B1166" t="e">
            <v>#VALUE!</v>
          </cell>
        </row>
        <row r="1167">
          <cell r="A1167" t="str">
            <v>Hexanes+ ($/gal)</v>
          </cell>
          <cell r="B1167" t="e">
            <v>#VALUE!</v>
          </cell>
        </row>
        <row r="1168">
          <cell r="A1168" t="str">
            <v>NGL T&amp;F</v>
          </cell>
          <cell r="B1168" t="e">
            <v>#VALUE!</v>
          </cell>
        </row>
        <row r="1169">
          <cell r="A1169" t="str">
            <v>Gas Price</v>
          </cell>
          <cell r="B1169" t="e">
            <v>#VALUE!</v>
          </cell>
        </row>
        <row r="1171">
          <cell r="A1171" t="str">
            <v>Sales Gas ($)</v>
          </cell>
          <cell r="B1171" t="e">
            <v>#VALUE!</v>
          </cell>
        </row>
        <row r="1172">
          <cell r="A1172" t="str">
            <v>Methane ($)</v>
          </cell>
          <cell r="B1172" t="e">
            <v>#VALUE!</v>
          </cell>
        </row>
        <row r="1173">
          <cell r="A1173" t="str">
            <v>Ethane ($)</v>
          </cell>
          <cell r="B1173" t="e">
            <v>#VALUE!</v>
          </cell>
        </row>
        <row r="1174">
          <cell r="A1174" t="str">
            <v>Propane ($)</v>
          </cell>
          <cell r="B1174" t="e">
            <v>#VALUE!</v>
          </cell>
        </row>
        <row r="1175">
          <cell r="A1175" t="str">
            <v>iso-Butane ($)</v>
          </cell>
          <cell r="B1175" t="e">
            <v>#VALUE!</v>
          </cell>
        </row>
        <row r="1176">
          <cell r="A1176" t="str">
            <v>nor-Butane ($)</v>
          </cell>
          <cell r="B1176" t="e">
            <v>#VALUE!</v>
          </cell>
        </row>
        <row r="1177">
          <cell r="A1177" t="str">
            <v>iso-Petane ($)</v>
          </cell>
          <cell r="B1177" t="e">
            <v>#VALUE!</v>
          </cell>
        </row>
        <row r="1178">
          <cell r="A1178" t="str">
            <v>nor-Pentane ($)</v>
          </cell>
          <cell r="B1178" t="e">
            <v>#VALUE!</v>
          </cell>
        </row>
        <row r="1179">
          <cell r="A1179" t="str">
            <v>Hexanes+ ($)</v>
          </cell>
          <cell r="B1179" t="e">
            <v>#VALUE!</v>
          </cell>
        </row>
        <row r="1180">
          <cell r="A1180" t="str">
            <v>Gross NGL Sales ($)</v>
          </cell>
          <cell r="B1180" t="e">
            <v>#VALUE!</v>
          </cell>
        </row>
        <row r="1181">
          <cell r="A1181" t="str">
            <v>NGL T&amp;F ($)</v>
          </cell>
          <cell r="B1181" t="e">
            <v>#VALUE!</v>
          </cell>
        </row>
        <row r="1182">
          <cell r="A1182" t="str">
            <v>Net NGL Sales ($)</v>
          </cell>
          <cell r="B1182" t="e">
            <v>#VALUE!</v>
          </cell>
        </row>
        <row r="1183">
          <cell r="A1183" t="str">
            <v>Wellhead Purchase Cost ($)</v>
          </cell>
          <cell r="B1183">
            <v>0</v>
          </cell>
        </row>
        <row r="1185">
          <cell r="A1185" t="str">
            <v>Fees</v>
          </cell>
          <cell r="B1185">
            <v>0</v>
          </cell>
        </row>
        <row r="1186">
          <cell r="A1186" t="str">
            <v>2020 Settlement</v>
          </cell>
          <cell r="B1186" t="e">
            <v>#VALUE!</v>
          </cell>
        </row>
        <row r="1187">
          <cell r="A1187" t="str">
            <v>Settlement</v>
          </cell>
        </row>
      </sheetData>
      <sheetData sheetId="4">
        <row r="1">
          <cell r="A1" t="str">
            <v>PLANT AND FIELD INFORMATION as of 5/4/09</v>
          </cell>
          <cell r="B1" t="str">
            <v>Block 16</v>
          </cell>
          <cell r="C1" t="str">
            <v>Coyanosa</v>
          </cell>
          <cell r="D1" t="str">
            <v>Grey Ranch</v>
          </cell>
          <cell r="E1" t="str">
            <v>Jal #3</v>
          </cell>
          <cell r="F1" t="str">
            <v>Keystone</v>
          </cell>
          <cell r="G1" t="str">
            <v>Mi Vida</v>
          </cell>
          <cell r="H1" t="str">
            <v>Tippett</v>
          </cell>
          <cell r="I1" t="str">
            <v>Block 16 - Mod</v>
          </cell>
          <cell r="J1" t="str">
            <v>Coyanosa - Mod</v>
          </cell>
          <cell r="K1" t="str">
            <v>Grey Ranch - Mod</v>
          </cell>
          <cell r="L1" t="str">
            <v>Jal #3 - Mod</v>
          </cell>
          <cell r="M1" t="str">
            <v>Keystone - Mod</v>
          </cell>
          <cell r="N1" t="str">
            <v>Mi Vida - Mod</v>
          </cell>
          <cell r="O1" t="str">
            <v>Tippett - Mod</v>
          </cell>
          <cell r="P1" t="str">
            <v>Comp - Mod</v>
          </cell>
          <cell r="Q1" t="str">
            <v>Coyanosa High Pressure Fuel</v>
          </cell>
          <cell r="R1" t="str">
            <v>CRC Area Fuel</v>
          </cell>
          <cell r="S1" t="str">
            <v>Mountain Area Fuel</v>
          </cell>
          <cell r="T1" t="str">
            <v>Santa Rosa/Sandhills Area Fuel</v>
          </cell>
          <cell r="U1" t="str">
            <v>Sta 9 Area Fuel</v>
          </cell>
          <cell r="V1" t="str">
            <v>Sta 10 Area Fuel</v>
          </cell>
          <cell r="W1" t="str">
            <v>Sta 53 Area Fuel</v>
          </cell>
          <cell r="X1" t="str">
            <v>Sta 94 Area Fuel</v>
          </cell>
          <cell r="Y1" t="str">
            <v>Sta 144 Area Fuel</v>
          </cell>
          <cell r="Z1" t="str">
            <v>Sta 145 Area Fuel</v>
          </cell>
          <cell r="AA1" t="str">
            <v>Sta 146 Area Fuel</v>
          </cell>
          <cell r="AB1" t="str">
            <v>Sta 147 Area Fuel</v>
          </cell>
          <cell r="AC1" t="str">
            <v>Sta 156 Area Fuel</v>
          </cell>
          <cell r="AD1" t="str">
            <v>Sta 157 Area Fuel</v>
          </cell>
          <cell r="AE1" t="str">
            <v>House Area Compression</v>
          </cell>
          <cell r="AF1" t="str">
            <v>Trestle Area Compression</v>
          </cell>
          <cell r="AG1" t="str">
            <v>Hawk Area Compression</v>
          </cell>
          <cell r="AH1" t="str">
            <v>West Eunice Area Compression</v>
          </cell>
          <cell r="AI1" t="str">
            <v>South Eunice Area Compression</v>
          </cell>
          <cell r="AJ1" t="str">
            <v>Oil Center Area Compression</v>
          </cell>
          <cell r="AK1" t="str">
            <v>A-14 Area Compression</v>
          </cell>
          <cell r="AL1" t="str">
            <v>Jal South Area Compression</v>
          </cell>
          <cell r="AM1" t="str">
            <v>Red Hills Area Compression</v>
          </cell>
          <cell r="AN1" t="str">
            <v>Nash Draw Area Compression</v>
          </cell>
          <cell r="AO1" t="str">
            <v>Fortson Area Compression</v>
          </cell>
          <cell r="AP1" t="str">
            <v>Harroun Area Compression</v>
          </cell>
          <cell r="AQ1" t="str">
            <v>Other Lea Co Compression</v>
          </cell>
          <cell r="AR1" t="str">
            <v>Caprock Volume</v>
          </cell>
          <cell r="AS1" t="str">
            <v>Emperor Area Volume</v>
          </cell>
          <cell r="AT1" t="str">
            <v>GMV Area Volume</v>
          </cell>
          <cell r="AU1" t="str">
            <v>Howe Area Volume</v>
          </cell>
          <cell r="AV1" t="str">
            <v>WTG Area Volume</v>
          </cell>
          <cell r="AW1" t="str">
            <v>Halley Area Volume</v>
          </cell>
          <cell r="AX1" t="str">
            <v>Crawford Mills Area Volume</v>
          </cell>
          <cell r="AY1" t="str">
            <v>Sealy Smith Area Volume</v>
          </cell>
          <cell r="AZ1" t="str">
            <v>1-3 Clarks Volume</v>
          </cell>
          <cell r="BA1" t="str">
            <v>4-7 Clarks Volume</v>
          </cell>
          <cell r="BB1" t="str">
            <v>8-14 Clarks Volume</v>
          </cell>
          <cell r="BC1" t="str">
            <v>20 Cooper Volume</v>
          </cell>
          <cell r="BD1" t="str">
            <v>24 Cat Volume</v>
          </cell>
          <cell r="BE1" t="str">
            <v>Rankin Area Fuel</v>
          </cell>
          <cell r="BF1" t="str">
            <v>Mariner Area Fuel</v>
          </cell>
        </row>
        <row r="2">
          <cell r="A2" t="str">
            <v>Gas Price</v>
          </cell>
        </row>
        <row r="3">
          <cell r="A3" t="str">
            <v>Gas Price Index</v>
          </cell>
          <cell r="B3" t="str">
            <v>Waha</v>
          </cell>
          <cell r="C3" t="str">
            <v>Waha</v>
          </cell>
          <cell r="E3" t="str">
            <v>Permian</v>
          </cell>
          <cell r="F3" t="str">
            <v>Permian</v>
          </cell>
          <cell r="G3" t="str">
            <v>Waha</v>
          </cell>
          <cell r="H3" t="str">
            <v>Waha</v>
          </cell>
          <cell r="I3" t="str">
            <v>Waha</v>
          </cell>
          <cell r="J3" t="str">
            <v>Waha</v>
          </cell>
          <cell r="L3" t="str">
            <v>Permian</v>
          </cell>
          <cell r="M3" t="str">
            <v>Permian</v>
          </cell>
          <cell r="N3" t="str">
            <v>Waha</v>
          </cell>
          <cell r="O3" t="str">
            <v>Waha</v>
          </cell>
        </row>
        <row r="4">
          <cell r="A4" t="str">
            <v>Fuel</v>
          </cell>
        </row>
        <row r="5">
          <cell r="A5" t="str">
            <v>Gathering/Compression Fuel (MMBtu/MCF)</v>
          </cell>
          <cell r="Q5">
            <v>1.6530840809233689E-2</v>
          </cell>
          <cell r="R5">
            <v>4.2163116195976201E-3</v>
          </cell>
          <cell r="S5">
            <v>8.4247426904731804E-2</v>
          </cell>
          <cell r="T5">
            <v>7.2672913444068274E-2</v>
          </cell>
          <cell r="U5">
            <v>7.0244258982170321E-2</v>
          </cell>
          <cell r="V5">
            <v>7.4337465428327157E-2</v>
          </cell>
          <cell r="W5">
            <v>0.15058851258897601</v>
          </cell>
          <cell r="X5">
            <v>8.4707451466043665E-2</v>
          </cell>
          <cell r="Y5">
            <v>6.8107490790775493E-2</v>
          </cell>
          <cell r="Z5">
            <v>5.4573624829757791E-2</v>
          </cell>
          <cell r="AA5">
            <v>4.6094203769637035E-2</v>
          </cell>
          <cell r="AB5">
            <v>3.6981939918650092E-2</v>
          </cell>
          <cell r="AC5">
            <v>7.8440197589577765E-2</v>
          </cell>
          <cell r="AD5">
            <v>5.751038142011701E-2</v>
          </cell>
          <cell r="AE5">
            <v>5.4402826101363246E-2</v>
          </cell>
          <cell r="AF5">
            <v>5.3504828083264816E-2</v>
          </cell>
          <cell r="AG5">
            <v>5.110048169746248E-2</v>
          </cell>
          <cell r="AH5">
            <v>9.2422353728004294E-2</v>
          </cell>
          <cell r="AI5">
            <v>5.644223530104344E-2</v>
          </cell>
          <cell r="AJ5">
            <v>5.2535245440472146E-2</v>
          </cell>
          <cell r="AK5">
            <v>6.8017690266222605E-2</v>
          </cell>
          <cell r="AL5">
            <v>9.9474123300708744E-3</v>
          </cell>
          <cell r="AM5">
            <v>3.5470355972292568E-2</v>
          </cell>
          <cell r="AN5">
            <v>4.4558159788539886E-2</v>
          </cell>
          <cell r="AO5">
            <v>4.4009242437491262E-2</v>
          </cell>
          <cell r="AP5">
            <v>4.4972254734738343E-2</v>
          </cell>
          <cell r="AQ5">
            <v>8.8787366637580203E-2</v>
          </cell>
          <cell r="AR5">
            <v>9.1932212835866181E-2</v>
          </cell>
          <cell r="AS5">
            <v>3.5806895520345793E-2</v>
          </cell>
          <cell r="AT5">
            <v>6.0298270382771191E-3</v>
          </cell>
          <cell r="AU5">
            <v>1.9786247568778646E-2</v>
          </cell>
          <cell r="AV5">
            <v>6.956628730454241E-2</v>
          </cell>
          <cell r="AW5">
            <v>6.5791432660793472E-2</v>
          </cell>
          <cell r="AX5">
            <v>2.8080000000000004E-2</v>
          </cell>
          <cell r="AY5">
            <v>4.7339240289977942E-2</v>
          </cell>
          <cell r="AZ5">
            <v>1.8588463712699243E-2</v>
          </cell>
          <cell r="BA5">
            <v>3.5543316748293696E-2</v>
          </cell>
          <cell r="BB5">
            <v>6.9000000000000006E-2</v>
          </cell>
          <cell r="BC5">
            <v>5.0756926631566911E-2</v>
          </cell>
          <cell r="BD5">
            <v>4.8876667168861652E-2</v>
          </cell>
          <cell r="BE5">
            <v>7.4517515470194057E-2</v>
          </cell>
          <cell r="BF5">
            <v>1.1578030481430119E-2</v>
          </cell>
        </row>
        <row r="6">
          <cell r="A6" t="str">
            <v>Treating Fuel (MMBtu/MCF A.G.)</v>
          </cell>
          <cell r="B6">
            <v>0</v>
          </cell>
          <cell r="C6">
            <v>0.67755999253478016</v>
          </cell>
          <cell r="E6">
            <v>0.20214010159223172</v>
          </cell>
          <cell r="F6">
            <v>0.74881923187472577</v>
          </cell>
          <cell r="H6">
            <v>0.75468686454735534</v>
          </cell>
          <cell r="I6">
            <v>0</v>
          </cell>
          <cell r="J6">
            <v>0.67755999253478016</v>
          </cell>
          <cell r="K6">
            <v>0</v>
          </cell>
          <cell r="L6">
            <v>0.20214010159223172</v>
          </cell>
          <cell r="M6">
            <v>0.74881923187472577</v>
          </cell>
          <cell r="N6">
            <v>0</v>
          </cell>
          <cell r="O6">
            <v>0.75468686454735534</v>
          </cell>
        </row>
        <row r="7">
          <cell r="A7" t="str">
            <v>Processing Fuel (MMBtu/MCF)</v>
          </cell>
          <cell r="C7">
            <v>2.184532941462693E-2</v>
          </cell>
          <cell r="D7">
            <v>1.1489509004948953E-2</v>
          </cell>
          <cell r="E7">
            <v>1.7821960571816731E-2</v>
          </cell>
          <cell r="F7">
            <v>1.7765982143634163E-2</v>
          </cell>
          <cell r="G7">
            <v>1.9737493699513138E-3</v>
          </cell>
          <cell r="H7">
            <v>2.2197608022969235E-2</v>
          </cell>
          <cell r="J7">
            <v>2.184532941462693E-2</v>
          </cell>
          <cell r="K7">
            <v>1.1489509004948953E-2</v>
          </cell>
          <cell r="L7">
            <v>1.7821960571816731E-2</v>
          </cell>
          <cell r="M7">
            <v>1.7765982143634163E-2</v>
          </cell>
          <cell r="N7">
            <v>1.9737493699513138E-3</v>
          </cell>
          <cell r="O7">
            <v>2.2197608022969235E-2</v>
          </cell>
        </row>
        <row r="8">
          <cell r="A8" t="str">
            <v>Flare &amp; Unaccountable</v>
          </cell>
        </row>
        <row r="9">
          <cell r="A9" t="str">
            <v>Flare &amp; Unaccountable (MMBtu/MMBtu)</v>
          </cell>
          <cell r="C9">
            <v>1.3842527861514789E-2</v>
          </cell>
          <cell r="D9">
            <v>5.8600116732696751E-2</v>
          </cell>
          <cell r="E9">
            <v>3.0251579952416941E-2</v>
          </cell>
          <cell r="F9">
            <v>3.9381575511403489E-3</v>
          </cell>
          <cell r="G9">
            <v>-4.9972732512639029E-3</v>
          </cell>
          <cell r="H9">
            <v>1.3842527861514789E-2</v>
          </cell>
          <cell r="J9">
            <v>1.3842527861514789E-2</v>
          </cell>
          <cell r="K9">
            <v>5.8600116732696751E-2</v>
          </cell>
          <cell r="L9">
            <v>3.0251579952416941E-2</v>
          </cell>
          <cell r="M9">
            <v>3.9381575511403489E-3</v>
          </cell>
          <cell r="N9">
            <v>-4.9972732512639029E-3</v>
          </cell>
          <cell r="O9">
            <v>1.3842527861514789E-2</v>
          </cell>
        </row>
        <row r="10">
          <cell r="A10" t="str">
            <v>Recoveries</v>
          </cell>
        </row>
        <row r="11">
          <cell r="A11" t="str">
            <v>H2S</v>
          </cell>
          <cell r="C11">
            <v>1</v>
          </cell>
          <cell r="E11">
            <v>1</v>
          </cell>
          <cell r="F11">
            <v>1</v>
          </cell>
          <cell r="G11">
            <v>1</v>
          </cell>
          <cell r="H11">
            <v>1</v>
          </cell>
          <cell r="J11">
            <v>1</v>
          </cell>
          <cell r="L11">
            <v>1</v>
          </cell>
          <cell r="M11">
            <v>1</v>
          </cell>
          <cell r="N11">
            <v>1</v>
          </cell>
          <cell r="O11">
            <v>1</v>
          </cell>
        </row>
        <row r="12">
          <cell r="A12" t="str">
            <v>N2</v>
          </cell>
          <cell r="C12">
            <v>0</v>
          </cell>
          <cell r="E12">
            <v>0</v>
          </cell>
          <cell r="F12">
            <v>0</v>
          </cell>
          <cell r="G12">
            <v>0</v>
          </cell>
          <cell r="H12">
            <v>0</v>
          </cell>
          <cell r="J12">
            <v>0</v>
          </cell>
          <cell r="L12">
            <v>0</v>
          </cell>
          <cell r="M12">
            <v>0</v>
          </cell>
          <cell r="N12">
            <v>0</v>
          </cell>
          <cell r="O12">
            <v>0</v>
          </cell>
        </row>
        <row r="13">
          <cell r="A13" t="str">
            <v>CO2</v>
          </cell>
          <cell r="C13">
            <v>0.40531682528596108</v>
          </cell>
          <cell r="E13">
            <v>1</v>
          </cell>
          <cell r="F13">
            <v>1</v>
          </cell>
          <cell r="G13">
            <v>0.75</v>
          </cell>
          <cell r="H13">
            <v>1</v>
          </cell>
          <cell r="J13">
            <v>0.40531682528596108</v>
          </cell>
          <cell r="L13">
            <v>1</v>
          </cell>
          <cell r="M13">
            <v>1</v>
          </cell>
          <cell r="N13">
            <v>0.75</v>
          </cell>
          <cell r="O13">
            <v>1</v>
          </cell>
        </row>
        <row r="14">
          <cell r="A14" t="str">
            <v>C1</v>
          </cell>
          <cell r="C14">
            <v>0</v>
          </cell>
          <cell r="E14">
            <v>0</v>
          </cell>
          <cell r="F14">
            <v>0</v>
          </cell>
          <cell r="G14">
            <v>0</v>
          </cell>
          <cell r="H14">
            <v>0</v>
          </cell>
          <cell r="J14">
            <v>0</v>
          </cell>
          <cell r="L14">
            <v>0</v>
          </cell>
          <cell r="M14">
            <v>0</v>
          </cell>
          <cell r="N14">
            <v>0</v>
          </cell>
          <cell r="O14">
            <v>0</v>
          </cell>
        </row>
        <row r="15">
          <cell r="A15" t="str">
            <v>C2</v>
          </cell>
          <cell r="C15">
            <v>0.66576401226338089</v>
          </cell>
          <cell r="E15">
            <v>0.68443930125013763</v>
          </cell>
          <cell r="F15">
            <v>0.78982877985732314</v>
          </cell>
          <cell r="G15">
            <v>0</v>
          </cell>
          <cell r="H15">
            <v>0.8033444132043589</v>
          </cell>
          <cell r="J15">
            <v>0.66576401226338089</v>
          </cell>
          <cell r="L15">
            <v>0.68443930125013763</v>
          </cell>
          <cell r="M15">
            <v>0.78982877985732314</v>
          </cell>
          <cell r="N15">
            <v>0</v>
          </cell>
          <cell r="O15">
            <v>0.8033444132043589</v>
          </cell>
        </row>
        <row r="16">
          <cell r="A16" t="str">
            <v>C3</v>
          </cell>
          <cell r="C16">
            <v>0.96789652380899815</v>
          </cell>
          <cell r="E16">
            <v>0.96620464808120377</v>
          </cell>
          <cell r="F16">
            <v>1.0438633488149582</v>
          </cell>
          <cell r="G16">
            <v>0</v>
          </cell>
          <cell r="H16">
            <v>1.0220589849428874</v>
          </cell>
          <cell r="J16">
            <v>0.96789652380899815</v>
          </cell>
          <cell r="L16">
            <v>0.96620464808120377</v>
          </cell>
          <cell r="M16">
            <v>1.0438633488149582</v>
          </cell>
          <cell r="N16">
            <v>0</v>
          </cell>
          <cell r="O16">
            <v>1.0220589849428874</v>
          </cell>
        </row>
        <row r="17">
          <cell r="A17" t="str">
            <v>IC4</v>
          </cell>
          <cell r="C17">
            <v>0.98</v>
          </cell>
          <cell r="E17">
            <v>0.98</v>
          </cell>
          <cell r="F17">
            <v>0.98</v>
          </cell>
          <cell r="G17">
            <v>0</v>
          </cell>
          <cell r="H17">
            <v>0.98</v>
          </cell>
          <cell r="J17">
            <v>0.98</v>
          </cell>
          <cell r="L17">
            <v>0.98</v>
          </cell>
          <cell r="M17">
            <v>0.98</v>
          </cell>
          <cell r="N17">
            <v>0</v>
          </cell>
          <cell r="O17">
            <v>0.98</v>
          </cell>
        </row>
        <row r="18">
          <cell r="A18" t="str">
            <v>NC4</v>
          </cell>
          <cell r="C18">
            <v>0.98</v>
          </cell>
          <cell r="E18">
            <v>0.98</v>
          </cell>
          <cell r="F18">
            <v>0.98</v>
          </cell>
          <cell r="G18">
            <v>0</v>
          </cell>
          <cell r="H18">
            <v>0.98</v>
          </cell>
          <cell r="J18">
            <v>0.98</v>
          </cell>
          <cell r="L18">
            <v>0.98</v>
          </cell>
          <cell r="M18">
            <v>0.98</v>
          </cell>
          <cell r="N18">
            <v>0</v>
          </cell>
          <cell r="O18">
            <v>0.98</v>
          </cell>
        </row>
        <row r="19">
          <cell r="A19" t="str">
            <v>IC5</v>
          </cell>
          <cell r="C19">
            <v>0.98</v>
          </cell>
          <cell r="E19">
            <v>0.98</v>
          </cell>
          <cell r="F19">
            <v>0.98</v>
          </cell>
          <cell r="G19">
            <v>0</v>
          </cell>
          <cell r="H19">
            <v>0.98</v>
          </cell>
          <cell r="J19">
            <v>0.98</v>
          </cell>
          <cell r="L19">
            <v>0.98</v>
          </cell>
          <cell r="M19">
            <v>0.98</v>
          </cell>
          <cell r="N19">
            <v>0</v>
          </cell>
          <cell r="O19">
            <v>0.98</v>
          </cell>
        </row>
        <row r="20">
          <cell r="A20" t="str">
            <v>NC5</v>
          </cell>
          <cell r="C20">
            <v>0.98</v>
          </cell>
          <cell r="E20">
            <v>0.98</v>
          </cell>
          <cell r="F20">
            <v>0.98</v>
          </cell>
          <cell r="G20">
            <v>0</v>
          </cell>
          <cell r="H20">
            <v>0.98</v>
          </cell>
          <cell r="J20">
            <v>0.98</v>
          </cell>
          <cell r="L20">
            <v>0.98</v>
          </cell>
          <cell r="M20">
            <v>0.98</v>
          </cell>
          <cell r="N20">
            <v>0</v>
          </cell>
          <cell r="O20">
            <v>0.98</v>
          </cell>
        </row>
        <row r="21">
          <cell r="A21" t="str">
            <v>C6+</v>
          </cell>
          <cell r="C21">
            <v>0.98</v>
          </cell>
          <cell r="E21">
            <v>0.98</v>
          </cell>
          <cell r="F21">
            <v>0.98</v>
          </cell>
          <cell r="G21">
            <v>0</v>
          </cell>
          <cell r="H21">
            <v>0.98</v>
          </cell>
          <cell r="J21">
            <v>0.98</v>
          </cell>
          <cell r="L21">
            <v>0.98</v>
          </cell>
          <cell r="M21">
            <v>0.98</v>
          </cell>
          <cell r="N21">
            <v>0</v>
          </cell>
          <cell r="O21">
            <v>0.98</v>
          </cell>
        </row>
        <row r="22">
          <cell r="A22" t="str">
            <v>Operating Costs</v>
          </cell>
        </row>
        <row r="23">
          <cell r="A23" t="str">
            <v>Incremental Opex Year 1</v>
          </cell>
        </row>
        <row r="24">
          <cell r="A24" t="str">
            <v>Incremental Gathering ($/MCF)</v>
          </cell>
          <cell r="C24">
            <v>1.5076014436767572E-2</v>
          </cell>
          <cell r="E24">
            <v>1.5655861145874018E-2</v>
          </cell>
          <cell r="F24">
            <v>1.5655861145874018E-2</v>
          </cell>
          <cell r="G24">
            <v>1.5076014436767572E-2</v>
          </cell>
          <cell r="H24">
            <v>1.5076014436767572E-2</v>
          </cell>
          <cell r="J24">
            <v>1.5076014436767572E-2</v>
          </cell>
          <cell r="L24">
            <v>1.5655861145874018E-2</v>
          </cell>
          <cell r="M24">
            <v>1.5655861145874018E-2</v>
          </cell>
          <cell r="N24">
            <v>1.5076014436767572E-2</v>
          </cell>
          <cell r="O24">
            <v>1.5076014436767572E-2</v>
          </cell>
          <cell r="P24">
            <v>1.5655861145874018E-2</v>
          </cell>
          <cell r="Q24">
            <v>1.5076014436767572E-2</v>
          </cell>
          <cell r="R24">
            <v>1.5076014436767572E-2</v>
          </cell>
          <cell r="S24">
            <v>1.5076014436767572E-2</v>
          </cell>
          <cell r="T24">
            <v>1.5076014436767572E-2</v>
          </cell>
          <cell r="U24">
            <v>1.5076014436767572E-2</v>
          </cell>
          <cell r="V24">
            <v>1.5076014436767572E-2</v>
          </cell>
          <cell r="W24">
            <v>1.5076014436767572E-2</v>
          </cell>
          <cell r="X24">
            <v>1.5076014436767572E-2</v>
          </cell>
          <cell r="Y24">
            <v>1.5076014436767572E-2</v>
          </cell>
          <cell r="Z24">
            <v>1.5076014436767572E-2</v>
          </cell>
          <cell r="AA24">
            <v>1.5076014436767572E-2</v>
          </cell>
          <cell r="AB24">
            <v>1.5076014436767572E-2</v>
          </cell>
          <cell r="AC24">
            <v>1.5076014436767572E-2</v>
          </cell>
          <cell r="AD24">
            <v>1.5076014436767572E-2</v>
          </cell>
          <cell r="AE24">
            <v>1.5655861145874018E-2</v>
          </cell>
          <cell r="AF24">
            <v>1.5655861145874018E-2</v>
          </cell>
          <cell r="AG24">
            <v>1.5655861145874018E-2</v>
          </cell>
          <cell r="AH24">
            <v>1.5655861145874018E-2</v>
          </cell>
          <cell r="AI24">
            <v>1.5655861145874018E-2</v>
          </cell>
          <cell r="AJ24">
            <v>1.5655861145874018E-2</v>
          </cell>
          <cell r="AK24">
            <v>1.5655861145874018E-2</v>
          </cell>
          <cell r="AL24">
            <v>1.5655861145874018E-2</v>
          </cell>
          <cell r="AM24">
            <v>1.5655861145874018E-2</v>
          </cell>
          <cell r="AN24">
            <v>1.5655861145874018E-2</v>
          </cell>
          <cell r="AO24">
            <v>1.5655861145874018E-2</v>
          </cell>
          <cell r="AP24">
            <v>1.5655861145874018E-2</v>
          </cell>
          <cell r="AQ24">
            <v>1.5655861145874018E-2</v>
          </cell>
          <cell r="AR24">
            <v>1.5655861145874018E-2</v>
          </cell>
          <cell r="AS24">
            <v>1.5655861145874018E-2</v>
          </cell>
          <cell r="AT24">
            <v>1.5655861145874018E-2</v>
          </cell>
          <cell r="AU24">
            <v>1.5655861145874018E-2</v>
          </cell>
          <cell r="AV24">
            <v>1.5655861145874018E-2</v>
          </cell>
          <cell r="AW24">
            <v>1.5655861145874018E-2</v>
          </cell>
          <cell r="AX24">
            <v>1.5655861145874018E-2</v>
          </cell>
          <cell r="AY24">
            <v>1.5655861145874018E-2</v>
          </cell>
          <cell r="AZ24">
            <v>1.5655861145874018E-2</v>
          </cell>
          <cell r="BA24">
            <v>1.5655861145874018E-2</v>
          </cell>
          <cell r="BB24">
            <v>1.5655861145874018E-2</v>
          </cell>
          <cell r="BC24">
            <v>1.5655861145874018E-2</v>
          </cell>
          <cell r="BD24">
            <v>1.5655861145874018E-2</v>
          </cell>
          <cell r="BE24">
            <v>1.5076014436767572E-2</v>
          </cell>
          <cell r="BF24">
            <v>1.5076014436767572E-2</v>
          </cell>
        </row>
        <row r="25">
          <cell r="A25" t="str">
            <v>Incremental 1 stg compression ($/MCF)</v>
          </cell>
          <cell r="C25">
            <v>1.5076014436767572E-2</v>
          </cell>
          <cell r="E25">
            <v>1.5076014436767572E-2</v>
          </cell>
          <cell r="F25">
            <v>1.5076014436767572E-2</v>
          </cell>
          <cell r="H25">
            <v>1.5076014436767572E-2</v>
          </cell>
          <cell r="J25">
            <v>1.5076014436767572E-2</v>
          </cell>
          <cell r="L25">
            <v>1.5076014436767572E-2</v>
          </cell>
          <cell r="M25">
            <v>1.5076014436767572E-2</v>
          </cell>
          <cell r="O25">
            <v>1.5076014436767572E-2</v>
          </cell>
          <cell r="P25">
            <v>1.5076014436767572E-2</v>
          </cell>
          <cell r="Q25">
            <v>1.5076014436767572E-2</v>
          </cell>
          <cell r="R25">
            <v>1.5076014436767572E-2</v>
          </cell>
          <cell r="S25">
            <v>1.5076014436767572E-2</v>
          </cell>
          <cell r="T25">
            <v>1.5076014436767572E-2</v>
          </cell>
          <cell r="U25">
            <v>1.5076014436767572E-2</v>
          </cell>
          <cell r="V25">
            <v>1.5076014436767572E-2</v>
          </cell>
          <cell r="W25">
            <v>1.5076014436767572E-2</v>
          </cell>
          <cell r="X25">
            <v>1.5076014436767572E-2</v>
          </cell>
          <cell r="Y25">
            <v>1.5076014436767572E-2</v>
          </cell>
          <cell r="Z25">
            <v>1.5076014436767572E-2</v>
          </cell>
          <cell r="AA25">
            <v>1.5076014436767572E-2</v>
          </cell>
          <cell r="AB25">
            <v>1.5076014436767572E-2</v>
          </cell>
          <cell r="AC25">
            <v>1.5076014436767572E-2</v>
          </cell>
          <cell r="AD25">
            <v>1.5076014436767572E-2</v>
          </cell>
          <cell r="AE25">
            <v>1.5076014436767572E-2</v>
          </cell>
          <cell r="AF25">
            <v>1.5076014436767572E-2</v>
          </cell>
          <cell r="AG25">
            <v>1.5076014436767572E-2</v>
          </cell>
          <cell r="AH25">
            <v>1.5076014436767572E-2</v>
          </cell>
          <cell r="AI25">
            <v>1.5076014436767572E-2</v>
          </cell>
          <cell r="AJ25">
            <v>1.5076014436767572E-2</v>
          </cell>
          <cell r="AK25">
            <v>1.5076014436767572E-2</v>
          </cell>
          <cell r="AL25">
            <v>1.5076014436767572E-2</v>
          </cell>
          <cell r="AM25">
            <v>1.5076014436767572E-2</v>
          </cell>
          <cell r="AN25">
            <v>1.5076014436767572E-2</v>
          </cell>
          <cell r="AO25">
            <v>1.5076014436767572E-2</v>
          </cell>
          <cell r="AP25">
            <v>1.5076014436767572E-2</v>
          </cell>
          <cell r="AQ25">
            <v>1.5076014436767572E-2</v>
          </cell>
          <cell r="AR25">
            <v>1.5076014436767572E-2</v>
          </cell>
          <cell r="AS25">
            <v>1.5076014436767572E-2</v>
          </cell>
          <cell r="AT25">
            <v>1.5076014436767572E-2</v>
          </cell>
          <cell r="AU25">
            <v>1.5076014436767572E-2</v>
          </cell>
          <cell r="AV25">
            <v>1.5076014436767572E-2</v>
          </cell>
          <cell r="AW25">
            <v>1.5076014436767572E-2</v>
          </cell>
          <cell r="AX25">
            <v>1.5076014436767572E-2</v>
          </cell>
          <cell r="AY25">
            <v>1.5076014436767572E-2</v>
          </cell>
          <cell r="AZ25">
            <v>1.5076014436767572E-2</v>
          </cell>
          <cell r="BA25">
            <v>1.5076014436767572E-2</v>
          </cell>
          <cell r="BB25">
            <v>1.5076014436767572E-2</v>
          </cell>
          <cell r="BC25">
            <v>1.5076014436767572E-2</v>
          </cell>
          <cell r="BD25">
            <v>1.5076014436767572E-2</v>
          </cell>
          <cell r="BE25">
            <v>1.5076014436767572E-2</v>
          </cell>
          <cell r="BF25">
            <v>1.5076014436767572E-2</v>
          </cell>
        </row>
        <row r="26">
          <cell r="A26" t="str">
            <v>Incremental 2 stg compression ($/MCF)</v>
          </cell>
          <cell r="C26">
            <v>2.8992335455322257E-2</v>
          </cell>
          <cell r="E26">
            <v>2.8992335455322257E-2</v>
          </cell>
          <cell r="F26">
            <v>2.8992335455322257E-2</v>
          </cell>
          <cell r="H26">
            <v>2.8992335455322257E-2</v>
          </cell>
          <cell r="J26">
            <v>2.8992335455322257E-2</v>
          </cell>
          <cell r="L26">
            <v>2.8992335455322257E-2</v>
          </cell>
          <cell r="M26">
            <v>2.8992335455322257E-2</v>
          </cell>
          <cell r="O26">
            <v>2.8992335455322257E-2</v>
          </cell>
          <cell r="P26">
            <v>2.8992335455322257E-2</v>
          </cell>
          <cell r="Q26">
            <v>2.8992335455322257E-2</v>
          </cell>
          <cell r="R26">
            <v>2.8992335455322257E-2</v>
          </cell>
          <cell r="S26">
            <v>2.8992335455322257E-2</v>
          </cell>
          <cell r="T26">
            <v>2.8992335455322257E-2</v>
          </cell>
          <cell r="U26">
            <v>2.8992335455322257E-2</v>
          </cell>
          <cell r="V26">
            <v>2.8992335455322257E-2</v>
          </cell>
          <cell r="W26">
            <v>2.8992335455322257E-2</v>
          </cell>
          <cell r="X26">
            <v>2.8992335455322257E-2</v>
          </cell>
          <cell r="Y26">
            <v>2.8992335455322257E-2</v>
          </cell>
          <cell r="Z26">
            <v>2.8992335455322257E-2</v>
          </cell>
          <cell r="AA26">
            <v>2.8992335455322257E-2</v>
          </cell>
          <cell r="AB26">
            <v>2.8992335455322257E-2</v>
          </cell>
          <cell r="AC26">
            <v>2.8992335455322257E-2</v>
          </cell>
          <cell r="AD26">
            <v>2.8992335455322257E-2</v>
          </cell>
          <cell r="AE26">
            <v>2.8992335455322257E-2</v>
          </cell>
          <cell r="AF26">
            <v>2.8992335455322257E-2</v>
          </cell>
          <cell r="AG26">
            <v>2.8992335455322257E-2</v>
          </cell>
          <cell r="AH26">
            <v>2.8992335455322257E-2</v>
          </cell>
          <cell r="AI26">
            <v>2.8992335455322257E-2</v>
          </cell>
          <cell r="AJ26">
            <v>2.8992335455322257E-2</v>
          </cell>
          <cell r="AK26">
            <v>2.8992335455322257E-2</v>
          </cell>
          <cell r="AL26">
            <v>2.8992335455322257E-2</v>
          </cell>
          <cell r="AM26">
            <v>2.8992335455322257E-2</v>
          </cell>
          <cell r="AN26">
            <v>2.8992335455322257E-2</v>
          </cell>
          <cell r="AO26">
            <v>2.8992335455322257E-2</v>
          </cell>
          <cell r="AP26">
            <v>2.8992335455322257E-2</v>
          </cell>
          <cell r="AQ26">
            <v>2.8992335455322257E-2</v>
          </cell>
          <cell r="AR26">
            <v>2.8992335455322257E-2</v>
          </cell>
          <cell r="AS26">
            <v>2.8992335455322257E-2</v>
          </cell>
          <cell r="AT26">
            <v>2.8992335455322257E-2</v>
          </cell>
          <cell r="AU26">
            <v>2.8992335455322257E-2</v>
          </cell>
          <cell r="AV26">
            <v>2.8992335455322257E-2</v>
          </cell>
          <cell r="AW26">
            <v>2.8992335455322257E-2</v>
          </cell>
          <cell r="AX26">
            <v>2.8992335455322257E-2</v>
          </cell>
          <cell r="AY26">
            <v>2.8992335455322257E-2</v>
          </cell>
          <cell r="AZ26">
            <v>2.8992335455322257E-2</v>
          </cell>
          <cell r="BA26">
            <v>2.8992335455322257E-2</v>
          </cell>
          <cell r="BB26">
            <v>2.8992335455322257E-2</v>
          </cell>
          <cell r="BC26">
            <v>2.8992335455322257E-2</v>
          </cell>
          <cell r="BD26">
            <v>2.8992335455322257E-2</v>
          </cell>
          <cell r="BE26">
            <v>2.8992335455322257E-2</v>
          </cell>
          <cell r="BF26">
            <v>2.8992335455322257E-2</v>
          </cell>
        </row>
        <row r="27">
          <cell r="A27" t="str">
            <v>Incremental 3 stg compression ($/MCF)</v>
          </cell>
          <cell r="C27">
            <v>4.4068349892089825E-2</v>
          </cell>
          <cell r="E27">
            <v>4.4068349892089825E-2</v>
          </cell>
          <cell r="F27">
            <v>4.4068349892089825E-2</v>
          </cell>
          <cell r="H27">
            <v>4.4068349892089825E-2</v>
          </cell>
          <cell r="J27">
            <v>4.4068349892089825E-2</v>
          </cell>
          <cell r="L27">
            <v>4.4068349892089825E-2</v>
          </cell>
          <cell r="M27">
            <v>4.4068349892089825E-2</v>
          </cell>
          <cell r="O27">
            <v>4.4068349892089825E-2</v>
          </cell>
          <cell r="P27">
            <v>4.4068349892089825E-2</v>
          </cell>
          <cell r="Q27">
            <v>4.4068349892089825E-2</v>
          </cell>
          <cell r="R27">
            <v>4.4068349892089825E-2</v>
          </cell>
          <cell r="S27">
            <v>4.4068349892089825E-2</v>
          </cell>
          <cell r="T27">
            <v>4.4068349892089825E-2</v>
          </cell>
          <cell r="U27">
            <v>4.4068349892089825E-2</v>
          </cell>
          <cell r="V27">
            <v>4.4068349892089825E-2</v>
          </cell>
          <cell r="W27">
            <v>4.4068349892089825E-2</v>
          </cell>
          <cell r="X27">
            <v>4.4068349892089825E-2</v>
          </cell>
          <cell r="Y27">
            <v>4.4068349892089825E-2</v>
          </cell>
          <cell r="Z27">
            <v>4.4068349892089825E-2</v>
          </cell>
          <cell r="AA27">
            <v>4.4068349892089825E-2</v>
          </cell>
          <cell r="AB27">
            <v>4.4068349892089825E-2</v>
          </cell>
          <cell r="AC27">
            <v>4.4068349892089825E-2</v>
          </cell>
          <cell r="AD27">
            <v>4.4068349892089825E-2</v>
          </cell>
          <cell r="AE27">
            <v>4.4068349892089825E-2</v>
          </cell>
          <cell r="AF27">
            <v>4.4068349892089825E-2</v>
          </cell>
          <cell r="AG27">
            <v>4.4068349892089825E-2</v>
          </cell>
          <cell r="AH27">
            <v>4.4068349892089825E-2</v>
          </cell>
          <cell r="AI27">
            <v>4.4068349892089825E-2</v>
          </cell>
          <cell r="AJ27">
            <v>4.4068349892089825E-2</v>
          </cell>
          <cell r="AK27">
            <v>4.4068349892089825E-2</v>
          </cell>
          <cell r="AL27">
            <v>4.4068349892089825E-2</v>
          </cell>
          <cell r="AM27">
            <v>4.4068349892089825E-2</v>
          </cell>
          <cell r="AN27">
            <v>4.4068349892089825E-2</v>
          </cell>
          <cell r="AO27">
            <v>4.4068349892089825E-2</v>
          </cell>
          <cell r="AP27">
            <v>4.4068349892089825E-2</v>
          </cell>
          <cell r="AQ27">
            <v>4.4068349892089825E-2</v>
          </cell>
          <cell r="AR27">
            <v>4.4068349892089825E-2</v>
          </cell>
          <cell r="AS27">
            <v>4.4068349892089825E-2</v>
          </cell>
          <cell r="AT27">
            <v>4.4068349892089825E-2</v>
          </cell>
          <cell r="AU27">
            <v>4.4068349892089825E-2</v>
          </cell>
          <cell r="AV27">
            <v>4.4068349892089825E-2</v>
          </cell>
          <cell r="AW27">
            <v>4.4068349892089825E-2</v>
          </cell>
          <cell r="AX27">
            <v>4.4068349892089825E-2</v>
          </cell>
          <cell r="AY27">
            <v>4.4068349892089825E-2</v>
          </cell>
          <cell r="AZ27">
            <v>4.4068349892089825E-2</v>
          </cell>
          <cell r="BA27">
            <v>4.4068349892089825E-2</v>
          </cell>
          <cell r="BB27">
            <v>4.4068349892089825E-2</v>
          </cell>
          <cell r="BC27">
            <v>4.4068349892089825E-2</v>
          </cell>
          <cell r="BD27">
            <v>4.4068349892089825E-2</v>
          </cell>
          <cell r="BE27">
            <v>4.4068349892089825E-2</v>
          </cell>
          <cell r="BF27">
            <v>4.4068349892089825E-2</v>
          </cell>
        </row>
        <row r="28">
          <cell r="A28" t="str">
            <v>Incremental Treating ($/MCF)</v>
          </cell>
          <cell r="C28">
            <v>2.7832642037109365E-2</v>
          </cell>
          <cell r="E28">
            <v>1.6815554564086909E-2</v>
          </cell>
          <cell r="F28">
            <v>2.377371507336425E-2</v>
          </cell>
          <cell r="G28">
            <v>3.4790802546386702E-2</v>
          </cell>
          <cell r="H28">
            <v>2.7832642037109365E-2</v>
          </cell>
          <cell r="J28">
            <v>2.7832642037109365E-2</v>
          </cell>
          <cell r="L28">
            <v>1.6815554564086909E-2</v>
          </cell>
          <cell r="M28">
            <v>2.377371507336425E-2</v>
          </cell>
          <cell r="N28">
            <v>3.4790802546386702E-2</v>
          </cell>
          <cell r="O28">
            <v>2.7832642037109365E-2</v>
          </cell>
          <cell r="P28">
            <v>2.377371507336425E-2</v>
          </cell>
          <cell r="Q28">
            <v>2.7832642037109365E-2</v>
          </cell>
          <cell r="R28">
            <v>2.7832642037109365E-2</v>
          </cell>
          <cell r="S28">
            <v>2.7832642037109365E-2</v>
          </cell>
          <cell r="T28">
            <v>2.7832642037109365E-2</v>
          </cell>
          <cell r="U28">
            <v>2.7832642037109365E-2</v>
          </cell>
          <cell r="V28">
            <v>2.7832642037109365E-2</v>
          </cell>
          <cell r="W28">
            <v>2.7832642037109365E-2</v>
          </cell>
          <cell r="X28">
            <v>2.7832642037109365E-2</v>
          </cell>
          <cell r="Y28">
            <v>2.7832642037109365E-2</v>
          </cell>
          <cell r="Z28">
            <v>2.7832642037109365E-2</v>
          </cell>
          <cell r="AA28">
            <v>2.7832642037109365E-2</v>
          </cell>
          <cell r="AB28">
            <v>2.7832642037109365E-2</v>
          </cell>
          <cell r="AC28">
            <v>2.7832642037109365E-2</v>
          </cell>
          <cell r="AD28">
            <v>2.7832642037109365E-2</v>
          </cell>
          <cell r="AE28">
            <v>2.377371507336425E-2</v>
          </cell>
          <cell r="AF28">
            <v>2.377371507336425E-2</v>
          </cell>
          <cell r="AG28">
            <v>2.377371507336425E-2</v>
          </cell>
          <cell r="AH28">
            <v>2.377371507336425E-2</v>
          </cell>
          <cell r="AI28">
            <v>2.377371507336425E-2</v>
          </cell>
          <cell r="AJ28">
            <v>2.377371507336425E-2</v>
          </cell>
          <cell r="AK28">
            <v>2.377371507336425E-2</v>
          </cell>
          <cell r="AL28">
            <v>2.377371507336425E-2</v>
          </cell>
          <cell r="AM28">
            <v>2.377371507336425E-2</v>
          </cell>
          <cell r="AN28">
            <v>2.377371507336425E-2</v>
          </cell>
          <cell r="AO28">
            <v>2.377371507336425E-2</v>
          </cell>
          <cell r="AP28">
            <v>2.377371507336425E-2</v>
          </cell>
          <cell r="AQ28">
            <v>2.377371507336425E-2</v>
          </cell>
          <cell r="AR28">
            <v>2.377371507336425E-2</v>
          </cell>
          <cell r="AS28">
            <v>2.377371507336425E-2</v>
          </cell>
          <cell r="AT28">
            <v>2.377371507336425E-2</v>
          </cell>
          <cell r="AU28">
            <v>2.377371507336425E-2</v>
          </cell>
          <cell r="AV28">
            <v>2.377371507336425E-2</v>
          </cell>
          <cell r="AW28">
            <v>2.377371507336425E-2</v>
          </cell>
          <cell r="AX28">
            <v>2.377371507336425E-2</v>
          </cell>
          <cell r="AY28">
            <v>2.377371507336425E-2</v>
          </cell>
          <cell r="AZ28">
            <v>2.377371507336425E-2</v>
          </cell>
          <cell r="BA28">
            <v>2.377371507336425E-2</v>
          </cell>
          <cell r="BB28">
            <v>2.377371507336425E-2</v>
          </cell>
          <cell r="BC28">
            <v>2.377371507336425E-2</v>
          </cell>
          <cell r="BD28">
            <v>2.377371507336425E-2</v>
          </cell>
          <cell r="BE28">
            <v>2.7832642037109365E-2</v>
          </cell>
          <cell r="BF28">
            <v>2.7832642037109365E-2</v>
          </cell>
        </row>
        <row r="29">
          <cell r="A29" t="str">
            <v>Incremental Processing ($/MCF)</v>
          </cell>
          <cell r="C29">
            <v>3.9429576219238267E-2</v>
          </cell>
          <cell r="E29">
            <v>2.8992335455322257E-2</v>
          </cell>
          <cell r="F29">
            <v>3.2471415709960927E-2</v>
          </cell>
          <cell r="H29">
            <v>3.9429576219238267E-2</v>
          </cell>
          <cell r="J29">
            <v>3.9429576219238267E-2</v>
          </cell>
          <cell r="L29">
            <v>2.8992335455322257E-2</v>
          </cell>
          <cell r="M29">
            <v>3.2471415709960927E-2</v>
          </cell>
          <cell r="O29">
            <v>3.9429576219238267E-2</v>
          </cell>
          <cell r="P29">
            <v>3.2471415709960927E-2</v>
          </cell>
          <cell r="Q29">
            <v>3.9429576219238267E-2</v>
          </cell>
          <cell r="R29">
            <v>3.9429576219238267E-2</v>
          </cell>
          <cell r="S29">
            <v>3.9429576219238267E-2</v>
          </cell>
          <cell r="T29">
            <v>3.9429576219238267E-2</v>
          </cell>
          <cell r="U29">
            <v>3.9429576219238267E-2</v>
          </cell>
          <cell r="V29">
            <v>3.9429576219238267E-2</v>
          </cell>
          <cell r="W29">
            <v>3.9429576219238267E-2</v>
          </cell>
          <cell r="X29">
            <v>3.9429576219238267E-2</v>
          </cell>
          <cell r="Y29">
            <v>3.9429576219238267E-2</v>
          </cell>
          <cell r="Z29">
            <v>3.9429576219238267E-2</v>
          </cell>
          <cell r="AA29">
            <v>3.9429576219238267E-2</v>
          </cell>
          <cell r="AB29">
            <v>3.9429576219238267E-2</v>
          </cell>
          <cell r="AC29">
            <v>3.9429576219238267E-2</v>
          </cell>
          <cell r="AD29">
            <v>3.9429576219238267E-2</v>
          </cell>
          <cell r="AE29">
            <v>3.2471415709960927E-2</v>
          </cell>
          <cell r="AF29">
            <v>3.2471415709960927E-2</v>
          </cell>
          <cell r="AG29">
            <v>3.2471415709960927E-2</v>
          </cell>
          <cell r="AH29">
            <v>3.2471415709960927E-2</v>
          </cell>
          <cell r="AI29">
            <v>3.2471415709960927E-2</v>
          </cell>
          <cell r="AJ29">
            <v>3.2471415709960927E-2</v>
          </cell>
          <cell r="AK29">
            <v>3.2471415709960927E-2</v>
          </cell>
          <cell r="AL29">
            <v>3.2471415709960927E-2</v>
          </cell>
          <cell r="AM29">
            <v>3.2471415709960927E-2</v>
          </cell>
          <cell r="AN29">
            <v>3.2471415709960927E-2</v>
          </cell>
          <cell r="AO29">
            <v>3.2471415709960927E-2</v>
          </cell>
          <cell r="AP29">
            <v>3.2471415709960927E-2</v>
          </cell>
          <cell r="AQ29">
            <v>3.2471415709960927E-2</v>
          </cell>
          <cell r="AR29">
            <v>3.2471415709960927E-2</v>
          </cell>
          <cell r="AS29">
            <v>3.2471415709960927E-2</v>
          </cell>
          <cell r="AT29">
            <v>3.2471415709960927E-2</v>
          </cell>
          <cell r="AU29">
            <v>3.2471415709960927E-2</v>
          </cell>
          <cell r="AV29">
            <v>3.2471415709960927E-2</v>
          </cell>
          <cell r="AW29">
            <v>3.2471415709960927E-2</v>
          </cell>
          <cell r="AX29">
            <v>3.2471415709960927E-2</v>
          </cell>
          <cell r="AY29">
            <v>3.2471415709960927E-2</v>
          </cell>
          <cell r="AZ29">
            <v>3.2471415709960927E-2</v>
          </cell>
          <cell r="BA29">
            <v>3.2471415709960927E-2</v>
          </cell>
          <cell r="BB29">
            <v>3.2471415709960927E-2</v>
          </cell>
          <cell r="BC29">
            <v>3.2471415709960927E-2</v>
          </cell>
          <cell r="BD29">
            <v>3.2471415709960927E-2</v>
          </cell>
          <cell r="BE29">
            <v>3.9429576219238267E-2</v>
          </cell>
          <cell r="BF29">
            <v>3.9429576219238267E-2</v>
          </cell>
        </row>
        <row r="30">
          <cell r="A30" t="str">
            <v>Average Opex Year 2+</v>
          </cell>
        </row>
        <row r="31">
          <cell r="A31" t="str">
            <v>Total Gathering ($/MCF)</v>
          </cell>
          <cell r="C31">
            <v>2.8992335455322257E-2</v>
          </cell>
          <cell r="E31">
            <v>6.3783138001708956E-2</v>
          </cell>
          <cell r="F31">
            <v>6.3783138001708956E-2</v>
          </cell>
          <cell r="G31">
            <v>2.8992335455322257E-2</v>
          </cell>
          <cell r="H31">
            <v>2.8992335455322257E-2</v>
          </cell>
          <cell r="J31">
            <v>2.8992335455322257E-2</v>
          </cell>
          <cell r="L31">
            <v>6.3783138001708956E-2</v>
          </cell>
          <cell r="M31">
            <v>6.3783138001708956E-2</v>
          </cell>
          <cell r="N31">
            <v>2.8992335455322257E-2</v>
          </cell>
          <cell r="O31">
            <v>2.8992335455322257E-2</v>
          </cell>
          <cell r="P31">
            <v>6.3783138001708956E-2</v>
          </cell>
          <cell r="Q31">
            <v>2.8992335455322257E-2</v>
          </cell>
          <cell r="R31">
            <v>2.8992335455322257E-2</v>
          </cell>
          <cell r="S31">
            <v>2.8992335455322257E-2</v>
          </cell>
          <cell r="T31">
            <v>2.8992335455322257E-2</v>
          </cell>
          <cell r="U31">
            <v>2.8992335455322257E-2</v>
          </cell>
          <cell r="V31">
            <v>2.8992335455322257E-2</v>
          </cell>
          <cell r="W31">
            <v>2.8992335455322257E-2</v>
          </cell>
          <cell r="X31">
            <v>2.8992335455322257E-2</v>
          </cell>
          <cell r="Y31">
            <v>2.8992335455322257E-2</v>
          </cell>
          <cell r="Z31">
            <v>2.8992335455322257E-2</v>
          </cell>
          <cell r="AA31">
            <v>2.8992335455322257E-2</v>
          </cell>
          <cell r="AB31">
            <v>2.8992335455322257E-2</v>
          </cell>
          <cell r="AC31">
            <v>2.8992335455322257E-2</v>
          </cell>
          <cell r="AD31">
            <v>2.8992335455322257E-2</v>
          </cell>
          <cell r="AE31">
            <v>6.3783138001708956E-2</v>
          </cell>
          <cell r="AF31">
            <v>6.3783138001708956E-2</v>
          </cell>
          <cell r="AG31">
            <v>6.3783138001708956E-2</v>
          </cell>
          <cell r="AH31">
            <v>6.3783138001708956E-2</v>
          </cell>
          <cell r="AI31">
            <v>6.3783138001708956E-2</v>
          </cell>
          <cell r="AJ31">
            <v>6.3783138001708956E-2</v>
          </cell>
          <cell r="AK31">
            <v>6.3783138001708956E-2</v>
          </cell>
          <cell r="AL31">
            <v>6.3783138001708956E-2</v>
          </cell>
          <cell r="AM31">
            <v>6.3783138001708956E-2</v>
          </cell>
          <cell r="AN31">
            <v>6.3783138001708956E-2</v>
          </cell>
          <cell r="AO31">
            <v>6.3783138001708956E-2</v>
          </cell>
          <cell r="AP31">
            <v>6.3783138001708956E-2</v>
          </cell>
          <cell r="AQ31">
            <v>6.3783138001708956E-2</v>
          </cell>
          <cell r="AR31">
            <v>6.3783138001708956E-2</v>
          </cell>
          <cell r="AS31">
            <v>6.3783138001708956E-2</v>
          </cell>
          <cell r="AT31">
            <v>6.3783138001708956E-2</v>
          </cell>
          <cell r="AU31">
            <v>6.3783138001708956E-2</v>
          </cell>
          <cell r="AV31">
            <v>6.3783138001708956E-2</v>
          </cell>
          <cell r="AW31">
            <v>6.3783138001708956E-2</v>
          </cell>
          <cell r="AX31">
            <v>6.3783138001708956E-2</v>
          </cell>
          <cell r="AY31">
            <v>6.3783138001708956E-2</v>
          </cell>
          <cell r="AZ31">
            <v>6.3783138001708956E-2</v>
          </cell>
          <cell r="BA31">
            <v>6.3783138001708956E-2</v>
          </cell>
          <cell r="BB31">
            <v>6.3783138001708956E-2</v>
          </cell>
          <cell r="BC31">
            <v>6.3783138001708956E-2</v>
          </cell>
          <cell r="BD31">
            <v>6.3783138001708956E-2</v>
          </cell>
          <cell r="BE31">
            <v>2.8992335455322257E-2</v>
          </cell>
          <cell r="BF31">
            <v>2.8992335455322257E-2</v>
          </cell>
        </row>
        <row r="32">
          <cell r="A32" t="str">
            <v>Total 1 stg compression ($/MCF)</v>
          </cell>
          <cell r="C32">
            <v>2.8992335455322257E-2</v>
          </cell>
          <cell r="E32">
            <v>3.4790802546386702E-2</v>
          </cell>
          <cell r="F32">
            <v>3.4790802546386702E-2</v>
          </cell>
          <cell r="H32">
            <v>2.8992335455322257E-2</v>
          </cell>
          <cell r="J32">
            <v>2.8992335455322257E-2</v>
          </cell>
          <cell r="L32">
            <v>3.4790802546386702E-2</v>
          </cell>
          <cell r="M32">
            <v>3.4790802546386702E-2</v>
          </cell>
          <cell r="O32">
            <v>2.8992335455322257E-2</v>
          </cell>
          <cell r="P32">
            <v>3.4790802546386702E-2</v>
          </cell>
          <cell r="Q32">
            <v>2.8992335455322257E-2</v>
          </cell>
          <cell r="R32">
            <v>2.8992335455322257E-2</v>
          </cell>
          <cell r="S32">
            <v>2.8992335455322257E-2</v>
          </cell>
          <cell r="T32">
            <v>2.8992335455322257E-2</v>
          </cell>
          <cell r="U32">
            <v>2.8992335455322257E-2</v>
          </cell>
          <cell r="V32">
            <v>2.8992335455322257E-2</v>
          </cell>
          <cell r="W32">
            <v>2.8992335455322257E-2</v>
          </cell>
          <cell r="X32">
            <v>2.8992335455322257E-2</v>
          </cell>
          <cell r="Y32">
            <v>2.8992335455322257E-2</v>
          </cell>
          <cell r="Z32">
            <v>2.8992335455322257E-2</v>
          </cell>
          <cell r="AA32">
            <v>2.8992335455322257E-2</v>
          </cell>
          <cell r="AB32">
            <v>2.8992335455322257E-2</v>
          </cell>
          <cell r="AC32">
            <v>2.8992335455322257E-2</v>
          </cell>
          <cell r="AD32">
            <v>2.8992335455322257E-2</v>
          </cell>
          <cell r="AE32">
            <v>3.4790802546386702E-2</v>
          </cell>
          <cell r="AF32">
            <v>3.4790802546386702E-2</v>
          </cell>
          <cell r="AG32">
            <v>3.4790802546386702E-2</v>
          </cell>
          <cell r="AH32">
            <v>3.4790802546386702E-2</v>
          </cell>
          <cell r="AI32">
            <v>3.4790802546386702E-2</v>
          </cell>
          <cell r="AJ32">
            <v>3.4790802546386702E-2</v>
          </cell>
          <cell r="AK32">
            <v>3.4790802546386702E-2</v>
          </cell>
          <cell r="AL32">
            <v>3.4790802546386702E-2</v>
          </cell>
          <cell r="AM32">
            <v>3.4790802546386702E-2</v>
          </cell>
          <cell r="AN32">
            <v>3.4790802546386702E-2</v>
          </cell>
          <cell r="AO32">
            <v>3.4790802546386702E-2</v>
          </cell>
          <cell r="AP32">
            <v>3.4790802546386702E-2</v>
          </cell>
          <cell r="AQ32">
            <v>3.4790802546386702E-2</v>
          </cell>
          <cell r="AR32">
            <v>3.4790802546386702E-2</v>
          </cell>
          <cell r="AS32">
            <v>3.4790802546386702E-2</v>
          </cell>
          <cell r="AT32">
            <v>3.4790802546386702E-2</v>
          </cell>
          <cell r="AU32">
            <v>3.4790802546386702E-2</v>
          </cell>
          <cell r="AV32">
            <v>3.4790802546386702E-2</v>
          </cell>
          <cell r="AW32">
            <v>3.4790802546386702E-2</v>
          </cell>
          <cell r="AX32">
            <v>3.4790802546386702E-2</v>
          </cell>
          <cell r="AY32">
            <v>3.4790802546386702E-2</v>
          </cell>
          <cell r="AZ32">
            <v>3.4790802546386702E-2</v>
          </cell>
          <cell r="BA32">
            <v>3.4790802546386702E-2</v>
          </cell>
          <cell r="BB32">
            <v>3.4790802546386702E-2</v>
          </cell>
          <cell r="BC32">
            <v>3.4790802546386702E-2</v>
          </cell>
          <cell r="BD32">
            <v>3.4790802546386702E-2</v>
          </cell>
          <cell r="BE32">
            <v>2.8992335455322257E-2</v>
          </cell>
          <cell r="BF32">
            <v>2.8992335455322257E-2</v>
          </cell>
        </row>
        <row r="33">
          <cell r="A33" t="str">
            <v>Total 2 stg compression ($/MCF)</v>
          </cell>
          <cell r="C33">
            <v>5.7984670910644513E-2</v>
          </cell>
          <cell r="E33">
            <v>6.3783138001708956E-2</v>
          </cell>
          <cell r="F33">
            <v>6.3783138001708956E-2</v>
          </cell>
          <cell r="H33">
            <v>5.7984670910644513E-2</v>
          </cell>
          <cell r="J33">
            <v>5.7984670910644513E-2</v>
          </cell>
          <cell r="L33">
            <v>6.3783138001708956E-2</v>
          </cell>
          <cell r="M33">
            <v>6.3783138001708956E-2</v>
          </cell>
          <cell r="O33">
            <v>5.7984670910644513E-2</v>
          </cell>
          <cell r="P33">
            <v>6.3783138001708956E-2</v>
          </cell>
          <cell r="Q33">
            <v>5.7984670910644513E-2</v>
          </cell>
          <cell r="R33">
            <v>5.7984670910644513E-2</v>
          </cell>
          <cell r="S33">
            <v>5.7984670910644513E-2</v>
          </cell>
          <cell r="T33">
            <v>5.7984670910644513E-2</v>
          </cell>
          <cell r="U33">
            <v>5.7984670910644513E-2</v>
          </cell>
          <cell r="V33">
            <v>5.7984670910644513E-2</v>
          </cell>
          <cell r="W33">
            <v>5.7984670910644513E-2</v>
          </cell>
          <cell r="X33">
            <v>5.7984670910644513E-2</v>
          </cell>
          <cell r="Y33">
            <v>5.7984670910644513E-2</v>
          </cell>
          <cell r="Z33">
            <v>5.7984670910644513E-2</v>
          </cell>
          <cell r="AA33">
            <v>5.7984670910644513E-2</v>
          </cell>
          <cell r="AB33">
            <v>5.7984670910644513E-2</v>
          </cell>
          <cell r="AC33">
            <v>5.7984670910644513E-2</v>
          </cell>
          <cell r="AD33">
            <v>5.7984670910644513E-2</v>
          </cell>
          <cell r="AE33">
            <v>6.3783138001708956E-2</v>
          </cell>
          <cell r="AF33">
            <v>6.3783138001708956E-2</v>
          </cell>
          <cell r="AG33">
            <v>6.3783138001708956E-2</v>
          </cell>
          <cell r="AH33">
            <v>6.3783138001708956E-2</v>
          </cell>
          <cell r="AI33">
            <v>6.3783138001708956E-2</v>
          </cell>
          <cell r="AJ33">
            <v>6.3783138001708956E-2</v>
          </cell>
          <cell r="AK33">
            <v>6.3783138001708956E-2</v>
          </cell>
          <cell r="AL33">
            <v>6.3783138001708956E-2</v>
          </cell>
          <cell r="AM33">
            <v>6.3783138001708956E-2</v>
          </cell>
          <cell r="AN33">
            <v>6.3783138001708956E-2</v>
          </cell>
          <cell r="AO33">
            <v>6.3783138001708956E-2</v>
          </cell>
          <cell r="AP33">
            <v>6.3783138001708956E-2</v>
          </cell>
          <cell r="AQ33">
            <v>6.3783138001708956E-2</v>
          </cell>
          <cell r="AR33">
            <v>6.3783138001708956E-2</v>
          </cell>
          <cell r="AS33">
            <v>6.3783138001708956E-2</v>
          </cell>
          <cell r="AT33">
            <v>6.3783138001708956E-2</v>
          </cell>
          <cell r="AU33">
            <v>6.3783138001708956E-2</v>
          </cell>
          <cell r="AV33">
            <v>6.3783138001708956E-2</v>
          </cell>
          <cell r="AW33">
            <v>6.3783138001708956E-2</v>
          </cell>
          <cell r="AX33">
            <v>6.3783138001708956E-2</v>
          </cell>
          <cell r="AY33">
            <v>6.3783138001708956E-2</v>
          </cell>
          <cell r="AZ33">
            <v>6.3783138001708956E-2</v>
          </cell>
          <cell r="BA33">
            <v>6.3783138001708956E-2</v>
          </cell>
          <cell r="BB33">
            <v>6.3783138001708956E-2</v>
          </cell>
          <cell r="BC33">
            <v>6.3783138001708956E-2</v>
          </cell>
          <cell r="BD33">
            <v>6.3783138001708956E-2</v>
          </cell>
          <cell r="BE33">
            <v>5.7984670910644513E-2</v>
          </cell>
          <cell r="BF33">
            <v>5.7984670910644513E-2</v>
          </cell>
        </row>
        <row r="34">
          <cell r="A34" t="str">
            <v>Total 3 stg compression ($/MCF)</v>
          </cell>
          <cell r="C34">
            <v>8.6977006365966766E-2</v>
          </cell>
          <cell r="E34">
            <v>9.2775473457031216E-2</v>
          </cell>
          <cell r="F34">
            <v>9.2775473457031216E-2</v>
          </cell>
          <cell r="H34">
            <v>8.6977006365966766E-2</v>
          </cell>
          <cell r="J34">
            <v>8.6977006365966766E-2</v>
          </cell>
          <cell r="L34">
            <v>9.2775473457031216E-2</v>
          </cell>
          <cell r="M34">
            <v>9.2775473457031216E-2</v>
          </cell>
          <cell r="O34">
            <v>8.6977006365966766E-2</v>
          </cell>
          <cell r="P34">
            <v>9.2775473457031216E-2</v>
          </cell>
          <cell r="Q34">
            <v>8.6977006365966766E-2</v>
          </cell>
          <cell r="R34">
            <v>8.6977006365966766E-2</v>
          </cell>
          <cell r="S34">
            <v>8.6977006365966766E-2</v>
          </cell>
          <cell r="T34">
            <v>8.6977006365966766E-2</v>
          </cell>
          <cell r="U34">
            <v>8.6977006365966766E-2</v>
          </cell>
          <cell r="V34">
            <v>8.6977006365966766E-2</v>
          </cell>
          <cell r="W34">
            <v>8.6977006365966766E-2</v>
          </cell>
          <cell r="X34">
            <v>8.6977006365966766E-2</v>
          </cell>
          <cell r="Y34">
            <v>8.6977006365966766E-2</v>
          </cell>
          <cell r="Z34">
            <v>8.6977006365966766E-2</v>
          </cell>
          <cell r="AA34">
            <v>8.6977006365966766E-2</v>
          </cell>
          <cell r="AB34">
            <v>8.6977006365966766E-2</v>
          </cell>
          <cell r="AC34">
            <v>8.6977006365966766E-2</v>
          </cell>
          <cell r="AD34">
            <v>8.6977006365966766E-2</v>
          </cell>
          <cell r="AE34">
            <v>9.2775473457031216E-2</v>
          </cell>
          <cell r="AF34">
            <v>9.2775473457031216E-2</v>
          </cell>
          <cell r="AG34">
            <v>9.2775473457031216E-2</v>
          </cell>
          <cell r="AH34">
            <v>9.2775473457031216E-2</v>
          </cell>
          <cell r="AI34">
            <v>9.2775473457031216E-2</v>
          </cell>
          <cell r="AJ34">
            <v>9.2775473457031216E-2</v>
          </cell>
          <cell r="AK34">
            <v>9.2775473457031216E-2</v>
          </cell>
          <cell r="AL34">
            <v>9.2775473457031216E-2</v>
          </cell>
          <cell r="AM34">
            <v>9.2775473457031216E-2</v>
          </cell>
          <cell r="AN34">
            <v>9.2775473457031216E-2</v>
          </cell>
          <cell r="AO34">
            <v>9.2775473457031216E-2</v>
          </cell>
          <cell r="AP34">
            <v>9.2775473457031216E-2</v>
          </cell>
          <cell r="AQ34">
            <v>9.2775473457031216E-2</v>
          </cell>
          <cell r="AR34">
            <v>9.2775473457031216E-2</v>
          </cell>
          <cell r="AS34">
            <v>9.2775473457031216E-2</v>
          </cell>
          <cell r="AT34">
            <v>9.2775473457031216E-2</v>
          </cell>
          <cell r="AU34">
            <v>9.2775473457031216E-2</v>
          </cell>
          <cell r="AV34">
            <v>9.2775473457031216E-2</v>
          </cell>
          <cell r="AW34">
            <v>9.2775473457031216E-2</v>
          </cell>
          <cell r="AX34">
            <v>9.2775473457031216E-2</v>
          </cell>
          <cell r="AY34">
            <v>9.2775473457031216E-2</v>
          </cell>
          <cell r="AZ34">
            <v>9.2775473457031216E-2</v>
          </cell>
          <cell r="BA34">
            <v>9.2775473457031216E-2</v>
          </cell>
          <cell r="BB34">
            <v>9.2775473457031216E-2</v>
          </cell>
          <cell r="BC34">
            <v>9.2775473457031216E-2</v>
          </cell>
          <cell r="BD34">
            <v>9.2775473457031216E-2</v>
          </cell>
          <cell r="BE34">
            <v>8.6977006365966766E-2</v>
          </cell>
          <cell r="BF34">
            <v>8.6977006365966766E-2</v>
          </cell>
        </row>
        <row r="35">
          <cell r="A35" t="str">
            <v>Total Treating ($/MCF)</v>
          </cell>
          <cell r="C35">
            <v>4.9866816983154275E-2</v>
          </cell>
          <cell r="E35">
            <v>3.3631109128173818E-2</v>
          </cell>
          <cell r="F35">
            <v>4.7547430146728499E-2</v>
          </cell>
          <cell r="G35">
            <v>6.9581605092773405E-2</v>
          </cell>
          <cell r="H35">
            <v>4.9866816983154275E-2</v>
          </cell>
          <cell r="J35">
            <v>4.9866816983154275E-2</v>
          </cell>
          <cell r="L35">
            <v>3.3631109128173818E-2</v>
          </cell>
          <cell r="M35">
            <v>4.7547430146728499E-2</v>
          </cell>
          <cell r="N35">
            <v>6.9581605092773405E-2</v>
          </cell>
          <cell r="O35">
            <v>4.9866816983154275E-2</v>
          </cell>
          <cell r="P35">
            <v>4.7547430146728499E-2</v>
          </cell>
          <cell r="Q35">
            <v>4.9866816983154275E-2</v>
          </cell>
          <cell r="R35">
            <v>4.9866816983154275E-2</v>
          </cell>
          <cell r="S35">
            <v>4.9866816983154275E-2</v>
          </cell>
          <cell r="T35">
            <v>4.9866816983154275E-2</v>
          </cell>
          <cell r="U35">
            <v>4.9866816983154275E-2</v>
          </cell>
          <cell r="V35">
            <v>4.9866816983154275E-2</v>
          </cell>
          <cell r="W35">
            <v>4.9866816983154275E-2</v>
          </cell>
          <cell r="X35">
            <v>4.9866816983154275E-2</v>
          </cell>
          <cell r="Y35">
            <v>4.9866816983154275E-2</v>
          </cell>
          <cell r="Z35">
            <v>4.9866816983154275E-2</v>
          </cell>
          <cell r="AA35">
            <v>4.9866816983154275E-2</v>
          </cell>
          <cell r="AB35">
            <v>4.9866816983154275E-2</v>
          </cell>
          <cell r="AC35">
            <v>4.9866816983154275E-2</v>
          </cell>
          <cell r="AD35">
            <v>4.9866816983154275E-2</v>
          </cell>
          <cell r="AE35">
            <v>4.7547430146728499E-2</v>
          </cell>
          <cell r="AF35">
            <v>4.7547430146728499E-2</v>
          </cell>
          <cell r="AG35">
            <v>4.7547430146728499E-2</v>
          </cell>
          <cell r="AH35">
            <v>4.7547430146728499E-2</v>
          </cell>
          <cell r="AI35">
            <v>4.7547430146728499E-2</v>
          </cell>
          <cell r="AJ35">
            <v>4.7547430146728499E-2</v>
          </cell>
          <cell r="AK35">
            <v>4.7547430146728499E-2</v>
          </cell>
          <cell r="AL35">
            <v>4.7547430146728499E-2</v>
          </cell>
          <cell r="AM35">
            <v>4.7547430146728499E-2</v>
          </cell>
          <cell r="AN35">
            <v>4.7547430146728499E-2</v>
          </cell>
          <cell r="AO35">
            <v>4.7547430146728499E-2</v>
          </cell>
          <cell r="AP35">
            <v>4.7547430146728499E-2</v>
          </cell>
          <cell r="AQ35">
            <v>4.7547430146728499E-2</v>
          </cell>
          <cell r="AR35">
            <v>4.7547430146728499E-2</v>
          </cell>
          <cell r="AS35">
            <v>4.7547430146728499E-2</v>
          </cell>
          <cell r="AT35">
            <v>4.7547430146728499E-2</v>
          </cell>
          <cell r="AU35">
            <v>4.7547430146728499E-2</v>
          </cell>
          <cell r="AV35">
            <v>4.7547430146728499E-2</v>
          </cell>
          <cell r="AW35">
            <v>4.7547430146728499E-2</v>
          </cell>
          <cell r="AX35">
            <v>4.7547430146728499E-2</v>
          </cell>
          <cell r="AY35">
            <v>4.7547430146728499E-2</v>
          </cell>
          <cell r="AZ35">
            <v>4.7547430146728499E-2</v>
          </cell>
          <cell r="BA35">
            <v>4.7547430146728499E-2</v>
          </cell>
          <cell r="BB35">
            <v>4.7547430146728499E-2</v>
          </cell>
          <cell r="BC35">
            <v>4.7547430146728499E-2</v>
          </cell>
          <cell r="BD35">
            <v>4.7547430146728499E-2</v>
          </cell>
          <cell r="BE35">
            <v>4.9866816983154275E-2</v>
          </cell>
          <cell r="BF35">
            <v>4.9866816983154275E-2</v>
          </cell>
        </row>
        <row r="36">
          <cell r="A36" t="str">
            <v>Total Processing ($/MCF)</v>
          </cell>
          <cell r="C36">
            <v>8.2338232693115201E-2</v>
          </cell>
          <cell r="E36">
            <v>8.2338232693115201E-2</v>
          </cell>
          <cell r="F36">
            <v>8.2338232693115201E-2</v>
          </cell>
          <cell r="H36">
            <v>8.2338232693115201E-2</v>
          </cell>
          <cell r="J36">
            <v>8.2338232693115201E-2</v>
          </cell>
          <cell r="L36">
            <v>8.2338232693115201E-2</v>
          </cell>
          <cell r="M36">
            <v>8.2338232693115201E-2</v>
          </cell>
          <cell r="O36">
            <v>8.2338232693115201E-2</v>
          </cell>
          <cell r="P36">
            <v>8.2338232693115201E-2</v>
          </cell>
          <cell r="Q36">
            <v>8.2338232693115201E-2</v>
          </cell>
          <cell r="R36">
            <v>8.2338232693115201E-2</v>
          </cell>
          <cell r="S36">
            <v>8.2338232693115201E-2</v>
          </cell>
          <cell r="T36">
            <v>8.2338232693115201E-2</v>
          </cell>
          <cell r="U36">
            <v>8.2338232693115201E-2</v>
          </cell>
          <cell r="V36">
            <v>8.2338232693115201E-2</v>
          </cell>
          <cell r="W36">
            <v>8.2338232693115201E-2</v>
          </cell>
          <cell r="X36">
            <v>8.2338232693115201E-2</v>
          </cell>
          <cell r="Y36">
            <v>8.2338232693115201E-2</v>
          </cell>
          <cell r="Z36">
            <v>8.2338232693115201E-2</v>
          </cell>
          <cell r="AA36">
            <v>8.2338232693115201E-2</v>
          </cell>
          <cell r="AB36">
            <v>8.2338232693115201E-2</v>
          </cell>
          <cell r="AC36">
            <v>8.2338232693115201E-2</v>
          </cell>
          <cell r="AD36">
            <v>8.2338232693115201E-2</v>
          </cell>
          <cell r="AE36">
            <v>8.2338232693115201E-2</v>
          </cell>
          <cell r="AF36">
            <v>8.2338232693115201E-2</v>
          </cell>
          <cell r="AG36">
            <v>8.2338232693115201E-2</v>
          </cell>
          <cell r="AH36">
            <v>8.2338232693115201E-2</v>
          </cell>
          <cell r="AI36">
            <v>8.2338232693115201E-2</v>
          </cell>
          <cell r="AJ36">
            <v>8.2338232693115201E-2</v>
          </cell>
          <cell r="AK36">
            <v>8.2338232693115201E-2</v>
          </cell>
          <cell r="AL36">
            <v>8.2338232693115201E-2</v>
          </cell>
          <cell r="AM36">
            <v>8.2338232693115201E-2</v>
          </cell>
          <cell r="AN36">
            <v>8.2338232693115201E-2</v>
          </cell>
          <cell r="AO36">
            <v>8.2338232693115201E-2</v>
          </cell>
          <cell r="AP36">
            <v>8.2338232693115201E-2</v>
          </cell>
          <cell r="AQ36">
            <v>8.2338232693115201E-2</v>
          </cell>
          <cell r="AR36">
            <v>8.2338232693115201E-2</v>
          </cell>
          <cell r="AS36">
            <v>8.2338232693115201E-2</v>
          </cell>
          <cell r="AT36">
            <v>8.2338232693115201E-2</v>
          </cell>
          <cell r="AU36">
            <v>8.2338232693115201E-2</v>
          </cell>
          <cell r="AV36">
            <v>8.2338232693115201E-2</v>
          </cell>
          <cell r="AW36">
            <v>8.2338232693115201E-2</v>
          </cell>
          <cell r="AX36">
            <v>8.2338232693115201E-2</v>
          </cell>
          <cell r="AY36">
            <v>8.2338232693115201E-2</v>
          </cell>
          <cell r="AZ36">
            <v>8.2338232693115201E-2</v>
          </cell>
          <cell r="BA36">
            <v>8.2338232693115201E-2</v>
          </cell>
          <cell r="BB36">
            <v>8.2338232693115201E-2</v>
          </cell>
          <cell r="BC36">
            <v>8.2338232693115201E-2</v>
          </cell>
          <cell r="BD36">
            <v>8.2338232693115201E-2</v>
          </cell>
          <cell r="BE36">
            <v>8.2338232693115201E-2</v>
          </cell>
          <cell r="BF36">
            <v>8.2338232693115201E-2</v>
          </cell>
        </row>
      </sheetData>
      <sheetData sheetId="5">
        <row r="3">
          <cell r="A3" t="str">
            <v>LiqPrices</v>
          </cell>
          <cell r="B3">
            <v>2009</v>
          </cell>
          <cell r="C3">
            <v>2010</v>
          </cell>
          <cell r="D3">
            <v>2011</v>
          </cell>
          <cell r="E3">
            <v>2012</v>
          </cell>
          <cell r="F3">
            <v>2013</v>
          </cell>
          <cell r="G3">
            <v>2014</v>
          </cell>
          <cell r="H3">
            <v>2015</v>
          </cell>
          <cell r="I3">
            <v>2016</v>
          </cell>
          <cell r="J3">
            <v>2017</v>
          </cell>
          <cell r="K3">
            <v>2018</v>
          </cell>
          <cell r="L3">
            <v>2019</v>
          </cell>
          <cell r="M3">
            <v>2020</v>
          </cell>
        </row>
        <row r="4">
          <cell r="A4" t="str">
            <v>C1</v>
          </cell>
          <cell r="B4">
            <v>0.433</v>
          </cell>
          <cell r="C4">
            <v>0.45929999999999999</v>
          </cell>
          <cell r="D4">
            <v>0.47749999999999998</v>
          </cell>
          <cell r="E4">
            <v>0.47749999999999998</v>
          </cell>
          <cell r="F4">
            <v>0.47749999999999998</v>
          </cell>
          <cell r="G4">
            <v>0.47749999999999998</v>
          </cell>
          <cell r="H4">
            <v>0.47749999999999998</v>
          </cell>
          <cell r="I4">
            <v>0.47749999999999998</v>
          </cell>
          <cell r="J4">
            <v>0.47749999999999998</v>
          </cell>
          <cell r="K4">
            <v>0.47749999999999998</v>
          </cell>
          <cell r="L4">
            <v>0.47749999999999998</v>
          </cell>
          <cell r="M4">
            <v>0.47749999999999998</v>
          </cell>
        </row>
        <row r="5">
          <cell r="A5" t="str">
            <v>C2</v>
          </cell>
          <cell r="B5">
            <v>0.433</v>
          </cell>
          <cell r="C5">
            <v>0.45929999999999999</v>
          </cell>
          <cell r="D5">
            <v>0.47749999999999998</v>
          </cell>
          <cell r="E5">
            <v>0.47749999999999998</v>
          </cell>
          <cell r="F5">
            <v>0.47749999999999998</v>
          </cell>
          <cell r="G5">
            <v>0.47749999999999998</v>
          </cell>
          <cell r="H5">
            <v>0.47749999999999998</v>
          </cell>
          <cell r="I5">
            <v>0.47749999999999998</v>
          </cell>
          <cell r="J5">
            <v>0.47749999999999998</v>
          </cell>
          <cell r="K5">
            <v>0.47749999999999998</v>
          </cell>
          <cell r="L5">
            <v>0.47749999999999998</v>
          </cell>
          <cell r="M5">
            <v>0.47749999999999998</v>
          </cell>
        </row>
        <row r="6">
          <cell r="A6" t="str">
            <v>C3</v>
          </cell>
          <cell r="B6">
            <v>0.8135</v>
          </cell>
          <cell r="C6">
            <v>0.8871</v>
          </cell>
          <cell r="D6">
            <v>0.91349999999999998</v>
          </cell>
          <cell r="E6">
            <v>0.91349999999999998</v>
          </cell>
          <cell r="F6">
            <v>0.91349999999999998</v>
          </cell>
          <cell r="G6">
            <v>0.91349999999999998</v>
          </cell>
          <cell r="H6">
            <v>0.91349999999999998</v>
          </cell>
          <cell r="I6">
            <v>0.91349999999999998</v>
          </cell>
          <cell r="J6">
            <v>0.91349999999999998</v>
          </cell>
          <cell r="K6">
            <v>0.91349999999999998</v>
          </cell>
          <cell r="L6">
            <v>0.91349999999999998</v>
          </cell>
          <cell r="M6">
            <v>0.91349999999999998</v>
          </cell>
        </row>
        <row r="7">
          <cell r="A7" t="str">
            <v>IC4</v>
          </cell>
          <cell r="B7">
            <v>1.1308</v>
          </cell>
          <cell r="C7">
            <v>1.1707000000000001</v>
          </cell>
          <cell r="D7">
            <v>1.1957</v>
          </cell>
          <cell r="E7">
            <v>1.1957</v>
          </cell>
          <cell r="F7">
            <v>1.1957</v>
          </cell>
          <cell r="G7">
            <v>1.1957</v>
          </cell>
          <cell r="H7">
            <v>1.1957</v>
          </cell>
          <cell r="I7">
            <v>1.1957</v>
          </cell>
          <cell r="J7">
            <v>1.1957</v>
          </cell>
          <cell r="K7">
            <v>1.1957</v>
          </cell>
          <cell r="L7">
            <v>1.1957</v>
          </cell>
          <cell r="M7">
            <v>1.1957</v>
          </cell>
        </row>
        <row r="8">
          <cell r="A8" t="str">
            <v>NC4</v>
          </cell>
          <cell r="B8">
            <v>1.0490999999999999</v>
          </cell>
          <cell r="C8">
            <v>1.115</v>
          </cell>
          <cell r="D8">
            <v>1.161</v>
          </cell>
          <cell r="E8">
            <v>1.161</v>
          </cell>
          <cell r="F8">
            <v>1.161</v>
          </cell>
          <cell r="G8">
            <v>1.161</v>
          </cell>
          <cell r="H8">
            <v>1.161</v>
          </cell>
          <cell r="I8">
            <v>1.161</v>
          </cell>
          <cell r="J8">
            <v>1.161</v>
          </cell>
          <cell r="K8">
            <v>1.161</v>
          </cell>
          <cell r="L8">
            <v>1.161</v>
          </cell>
          <cell r="M8">
            <v>1.161</v>
          </cell>
        </row>
        <row r="9">
          <cell r="A9" t="str">
            <v>C5+</v>
          </cell>
          <cell r="B9">
            <v>1.3933</v>
          </cell>
          <cell r="C9">
            <v>1.492</v>
          </cell>
          <cell r="D9">
            <v>1.5596000000000001</v>
          </cell>
          <cell r="E9">
            <v>1.5596000000000001</v>
          </cell>
          <cell r="F9">
            <v>1.5596000000000001</v>
          </cell>
          <cell r="G9">
            <v>1.5596000000000001</v>
          </cell>
          <cell r="H9">
            <v>1.5596000000000001</v>
          </cell>
          <cell r="I9">
            <v>1.5596000000000001</v>
          </cell>
          <cell r="J9">
            <v>1.5596000000000001</v>
          </cell>
          <cell r="K9">
            <v>1.5596000000000001</v>
          </cell>
          <cell r="L9">
            <v>1.5596000000000001</v>
          </cell>
          <cell r="M9">
            <v>1.5596000000000001</v>
          </cell>
        </row>
        <row r="11">
          <cell r="A11" t="str">
            <v>GasPrices</v>
          </cell>
          <cell r="B11">
            <v>2009</v>
          </cell>
          <cell r="C11">
            <v>2010</v>
          </cell>
          <cell r="D11">
            <v>2011</v>
          </cell>
          <cell r="E11">
            <v>2012</v>
          </cell>
          <cell r="F11">
            <v>2013</v>
          </cell>
          <cell r="G11">
            <v>2014</v>
          </cell>
          <cell r="H11">
            <v>2015</v>
          </cell>
          <cell r="I11">
            <v>2016</v>
          </cell>
          <cell r="J11">
            <v>2017</v>
          </cell>
          <cell r="K11">
            <v>2018</v>
          </cell>
          <cell r="L11">
            <v>2019</v>
          </cell>
          <cell r="M11">
            <v>2020</v>
          </cell>
        </row>
        <row r="12">
          <cell r="A12" t="str">
            <v>Waha</v>
          </cell>
          <cell r="B12">
            <v>3.7023000000000001</v>
          </cell>
          <cell r="C12">
            <v>5.3681999999999999</v>
          </cell>
          <cell r="D12">
            <v>6.1632999999999996</v>
          </cell>
          <cell r="E12">
            <v>6.1632999999999996</v>
          </cell>
          <cell r="F12">
            <v>6.1632999999999996</v>
          </cell>
          <cell r="G12">
            <v>6.1632999999999996</v>
          </cell>
          <cell r="H12">
            <v>6.1632999999999996</v>
          </cell>
          <cell r="I12">
            <v>6.1632999999999996</v>
          </cell>
          <cell r="J12">
            <v>6.1632999999999996</v>
          </cell>
          <cell r="K12">
            <v>6.1632999999999996</v>
          </cell>
          <cell r="L12">
            <v>6.1632999999999996</v>
          </cell>
          <cell r="M12">
            <v>6.1632999999999996</v>
          </cell>
        </row>
        <row r="13">
          <cell r="A13" t="str">
            <v>Waha - 0.015</v>
          </cell>
          <cell r="B13">
            <v>3.6873</v>
          </cell>
          <cell r="C13">
            <v>5.3532000000000002</v>
          </cell>
          <cell r="D13">
            <v>6.1482999999999999</v>
          </cell>
          <cell r="E13">
            <v>6.1482999999999999</v>
          </cell>
          <cell r="F13">
            <v>6.1482999999999999</v>
          </cell>
          <cell r="G13">
            <v>6.1482999999999999</v>
          </cell>
          <cell r="H13">
            <v>6.1482999999999999</v>
          </cell>
          <cell r="I13">
            <v>6.1482999999999999</v>
          </cell>
          <cell r="J13">
            <v>6.1482999999999999</v>
          </cell>
          <cell r="K13">
            <v>6.1482999999999999</v>
          </cell>
          <cell r="L13">
            <v>6.1482999999999999</v>
          </cell>
          <cell r="M13">
            <v>6.1482999999999999</v>
          </cell>
        </row>
        <row r="14">
          <cell r="A14" t="str">
            <v>Waha - 0.03</v>
          </cell>
          <cell r="B14">
            <v>3.6723000000000003</v>
          </cell>
          <cell r="C14">
            <v>5.3381999999999996</v>
          </cell>
          <cell r="D14">
            <v>6.1332999999999993</v>
          </cell>
          <cell r="E14">
            <v>6.1332999999999993</v>
          </cell>
          <cell r="F14">
            <v>6.1332999999999993</v>
          </cell>
          <cell r="G14">
            <v>6.1332999999999993</v>
          </cell>
          <cell r="H14">
            <v>6.1332999999999993</v>
          </cell>
          <cell r="I14">
            <v>6.1332999999999993</v>
          </cell>
          <cell r="J14">
            <v>6.1332999999999993</v>
          </cell>
          <cell r="K14">
            <v>6.1332999999999993</v>
          </cell>
          <cell r="L14">
            <v>6.1332999999999993</v>
          </cell>
          <cell r="M14">
            <v>6.1332999999999993</v>
          </cell>
        </row>
        <row r="15">
          <cell r="A15" t="str">
            <v>Permian</v>
          </cell>
          <cell r="B15">
            <v>3.5986000000000002</v>
          </cell>
          <cell r="C15">
            <v>5.3142000000000005</v>
          </cell>
          <cell r="D15">
            <v>6.077</v>
          </cell>
          <cell r="E15">
            <v>6.077</v>
          </cell>
          <cell r="F15">
            <v>6.077</v>
          </cell>
          <cell r="G15">
            <v>6.077</v>
          </cell>
          <cell r="H15">
            <v>6.077</v>
          </cell>
          <cell r="I15">
            <v>6.077</v>
          </cell>
          <cell r="J15">
            <v>6.077</v>
          </cell>
          <cell r="K15">
            <v>6.077</v>
          </cell>
          <cell r="L15">
            <v>6.077</v>
          </cell>
          <cell r="M15">
            <v>6.077</v>
          </cell>
        </row>
        <row r="17">
          <cell r="A17" t="str">
            <v>TandF</v>
          </cell>
          <cell r="B17">
            <v>2009</v>
          </cell>
          <cell r="C17">
            <v>2010</v>
          </cell>
          <cell r="D17">
            <v>2011</v>
          </cell>
          <cell r="E17">
            <v>2012</v>
          </cell>
          <cell r="F17">
            <v>2013</v>
          </cell>
          <cell r="G17">
            <v>2014</v>
          </cell>
          <cell r="H17">
            <v>2015</v>
          </cell>
          <cell r="I17">
            <v>2016</v>
          </cell>
          <cell r="J17">
            <v>2017</v>
          </cell>
          <cell r="K17">
            <v>2018</v>
          </cell>
          <cell r="L17">
            <v>2019</v>
          </cell>
          <cell r="M17">
            <v>2020</v>
          </cell>
        </row>
        <row r="18">
          <cell r="A18" t="str">
            <v>Coyanosa</v>
          </cell>
          <cell r="B18">
            <v>0.04</v>
          </cell>
          <cell r="C18">
            <v>4.8483916190476192E-2</v>
          </cell>
          <cell r="D18">
            <v>5.0097318095238097E-2</v>
          </cell>
          <cell r="E18">
            <v>5.1556975238095236E-2</v>
          </cell>
          <cell r="F18">
            <v>5.3060422095238091E-2</v>
          </cell>
          <cell r="G18">
            <v>5.4608972358095233E-2</v>
          </cell>
          <cell r="H18">
            <v>5.6203979128838087E-2</v>
          </cell>
          <cell r="I18">
            <v>5.7846836102703234E-2</v>
          </cell>
          <cell r="J18">
            <v>5.9538978785784333E-2</v>
          </cell>
          <cell r="K18">
            <v>6.1281885749357855E-2</v>
          </cell>
          <cell r="L18">
            <v>6.30770799218386E-2</v>
          </cell>
          <cell r="M18">
            <v>6.4926129919493758E-2</v>
          </cell>
        </row>
        <row r="19">
          <cell r="A19" t="str">
            <v>Coyanosa - Mod</v>
          </cell>
          <cell r="B19">
            <v>0.04</v>
          </cell>
          <cell r="C19">
            <v>4.8483916190476192E-2</v>
          </cell>
          <cell r="D19">
            <v>5.0097318095238097E-2</v>
          </cell>
          <cell r="E19">
            <v>5.1556975238095236E-2</v>
          </cell>
          <cell r="F19">
            <v>5.3060422095238091E-2</v>
          </cell>
          <cell r="G19">
            <v>5.4608972358095233E-2</v>
          </cell>
          <cell r="H19">
            <v>5.6203979128838087E-2</v>
          </cell>
          <cell r="I19">
            <v>5.7846836102703234E-2</v>
          </cell>
          <cell r="J19">
            <v>5.9538978785784333E-2</v>
          </cell>
          <cell r="K19">
            <v>6.1281885749357855E-2</v>
          </cell>
          <cell r="L19">
            <v>6.30770799218386E-2</v>
          </cell>
          <cell r="M19">
            <v>6.4926129919493758E-2</v>
          </cell>
        </row>
        <row r="20">
          <cell r="A20" t="str">
            <v>Jal #3</v>
          </cell>
          <cell r="B20">
            <v>0.04</v>
          </cell>
          <cell r="C20">
            <v>5.924582095238095E-2</v>
          </cell>
          <cell r="D20">
            <v>6.1182079999999993E-2</v>
          </cell>
          <cell r="E20">
            <v>6.2974279999999994E-2</v>
          </cell>
          <cell r="F20">
            <v>6.4820245999999998E-2</v>
          </cell>
          <cell r="G20">
            <v>6.6721590979999995E-2</v>
          </cell>
          <cell r="H20">
            <v>6.8679976309399982E-2</v>
          </cell>
          <cell r="I20">
            <v>7.0697113198681993E-2</v>
          </cell>
          <cell r="J20">
            <v>7.2774764194642447E-2</v>
          </cell>
          <cell r="K20">
            <v>7.4914744720481721E-2</v>
          </cell>
          <cell r="L20">
            <v>7.7118924662096175E-2</v>
          </cell>
          <cell r="M20">
            <v>7.9389230001959063E-2</v>
          </cell>
        </row>
        <row r="21">
          <cell r="A21" t="str">
            <v>Jal #3 - Mod</v>
          </cell>
          <cell r="B21">
            <v>0.04</v>
          </cell>
          <cell r="C21">
            <v>5.924582095238095E-2</v>
          </cell>
          <cell r="D21">
            <v>6.1182079999999993E-2</v>
          </cell>
          <cell r="E21">
            <v>6.2974279999999994E-2</v>
          </cell>
          <cell r="F21">
            <v>6.4820245999999998E-2</v>
          </cell>
          <cell r="G21">
            <v>6.6721590979999995E-2</v>
          </cell>
          <cell r="H21">
            <v>6.8679976309399982E-2</v>
          </cell>
          <cell r="I21">
            <v>7.0697113198681993E-2</v>
          </cell>
          <cell r="J21">
            <v>7.2774764194642447E-2</v>
          </cell>
          <cell r="K21">
            <v>7.4914744720481721E-2</v>
          </cell>
          <cell r="L21">
            <v>7.7118924662096175E-2</v>
          </cell>
          <cell r="M21">
            <v>7.9389230001959063E-2</v>
          </cell>
        </row>
        <row r="22">
          <cell r="A22" t="str">
            <v>Keystone</v>
          </cell>
          <cell r="B22">
            <v>0.04</v>
          </cell>
          <cell r="C22">
            <v>5.924582095238095E-2</v>
          </cell>
          <cell r="D22">
            <v>6.1182079999999993E-2</v>
          </cell>
          <cell r="E22">
            <v>6.2974279999999994E-2</v>
          </cell>
          <cell r="F22">
            <v>6.4820245999999998E-2</v>
          </cell>
          <cell r="G22">
            <v>6.6721590979999995E-2</v>
          </cell>
          <cell r="H22">
            <v>6.8679976309399982E-2</v>
          </cell>
          <cell r="I22">
            <v>7.0697113198681993E-2</v>
          </cell>
          <cell r="J22">
            <v>7.2774764194642447E-2</v>
          </cell>
          <cell r="K22">
            <v>7.4914744720481721E-2</v>
          </cell>
          <cell r="L22">
            <v>7.7118924662096175E-2</v>
          </cell>
          <cell r="M22">
            <v>7.9389230001959063E-2</v>
          </cell>
        </row>
        <row r="23">
          <cell r="A23" t="str">
            <v>Keystone - Mod</v>
          </cell>
          <cell r="B23">
            <v>0.04</v>
          </cell>
          <cell r="C23">
            <v>5.924582095238095E-2</v>
          </cell>
          <cell r="D23">
            <v>6.1182079999999993E-2</v>
          </cell>
          <cell r="E23">
            <v>6.2974279999999994E-2</v>
          </cell>
          <cell r="F23">
            <v>6.4820245999999998E-2</v>
          </cell>
          <cell r="G23">
            <v>6.6721590979999995E-2</v>
          </cell>
          <cell r="H23">
            <v>6.8679976309399982E-2</v>
          </cell>
          <cell r="I23">
            <v>7.0697113198681993E-2</v>
          </cell>
          <cell r="J23">
            <v>7.2774764194642447E-2</v>
          </cell>
          <cell r="K23">
            <v>7.4914744720481721E-2</v>
          </cell>
          <cell r="L23">
            <v>7.7118924662096175E-2</v>
          </cell>
          <cell r="M23">
            <v>7.9389230001959063E-2</v>
          </cell>
        </row>
        <row r="24">
          <cell r="A24" t="str">
            <v>Tippett</v>
          </cell>
          <cell r="B24">
            <v>0.04</v>
          </cell>
          <cell r="C24">
            <v>4.8483916190476192E-2</v>
          </cell>
          <cell r="D24">
            <v>5.0097318095238097E-2</v>
          </cell>
          <cell r="E24">
            <v>5.1556975238095236E-2</v>
          </cell>
          <cell r="F24">
            <v>5.3060422095238091E-2</v>
          </cell>
          <cell r="G24">
            <v>5.4608972358095233E-2</v>
          </cell>
          <cell r="H24">
            <v>5.6203979128838087E-2</v>
          </cell>
          <cell r="I24">
            <v>5.7846836102703234E-2</v>
          </cell>
          <cell r="J24">
            <v>5.9538978785784333E-2</v>
          </cell>
          <cell r="K24">
            <v>6.1281885749357855E-2</v>
          </cell>
          <cell r="L24">
            <v>6.30770799218386E-2</v>
          </cell>
          <cell r="M24">
            <v>6.4926129919493758E-2</v>
          </cell>
        </row>
        <row r="25">
          <cell r="A25" t="str">
            <v>Tippett - Mod</v>
          </cell>
          <cell r="B25">
            <v>0.04</v>
          </cell>
          <cell r="C25">
            <v>4.8483916190476192E-2</v>
          </cell>
          <cell r="D25">
            <v>5.0097318095238097E-2</v>
          </cell>
          <cell r="E25">
            <v>5.1556975238095236E-2</v>
          </cell>
          <cell r="F25">
            <v>5.3060422095238091E-2</v>
          </cell>
          <cell r="G25">
            <v>5.4608972358095233E-2</v>
          </cell>
          <cell r="H25">
            <v>5.6203979128838087E-2</v>
          </cell>
          <cell r="I25">
            <v>5.7846836102703234E-2</v>
          </cell>
          <cell r="J25">
            <v>5.9538978785784333E-2</v>
          </cell>
          <cell r="K25">
            <v>6.1281885749357855E-2</v>
          </cell>
          <cell r="L25">
            <v>6.30770799218386E-2</v>
          </cell>
          <cell r="M25">
            <v>6.4926129919493758E-2</v>
          </cell>
        </row>
      </sheetData>
      <sheetData sheetId="6">
        <row r="7">
          <cell r="D7" t="e">
            <v>#VALUE!</v>
          </cell>
        </row>
      </sheetData>
      <sheetData sheetId="7"/>
      <sheetData sheetId="8"/>
      <sheetData sheetId="9"/>
      <sheetData sheetId="10"/>
      <sheetData sheetId="11">
        <row r="35">
          <cell r="A35" t="str">
            <v>390.011 Buildings (30 Yrs)</v>
          </cell>
          <cell r="F35">
            <v>390.01100000000002</v>
          </cell>
          <cell r="G35" t="str">
            <v>Buildings</v>
          </cell>
          <cell r="H35">
            <v>30</v>
          </cell>
        </row>
        <row r="36">
          <cell r="A36" t="str">
            <v>390.012 Building Overhaul (6 Yrs)</v>
          </cell>
          <cell r="F36">
            <v>390.012</v>
          </cell>
          <cell r="G36" t="str">
            <v>Building Overhaul</v>
          </cell>
          <cell r="H36">
            <v>6</v>
          </cell>
        </row>
        <row r="37">
          <cell r="A37" t="str">
            <v>390.013 Leasehold Improvements (5 Yrs)</v>
          </cell>
          <cell r="F37">
            <v>390.01299999999998</v>
          </cell>
          <cell r="G37" t="str">
            <v>Leasehold Improvements</v>
          </cell>
          <cell r="H37">
            <v>5</v>
          </cell>
        </row>
      </sheetData>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VMAstsumry"/>
      <sheetName val="Exectutive Summry vs. GL"/>
      <sheetName val="ACTIVITY TIE OUT"/>
      <sheetName val="Working Gas Storage Position"/>
      <sheetName val="BOOK 0503"/>
      <sheetName val="storgvol_smrypricing_GL"/>
      <sheetName val="DSAR"/>
      <sheetName val="summary by source 2004"/>
      <sheetName val="Expense Escalation-Old-dk"/>
    </sheetNames>
    <sheetDataSet>
      <sheetData sheetId="0"/>
      <sheetData sheetId="1"/>
      <sheetData sheetId="2"/>
      <sheetData sheetId="3"/>
      <sheetData sheetId="4"/>
      <sheetData sheetId="5"/>
      <sheetData sheetId="6"/>
      <sheetData sheetId="7" refreshError="1">
        <row r="6">
          <cell r="A6">
            <v>1</v>
          </cell>
          <cell r="B6">
            <v>76</v>
          </cell>
          <cell r="C6">
            <v>-96</v>
          </cell>
          <cell r="D6">
            <v>0</v>
          </cell>
          <cell r="E6">
            <v>-191</v>
          </cell>
          <cell r="F6">
            <v>0</v>
          </cell>
          <cell r="G6">
            <v>-89</v>
          </cell>
          <cell r="H6">
            <v>-104</v>
          </cell>
          <cell r="I6">
            <v>-49</v>
          </cell>
          <cell r="J6">
            <v>-100</v>
          </cell>
          <cell r="K6">
            <v>-32</v>
          </cell>
          <cell r="L6">
            <v>-16</v>
          </cell>
          <cell r="M6">
            <v>-414</v>
          </cell>
          <cell r="P6">
            <v>-1015</v>
          </cell>
          <cell r="S6">
            <v>-601.89285714285711</v>
          </cell>
          <cell r="T6">
            <v>-1015</v>
          </cell>
          <cell r="U6">
            <v>-750</v>
          </cell>
          <cell r="V6">
            <v>-601.89285714285711</v>
          </cell>
          <cell r="W6">
            <v>-374</v>
          </cell>
          <cell r="X6">
            <v>-405</v>
          </cell>
          <cell r="Y6">
            <v>-317.07142857142856</v>
          </cell>
          <cell r="AA6">
            <v>0</v>
          </cell>
          <cell r="AB6">
            <v>-12.178571428571429</v>
          </cell>
          <cell r="AF6">
            <v>0</v>
          </cell>
          <cell r="AG6">
            <v>2.6428571428571428</v>
          </cell>
          <cell r="AL6">
            <v>-287</v>
          </cell>
          <cell r="AM6">
            <v>-345</v>
          </cell>
          <cell r="AN6">
            <v>-275.28571428571428</v>
          </cell>
          <cell r="AR6">
            <v>-661</v>
          </cell>
          <cell r="AS6">
            <v>-750</v>
          </cell>
          <cell r="AT6">
            <v>-592.35714285714289</v>
          </cell>
          <cell r="AV6">
            <v>-16.321428571428573</v>
          </cell>
          <cell r="AW6">
            <v>-74.857142857142861</v>
          </cell>
          <cell r="AX6">
            <v>-90.678571428571431</v>
          </cell>
          <cell r="AY6">
            <v>-73.642857142857139</v>
          </cell>
          <cell r="AZ6">
            <v>-27.071428571428573</v>
          </cell>
          <cell r="BA6">
            <v>-34.5</v>
          </cell>
          <cell r="BB6">
            <v>-212.03571428571428</v>
          </cell>
          <cell r="BC6">
            <v>1.5</v>
          </cell>
          <cell r="BD6">
            <v>-59.5</v>
          </cell>
          <cell r="BE6">
            <v>-5.25</v>
          </cell>
          <cell r="BJ6">
            <v>-15</v>
          </cell>
          <cell r="BK6">
            <v>-110</v>
          </cell>
          <cell r="BL6">
            <v>-100</v>
          </cell>
          <cell r="BM6">
            <v>-100</v>
          </cell>
          <cell r="BN6">
            <v>-35</v>
          </cell>
          <cell r="BO6">
            <v>-45</v>
          </cell>
          <cell r="BP6">
            <v>-225</v>
          </cell>
          <cell r="BQ6">
            <v>-40</v>
          </cell>
          <cell r="BR6">
            <v>-80</v>
          </cell>
          <cell r="BS6">
            <v>0</v>
          </cell>
          <cell r="BY6">
            <v>-0.60189285714285712</v>
          </cell>
          <cell r="CB6">
            <v>-1.0149999999999999</v>
          </cell>
          <cell r="CD6">
            <v>-0.60189285714285712</v>
          </cell>
        </row>
        <row r="7">
          <cell r="A7">
            <v>2</v>
          </cell>
          <cell r="B7">
            <v>-33</v>
          </cell>
          <cell r="C7">
            <v>-90</v>
          </cell>
          <cell r="D7">
            <v>-17</v>
          </cell>
          <cell r="E7">
            <v>-151</v>
          </cell>
          <cell r="F7">
            <v>0</v>
          </cell>
          <cell r="G7">
            <v>-111</v>
          </cell>
          <cell r="H7">
            <v>-105</v>
          </cell>
          <cell r="I7">
            <v>-45</v>
          </cell>
          <cell r="J7">
            <v>-97</v>
          </cell>
          <cell r="K7">
            <v>-37</v>
          </cell>
          <cell r="L7">
            <v>-33</v>
          </cell>
          <cell r="M7">
            <v>-706</v>
          </cell>
          <cell r="P7">
            <v>-1425</v>
          </cell>
          <cell r="S7">
            <v>-601.89285714285711</v>
          </cell>
          <cell r="T7">
            <v>-1425</v>
          </cell>
          <cell r="U7">
            <v>-750</v>
          </cell>
          <cell r="V7">
            <v>-601.89285714285711</v>
          </cell>
          <cell r="W7">
            <v>-395</v>
          </cell>
          <cell r="X7">
            <v>-405</v>
          </cell>
          <cell r="Y7">
            <v>-317.07142857142856</v>
          </cell>
          <cell r="AA7">
            <v>0</v>
          </cell>
          <cell r="AB7">
            <v>-12.178571428571429</v>
          </cell>
          <cell r="AF7">
            <v>0</v>
          </cell>
          <cell r="AG7">
            <v>2.6428571428571428</v>
          </cell>
          <cell r="AL7">
            <v>-258</v>
          </cell>
          <cell r="AM7">
            <v>-345</v>
          </cell>
          <cell r="AN7">
            <v>-275.28571428571428</v>
          </cell>
          <cell r="AR7">
            <v>-653</v>
          </cell>
          <cell r="AS7">
            <v>-750</v>
          </cell>
          <cell r="AT7">
            <v>-592.35714285714289</v>
          </cell>
          <cell r="AV7">
            <v>-16.321428571428573</v>
          </cell>
          <cell r="AW7">
            <v>-74.857142857142861</v>
          </cell>
          <cell r="AX7">
            <v>-90.678571428571431</v>
          </cell>
          <cell r="AY7">
            <v>-73.642857142857139</v>
          </cell>
          <cell r="AZ7">
            <v>-27.071428571428573</v>
          </cell>
          <cell r="BA7">
            <v>-34.5</v>
          </cell>
          <cell r="BB7">
            <v>-212.03571428571428</v>
          </cell>
          <cell r="BC7">
            <v>1.5</v>
          </cell>
          <cell r="BD7">
            <v>-59.5</v>
          </cell>
          <cell r="BE7">
            <v>-5.25</v>
          </cell>
          <cell r="BJ7">
            <v>-15</v>
          </cell>
          <cell r="BK7">
            <v>-110</v>
          </cell>
          <cell r="BL7">
            <v>-100</v>
          </cell>
          <cell r="BM7">
            <v>-100</v>
          </cell>
          <cell r="BN7">
            <v>-35</v>
          </cell>
          <cell r="BO7">
            <v>-45</v>
          </cell>
          <cell r="BP7">
            <v>-225</v>
          </cell>
          <cell r="BQ7">
            <v>-40</v>
          </cell>
          <cell r="BR7">
            <v>-80</v>
          </cell>
          <cell r="BS7">
            <v>0</v>
          </cell>
          <cell r="BY7">
            <v>-1.2037857142857142</v>
          </cell>
          <cell r="CB7">
            <v>-2.44</v>
          </cell>
          <cell r="CD7">
            <v>-1.2037857142857142</v>
          </cell>
        </row>
        <row r="8">
          <cell r="A8">
            <v>3</v>
          </cell>
          <cell r="B8">
            <v>-30</v>
          </cell>
          <cell r="C8">
            <v>-84</v>
          </cell>
          <cell r="D8">
            <v>0</v>
          </cell>
          <cell r="E8">
            <v>-163</v>
          </cell>
          <cell r="F8">
            <v>0</v>
          </cell>
          <cell r="G8">
            <v>-33</v>
          </cell>
          <cell r="H8">
            <v>-105</v>
          </cell>
          <cell r="I8">
            <v>-28</v>
          </cell>
          <cell r="J8">
            <v>-86</v>
          </cell>
          <cell r="K8">
            <v>-11</v>
          </cell>
          <cell r="L8">
            <v>0</v>
          </cell>
          <cell r="M8">
            <v>-528</v>
          </cell>
          <cell r="P8">
            <v>-1068</v>
          </cell>
          <cell r="S8">
            <v>-601.89285714285711</v>
          </cell>
          <cell r="T8">
            <v>-1068</v>
          </cell>
          <cell r="U8">
            <v>-750</v>
          </cell>
          <cell r="V8">
            <v>-601.89285714285711</v>
          </cell>
          <cell r="W8">
            <v>-263</v>
          </cell>
          <cell r="X8">
            <v>-405</v>
          </cell>
          <cell r="Y8">
            <v>-317.07142857142856</v>
          </cell>
          <cell r="AA8">
            <v>0</v>
          </cell>
          <cell r="AB8">
            <v>-12.178571428571429</v>
          </cell>
          <cell r="AF8">
            <v>0</v>
          </cell>
          <cell r="AG8">
            <v>2.6428571428571428</v>
          </cell>
          <cell r="AL8">
            <v>-247</v>
          </cell>
          <cell r="AM8">
            <v>-345</v>
          </cell>
          <cell r="AN8">
            <v>-275.28571428571428</v>
          </cell>
          <cell r="AR8">
            <v>-510</v>
          </cell>
          <cell r="AS8">
            <v>-750</v>
          </cell>
          <cell r="AT8">
            <v>-592.35714285714289</v>
          </cell>
          <cell r="AV8">
            <v>-16.321428571428573</v>
          </cell>
          <cell r="AW8">
            <v>-74.857142857142861</v>
          </cell>
          <cell r="AX8">
            <v>-90.678571428571431</v>
          </cell>
          <cell r="AY8">
            <v>-73.642857142857139</v>
          </cell>
          <cell r="AZ8">
            <v>-27.071428571428573</v>
          </cell>
          <cell r="BA8">
            <v>-34.5</v>
          </cell>
          <cell r="BB8">
            <v>-212.03571428571428</v>
          </cell>
          <cell r="BC8">
            <v>1.5</v>
          </cell>
          <cell r="BD8">
            <v>-59.5</v>
          </cell>
          <cell r="BE8">
            <v>-5.25</v>
          </cell>
          <cell r="BJ8">
            <v>-15</v>
          </cell>
          <cell r="BK8">
            <v>-110</v>
          </cell>
          <cell r="BL8">
            <v>-100</v>
          </cell>
          <cell r="BM8">
            <v>-100</v>
          </cell>
          <cell r="BN8">
            <v>-35</v>
          </cell>
          <cell r="BO8">
            <v>-45</v>
          </cell>
          <cell r="BP8">
            <v>-225</v>
          </cell>
          <cell r="BQ8">
            <v>-40</v>
          </cell>
          <cell r="BR8">
            <v>-80</v>
          </cell>
          <cell r="BS8">
            <v>0</v>
          </cell>
          <cell r="BY8">
            <v>-1.8056785714285715</v>
          </cell>
          <cell r="CB8">
            <v>-3.508</v>
          </cell>
          <cell r="CD8">
            <v>-1.8056785714285715</v>
          </cell>
        </row>
        <row r="9">
          <cell r="A9">
            <v>4</v>
          </cell>
          <cell r="B9">
            <v>-60</v>
          </cell>
          <cell r="C9">
            <v>-52</v>
          </cell>
          <cell r="D9">
            <v>0</v>
          </cell>
          <cell r="E9">
            <v>0</v>
          </cell>
          <cell r="F9">
            <v>0</v>
          </cell>
          <cell r="G9">
            <v>-12</v>
          </cell>
          <cell r="H9">
            <v>-105</v>
          </cell>
          <cell r="I9">
            <v>0</v>
          </cell>
          <cell r="J9">
            <v>-98</v>
          </cell>
          <cell r="K9">
            <v>-4</v>
          </cell>
          <cell r="L9">
            <v>90</v>
          </cell>
          <cell r="M9">
            <v>-67</v>
          </cell>
          <cell r="P9">
            <v>-308</v>
          </cell>
          <cell r="S9">
            <v>-601.89285714285711</v>
          </cell>
          <cell r="T9">
            <v>-308</v>
          </cell>
          <cell r="U9">
            <v>-750</v>
          </cell>
          <cell r="V9">
            <v>-601.89285714285711</v>
          </cell>
          <cell r="W9">
            <v>-219</v>
          </cell>
          <cell r="X9">
            <v>-405</v>
          </cell>
          <cell r="Y9">
            <v>-317.07142857142856</v>
          </cell>
          <cell r="AA9">
            <v>0</v>
          </cell>
          <cell r="AB9">
            <v>-12.178571428571429</v>
          </cell>
          <cell r="AF9">
            <v>0</v>
          </cell>
          <cell r="AG9">
            <v>2.6428571428571428</v>
          </cell>
          <cell r="AL9">
            <v>-52</v>
          </cell>
          <cell r="AM9">
            <v>-345</v>
          </cell>
          <cell r="AN9">
            <v>-275.28571428571428</v>
          </cell>
          <cell r="AR9">
            <v>-271</v>
          </cell>
          <cell r="AS9">
            <v>-750</v>
          </cell>
          <cell r="AT9">
            <v>-592.35714285714289</v>
          </cell>
          <cell r="AV9">
            <v>-16.321428571428573</v>
          </cell>
          <cell r="AW9">
            <v>-74.857142857142861</v>
          </cell>
          <cell r="AX9">
            <v>-90.678571428571431</v>
          </cell>
          <cell r="AY9">
            <v>-73.642857142857139</v>
          </cell>
          <cell r="AZ9">
            <v>-27.071428571428573</v>
          </cell>
          <cell r="BA9">
            <v>-34.5</v>
          </cell>
          <cell r="BB9">
            <v>-212.03571428571428</v>
          </cell>
          <cell r="BC9">
            <v>1.5</v>
          </cell>
          <cell r="BD9">
            <v>-59.5</v>
          </cell>
          <cell r="BE9">
            <v>-5.25</v>
          </cell>
          <cell r="BJ9">
            <v>-15</v>
          </cell>
          <cell r="BK9">
            <v>-110</v>
          </cell>
          <cell r="BL9">
            <v>-100</v>
          </cell>
          <cell r="BM9">
            <v>-100</v>
          </cell>
          <cell r="BN9">
            <v>-35</v>
          </cell>
          <cell r="BO9">
            <v>-45</v>
          </cell>
          <cell r="BP9">
            <v>-225</v>
          </cell>
          <cell r="BQ9">
            <v>-40</v>
          </cell>
          <cell r="BR9">
            <v>-80</v>
          </cell>
          <cell r="BS9">
            <v>0</v>
          </cell>
          <cell r="BY9">
            <v>-2.4075714285714285</v>
          </cell>
          <cell r="CB9">
            <v>-3.8159999999999998</v>
          </cell>
          <cell r="CD9">
            <v>-2.4075714285714285</v>
          </cell>
        </row>
        <row r="10">
          <cell r="A10">
            <v>5</v>
          </cell>
          <cell r="B10">
            <v>12</v>
          </cell>
          <cell r="C10">
            <v>-28</v>
          </cell>
          <cell r="D10">
            <v>46</v>
          </cell>
          <cell r="E10">
            <v>0</v>
          </cell>
          <cell r="F10">
            <v>0</v>
          </cell>
          <cell r="G10">
            <v>0</v>
          </cell>
          <cell r="H10">
            <v>-105</v>
          </cell>
          <cell r="I10">
            <v>-1</v>
          </cell>
          <cell r="J10">
            <v>-38</v>
          </cell>
          <cell r="K10">
            <v>0</v>
          </cell>
          <cell r="L10">
            <v>225</v>
          </cell>
          <cell r="M10">
            <v>129</v>
          </cell>
          <cell r="P10">
            <v>240</v>
          </cell>
          <cell r="S10">
            <v>-601.89285714285711</v>
          </cell>
          <cell r="T10">
            <v>240</v>
          </cell>
          <cell r="U10">
            <v>-750</v>
          </cell>
          <cell r="V10">
            <v>-601.89285714285711</v>
          </cell>
          <cell r="W10">
            <v>-144</v>
          </cell>
          <cell r="X10">
            <v>-405</v>
          </cell>
          <cell r="Y10">
            <v>-317.07142857142856</v>
          </cell>
          <cell r="AA10">
            <v>0</v>
          </cell>
          <cell r="AB10">
            <v>-12.178571428571429</v>
          </cell>
          <cell r="AF10">
            <v>0</v>
          </cell>
          <cell r="AG10">
            <v>2.6428571428571428</v>
          </cell>
          <cell r="AL10">
            <v>18</v>
          </cell>
          <cell r="AM10">
            <v>-345</v>
          </cell>
          <cell r="AN10">
            <v>-275.28571428571428</v>
          </cell>
          <cell r="AR10">
            <v>-126</v>
          </cell>
          <cell r="AS10">
            <v>-750</v>
          </cell>
          <cell r="AT10">
            <v>-592.35714285714289</v>
          </cell>
          <cell r="AV10">
            <v>-16.321428571428573</v>
          </cell>
          <cell r="AW10">
            <v>-74.857142857142861</v>
          </cell>
          <cell r="AX10">
            <v>-90.678571428571431</v>
          </cell>
          <cell r="AY10">
            <v>-73.642857142857139</v>
          </cell>
          <cell r="AZ10">
            <v>-27.071428571428573</v>
          </cell>
          <cell r="BA10">
            <v>-34.5</v>
          </cell>
          <cell r="BB10">
            <v>-212.03571428571428</v>
          </cell>
          <cell r="BC10">
            <v>1.5</v>
          </cell>
          <cell r="BD10">
            <v>-59.5</v>
          </cell>
          <cell r="BE10">
            <v>-5.25</v>
          </cell>
          <cell r="BJ10">
            <v>-15</v>
          </cell>
          <cell r="BK10">
            <v>-110</v>
          </cell>
          <cell r="BL10">
            <v>-100</v>
          </cell>
          <cell r="BM10">
            <v>-100</v>
          </cell>
          <cell r="BN10">
            <v>-35</v>
          </cell>
          <cell r="BO10">
            <v>-45</v>
          </cell>
          <cell r="BP10">
            <v>-225</v>
          </cell>
          <cell r="BQ10">
            <v>-40</v>
          </cell>
          <cell r="BR10">
            <v>-80</v>
          </cell>
          <cell r="BS10">
            <v>0</v>
          </cell>
          <cell r="BY10">
            <v>-3.0094642857142855</v>
          </cell>
          <cell r="CD10">
            <v>-3.0094642857142855</v>
          </cell>
        </row>
        <row r="11">
          <cell r="A11">
            <v>6</v>
          </cell>
          <cell r="B11">
            <v>48</v>
          </cell>
          <cell r="C11">
            <v>-30</v>
          </cell>
          <cell r="D11">
            <v>30</v>
          </cell>
          <cell r="E11">
            <v>-10</v>
          </cell>
          <cell r="F11">
            <v>0</v>
          </cell>
          <cell r="G11">
            <v>-28</v>
          </cell>
          <cell r="H11">
            <v>-105</v>
          </cell>
          <cell r="I11">
            <v>-2</v>
          </cell>
          <cell r="J11">
            <v>-80</v>
          </cell>
          <cell r="K11">
            <v>-10</v>
          </cell>
          <cell r="L11">
            <v>179</v>
          </cell>
          <cell r="M11">
            <v>48</v>
          </cell>
          <cell r="P11">
            <v>40</v>
          </cell>
          <cell r="S11">
            <v>-601.89285714285711</v>
          </cell>
          <cell r="T11">
            <v>40</v>
          </cell>
          <cell r="U11">
            <v>-750</v>
          </cell>
          <cell r="V11">
            <v>-601.89285714285711</v>
          </cell>
          <cell r="W11">
            <v>-225</v>
          </cell>
          <cell r="X11">
            <v>-405</v>
          </cell>
          <cell r="Y11">
            <v>-317.07142857142856</v>
          </cell>
          <cell r="AA11">
            <v>0</v>
          </cell>
          <cell r="AB11">
            <v>-12.178571428571429</v>
          </cell>
          <cell r="AF11">
            <v>0</v>
          </cell>
          <cell r="AG11">
            <v>2.6428571428571428</v>
          </cell>
          <cell r="AL11">
            <v>-10</v>
          </cell>
          <cell r="AM11">
            <v>-345</v>
          </cell>
          <cell r="AN11">
            <v>-275.28571428571428</v>
          </cell>
          <cell r="AR11">
            <v>-235</v>
          </cell>
          <cell r="AS11">
            <v>-750</v>
          </cell>
          <cell r="AT11">
            <v>-592.35714285714289</v>
          </cell>
          <cell r="AV11">
            <v>-16.321428571428573</v>
          </cell>
          <cell r="AW11">
            <v>-74.857142857142861</v>
          </cell>
          <cell r="AX11">
            <v>-90.678571428571431</v>
          </cell>
          <cell r="AY11">
            <v>-73.642857142857139</v>
          </cell>
          <cell r="AZ11">
            <v>-27.071428571428573</v>
          </cell>
          <cell r="BA11">
            <v>-34.5</v>
          </cell>
          <cell r="BB11">
            <v>-212.03571428571428</v>
          </cell>
          <cell r="BC11">
            <v>1.5</v>
          </cell>
          <cell r="BD11">
            <v>-59.5</v>
          </cell>
          <cell r="BE11">
            <v>-5.25</v>
          </cell>
          <cell r="BJ11">
            <v>-15</v>
          </cell>
          <cell r="BK11">
            <v>-110</v>
          </cell>
          <cell r="BL11">
            <v>-100</v>
          </cell>
          <cell r="BM11">
            <v>-100</v>
          </cell>
          <cell r="BN11">
            <v>-35</v>
          </cell>
          <cell r="BO11">
            <v>-45</v>
          </cell>
          <cell r="BP11">
            <v>-225</v>
          </cell>
          <cell r="BQ11">
            <v>-40</v>
          </cell>
          <cell r="BR11">
            <v>-80</v>
          </cell>
          <cell r="BS11">
            <v>0</v>
          </cell>
          <cell r="BY11">
            <v>-3.6113571428571425</v>
          </cell>
          <cell r="CD11">
            <v>-3.6113571428571425</v>
          </cell>
        </row>
        <row r="12">
          <cell r="A12">
            <v>7</v>
          </cell>
          <cell r="B12">
            <v>0</v>
          </cell>
          <cell r="C12">
            <v>-60</v>
          </cell>
          <cell r="D12">
            <v>0</v>
          </cell>
          <cell r="E12">
            <v>-88</v>
          </cell>
          <cell r="F12">
            <v>0</v>
          </cell>
          <cell r="G12">
            <v>-125</v>
          </cell>
          <cell r="H12">
            <v>-105</v>
          </cell>
          <cell r="I12">
            <v>-45</v>
          </cell>
          <cell r="J12">
            <v>-98</v>
          </cell>
          <cell r="K12">
            <v>-40</v>
          </cell>
          <cell r="L12">
            <v>-53</v>
          </cell>
          <cell r="M12">
            <v>-153</v>
          </cell>
          <cell r="P12">
            <v>-767</v>
          </cell>
          <cell r="S12">
            <v>-601.89285714285711</v>
          </cell>
          <cell r="T12">
            <v>-767</v>
          </cell>
          <cell r="U12">
            <v>-750</v>
          </cell>
          <cell r="V12">
            <v>-601.89285714285711</v>
          </cell>
          <cell r="W12">
            <v>-413</v>
          </cell>
          <cell r="X12">
            <v>-405</v>
          </cell>
          <cell r="Y12">
            <v>-317.07142857142856</v>
          </cell>
          <cell r="AA12">
            <v>0</v>
          </cell>
          <cell r="AB12">
            <v>-12.178571428571429</v>
          </cell>
          <cell r="AF12">
            <v>0</v>
          </cell>
          <cell r="AG12">
            <v>2.6428571428571428</v>
          </cell>
          <cell r="AL12">
            <v>-148</v>
          </cell>
          <cell r="AM12">
            <v>-345</v>
          </cell>
          <cell r="AN12">
            <v>-275.28571428571428</v>
          </cell>
          <cell r="AR12">
            <v>-561</v>
          </cell>
          <cell r="AS12">
            <v>-750</v>
          </cell>
          <cell r="AT12">
            <v>-592.35714285714289</v>
          </cell>
          <cell r="AV12">
            <v>-16.321428571428573</v>
          </cell>
          <cell r="AW12">
            <v>-74.857142857142861</v>
          </cell>
          <cell r="AX12">
            <v>-90.678571428571431</v>
          </cell>
          <cell r="AY12">
            <v>-73.642857142857139</v>
          </cell>
          <cell r="AZ12">
            <v>-27.071428571428573</v>
          </cell>
          <cell r="BA12">
            <v>-34.5</v>
          </cell>
          <cell r="BB12">
            <v>-212.03571428571428</v>
          </cell>
          <cell r="BC12">
            <v>1.5</v>
          </cell>
          <cell r="BD12">
            <v>-59.5</v>
          </cell>
          <cell r="BE12">
            <v>-5.25</v>
          </cell>
          <cell r="BJ12">
            <v>-15</v>
          </cell>
          <cell r="BK12">
            <v>-110</v>
          </cell>
          <cell r="BL12">
            <v>-100</v>
          </cell>
          <cell r="BM12">
            <v>-100</v>
          </cell>
          <cell r="BN12">
            <v>-35</v>
          </cell>
          <cell r="BO12">
            <v>-45</v>
          </cell>
          <cell r="BP12">
            <v>-225</v>
          </cell>
          <cell r="BQ12">
            <v>-40</v>
          </cell>
          <cell r="BR12">
            <v>-80</v>
          </cell>
          <cell r="BS12">
            <v>0</v>
          </cell>
          <cell r="BY12">
            <v>-4.2132499999999995</v>
          </cell>
          <cell r="CD12">
            <v>-4.2132499999999995</v>
          </cell>
        </row>
        <row r="13">
          <cell r="A13">
            <v>8</v>
          </cell>
          <cell r="B13">
            <v>0</v>
          </cell>
          <cell r="C13">
            <v>-78</v>
          </cell>
          <cell r="D13">
            <v>-37</v>
          </cell>
          <cell r="E13">
            <v>-294</v>
          </cell>
          <cell r="F13">
            <v>-18</v>
          </cell>
          <cell r="G13">
            <v>-121</v>
          </cell>
          <cell r="H13">
            <v>-105</v>
          </cell>
          <cell r="I13">
            <v>-46</v>
          </cell>
          <cell r="J13">
            <v>-99</v>
          </cell>
          <cell r="K13">
            <v>-40</v>
          </cell>
          <cell r="L13">
            <v>-131</v>
          </cell>
          <cell r="M13">
            <v>-331</v>
          </cell>
          <cell r="P13">
            <v>-1300</v>
          </cell>
          <cell r="S13">
            <v>-601.89285714285711</v>
          </cell>
          <cell r="T13">
            <v>-1300</v>
          </cell>
          <cell r="U13">
            <v>-750</v>
          </cell>
          <cell r="V13">
            <v>-601.89285714285711</v>
          </cell>
          <cell r="W13">
            <v>-429</v>
          </cell>
          <cell r="X13">
            <v>-405</v>
          </cell>
          <cell r="Y13">
            <v>-317.07142857142856</v>
          </cell>
          <cell r="AA13">
            <v>0</v>
          </cell>
          <cell r="AB13">
            <v>-12.178571428571429</v>
          </cell>
          <cell r="AF13">
            <v>0</v>
          </cell>
          <cell r="AG13">
            <v>2.6428571428571428</v>
          </cell>
          <cell r="AL13">
            <v>-409</v>
          </cell>
          <cell r="AM13">
            <v>-345</v>
          </cell>
          <cell r="AN13">
            <v>-275.28571428571428</v>
          </cell>
          <cell r="AR13">
            <v>-838</v>
          </cell>
          <cell r="AS13">
            <v>-750</v>
          </cell>
          <cell r="AT13">
            <v>-592.35714285714289</v>
          </cell>
          <cell r="AV13">
            <v>-16.321428571428573</v>
          </cell>
          <cell r="AW13">
            <v>-74.857142857142861</v>
          </cell>
          <cell r="AX13">
            <v>-90.678571428571431</v>
          </cell>
          <cell r="AY13">
            <v>-73.642857142857139</v>
          </cell>
          <cell r="AZ13">
            <v>-27.071428571428573</v>
          </cell>
          <cell r="BA13">
            <v>-34.5</v>
          </cell>
          <cell r="BB13">
            <v>-212.03571428571428</v>
          </cell>
          <cell r="BC13">
            <v>1.5</v>
          </cell>
          <cell r="BD13">
            <v>-59.5</v>
          </cell>
          <cell r="BE13">
            <v>-5.25</v>
          </cell>
          <cell r="BJ13">
            <v>-15</v>
          </cell>
          <cell r="BK13">
            <v>-110</v>
          </cell>
          <cell r="BL13">
            <v>-100</v>
          </cell>
          <cell r="BM13">
            <v>-100</v>
          </cell>
          <cell r="BN13">
            <v>-35</v>
          </cell>
          <cell r="BO13">
            <v>-45</v>
          </cell>
          <cell r="BP13">
            <v>-225</v>
          </cell>
          <cell r="BQ13">
            <v>-40</v>
          </cell>
          <cell r="BR13">
            <v>-80</v>
          </cell>
          <cell r="BS13">
            <v>0</v>
          </cell>
          <cell r="BY13">
            <v>-4.8151428571428569</v>
          </cell>
          <cell r="CD13">
            <v>-4.8151428571428569</v>
          </cell>
        </row>
        <row r="14">
          <cell r="A14">
            <v>9</v>
          </cell>
          <cell r="B14">
            <v>0</v>
          </cell>
          <cell r="C14">
            <v>-74</v>
          </cell>
          <cell r="D14">
            <v>-44</v>
          </cell>
          <cell r="E14">
            <v>-413</v>
          </cell>
          <cell r="F14">
            <v>-20</v>
          </cell>
          <cell r="G14">
            <v>-120</v>
          </cell>
          <cell r="H14">
            <v>-105</v>
          </cell>
          <cell r="I14">
            <v>-46</v>
          </cell>
          <cell r="J14">
            <v>-100</v>
          </cell>
          <cell r="K14">
            <v>-40</v>
          </cell>
          <cell r="L14">
            <v>-181</v>
          </cell>
          <cell r="M14">
            <v>-219</v>
          </cell>
          <cell r="P14">
            <v>-1362</v>
          </cell>
          <cell r="S14">
            <v>-601.89285714285711</v>
          </cell>
          <cell r="T14">
            <v>-1362</v>
          </cell>
          <cell r="U14">
            <v>-750</v>
          </cell>
          <cell r="V14">
            <v>-601.89285714285711</v>
          </cell>
          <cell r="W14">
            <v>-431</v>
          </cell>
          <cell r="X14">
            <v>-405</v>
          </cell>
          <cell r="Y14">
            <v>-317.07142857142856</v>
          </cell>
          <cell r="AA14">
            <v>0</v>
          </cell>
          <cell r="AB14">
            <v>-12.178571428571429</v>
          </cell>
          <cell r="AF14">
            <v>0</v>
          </cell>
          <cell r="AG14">
            <v>2.6428571428571428</v>
          </cell>
          <cell r="AL14">
            <v>-531</v>
          </cell>
          <cell r="AM14">
            <v>-345</v>
          </cell>
          <cell r="AN14">
            <v>-275.28571428571428</v>
          </cell>
          <cell r="AR14">
            <v>-962</v>
          </cell>
          <cell r="AS14">
            <v>-750</v>
          </cell>
          <cell r="AT14">
            <v>-592.35714285714289</v>
          </cell>
          <cell r="AV14">
            <v>-16.321428571428573</v>
          </cell>
          <cell r="AW14">
            <v>-74.857142857142861</v>
          </cell>
          <cell r="AX14">
            <v>-90.678571428571431</v>
          </cell>
          <cell r="AY14">
            <v>-73.642857142857139</v>
          </cell>
          <cell r="AZ14">
            <v>-27.071428571428573</v>
          </cell>
          <cell r="BA14">
            <v>-34.5</v>
          </cell>
          <cell r="BB14">
            <v>-212.03571428571428</v>
          </cell>
          <cell r="BC14">
            <v>1.5</v>
          </cell>
          <cell r="BD14">
            <v>-59.5</v>
          </cell>
          <cell r="BE14">
            <v>-5.25</v>
          </cell>
          <cell r="BJ14">
            <v>-15</v>
          </cell>
          <cell r="BK14">
            <v>-110</v>
          </cell>
          <cell r="BL14">
            <v>-100</v>
          </cell>
          <cell r="BM14">
            <v>-100</v>
          </cell>
          <cell r="BN14">
            <v>-35</v>
          </cell>
          <cell r="BO14">
            <v>-45</v>
          </cell>
          <cell r="BP14">
            <v>-225</v>
          </cell>
          <cell r="BQ14">
            <v>-40</v>
          </cell>
          <cell r="BR14">
            <v>-80</v>
          </cell>
          <cell r="BS14">
            <v>0</v>
          </cell>
          <cell r="BY14">
            <v>-5.4170357142857144</v>
          </cell>
          <cell r="CD14">
            <v>-5.4170357142857144</v>
          </cell>
        </row>
        <row r="15">
          <cell r="A15">
            <v>10</v>
          </cell>
          <cell r="B15">
            <v>0</v>
          </cell>
          <cell r="C15">
            <v>-71</v>
          </cell>
          <cell r="D15">
            <v>-14</v>
          </cell>
          <cell r="E15">
            <v>-286</v>
          </cell>
          <cell r="F15">
            <v>-18</v>
          </cell>
          <cell r="G15">
            <v>-86</v>
          </cell>
          <cell r="H15">
            <v>-105</v>
          </cell>
          <cell r="I15">
            <v>-38</v>
          </cell>
          <cell r="J15">
            <v>-80</v>
          </cell>
          <cell r="K15">
            <v>-35</v>
          </cell>
          <cell r="L15">
            <v>-87</v>
          </cell>
          <cell r="M15">
            <v>-203</v>
          </cell>
          <cell r="P15">
            <v>-1023</v>
          </cell>
          <cell r="S15">
            <v>-601.89285714285711</v>
          </cell>
          <cell r="T15">
            <v>-1023</v>
          </cell>
          <cell r="U15">
            <v>-750</v>
          </cell>
          <cell r="V15">
            <v>-601.89285714285711</v>
          </cell>
          <cell r="W15">
            <v>-362</v>
          </cell>
          <cell r="X15">
            <v>-405</v>
          </cell>
          <cell r="Y15">
            <v>-317.07142857142856</v>
          </cell>
          <cell r="AA15">
            <v>0</v>
          </cell>
          <cell r="AB15">
            <v>-12.178571428571429</v>
          </cell>
          <cell r="AF15">
            <v>0</v>
          </cell>
          <cell r="AG15">
            <v>2.6428571428571428</v>
          </cell>
          <cell r="AL15">
            <v>-371</v>
          </cell>
          <cell r="AM15">
            <v>-345</v>
          </cell>
          <cell r="AN15">
            <v>-275.28571428571428</v>
          </cell>
          <cell r="AR15">
            <v>-733</v>
          </cell>
          <cell r="AS15">
            <v>-750</v>
          </cell>
          <cell r="AT15">
            <v>-592.35714285714289</v>
          </cell>
          <cell r="AV15">
            <v>-16.321428571428573</v>
          </cell>
          <cell r="AW15">
            <v>-74.857142857142861</v>
          </cell>
          <cell r="AX15">
            <v>-90.678571428571431</v>
          </cell>
          <cell r="AY15">
            <v>-73.642857142857139</v>
          </cell>
          <cell r="AZ15">
            <v>-27.071428571428573</v>
          </cell>
          <cell r="BA15">
            <v>-34.5</v>
          </cell>
          <cell r="BB15">
            <v>-212.03571428571428</v>
          </cell>
          <cell r="BC15">
            <v>1.5</v>
          </cell>
          <cell r="BD15">
            <v>-59.5</v>
          </cell>
          <cell r="BE15">
            <v>-5.25</v>
          </cell>
          <cell r="BJ15">
            <v>-15</v>
          </cell>
          <cell r="BK15">
            <v>-110</v>
          </cell>
          <cell r="BL15">
            <v>-100</v>
          </cell>
          <cell r="BM15">
            <v>-100</v>
          </cell>
          <cell r="BN15">
            <v>-35</v>
          </cell>
          <cell r="BO15">
            <v>-45</v>
          </cell>
          <cell r="BP15">
            <v>-225</v>
          </cell>
          <cell r="BQ15">
            <v>-40</v>
          </cell>
          <cell r="BR15">
            <v>-80</v>
          </cell>
          <cell r="BS15">
            <v>0</v>
          </cell>
          <cell r="BY15">
            <v>-6.0189285714285718</v>
          </cell>
          <cell r="CD15">
            <v>-6.0189285714285718</v>
          </cell>
        </row>
        <row r="16">
          <cell r="A16">
            <v>11</v>
          </cell>
          <cell r="B16">
            <v>0</v>
          </cell>
          <cell r="C16">
            <v>-54</v>
          </cell>
          <cell r="D16">
            <v>2</v>
          </cell>
          <cell r="E16">
            <v>-269</v>
          </cell>
          <cell r="F16">
            <v>-18</v>
          </cell>
          <cell r="G16">
            <v>-101</v>
          </cell>
          <cell r="H16">
            <v>-105</v>
          </cell>
          <cell r="I16">
            <v>-40</v>
          </cell>
          <cell r="J16">
            <v>-77</v>
          </cell>
          <cell r="K16">
            <v>-38</v>
          </cell>
          <cell r="L16">
            <v>-8</v>
          </cell>
          <cell r="M16">
            <v>-100</v>
          </cell>
          <cell r="P16">
            <v>-808</v>
          </cell>
          <cell r="S16">
            <v>-601.89285714285711</v>
          </cell>
          <cell r="T16">
            <v>-808</v>
          </cell>
          <cell r="U16">
            <v>-750</v>
          </cell>
          <cell r="V16">
            <v>-601.89285714285711</v>
          </cell>
          <cell r="W16">
            <v>-379</v>
          </cell>
          <cell r="X16">
            <v>-405</v>
          </cell>
          <cell r="Y16">
            <v>-317.07142857142856</v>
          </cell>
          <cell r="AA16">
            <v>0</v>
          </cell>
          <cell r="AB16">
            <v>-12.178571428571429</v>
          </cell>
          <cell r="AF16">
            <v>0</v>
          </cell>
          <cell r="AG16">
            <v>2.6428571428571428</v>
          </cell>
          <cell r="AL16">
            <v>-321</v>
          </cell>
          <cell r="AM16">
            <v>-345</v>
          </cell>
          <cell r="AN16">
            <v>-275.28571428571428</v>
          </cell>
          <cell r="AR16">
            <v>-700</v>
          </cell>
          <cell r="AS16">
            <v>-750</v>
          </cell>
          <cell r="AT16">
            <v>-592.35714285714289</v>
          </cell>
          <cell r="AV16">
            <v>-16.321428571428573</v>
          </cell>
          <cell r="AW16">
            <v>-74.857142857142861</v>
          </cell>
          <cell r="AX16">
            <v>-90.678571428571431</v>
          </cell>
          <cell r="AY16">
            <v>-73.642857142857139</v>
          </cell>
          <cell r="AZ16">
            <v>-27.071428571428573</v>
          </cell>
          <cell r="BA16">
            <v>-34.5</v>
          </cell>
          <cell r="BB16">
            <v>-212.03571428571428</v>
          </cell>
          <cell r="BC16">
            <v>1.5</v>
          </cell>
          <cell r="BD16">
            <v>-59.5</v>
          </cell>
          <cell r="BE16">
            <v>-5.25</v>
          </cell>
          <cell r="BJ16">
            <v>-15</v>
          </cell>
          <cell r="BK16">
            <v>-110</v>
          </cell>
          <cell r="BL16">
            <v>-100</v>
          </cell>
          <cell r="BM16">
            <v>-100</v>
          </cell>
          <cell r="BN16">
            <v>-35</v>
          </cell>
          <cell r="BO16">
            <v>-45</v>
          </cell>
          <cell r="BP16">
            <v>-225</v>
          </cell>
          <cell r="BQ16">
            <v>-40</v>
          </cell>
          <cell r="BR16">
            <v>-80</v>
          </cell>
          <cell r="BS16">
            <v>0</v>
          </cell>
          <cell r="BY16">
            <v>-6.6208214285714293</v>
          </cell>
          <cell r="CD16">
            <v>-6.6208214285714293</v>
          </cell>
        </row>
        <row r="17">
          <cell r="A17">
            <v>12</v>
          </cell>
          <cell r="B17">
            <v>46</v>
          </cell>
          <cell r="C17">
            <v>-25</v>
          </cell>
          <cell r="D17">
            <v>0</v>
          </cell>
          <cell r="E17">
            <v>-48</v>
          </cell>
          <cell r="F17">
            <v>-18</v>
          </cell>
          <cell r="G17">
            <v>-9</v>
          </cell>
          <cell r="H17">
            <v>-105</v>
          </cell>
          <cell r="I17">
            <v>-4</v>
          </cell>
          <cell r="J17">
            <v>-96</v>
          </cell>
          <cell r="K17">
            <v>-3</v>
          </cell>
          <cell r="L17">
            <v>0</v>
          </cell>
          <cell r="M17">
            <v>192</v>
          </cell>
          <cell r="P17">
            <v>-70</v>
          </cell>
          <cell r="S17">
            <v>-601.89285714285711</v>
          </cell>
          <cell r="T17">
            <v>-70</v>
          </cell>
          <cell r="U17">
            <v>-750</v>
          </cell>
          <cell r="V17">
            <v>-601.89285714285711</v>
          </cell>
          <cell r="W17">
            <v>-235</v>
          </cell>
          <cell r="X17">
            <v>-405</v>
          </cell>
          <cell r="Y17">
            <v>-317.07142857142856</v>
          </cell>
          <cell r="AA17">
            <v>0</v>
          </cell>
          <cell r="AB17">
            <v>-12.178571428571429</v>
          </cell>
          <cell r="AF17">
            <v>0</v>
          </cell>
          <cell r="AG17">
            <v>2.6428571428571428</v>
          </cell>
          <cell r="AL17">
            <v>-73</v>
          </cell>
          <cell r="AM17">
            <v>-345</v>
          </cell>
          <cell r="AN17">
            <v>-275.28571428571428</v>
          </cell>
          <cell r="AR17">
            <v>-308</v>
          </cell>
          <cell r="AS17">
            <v>-750</v>
          </cell>
          <cell r="AT17">
            <v>-592.35714285714289</v>
          </cell>
          <cell r="AV17">
            <v>-16.321428571428573</v>
          </cell>
          <cell r="AW17">
            <v>-74.857142857142861</v>
          </cell>
          <cell r="AX17">
            <v>-90.678571428571431</v>
          </cell>
          <cell r="AY17">
            <v>-73.642857142857139</v>
          </cell>
          <cell r="AZ17">
            <v>-27.071428571428573</v>
          </cell>
          <cell r="BA17">
            <v>-34.5</v>
          </cell>
          <cell r="BB17">
            <v>-212.03571428571428</v>
          </cell>
          <cell r="BC17">
            <v>1.5</v>
          </cell>
          <cell r="BD17">
            <v>-59.5</v>
          </cell>
          <cell r="BE17">
            <v>-5.25</v>
          </cell>
          <cell r="BJ17">
            <v>-15</v>
          </cell>
          <cell r="BK17">
            <v>-110</v>
          </cell>
          <cell r="BL17">
            <v>-100</v>
          </cell>
          <cell r="BM17">
            <v>-100</v>
          </cell>
          <cell r="BN17">
            <v>-35</v>
          </cell>
          <cell r="BO17">
            <v>-45</v>
          </cell>
          <cell r="BP17">
            <v>-225</v>
          </cell>
          <cell r="BQ17">
            <v>-40</v>
          </cell>
          <cell r="BR17">
            <v>-80</v>
          </cell>
          <cell r="BS17">
            <v>0</v>
          </cell>
          <cell r="BY17">
            <v>-7.2227142857142868</v>
          </cell>
          <cell r="CD17">
            <v>-7.2227142857142868</v>
          </cell>
        </row>
        <row r="18">
          <cell r="A18">
            <v>13</v>
          </cell>
          <cell r="B18">
            <v>38</v>
          </cell>
          <cell r="C18">
            <v>-69</v>
          </cell>
          <cell r="D18">
            <v>39</v>
          </cell>
          <cell r="E18">
            <v>-136</v>
          </cell>
          <cell r="F18">
            <v>-17</v>
          </cell>
          <cell r="G18">
            <v>0</v>
          </cell>
          <cell r="H18">
            <v>-105</v>
          </cell>
          <cell r="I18">
            <v>0</v>
          </cell>
          <cell r="J18">
            <v>-87</v>
          </cell>
          <cell r="K18">
            <v>0</v>
          </cell>
          <cell r="L18">
            <v>0</v>
          </cell>
          <cell r="M18">
            <v>233</v>
          </cell>
          <cell r="P18">
            <v>-104</v>
          </cell>
          <cell r="S18">
            <v>-601.89285714285711</v>
          </cell>
          <cell r="T18">
            <v>-104</v>
          </cell>
          <cell r="U18">
            <v>-750</v>
          </cell>
          <cell r="V18">
            <v>-601.89285714285711</v>
          </cell>
          <cell r="W18">
            <v>-209</v>
          </cell>
          <cell r="X18">
            <v>-405</v>
          </cell>
          <cell r="Y18">
            <v>-317.07142857142856</v>
          </cell>
          <cell r="AA18">
            <v>0</v>
          </cell>
          <cell r="AB18">
            <v>-12.178571428571429</v>
          </cell>
          <cell r="AF18">
            <v>0</v>
          </cell>
          <cell r="AG18">
            <v>2.6428571428571428</v>
          </cell>
          <cell r="AL18">
            <v>-166</v>
          </cell>
          <cell r="AM18">
            <v>-345</v>
          </cell>
          <cell r="AN18">
            <v>-275.28571428571428</v>
          </cell>
          <cell r="AR18">
            <v>-375</v>
          </cell>
          <cell r="AS18">
            <v>-750</v>
          </cell>
          <cell r="AT18">
            <v>-592.35714285714289</v>
          </cell>
          <cell r="AV18">
            <v>-16.321428571428573</v>
          </cell>
          <cell r="AW18">
            <v>-74.857142857142861</v>
          </cell>
          <cell r="AX18">
            <v>-90.678571428571431</v>
          </cell>
          <cell r="AY18">
            <v>-73.642857142857139</v>
          </cell>
          <cell r="AZ18">
            <v>-27.071428571428573</v>
          </cell>
          <cell r="BA18">
            <v>-34.5</v>
          </cell>
          <cell r="BB18">
            <v>-212.03571428571428</v>
          </cell>
          <cell r="BC18">
            <v>1.5</v>
          </cell>
          <cell r="BD18">
            <v>-59.5</v>
          </cell>
          <cell r="BE18">
            <v>-5.25</v>
          </cell>
          <cell r="BJ18">
            <v>-15</v>
          </cell>
          <cell r="BK18">
            <v>-110</v>
          </cell>
          <cell r="BL18">
            <v>-100</v>
          </cell>
          <cell r="BM18">
            <v>-100</v>
          </cell>
          <cell r="BN18">
            <v>-35</v>
          </cell>
          <cell r="BO18">
            <v>-45</v>
          </cell>
          <cell r="BP18">
            <v>-225</v>
          </cell>
          <cell r="BQ18">
            <v>-40</v>
          </cell>
          <cell r="BR18">
            <v>-80</v>
          </cell>
          <cell r="BS18">
            <v>0</v>
          </cell>
          <cell r="BY18">
            <v>-7.8246071428571442</v>
          </cell>
          <cell r="CD18">
            <v>-7.8246071428571442</v>
          </cell>
        </row>
        <row r="19">
          <cell r="A19">
            <v>14</v>
          </cell>
          <cell r="B19">
            <v>-15</v>
          </cell>
          <cell r="C19">
            <v>-71</v>
          </cell>
          <cell r="D19">
            <v>4</v>
          </cell>
          <cell r="E19">
            <v>-250</v>
          </cell>
          <cell r="F19">
            <v>-17</v>
          </cell>
          <cell r="G19">
            <v>0</v>
          </cell>
          <cell r="H19">
            <v>-91</v>
          </cell>
          <cell r="I19">
            <v>0</v>
          </cell>
          <cell r="J19">
            <v>-85</v>
          </cell>
          <cell r="K19">
            <v>0</v>
          </cell>
          <cell r="L19">
            <v>0</v>
          </cell>
          <cell r="M19">
            <v>23</v>
          </cell>
          <cell r="P19">
            <v>-502</v>
          </cell>
          <cell r="S19">
            <v>-601.89285714285711</v>
          </cell>
          <cell r="T19">
            <v>-502</v>
          </cell>
          <cell r="U19">
            <v>-750</v>
          </cell>
          <cell r="V19">
            <v>-601.89285714285711</v>
          </cell>
          <cell r="W19">
            <v>-193</v>
          </cell>
          <cell r="X19">
            <v>-405</v>
          </cell>
          <cell r="Y19">
            <v>-317.07142857142856</v>
          </cell>
          <cell r="AA19">
            <v>0</v>
          </cell>
          <cell r="AB19">
            <v>-12.178571428571429</v>
          </cell>
          <cell r="AF19">
            <v>0</v>
          </cell>
          <cell r="AG19">
            <v>2.6428571428571428</v>
          </cell>
          <cell r="AL19">
            <v>-317</v>
          </cell>
          <cell r="AM19">
            <v>-345</v>
          </cell>
          <cell r="AN19">
            <v>-275.28571428571428</v>
          </cell>
          <cell r="AR19">
            <v>-510</v>
          </cell>
          <cell r="AS19">
            <v>-750</v>
          </cell>
          <cell r="AT19">
            <v>-592.35714285714289</v>
          </cell>
          <cell r="AV19">
            <v>-16.321428571428573</v>
          </cell>
          <cell r="AW19">
            <v>-74.857142857142861</v>
          </cell>
          <cell r="AX19">
            <v>-90.678571428571431</v>
          </cell>
          <cell r="AY19">
            <v>-73.642857142857139</v>
          </cell>
          <cell r="AZ19">
            <v>-27.071428571428573</v>
          </cell>
          <cell r="BA19">
            <v>-34.5</v>
          </cell>
          <cell r="BB19">
            <v>-212.03571428571428</v>
          </cell>
          <cell r="BC19">
            <v>1.5</v>
          </cell>
          <cell r="BD19">
            <v>-59.5</v>
          </cell>
          <cell r="BE19">
            <v>-5.25</v>
          </cell>
          <cell r="BJ19">
            <v>-15</v>
          </cell>
          <cell r="BK19">
            <v>-110</v>
          </cell>
          <cell r="BL19">
            <v>-100</v>
          </cell>
          <cell r="BM19">
            <v>-100</v>
          </cell>
          <cell r="BN19">
            <v>-35</v>
          </cell>
          <cell r="BO19">
            <v>-45</v>
          </cell>
          <cell r="BP19">
            <v>-225</v>
          </cell>
          <cell r="BQ19">
            <v>-40</v>
          </cell>
          <cell r="BR19">
            <v>-80</v>
          </cell>
          <cell r="BS19">
            <v>0</v>
          </cell>
          <cell r="BY19">
            <v>-8.4265000000000008</v>
          </cell>
          <cell r="CD19">
            <v>-8.4265000000000008</v>
          </cell>
        </row>
        <row r="20">
          <cell r="A20">
            <v>15</v>
          </cell>
          <cell r="B20">
            <v>-33</v>
          </cell>
          <cell r="C20">
            <v>-38</v>
          </cell>
          <cell r="D20">
            <v>81</v>
          </cell>
          <cell r="E20">
            <v>-256</v>
          </cell>
          <cell r="F20">
            <v>-17</v>
          </cell>
          <cell r="G20">
            <v>-87</v>
          </cell>
          <cell r="H20">
            <v>-92</v>
          </cell>
          <cell r="I20">
            <v>-28</v>
          </cell>
          <cell r="J20">
            <v>-78</v>
          </cell>
          <cell r="K20">
            <v>-29</v>
          </cell>
          <cell r="L20">
            <v>0</v>
          </cell>
          <cell r="M20">
            <v>290</v>
          </cell>
          <cell r="P20">
            <v>-287</v>
          </cell>
          <cell r="S20">
            <v>-601.89285714285711</v>
          </cell>
          <cell r="T20">
            <v>-287</v>
          </cell>
          <cell r="U20">
            <v>-750</v>
          </cell>
          <cell r="V20">
            <v>-601.89285714285711</v>
          </cell>
          <cell r="W20">
            <v>-331</v>
          </cell>
          <cell r="X20">
            <v>-405</v>
          </cell>
          <cell r="Y20">
            <v>-317.07142857142856</v>
          </cell>
          <cell r="AA20">
            <v>0</v>
          </cell>
          <cell r="AB20">
            <v>-12.178571428571429</v>
          </cell>
          <cell r="AF20">
            <v>0</v>
          </cell>
          <cell r="AG20">
            <v>2.6428571428571428</v>
          </cell>
          <cell r="AL20">
            <v>-213</v>
          </cell>
          <cell r="AM20">
            <v>-345</v>
          </cell>
          <cell r="AN20">
            <v>-275.28571428571428</v>
          </cell>
          <cell r="AR20">
            <v>-544</v>
          </cell>
          <cell r="AS20">
            <v>-750</v>
          </cell>
          <cell r="AT20">
            <v>-592.35714285714289</v>
          </cell>
          <cell r="AV20">
            <v>-16.321428571428573</v>
          </cell>
          <cell r="AW20">
            <v>-74.857142857142861</v>
          </cell>
          <cell r="AX20">
            <v>-90.678571428571431</v>
          </cell>
          <cell r="AY20">
            <v>-73.642857142857139</v>
          </cell>
          <cell r="AZ20">
            <v>-27.071428571428573</v>
          </cell>
          <cell r="BA20">
            <v>-34.5</v>
          </cell>
          <cell r="BB20">
            <v>-212.03571428571428</v>
          </cell>
          <cell r="BC20">
            <v>1.5</v>
          </cell>
          <cell r="BD20">
            <v>-59.5</v>
          </cell>
          <cell r="BE20">
            <v>-5.25</v>
          </cell>
          <cell r="BJ20">
            <v>-15</v>
          </cell>
          <cell r="BK20">
            <v>-110</v>
          </cell>
          <cell r="BL20">
            <v>-100</v>
          </cell>
          <cell r="BM20">
            <v>-100</v>
          </cell>
          <cell r="BN20">
            <v>-35</v>
          </cell>
          <cell r="BO20">
            <v>-45</v>
          </cell>
          <cell r="BP20">
            <v>-225</v>
          </cell>
          <cell r="BQ20">
            <v>-40</v>
          </cell>
          <cell r="BR20">
            <v>-80</v>
          </cell>
          <cell r="BS20">
            <v>0</v>
          </cell>
          <cell r="BY20">
            <v>-9.0283928571428582</v>
          </cell>
          <cell r="CD20">
            <v>-9.0283928571428582</v>
          </cell>
        </row>
        <row r="21">
          <cell r="A21">
            <v>16</v>
          </cell>
          <cell r="B21">
            <v>-77</v>
          </cell>
          <cell r="C21">
            <v>-22</v>
          </cell>
          <cell r="D21">
            <v>-18</v>
          </cell>
          <cell r="E21">
            <v>-260</v>
          </cell>
          <cell r="F21">
            <v>-17</v>
          </cell>
          <cell r="G21">
            <v>-118</v>
          </cell>
          <cell r="H21">
            <v>-93</v>
          </cell>
          <cell r="I21">
            <v>-45</v>
          </cell>
          <cell r="J21">
            <v>-78</v>
          </cell>
          <cell r="K21">
            <v>-41</v>
          </cell>
          <cell r="L21">
            <v>0</v>
          </cell>
          <cell r="M21">
            <v>271</v>
          </cell>
          <cell r="P21">
            <v>-498</v>
          </cell>
          <cell r="S21">
            <v>-601.89285714285711</v>
          </cell>
          <cell r="T21">
            <v>-498</v>
          </cell>
          <cell r="U21">
            <v>-750</v>
          </cell>
          <cell r="V21">
            <v>-601.89285714285711</v>
          </cell>
          <cell r="W21">
            <v>-392</v>
          </cell>
          <cell r="X21">
            <v>-405</v>
          </cell>
          <cell r="Y21">
            <v>-317.07142857142856</v>
          </cell>
          <cell r="AA21">
            <v>0</v>
          </cell>
          <cell r="AB21">
            <v>-12.178571428571429</v>
          </cell>
          <cell r="AF21">
            <v>0</v>
          </cell>
          <cell r="AG21">
            <v>2.6428571428571428</v>
          </cell>
          <cell r="AL21">
            <v>-300</v>
          </cell>
          <cell r="AM21">
            <v>-345</v>
          </cell>
          <cell r="AN21">
            <v>-275.28571428571428</v>
          </cell>
          <cell r="AR21">
            <v>-692</v>
          </cell>
          <cell r="AS21">
            <v>-750</v>
          </cell>
          <cell r="AT21">
            <v>-592.35714285714289</v>
          </cell>
          <cell r="AV21">
            <v>-16.321428571428573</v>
          </cell>
          <cell r="AW21">
            <v>-74.857142857142861</v>
          </cell>
          <cell r="AX21">
            <v>-90.678571428571431</v>
          </cell>
          <cell r="AY21">
            <v>-73.642857142857139</v>
          </cell>
          <cell r="AZ21">
            <v>-27.071428571428573</v>
          </cell>
          <cell r="BA21">
            <v>-34.5</v>
          </cell>
          <cell r="BB21">
            <v>-212.03571428571428</v>
          </cell>
          <cell r="BC21">
            <v>1.5</v>
          </cell>
          <cell r="BD21">
            <v>-59.5</v>
          </cell>
          <cell r="BE21">
            <v>-5.25</v>
          </cell>
          <cell r="BJ21">
            <v>-15</v>
          </cell>
          <cell r="BK21">
            <v>-110</v>
          </cell>
          <cell r="BL21">
            <v>-100</v>
          </cell>
          <cell r="BM21">
            <v>-100</v>
          </cell>
          <cell r="BN21">
            <v>-35</v>
          </cell>
          <cell r="BO21">
            <v>-45</v>
          </cell>
          <cell r="BP21">
            <v>-225</v>
          </cell>
          <cell r="BQ21">
            <v>-40</v>
          </cell>
          <cell r="BR21">
            <v>-80</v>
          </cell>
          <cell r="BS21">
            <v>0</v>
          </cell>
          <cell r="BY21">
            <v>-9.6302857142857157</v>
          </cell>
          <cell r="CD21">
            <v>-9.6302857142857157</v>
          </cell>
        </row>
        <row r="22">
          <cell r="A22">
            <v>17</v>
          </cell>
          <cell r="B22">
            <v>-129</v>
          </cell>
          <cell r="C22">
            <v>-75</v>
          </cell>
          <cell r="D22">
            <v>-46</v>
          </cell>
          <cell r="E22">
            <v>-500</v>
          </cell>
          <cell r="F22">
            <v>-29</v>
          </cell>
          <cell r="G22">
            <v>-113</v>
          </cell>
          <cell r="H22">
            <v>-119</v>
          </cell>
          <cell r="I22">
            <v>-46</v>
          </cell>
          <cell r="J22">
            <v>-80</v>
          </cell>
          <cell r="K22">
            <v>-40</v>
          </cell>
          <cell r="L22">
            <v>0</v>
          </cell>
          <cell r="M22">
            <v>-244</v>
          </cell>
          <cell r="P22">
            <v>-1421</v>
          </cell>
          <cell r="S22">
            <v>-601.89285714285711</v>
          </cell>
          <cell r="T22">
            <v>-1421</v>
          </cell>
          <cell r="U22">
            <v>-750</v>
          </cell>
          <cell r="V22">
            <v>-601.89285714285711</v>
          </cell>
          <cell r="W22">
            <v>-427</v>
          </cell>
          <cell r="X22">
            <v>-405</v>
          </cell>
          <cell r="Y22">
            <v>-317.07142857142856</v>
          </cell>
          <cell r="AA22">
            <v>0</v>
          </cell>
          <cell r="AB22">
            <v>-12.178571428571429</v>
          </cell>
          <cell r="AF22">
            <v>0</v>
          </cell>
          <cell r="AG22">
            <v>2.6428571428571428</v>
          </cell>
          <cell r="AL22">
            <v>-621</v>
          </cell>
          <cell r="AM22">
            <v>-345</v>
          </cell>
          <cell r="AN22">
            <v>-275.28571428571428</v>
          </cell>
          <cell r="AR22">
            <v>-1048</v>
          </cell>
          <cell r="AS22">
            <v>-750</v>
          </cell>
          <cell r="AT22">
            <v>-592.35714285714289</v>
          </cell>
          <cell r="AV22">
            <v>-16.321428571428573</v>
          </cell>
          <cell r="AW22">
            <v>-74.857142857142861</v>
          </cell>
          <cell r="AX22">
            <v>-90.678571428571431</v>
          </cell>
          <cell r="AY22">
            <v>-73.642857142857139</v>
          </cell>
          <cell r="AZ22">
            <v>-27.071428571428573</v>
          </cell>
          <cell r="BA22">
            <v>-34.5</v>
          </cell>
          <cell r="BB22">
            <v>-212.03571428571428</v>
          </cell>
          <cell r="BC22">
            <v>1.5</v>
          </cell>
          <cell r="BD22">
            <v>-59.5</v>
          </cell>
          <cell r="BE22">
            <v>-5.25</v>
          </cell>
          <cell r="BJ22">
            <v>-15</v>
          </cell>
          <cell r="BK22">
            <v>-110</v>
          </cell>
          <cell r="BL22">
            <v>-100</v>
          </cell>
          <cell r="BM22">
            <v>-100</v>
          </cell>
          <cell r="BN22">
            <v>-35</v>
          </cell>
          <cell r="BO22">
            <v>-45</v>
          </cell>
          <cell r="BP22">
            <v>-225</v>
          </cell>
          <cell r="BQ22">
            <v>-40</v>
          </cell>
          <cell r="BR22">
            <v>-80</v>
          </cell>
          <cell r="BS22">
            <v>0</v>
          </cell>
          <cell r="BY22">
            <v>-10.232178571428573</v>
          </cell>
          <cell r="CD22">
            <v>-10.232178571428573</v>
          </cell>
        </row>
        <row r="23">
          <cell r="A23">
            <v>18</v>
          </cell>
          <cell r="B23">
            <v>-55</v>
          </cell>
          <cell r="C23">
            <v>-71</v>
          </cell>
          <cell r="D23">
            <v>-51</v>
          </cell>
          <cell r="E23">
            <v>-397</v>
          </cell>
          <cell r="F23">
            <v>-29</v>
          </cell>
          <cell r="G23">
            <v>-122</v>
          </cell>
          <cell r="H23">
            <v>-113</v>
          </cell>
          <cell r="I23">
            <v>-46</v>
          </cell>
          <cell r="J23">
            <v>-80</v>
          </cell>
          <cell r="K23">
            <v>-43</v>
          </cell>
          <cell r="L23">
            <v>0</v>
          </cell>
          <cell r="M23">
            <v>-44</v>
          </cell>
          <cell r="P23">
            <v>-1051</v>
          </cell>
          <cell r="S23">
            <v>-601.89285714285711</v>
          </cell>
          <cell r="T23">
            <v>-1051</v>
          </cell>
          <cell r="U23">
            <v>-750</v>
          </cell>
          <cell r="V23">
            <v>-601.89285714285711</v>
          </cell>
          <cell r="W23">
            <v>-433</v>
          </cell>
          <cell r="X23">
            <v>-405</v>
          </cell>
          <cell r="Y23">
            <v>-317.07142857142856</v>
          </cell>
          <cell r="AA23">
            <v>0</v>
          </cell>
          <cell r="AB23">
            <v>-12.178571428571429</v>
          </cell>
          <cell r="AF23">
            <v>0</v>
          </cell>
          <cell r="AG23">
            <v>2.6428571428571428</v>
          </cell>
          <cell r="AL23">
            <v>-519</v>
          </cell>
          <cell r="AM23">
            <v>-345</v>
          </cell>
          <cell r="AN23">
            <v>-275.28571428571428</v>
          </cell>
          <cell r="AR23">
            <v>-952</v>
          </cell>
          <cell r="AS23">
            <v>-750</v>
          </cell>
          <cell r="AT23">
            <v>-592.35714285714289</v>
          </cell>
          <cell r="AV23">
            <v>-16.321428571428573</v>
          </cell>
          <cell r="AW23">
            <v>-74.857142857142861</v>
          </cell>
          <cell r="AX23">
            <v>-90.678571428571431</v>
          </cell>
          <cell r="AY23">
            <v>-73.642857142857139</v>
          </cell>
          <cell r="AZ23">
            <v>-27.071428571428573</v>
          </cell>
          <cell r="BA23">
            <v>-34.5</v>
          </cell>
          <cell r="BB23">
            <v>-212.03571428571428</v>
          </cell>
          <cell r="BC23">
            <v>1.5</v>
          </cell>
          <cell r="BD23">
            <v>-59.5</v>
          </cell>
          <cell r="BE23">
            <v>-5.25</v>
          </cell>
          <cell r="BJ23">
            <v>-15</v>
          </cell>
          <cell r="BK23">
            <v>-110</v>
          </cell>
          <cell r="BL23">
            <v>-100</v>
          </cell>
          <cell r="BM23">
            <v>-100</v>
          </cell>
          <cell r="BN23">
            <v>-35</v>
          </cell>
          <cell r="BO23">
            <v>-45</v>
          </cell>
          <cell r="BP23">
            <v>-225</v>
          </cell>
          <cell r="BQ23">
            <v>-40</v>
          </cell>
          <cell r="BR23">
            <v>-80</v>
          </cell>
          <cell r="BS23">
            <v>0</v>
          </cell>
          <cell r="BY23">
            <v>-10.834071428571431</v>
          </cell>
          <cell r="CD23">
            <v>-10.834071428571431</v>
          </cell>
        </row>
        <row r="24">
          <cell r="A24">
            <v>19</v>
          </cell>
          <cell r="B24">
            <v>88</v>
          </cell>
          <cell r="C24">
            <v>-68</v>
          </cell>
          <cell r="D24">
            <v>-5</v>
          </cell>
          <cell r="E24">
            <v>-225</v>
          </cell>
          <cell r="F24">
            <v>-29</v>
          </cell>
          <cell r="G24">
            <v>-88</v>
          </cell>
          <cell r="H24">
            <v>-9</v>
          </cell>
          <cell r="I24">
            <v>-50</v>
          </cell>
          <cell r="J24">
            <v>-6</v>
          </cell>
          <cell r="K24">
            <v>-37</v>
          </cell>
          <cell r="L24">
            <v>0</v>
          </cell>
          <cell r="M24">
            <v>114</v>
          </cell>
          <cell r="P24">
            <v>-315</v>
          </cell>
          <cell r="U24">
            <v>-750</v>
          </cell>
          <cell r="W24">
            <v>-219</v>
          </cell>
          <cell r="X24">
            <v>-405</v>
          </cell>
          <cell r="Y24">
            <v>-317.07142857142856</v>
          </cell>
          <cell r="AA24">
            <v>0</v>
          </cell>
          <cell r="AB24">
            <v>-12.178571428571429</v>
          </cell>
          <cell r="AF24">
            <v>0</v>
          </cell>
          <cell r="AG24">
            <v>2.6428571428571428</v>
          </cell>
          <cell r="AM24">
            <v>-345</v>
          </cell>
          <cell r="AS24">
            <v>-750</v>
          </cell>
          <cell r="AV24">
            <v>-16.321428571428573</v>
          </cell>
          <cell r="AW24">
            <v>-74.857142857142861</v>
          </cell>
          <cell r="AX24">
            <v>-90.678571428571431</v>
          </cell>
          <cell r="AY24">
            <v>-73.642857142857139</v>
          </cell>
          <cell r="AZ24">
            <v>-27.071428571428573</v>
          </cell>
          <cell r="BA24">
            <v>-34.5</v>
          </cell>
          <cell r="BB24">
            <v>-212.03571428571428</v>
          </cell>
          <cell r="BC24">
            <v>1.5</v>
          </cell>
          <cell r="BD24">
            <v>-59.5</v>
          </cell>
          <cell r="BE24">
            <v>-5.25</v>
          </cell>
          <cell r="BJ24">
            <v>-15</v>
          </cell>
          <cell r="BK24">
            <v>-110</v>
          </cell>
          <cell r="BL24">
            <v>-100</v>
          </cell>
          <cell r="BM24">
            <v>-100</v>
          </cell>
          <cell r="BN24">
            <v>-35</v>
          </cell>
          <cell r="BO24">
            <v>-45</v>
          </cell>
          <cell r="BP24">
            <v>-225</v>
          </cell>
          <cell r="BQ24">
            <v>-40</v>
          </cell>
          <cell r="BR24">
            <v>-80</v>
          </cell>
          <cell r="BS24">
            <v>0</v>
          </cell>
          <cell r="BY24">
            <v>-11.435964285714288</v>
          </cell>
          <cell r="CD24">
            <v>-11.435964285714288</v>
          </cell>
        </row>
        <row r="25">
          <cell r="A25">
            <v>20</v>
          </cell>
          <cell r="B25">
            <v>52</v>
          </cell>
          <cell r="C25">
            <v>-70</v>
          </cell>
          <cell r="D25">
            <v>36</v>
          </cell>
          <cell r="E25">
            <v>-221</v>
          </cell>
          <cell r="F25">
            <v>-27</v>
          </cell>
          <cell r="G25">
            <v>-117</v>
          </cell>
          <cell r="H25">
            <v>0</v>
          </cell>
          <cell r="I25">
            <v>-50</v>
          </cell>
          <cell r="J25">
            <v>0</v>
          </cell>
          <cell r="K25">
            <v>-42</v>
          </cell>
          <cell r="L25">
            <v>0</v>
          </cell>
          <cell r="M25">
            <v>79</v>
          </cell>
          <cell r="P25">
            <v>-360</v>
          </cell>
          <cell r="U25">
            <v>-750</v>
          </cell>
          <cell r="W25">
            <v>-236</v>
          </cell>
          <cell r="X25">
            <v>-405</v>
          </cell>
          <cell r="Y25">
            <v>-317.07142857142856</v>
          </cell>
          <cell r="AA25">
            <v>0</v>
          </cell>
          <cell r="AB25">
            <v>-12.178571428571429</v>
          </cell>
          <cell r="AF25">
            <v>0</v>
          </cell>
          <cell r="AG25">
            <v>2.6428571428571428</v>
          </cell>
          <cell r="AM25">
            <v>-345</v>
          </cell>
          <cell r="AS25">
            <v>-750</v>
          </cell>
          <cell r="AV25">
            <v>-16.321428571428573</v>
          </cell>
          <cell r="AW25">
            <v>-74.857142857142861</v>
          </cell>
          <cell r="AX25">
            <v>-90.678571428571431</v>
          </cell>
          <cell r="AY25">
            <v>-73.642857142857139</v>
          </cell>
          <cell r="AZ25">
            <v>-27.071428571428573</v>
          </cell>
          <cell r="BA25">
            <v>-34.5</v>
          </cell>
          <cell r="BB25">
            <v>-212.03571428571428</v>
          </cell>
          <cell r="BC25">
            <v>1.5</v>
          </cell>
          <cell r="BD25">
            <v>-59.5</v>
          </cell>
          <cell r="BE25">
            <v>-5.25</v>
          </cell>
          <cell r="BJ25">
            <v>-15</v>
          </cell>
          <cell r="BK25">
            <v>-110</v>
          </cell>
          <cell r="BL25">
            <v>-100</v>
          </cell>
          <cell r="BM25">
            <v>-100</v>
          </cell>
          <cell r="BN25">
            <v>-35</v>
          </cell>
          <cell r="BO25">
            <v>-45</v>
          </cell>
          <cell r="BP25">
            <v>-225</v>
          </cell>
          <cell r="BQ25">
            <v>-40</v>
          </cell>
          <cell r="BR25">
            <v>-80</v>
          </cell>
          <cell r="BS25">
            <v>0</v>
          </cell>
          <cell r="BY25">
            <v>-12.037857142857145</v>
          </cell>
          <cell r="CD25">
            <v>-12.037857142857145</v>
          </cell>
        </row>
        <row r="26">
          <cell r="A26">
            <v>21</v>
          </cell>
          <cell r="B26">
            <v>3</v>
          </cell>
          <cell r="C26">
            <v>-70</v>
          </cell>
          <cell r="D26">
            <v>103</v>
          </cell>
          <cell r="E26">
            <v>-225</v>
          </cell>
          <cell r="F26">
            <v>-26</v>
          </cell>
          <cell r="G26">
            <v>-120</v>
          </cell>
          <cell r="H26">
            <v>0</v>
          </cell>
          <cell r="I26">
            <v>-50</v>
          </cell>
          <cell r="J26">
            <v>0</v>
          </cell>
          <cell r="K26">
            <v>-44</v>
          </cell>
          <cell r="L26">
            <v>0</v>
          </cell>
          <cell r="M26">
            <v>114</v>
          </cell>
          <cell r="P26">
            <v>-315</v>
          </cell>
          <cell r="U26">
            <v>-750</v>
          </cell>
          <cell r="W26">
            <v>-240</v>
          </cell>
          <cell r="X26">
            <v>-405</v>
          </cell>
          <cell r="Y26">
            <v>-317.07142857142856</v>
          </cell>
          <cell r="AA26">
            <v>0</v>
          </cell>
          <cell r="AB26">
            <v>-12.178571428571429</v>
          </cell>
          <cell r="AF26">
            <v>0</v>
          </cell>
          <cell r="AG26">
            <v>2.6428571428571428</v>
          </cell>
          <cell r="AM26">
            <v>-345</v>
          </cell>
          <cell r="AS26">
            <v>-750</v>
          </cell>
          <cell r="AV26">
            <v>-16.321428571428573</v>
          </cell>
          <cell r="AW26">
            <v>-74.857142857142861</v>
          </cell>
          <cell r="AX26">
            <v>-90.678571428571431</v>
          </cell>
          <cell r="AY26">
            <v>-73.642857142857139</v>
          </cell>
          <cell r="AZ26">
            <v>-27.071428571428573</v>
          </cell>
          <cell r="BA26">
            <v>-34.5</v>
          </cell>
          <cell r="BB26">
            <v>-212.03571428571428</v>
          </cell>
          <cell r="BC26">
            <v>1.5</v>
          </cell>
          <cell r="BD26">
            <v>-59.5</v>
          </cell>
          <cell r="BE26">
            <v>-5.25</v>
          </cell>
          <cell r="BJ26">
            <v>-15</v>
          </cell>
          <cell r="BK26">
            <v>-110</v>
          </cell>
          <cell r="BL26">
            <v>-100</v>
          </cell>
          <cell r="BM26">
            <v>-100</v>
          </cell>
          <cell r="BN26">
            <v>-35</v>
          </cell>
          <cell r="BO26">
            <v>-45</v>
          </cell>
          <cell r="BP26">
            <v>-225</v>
          </cell>
          <cell r="BQ26">
            <v>-40</v>
          </cell>
          <cell r="BR26">
            <v>-80</v>
          </cell>
          <cell r="BS26">
            <v>0</v>
          </cell>
          <cell r="BY26">
            <v>-12.639750000000003</v>
          </cell>
          <cell r="CD26">
            <v>-12.639750000000003</v>
          </cell>
        </row>
        <row r="27">
          <cell r="A27">
            <v>22</v>
          </cell>
          <cell r="B27">
            <v>4</v>
          </cell>
          <cell r="C27">
            <v>-62</v>
          </cell>
          <cell r="D27">
            <v>3</v>
          </cell>
          <cell r="E27">
            <v>-225</v>
          </cell>
          <cell r="F27">
            <v>-27</v>
          </cell>
          <cell r="G27">
            <v>-116</v>
          </cell>
          <cell r="H27">
            <v>-92</v>
          </cell>
          <cell r="I27">
            <v>-48</v>
          </cell>
          <cell r="J27">
            <v>-68</v>
          </cell>
          <cell r="K27">
            <v>-43</v>
          </cell>
          <cell r="L27">
            <v>0</v>
          </cell>
          <cell r="M27">
            <v>225</v>
          </cell>
          <cell r="P27">
            <v>-449</v>
          </cell>
          <cell r="U27">
            <v>-750</v>
          </cell>
          <cell r="W27">
            <v>-394</v>
          </cell>
          <cell r="X27">
            <v>-405</v>
          </cell>
          <cell r="Y27">
            <v>-317.07142857142856</v>
          </cell>
          <cell r="AA27">
            <v>0</v>
          </cell>
          <cell r="AB27">
            <v>-12.178571428571429</v>
          </cell>
          <cell r="AF27">
            <v>0</v>
          </cell>
          <cell r="AG27">
            <v>2.6428571428571428</v>
          </cell>
          <cell r="AM27">
            <v>-345</v>
          </cell>
          <cell r="AS27">
            <v>-750</v>
          </cell>
          <cell r="AV27">
            <v>-16.321428571428573</v>
          </cell>
          <cell r="AW27">
            <v>-74.857142857142861</v>
          </cell>
          <cell r="AX27">
            <v>-90.678571428571431</v>
          </cell>
          <cell r="AY27">
            <v>-73.642857142857139</v>
          </cell>
          <cell r="AZ27">
            <v>-27.071428571428573</v>
          </cell>
          <cell r="BA27">
            <v>-34.5</v>
          </cell>
          <cell r="BB27">
            <v>-212.03571428571428</v>
          </cell>
          <cell r="BC27">
            <v>1.5</v>
          </cell>
          <cell r="BD27">
            <v>-59.5</v>
          </cell>
          <cell r="BE27">
            <v>-5.25</v>
          </cell>
          <cell r="BJ27">
            <v>-15</v>
          </cell>
          <cell r="BK27">
            <v>-110</v>
          </cell>
          <cell r="BL27">
            <v>-100</v>
          </cell>
          <cell r="BM27">
            <v>-100</v>
          </cell>
          <cell r="BN27">
            <v>-35</v>
          </cell>
          <cell r="BO27">
            <v>-45</v>
          </cell>
          <cell r="BP27">
            <v>-225</v>
          </cell>
          <cell r="BQ27">
            <v>-40</v>
          </cell>
          <cell r="BR27">
            <v>-80</v>
          </cell>
          <cell r="BS27">
            <v>0</v>
          </cell>
          <cell r="BY27">
            <v>-13.24164285714286</v>
          </cell>
          <cell r="CD27">
            <v>-13.24164285714286</v>
          </cell>
        </row>
        <row r="28">
          <cell r="A28">
            <v>23</v>
          </cell>
          <cell r="B28">
            <v>0</v>
          </cell>
          <cell r="C28">
            <v>-55</v>
          </cell>
          <cell r="D28">
            <v>-21</v>
          </cell>
          <cell r="E28">
            <v>-225</v>
          </cell>
          <cell r="F28">
            <v>-26</v>
          </cell>
          <cell r="G28">
            <v>-81</v>
          </cell>
          <cell r="H28">
            <v>-95</v>
          </cell>
          <cell r="I28">
            <v>-46</v>
          </cell>
          <cell r="J28">
            <v>-75</v>
          </cell>
          <cell r="K28">
            <v>-37</v>
          </cell>
          <cell r="L28">
            <v>-39</v>
          </cell>
          <cell r="M28">
            <v>69</v>
          </cell>
          <cell r="P28">
            <v>-631</v>
          </cell>
          <cell r="U28">
            <v>-750</v>
          </cell>
          <cell r="W28">
            <v>-360</v>
          </cell>
          <cell r="X28">
            <v>-405</v>
          </cell>
          <cell r="Y28">
            <v>-317.07142857142856</v>
          </cell>
          <cell r="AA28">
            <v>0</v>
          </cell>
          <cell r="AB28">
            <v>-12.178571428571429</v>
          </cell>
          <cell r="AF28">
            <v>0</v>
          </cell>
          <cell r="AG28">
            <v>2.6428571428571428</v>
          </cell>
          <cell r="AM28">
            <v>-345</v>
          </cell>
          <cell r="AS28">
            <v>-750</v>
          </cell>
          <cell r="AV28">
            <v>-16.321428571428573</v>
          </cell>
          <cell r="AW28">
            <v>-74.857142857142861</v>
          </cell>
          <cell r="AX28">
            <v>-90.678571428571431</v>
          </cell>
          <cell r="AY28">
            <v>-73.642857142857139</v>
          </cell>
          <cell r="AZ28">
            <v>-27.071428571428573</v>
          </cell>
          <cell r="BA28">
            <v>-34.5</v>
          </cell>
          <cell r="BB28">
            <v>-212.03571428571428</v>
          </cell>
          <cell r="BC28">
            <v>1.5</v>
          </cell>
          <cell r="BD28">
            <v>-59.5</v>
          </cell>
          <cell r="BE28">
            <v>-5.25</v>
          </cell>
          <cell r="BJ28">
            <v>-15</v>
          </cell>
          <cell r="BK28">
            <v>-110</v>
          </cell>
          <cell r="BL28">
            <v>-100</v>
          </cell>
          <cell r="BM28">
            <v>-100</v>
          </cell>
          <cell r="BN28">
            <v>-35</v>
          </cell>
          <cell r="BO28">
            <v>-45</v>
          </cell>
          <cell r="BP28">
            <v>-225</v>
          </cell>
          <cell r="BQ28">
            <v>-40</v>
          </cell>
          <cell r="BR28">
            <v>-80</v>
          </cell>
          <cell r="BS28">
            <v>0</v>
          </cell>
          <cell r="BY28">
            <v>-13.843535714285718</v>
          </cell>
          <cell r="CD28">
            <v>-13.843535714285718</v>
          </cell>
        </row>
        <row r="29">
          <cell r="A29">
            <v>24</v>
          </cell>
          <cell r="B29">
            <v>0</v>
          </cell>
          <cell r="C29">
            <v>-54</v>
          </cell>
          <cell r="D29">
            <v>33</v>
          </cell>
          <cell r="E29">
            <v>-225</v>
          </cell>
          <cell r="F29">
            <v>-26</v>
          </cell>
          <cell r="G29">
            <v>-111</v>
          </cell>
          <cell r="H29">
            <v>-95</v>
          </cell>
          <cell r="I29">
            <v>-44</v>
          </cell>
          <cell r="J29">
            <v>-75</v>
          </cell>
          <cell r="K29">
            <v>-43</v>
          </cell>
          <cell r="L29">
            <v>0</v>
          </cell>
          <cell r="M29">
            <v>297</v>
          </cell>
          <cell r="P29">
            <v>-343</v>
          </cell>
          <cell r="U29">
            <v>-750</v>
          </cell>
          <cell r="W29">
            <v>-394</v>
          </cell>
          <cell r="X29">
            <v>-405</v>
          </cell>
          <cell r="Y29">
            <v>-317.07142857142856</v>
          </cell>
          <cell r="AA29">
            <v>0</v>
          </cell>
          <cell r="AB29">
            <v>-12.178571428571429</v>
          </cell>
          <cell r="AF29">
            <v>0</v>
          </cell>
          <cell r="AG29">
            <v>2.6428571428571428</v>
          </cell>
          <cell r="AM29">
            <v>-345</v>
          </cell>
          <cell r="AS29">
            <v>-750</v>
          </cell>
          <cell r="AV29">
            <v>-16.321428571428573</v>
          </cell>
          <cell r="AW29">
            <v>-74.857142857142861</v>
          </cell>
          <cell r="AX29">
            <v>-90.678571428571431</v>
          </cell>
          <cell r="AY29">
            <v>-73.642857142857139</v>
          </cell>
          <cell r="AZ29">
            <v>-27.071428571428573</v>
          </cell>
          <cell r="BA29">
            <v>-34.5</v>
          </cell>
          <cell r="BB29">
            <v>-212.03571428571428</v>
          </cell>
          <cell r="BC29">
            <v>1.5</v>
          </cell>
          <cell r="BD29">
            <v>-59.5</v>
          </cell>
          <cell r="BE29">
            <v>-5.25</v>
          </cell>
          <cell r="BJ29">
            <v>-15</v>
          </cell>
          <cell r="BK29">
            <v>-110</v>
          </cell>
          <cell r="BL29">
            <v>-100</v>
          </cell>
          <cell r="BM29">
            <v>-100</v>
          </cell>
          <cell r="BN29">
            <v>-35</v>
          </cell>
          <cell r="BO29">
            <v>-45</v>
          </cell>
          <cell r="BP29">
            <v>-225</v>
          </cell>
          <cell r="BQ29">
            <v>-40</v>
          </cell>
          <cell r="BR29">
            <v>-80</v>
          </cell>
          <cell r="BS29">
            <v>0</v>
          </cell>
          <cell r="BY29">
            <v>-14.445428571428575</v>
          </cell>
          <cell r="CD29">
            <v>-14.445428571428575</v>
          </cell>
        </row>
        <row r="30">
          <cell r="A30">
            <v>25</v>
          </cell>
          <cell r="B30">
            <v>0</v>
          </cell>
          <cell r="C30">
            <v>-57</v>
          </cell>
          <cell r="D30">
            <v>0</v>
          </cell>
          <cell r="E30">
            <v>-225</v>
          </cell>
          <cell r="F30">
            <v>-20</v>
          </cell>
          <cell r="G30">
            <v>-109</v>
          </cell>
          <cell r="H30">
            <v>-95</v>
          </cell>
          <cell r="I30">
            <v>-43</v>
          </cell>
          <cell r="J30">
            <v>-75</v>
          </cell>
          <cell r="K30">
            <v>-43</v>
          </cell>
          <cell r="L30">
            <v>0</v>
          </cell>
          <cell r="M30">
            <v>152</v>
          </cell>
          <cell r="P30">
            <v>-515</v>
          </cell>
          <cell r="U30">
            <v>-750</v>
          </cell>
          <cell r="W30">
            <v>-385</v>
          </cell>
          <cell r="X30">
            <v>-405</v>
          </cell>
          <cell r="Y30">
            <v>-317.07142857142856</v>
          </cell>
          <cell r="AA30">
            <v>0</v>
          </cell>
          <cell r="AB30">
            <v>-12.178571428571429</v>
          </cell>
          <cell r="AF30">
            <v>0</v>
          </cell>
          <cell r="AG30">
            <v>2.6428571428571428</v>
          </cell>
          <cell r="AM30">
            <v>-345</v>
          </cell>
          <cell r="AS30">
            <v>-750</v>
          </cell>
          <cell r="AV30">
            <v>-16.321428571428573</v>
          </cell>
          <cell r="AW30">
            <v>-74.857142857142861</v>
          </cell>
          <cell r="AX30">
            <v>-90.678571428571431</v>
          </cell>
          <cell r="BC30">
            <v>1.5</v>
          </cell>
          <cell r="BJ30">
            <v>-15</v>
          </cell>
          <cell r="BK30">
            <v>-110</v>
          </cell>
          <cell r="BL30">
            <v>-100</v>
          </cell>
          <cell r="BM30">
            <v>-100</v>
          </cell>
          <cell r="BN30">
            <v>-35</v>
          </cell>
          <cell r="BO30">
            <v>-45</v>
          </cell>
          <cell r="BP30">
            <v>-225</v>
          </cell>
          <cell r="BQ30">
            <v>-40</v>
          </cell>
          <cell r="BR30">
            <v>-80</v>
          </cell>
          <cell r="BS30">
            <v>0</v>
          </cell>
          <cell r="BY30">
            <v>-15.047321428571433</v>
          </cell>
          <cell r="CD30">
            <v>-15.047321428571433</v>
          </cell>
        </row>
        <row r="31">
          <cell r="A31">
            <v>26</v>
          </cell>
          <cell r="B31">
            <v>0</v>
          </cell>
          <cell r="C31">
            <v>-27</v>
          </cell>
          <cell r="D31">
            <v>1</v>
          </cell>
          <cell r="E31">
            <v>-138</v>
          </cell>
          <cell r="F31">
            <v>-20</v>
          </cell>
          <cell r="G31">
            <v>0</v>
          </cell>
          <cell r="H31">
            <v>-94</v>
          </cell>
          <cell r="I31">
            <v>-42</v>
          </cell>
          <cell r="J31">
            <v>-75</v>
          </cell>
          <cell r="K31">
            <v>0</v>
          </cell>
          <cell r="L31">
            <v>36</v>
          </cell>
          <cell r="M31">
            <v>290</v>
          </cell>
          <cell r="P31">
            <v>-69</v>
          </cell>
          <cell r="U31">
            <v>-750</v>
          </cell>
          <cell r="W31">
            <v>-231</v>
          </cell>
          <cell r="X31">
            <v>-405</v>
          </cell>
          <cell r="Y31">
            <v>-317.07142857142856</v>
          </cell>
          <cell r="AA31">
            <v>0</v>
          </cell>
          <cell r="AF31">
            <v>0</v>
          </cell>
          <cell r="AM31">
            <v>-345</v>
          </cell>
          <cell r="AS31">
            <v>-750</v>
          </cell>
          <cell r="AV31">
            <v>-16.321428571428573</v>
          </cell>
          <cell r="AW31">
            <v>-74.857142857142861</v>
          </cell>
          <cell r="AX31">
            <v>-90.678571428571431</v>
          </cell>
          <cell r="BC31">
            <v>1.5</v>
          </cell>
          <cell r="BJ31">
            <v>-15</v>
          </cell>
          <cell r="BK31">
            <v>-110</v>
          </cell>
          <cell r="BL31">
            <v>-100</v>
          </cell>
          <cell r="BM31">
            <v>-100</v>
          </cell>
          <cell r="BN31">
            <v>-35</v>
          </cell>
          <cell r="BO31">
            <v>-45</v>
          </cell>
          <cell r="BP31">
            <v>-225</v>
          </cell>
          <cell r="BQ31">
            <v>-40</v>
          </cell>
          <cell r="BR31">
            <v>-80</v>
          </cell>
          <cell r="BS31">
            <v>0</v>
          </cell>
          <cell r="BY31">
            <v>-15.64921428571429</v>
          </cell>
          <cell r="CD31">
            <v>-15.64921428571429</v>
          </cell>
        </row>
        <row r="32">
          <cell r="A32">
            <v>27</v>
          </cell>
          <cell r="B32">
            <v>-29</v>
          </cell>
          <cell r="C32">
            <v>-60</v>
          </cell>
          <cell r="D32">
            <v>0</v>
          </cell>
          <cell r="E32">
            <v>-154</v>
          </cell>
          <cell r="F32">
            <v>-19</v>
          </cell>
          <cell r="G32">
            <v>0</v>
          </cell>
          <cell r="H32">
            <v>-93</v>
          </cell>
          <cell r="I32">
            <v>-43</v>
          </cell>
          <cell r="J32">
            <v>-75</v>
          </cell>
          <cell r="K32">
            <v>0</v>
          </cell>
          <cell r="L32">
            <v>93</v>
          </cell>
          <cell r="M32">
            <v>182</v>
          </cell>
          <cell r="P32">
            <v>-198</v>
          </cell>
          <cell r="U32">
            <v>-750</v>
          </cell>
          <cell r="X32">
            <v>-405</v>
          </cell>
          <cell r="AA32">
            <v>0</v>
          </cell>
          <cell r="AF32">
            <v>0</v>
          </cell>
          <cell r="AM32">
            <v>-345</v>
          </cell>
          <cell r="AS32">
            <v>-750</v>
          </cell>
          <cell r="BJ32">
            <v>-15</v>
          </cell>
          <cell r="BK32">
            <v>-110</v>
          </cell>
          <cell r="BL32">
            <v>-100</v>
          </cell>
          <cell r="BM32">
            <v>-100</v>
          </cell>
          <cell r="BN32">
            <v>-35</v>
          </cell>
          <cell r="BO32">
            <v>-45</v>
          </cell>
          <cell r="BP32">
            <v>-225</v>
          </cell>
          <cell r="BQ32">
            <v>-40</v>
          </cell>
          <cell r="BR32">
            <v>-80</v>
          </cell>
          <cell r="BS32">
            <v>0</v>
          </cell>
          <cell r="BY32">
            <v>-16.251107142857148</v>
          </cell>
          <cell r="CD32">
            <v>-16.251107142857148</v>
          </cell>
        </row>
      </sheetData>
      <sheetData sheetId="8"/>
      <sheetData sheetId="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uation"/>
      <sheetName val="growth"/>
      <sheetName val="matrix"/>
      <sheetName val="main"/>
      <sheetName val="CNTRLIST"/>
      <sheetName val="VENDLIST"/>
      <sheetName val="POILIST"/>
      <sheetName val="Summary"/>
    </sheetNames>
    <sheetDataSet>
      <sheetData sheetId="0" refreshError="1">
        <row r="10">
          <cell r="I10">
            <v>4</v>
          </cell>
          <cell r="R10">
            <v>3</v>
          </cell>
          <cell r="AA10">
            <v>3</v>
          </cell>
        </row>
        <row r="11">
          <cell r="I11">
            <v>3</v>
          </cell>
          <cell r="R11">
            <v>4</v>
          </cell>
          <cell r="AA11">
            <v>4</v>
          </cell>
        </row>
        <row r="12">
          <cell r="I12">
            <v>5</v>
          </cell>
          <cell r="R12">
            <v>5</v>
          </cell>
          <cell r="AA12">
            <v>5</v>
          </cell>
        </row>
        <row r="13">
          <cell r="I13">
            <v>0</v>
          </cell>
          <cell r="R13">
            <v>2</v>
          </cell>
          <cell r="AA13">
            <v>1</v>
          </cell>
        </row>
        <row r="14">
          <cell r="I14">
            <v>1</v>
          </cell>
          <cell r="R14">
            <v>1</v>
          </cell>
          <cell r="AA14">
            <v>2</v>
          </cell>
        </row>
        <row r="15">
          <cell r="I15">
            <v>2</v>
          </cell>
          <cell r="R15">
            <v>0</v>
          </cell>
          <cell r="AA15">
            <v>0</v>
          </cell>
        </row>
        <row r="16">
          <cell r="I16">
            <v>7</v>
          </cell>
          <cell r="R16">
            <v>7</v>
          </cell>
          <cell r="AA16">
            <v>7</v>
          </cell>
        </row>
        <row r="17">
          <cell r="I17">
            <v>8</v>
          </cell>
          <cell r="R17">
            <v>8</v>
          </cell>
          <cell r="AA17">
            <v>8</v>
          </cell>
        </row>
        <row r="22">
          <cell r="I22">
            <v>0</v>
          </cell>
          <cell r="R22">
            <v>0</v>
          </cell>
          <cell r="AA22">
            <v>0</v>
          </cell>
        </row>
        <row r="28">
          <cell r="I28">
            <v>4</v>
          </cell>
          <cell r="R28">
            <v>3</v>
          </cell>
          <cell r="AA28">
            <v>3</v>
          </cell>
        </row>
        <row r="29">
          <cell r="I29">
            <v>3</v>
          </cell>
          <cell r="R29">
            <v>5</v>
          </cell>
          <cell r="AA29">
            <v>5</v>
          </cell>
        </row>
        <row r="30">
          <cell r="I30">
            <v>5</v>
          </cell>
          <cell r="R30">
            <v>4</v>
          </cell>
          <cell r="AA30">
            <v>4</v>
          </cell>
        </row>
        <row r="31">
          <cell r="I31">
            <v>0</v>
          </cell>
          <cell r="R31">
            <v>1</v>
          </cell>
          <cell r="AA31">
            <v>1</v>
          </cell>
        </row>
        <row r="32">
          <cell r="I32">
            <v>1</v>
          </cell>
          <cell r="R32">
            <v>2</v>
          </cell>
          <cell r="AA32">
            <v>2</v>
          </cell>
        </row>
        <row r="33">
          <cell r="I33">
            <v>2</v>
          </cell>
          <cell r="R33">
            <v>0</v>
          </cell>
          <cell r="AA33">
            <v>0</v>
          </cell>
        </row>
        <row r="34">
          <cell r="I34">
            <v>7</v>
          </cell>
          <cell r="R34">
            <v>7</v>
          </cell>
          <cell r="AA34">
            <v>7</v>
          </cell>
        </row>
        <row r="35">
          <cell r="I35">
            <v>8</v>
          </cell>
          <cell r="R35">
            <v>8</v>
          </cell>
          <cell r="AA35">
            <v>8</v>
          </cell>
        </row>
        <row r="40">
          <cell r="I40">
            <v>0</v>
          </cell>
          <cell r="R40">
            <v>0</v>
          </cell>
          <cell r="AA40">
            <v>0</v>
          </cell>
        </row>
        <row r="41">
          <cell r="I41">
            <v>0</v>
          </cell>
          <cell r="R41">
            <v>0</v>
          </cell>
          <cell r="AA41">
            <v>0</v>
          </cell>
        </row>
        <row r="46">
          <cell r="I46">
            <v>4</v>
          </cell>
          <cell r="R46">
            <v>5</v>
          </cell>
          <cell r="AA46">
            <v>5</v>
          </cell>
        </row>
        <row r="47">
          <cell r="I47">
            <v>5</v>
          </cell>
          <cell r="R47">
            <v>4</v>
          </cell>
          <cell r="AA47">
            <v>4</v>
          </cell>
        </row>
        <row r="48">
          <cell r="I48">
            <v>0</v>
          </cell>
          <cell r="R48">
            <v>1</v>
          </cell>
          <cell r="AA48">
            <v>1</v>
          </cell>
        </row>
        <row r="49">
          <cell r="I49">
            <v>1</v>
          </cell>
          <cell r="R49">
            <v>2</v>
          </cell>
          <cell r="AA49">
            <v>2</v>
          </cell>
        </row>
        <row r="50">
          <cell r="I50">
            <v>2</v>
          </cell>
          <cell r="R50">
            <v>0</v>
          </cell>
          <cell r="AA50">
            <v>0</v>
          </cell>
        </row>
        <row r="51">
          <cell r="I51">
            <v>3</v>
          </cell>
          <cell r="R51">
            <v>3</v>
          </cell>
          <cell r="AA51">
            <v>3</v>
          </cell>
        </row>
        <row r="52">
          <cell r="I52">
            <v>7</v>
          </cell>
          <cell r="R52">
            <v>7</v>
          </cell>
          <cell r="AA52">
            <v>7</v>
          </cell>
        </row>
        <row r="53">
          <cell r="I53">
            <v>8</v>
          </cell>
          <cell r="R53">
            <v>8</v>
          </cell>
          <cell r="AA53">
            <v>8</v>
          </cell>
        </row>
      </sheetData>
      <sheetData sheetId="1" refreshError="1">
        <row r="14">
          <cell r="A14">
            <v>0</v>
          </cell>
        </row>
        <row r="15">
          <cell r="A15">
            <v>2</v>
          </cell>
        </row>
        <row r="16">
          <cell r="A16">
            <v>4</v>
          </cell>
        </row>
        <row r="17">
          <cell r="A17">
            <v>1</v>
          </cell>
        </row>
        <row r="18">
          <cell r="A18">
            <v>5</v>
          </cell>
        </row>
        <row r="19">
          <cell r="A19">
            <v>3</v>
          </cell>
        </row>
        <row r="20">
          <cell r="A20">
            <v>7</v>
          </cell>
        </row>
        <row r="21">
          <cell r="A21">
            <v>8</v>
          </cell>
        </row>
        <row r="30">
          <cell r="A30">
            <v>0</v>
          </cell>
        </row>
        <row r="31">
          <cell r="A31">
            <v>1</v>
          </cell>
        </row>
        <row r="32">
          <cell r="A32">
            <v>4</v>
          </cell>
        </row>
        <row r="33">
          <cell r="A33">
            <v>2</v>
          </cell>
        </row>
        <row r="34">
          <cell r="A34">
            <v>5</v>
          </cell>
        </row>
        <row r="35">
          <cell r="A35">
            <v>3</v>
          </cell>
        </row>
        <row r="36">
          <cell r="A36">
            <v>7</v>
          </cell>
        </row>
        <row r="37">
          <cell r="A37">
            <v>8</v>
          </cell>
        </row>
      </sheetData>
      <sheetData sheetId="2" refreshError="1">
        <row r="9">
          <cell r="AG9">
            <v>1997</v>
          </cell>
        </row>
        <row r="10">
          <cell r="A10">
            <v>10</v>
          </cell>
          <cell r="AG10">
            <v>5.4158036758563073</v>
          </cell>
        </row>
      </sheetData>
      <sheetData sheetId="3" refreshError="1">
        <row r="11">
          <cell r="AF11">
            <v>35758</v>
          </cell>
        </row>
        <row r="13">
          <cell r="AF13" t="str">
            <v>#</v>
          </cell>
        </row>
        <row r="14">
          <cell r="AF14">
            <v>0</v>
          </cell>
          <cell r="AH14" t="str">
            <v>K</v>
          </cell>
          <cell r="AJ14">
            <v>8</v>
          </cell>
          <cell r="AK14">
            <v>35307</v>
          </cell>
          <cell r="AL14">
            <v>10.25</v>
          </cell>
          <cell r="AN14">
            <v>5.75</v>
          </cell>
          <cell r="AP14" t="str">
            <v/>
          </cell>
        </row>
        <row r="15">
          <cell r="AJ15" t="e">
            <v>#NAME?</v>
          </cell>
          <cell r="AK15" t="e">
            <v>#NAME?</v>
          </cell>
          <cell r="AL15" t="e">
            <v>#N/A</v>
          </cell>
          <cell r="AN15" t="e">
            <v>#N/A</v>
          </cell>
        </row>
        <row r="16">
          <cell r="AF16">
            <v>1</v>
          </cell>
          <cell r="AH16" t="str">
            <v>N</v>
          </cell>
          <cell r="AJ16">
            <v>57.625</v>
          </cell>
          <cell r="AK16">
            <v>35307</v>
          </cell>
          <cell r="AL16">
            <v>58.625</v>
          </cell>
          <cell r="AN16">
            <v>39.5</v>
          </cell>
          <cell r="AP16" t="str">
            <v/>
          </cell>
        </row>
        <row r="17">
          <cell r="AJ17" t="e">
            <v>#NAME?</v>
          </cell>
          <cell r="AK17" t="e">
            <v>#NAME?</v>
          </cell>
          <cell r="AL17" t="e">
            <v>#N/A</v>
          </cell>
          <cell r="AN17" t="e">
            <v>#N/A</v>
          </cell>
        </row>
        <row r="18">
          <cell r="AJ18" t="e">
            <v>#NAME?</v>
          </cell>
          <cell r="AK18" t="e">
            <v>#NAME?</v>
          </cell>
          <cell r="AL18" t="e">
            <v>#N/A</v>
          </cell>
          <cell r="AN18" t="e">
            <v>#N/A</v>
          </cell>
        </row>
        <row r="19">
          <cell r="AF19">
            <v>2</v>
          </cell>
          <cell r="AH19" t="str">
            <v>K</v>
          </cell>
          <cell r="AJ19">
            <v>33</v>
          </cell>
          <cell r="AK19">
            <v>35307</v>
          </cell>
          <cell r="AL19">
            <v>39.25</v>
          </cell>
          <cell r="AN19">
            <v>29.5</v>
          </cell>
          <cell r="AP19" t="str">
            <v/>
          </cell>
        </row>
        <row r="20">
          <cell r="AF20">
            <v>3</v>
          </cell>
          <cell r="AH20" t="str">
            <v>N</v>
          </cell>
          <cell r="AJ20">
            <v>14.875</v>
          </cell>
          <cell r="AK20">
            <v>35307</v>
          </cell>
          <cell r="AL20">
            <v>19</v>
          </cell>
          <cell r="AN20">
            <v>11.75</v>
          </cell>
          <cell r="AP20" t="str">
            <v/>
          </cell>
        </row>
        <row r="21">
          <cell r="AF21">
            <v>4</v>
          </cell>
          <cell r="AH21" t="str">
            <v>N</v>
          </cell>
          <cell r="AJ21">
            <v>50.75</v>
          </cell>
          <cell r="AK21">
            <v>35307</v>
          </cell>
          <cell r="AL21">
            <v>53.75</v>
          </cell>
          <cell r="AN21">
            <v>42.25</v>
          </cell>
          <cell r="AP21" t="str">
            <v/>
          </cell>
        </row>
        <row r="22">
          <cell r="AJ22" t="e">
            <v>#NAME?</v>
          </cell>
          <cell r="AK22">
            <v>35307</v>
          </cell>
          <cell r="AL22" t="e">
            <v>#N/A</v>
          </cell>
          <cell r="AN22" t="e">
            <v>#N/A</v>
          </cell>
        </row>
        <row r="23">
          <cell r="AF23">
            <v>5</v>
          </cell>
          <cell r="AH23" t="str">
            <v>K</v>
          </cell>
          <cell r="AJ23">
            <v>15.625</v>
          </cell>
          <cell r="AK23">
            <v>35307</v>
          </cell>
          <cell r="AL23">
            <v>17.25</v>
          </cell>
          <cell r="AN23">
            <v>14.375</v>
          </cell>
          <cell r="AP23" t="str">
            <v/>
          </cell>
        </row>
        <row r="25">
          <cell r="AF25">
            <v>6</v>
          </cell>
        </row>
        <row r="27">
          <cell r="AF27">
            <v>7</v>
          </cell>
        </row>
        <row r="30">
          <cell r="AF30">
            <v>8</v>
          </cell>
        </row>
        <row r="31">
          <cell r="AF31">
            <v>9</v>
          </cell>
        </row>
        <row r="278">
          <cell r="AF278" t="str">
            <v>NOTES</v>
          </cell>
        </row>
        <row r="279">
          <cell r="AF279" t="str">
            <v>General</v>
          </cell>
        </row>
        <row r="280">
          <cell r="AF280" t="str">
            <v>(1)</v>
          </cell>
        </row>
        <row r="281">
          <cell r="AF281" t="str">
            <v>(2)</v>
          </cell>
        </row>
        <row r="282">
          <cell r="AF282" t="str">
            <v>(3)</v>
          </cell>
        </row>
        <row r="283">
          <cell r="AF283" t="str">
            <v>(4)</v>
          </cell>
        </row>
        <row r="285">
          <cell r="AF285" t="str">
            <v xml:space="preserve">Adco Technologies Inc. </v>
          </cell>
        </row>
        <row r="286">
          <cell r="AF286" t="str">
            <v>(a)</v>
          </cell>
        </row>
        <row r="287">
          <cell r="AF287" t="str">
            <v>(b)</v>
          </cell>
        </row>
        <row r="288">
          <cell r="AF288" t="str">
            <v>(c)</v>
          </cell>
        </row>
        <row r="290">
          <cell r="AF290" t="str">
            <v>(d)</v>
          </cell>
        </row>
        <row r="291">
          <cell r="AF291" t="str">
            <v/>
          </cell>
        </row>
        <row r="292">
          <cell r="AF292" t="str">
            <v/>
          </cell>
        </row>
        <row r="293">
          <cell r="AF293" t="str">
            <v/>
          </cell>
        </row>
        <row r="294">
          <cell r="AF294" t="str">
            <v/>
          </cell>
        </row>
        <row r="295">
          <cell r="AF295" t="str">
            <v/>
          </cell>
        </row>
        <row r="296">
          <cell r="AF296" t="str">
            <v/>
          </cell>
        </row>
        <row r="298">
          <cell r="AF298" t="str">
            <v xml:space="preserve">Avery Dennison Corporation </v>
          </cell>
        </row>
        <row r="299">
          <cell r="AF299" t="str">
            <v>(a)</v>
          </cell>
        </row>
        <row r="300">
          <cell r="AF300" t="str">
            <v>(b)</v>
          </cell>
        </row>
        <row r="301">
          <cell r="AF301" t="str">
            <v/>
          </cell>
        </row>
        <row r="302">
          <cell r="AF302" t="str">
            <v/>
          </cell>
        </row>
        <row r="303">
          <cell r="AF303" t="str">
            <v/>
          </cell>
        </row>
        <row r="304">
          <cell r="AF304" t="str">
            <v/>
          </cell>
        </row>
        <row r="306">
          <cell r="AF306" t="str">
            <v xml:space="preserve">H.B. Fuller Company </v>
          </cell>
        </row>
        <row r="307">
          <cell r="AF307" t="str">
            <v>(a)</v>
          </cell>
        </row>
        <row r="308">
          <cell r="AF308" t="str">
            <v>(b)</v>
          </cell>
        </row>
        <row r="309">
          <cell r="AF309" t="str">
            <v>(c)</v>
          </cell>
        </row>
        <row r="311">
          <cell r="AF311" t="str">
            <v>(d)</v>
          </cell>
        </row>
        <row r="312">
          <cell r="AF312" t="str">
            <v/>
          </cell>
        </row>
        <row r="313">
          <cell r="AF313" t="str">
            <v/>
          </cell>
        </row>
        <row r="314">
          <cell r="AF314" t="str">
            <v/>
          </cell>
        </row>
        <row r="315">
          <cell r="AF315" t="str">
            <v/>
          </cell>
        </row>
        <row r="316">
          <cell r="AF316" t="str">
            <v>(d)</v>
          </cell>
        </row>
        <row r="318">
          <cell r="AF318" t="str">
            <v xml:space="preserve">Lilly  Industries, Inc. </v>
          </cell>
        </row>
        <row r="319">
          <cell r="AF319" t="str">
            <v>(a)</v>
          </cell>
        </row>
        <row r="320">
          <cell r="AF320" t="str">
            <v/>
          </cell>
        </row>
        <row r="321">
          <cell r="AF321" t="str">
            <v/>
          </cell>
        </row>
        <row r="322">
          <cell r="AF322" t="str">
            <v/>
          </cell>
        </row>
        <row r="323">
          <cell r="AF323" t="str">
            <v>(b)</v>
          </cell>
        </row>
        <row r="324">
          <cell r="AF324" t="str">
            <v>(c)</v>
          </cell>
        </row>
        <row r="326">
          <cell r="AF326" t="str">
            <v xml:space="preserve">Loctite Corporation </v>
          </cell>
        </row>
        <row r="327">
          <cell r="AF327" t="str">
            <v>(a)</v>
          </cell>
        </row>
        <row r="328">
          <cell r="AF328" t="str">
            <v>(b)</v>
          </cell>
        </row>
        <row r="329">
          <cell r="AF329" t="str">
            <v/>
          </cell>
        </row>
        <row r="330">
          <cell r="AF330" t="str">
            <v/>
          </cell>
        </row>
        <row r="331">
          <cell r="AF331" t="str">
            <v/>
          </cell>
        </row>
        <row r="332">
          <cell r="AF332" t="str">
            <v/>
          </cell>
        </row>
        <row r="333">
          <cell r="AF333" t="str">
            <v/>
          </cell>
        </row>
        <row r="335">
          <cell r="AF335" t="str">
            <v xml:space="preserve">RPM, Inc. </v>
          </cell>
        </row>
        <row r="336">
          <cell r="AF336" t="str">
            <v>(a)</v>
          </cell>
        </row>
        <row r="337">
          <cell r="AF337" t="str">
            <v>(b)</v>
          </cell>
        </row>
        <row r="338">
          <cell r="AF338" t="str">
            <v>(c)</v>
          </cell>
        </row>
        <row r="339">
          <cell r="AF339" t="str">
            <v>(d)</v>
          </cell>
        </row>
        <row r="340">
          <cell r="AF340" t="str">
            <v>(e)</v>
          </cell>
        </row>
        <row r="341">
          <cell r="AF341" t="str">
            <v xml:space="preserve">  </v>
          </cell>
        </row>
        <row r="342">
          <cell r="AF342" t="str">
            <v/>
          </cell>
        </row>
        <row r="343">
          <cell r="AF343" t="str">
            <v/>
          </cell>
        </row>
        <row r="344">
          <cell r="AF344" t="str">
            <v/>
          </cell>
        </row>
        <row r="345">
          <cell r="AF345" t="str">
            <v/>
          </cell>
        </row>
        <row r="346">
          <cell r="AF346" t="str">
            <v/>
          </cell>
        </row>
        <row r="348">
          <cell r="AF348" t="str">
            <v xml:space="preserve">  </v>
          </cell>
        </row>
        <row r="349">
          <cell r="AF349" t="str">
            <v/>
          </cell>
        </row>
        <row r="350">
          <cell r="AF350" t="str">
            <v/>
          </cell>
        </row>
        <row r="351">
          <cell r="AF351" t="str">
            <v/>
          </cell>
        </row>
        <row r="352">
          <cell r="AF352" t="str">
            <v/>
          </cell>
        </row>
        <row r="353">
          <cell r="AF353" t="str">
            <v/>
          </cell>
        </row>
        <row r="354">
          <cell r="AF354" t="str">
            <v/>
          </cell>
        </row>
        <row r="355">
          <cell r="AF355" t="str">
            <v/>
          </cell>
        </row>
        <row r="357">
          <cell r="AF357" t="str">
            <v xml:space="preserve">  </v>
          </cell>
        </row>
        <row r="358">
          <cell r="AF358" t="str">
            <v/>
          </cell>
        </row>
        <row r="359">
          <cell r="AF359" t="str">
            <v/>
          </cell>
        </row>
        <row r="360">
          <cell r="AF360" t="str">
            <v/>
          </cell>
        </row>
        <row r="361">
          <cell r="AF361" t="str">
            <v/>
          </cell>
        </row>
        <row r="362">
          <cell r="AF362" t="str">
            <v/>
          </cell>
        </row>
        <row r="363">
          <cell r="AF363" t="str">
            <v/>
          </cell>
        </row>
        <row r="365">
          <cell r="AF365" t="str">
            <v xml:space="preserve">  </v>
          </cell>
        </row>
        <row r="371">
          <cell r="AF371" t="str">
            <v>(f)</v>
          </cell>
        </row>
        <row r="372">
          <cell r="AF372" t="str">
            <v/>
          </cell>
        </row>
        <row r="373">
          <cell r="AF373" t="str">
            <v/>
          </cell>
        </row>
      </sheetData>
      <sheetData sheetId="4" refreshError="1"/>
      <sheetData sheetId="5" refreshError="1"/>
      <sheetData sheetId="6" refreshError="1"/>
      <sheetData sheetId="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CORPTAX_DATA_CACHE%"/>
      <sheetName val="(A) Book to Tax Recon"/>
      <sheetName val="Sch M"/>
      <sheetName val="(A1) Lead"/>
      <sheetName val="(B) Book-Tax Ratio"/>
      <sheetName val="(C) Headcount"/>
      <sheetName val="(C1) Headcount sum"/>
      <sheetName val="(D) SCA"/>
      <sheetName val="(E) 2012 CWIP Reconciliation"/>
      <sheetName val="(F) Taxes"/>
      <sheetName val="(G) O&amp;M MSC"/>
      <sheetName val="(H) RECON - Reconciliation"/>
      <sheetName val="ASSIGN msc COSTS"/>
      <sheetName val="(I) MSC   - Mixed Service Costs"/>
      <sheetName val="(J) DED   - Deductibles"/>
      <sheetName val="(K) BOOK  - Book Treatment"/>
      <sheetName val="(L) TOOLS - Tools"/>
      <sheetName val="(M) LAND  - Land"/>
      <sheetName val="(N) S - Stores"/>
      <sheetName val="(O) - Fleet"/>
      <sheetName val="(P)    - Disb &amp; Trans Ops Contr"/>
      <sheetName val="(Q)    - Direct Labor"/>
      <sheetName val="(R)  - Direct Costs"/>
      <sheetName val="Data"/>
      <sheetName val="Narrative"/>
      <sheetName val="Support"/>
      <sheetName val="Prep Point Sheets"/>
      <sheetName val="Carryforward"/>
      <sheetName val="Research"/>
    </sheetNames>
    <sheetDataSet>
      <sheetData sheetId="0">
        <row r="7">
          <cell r="B7">
            <v>100101</v>
          </cell>
        </row>
      </sheetData>
      <sheetData sheetId="1"/>
      <sheetData sheetId="2"/>
      <sheetData sheetId="3"/>
      <sheetData sheetId="4"/>
      <sheetData sheetId="5">
        <row r="34">
          <cell r="F34">
            <v>8469886.5323767997</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Production By System"/>
      <sheetName val="Monthly Production By Operator"/>
      <sheetName val="Monthly Production By Well"/>
      <sheetName val="Revenue By System"/>
      <sheetName val="First Sales"/>
      <sheetName val="Data"/>
      <sheetName val="WORK"/>
      <sheetName val="Sheet2"/>
      <sheetName val="BTU"/>
    </sheetNames>
    <sheetDataSet>
      <sheetData sheetId="0" refreshError="1"/>
      <sheetData sheetId="1" refreshError="1"/>
      <sheetData sheetId="2" refreshError="1"/>
      <sheetData sheetId="3" refreshError="1"/>
      <sheetData sheetId="4" refreshError="1"/>
      <sheetData sheetId="5"/>
      <sheetData sheetId="6">
        <row r="1">
          <cell r="E1">
            <v>1</v>
          </cell>
        </row>
      </sheetData>
      <sheetData sheetId="7" refreshError="1"/>
      <sheetData sheetId="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Cash Flow QTD"/>
      <sheetName val="3 Cash Flow YTD"/>
      <sheetName val="4 Cash Flow Fcst"/>
      <sheetName val="11 Key Indicators detail Mo."/>
      <sheetName val="9 Key Indicators"/>
      <sheetName val="10 Key Indicators detail"/>
      <sheetName val="15 QTD P&amp;L"/>
      <sheetName val="16 YTD P&amp;L"/>
      <sheetName val="34 COMPARATIVE P&amp;L Q1l"/>
      <sheetName val="35 Q1 P&amp;L by Month"/>
      <sheetName val="val"/>
      <sheetName val="Services Pricelist"/>
      <sheetName val="Data"/>
      <sheetName val="Control Report"/>
      <sheetName val="Receivables Week"/>
      <sheetName val="Q3 Customer detail"/>
      <sheetName val="CR Summary"/>
      <sheetName val="Case Data-  Raw File"/>
      <sheetName val="MF - CPU"/>
      <sheetName val="CRAWL WEEK 42"/>
      <sheetName val="Total GMSG"/>
      <sheetName val="Estimate 30.09.04 Restructure"/>
      <sheetName val="Combo"/>
      <sheetName val="APAC Disti"/>
      <sheetName val="CSCF HP Lang. "/>
      <sheetName val="HSS Sun Netra"/>
      <sheetName val="CIG+OV"/>
      <sheetName val="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dged Items"/>
      <sheetName val="Hedging Instruments"/>
      <sheetName val="Derivatives"/>
      <sheetName val="Hedged Items - Workings"/>
      <sheetName val="Hedging Instruments - Workings"/>
      <sheetName val="Derivatives - Workings"/>
      <sheetName val="Generic Forwards"/>
      <sheetName val="Daily USD"/>
      <sheetName val="Daily CROSS"/>
      <sheetName val="Discount curve"/>
      <sheetName val="Lists"/>
      <sheetName val="Look Up Tables"/>
    </sheetNames>
    <sheetDataSet>
      <sheetData sheetId="0"/>
      <sheetData sheetId="1"/>
      <sheetData sheetId="2"/>
      <sheetData sheetId="3"/>
      <sheetData sheetId="4"/>
      <sheetData sheetId="5"/>
      <sheetData sheetId="6"/>
      <sheetData sheetId="7"/>
      <sheetData sheetId="8"/>
      <sheetData sheetId="9"/>
      <sheetData sheetId="10" refreshError="1">
        <row r="3">
          <cell r="B3" t="str">
            <v>NZD</v>
          </cell>
          <cell r="G3" t="str">
            <v>Bought</v>
          </cell>
        </row>
        <row r="4">
          <cell r="B4" t="str">
            <v>USD</v>
          </cell>
          <cell r="G4" t="str">
            <v>Sold</v>
          </cell>
        </row>
        <row r="5">
          <cell r="B5" t="str">
            <v>JPY</v>
          </cell>
        </row>
        <row r="6">
          <cell r="B6" t="str">
            <v>EUR</v>
          </cell>
        </row>
      </sheetData>
      <sheetData sheetId="1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otnotes &gt;&gt;&gt;"/>
      <sheetName val="GHP FNs"/>
      <sheetName val="GLW FNs"/>
      <sheetName val="GLH FNs"/>
      <sheetName val="HoldCo Form 60 FNs"/>
      <sheetName val="FERC Forms &gt;&gt;&gt;"/>
      <sheetName val="GHP &gt;&gt;&gt;"/>
      <sheetName val="GHP p234"/>
      <sheetName val="GHP p261"/>
      <sheetName val="GHP p262"/>
      <sheetName val="GHP p263"/>
      <sheetName val="GHP p274"/>
      <sheetName val="GHP p275"/>
      <sheetName val="GHP p276"/>
      <sheetName val="GHP p277"/>
      <sheetName val="GLW &gt;&gt;&gt;"/>
      <sheetName val="GLW p234"/>
      <sheetName val="GLW p261"/>
      <sheetName val="GLW p262"/>
      <sheetName val="GLW p263"/>
      <sheetName val="GLW p274"/>
      <sheetName val="GLW p275"/>
      <sheetName val="GLW p276"/>
      <sheetName val="GLW p277"/>
      <sheetName val="GLH &gt;&gt;&gt;"/>
      <sheetName val="GLH p234"/>
      <sheetName val="GLH p261"/>
      <sheetName val="GLH p262"/>
      <sheetName val="GLH p263"/>
      <sheetName val="GLH p274"/>
      <sheetName val="GLH p275"/>
      <sheetName val="GLH p276"/>
      <sheetName val="GLH p277"/>
      <sheetName val="EDIT &gt;&gt;&gt;"/>
      <sheetName val="GHP - EDIT 2017"/>
      <sheetName val="GHP - EDIT 2018"/>
      <sheetName val="GLW - EDIT 2017"/>
      <sheetName val="2021 Q1 Provision &gt;&gt;&gt;"/>
      <sheetName val="Index"/>
      <sheetName val="Review Check"/>
      <sheetName val="Cash Flow Items"/>
      <sheetName val="Tax Account Rollforward"/>
      <sheetName val="Plant vs Non-Plant"/>
      <sheetName val="Journal Entries"/>
      <sheetName val="Trial Balance Data Input"/>
      <sheetName val="Chart of Accounts"/>
      <sheetName val="Tax Rates &gt;&gt;&gt;"/>
      <sheetName val="Summary of Tax Rates"/>
      <sheetName val="GHP ITA"/>
      <sheetName val="GLW ITA"/>
      <sheetName val="GLH ITA"/>
      <sheetName val="62.71% ITA"/>
      <sheetName val="72.13% ITA"/>
      <sheetName val="53.29% ITA"/>
      <sheetName val="72.13% ITA old"/>
      <sheetName val="62.71% ITA old"/>
      <sheetName val="GHP ITA old"/>
      <sheetName val="GLW ITA old"/>
      <sheetName val="GLH ITA old"/>
      <sheetName val="Opco Provisions &gt;&gt;&gt;"/>
      <sheetName val="GHP Provision"/>
      <sheetName val="GLW Provision"/>
      <sheetName val="GLH Provision"/>
      <sheetName val="2020 Meals &amp; Entertainment"/>
      <sheetName val="408 analysis"/>
      <sheetName val="236 analysis"/>
      <sheetName val="Depreciation &amp; Amortization &gt;&gt;&gt;"/>
      <sheetName val="Opco Tax Depreciation"/>
      <sheetName val="Opco Tax Amortization"/>
      <sheetName val="GLW Reacquired Debt Costs"/>
      <sheetName val="GLH 202012 State Split"/>
      <sheetName val="GHP 202012 State Split"/>
      <sheetName val="GLH State Split 3.01.2020"/>
      <sheetName val="GLH State Split 09.30.2020"/>
      <sheetName val="ManageCo Provision &gt;&gt;&gt;"/>
      <sheetName val="ManageCo Provision"/>
      <sheetName val="NOL Carryforwards "/>
      <sheetName val="2020 ManageCo RtoP"/>
      <sheetName val="2020 ManageCo Provision"/>
      <sheetName val="2019 ManageCo RtoP"/>
      <sheetName val="2019 ManageCo Provision"/>
      <sheetName val="2019 ManageCo Tax Return"/>
      <sheetName val="2019 ManageCo Standalone P&amp;L"/>
      <sheetName val="ManageCo Federal Depreciation "/>
      <sheetName val="ManageCo State Depreciation "/>
      <sheetName val="ManageCo State Apportionment"/>
      <sheetName val="Financials &gt;&gt;&gt;"/>
      <sheetName val="03.21 GHP FERC IS"/>
      <sheetName val="03.21 GHP FERC BS"/>
      <sheetName val="03.21 GLW FERC IS"/>
      <sheetName val="03.21 GLW FERC BS"/>
      <sheetName val="03.21 GLH FERC IS"/>
      <sheetName val="03.21 GLH FERC BS"/>
      <sheetName val="02.21 GHP FERC IS"/>
      <sheetName val="02.21 GHP FERC BS"/>
      <sheetName val="02.21 GLW FERC IS"/>
      <sheetName val="02.21 GLW FERC BS"/>
      <sheetName val="02.21 GLH FERC IS"/>
      <sheetName val="02.21 GLH FERC BS"/>
      <sheetName val="2020 GHP FERC IS"/>
      <sheetName val="2020 GHP FERC BS"/>
      <sheetName val="2020 GLW FERC IS"/>
      <sheetName val="2020 GLW FERC BS"/>
      <sheetName val="2020 GLH FERC IS"/>
      <sheetName val="2020 GLH FERC BS"/>
      <sheetName val="03.21 ManageCo IS"/>
      <sheetName val="03.21 ManageCo BS"/>
      <sheetName val="03.21 Consolidated IS"/>
      <sheetName val="03.21 Consolidated BS"/>
      <sheetName val="02.21 Consolidated IS"/>
      <sheetName val="02.21 Consolidated BS"/>
      <sheetName val="2020 Consolidated IS"/>
      <sheetName val="2020 Consolidated BS"/>
      <sheetName val="ManageCo IS 1.09.2021"/>
      <sheetName val="ManageCo BS 1.09.2021"/>
      <sheetName val="FORECAST DETAILS &gt;&gt;&gt;"/>
      <sheetName val="Grid_(Fcst)"/>
      <sheetName val="GHP_(Fcst)"/>
      <sheetName val="GLW_(Fcst)"/>
      <sheetName val="GLH_(Fcst)"/>
      <sheetName val="Oth_(Fcst)"/>
      <sheetName val="SUPPLEMENTAL INFO &gt;&gt;&gt;"/>
      <sheetName val="GHP"/>
      <sheetName val="GLW"/>
      <sheetName val="GLH"/>
      <sheetName val="Others"/>
      <sheetName val="CAPEX FORECAST &gt;&gt;&gt;"/>
      <sheetName val="SPP"/>
      <sheetName val="CAISO"/>
      <sheetName val="MISO"/>
      <sheetName val="ManageCo"/>
      <sheetName val="AFUDC &gt;&gt;&gt;"/>
      <sheetName val="AFUDC Calculation"/>
      <sheetName val="AFUDC Total by Project by Yr"/>
      <sheetName val="AFUDC LTD 202103 Data"/>
      <sheetName val="AFUDC in Service LTD"/>
      <sheetName val="AFUDC 2020-11"/>
      <sheetName val="Activity History 2016-04 to 202"/>
      <sheetName val="Proj IDs 2020-11-11"/>
      <sheetName val="GLH Reg Asset Adj &gt;&gt;&gt;"/>
      <sheetName val="GLH 2019 FERC Income Stmt"/>
      <sheetName val="GLH 2018 FERC Income Stmt"/>
      <sheetName val="GLH 2017 FERC Income Stmt"/>
      <sheetName val="GLH 2016 FERC Income Stmt"/>
      <sheetName val="GLH 2015 FERC Income Stmt"/>
      <sheetName val="GLH 2014 FERC Income Stmt"/>
      <sheetName val="GLH 2013 FERC Income Stmt"/>
      <sheetName val="GLH Reg Asset Summary"/>
      <sheetName val="Reg Asset Spend by Year - GAAP"/>
      <sheetName val="GHP Acquisitions &gt;&gt;&gt;"/>
      <sheetName val="TCEC Tax Entries"/>
      <sheetName val="Nixa PPA"/>
      <sheetName val="Nixa Final JE"/>
      <sheetName val="CtoB PPA"/>
      <sheetName val="CtoB Final JE"/>
      <sheetName val="Winfield Final PPA"/>
      <sheetName val="Winfield Book PPA"/>
      <sheetName val="Winfield Final JE"/>
      <sheetName val="GLW Acquisitions &gt;&gt;&gt;"/>
      <sheetName val="VEA PPA"/>
      <sheetName val="VEA Final JE"/>
      <sheetName val="Closing Schedule 2.8"/>
      <sheetName val="1"/>
      <sheetName val="2"/>
      <sheetName val="VETA Acquisition JE's"/>
      <sheetName val="VETA Acquisition True-up JE"/>
      <sheetName val="GLH Acquisitions &gt;&gt;&gt;"/>
      <sheetName val="TORC PPA"/>
      <sheetName val="TORC Final J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1">
          <cell r="C1">
            <v>44196</v>
          </cell>
        </row>
        <row r="2">
          <cell r="C2">
            <v>44286</v>
          </cell>
          <cell r="E2">
            <v>3</v>
          </cell>
        </row>
        <row r="3">
          <cell r="C3">
            <v>44561</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ow r="9">
          <cell r="C9">
            <v>0.21</v>
          </cell>
        </row>
        <row r="10">
          <cell r="C10">
            <v>5.7892734317605811E-2</v>
          </cell>
          <cell r="D10">
            <v>0</v>
          </cell>
          <cell r="E10">
            <v>8.8568694290062963E-2</v>
          </cell>
        </row>
        <row r="11">
          <cell r="C11">
            <v>0.25695381005520729</v>
          </cell>
          <cell r="D11">
            <v>0.20999999999999996</v>
          </cell>
          <cell r="E11">
            <v>0.29049967090220358</v>
          </cell>
        </row>
        <row r="12">
          <cell r="C12">
            <v>0.19906107573760148</v>
          </cell>
          <cell r="D12">
            <v>0.20999999999999996</v>
          </cell>
          <cell r="E12">
            <v>0.2019309766121406</v>
          </cell>
          <cell r="F12">
            <v>0.20986184649726711</v>
          </cell>
        </row>
        <row r="14">
          <cell r="C14">
            <v>0.13692287477689324</v>
          </cell>
          <cell r="E14">
            <v>0.15479844433178522</v>
          </cell>
        </row>
        <row r="17">
          <cell r="F17">
            <v>0</v>
          </cell>
        </row>
        <row r="19">
          <cell r="C19">
            <v>1.3458113553806106</v>
          </cell>
          <cell r="D19">
            <v>1.2658227848101264</v>
          </cell>
          <cell r="E19">
            <v>1.409442616145935</v>
          </cell>
          <cell r="F19">
            <v>1.2666560846904023</v>
          </cell>
        </row>
        <row r="21">
          <cell r="C21">
            <v>-1.215747420669722E-2</v>
          </cell>
          <cell r="D21">
            <v>0</v>
          </cell>
          <cell r="E21">
            <v>-1.859942580091322E-2</v>
          </cell>
          <cell r="F21">
            <v>-1.381535027328861E-4</v>
          </cell>
        </row>
        <row r="22">
          <cell r="C22">
            <v>1.2185499442987115E-3</v>
          </cell>
          <cell r="D22">
            <v>-2.7755575615628914E-17</v>
          </cell>
          <cell r="E22">
            <v>1.0530402413053828E-2</v>
          </cell>
          <cell r="F22">
            <v>1.0299920638612292E-18</v>
          </cell>
        </row>
        <row r="25">
          <cell r="F25">
            <v>6.5787382253755294E-4</v>
          </cell>
        </row>
        <row r="26">
          <cell r="F26">
            <v>0</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ow r="21">
          <cell r="C21" t="str">
            <v>PTBI</v>
          </cell>
        </row>
      </sheetData>
      <sheetData sheetId="61">
        <row r="358">
          <cell r="C358" t="str">
            <v>PTBI</v>
          </cell>
          <cell r="E358">
            <v>12104221.368647994</v>
          </cell>
          <cell r="F358">
            <v>9729711.0742479935</v>
          </cell>
          <cell r="G358">
            <v>2374510.2944000005</v>
          </cell>
          <cell r="H358">
            <v>2043239</v>
          </cell>
          <cell r="I358">
            <v>0</v>
          </cell>
          <cell r="J358">
            <v>2043239</v>
          </cell>
          <cell r="K358">
            <v>498647</v>
          </cell>
          <cell r="L358">
            <v>0</v>
          </cell>
          <cell r="M358">
            <v>498647</v>
          </cell>
          <cell r="N358">
            <v>2541886</v>
          </cell>
          <cell r="O358">
            <v>0</v>
          </cell>
          <cell r="P358">
            <v>2541886</v>
          </cell>
          <cell r="Q358">
            <v>0</v>
          </cell>
          <cell r="R358">
            <v>0</v>
          </cell>
          <cell r="S358">
            <v>0</v>
          </cell>
          <cell r="T358">
            <v>0</v>
          </cell>
          <cell r="U358">
            <v>0</v>
          </cell>
          <cell r="V358">
            <v>0</v>
          </cell>
          <cell r="W358">
            <v>0</v>
          </cell>
          <cell r="X358">
            <v>0</v>
          </cell>
          <cell r="Y358">
            <v>0</v>
          </cell>
          <cell r="Z358">
            <v>0</v>
          </cell>
          <cell r="AA358">
            <v>0</v>
          </cell>
          <cell r="AB358">
            <v>0</v>
          </cell>
        </row>
        <row r="361">
          <cell r="C361" t="str">
            <v>P100</v>
          </cell>
          <cell r="E361">
            <v>28396.155000000002</v>
          </cell>
          <cell r="F361">
            <v>28396.155000000002</v>
          </cell>
          <cell r="G361">
            <v>0</v>
          </cell>
          <cell r="H361">
            <v>5963</v>
          </cell>
          <cell r="I361">
            <v>0</v>
          </cell>
          <cell r="J361">
            <v>5963</v>
          </cell>
          <cell r="K361">
            <v>0</v>
          </cell>
          <cell r="L361">
            <v>0</v>
          </cell>
          <cell r="M361">
            <v>0</v>
          </cell>
          <cell r="N361">
            <v>5963</v>
          </cell>
          <cell r="O361">
            <v>0</v>
          </cell>
          <cell r="P361">
            <v>5963</v>
          </cell>
          <cell r="Q361">
            <v>0</v>
          </cell>
          <cell r="R361">
            <v>0</v>
          </cell>
          <cell r="S361">
            <v>0</v>
          </cell>
          <cell r="T361">
            <v>0</v>
          </cell>
          <cell r="U361">
            <v>0</v>
          </cell>
          <cell r="V361">
            <v>0</v>
          </cell>
          <cell r="W361">
            <v>0</v>
          </cell>
          <cell r="X361">
            <v>0</v>
          </cell>
          <cell r="Y361">
            <v>0</v>
          </cell>
          <cell r="Z361">
            <v>0</v>
          </cell>
          <cell r="AA361">
            <v>0</v>
          </cell>
          <cell r="AB361">
            <v>0</v>
          </cell>
        </row>
        <row r="362">
          <cell r="C362" t="str">
            <v>P200</v>
          </cell>
          <cell r="E362">
            <v>1282.1099999999999</v>
          </cell>
          <cell r="F362">
            <v>0</v>
          </cell>
          <cell r="G362">
            <v>1282.1099999999999</v>
          </cell>
          <cell r="H362">
            <v>0</v>
          </cell>
          <cell r="I362">
            <v>0</v>
          </cell>
          <cell r="J362">
            <v>0</v>
          </cell>
          <cell r="K362">
            <v>269</v>
          </cell>
          <cell r="L362">
            <v>0</v>
          </cell>
          <cell r="M362">
            <v>269</v>
          </cell>
          <cell r="N362">
            <v>269</v>
          </cell>
          <cell r="O362">
            <v>0</v>
          </cell>
          <cell r="P362">
            <v>269</v>
          </cell>
          <cell r="Q362">
            <v>0</v>
          </cell>
          <cell r="R362">
            <v>0</v>
          </cell>
          <cell r="S362">
            <v>0</v>
          </cell>
          <cell r="T362">
            <v>0</v>
          </cell>
          <cell r="U362">
            <v>0</v>
          </cell>
          <cell r="V362">
            <v>0</v>
          </cell>
          <cell r="W362">
            <v>0</v>
          </cell>
          <cell r="X362">
            <v>0</v>
          </cell>
          <cell r="Y362">
            <v>0</v>
          </cell>
          <cell r="Z362">
            <v>0</v>
          </cell>
          <cell r="AA362">
            <v>0</v>
          </cell>
          <cell r="AB362">
            <v>0</v>
          </cell>
        </row>
        <row r="363">
          <cell r="C363" t="str">
            <v>P300</v>
          </cell>
          <cell r="E363">
            <v>132000</v>
          </cell>
          <cell r="F363">
            <v>0</v>
          </cell>
          <cell r="G363">
            <v>132000</v>
          </cell>
          <cell r="H363">
            <v>0</v>
          </cell>
          <cell r="I363">
            <v>0</v>
          </cell>
          <cell r="J363">
            <v>0</v>
          </cell>
          <cell r="K363">
            <v>27720</v>
          </cell>
          <cell r="L363">
            <v>0</v>
          </cell>
          <cell r="M363">
            <v>27720</v>
          </cell>
          <cell r="N363">
            <v>27720</v>
          </cell>
          <cell r="O363">
            <v>0</v>
          </cell>
          <cell r="P363">
            <v>27720</v>
          </cell>
          <cell r="Q363">
            <v>0</v>
          </cell>
          <cell r="R363">
            <v>0</v>
          </cell>
          <cell r="S363">
            <v>0</v>
          </cell>
          <cell r="T363">
            <v>0</v>
          </cell>
          <cell r="U363">
            <v>0</v>
          </cell>
          <cell r="V363">
            <v>0</v>
          </cell>
          <cell r="W363">
            <v>0</v>
          </cell>
          <cell r="X363">
            <v>0</v>
          </cell>
          <cell r="Y363">
            <v>0</v>
          </cell>
          <cell r="Z363">
            <v>0</v>
          </cell>
          <cell r="AA363">
            <v>0</v>
          </cell>
          <cell r="AB363">
            <v>0</v>
          </cell>
        </row>
        <row r="364">
          <cell r="C364" t="str">
            <v>P999</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row>
        <row r="365">
          <cell r="E365">
            <v>161678.26500000001</v>
          </cell>
          <cell r="F365">
            <v>28396.155000000002</v>
          </cell>
          <cell r="G365">
            <v>133282.10999999999</v>
          </cell>
        </row>
        <row r="368">
          <cell r="C368" t="str">
            <v>F100</v>
          </cell>
          <cell r="E368">
            <v>-125007.72183379241</v>
          </cell>
          <cell r="F368">
            <v>0</v>
          </cell>
          <cell r="G368">
            <v>-125007.72183379241</v>
          </cell>
          <cell r="H368">
            <v>0</v>
          </cell>
          <cell r="I368">
            <v>0</v>
          </cell>
          <cell r="J368">
            <v>0</v>
          </cell>
          <cell r="K368">
            <v>-26252</v>
          </cell>
          <cell r="L368">
            <v>0</v>
          </cell>
          <cell r="M368">
            <v>-26252</v>
          </cell>
          <cell r="N368">
            <v>-26252</v>
          </cell>
          <cell r="O368">
            <v>0</v>
          </cell>
          <cell r="P368">
            <v>-26252</v>
          </cell>
          <cell r="Q368">
            <v>0</v>
          </cell>
          <cell r="R368">
            <v>0</v>
          </cell>
          <cell r="S368">
            <v>0</v>
          </cell>
          <cell r="T368">
            <v>0</v>
          </cell>
          <cell r="U368">
            <v>0</v>
          </cell>
          <cell r="V368">
            <v>0</v>
          </cell>
          <cell r="W368">
            <v>0</v>
          </cell>
          <cell r="X368">
            <v>0</v>
          </cell>
          <cell r="Y368">
            <v>0</v>
          </cell>
          <cell r="Z368">
            <v>0</v>
          </cell>
          <cell r="AA368">
            <v>0</v>
          </cell>
          <cell r="AB368">
            <v>0</v>
          </cell>
        </row>
        <row r="369">
          <cell r="C369" t="str">
            <v>F100</v>
          </cell>
          <cell r="E369">
            <v>0</v>
          </cell>
          <cell r="F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row>
        <row r="370">
          <cell r="C370" t="str">
            <v>F200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row>
        <row r="371">
          <cell r="C371" t="str">
            <v>F999</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row>
        <row r="372">
          <cell r="E372">
            <v>-125007.72183379241</v>
          </cell>
          <cell r="F372">
            <v>0</v>
          </cell>
          <cell r="G372">
            <v>-125007.72183379241</v>
          </cell>
        </row>
        <row r="375">
          <cell r="C375" t="str">
            <v>T100</v>
          </cell>
          <cell r="D375">
            <v>190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row>
        <row r="376">
          <cell r="C376" t="str">
            <v>T200</v>
          </cell>
          <cell r="D376">
            <v>282</v>
          </cell>
          <cell r="E376">
            <v>3637316.5433590692</v>
          </cell>
          <cell r="F376">
            <v>3637316.5433590692</v>
          </cell>
          <cell r="G376">
            <v>0</v>
          </cell>
          <cell r="H376">
            <v>763836</v>
          </cell>
          <cell r="I376">
            <v>0</v>
          </cell>
          <cell r="J376">
            <v>763836</v>
          </cell>
          <cell r="K376">
            <v>0</v>
          </cell>
          <cell r="L376">
            <v>0</v>
          </cell>
          <cell r="M376">
            <v>0</v>
          </cell>
          <cell r="N376">
            <v>763836</v>
          </cell>
          <cell r="O376">
            <v>0</v>
          </cell>
          <cell r="P376">
            <v>763836</v>
          </cell>
          <cell r="Q376">
            <v>0</v>
          </cell>
          <cell r="R376">
            <v>0</v>
          </cell>
          <cell r="S376">
            <v>0</v>
          </cell>
          <cell r="T376">
            <v>-763836</v>
          </cell>
          <cell r="U376">
            <v>0</v>
          </cell>
          <cell r="V376">
            <v>-763836</v>
          </cell>
          <cell r="W376">
            <v>0</v>
          </cell>
          <cell r="X376">
            <v>0</v>
          </cell>
          <cell r="Y376">
            <v>0</v>
          </cell>
          <cell r="Z376">
            <v>0</v>
          </cell>
          <cell r="AA376">
            <v>0</v>
          </cell>
          <cell r="AB376">
            <v>0</v>
          </cell>
        </row>
        <row r="377">
          <cell r="C377" t="str">
            <v>T210</v>
          </cell>
          <cell r="D377">
            <v>282</v>
          </cell>
          <cell r="E377">
            <v>-11933045.242598414</v>
          </cell>
          <cell r="F377">
            <v>-11933045.242598414</v>
          </cell>
          <cell r="G377">
            <v>0</v>
          </cell>
          <cell r="H377">
            <v>-2505940</v>
          </cell>
          <cell r="I377">
            <v>0</v>
          </cell>
          <cell r="J377">
            <v>-2505940</v>
          </cell>
          <cell r="K377">
            <v>0</v>
          </cell>
          <cell r="L377">
            <v>0</v>
          </cell>
          <cell r="M377">
            <v>0</v>
          </cell>
          <cell r="N377">
            <v>-2505940</v>
          </cell>
          <cell r="O377">
            <v>0</v>
          </cell>
          <cell r="P377">
            <v>-2505940</v>
          </cell>
          <cell r="Q377">
            <v>2505940</v>
          </cell>
          <cell r="R377">
            <v>0</v>
          </cell>
          <cell r="S377">
            <v>2505940</v>
          </cell>
          <cell r="T377">
            <v>0</v>
          </cell>
          <cell r="U377">
            <v>0</v>
          </cell>
          <cell r="V377">
            <v>0</v>
          </cell>
          <cell r="W377">
            <v>0</v>
          </cell>
          <cell r="X377">
            <v>0</v>
          </cell>
          <cell r="Y377">
            <v>0</v>
          </cell>
          <cell r="Z377">
            <v>0</v>
          </cell>
          <cell r="AA377">
            <v>0</v>
          </cell>
          <cell r="AB377">
            <v>0</v>
          </cell>
        </row>
        <row r="378">
          <cell r="C378" t="str">
            <v>T220</v>
          </cell>
          <cell r="D378">
            <v>282</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row>
        <row r="379">
          <cell r="C379" t="str">
            <v>T230</v>
          </cell>
          <cell r="D379">
            <v>282</v>
          </cell>
          <cell r="E379">
            <v>2091.5700000000652</v>
          </cell>
          <cell r="F379">
            <v>0</v>
          </cell>
          <cell r="G379">
            <v>2091.5700000000652</v>
          </cell>
          <cell r="H379">
            <v>0</v>
          </cell>
          <cell r="I379">
            <v>0</v>
          </cell>
          <cell r="J379">
            <v>0</v>
          </cell>
          <cell r="K379">
            <v>439</v>
          </cell>
          <cell r="L379">
            <v>0</v>
          </cell>
          <cell r="M379">
            <v>439</v>
          </cell>
          <cell r="N379">
            <v>439</v>
          </cell>
          <cell r="O379">
            <v>0</v>
          </cell>
          <cell r="P379">
            <v>439</v>
          </cell>
          <cell r="Q379">
            <v>0</v>
          </cell>
          <cell r="R379">
            <v>0</v>
          </cell>
          <cell r="S379">
            <v>0</v>
          </cell>
          <cell r="T379">
            <v>0</v>
          </cell>
          <cell r="U379">
            <v>0</v>
          </cell>
          <cell r="V379">
            <v>0</v>
          </cell>
          <cell r="W379">
            <v>0</v>
          </cell>
          <cell r="X379">
            <v>0</v>
          </cell>
          <cell r="Y379">
            <v>0</v>
          </cell>
          <cell r="Z379">
            <v>-439</v>
          </cell>
          <cell r="AA379">
            <v>0</v>
          </cell>
          <cell r="AB379">
            <v>-439</v>
          </cell>
        </row>
        <row r="380">
          <cell r="C380" t="str">
            <v>T240</v>
          </cell>
          <cell r="D380">
            <v>282</v>
          </cell>
          <cell r="E380">
            <v>-39099.514566207588</v>
          </cell>
          <cell r="F380">
            <v>0</v>
          </cell>
          <cell r="G380">
            <v>-39099.514566207588</v>
          </cell>
          <cell r="H380">
            <v>0</v>
          </cell>
          <cell r="I380">
            <v>0</v>
          </cell>
          <cell r="J380">
            <v>0</v>
          </cell>
          <cell r="K380">
            <v>-8211</v>
          </cell>
          <cell r="L380">
            <v>0</v>
          </cell>
          <cell r="M380">
            <v>-8211</v>
          </cell>
          <cell r="N380">
            <v>-8211</v>
          </cell>
          <cell r="O380">
            <v>0</v>
          </cell>
          <cell r="P380">
            <v>-8211</v>
          </cell>
          <cell r="Q380">
            <v>0</v>
          </cell>
          <cell r="R380">
            <v>0</v>
          </cell>
          <cell r="S380">
            <v>0</v>
          </cell>
          <cell r="T380">
            <v>0</v>
          </cell>
          <cell r="U380">
            <v>0</v>
          </cell>
          <cell r="V380">
            <v>0</v>
          </cell>
          <cell r="W380">
            <v>8211</v>
          </cell>
          <cell r="X380">
            <v>0</v>
          </cell>
          <cell r="Y380">
            <v>8211</v>
          </cell>
          <cell r="Z380">
            <v>0</v>
          </cell>
          <cell r="AA380">
            <v>0</v>
          </cell>
          <cell r="AB380">
            <v>0</v>
          </cell>
        </row>
        <row r="381">
          <cell r="C381" t="str">
            <v>T300</v>
          </cell>
          <cell r="D381">
            <v>283</v>
          </cell>
          <cell r="E381">
            <v>2033513.142</v>
          </cell>
          <cell r="F381">
            <v>0</v>
          </cell>
          <cell r="G381">
            <v>2033513.142</v>
          </cell>
          <cell r="H381">
            <v>0</v>
          </cell>
          <cell r="I381">
            <v>0</v>
          </cell>
          <cell r="J381">
            <v>0</v>
          </cell>
          <cell r="K381">
            <v>427038</v>
          </cell>
          <cell r="L381">
            <v>0</v>
          </cell>
          <cell r="M381">
            <v>427038</v>
          </cell>
          <cell r="N381">
            <v>427038</v>
          </cell>
          <cell r="O381">
            <v>0</v>
          </cell>
          <cell r="P381">
            <v>427038</v>
          </cell>
          <cell r="Q381">
            <v>0</v>
          </cell>
          <cell r="R381">
            <v>0</v>
          </cell>
          <cell r="S381">
            <v>0</v>
          </cell>
          <cell r="T381">
            <v>0</v>
          </cell>
          <cell r="U381">
            <v>0</v>
          </cell>
          <cell r="V381">
            <v>0</v>
          </cell>
          <cell r="W381">
            <v>0</v>
          </cell>
          <cell r="X381">
            <v>0</v>
          </cell>
          <cell r="Y381">
            <v>0</v>
          </cell>
          <cell r="Z381">
            <v>-427038</v>
          </cell>
          <cell r="AA381">
            <v>0</v>
          </cell>
          <cell r="AB381">
            <v>-427038</v>
          </cell>
        </row>
        <row r="382">
          <cell r="C382" t="str">
            <v>T310</v>
          </cell>
          <cell r="D382">
            <v>283</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row>
        <row r="383">
          <cell r="C383" t="str">
            <v>T320</v>
          </cell>
          <cell r="D383">
            <v>283</v>
          </cell>
          <cell r="E383">
            <v>-1057587.572128905</v>
          </cell>
          <cell r="F383">
            <v>-1057587.572128905</v>
          </cell>
          <cell r="G383">
            <v>0</v>
          </cell>
          <cell r="H383">
            <v>-222093</v>
          </cell>
          <cell r="I383">
            <v>0</v>
          </cell>
          <cell r="J383">
            <v>-222093</v>
          </cell>
          <cell r="K383">
            <v>0</v>
          </cell>
          <cell r="L383">
            <v>0</v>
          </cell>
          <cell r="M383">
            <v>0</v>
          </cell>
          <cell r="N383">
            <v>-222093</v>
          </cell>
          <cell r="O383">
            <v>0</v>
          </cell>
          <cell r="P383">
            <v>-222093</v>
          </cell>
          <cell r="Q383">
            <v>222093</v>
          </cell>
          <cell r="R383">
            <v>0</v>
          </cell>
          <cell r="S383">
            <v>222093</v>
          </cell>
          <cell r="T383">
            <v>0</v>
          </cell>
          <cell r="U383">
            <v>0</v>
          </cell>
          <cell r="V383">
            <v>0</v>
          </cell>
          <cell r="W383">
            <v>0</v>
          </cell>
          <cell r="X383">
            <v>0</v>
          </cell>
          <cell r="Y383">
            <v>0</v>
          </cell>
          <cell r="Z383">
            <v>0</v>
          </cell>
          <cell r="AA383">
            <v>0</v>
          </cell>
          <cell r="AB383">
            <v>0</v>
          </cell>
        </row>
        <row r="384">
          <cell r="C384" t="str">
            <v>T400</v>
          </cell>
          <cell r="D384">
            <v>283</v>
          </cell>
          <cell r="E384">
            <v>-5562658</v>
          </cell>
          <cell r="F384">
            <v>0</v>
          </cell>
          <cell r="G384">
            <v>-5562658</v>
          </cell>
          <cell r="H384">
            <v>0</v>
          </cell>
          <cell r="I384">
            <v>0</v>
          </cell>
          <cell r="J384">
            <v>0</v>
          </cell>
          <cell r="K384">
            <v>-1168158</v>
          </cell>
          <cell r="L384">
            <v>0</v>
          </cell>
          <cell r="M384">
            <v>-1168158</v>
          </cell>
          <cell r="N384">
            <v>-1168158</v>
          </cell>
          <cell r="O384">
            <v>0</v>
          </cell>
          <cell r="P384">
            <v>-1168158</v>
          </cell>
          <cell r="Q384">
            <v>0</v>
          </cell>
          <cell r="R384">
            <v>0</v>
          </cell>
          <cell r="S384">
            <v>0</v>
          </cell>
          <cell r="T384">
            <v>0</v>
          </cell>
          <cell r="U384">
            <v>0</v>
          </cell>
          <cell r="V384">
            <v>0</v>
          </cell>
          <cell r="W384">
            <v>1168158</v>
          </cell>
          <cell r="X384">
            <v>0</v>
          </cell>
          <cell r="Y384">
            <v>1168158</v>
          </cell>
          <cell r="Z384">
            <v>0</v>
          </cell>
          <cell r="AA384">
            <v>0</v>
          </cell>
          <cell r="AB384">
            <v>0</v>
          </cell>
        </row>
        <row r="385">
          <cell r="C385" t="str">
            <v>T410</v>
          </cell>
          <cell r="D385">
            <v>283</v>
          </cell>
          <cell r="E385">
            <v>89344.92</v>
          </cell>
          <cell r="F385">
            <v>0</v>
          </cell>
          <cell r="G385">
            <v>89344.92</v>
          </cell>
          <cell r="H385">
            <v>0</v>
          </cell>
          <cell r="I385">
            <v>0</v>
          </cell>
          <cell r="J385">
            <v>0</v>
          </cell>
          <cell r="K385">
            <v>18762</v>
          </cell>
          <cell r="L385">
            <v>0</v>
          </cell>
          <cell r="M385">
            <v>18762</v>
          </cell>
          <cell r="N385">
            <v>18762</v>
          </cell>
          <cell r="O385">
            <v>0</v>
          </cell>
          <cell r="P385">
            <v>18762</v>
          </cell>
          <cell r="Q385">
            <v>0</v>
          </cell>
          <cell r="R385">
            <v>0</v>
          </cell>
          <cell r="S385">
            <v>0</v>
          </cell>
          <cell r="T385">
            <v>0</v>
          </cell>
          <cell r="U385">
            <v>0</v>
          </cell>
          <cell r="V385">
            <v>0</v>
          </cell>
          <cell r="W385">
            <v>0</v>
          </cell>
          <cell r="X385">
            <v>0</v>
          </cell>
          <cell r="Y385">
            <v>0</v>
          </cell>
          <cell r="Z385">
            <v>-18762</v>
          </cell>
          <cell r="AA385">
            <v>0</v>
          </cell>
          <cell r="AB385">
            <v>-18762</v>
          </cell>
        </row>
        <row r="386">
          <cell r="C386" t="str">
            <v>T500</v>
          </cell>
          <cell r="D386">
            <v>283</v>
          </cell>
          <cell r="E386">
            <v>1094023.2</v>
          </cell>
          <cell r="F386">
            <v>0</v>
          </cell>
          <cell r="G386">
            <v>1094023.2</v>
          </cell>
          <cell r="H386">
            <v>0</v>
          </cell>
          <cell r="I386">
            <v>0</v>
          </cell>
          <cell r="J386">
            <v>0</v>
          </cell>
          <cell r="K386">
            <v>229745</v>
          </cell>
          <cell r="L386">
            <v>0</v>
          </cell>
          <cell r="M386">
            <v>229745</v>
          </cell>
          <cell r="N386">
            <v>229745</v>
          </cell>
          <cell r="O386">
            <v>0</v>
          </cell>
          <cell r="P386">
            <v>229745</v>
          </cell>
          <cell r="Q386">
            <v>0</v>
          </cell>
          <cell r="R386">
            <v>0</v>
          </cell>
          <cell r="S386">
            <v>0</v>
          </cell>
          <cell r="T386">
            <v>0</v>
          </cell>
          <cell r="U386">
            <v>0</v>
          </cell>
          <cell r="V386">
            <v>0</v>
          </cell>
          <cell r="W386">
            <v>0</v>
          </cell>
          <cell r="X386">
            <v>0</v>
          </cell>
          <cell r="Y386">
            <v>0</v>
          </cell>
          <cell r="Z386">
            <v>-229745</v>
          </cell>
          <cell r="AA386">
            <v>0</v>
          </cell>
          <cell r="AB386">
            <v>-229745</v>
          </cell>
        </row>
        <row r="387">
          <cell r="C387" t="str">
            <v>T600</v>
          </cell>
          <cell r="D387">
            <v>283</v>
          </cell>
          <cell r="E387">
            <v>-37670.357651167258</v>
          </cell>
          <cell r="F387">
            <v>-37670.357651167258</v>
          </cell>
          <cell r="G387">
            <v>0</v>
          </cell>
          <cell r="H387">
            <v>-7911</v>
          </cell>
          <cell r="I387">
            <v>0</v>
          </cell>
          <cell r="J387">
            <v>-7911</v>
          </cell>
          <cell r="K387">
            <v>0</v>
          </cell>
          <cell r="L387">
            <v>0</v>
          </cell>
          <cell r="M387">
            <v>0</v>
          </cell>
          <cell r="N387">
            <v>-7911</v>
          </cell>
          <cell r="O387">
            <v>0</v>
          </cell>
          <cell r="P387">
            <v>-7911</v>
          </cell>
          <cell r="Q387">
            <v>7911</v>
          </cell>
          <cell r="R387">
            <v>0</v>
          </cell>
          <cell r="S387">
            <v>7911</v>
          </cell>
          <cell r="T387">
            <v>0</v>
          </cell>
          <cell r="U387">
            <v>0</v>
          </cell>
          <cell r="V387">
            <v>0</v>
          </cell>
          <cell r="W387">
            <v>0</v>
          </cell>
          <cell r="X387">
            <v>0</v>
          </cell>
          <cell r="Y387">
            <v>0</v>
          </cell>
          <cell r="Z387">
            <v>0</v>
          </cell>
          <cell r="AA387">
            <v>0</v>
          </cell>
          <cell r="AB387">
            <v>0</v>
          </cell>
        </row>
        <row r="388">
          <cell r="C388" t="str">
            <v>T700</v>
          </cell>
          <cell r="D388">
            <v>283</v>
          </cell>
          <cell r="E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row>
        <row r="389">
          <cell r="C389" t="str">
            <v>T999</v>
          </cell>
          <cell r="D389">
            <v>283</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row>
        <row r="390">
          <cell r="E390">
            <v>-11773771.311585626</v>
          </cell>
          <cell r="F390">
            <v>-9390986.6290194169</v>
          </cell>
          <cell r="G390">
            <v>-2382784.6825662078</v>
          </cell>
        </row>
        <row r="392">
          <cell r="E392">
            <v>367120.60022857785</v>
          </cell>
          <cell r="F392">
            <v>367120.60022857599</v>
          </cell>
          <cell r="G392">
            <v>0</v>
          </cell>
        </row>
        <row r="393">
          <cell r="C393" t="str">
            <v>Federal_NOL</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row>
        <row r="394">
          <cell r="C394" t="str">
            <v>Federal_TEO</v>
          </cell>
          <cell r="E394">
            <v>-171493</v>
          </cell>
          <cell r="F394">
            <v>-171493</v>
          </cell>
          <cell r="G394">
            <v>0</v>
          </cell>
          <cell r="H394">
            <v>-36013</v>
          </cell>
          <cell r="I394">
            <v>0</v>
          </cell>
          <cell r="J394">
            <v>-36013</v>
          </cell>
          <cell r="K394">
            <v>0</v>
          </cell>
          <cell r="L394">
            <v>0</v>
          </cell>
          <cell r="M394">
            <v>0</v>
          </cell>
          <cell r="N394">
            <v>-36013</v>
          </cell>
          <cell r="O394">
            <v>0</v>
          </cell>
          <cell r="P394">
            <v>-36013</v>
          </cell>
          <cell r="Q394">
            <v>-1278043</v>
          </cell>
          <cell r="R394">
            <v>0</v>
          </cell>
          <cell r="S394">
            <v>-1278043</v>
          </cell>
          <cell r="T394">
            <v>356811</v>
          </cell>
          <cell r="U394">
            <v>0</v>
          </cell>
          <cell r="V394">
            <v>356811</v>
          </cell>
          <cell r="W394">
            <v>-549518</v>
          </cell>
          <cell r="X394">
            <v>0</v>
          </cell>
          <cell r="Y394">
            <v>-549518</v>
          </cell>
          <cell r="Z394">
            <v>315773</v>
          </cell>
          <cell r="AA394">
            <v>0</v>
          </cell>
          <cell r="AB394">
            <v>315773</v>
          </cell>
        </row>
        <row r="395">
          <cell r="E395">
            <v>195627.60022857785</v>
          </cell>
          <cell r="F395">
            <v>195627.60022857599</v>
          </cell>
          <cell r="G395">
            <v>0</v>
          </cell>
        </row>
        <row r="397">
          <cell r="C397" t="str">
            <v>State_IT</v>
          </cell>
          <cell r="E397">
            <v>0</v>
          </cell>
          <cell r="F397">
            <v>0</v>
          </cell>
          <cell r="G397">
            <v>0</v>
          </cell>
        </row>
        <row r="398">
          <cell r="C398" t="str">
            <v>State_Dep</v>
          </cell>
          <cell r="E398">
            <v>0</v>
          </cell>
          <cell r="F398">
            <v>0</v>
          </cell>
          <cell r="G398">
            <v>0</v>
          </cell>
        </row>
        <row r="399">
          <cell r="E399">
            <v>367120.60022857785</v>
          </cell>
          <cell r="F399">
            <v>367120.60022857599</v>
          </cell>
          <cell r="G399">
            <v>0</v>
          </cell>
        </row>
        <row r="400">
          <cell r="C400" t="str">
            <v>State_NOL</v>
          </cell>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row>
        <row r="401">
          <cell r="C401" t="str">
            <v>State_TEO</v>
          </cell>
          <cell r="E401">
            <v>-171493</v>
          </cell>
          <cell r="F401">
            <v>-171493</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row>
        <row r="402">
          <cell r="E402">
            <v>195627.60022857785</v>
          </cell>
          <cell r="F402">
            <v>195627.60022857599</v>
          </cell>
          <cell r="G402">
            <v>0</v>
          </cell>
        </row>
        <row r="404">
          <cell r="C404" t="str">
            <v>Rounding</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row>
        <row r="405">
          <cell r="C405" t="str">
            <v>Tax_Credit_1</v>
          </cell>
          <cell r="E405">
            <v>0</v>
          </cell>
          <cell r="F405">
            <v>0</v>
          </cell>
          <cell r="G405">
            <v>0</v>
          </cell>
        </row>
        <row r="406">
          <cell r="H406">
            <v>41081</v>
          </cell>
          <cell r="I406">
            <v>0</v>
          </cell>
          <cell r="J406">
            <v>41081</v>
          </cell>
          <cell r="K406">
            <v>-1</v>
          </cell>
          <cell r="L406">
            <v>0</v>
          </cell>
          <cell r="M406">
            <v>-1</v>
          </cell>
          <cell r="N406">
            <v>41080</v>
          </cell>
          <cell r="O406">
            <v>0</v>
          </cell>
          <cell r="P406">
            <v>41080</v>
          </cell>
          <cell r="Q406">
            <v>1457901</v>
          </cell>
          <cell r="R406">
            <v>0</v>
          </cell>
          <cell r="S406">
            <v>1457901</v>
          </cell>
          <cell r="T406">
            <v>-407025</v>
          </cell>
          <cell r="U406">
            <v>0</v>
          </cell>
          <cell r="V406">
            <v>-407025</v>
          </cell>
          <cell r="W406">
            <v>626851</v>
          </cell>
          <cell r="X406">
            <v>0</v>
          </cell>
          <cell r="Y406">
            <v>626851</v>
          </cell>
          <cell r="Z406">
            <v>-360211</v>
          </cell>
          <cell r="AA406">
            <v>0</v>
          </cell>
          <cell r="AB406">
            <v>-360211</v>
          </cell>
        </row>
        <row r="409">
          <cell r="C409" t="str">
            <v>Discrete_1</v>
          </cell>
          <cell r="E409">
            <v>0</v>
          </cell>
          <cell r="F409">
            <v>0</v>
          </cell>
          <cell r="G409">
            <v>0</v>
          </cell>
        </row>
        <row r="410">
          <cell r="C410" t="str">
            <v>Discrete_2</v>
          </cell>
          <cell r="E410">
            <v>0</v>
          </cell>
          <cell r="F410">
            <v>0</v>
          </cell>
          <cell r="G410">
            <v>0</v>
          </cell>
        </row>
        <row r="412">
          <cell r="H412">
            <v>41081</v>
          </cell>
          <cell r="I412">
            <v>0</v>
          </cell>
          <cell r="J412">
            <v>41081</v>
          </cell>
          <cell r="K412">
            <v>-1</v>
          </cell>
          <cell r="L412">
            <v>0</v>
          </cell>
          <cell r="M412">
            <v>-1</v>
          </cell>
          <cell r="N412">
            <v>41080</v>
          </cell>
          <cell r="O412">
            <v>0</v>
          </cell>
          <cell r="P412">
            <v>41080</v>
          </cell>
          <cell r="Q412">
            <v>1457901</v>
          </cell>
          <cell r="R412">
            <v>0</v>
          </cell>
          <cell r="S412">
            <v>1457901</v>
          </cell>
          <cell r="T412">
            <v>-407025</v>
          </cell>
          <cell r="U412">
            <v>0</v>
          </cell>
          <cell r="V412">
            <v>-407025</v>
          </cell>
          <cell r="W412">
            <v>626851</v>
          </cell>
          <cell r="X412">
            <v>0</v>
          </cell>
          <cell r="Y412">
            <v>626851</v>
          </cell>
          <cell r="Z412">
            <v>-360211</v>
          </cell>
          <cell r="AA412">
            <v>0</v>
          </cell>
          <cell r="AB412">
            <v>-360211</v>
          </cell>
        </row>
      </sheetData>
      <sheetData sheetId="62">
        <row r="21">
          <cell r="C21" t="str">
            <v>PTBI</v>
          </cell>
          <cell r="E21">
            <v>-644369.34000000008</v>
          </cell>
          <cell r="F21">
            <v>-1061560.8987499997</v>
          </cell>
          <cell r="G21">
            <v>417191.5587499995</v>
          </cell>
          <cell r="H21">
            <v>-214362</v>
          </cell>
          <cell r="I21">
            <v>-94021</v>
          </cell>
          <cell r="J21">
            <v>-308383</v>
          </cell>
          <cell r="K21">
            <v>84244</v>
          </cell>
          <cell r="L21">
            <v>36950</v>
          </cell>
          <cell r="M21">
            <v>121194</v>
          </cell>
          <cell r="N21">
            <v>-130118</v>
          </cell>
          <cell r="O21">
            <v>-57071</v>
          </cell>
          <cell r="P21">
            <v>-187189</v>
          </cell>
          <cell r="Q21">
            <v>0</v>
          </cell>
          <cell r="R21">
            <v>0</v>
          </cell>
          <cell r="S21">
            <v>0</v>
          </cell>
          <cell r="T21">
            <v>0</v>
          </cell>
          <cell r="U21">
            <v>0</v>
          </cell>
          <cell r="V21">
            <v>0</v>
          </cell>
          <cell r="W21">
            <v>0</v>
          </cell>
          <cell r="X21">
            <v>0</v>
          </cell>
          <cell r="Y21">
            <v>0</v>
          </cell>
          <cell r="Z21">
            <v>0</v>
          </cell>
          <cell r="AA21">
            <v>0</v>
          </cell>
          <cell r="AB21">
            <v>0</v>
          </cell>
        </row>
        <row r="24">
          <cell r="C24" t="str">
            <v>P100</v>
          </cell>
          <cell r="E24">
            <v>1782.7900000000002</v>
          </cell>
          <cell r="F24">
            <v>1782.7900000000002</v>
          </cell>
          <cell r="G24">
            <v>0</v>
          </cell>
          <cell r="H24">
            <v>360</v>
          </cell>
          <cell r="I24">
            <v>158</v>
          </cell>
          <cell r="J24">
            <v>518</v>
          </cell>
          <cell r="K24">
            <v>0</v>
          </cell>
          <cell r="L24">
            <v>0</v>
          </cell>
          <cell r="M24">
            <v>0</v>
          </cell>
          <cell r="N24">
            <v>360</v>
          </cell>
          <cell r="O24">
            <v>158</v>
          </cell>
          <cell r="P24">
            <v>518</v>
          </cell>
          <cell r="Q24">
            <v>0</v>
          </cell>
          <cell r="R24">
            <v>0</v>
          </cell>
          <cell r="S24">
            <v>0</v>
          </cell>
          <cell r="T24">
            <v>0</v>
          </cell>
          <cell r="U24">
            <v>0</v>
          </cell>
          <cell r="V24">
            <v>0</v>
          </cell>
          <cell r="W24">
            <v>0</v>
          </cell>
          <cell r="X24">
            <v>0</v>
          </cell>
          <cell r="Y24">
            <v>0</v>
          </cell>
          <cell r="Z24">
            <v>0</v>
          </cell>
          <cell r="AA24">
            <v>0</v>
          </cell>
          <cell r="AB24">
            <v>0</v>
          </cell>
        </row>
        <row r="25">
          <cell r="C25" t="str">
            <v>P200</v>
          </cell>
          <cell r="E25">
            <v>3275.6600000000003</v>
          </cell>
          <cell r="F25">
            <v>0</v>
          </cell>
          <cell r="G25">
            <v>3275.6600000000003</v>
          </cell>
          <cell r="H25">
            <v>0</v>
          </cell>
          <cell r="I25">
            <v>0</v>
          </cell>
          <cell r="J25">
            <v>0</v>
          </cell>
          <cell r="K25">
            <v>661</v>
          </cell>
          <cell r="L25">
            <v>290</v>
          </cell>
          <cell r="M25">
            <v>951</v>
          </cell>
          <cell r="N25">
            <v>661</v>
          </cell>
          <cell r="O25">
            <v>290</v>
          </cell>
          <cell r="P25">
            <v>951</v>
          </cell>
          <cell r="Q25">
            <v>0</v>
          </cell>
          <cell r="R25">
            <v>0</v>
          </cell>
          <cell r="S25">
            <v>0</v>
          </cell>
          <cell r="T25">
            <v>0</v>
          </cell>
          <cell r="U25">
            <v>0</v>
          </cell>
          <cell r="V25">
            <v>0</v>
          </cell>
          <cell r="W25">
            <v>0</v>
          </cell>
          <cell r="X25">
            <v>0</v>
          </cell>
          <cell r="Y25">
            <v>0</v>
          </cell>
          <cell r="Z25">
            <v>0</v>
          </cell>
          <cell r="AA25">
            <v>0</v>
          </cell>
          <cell r="AB25">
            <v>0</v>
          </cell>
        </row>
        <row r="26">
          <cell r="C26" t="str">
            <v>P300</v>
          </cell>
          <cell r="E26">
            <v>256721.35</v>
          </cell>
          <cell r="F26">
            <v>0</v>
          </cell>
          <cell r="G26">
            <v>256721.35</v>
          </cell>
          <cell r="H26">
            <v>0</v>
          </cell>
          <cell r="I26">
            <v>0</v>
          </cell>
          <cell r="J26">
            <v>0</v>
          </cell>
          <cell r="K26">
            <v>51840</v>
          </cell>
          <cell r="L26">
            <v>22737</v>
          </cell>
          <cell r="M26">
            <v>74577</v>
          </cell>
          <cell r="N26">
            <v>51840</v>
          </cell>
          <cell r="O26">
            <v>22737</v>
          </cell>
          <cell r="P26">
            <v>74577</v>
          </cell>
          <cell r="Q26">
            <v>0</v>
          </cell>
          <cell r="R26">
            <v>0</v>
          </cell>
          <cell r="S26">
            <v>0</v>
          </cell>
          <cell r="T26">
            <v>0</v>
          </cell>
          <cell r="U26">
            <v>0</v>
          </cell>
          <cell r="V26">
            <v>0</v>
          </cell>
          <cell r="W26">
            <v>0</v>
          </cell>
          <cell r="X26">
            <v>0</v>
          </cell>
          <cell r="Y26">
            <v>0</v>
          </cell>
          <cell r="Z26">
            <v>0</v>
          </cell>
          <cell r="AA26">
            <v>0</v>
          </cell>
          <cell r="AB26">
            <v>0</v>
          </cell>
        </row>
        <row r="27">
          <cell r="C27" t="str">
            <v>P999</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row>
        <row r="28">
          <cell r="E28">
            <v>261779.80000000002</v>
          </cell>
          <cell r="F28">
            <v>1782.7900000000002</v>
          </cell>
          <cell r="G28">
            <v>259997.01</v>
          </cell>
        </row>
        <row r="31">
          <cell r="C31" t="str">
            <v>F100</v>
          </cell>
          <cell r="E31">
            <v>-18798.441595448192</v>
          </cell>
          <cell r="F31">
            <v>0</v>
          </cell>
          <cell r="G31">
            <v>-18798.441595448192</v>
          </cell>
          <cell r="H31">
            <v>0</v>
          </cell>
          <cell r="I31">
            <v>0</v>
          </cell>
          <cell r="J31">
            <v>0</v>
          </cell>
          <cell r="K31">
            <v>-3796</v>
          </cell>
          <cell r="L31">
            <v>-1665</v>
          </cell>
          <cell r="M31">
            <v>-5461</v>
          </cell>
          <cell r="N31">
            <v>-3796</v>
          </cell>
          <cell r="O31">
            <v>-1665</v>
          </cell>
          <cell r="P31">
            <v>-5461</v>
          </cell>
          <cell r="Q31">
            <v>0</v>
          </cell>
          <cell r="R31">
            <v>0</v>
          </cell>
          <cell r="S31">
            <v>0</v>
          </cell>
          <cell r="T31">
            <v>0</v>
          </cell>
          <cell r="U31">
            <v>0</v>
          </cell>
          <cell r="V31">
            <v>0</v>
          </cell>
          <cell r="W31">
            <v>0</v>
          </cell>
          <cell r="X31">
            <v>0</v>
          </cell>
          <cell r="Y31">
            <v>0</v>
          </cell>
          <cell r="Z31">
            <v>0</v>
          </cell>
          <cell r="AA31">
            <v>0</v>
          </cell>
          <cell r="AB31">
            <v>0</v>
          </cell>
        </row>
        <row r="32">
          <cell r="C32" t="str">
            <v>F100</v>
          </cell>
          <cell r="E32">
            <v>0</v>
          </cell>
          <cell r="F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row>
        <row r="33">
          <cell r="C33" t="str">
            <v>F200</v>
          </cell>
          <cell r="E33">
            <v>-517532.51999999955</v>
          </cell>
          <cell r="F33">
            <v>0</v>
          </cell>
          <cell r="G33">
            <v>-517532.51999999955</v>
          </cell>
          <cell r="H33">
            <v>0</v>
          </cell>
          <cell r="I33">
            <v>0</v>
          </cell>
          <cell r="J33">
            <v>0</v>
          </cell>
          <cell r="K33">
            <v>-104506</v>
          </cell>
          <cell r="L33">
            <v>-45837</v>
          </cell>
          <cell r="M33">
            <v>-150343</v>
          </cell>
          <cell r="N33">
            <v>-104506</v>
          </cell>
          <cell r="O33">
            <v>-45837</v>
          </cell>
          <cell r="P33">
            <v>-150343</v>
          </cell>
          <cell r="Q33">
            <v>0</v>
          </cell>
          <cell r="R33">
            <v>0</v>
          </cell>
          <cell r="S33">
            <v>0</v>
          </cell>
          <cell r="T33">
            <v>0</v>
          </cell>
          <cell r="U33">
            <v>0</v>
          </cell>
          <cell r="V33">
            <v>0</v>
          </cell>
          <cell r="W33">
            <v>0</v>
          </cell>
          <cell r="X33">
            <v>0</v>
          </cell>
          <cell r="Y33">
            <v>0</v>
          </cell>
          <cell r="Z33">
            <v>0</v>
          </cell>
          <cell r="AA33">
            <v>0</v>
          </cell>
          <cell r="AB33">
            <v>0</v>
          </cell>
        </row>
        <row r="34">
          <cell r="C34" t="str">
            <v>F999</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row>
        <row r="35">
          <cell r="E35">
            <v>-536330.96159544773</v>
          </cell>
          <cell r="F35">
            <v>0</v>
          </cell>
          <cell r="G35">
            <v>-536330.96159544773</v>
          </cell>
        </row>
        <row r="38">
          <cell r="C38" t="str">
            <v>T100</v>
          </cell>
          <cell r="D38">
            <v>190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row>
        <row r="39">
          <cell r="C39" t="str">
            <v>T200</v>
          </cell>
          <cell r="D39">
            <v>282</v>
          </cell>
          <cell r="E39">
            <v>130944.38960000001</v>
          </cell>
          <cell r="F39">
            <v>130944.38960000001</v>
          </cell>
          <cell r="G39">
            <v>0</v>
          </cell>
          <cell r="H39">
            <v>26442</v>
          </cell>
          <cell r="I39">
            <v>11598</v>
          </cell>
          <cell r="J39">
            <v>38040</v>
          </cell>
          <cell r="K39">
            <v>0</v>
          </cell>
          <cell r="L39">
            <v>0</v>
          </cell>
          <cell r="M39">
            <v>0</v>
          </cell>
          <cell r="N39">
            <v>26442</v>
          </cell>
          <cell r="O39">
            <v>11598</v>
          </cell>
          <cell r="P39">
            <v>38040</v>
          </cell>
          <cell r="Q39">
            <v>0</v>
          </cell>
          <cell r="R39">
            <v>0</v>
          </cell>
          <cell r="S39">
            <v>0</v>
          </cell>
          <cell r="T39">
            <v>-26442</v>
          </cell>
          <cell r="U39">
            <v>-11598</v>
          </cell>
          <cell r="V39">
            <v>-38040</v>
          </cell>
          <cell r="W39">
            <v>0</v>
          </cell>
          <cell r="X39">
            <v>0</v>
          </cell>
          <cell r="Y39">
            <v>0</v>
          </cell>
          <cell r="Z39">
            <v>0</v>
          </cell>
          <cell r="AA39">
            <v>0</v>
          </cell>
          <cell r="AB39">
            <v>0</v>
          </cell>
        </row>
        <row r="40">
          <cell r="C40" t="str">
            <v>T210</v>
          </cell>
          <cell r="D40">
            <v>282</v>
          </cell>
          <cell r="E40">
            <v>-478322.62464426819</v>
          </cell>
          <cell r="F40">
            <v>-478322.62464426819</v>
          </cell>
          <cell r="G40">
            <v>0</v>
          </cell>
          <cell r="H40">
            <v>-96588</v>
          </cell>
          <cell r="I40">
            <v>-42364</v>
          </cell>
          <cell r="J40">
            <v>-138952</v>
          </cell>
          <cell r="K40">
            <v>0</v>
          </cell>
          <cell r="L40">
            <v>0</v>
          </cell>
          <cell r="M40">
            <v>0</v>
          </cell>
          <cell r="N40">
            <v>-96588</v>
          </cell>
          <cell r="O40">
            <v>-42364</v>
          </cell>
          <cell r="P40">
            <v>-138952</v>
          </cell>
          <cell r="Q40">
            <v>96588</v>
          </cell>
          <cell r="R40">
            <v>42364</v>
          </cell>
          <cell r="S40">
            <v>138952</v>
          </cell>
          <cell r="T40">
            <v>0</v>
          </cell>
          <cell r="U40">
            <v>0</v>
          </cell>
          <cell r="V40">
            <v>0</v>
          </cell>
          <cell r="W40">
            <v>0</v>
          </cell>
          <cell r="X40">
            <v>0</v>
          </cell>
          <cell r="Y40">
            <v>0</v>
          </cell>
          <cell r="Z40">
            <v>0</v>
          </cell>
          <cell r="AA40">
            <v>0</v>
          </cell>
          <cell r="AB40">
            <v>0</v>
          </cell>
        </row>
        <row r="41">
          <cell r="C41" t="str">
            <v>T220</v>
          </cell>
          <cell r="D41">
            <v>282</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row>
        <row r="42">
          <cell r="C42" t="str">
            <v>T230</v>
          </cell>
          <cell r="D42">
            <v>282</v>
          </cell>
          <cell r="E42">
            <v>10291.069999999949</v>
          </cell>
          <cell r="F42">
            <v>0</v>
          </cell>
          <cell r="G42">
            <v>10291.069999999949</v>
          </cell>
          <cell r="H42">
            <v>0</v>
          </cell>
          <cell r="I42">
            <v>0</v>
          </cell>
          <cell r="J42">
            <v>0</v>
          </cell>
          <cell r="K42">
            <v>2078</v>
          </cell>
          <cell r="L42">
            <v>911</v>
          </cell>
          <cell r="M42">
            <v>2989</v>
          </cell>
          <cell r="N42">
            <v>2078</v>
          </cell>
          <cell r="O42">
            <v>911</v>
          </cell>
          <cell r="P42">
            <v>2989</v>
          </cell>
          <cell r="Q42">
            <v>0</v>
          </cell>
          <cell r="R42">
            <v>0</v>
          </cell>
          <cell r="S42">
            <v>0</v>
          </cell>
          <cell r="T42">
            <v>0</v>
          </cell>
          <cell r="U42">
            <v>0</v>
          </cell>
          <cell r="V42">
            <v>0</v>
          </cell>
          <cell r="W42">
            <v>0</v>
          </cell>
          <cell r="X42">
            <v>0</v>
          </cell>
          <cell r="Y42">
            <v>0</v>
          </cell>
          <cell r="Z42">
            <v>-2078</v>
          </cell>
          <cell r="AA42">
            <v>-911</v>
          </cell>
          <cell r="AB42">
            <v>-2989</v>
          </cell>
        </row>
        <row r="43">
          <cell r="C43" t="str">
            <v>T240</v>
          </cell>
          <cell r="D43">
            <v>282</v>
          </cell>
          <cell r="E43">
            <v>-2894.977154551807</v>
          </cell>
          <cell r="F43">
            <v>0</v>
          </cell>
          <cell r="G43">
            <v>-2894.977154551807</v>
          </cell>
          <cell r="H43">
            <v>0</v>
          </cell>
          <cell r="I43">
            <v>0</v>
          </cell>
          <cell r="J43">
            <v>0</v>
          </cell>
          <cell r="K43">
            <v>-585</v>
          </cell>
          <cell r="L43">
            <v>-256</v>
          </cell>
          <cell r="M43">
            <v>-841</v>
          </cell>
          <cell r="N43">
            <v>-585</v>
          </cell>
          <cell r="O43">
            <v>-256</v>
          </cell>
          <cell r="P43">
            <v>-841</v>
          </cell>
          <cell r="Q43">
            <v>0</v>
          </cell>
          <cell r="R43">
            <v>0</v>
          </cell>
          <cell r="S43">
            <v>0</v>
          </cell>
          <cell r="T43">
            <v>0</v>
          </cell>
          <cell r="U43">
            <v>0</v>
          </cell>
          <cell r="V43">
            <v>0</v>
          </cell>
          <cell r="W43">
            <v>585</v>
          </cell>
          <cell r="X43">
            <v>256</v>
          </cell>
          <cell r="Y43">
            <v>841</v>
          </cell>
          <cell r="Z43">
            <v>0</v>
          </cell>
          <cell r="AA43">
            <v>0</v>
          </cell>
          <cell r="AB43">
            <v>0</v>
          </cell>
        </row>
        <row r="44">
          <cell r="C44" t="str">
            <v>T300</v>
          </cell>
          <cell r="D44">
            <v>283</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row>
        <row r="45">
          <cell r="C45" t="str">
            <v>T310</v>
          </cell>
          <cell r="D45">
            <v>283</v>
          </cell>
          <cell r="E45">
            <v>-148253.69999999995</v>
          </cell>
          <cell r="F45">
            <v>0</v>
          </cell>
          <cell r="G45">
            <v>-148253.69999999995</v>
          </cell>
          <cell r="H45">
            <v>0</v>
          </cell>
          <cell r="I45">
            <v>0</v>
          </cell>
          <cell r="J45">
            <v>0</v>
          </cell>
          <cell r="K45">
            <v>-29937</v>
          </cell>
          <cell r="L45">
            <v>-13131</v>
          </cell>
          <cell r="M45">
            <v>-43068</v>
          </cell>
          <cell r="N45">
            <v>-29937</v>
          </cell>
          <cell r="O45">
            <v>-13131</v>
          </cell>
          <cell r="P45">
            <v>-43068</v>
          </cell>
          <cell r="Q45">
            <v>0</v>
          </cell>
          <cell r="R45">
            <v>0</v>
          </cell>
          <cell r="S45">
            <v>0</v>
          </cell>
          <cell r="T45">
            <v>0</v>
          </cell>
          <cell r="U45">
            <v>0</v>
          </cell>
          <cell r="V45">
            <v>0</v>
          </cell>
          <cell r="W45">
            <v>29937</v>
          </cell>
          <cell r="X45">
            <v>13131</v>
          </cell>
          <cell r="Y45">
            <v>43068</v>
          </cell>
          <cell r="Z45">
            <v>0</v>
          </cell>
          <cell r="AA45">
            <v>0</v>
          </cell>
          <cell r="AB45">
            <v>0</v>
          </cell>
        </row>
        <row r="46">
          <cell r="C46" t="str">
            <v>T320</v>
          </cell>
          <cell r="D46">
            <v>283</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row>
        <row r="47">
          <cell r="C47" t="str">
            <v>T400</v>
          </cell>
          <cell r="D47">
            <v>283</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row>
        <row r="48">
          <cell r="C48" t="str">
            <v>T410</v>
          </cell>
          <cell r="D48">
            <v>283</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row>
        <row r="49">
          <cell r="C49" t="str">
            <v>T500</v>
          </cell>
          <cell r="D49">
            <v>283</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row>
        <row r="50">
          <cell r="C50" t="str">
            <v>T600</v>
          </cell>
          <cell r="D50">
            <v>283</v>
          </cell>
          <cell r="E50">
            <v>256412.81000000006</v>
          </cell>
          <cell r="F50">
            <v>256412.81000000006</v>
          </cell>
          <cell r="G50">
            <v>0</v>
          </cell>
          <cell r="H50">
            <v>51778</v>
          </cell>
          <cell r="I50">
            <v>22710</v>
          </cell>
          <cell r="J50">
            <v>74488</v>
          </cell>
          <cell r="K50">
            <v>0</v>
          </cell>
          <cell r="L50">
            <v>0</v>
          </cell>
          <cell r="M50">
            <v>0</v>
          </cell>
          <cell r="N50">
            <v>51778</v>
          </cell>
          <cell r="O50">
            <v>22710</v>
          </cell>
          <cell r="P50">
            <v>74488</v>
          </cell>
          <cell r="Q50">
            <v>0</v>
          </cell>
          <cell r="R50">
            <v>0</v>
          </cell>
          <cell r="S50">
            <v>0</v>
          </cell>
          <cell r="T50">
            <v>-51778</v>
          </cell>
          <cell r="U50">
            <v>-22710</v>
          </cell>
          <cell r="V50">
            <v>-74488</v>
          </cell>
          <cell r="W50">
            <v>0</v>
          </cell>
          <cell r="X50">
            <v>0</v>
          </cell>
          <cell r="Y50">
            <v>0</v>
          </cell>
          <cell r="Z50">
            <v>0</v>
          </cell>
          <cell r="AA50">
            <v>0</v>
          </cell>
          <cell r="AB50">
            <v>0</v>
          </cell>
        </row>
        <row r="51">
          <cell r="C51" t="str">
            <v>T700</v>
          </cell>
          <cell r="D51">
            <v>283</v>
          </cell>
          <cell r="E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row>
        <row r="52">
          <cell r="C52" t="str">
            <v>T999</v>
          </cell>
          <cell r="D52">
            <v>283</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row>
        <row r="53">
          <cell r="E53">
            <v>-231823.03219881997</v>
          </cell>
          <cell r="F53">
            <v>-90965.425044268137</v>
          </cell>
          <cell r="G53">
            <v>-140857.60715455181</v>
          </cell>
        </row>
        <row r="55">
          <cell r="E55">
            <v>-1150743.5337942678</v>
          </cell>
          <cell r="F55">
            <v>-1150743.5337942678</v>
          </cell>
          <cell r="G55">
            <v>0</v>
          </cell>
        </row>
        <row r="56">
          <cell r="C56" t="str">
            <v>Federal_NOL</v>
          </cell>
          <cell r="E56">
            <v>1150743.5337942678</v>
          </cell>
          <cell r="F56">
            <v>1150743.5337942678</v>
          </cell>
          <cell r="G56">
            <v>0</v>
          </cell>
          <cell r="H56">
            <v>232371</v>
          </cell>
          <cell r="I56">
            <v>0</v>
          </cell>
          <cell r="J56">
            <v>232371</v>
          </cell>
          <cell r="K56">
            <v>0</v>
          </cell>
          <cell r="L56">
            <v>0</v>
          </cell>
          <cell r="M56">
            <v>0</v>
          </cell>
          <cell r="N56">
            <v>232371</v>
          </cell>
          <cell r="O56">
            <v>0</v>
          </cell>
          <cell r="P56">
            <v>232371</v>
          </cell>
          <cell r="Q56">
            <v>0</v>
          </cell>
          <cell r="R56">
            <v>0</v>
          </cell>
          <cell r="S56">
            <v>0</v>
          </cell>
          <cell r="T56">
            <v>-232371</v>
          </cell>
          <cell r="U56">
            <v>0</v>
          </cell>
          <cell r="V56">
            <v>-232371</v>
          </cell>
          <cell r="W56">
            <v>0</v>
          </cell>
          <cell r="X56">
            <v>0</v>
          </cell>
          <cell r="Y56">
            <v>0</v>
          </cell>
          <cell r="Z56">
            <v>0</v>
          </cell>
          <cell r="AA56">
            <v>0</v>
          </cell>
          <cell r="AB56">
            <v>0</v>
          </cell>
        </row>
        <row r="57">
          <cell r="C57" t="str">
            <v>Federal_TEO</v>
          </cell>
          <cell r="E57">
            <v>0</v>
          </cell>
          <cell r="F57">
            <v>0</v>
          </cell>
          <cell r="G57">
            <v>0</v>
          </cell>
          <cell r="H57">
            <v>0</v>
          </cell>
          <cell r="I57">
            <v>0</v>
          </cell>
          <cell r="J57">
            <v>0</v>
          </cell>
          <cell r="K57">
            <v>0</v>
          </cell>
          <cell r="L57">
            <v>0</v>
          </cell>
          <cell r="M57">
            <v>0</v>
          </cell>
          <cell r="N57">
            <v>0</v>
          </cell>
          <cell r="O57">
            <v>0</v>
          </cell>
          <cell r="P57">
            <v>0</v>
          </cell>
          <cell r="Q57">
            <v>-45119</v>
          </cell>
          <cell r="R57">
            <v>0</v>
          </cell>
          <cell r="S57">
            <v>-45119</v>
          </cell>
          <cell r="T57">
            <v>145086</v>
          </cell>
          <cell r="U57">
            <v>0</v>
          </cell>
          <cell r="V57">
            <v>145086</v>
          </cell>
          <cell r="W57">
            <v>-14258</v>
          </cell>
          <cell r="X57">
            <v>0</v>
          </cell>
          <cell r="Y57">
            <v>-14258</v>
          </cell>
          <cell r="Z57">
            <v>971</v>
          </cell>
          <cell r="AA57">
            <v>0</v>
          </cell>
          <cell r="AB57">
            <v>971</v>
          </cell>
        </row>
        <row r="58">
          <cell r="E58">
            <v>0</v>
          </cell>
          <cell r="F58">
            <v>0</v>
          </cell>
          <cell r="G58">
            <v>0</v>
          </cell>
        </row>
        <row r="60">
          <cell r="C60" t="str">
            <v>State_IT</v>
          </cell>
          <cell r="E60">
            <v>0</v>
          </cell>
          <cell r="F60">
            <v>0</v>
          </cell>
          <cell r="G60">
            <v>0</v>
          </cell>
        </row>
        <row r="61">
          <cell r="C61" t="str">
            <v>State_Dep</v>
          </cell>
          <cell r="E61">
            <v>0</v>
          </cell>
          <cell r="F61">
            <v>0</v>
          </cell>
          <cell r="G61">
            <v>0</v>
          </cell>
        </row>
        <row r="62">
          <cell r="E62">
            <v>-1150743.5337942678</v>
          </cell>
          <cell r="F62">
            <v>-1150743.5337942678</v>
          </cell>
          <cell r="G62">
            <v>0</v>
          </cell>
        </row>
        <row r="63">
          <cell r="C63" t="str">
            <v>State_NOL</v>
          </cell>
          <cell r="E63">
            <v>1150743.5337942678</v>
          </cell>
          <cell r="F63">
            <v>1150743.5337942678</v>
          </cell>
          <cell r="G63">
            <v>0</v>
          </cell>
          <cell r="H63">
            <v>0</v>
          </cell>
          <cell r="I63">
            <v>101920</v>
          </cell>
          <cell r="J63">
            <v>101920</v>
          </cell>
          <cell r="K63">
            <v>0</v>
          </cell>
          <cell r="L63">
            <v>0</v>
          </cell>
          <cell r="M63">
            <v>0</v>
          </cell>
          <cell r="N63">
            <v>0</v>
          </cell>
          <cell r="O63">
            <v>101920</v>
          </cell>
          <cell r="P63">
            <v>101920</v>
          </cell>
          <cell r="Q63">
            <v>0</v>
          </cell>
          <cell r="R63">
            <v>0</v>
          </cell>
          <cell r="S63">
            <v>0</v>
          </cell>
          <cell r="T63">
            <v>0</v>
          </cell>
          <cell r="U63">
            <v>-101920</v>
          </cell>
          <cell r="V63">
            <v>-101920</v>
          </cell>
          <cell r="W63">
            <v>0</v>
          </cell>
          <cell r="X63">
            <v>0</v>
          </cell>
          <cell r="Y63">
            <v>0</v>
          </cell>
          <cell r="Z63">
            <v>0</v>
          </cell>
          <cell r="AA63">
            <v>0</v>
          </cell>
          <cell r="AB63">
            <v>0</v>
          </cell>
        </row>
        <row r="64">
          <cell r="C64" t="str">
            <v>State_TEO</v>
          </cell>
          <cell r="E64">
            <v>0</v>
          </cell>
          <cell r="F64">
            <v>0</v>
          </cell>
          <cell r="G64">
            <v>0</v>
          </cell>
          <cell r="H64">
            <v>0</v>
          </cell>
          <cell r="I64">
            <v>0</v>
          </cell>
          <cell r="J64">
            <v>0</v>
          </cell>
          <cell r="K64">
            <v>0</v>
          </cell>
          <cell r="L64">
            <v>0</v>
          </cell>
          <cell r="M64">
            <v>0</v>
          </cell>
          <cell r="N64">
            <v>0</v>
          </cell>
          <cell r="O64">
            <v>0</v>
          </cell>
          <cell r="P64">
            <v>0</v>
          </cell>
          <cell r="Q64">
            <v>0</v>
          </cell>
          <cell r="R64">
            <v>-19790</v>
          </cell>
          <cell r="S64">
            <v>-19790</v>
          </cell>
          <cell r="T64">
            <v>0</v>
          </cell>
          <cell r="U64">
            <v>63636</v>
          </cell>
          <cell r="V64">
            <v>63636</v>
          </cell>
          <cell r="W64">
            <v>0</v>
          </cell>
          <cell r="X64">
            <v>-6253</v>
          </cell>
          <cell r="Y64">
            <v>-6253</v>
          </cell>
          <cell r="Z64">
            <v>0</v>
          </cell>
          <cell r="AA64">
            <v>426</v>
          </cell>
          <cell r="AB64">
            <v>426</v>
          </cell>
        </row>
        <row r="65">
          <cell r="E65">
            <v>0</v>
          </cell>
          <cell r="F65">
            <v>0</v>
          </cell>
          <cell r="G65">
            <v>0</v>
          </cell>
        </row>
        <row r="67">
          <cell r="C67" t="str">
            <v>Rounding</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row>
        <row r="68">
          <cell r="C68" t="str">
            <v>Tax_Credit_1</v>
          </cell>
          <cell r="E68">
            <v>0</v>
          </cell>
          <cell r="F68">
            <v>0</v>
          </cell>
          <cell r="G68">
            <v>0</v>
          </cell>
        </row>
        <row r="69">
          <cell r="H69">
            <v>1</v>
          </cell>
          <cell r="I69">
            <v>1</v>
          </cell>
          <cell r="J69">
            <v>2</v>
          </cell>
          <cell r="K69">
            <v>-1</v>
          </cell>
          <cell r="L69">
            <v>-1</v>
          </cell>
          <cell r="M69">
            <v>-2</v>
          </cell>
          <cell r="N69">
            <v>0</v>
          </cell>
          <cell r="O69">
            <v>0</v>
          </cell>
          <cell r="P69">
            <v>0</v>
          </cell>
          <cell r="Q69">
            <v>51469</v>
          </cell>
          <cell r="R69">
            <v>22574</v>
          </cell>
          <cell r="S69">
            <v>74043</v>
          </cell>
          <cell r="T69">
            <v>-165505</v>
          </cell>
          <cell r="U69">
            <v>-72592</v>
          </cell>
          <cell r="V69">
            <v>-238097</v>
          </cell>
          <cell r="W69">
            <v>16264</v>
          </cell>
          <cell r="X69">
            <v>7134</v>
          </cell>
          <cell r="Y69">
            <v>23398</v>
          </cell>
          <cell r="Z69">
            <v>-1107</v>
          </cell>
          <cell r="AA69">
            <v>-485</v>
          </cell>
          <cell r="AB69">
            <v>-1592</v>
          </cell>
        </row>
        <row r="72">
          <cell r="C72" t="str">
            <v>Discrete_1</v>
          </cell>
          <cell r="E72">
            <v>0</v>
          </cell>
          <cell r="F72">
            <v>0</v>
          </cell>
          <cell r="G72">
            <v>0</v>
          </cell>
        </row>
        <row r="73">
          <cell r="C73" t="str">
            <v>Discrete_2</v>
          </cell>
          <cell r="E73">
            <v>0</v>
          </cell>
          <cell r="F73">
            <v>0</v>
          </cell>
          <cell r="G73">
            <v>0</v>
          </cell>
        </row>
        <row r="75">
          <cell r="H75">
            <v>1</v>
          </cell>
          <cell r="I75">
            <v>1</v>
          </cell>
          <cell r="J75">
            <v>2</v>
          </cell>
          <cell r="K75">
            <v>-1</v>
          </cell>
          <cell r="L75">
            <v>-1</v>
          </cell>
          <cell r="M75">
            <v>-2</v>
          </cell>
          <cell r="N75">
            <v>0</v>
          </cell>
          <cell r="O75">
            <v>0</v>
          </cell>
          <cell r="P75">
            <v>0</v>
          </cell>
          <cell r="Q75">
            <v>51469</v>
          </cell>
          <cell r="R75">
            <v>22574</v>
          </cell>
          <cell r="S75">
            <v>74043</v>
          </cell>
          <cell r="T75">
            <v>-165505</v>
          </cell>
          <cell r="U75">
            <v>-72592</v>
          </cell>
          <cell r="V75">
            <v>-238097</v>
          </cell>
          <cell r="W75">
            <v>16264</v>
          </cell>
          <cell r="X75">
            <v>7134</v>
          </cell>
          <cell r="Y75">
            <v>23398</v>
          </cell>
          <cell r="Z75">
            <v>-1107</v>
          </cell>
          <cell r="AA75">
            <v>-485</v>
          </cell>
          <cell r="AB75">
            <v>-1592</v>
          </cell>
        </row>
        <row r="358">
          <cell r="C358" t="str">
            <v>PTBI</v>
          </cell>
          <cell r="E358">
            <v>314525.46033222787</v>
          </cell>
          <cell r="F358">
            <v>-1170080.3242570397</v>
          </cell>
          <cell r="G358">
            <v>1484605.7845892676</v>
          </cell>
          <cell r="H358">
            <v>-236275</v>
          </cell>
          <cell r="I358">
            <v>-103632</v>
          </cell>
          <cell r="J358">
            <v>-339907</v>
          </cell>
          <cell r="K358">
            <v>299788</v>
          </cell>
          <cell r="L358">
            <v>131490</v>
          </cell>
          <cell r="M358">
            <v>431278</v>
          </cell>
          <cell r="N358">
            <v>63513</v>
          </cell>
          <cell r="O358">
            <v>27858</v>
          </cell>
          <cell r="P358">
            <v>91371</v>
          </cell>
          <cell r="Q358">
            <v>0</v>
          </cell>
          <cell r="R358">
            <v>0</v>
          </cell>
          <cell r="S358">
            <v>0</v>
          </cell>
          <cell r="T358">
            <v>0</v>
          </cell>
          <cell r="U358">
            <v>0</v>
          </cell>
          <cell r="V358">
            <v>0</v>
          </cell>
          <cell r="W358">
            <v>0</v>
          </cell>
          <cell r="X358">
            <v>0</v>
          </cell>
          <cell r="Y358">
            <v>0</v>
          </cell>
          <cell r="Z358">
            <v>0</v>
          </cell>
          <cell r="AA358">
            <v>0</v>
          </cell>
          <cell r="AB358">
            <v>0</v>
          </cell>
        </row>
        <row r="361">
          <cell r="C361" t="str">
            <v>P100</v>
          </cell>
          <cell r="E361">
            <v>7131.1600000000008</v>
          </cell>
          <cell r="F361">
            <v>7131.1600000000008</v>
          </cell>
          <cell r="G361">
            <v>0</v>
          </cell>
          <cell r="H361">
            <v>1440</v>
          </cell>
          <cell r="I361">
            <v>632</v>
          </cell>
          <cell r="J361">
            <v>2072</v>
          </cell>
          <cell r="K361">
            <v>0</v>
          </cell>
          <cell r="L361">
            <v>0</v>
          </cell>
          <cell r="M361">
            <v>0</v>
          </cell>
          <cell r="N361">
            <v>1440</v>
          </cell>
          <cell r="O361">
            <v>632</v>
          </cell>
          <cell r="P361">
            <v>2072</v>
          </cell>
          <cell r="Q361">
            <v>0</v>
          </cell>
          <cell r="R361">
            <v>0</v>
          </cell>
          <cell r="S361">
            <v>0</v>
          </cell>
          <cell r="T361">
            <v>0</v>
          </cell>
          <cell r="U361">
            <v>0</v>
          </cell>
          <cell r="V361">
            <v>0</v>
          </cell>
          <cell r="W361">
            <v>0</v>
          </cell>
          <cell r="X361">
            <v>0</v>
          </cell>
          <cell r="Y361">
            <v>0</v>
          </cell>
          <cell r="Z361">
            <v>0</v>
          </cell>
          <cell r="AA361">
            <v>0</v>
          </cell>
          <cell r="AB361">
            <v>0</v>
          </cell>
        </row>
        <row r="362">
          <cell r="C362" t="str">
            <v>P200</v>
          </cell>
          <cell r="E362">
            <v>13102.640000000001</v>
          </cell>
          <cell r="F362">
            <v>0</v>
          </cell>
          <cell r="G362">
            <v>13102.640000000001</v>
          </cell>
          <cell r="H362">
            <v>0</v>
          </cell>
          <cell r="I362">
            <v>0</v>
          </cell>
          <cell r="J362">
            <v>0</v>
          </cell>
          <cell r="K362">
            <v>2646</v>
          </cell>
          <cell r="L362">
            <v>1160</v>
          </cell>
          <cell r="M362">
            <v>3806</v>
          </cell>
          <cell r="N362">
            <v>2646</v>
          </cell>
          <cell r="O362">
            <v>1160</v>
          </cell>
          <cell r="P362">
            <v>3806</v>
          </cell>
          <cell r="Q362">
            <v>0</v>
          </cell>
          <cell r="R362">
            <v>0</v>
          </cell>
          <cell r="S362">
            <v>0</v>
          </cell>
          <cell r="T362">
            <v>0</v>
          </cell>
          <cell r="U362">
            <v>0</v>
          </cell>
          <cell r="V362">
            <v>0</v>
          </cell>
          <cell r="W362">
            <v>0</v>
          </cell>
          <cell r="X362">
            <v>0</v>
          </cell>
          <cell r="Y362">
            <v>0</v>
          </cell>
          <cell r="Z362">
            <v>0</v>
          </cell>
          <cell r="AA362">
            <v>0</v>
          </cell>
          <cell r="AB362">
            <v>0</v>
          </cell>
        </row>
        <row r="363">
          <cell r="C363" t="str">
            <v>P300</v>
          </cell>
          <cell r="E363">
            <v>1026885.4</v>
          </cell>
          <cell r="F363">
            <v>0</v>
          </cell>
          <cell r="G363">
            <v>1026885.4</v>
          </cell>
          <cell r="H363">
            <v>0</v>
          </cell>
          <cell r="I363">
            <v>0</v>
          </cell>
          <cell r="J363">
            <v>0</v>
          </cell>
          <cell r="K363">
            <v>207360</v>
          </cell>
          <cell r="L363">
            <v>90950</v>
          </cell>
          <cell r="M363">
            <v>298310</v>
          </cell>
          <cell r="N363">
            <v>207360</v>
          </cell>
          <cell r="O363">
            <v>90950</v>
          </cell>
          <cell r="P363">
            <v>298310</v>
          </cell>
          <cell r="Q363">
            <v>0</v>
          </cell>
          <cell r="R363">
            <v>0</v>
          </cell>
          <cell r="S363">
            <v>0</v>
          </cell>
          <cell r="T363">
            <v>0</v>
          </cell>
          <cell r="U363">
            <v>0</v>
          </cell>
          <cell r="V363">
            <v>0</v>
          </cell>
          <cell r="W363">
            <v>0</v>
          </cell>
          <cell r="X363">
            <v>0</v>
          </cell>
          <cell r="Y363">
            <v>0</v>
          </cell>
          <cell r="Z363">
            <v>0</v>
          </cell>
          <cell r="AA363">
            <v>0</v>
          </cell>
          <cell r="AB363">
            <v>0</v>
          </cell>
        </row>
        <row r="364">
          <cell r="C364" t="str">
            <v>P999</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row>
        <row r="365">
          <cell r="E365">
            <v>1047119.2000000001</v>
          </cell>
          <cell r="F365">
            <v>7131.1600000000008</v>
          </cell>
          <cell r="G365">
            <v>1039988.04</v>
          </cell>
        </row>
        <row r="368">
          <cell r="C368" t="str">
            <v>F100</v>
          </cell>
          <cell r="E368">
            <v>-75193.766381792768</v>
          </cell>
          <cell r="F368">
            <v>0</v>
          </cell>
          <cell r="G368">
            <v>-75193.766381792768</v>
          </cell>
          <cell r="H368">
            <v>0</v>
          </cell>
          <cell r="I368">
            <v>0</v>
          </cell>
          <cell r="J368">
            <v>0</v>
          </cell>
          <cell r="K368">
            <v>-15184</v>
          </cell>
          <cell r="L368">
            <v>-6660</v>
          </cell>
          <cell r="M368">
            <v>-21844</v>
          </cell>
          <cell r="N368">
            <v>-15184</v>
          </cell>
          <cell r="O368">
            <v>-6660</v>
          </cell>
          <cell r="P368">
            <v>-21844</v>
          </cell>
          <cell r="Q368">
            <v>0</v>
          </cell>
          <cell r="R368">
            <v>0</v>
          </cell>
          <cell r="S368">
            <v>0</v>
          </cell>
          <cell r="T368">
            <v>0</v>
          </cell>
          <cell r="U368">
            <v>0</v>
          </cell>
          <cell r="V368">
            <v>0</v>
          </cell>
          <cell r="W368">
            <v>0</v>
          </cell>
          <cell r="X368">
            <v>0</v>
          </cell>
          <cell r="Y368">
            <v>0</v>
          </cell>
          <cell r="Z368">
            <v>0</v>
          </cell>
          <cell r="AA368">
            <v>0</v>
          </cell>
          <cell r="AB368">
            <v>0</v>
          </cell>
        </row>
        <row r="369">
          <cell r="C369" t="str">
            <v>F100</v>
          </cell>
          <cell r="E369">
            <v>0</v>
          </cell>
          <cell r="F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row>
        <row r="370">
          <cell r="C370" t="str">
            <v>F200</v>
          </cell>
          <cell r="E370">
            <v>-2149123.268818547</v>
          </cell>
          <cell r="F370">
            <v>0</v>
          </cell>
          <cell r="G370">
            <v>-2149123.268818547</v>
          </cell>
          <cell r="H370">
            <v>0</v>
          </cell>
          <cell r="I370">
            <v>0</v>
          </cell>
          <cell r="J370">
            <v>0</v>
          </cell>
          <cell r="K370">
            <v>-433975</v>
          </cell>
          <cell r="L370">
            <v>-190345</v>
          </cell>
          <cell r="M370">
            <v>-624320</v>
          </cell>
          <cell r="N370">
            <v>-433975</v>
          </cell>
          <cell r="O370">
            <v>-190345</v>
          </cell>
          <cell r="P370">
            <v>-624320</v>
          </cell>
          <cell r="Q370">
            <v>0</v>
          </cell>
          <cell r="R370">
            <v>0</v>
          </cell>
          <cell r="S370">
            <v>0</v>
          </cell>
          <cell r="T370">
            <v>0</v>
          </cell>
          <cell r="U370">
            <v>0</v>
          </cell>
          <cell r="V370">
            <v>0</v>
          </cell>
          <cell r="W370">
            <v>0</v>
          </cell>
          <cell r="X370">
            <v>0</v>
          </cell>
          <cell r="Y370">
            <v>0</v>
          </cell>
          <cell r="Z370">
            <v>0</v>
          </cell>
          <cell r="AA370">
            <v>0</v>
          </cell>
          <cell r="AB370">
            <v>0</v>
          </cell>
        </row>
        <row r="371">
          <cell r="C371" t="str">
            <v>F999</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row>
        <row r="372">
          <cell r="E372">
            <v>-2224317.0352003397</v>
          </cell>
          <cell r="F372">
            <v>0</v>
          </cell>
          <cell r="G372">
            <v>-2224317.0352003397</v>
          </cell>
        </row>
        <row r="375">
          <cell r="C375" t="str">
            <v>T100</v>
          </cell>
          <cell r="D375">
            <v>190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row>
        <row r="376">
          <cell r="C376" t="str">
            <v>T200</v>
          </cell>
          <cell r="D376">
            <v>282</v>
          </cell>
          <cell r="E376">
            <v>574187.26217600121</v>
          </cell>
          <cell r="F376">
            <v>574187.26217600121</v>
          </cell>
          <cell r="G376">
            <v>0</v>
          </cell>
          <cell r="H376">
            <v>115946</v>
          </cell>
          <cell r="I376">
            <v>50855</v>
          </cell>
          <cell r="J376">
            <v>166801</v>
          </cell>
          <cell r="K376">
            <v>0</v>
          </cell>
          <cell r="L376">
            <v>0</v>
          </cell>
          <cell r="M376">
            <v>0</v>
          </cell>
          <cell r="N376">
            <v>115946</v>
          </cell>
          <cell r="O376">
            <v>50855</v>
          </cell>
          <cell r="P376">
            <v>166801</v>
          </cell>
          <cell r="Q376">
            <v>0</v>
          </cell>
          <cell r="R376">
            <v>0</v>
          </cell>
          <cell r="S376">
            <v>0</v>
          </cell>
          <cell r="T376">
            <v>-115946</v>
          </cell>
          <cell r="U376">
            <v>-50855</v>
          </cell>
          <cell r="V376">
            <v>-166801</v>
          </cell>
          <cell r="W376">
            <v>0</v>
          </cell>
          <cell r="X376">
            <v>0</v>
          </cell>
          <cell r="Y376">
            <v>0</v>
          </cell>
          <cell r="Z376">
            <v>0</v>
          </cell>
          <cell r="AA376">
            <v>0</v>
          </cell>
          <cell r="AB376">
            <v>0</v>
          </cell>
        </row>
        <row r="377">
          <cell r="C377" t="str">
            <v>T210</v>
          </cell>
          <cell r="D377">
            <v>282</v>
          </cell>
          <cell r="E377">
            <v>-1913290.4985770728</v>
          </cell>
          <cell r="F377">
            <v>-1913290.4985770728</v>
          </cell>
          <cell r="G377">
            <v>0</v>
          </cell>
          <cell r="H377">
            <v>-386353</v>
          </cell>
          <cell r="I377">
            <v>-169458</v>
          </cell>
          <cell r="J377">
            <v>-555811</v>
          </cell>
          <cell r="K377">
            <v>0</v>
          </cell>
          <cell r="L377">
            <v>0</v>
          </cell>
          <cell r="M377">
            <v>0</v>
          </cell>
          <cell r="N377">
            <v>-386353</v>
          </cell>
          <cell r="O377">
            <v>-169458</v>
          </cell>
          <cell r="P377">
            <v>-555811</v>
          </cell>
          <cell r="Q377">
            <v>386353</v>
          </cell>
          <cell r="R377">
            <v>169458</v>
          </cell>
          <cell r="S377">
            <v>555811</v>
          </cell>
          <cell r="T377">
            <v>0</v>
          </cell>
          <cell r="U377">
            <v>0</v>
          </cell>
          <cell r="V377">
            <v>0</v>
          </cell>
          <cell r="W377">
            <v>0</v>
          </cell>
          <cell r="X377">
            <v>0</v>
          </cell>
          <cell r="Y377">
            <v>0</v>
          </cell>
          <cell r="Z377">
            <v>0</v>
          </cell>
          <cell r="AA377">
            <v>0</v>
          </cell>
          <cell r="AB377">
            <v>0</v>
          </cell>
        </row>
        <row r="378">
          <cell r="C378" t="str">
            <v>T220</v>
          </cell>
          <cell r="D378">
            <v>282</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row>
        <row r="379">
          <cell r="C379" t="str">
            <v>T230</v>
          </cell>
          <cell r="D379">
            <v>282</v>
          </cell>
          <cell r="E379">
            <v>10291.069999999949</v>
          </cell>
          <cell r="F379">
            <v>0</v>
          </cell>
          <cell r="G379">
            <v>10291.069999999949</v>
          </cell>
          <cell r="H379">
            <v>0</v>
          </cell>
          <cell r="I379">
            <v>0</v>
          </cell>
          <cell r="J379">
            <v>0</v>
          </cell>
          <cell r="K379">
            <v>2078</v>
          </cell>
          <cell r="L379">
            <v>911</v>
          </cell>
          <cell r="M379">
            <v>2989</v>
          </cell>
          <cell r="N379">
            <v>2078</v>
          </cell>
          <cell r="O379">
            <v>911</v>
          </cell>
          <cell r="P379">
            <v>2989</v>
          </cell>
          <cell r="Q379">
            <v>0</v>
          </cell>
          <cell r="R379">
            <v>0</v>
          </cell>
          <cell r="S379">
            <v>0</v>
          </cell>
          <cell r="T379">
            <v>0</v>
          </cell>
          <cell r="U379">
            <v>0</v>
          </cell>
          <cell r="V379">
            <v>0</v>
          </cell>
          <cell r="W379">
            <v>0</v>
          </cell>
          <cell r="X379">
            <v>0</v>
          </cell>
          <cell r="Y379">
            <v>0</v>
          </cell>
          <cell r="Z379">
            <v>-2078</v>
          </cell>
          <cell r="AA379">
            <v>-911</v>
          </cell>
          <cell r="AB379">
            <v>-2989</v>
          </cell>
        </row>
        <row r="380">
          <cell r="C380" t="str">
            <v>T240</v>
          </cell>
          <cell r="D380">
            <v>282</v>
          </cell>
          <cell r="E380">
            <v>-11579.908618207228</v>
          </cell>
          <cell r="F380">
            <v>0</v>
          </cell>
          <cell r="G380">
            <v>-11579.908618207228</v>
          </cell>
          <cell r="H380">
            <v>0</v>
          </cell>
          <cell r="I380">
            <v>0</v>
          </cell>
          <cell r="J380">
            <v>0</v>
          </cell>
          <cell r="K380">
            <v>-2338</v>
          </cell>
          <cell r="L380">
            <v>-1026</v>
          </cell>
          <cell r="M380">
            <v>-3364</v>
          </cell>
          <cell r="N380">
            <v>-2338</v>
          </cell>
          <cell r="O380">
            <v>-1026</v>
          </cell>
          <cell r="P380">
            <v>-3364</v>
          </cell>
          <cell r="Q380">
            <v>0</v>
          </cell>
          <cell r="R380">
            <v>0</v>
          </cell>
          <cell r="S380">
            <v>0</v>
          </cell>
          <cell r="T380">
            <v>0</v>
          </cell>
          <cell r="U380">
            <v>0</v>
          </cell>
          <cell r="V380">
            <v>0</v>
          </cell>
          <cell r="W380">
            <v>2338</v>
          </cell>
          <cell r="X380">
            <v>1026</v>
          </cell>
          <cell r="Y380">
            <v>3364</v>
          </cell>
          <cell r="Z380">
            <v>0</v>
          </cell>
          <cell r="AA380">
            <v>0</v>
          </cell>
          <cell r="AB380">
            <v>0</v>
          </cell>
        </row>
        <row r="381">
          <cell r="C381" t="str">
            <v>T300</v>
          </cell>
          <cell r="D381">
            <v>283</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row>
        <row r="382">
          <cell r="C382" t="str">
            <v>T310</v>
          </cell>
          <cell r="D382">
            <v>283</v>
          </cell>
          <cell r="E382">
            <v>-298987.95077072066</v>
          </cell>
          <cell r="F382">
            <v>0</v>
          </cell>
          <cell r="G382">
            <v>-298987.95077072066</v>
          </cell>
          <cell r="H382">
            <v>0</v>
          </cell>
          <cell r="I382">
            <v>0</v>
          </cell>
          <cell r="J382">
            <v>0</v>
          </cell>
          <cell r="K382">
            <v>-60375</v>
          </cell>
          <cell r="L382">
            <v>-26481</v>
          </cell>
          <cell r="M382">
            <v>-86856</v>
          </cell>
          <cell r="N382">
            <v>-60375</v>
          </cell>
          <cell r="O382">
            <v>-26481</v>
          </cell>
          <cell r="P382">
            <v>-86856</v>
          </cell>
          <cell r="Q382">
            <v>0</v>
          </cell>
          <cell r="R382">
            <v>0</v>
          </cell>
          <cell r="S382">
            <v>0</v>
          </cell>
          <cell r="T382">
            <v>0</v>
          </cell>
          <cell r="U382">
            <v>0</v>
          </cell>
          <cell r="V382">
            <v>0</v>
          </cell>
          <cell r="W382">
            <v>60375</v>
          </cell>
          <cell r="X382">
            <v>26481</v>
          </cell>
          <cell r="Y382">
            <v>86856</v>
          </cell>
          <cell r="Z382">
            <v>0</v>
          </cell>
          <cell r="AA382">
            <v>0</v>
          </cell>
          <cell r="AB382">
            <v>0</v>
          </cell>
        </row>
        <row r="383">
          <cell r="C383" t="str">
            <v>T320</v>
          </cell>
          <cell r="D383">
            <v>283</v>
          </cell>
          <cell r="E383">
            <v>-1048811.7094975188</v>
          </cell>
          <cell r="F383">
            <v>-1048811.7094975188</v>
          </cell>
          <cell r="G383">
            <v>0</v>
          </cell>
          <cell r="H383">
            <v>-211788</v>
          </cell>
          <cell r="I383">
            <v>-92892</v>
          </cell>
          <cell r="J383">
            <v>-304680</v>
          </cell>
          <cell r="K383">
            <v>0</v>
          </cell>
          <cell r="L383">
            <v>0</v>
          </cell>
          <cell r="M383">
            <v>0</v>
          </cell>
          <cell r="N383">
            <v>-211788</v>
          </cell>
          <cell r="O383">
            <v>-92892</v>
          </cell>
          <cell r="P383">
            <v>-304680</v>
          </cell>
          <cell r="Q383">
            <v>211788</v>
          </cell>
          <cell r="R383">
            <v>92892</v>
          </cell>
          <cell r="S383">
            <v>304680</v>
          </cell>
          <cell r="T383">
            <v>0</v>
          </cell>
          <cell r="U383">
            <v>0</v>
          </cell>
          <cell r="V383">
            <v>0</v>
          </cell>
          <cell r="W383">
            <v>0</v>
          </cell>
          <cell r="X383">
            <v>0</v>
          </cell>
          <cell r="Y383">
            <v>0</v>
          </cell>
          <cell r="Z383">
            <v>0</v>
          </cell>
          <cell r="AA383">
            <v>0</v>
          </cell>
          <cell r="AB383">
            <v>0</v>
          </cell>
        </row>
        <row r="384">
          <cell r="C384" t="str">
            <v>T400</v>
          </cell>
          <cell r="D384">
            <v>283</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row>
        <row r="385">
          <cell r="C385" t="str">
            <v>T410</v>
          </cell>
          <cell r="D385">
            <v>283</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row>
        <row r="386">
          <cell r="C386" t="str">
            <v>T500</v>
          </cell>
          <cell r="D386">
            <v>283</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row>
        <row r="387">
          <cell r="C387" t="str">
            <v>T600</v>
          </cell>
          <cell r="D387">
            <v>283</v>
          </cell>
          <cell r="E387">
            <v>987940.35387687781</v>
          </cell>
          <cell r="F387">
            <v>987940.35387687781</v>
          </cell>
          <cell r="G387">
            <v>0</v>
          </cell>
          <cell r="H387">
            <v>199496</v>
          </cell>
          <cell r="I387">
            <v>87501</v>
          </cell>
          <cell r="J387">
            <v>286997</v>
          </cell>
          <cell r="K387">
            <v>0</v>
          </cell>
          <cell r="L387">
            <v>0</v>
          </cell>
          <cell r="M387">
            <v>0</v>
          </cell>
          <cell r="N387">
            <v>199496</v>
          </cell>
          <cell r="O387">
            <v>87501</v>
          </cell>
          <cell r="P387">
            <v>286997</v>
          </cell>
          <cell r="Q387">
            <v>0</v>
          </cell>
          <cell r="R387">
            <v>0</v>
          </cell>
          <cell r="S387">
            <v>0</v>
          </cell>
          <cell r="T387">
            <v>-199496</v>
          </cell>
          <cell r="U387">
            <v>-87501</v>
          </cell>
          <cell r="V387">
            <v>-286997</v>
          </cell>
          <cell r="W387">
            <v>0</v>
          </cell>
          <cell r="X387">
            <v>0</v>
          </cell>
          <cell r="Y387">
            <v>0</v>
          </cell>
          <cell r="Z387">
            <v>0</v>
          </cell>
          <cell r="AA387">
            <v>0</v>
          </cell>
          <cell r="AB387">
            <v>0</v>
          </cell>
        </row>
        <row r="388">
          <cell r="C388" t="str">
            <v>T700</v>
          </cell>
          <cell r="D388">
            <v>283</v>
          </cell>
          <cell r="E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row>
        <row r="389">
          <cell r="C389" t="str">
            <v>T999</v>
          </cell>
          <cell r="D389">
            <v>283</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row>
        <row r="390">
          <cell r="E390">
            <v>-1700251.3814106404</v>
          </cell>
          <cell r="F390">
            <v>-1399974.5920217128</v>
          </cell>
          <cell r="G390">
            <v>-300276.78938892792</v>
          </cell>
        </row>
        <row r="392">
          <cell r="E392">
            <v>-2562923.7562787523</v>
          </cell>
          <cell r="F392">
            <v>-2562923.7562787523</v>
          </cell>
          <cell r="G392">
            <v>0</v>
          </cell>
        </row>
        <row r="393">
          <cell r="C393" t="str">
            <v>Federal_NOL</v>
          </cell>
          <cell r="E393">
            <v>2562923.7562787523</v>
          </cell>
          <cell r="F393">
            <v>2562923.7562787523</v>
          </cell>
          <cell r="G393">
            <v>0</v>
          </cell>
          <cell r="H393">
            <v>517534</v>
          </cell>
          <cell r="I393">
            <v>0</v>
          </cell>
          <cell r="J393">
            <v>517534</v>
          </cell>
          <cell r="K393">
            <v>0</v>
          </cell>
          <cell r="L393">
            <v>0</v>
          </cell>
          <cell r="M393">
            <v>0</v>
          </cell>
          <cell r="N393">
            <v>517534</v>
          </cell>
          <cell r="O393">
            <v>0</v>
          </cell>
          <cell r="P393">
            <v>517534</v>
          </cell>
          <cell r="Q393">
            <v>0</v>
          </cell>
          <cell r="R393">
            <v>0</v>
          </cell>
          <cell r="S393">
            <v>0</v>
          </cell>
          <cell r="T393">
            <v>-517534</v>
          </cell>
          <cell r="U393">
            <v>0</v>
          </cell>
          <cell r="V393">
            <v>-517534</v>
          </cell>
          <cell r="W393">
            <v>0</v>
          </cell>
          <cell r="X393">
            <v>0</v>
          </cell>
          <cell r="Y393">
            <v>0</v>
          </cell>
          <cell r="Z393">
            <v>0</v>
          </cell>
          <cell r="AA393">
            <v>0</v>
          </cell>
          <cell r="AB393">
            <v>0</v>
          </cell>
        </row>
        <row r="394">
          <cell r="C394" t="str">
            <v>Federal_TEO</v>
          </cell>
          <cell r="E394">
            <v>0</v>
          </cell>
          <cell r="F394">
            <v>0</v>
          </cell>
          <cell r="G394">
            <v>0</v>
          </cell>
          <cell r="H394">
            <v>0</v>
          </cell>
          <cell r="I394">
            <v>0</v>
          </cell>
          <cell r="J394">
            <v>0</v>
          </cell>
          <cell r="K394">
            <v>0</v>
          </cell>
          <cell r="L394">
            <v>0</v>
          </cell>
          <cell r="M394">
            <v>0</v>
          </cell>
          <cell r="N394">
            <v>0</v>
          </cell>
          <cell r="O394">
            <v>0</v>
          </cell>
          <cell r="P394">
            <v>0</v>
          </cell>
          <cell r="Q394">
            <v>-279410</v>
          </cell>
          <cell r="R394">
            <v>0</v>
          </cell>
          <cell r="S394">
            <v>-279410</v>
          </cell>
          <cell r="T394">
            <v>389108</v>
          </cell>
          <cell r="U394">
            <v>0</v>
          </cell>
          <cell r="V394">
            <v>389108</v>
          </cell>
          <cell r="W394">
            <v>-29295</v>
          </cell>
          <cell r="X394">
            <v>0</v>
          </cell>
          <cell r="Y394">
            <v>-29295</v>
          </cell>
          <cell r="Z394">
            <v>971</v>
          </cell>
          <cell r="AA394">
            <v>0</v>
          </cell>
          <cell r="AB394">
            <v>971</v>
          </cell>
        </row>
        <row r="395">
          <cell r="E395">
            <v>0</v>
          </cell>
          <cell r="F395">
            <v>0</v>
          </cell>
          <cell r="G395">
            <v>0</v>
          </cell>
        </row>
        <row r="397">
          <cell r="C397" t="str">
            <v>State_IT</v>
          </cell>
          <cell r="E397">
            <v>0</v>
          </cell>
          <cell r="F397">
            <v>0</v>
          </cell>
          <cell r="G397">
            <v>0</v>
          </cell>
        </row>
        <row r="398">
          <cell r="C398" t="str">
            <v>State_Dep</v>
          </cell>
          <cell r="E398">
            <v>0</v>
          </cell>
          <cell r="F398">
            <v>0</v>
          </cell>
          <cell r="G398">
            <v>0</v>
          </cell>
        </row>
        <row r="399">
          <cell r="E399">
            <v>-2562923.7562787523</v>
          </cell>
          <cell r="F399">
            <v>-2562923.7562787523</v>
          </cell>
          <cell r="G399">
            <v>0</v>
          </cell>
        </row>
        <row r="400">
          <cell r="C400" t="str">
            <v>State_NOL</v>
          </cell>
          <cell r="E400">
            <v>2562923.7562787523</v>
          </cell>
          <cell r="F400">
            <v>2562923.7562787523</v>
          </cell>
          <cell r="G400">
            <v>0</v>
          </cell>
          <cell r="H400">
            <v>0</v>
          </cell>
          <cell r="I400">
            <v>226995</v>
          </cell>
          <cell r="J400">
            <v>226995</v>
          </cell>
          <cell r="K400">
            <v>0</v>
          </cell>
          <cell r="L400">
            <v>0</v>
          </cell>
          <cell r="M400">
            <v>0</v>
          </cell>
          <cell r="N400">
            <v>0</v>
          </cell>
          <cell r="O400">
            <v>226995</v>
          </cell>
          <cell r="P400">
            <v>226995</v>
          </cell>
          <cell r="Q400">
            <v>0</v>
          </cell>
          <cell r="R400">
            <v>0</v>
          </cell>
          <cell r="S400">
            <v>0</v>
          </cell>
          <cell r="T400">
            <v>0</v>
          </cell>
          <cell r="U400">
            <v>-226995</v>
          </cell>
          <cell r="V400">
            <v>-226995</v>
          </cell>
          <cell r="W400">
            <v>0</v>
          </cell>
          <cell r="X400">
            <v>0</v>
          </cell>
          <cell r="Y400">
            <v>0</v>
          </cell>
          <cell r="Z400">
            <v>0</v>
          </cell>
          <cell r="AA400">
            <v>0</v>
          </cell>
          <cell r="AB400">
            <v>0</v>
          </cell>
        </row>
        <row r="401">
          <cell r="C401" t="str">
            <v>State_TEO</v>
          </cell>
          <cell r="E401">
            <v>0</v>
          </cell>
          <cell r="F401">
            <v>0</v>
          </cell>
          <cell r="G401">
            <v>0</v>
          </cell>
          <cell r="H401">
            <v>0</v>
          </cell>
          <cell r="I401">
            <v>0</v>
          </cell>
          <cell r="J401">
            <v>0</v>
          </cell>
          <cell r="K401">
            <v>0</v>
          </cell>
          <cell r="L401">
            <v>0</v>
          </cell>
          <cell r="M401">
            <v>0</v>
          </cell>
          <cell r="N401">
            <v>0</v>
          </cell>
          <cell r="O401">
            <v>0</v>
          </cell>
          <cell r="P401">
            <v>0</v>
          </cell>
          <cell r="Q401">
            <v>0</v>
          </cell>
          <cell r="R401">
            <v>-122552</v>
          </cell>
          <cell r="S401">
            <v>-122552</v>
          </cell>
          <cell r="T401">
            <v>0</v>
          </cell>
          <cell r="U401">
            <v>170667</v>
          </cell>
          <cell r="V401">
            <v>170667</v>
          </cell>
          <cell r="W401">
            <v>0</v>
          </cell>
          <cell r="X401">
            <v>-12849</v>
          </cell>
          <cell r="Y401">
            <v>-12849</v>
          </cell>
          <cell r="Z401">
            <v>0</v>
          </cell>
          <cell r="AA401">
            <v>426</v>
          </cell>
          <cell r="AB401">
            <v>426</v>
          </cell>
        </row>
        <row r="402">
          <cell r="E402">
            <v>0</v>
          </cell>
          <cell r="F402">
            <v>0</v>
          </cell>
          <cell r="G402">
            <v>0</v>
          </cell>
        </row>
        <row r="404">
          <cell r="C404" t="str">
            <v>Rounding</v>
          </cell>
          <cell r="H404">
            <v>1</v>
          </cell>
          <cell r="I404">
            <v>0</v>
          </cell>
          <cell r="J404">
            <v>1</v>
          </cell>
          <cell r="K404">
            <v>-1</v>
          </cell>
          <cell r="L404">
            <v>-1</v>
          </cell>
          <cell r="M404">
            <v>-2</v>
          </cell>
          <cell r="N404">
            <v>0</v>
          </cell>
          <cell r="O404">
            <v>-1</v>
          </cell>
          <cell r="P404">
            <v>-1</v>
          </cell>
          <cell r="Q404">
            <v>0</v>
          </cell>
          <cell r="R404">
            <v>0</v>
          </cell>
          <cell r="S404">
            <v>0</v>
          </cell>
          <cell r="T404">
            <v>0</v>
          </cell>
          <cell r="U404">
            <v>0</v>
          </cell>
          <cell r="V404">
            <v>0</v>
          </cell>
          <cell r="W404">
            <v>0</v>
          </cell>
          <cell r="X404">
            <v>0</v>
          </cell>
          <cell r="Y404">
            <v>0</v>
          </cell>
          <cell r="Z404">
            <v>0</v>
          </cell>
          <cell r="AA404">
            <v>0</v>
          </cell>
          <cell r="AB404">
            <v>0</v>
          </cell>
        </row>
        <row r="405">
          <cell r="C405" t="str">
            <v>Tax_Credit_1</v>
          </cell>
          <cell r="E405">
            <v>0</v>
          </cell>
          <cell r="F405">
            <v>0</v>
          </cell>
          <cell r="G405">
            <v>0</v>
          </cell>
        </row>
        <row r="406">
          <cell r="H406">
            <v>1</v>
          </cell>
          <cell r="I406">
            <v>1</v>
          </cell>
          <cell r="J406">
            <v>2</v>
          </cell>
          <cell r="K406">
            <v>-1</v>
          </cell>
          <cell r="L406">
            <v>-2</v>
          </cell>
          <cell r="M406">
            <v>-3</v>
          </cell>
          <cell r="N406">
            <v>0</v>
          </cell>
          <cell r="O406">
            <v>-1</v>
          </cell>
          <cell r="P406">
            <v>-1</v>
          </cell>
          <cell r="Q406">
            <v>318731</v>
          </cell>
          <cell r="R406">
            <v>139798</v>
          </cell>
          <cell r="S406">
            <v>458529</v>
          </cell>
          <cell r="T406">
            <v>-443868</v>
          </cell>
          <cell r="U406">
            <v>-194684</v>
          </cell>
          <cell r="V406">
            <v>-638552</v>
          </cell>
          <cell r="W406">
            <v>33418</v>
          </cell>
          <cell r="X406">
            <v>14658</v>
          </cell>
          <cell r="Y406">
            <v>48076</v>
          </cell>
          <cell r="Z406">
            <v>-1107</v>
          </cell>
          <cell r="AA406">
            <v>-485</v>
          </cell>
          <cell r="AB406">
            <v>-1592</v>
          </cell>
        </row>
        <row r="408">
          <cell r="C408" t="str">
            <v>Rounding</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row>
        <row r="409">
          <cell r="C409" t="str">
            <v>Discrete_1</v>
          </cell>
          <cell r="E409">
            <v>0</v>
          </cell>
          <cell r="F409">
            <v>0</v>
          </cell>
          <cell r="G409">
            <v>0</v>
          </cell>
        </row>
        <row r="410">
          <cell r="C410" t="str">
            <v>Discrete_2</v>
          </cell>
          <cell r="E410">
            <v>0</v>
          </cell>
          <cell r="F410">
            <v>0</v>
          </cell>
          <cell r="G410">
            <v>0</v>
          </cell>
        </row>
        <row r="412">
          <cell r="H412">
            <v>1</v>
          </cell>
          <cell r="I412">
            <v>1</v>
          </cell>
          <cell r="J412">
            <v>2</v>
          </cell>
          <cell r="K412">
            <v>-1</v>
          </cell>
          <cell r="L412">
            <v>-2</v>
          </cell>
          <cell r="M412">
            <v>-3</v>
          </cell>
          <cell r="N412">
            <v>0</v>
          </cell>
          <cell r="O412">
            <v>-1</v>
          </cell>
          <cell r="P412">
            <v>-1</v>
          </cell>
          <cell r="Q412">
            <v>318731</v>
          </cell>
          <cell r="R412">
            <v>139798</v>
          </cell>
          <cell r="S412">
            <v>458529</v>
          </cell>
          <cell r="T412">
            <v>-443868</v>
          </cell>
          <cell r="U412">
            <v>-194684</v>
          </cell>
          <cell r="V412">
            <v>-638552</v>
          </cell>
          <cell r="W412">
            <v>33418</v>
          </cell>
          <cell r="X412">
            <v>14658</v>
          </cell>
          <cell r="Y412">
            <v>48076</v>
          </cell>
          <cell r="Z412">
            <v>-1107</v>
          </cell>
          <cell r="AA412">
            <v>-485</v>
          </cell>
          <cell r="AB412">
            <v>-1592</v>
          </cell>
        </row>
      </sheetData>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ow r="237">
          <cell r="C237" t="str">
            <v>PTBI</v>
          </cell>
          <cell r="E237">
            <v>-3163304.4399999902</v>
          </cell>
          <cell r="F237">
            <v>-3167246.8399999901</v>
          </cell>
          <cell r="G237">
            <v>3942.4</v>
          </cell>
          <cell r="H237">
            <v>-664684</v>
          </cell>
          <cell r="I237">
            <v>-2084</v>
          </cell>
          <cell r="J237">
            <v>-666768</v>
          </cell>
          <cell r="K237">
            <v>827</v>
          </cell>
          <cell r="L237">
            <v>3</v>
          </cell>
          <cell r="M237">
            <v>830</v>
          </cell>
          <cell r="N237">
            <v>-663857</v>
          </cell>
          <cell r="O237">
            <v>-2081</v>
          </cell>
          <cell r="P237">
            <v>-665938</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-664684</v>
          </cell>
          <cell r="AG237">
            <v>-2084</v>
          </cell>
          <cell r="AH237">
            <v>-666768</v>
          </cell>
          <cell r="AI237">
            <v>827</v>
          </cell>
          <cell r="AJ237">
            <v>3</v>
          </cell>
          <cell r="AK237">
            <v>830</v>
          </cell>
          <cell r="AL237">
            <v>-663857</v>
          </cell>
          <cell r="AM237">
            <v>-2081</v>
          </cell>
          <cell r="AN237">
            <v>-665938</v>
          </cell>
        </row>
        <row r="240">
          <cell r="C240" t="str">
            <v>P100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row>
        <row r="241">
          <cell r="C241" t="str">
            <v>P200</v>
          </cell>
          <cell r="E241">
            <v>-3942.4</v>
          </cell>
          <cell r="F241">
            <v>0</v>
          </cell>
          <cell r="G241">
            <v>-3942.4</v>
          </cell>
          <cell r="H241">
            <v>0</v>
          </cell>
          <cell r="I241">
            <v>0</v>
          </cell>
          <cell r="J241">
            <v>0</v>
          </cell>
          <cell r="K241">
            <v>-827</v>
          </cell>
          <cell r="L241">
            <v>-3</v>
          </cell>
          <cell r="M241">
            <v>-830</v>
          </cell>
          <cell r="N241">
            <v>-827</v>
          </cell>
          <cell r="O241">
            <v>-3</v>
          </cell>
          <cell r="P241">
            <v>-830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-827</v>
          </cell>
          <cell r="AJ241">
            <v>-3</v>
          </cell>
          <cell r="AK241">
            <v>-830</v>
          </cell>
          <cell r="AL241">
            <v>-827</v>
          </cell>
          <cell r="AM241">
            <v>-3</v>
          </cell>
          <cell r="AN241">
            <v>-830</v>
          </cell>
        </row>
        <row r="242">
          <cell r="C242" t="str">
            <v>P300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row>
        <row r="243">
          <cell r="C243" t="str">
            <v>P999</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row>
        <row r="244">
          <cell r="E244">
            <v>-3942.4</v>
          </cell>
          <cell r="F244">
            <v>0</v>
          </cell>
          <cell r="G244">
            <v>-3942.4</v>
          </cell>
        </row>
        <row r="247">
          <cell r="C247" t="str">
            <v>F100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row>
        <row r="248">
          <cell r="C248" t="str">
            <v>F100</v>
          </cell>
          <cell r="E248">
            <v>0</v>
          </cell>
          <cell r="F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row>
        <row r="249">
          <cell r="C249" t="str">
            <v>F999</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row>
        <row r="250">
          <cell r="E250">
            <v>0</v>
          </cell>
          <cell r="F250">
            <v>0</v>
          </cell>
          <cell r="G250">
            <v>0</v>
          </cell>
        </row>
        <row r="253">
          <cell r="C253" t="str">
            <v>T200</v>
          </cell>
          <cell r="D253">
            <v>282</v>
          </cell>
          <cell r="E253">
            <v>561596.49733333231</v>
          </cell>
          <cell r="F253">
            <v>561596.49733333231</v>
          </cell>
          <cell r="G253">
            <v>0</v>
          </cell>
          <cell r="H253">
            <v>117858</v>
          </cell>
          <cell r="I253">
            <v>369</v>
          </cell>
          <cell r="J253">
            <v>118227</v>
          </cell>
          <cell r="K253">
            <v>0</v>
          </cell>
          <cell r="L253">
            <v>0</v>
          </cell>
          <cell r="M253">
            <v>0</v>
          </cell>
          <cell r="N253">
            <v>117858</v>
          </cell>
          <cell r="O253">
            <v>369</v>
          </cell>
          <cell r="P253">
            <v>118227</v>
          </cell>
          <cell r="Q253">
            <v>0</v>
          </cell>
          <cell r="R253">
            <v>0</v>
          </cell>
          <cell r="S253">
            <v>0</v>
          </cell>
          <cell r="T253">
            <v>-117858</v>
          </cell>
          <cell r="U253">
            <v>-369</v>
          </cell>
          <cell r="V253">
            <v>-118227</v>
          </cell>
          <cell r="W253">
            <v>0</v>
          </cell>
          <cell r="X253">
            <v>0</v>
          </cell>
          <cell r="Y253">
            <v>0</v>
          </cell>
          <cell r="Z253">
            <v>0</v>
          </cell>
          <cell r="AA253">
            <v>0</v>
          </cell>
          <cell r="AB253">
            <v>0</v>
          </cell>
          <cell r="AC253">
            <v>-117858</v>
          </cell>
          <cell r="AD253">
            <v>-369</v>
          </cell>
          <cell r="AE253">
            <v>-118227</v>
          </cell>
          <cell r="AF253">
            <v>0</v>
          </cell>
          <cell r="AG253">
            <v>0</v>
          </cell>
          <cell r="AH253">
            <v>0</v>
          </cell>
          <cell r="AI253">
            <v>0</v>
          </cell>
          <cell r="AJ253">
            <v>0</v>
          </cell>
          <cell r="AK253">
            <v>0</v>
          </cell>
          <cell r="AL253">
            <v>0</v>
          </cell>
          <cell r="AM253">
            <v>0</v>
          </cell>
          <cell r="AN253">
            <v>0</v>
          </cell>
        </row>
        <row r="254">
          <cell r="C254" t="str">
            <v>T210</v>
          </cell>
          <cell r="D254">
            <v>282</v>
          </cell>
          <cell r="E254">
            <v>-369504.8265345</v>
          </cell>
          <cell r="F254">
            <v>-369504.8265345</v>
          </cell>
          <cell r="G254">
            <v>0</v>
          </cell>
          <cell r="H254">
            <v>-77545</v>
          </cell>
          <cell r="I254">
            <v>-243</v>
          </cell>
          <cell r="J254">
            <v>-77788</v>
          </cell>
          <cell r="K254">
            <v>0</v>
          </cell>
          <cell r="L254">
            <v>0</v>
          </cell>
          <cell r="M254">
            <v>0</v>
          </cell>
          <cell r="N254">
            <v>-77545</v>
          </cell>
          <cell r="O254">
            <v>-243</v>
          </cell>
          <cell r="P254">
            <v>-77788</v>
          </cell>
          <cell r="Q254">
            <v>77545</v>
          </cell>
          <cell r="R254">
            <v>243</v>
          </cell>
          <cell r="S254">
            <v>77788</v>
          </cell>
          <cell r="T254">
            <v>0</v>
          </cell>
          <cell r="U254">
            <v>0</v>
          </cell>
          <cell r="V254">
            <v>0</v>
          </cell>
          <cell r="W254">
            <v>0</v>
          </cell>
          <cell r="X254">
            <v>0</v>
          </cell>
          <cell r="Y254">
            <v>0</v>
          </cell>
          <cell r="Z254">
            <v>0</v>
          </cell>
          <cell r="AA254">
            <v>0</v>
          </cell>
          <cell r="AB254">
            <v>0</v>
          </cell>
          <cell r="AC254">
            <v>77545</v>
          </cell>
          <cell r="AD254">
            <v>243</v>
          </cell>
          <cell r="AE254">
            <v>77788</v>
          </cell>
          <cell r="AF254">
            <v>0</v>
          </cell>
          <cell r="AG254">
            <v>0</v>
          </cell>
          <cell r="AH254">
            <v>0</v>
          </cell>
          <cell r="AI254">
            <v>0</v>
          </cell>
          <cell r="AJ254">
            <v>0</v>
          </cell>
          <cell r="AK254">
            <v>0</v>
          </cell>
          <cell r="AL254">
            <v>0</v>
          </cell>
          <cell r="AM254">
            <v>0</v>
          </cell>
          <cell r="AN254">
            <v>0</v>
          </cell>
        </row>
        <row r="255">
          <cell r="C255" t="str">
            <v>T600</v>
          </cell>
          <cell r="D255">
            <v>283</v>
          </cell>
          <cell r="E255">
            <v>200875.67999999993</v>
          </cell>
          <cell r="F255">
            <v>200875.67999999993</v>
          </cell>
          <cell r="G255">
            <v>0</v>
          </cell>
          <cell r="H255">
            <v>42156</v>
          </cell>
          <cell r="I255">
            <v>132</v>
          </cell>
          <cell r="J255">
            <v>42288</v>
          </cell>
          <cell r="K255">
            <v>0</v>
          </cell>
          <cell r="L255">
            <v>0</v>
          </cell>
          <cell r="M255">
            <v>0</v>
          </cell>
          <cell r="N255">
            <v>42156</v>
          </cell>
          <cell r="O255">
            <v>132</v>
          </cell>
          <cell r="P255">
            <v>42288</v>
          </cell>
          <cell r="Q255">
            <v>0</v>
          </cell>
          <cell r="R255">
            <v>0</v>
          </cell>
          <cell r="S255">
            <v>0</v>
          </cell>
          <cell r="T255">
            <v>-42156</v>
          </cell>
          <cell r="U255">
            <v>-132</v>
          </cell>
          <cell r="V255">
            <v>-42288</v>
          </cell>
          <cell r="W255">
            <v>0</v>
          </cell>
          <cell r="X255">
            <v>0</v>
          </cell>
          <cell r="Y255">
            <v>0</v>
          </cell>
          <cell r="Z255">
            <v>0</v>
          </cell>
          <cell r="AA255">
            <v>0</v>
          </cell>
          <cell r="AB255">
            <v>0</v>
          </cell>
          <cell r="AC255">
            <v>-42156</v>
          </cell>
          <cell r="AD255">
            <v>-132</v>
          </cell>
          <cell r="AE255">
            <v>-42288</v>
          </cell>
          <cell r="AF255">
            <v>0</v>
          </cell>
          <cell r="AG255">
            <v>0</v>
          </cell>
          <cell r="AH255">
            <v>0</v>
          </cell>
          <cell r="AI255">
            <v>0</v>
          </cell>
          <cell r="AJ255">
            <v>0</v>
          </cell>
          <cell r="AK255">
            <v>0</v>
          </cell>
          <cell r="AL255">
            <v>0</v>
          </cell>
          <cell r="AM255">
            <v>0</v>
          </cell>
          <cell r="AN255">
            <v>0</v>
          </cell>
        </row>
        <row r="256">
          <cell r="C256" t="str">
            <v>T700</v>
          </cell>
          <cell r="D256">
            <v>283</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row>
        <row r="257">
          <cell r="C257" t="str">
            <v>T800</v>
          </cell>
          <cell r="D257">
            <v>283</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row>
        <row r="258">
          <cell r="C258" t="str">
            <v>T900</v>
          </cell>
          <cell r="D258">
            <v>283</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row>
        <row r="259">
          <cell r="C259" t="str">
            <v>T999</v>
          </cell>
          <cell r="D259">
            <v>283</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row>
        <row r="260">
          <cell r="E260">
            <v>392967.35079883225</v>
          </cell>
          <cell r="F260">
            <v>392967.35079883225</v>
          </cell>
          <cell r="G260">
            <v>0</v>
          </cell>
        </row>
        <row r="262">
          <cell r="E262">
            <v>-2774279.4892011578</v>
          </cell>
          <cell r="F262">
            <v>-2774279.4892011578</v>
          </cell>
          <cell r="G262">
            <v>0</v>
          </cell>
        </row>
        <row r="263">
          <cell r="C263" t="str">
            <v>Federal_NOL</v>
          </cell>
          <cell r="E263">
            <v>2774279.4892011578</v>
          </cell>
          <cell r="F263">
            <v>2774279.4892011578</v>
          </cell>
          <cell r="G263">
            <v>0</v>
          </cell>
          <cell r="H263">
            <v>582215</v>
          </cell>
          <cell r="I263">
            <v>0</v>
          </cell>
          <cell r="J263">
            <v>582215</v>
          </cell>
          <cell r="K263">
            <v>0</v>
          </cell>
          <cell r="L263">
            <v>0</v>
          </cell>
          <cell r="M263">
            <v>0</v>
          </cell>
          <cell r="N263">
            <v>582215</v>
          </cell>
          <cell r="O263">
            <v>0</v>
          </cell>
          <cell r="P263">
            <v>582215</v>
          </cell>
          <cell r="Q263">
            <v>0</v>
          </cell>
          <cell r="R263">
            <v>0</v>
          </cell>
          <cell r="S263">
            <v>0</v>
          </cell>
          <cell r="T263">
            <v>-582215</v>
          </cell>
          <cell r="U263">
            <v>0</v>
          </cell>
          <cell r="V263">
            <v>-582215</v>
          </cell>
          <cell r="W263">
            <v>0</v>
          </cell>
          <cell r="X263">
            <v>0</v>
          </cell>
          <cell r="Y263">
            <v>0</v>
          </cell>
          <cell r="Z263">
            <v>0</v>
          </cell>
          <cell r="AA263">
            <v>0</v>
          </cell>
          <cell r="AB263">
            <v>0</v>
          </cell>
          <cell r="AC263">
            <v>-582215</v>
          </cell>
          <cell r="AD263">
            <v>0</v>
          </cell>
          <cell r="AE263">
            <v>-582215</v>
          </cell>
          <cell r="AF263">
            <v>0</v>
          </cell>
          <cell r="AG263">
            <v>0</v>
          </cell>
          <cell r="AH263">
            <v>0</v>
          </cell>
          <cell r="AI263">
            <v>0</v>
          </cell>
          <cell r="AJ263">
            <v>0</v>
          </cell>
          <cell r="AK263">
            <v>0</v>
          </cell>
          <cell r="AL263">
            <v>0</v>
          </cell>
          <cell r="AM263">
            <v>0</v>
          </cell>
          <cell r="AN263">
            <v>0</v>
          </cell>
        </row>
        <row r="264">
          <cell r="C264" t="str">
            <v>Federal_ManageCo_TEO</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row>
        <row r="265">
          <cell r="E265">
            <v>0</v>
          </cell>
          <cell r="F265">
            <v>0</v>
          </cell>
          <cell r="G265">
            <v>0</v>
          </cell>
        </row>
        <row r="267">
          <cell r="C267" t="str">
            <v>State_IT</v>
          </cell>
          <cell r="E267">
            <v>0</v>
          </cell>
          <cell r="F267">
            <v>0</v>
          </cell>
          <cell r="G267">
            <v>0</v>
          </cell>
        </row>
        <row r="268">
          <cell r="C268" t="str">
            <v>State_Dep</v>
          </cell>
          <cell r="E268">
            <v>0</v>
          </cell>
          <cell r="F268">
            <v>0</v>
          </cell>
          <cell r="G268">
            <v>0</v>
          </cell>
        </row>
        <row r="269">
          <cell r="E269">
            <v>-2774279.4892011578</v>
          </cell>
          <cell r="F269">
            <v>-2774279.4892011578</v>
          </cell>
          <cell r="G269">
            <v>0</v>
          </cell>
        </row>
        <row r="270">
          <cell r="C270" t="str">
            <v>State_NOL</v>
          </cell>
          <cell r="E270">
            <v>2774279.4892011578</v>
          </cell>
          <cell r="F270">
            <v>2774279.4892011578</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row>
        <row r="271">
          <cell r="E271">
            <v>0</v>
          </cell>
          <cell r="F271">
            <v>0</v>
          </cell>
          <cell r="G271">
            <v>0</v>
          </cell>
        </row>
        <row r="273">
          <cell r="E273">
            <v>-2774279.4892011578</v>
          </cell>
          <cell r="F273">
            <v>-2774279.4892011578</v>
          </cell>
          <cell r="G273">
            <v>0</v>
          </cell>
        </row>
        <row r="274">
          <cell r="E274">
            <v>2774279.4892011578</v>
          </cell>
          <cell r="F274">
            <v>2774279.4892011578</v>
          </cell>
          <cell r="G274">
            <v>0</v>
          </cell>
          <cell r="H274">
            <v>0</v>
          </cell>
          <cell r="I274">
            <v>1825</v>
          </cell>
          <cell r="J274">
            <v>1825</v>
          </cell>
          <cell r="K274">
            <v>0</v>
          </cell>
          <cell r="L274">
            <v>0</v>
          </cell>
          <cell r="M274">
            <v>0</v>
          </cell>
          <cell r="N274">
            <v>0</v>
          </cell>
          <cell r="O274">
            <v>1825</v>
          </cell>
          <cell r="P274">
            <v>1825</v>
          </cell>
          <cell r="Q274">
            <v>0</v>
          </cell>
          <cell r="R274">
            <v>0</v>
          </cell>
          <cell r="S274">
            <v>0</v>
          </cell>
          <cell r="T274">
            <v>0</v>
          </cell>
          <cell r="U274">
            <v>-1825</v>
          </cell>
          <cell r="V274">
            <v>-1825</v>
          </cell>
          <cell r="W274">
            <v>0</v>
          </cell>
          <cell r="X274">
            <v>0</v>
          </cell>
          <cell r="Y274">
            <v>0</v>
          </cell>
          <cell r="Z274">
            <v>0</v>
          </cell>
          <cell r="AA274">
            <v>0</v>
          </cell>
          <cell r="AB274">
            <v>0</v>
          </cell>
          <cell r="AC274">
            <v>0</v>
          </cell>
          <cell r="AD274">
            <v>-1825</v>
          </cell>
          <cell r="AE274">
            <v>-1825</v>
          </cell>
          <cell r="AF274">
            <v>0</v>
          </cell>
          <cell r="AG274">
            <v>0</v>
          </cell>
          <cell r="AH274">
            <v>0</v>
          </cell>
          <cell r="AI274">
            <v>0</v>
          </cell>
          <cell r="AJ274">
            <v>0</v>
          </cell>
          <cell r="AK274">
            <v>0</v>
          </cell>
          <cell r="AL274">
            <v>0</v>
          </cell>
          <cell r="AM274">
            <v>0</v>
          </cell>
          <cell r="AN274">
            <v>0</v>
          </cell>
        </row>
        <row r="275">
          <cell r="E275">
            <v>0</v>
          </cell>
          <cell r="F275">
            <v>0</v>
          </cell>
          <cell r="G275">
            <v>0</v>
          </cell>
        </row>
        <row r="277">
          <cell r="C277" t="str">
            <v>Rounding</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row>
        <row r="278">
          <cell r="C278" t="str">
            <v>Tax_Credit_1</v>
          </cell>
          <cell r="E278">
            <v>0</v>
          </cell>
          <cell r="F278">
            <v>0</v>
          </cell>
          <cell r="G278">
            <v>0</v>
          </cell>
        </row>
        <row r="279">
          <cell r="H279">
            <v>0</v>
          </cell>
          <cell r="I279">
            <v>-1</v>
          </cell>
          <cell r="J279">
            <v>-1</v>
          </cell>
          <cell r="K279">
            <v>0</v>
          </cell>
          <cell r="L279">
            <v>0</v>
          </cell>
          <cell r="M279">
            <v>0</v>
          </cell>
          <cell r="N279">
            <v>0</v>
          </cell>
          <cell r="O279">
            <v>-1</v>
          </cell>
          <cell r="P279">
            <v>-1</v>
          </cell>
          <cell r="Q279">
            <v>77545</v>
          </cell>
          <cell r="R279">
            <v>243</v>
          </cell>
          <cell r="S279">
            <v>77788</v>
          </cell>
          <cell r="T279">
            <v>-742229</v>
          </cell>
          <cell r="U279">
            <v>-2326</v>
          </cell>
          <cell r="V279">
            <v>-744555</v>
          </cell>
          <cell r="W279">
            <v>0</v>
          </cell>
          <cell r="X279">
            <v>0</v>
          </cell>
          <cell r="Y279">
            <v>0</v>
          </cell>
          <cell r="Z279">
            <v>0</v>
          </cell>
          <cell r="AA279">
            <v>0</v>
          </cell>
          <cell r="AB279">
            <v>0</v>
          </cell>
          <cell r="AC279">
            <v>-664684</v>
          </cell>
          <cell r="AD279">
            <v>-2083</v>
          </cell>
          <cell r="AE279">
            <v>-666767</v>
          </cell>
          <cell r="AF279">
            <v>-664684</v>
          </cell>
          <cell r="AG279">
            <v>-2084</v>
          </cell>
          <cell r="AH279">
            <v>-666768</v>
          </cell>
          <cell r="AI279">
            <v>0</v>
          </cell>
          <cell r="AJ279">
            <v>0</v>
          </cell>
          <cell r="AK279">
            <v>0</v>
          </cell>
          <cell r="AL279">
            <v>-664684</v>
          </cell>
          <cell r="AM279">
            <v>-2084</v>
          </cell>
          <cell r="AN279">
            <v>-666768</v>
          </cell>
        </row>
        <row r="282">
          <cell r="C282" t="str">
            <v>Discrete_1</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row>
        <row r="283">
          <cell r="C283" t="str">
            <v>Discrete_2</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row>
        <row r="285">
          <cell r="H285">
            <v>0</v>
          </cell>
          <cell r="I285">
            <v>-1</v>
          </cell>
          <cell r="J285">
            <v>-1</v>
          </cell>
          <cell r="K285">
            <v>0</v>
          </cell>
          <cell r="L285">
            <v>0</v>
          </cell>
          <cell r="M285">
            <v>0</v>
          </cell>
          <cell r="N285">
            <v>0</v>
          </cell>
          <cell r="O285">
            <v>-1</v>
          </cell>
          <cell r="P285">
            <v>-1</v>
          </cell>
          <cell r="Q285">
            <v>77545</v>
          </cell>
          <cell r="R285">
            <v>243</v>
          </cell>
          <cell r="S285">
            <v>77788</v>
          </cell>
          <cell r="T285">
            <v>-742229</v>
          </cell>
          <cell r="U285">
            <v>-2326</v>
          </cell>
          <cell r="V285">
            <v>-744555</v>
          </cell>
          <cell r="W285">
            <v>0</v>
          </cell>
          <cell r="X285">
            <v>0</v>
          </cell>
          <cell r="Y285">
            <v>0</v>
          </cell>
          <cell r="Z285">
            <v>0</v>
          </cell>
          <cell r="AA285">
            <v>0</v>
          </cell>
          <cell r="AB285">
            <v>0</v>
          </cell>
          <cell r="AC285">
            <v>-664684</v>
          </cell>
          <cell r="AD285">
            <v>-2083</v>
          </cell>
          <cell r="AE285">
            <v>-666767</v>
          </cell>
          <cell r="AF285">
            <v>-664684</v>
          </cell>
          <cell r="AG285">
            <v>-2084</v>
          </cell>
          <cell r="AH285">
            <v>-666768</v>
          </cell>
          <cell r="AI285">
            <v>0</v>
          </cell>
          <cell r="AJ285">
            <v>0</v>
          </cell>
          <cell r="AK285">
            <v>0</v>
          </cell>
          <cell r="AL285">
            <v>-664684</v>
          </cell>
          <cell r="AM285">
            <v>-2084</v>
          </cell>
          <cell r="AN285">
            <v>-666768</v>
          </cell>
        </row>
      </sheetData>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TBC"/>
      <sheetName val="Downloaded NEE COA"/>
      <sheetName val="100160-112002 Cash"/>
      <sheetName val="Bank Balances"/>
      <sheetName val="Rev Pmt Rec Details "/>
      <sheetName val="121001-210006-CAISO"/>
      <sheetName val="Download TRBAL from NEE SAP"/>
      <sheetName val="Updated CAISO Int Rate"/>
    </sheetNames>
    <sheetDataSet>
      <sheetData sheetId="0">
        <row r="2">
          <cell r="K2" t="str">
            <v>SAP DOWNLOADS</v>
          </cell>
        </row>
        <row r="3">
          <cell r="K3" t="str">
            <v>TRBAL_NEE SAP.txt</v>
          </cell>
        </row>
      </sheetData>
      <sheetData sheetId="1" refreshError="1"/>
      <sheetData sheetId="2">
        <row r="2">
          <cell r="F2">
            <v>43738</v>
          </cell>
        </row>
        <row r="5">
          <cell r="F5" t="str">
            <v>01/01/19 - 09/30/19</v>
          </cell>
        </row>
      </sheetData>
      <sheetData sheetId="3" refreshError="1"/>
      <sheetData sheetId="4"/>
      <sheetData sheetId="5">
        <row r="124">
          <cell r="E124">
            <v>0.92900000000000005</v>
          </cell>
        </row>
      </sheetData>
      <sheetData sheetId="6">
        <row r="1">
          <cell r="C1">
            <v>43738</v>
          </cell>
          <cell r="H1">
            <v>43738</v>
          </cell>
        </row>
      </sheetData>
      <sheetData sheetId="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s Accounting"/>
      <sheetName val="Marketing Report"/>
    </sheetNames>
    <sheetDataSet>
      <sheetData sheetId="0" refreshError="1"/>
      <sheetData sheetId="1">
        <row r="1">
          <cell r="B1" t="str">
            <v>Meter</v>
          </cell>
          <cell r="C1" t="str">
            <v>%</v>
          </cell>
          <cell r="D1" t="str">
            <v>Month To Date</v>
          </cell>
        </row>
        <row r="2">
          <cell r="B2" t="str">
            <v>Carmichael</v>
          </cell>
          <cell r="C2">
            <v>100</v>
          </cell>
          <cell r="D2">
            <v>72561.295700000002</v>
          </cell>
        </row>
        <row r="3">
          <cell r="B3" t="str">
            <v>Caveney</v>
          </cell>
          <cell r="C3">
            <v>100</v>
          </cell>
          <cell r="D3">
            <v>43163.666799999999</v>
          </cell>
        </row>
        <row r="4">
          <cell r="B4" t="str">
            <v>Curry</v>
          </cell>
          <cell r="C4">
            <v>100</v>
          </cell>
          <cell r="D4">
            <v>55830.140899999999</v>
          </cell>
        </row>
        <row r="5">
          <cell r="B5" t="str">
            <v>Hart</v>
          </cell>
          <cell r="C5">
            <v>100</v>
          </cell>
          <cell r="D5">
            <v>42772.820099999997</v>
          </cell>
        </row>
        <row r="6">
          <cell r="B6" t="str">
            <v>Neehouse</v>
          </cell>
          <cell r="C6">
            <v>100</v>
          </cell>
          <cell r="D6">
            <v>42336.661999999997</v>
          </cell>
        </row>
        <row r="7">
          <cell r="B7" t="str">
            <v>Whipkey #1</v>
          </cell>
          <cell r="C7">
            <v>100</v>
          </cell>
          <cell r="D7">
            <v>24064.118999999999</v>
          </cell>
        </row>
        <row r="8">
          <cell r="B8" t="str">
            <v>Whipkey #2</v>
          </cell>
          <cell r="C8">
            <v>100</v>
          </cell>
          <cell r="D8">
            <v>88963.404999999999</v>
          </cell>
        </row>
        <row r="9">
          <cell r="B9" t="str">
            <v xml:space="preserve">Totals: </v>
          </cell>
          <cell r="D9">
            <v>369692.10950000002</v>
          </cell>
        </row>
        <row r="11">
          <cell r="B11" t="str">
            <v>Gas Plant 2" Fuel</v>
          </cell>
          <cell r="C11">
            <v>100</v>
          </cell>
          <cell r="D11">
            <v>3747.5850999999998</v>
          </cell>
        </row>
        <row r="12">
          <cell r="B12" t="str">
            <v xml:space="preserve">Totals: </v>
          </cell>
          <cell r="D12">
            <v>3747.5850999999998</v>
          </cell>
        </row>
        <row r="14">
          <cell r="B14" t="str">
            <v>Gain / (Loss)</v>
          </cell>
          <cell r="D14">
            <v>-365944.52439999999</v>
          </cell>
        </row>
        <row r="15">
          <cell r="B15" t="str">
            <v>Percent Gain / (Loss)</v>
          </cell>
          <cell r="D15">
            <v>-0.98986295621762499</v>
          </cell>
        </row>
        <row r="17">
          <cell r="B17" t="str">
            <v>Gas Plant 6" Inlet</v>
          </cell>
          <cell r="C17">
            <v>100</v>
          </cell>
          <cell r="D17">
            <v>414952.04889999999</v>
          </cell>
        </row>
        <row r="18">
          <cell r="B18" t="str">
            <v>Gas Plant 6" Outlet</v>
          </cell>
          <cell r="C18">
            <v>100</v>
          </cell>
          <cell r="D18">
            <v>410499.32490000001</v>
          </cell>
        </row>
        <row r="19">
          <cell r="B19" t="str">
            <v>Stabilizer OVH</v>
          </cell>
          <cell r="C19">
            <v>100</v>
          </cell>
          <cell r="D19">
            <v>2.0390000000000001</v>
          </cell>
        </row>
        <row r="20">
          <cell r="B20" t="str">
            <v>VRU Discharge</v>
          </cell>
          <cell r="C20">
            <v>100</v>
          </cell>
          <cell r="D20">
            <v>1757.3534999999999</v>
          </cell>
        </row>
        <row r="21">
          <cell r="B21" t="str">
            <v xml:space="preserve">Totals: </v>
          </cell>
          <cell r="D21">
            <v>827210.76630000002</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s"/>
      <sheetName val="Partner Info"/>
      <sheetName val="Recon"/>
      <sheetName val="Current"/>
      <sheetName val="Fed_Def"/>
      <sheetName val="State_Def"/>
      <sheetName val="MBT Def"/>
      <sheetName val="Gross Receipts"/>
      <sheetName val="Credits"/>
      <sheetName val="TX-6"/>
      <sheetName val="Tax Rate"/>
      <sheetName val="Tax_grossup"/>
      <sheetName val="Revenue"/>
      <sheetName val="Permanent"/>
      <sheetName val="Timing"/>
      <sheetName val="Effect_rate"/>
      <sheetName val="Blended"/>
      <sheetName val="Effect_rate Annual"/>
      <sheetName val="Sheet1"/>
      <sheetName val="Sheet1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9">
          <cell r="A9" t="str">
            <v>January</v>
          </cell>
          <cell r="B9">
            <v>0</v>
          </cell>
          <cell r="C9">
            <v>2703</v>
          </cell>
          <cell r="D9">
            <v>66283</v>
          </cell>
          <cell r="E9">
            <v>20425</v>
          </cell>
          <cell r="F9">
            <v>5131614</v>
          </cell>
          <cell r="H9">
            <v>63666</v>
          </cell>
          <cell r="I9">
            <v>813</v>
          </cell>
          <cell r="J9">
            <v>455</v>
          </cell>
          <cell r="K9">
            <v>-41229</v>
          </cell>
          <cell r="L9">
            <v>-12942</v>
          </cell>
          <cell r="N9">
            <v>254</v>
          </cell>
          <cell r="O9">
            <v>650</v>
          </cell>
        </row>
        <row r="10">
          <cell r="A10" t="str">
            <v>February</v>
          </cell>
          <cell r="B10">
            <v>0</v>
          </cell>
          <cell r="C10">
            <v>13283</v>
          </cell>
          <cell r="D10">
            <v>66283</v>
          </cell>
          <cell r="E10">
            <v>20425</v>
          </cell>
          <cell r="F10">
            <v>60311017</v>
          </cell>
          <cell r="H10">
            <v>63666</v>
          </cell>
          <cell r="I10">
            <v>817</v>
          </cell>
          <cell r="J10">
            <v>459</v>
          </cell>
          <cell r="K10">
            <v>-41229</v>
          </cell>
          <cell r="L10">
            <v>-12937</v>
          </cell>
          <cell r="N10">
            <v>254</v>
          </cell>
          <cell r="O10">
            <v>650</v>
          </cell>
        </row>
        <row r="11">
          <cell r="A11" t="str">
            <v>March</v>
          </cell>
          <cell r="B11">
            <v>0</v>
          </cell>
          <cell r="C11">
            <v>78389</v>
          </cell>
          <cell r="D11">
            <v>66283</v>
          </cell>
          <cell r="E11">
            <v>20425</v>
          </cell>
          <cell r="F11">
            <v>32789855</v>
          </cell>
          <cell r="H11">
            <v>63664</v>
          </cell>
          <cell r="I11">
            <v>817</v>
          </cell>
          <cell r="J11">
            <v>459</v>
          </cell>
          <cell r="K11">
            <v>-41229</v>
          </cell>
          <cell r="L11">
            <v>-12937</v>
          </cell>
          <cell r="N11">
            <v>254</v>
          </cell>
          <cell r="O11">
            <v>650</v>
          </cell>
        </row>
        <row r="12">
          <cell r="A12" t="str">
            <v>April</v>
          </cell>
          <cell r="B12">
            <v>0</v>
          </cell>
          <cell r="C12">
            <v>40780</v>
          </cell>
          <cell r="D12">
            <v>66283</v>
          </cell>
          <cell r="E12">
            <v>20425</v>
          </cell>
          <cell r="F12">
            <v>106496507</v>
          </cell>
          <cell r="H12">
            <v>63664</v>
          </cell>
          <cell r="I12">
            <v>817</v>
          </cell>
          <cell r="J12">
            <v>459</v>
          </cell>
          <cell r="K12">
            <v>-41229</v>
          </cell>
          <cell r="L12">
            <v>-12937</v>
          </cell>
          <cell r="N12">
            <v>254</v>
          </cell>
          <cell r="O12">
            <v>650</v>
          </cell>
        </row>
        <row r="13">
          <cell r="A13" t="str">
            <v>May</v>
          </cell>
          <cell r="B13">
            <v>0</v>
          </cell>
          <cell r="C13">
            <v>3020</v>
          </cell>
          <cell r="D13">
            <v>66283</v>
          </cell>
          <cell r="E13">
            <v>20425</v>
          </cell>
          <cell r="F13">
            <v>5871325</v>
          </cell>
          <cell r="H13">
            <v>63622</v>
          </cell>
          <cell r="I13">
            <v>817</v>
          </cell>
          <cell r="J13">
            <v>459</v>
          </cell>
          <cell r="K13">
            <v>-41229</v>
          </cell>
          <cell r="L13">
            <v>-12937</v>
          </cell>
          <cell r="N13">
            <v>254</v>
          </cell>
          <cell r="O13">
            <v>650</v>
          </cell>
        </row>
        <row r="14">
          <cell r="A14" t="str">
            <v>June</v>
          </cell>
          <cell r="C14">
            <v>48200</v>
          </cell>
          <cell r="D14">
            <v>40385</v>
          </cell>
          <cell r="E14">
            <v>20425</v>
          </cell>
          <cell r="F14">
            <v>34584337</v>
          </cell>
          <cell r="H14">
            <v>63618</v>
          </cell>
          <cell r="I14">
            <v>817</v>
          </cell>
          <cell r="J14">
            <v>459</v>
          </cell>
          <cell r="K14">
            <v>-41229</v>
          </cell>
          <cell r="L14">
            <v>-12937</v>
          </cell>
          <cell r="N14">
            <v>254</v>
          </cell>
          <cell r="O14">
            <v>650</v>
          </cell>
        </row>
        <row r="15">
          <cell r="A15" t="str">
            <v>July</v>
          </cell>
          <cell r="C15">
            <v>3383</v>
          </cell>
          <cell r="D15">
            <v>62000</v>
          </cell>
          <cell r="E15">
            <v>20425</v>
          </cell>
          <cell r="F15">
            <v>5931714</v>
          </cell>
          <cell r="H15">
            <v>63600</v>
          </cell>
          <cell r="I15">
            <v>817</v>
          </cell>
          <cell r="J15">
            <v>459</v>
          </cell>
          <cell r="K15">
            <v>-41229</v>
          </cell>
          <cell r="L15">
            <v>-12937</v>
          </cell>
          <cell r="N15">
            <v>254</v>
          </cell>
          <cell r="O15">
            <v>650</v>
          </cell>
        </row>
        <row r="16">
          <cell r="A16" t="str">
            <v>August</v>
          </cell>
          <cell r="C16">
            <v>2950</v>
          </cell>
          <cell r="D16">
            <v>62000</v>
          </cell>
          <cell r="E16">
            <v>20425</v>
          </cell>
          <cell r="F16">
            <v>1901982</v>
          </cell>
          <cell r="H16">
            <v>63599</v>
          </cell>
          <cell r="I16">
            <v>817</v>
          </cell>
          <cell r="J16">
            <v>459</v>
          </cell>
          <cell r="K16">
            <v>-41229</v>
          </cell>
          <cell r="L16">
            <v>-12937</v>
          </cell>
          <cell r="N16">
            <v>254</v>
          </cell>
          <cell r="O16">
            <v>650</v>
          </cell>
        </row>
        <row r="17">
          <cell r="A17" t="str">
            <v>September</v>
          </cell>
          <cell r="C17">
            <v>49933</v>
          </cell>
          <cell r="D17">
            <v>82300</v>
          </cell>
          <cell r="E17">
            <v>64100</v>
          </cell>
          <cell r="F17">
            <v>-34245765</v>
          </cell>
          <cell r="H17">
            <v>63590</v>
          </cell>
          <cell r="I17">
            <v>817</v>
          </cell>
          <cell r="J17">
            <v>459</v>
          </cell>
          <cell r="K17">
            <v>-41229</v>
          </cell>
          <cell r="L17">
            <v>-12937</v>
          </cell>
          <cell r="N17">
            <v>254</v>
          </cell>
          <cell r="O17">
            <v>650</v>
          </cell>
        </row>
        <row r="18">
          <cell r="A18" t="str">
            <v>October</v>
          </cell>
          <cell r="C18">
            <v>2941</v>
          </cell>
          <cell r="D18">
            <v>64300</v>
          </cell>
          <cell r="E18">
            <v>25300</v>
          </cell>
          <cell r="F18">
            <v>15689638</v>
          </cell>
          <cell r="H18">
            <v>63590</v>
          </cell>
          <cell r="I18">
            <v>817</v>
          </cell>
          <cell r="J18">
            <v>459</v>
          </cell>
          <cell r="K18">
            <v>-41229</v>
          </cell>
          <cell r="L18">
            <v>-12937</v>
          </cell>
          <cell r="N18">
            <v>254</v>
          </cell>
          <cell r="O18">
            <v>650</v>
          </cell>
        </row>
        <row r="19">
          <cell r="A19" t="str">
            <v>November</v>
          </cell>
          <cell r="D19">
            <v>64300</v>
          </cell>
          <cell r="E19">
            <v>25300</v>
          </cell>
          <cell r="F19">
            <v>29254795</v>
          </cell>
          <cell r="H19">
            <v>63590</v>
          </cell>
          <cell r="I19">
            <v>817</v>
          </cell>
          <cell r="J19">
            <v>459</v>
          </cell>
          <cell r="K19">
            <v>-41229</v>
          </cell>
          <cell r="L19">
            <v>-12937</v>
          </cell>
          <cell r="N19">
            <v>254</v>
          </cell>
          <cell r="O19">
            <v>650</v>
          </cell>
        </row>
        <row r="20">
          <cell r="A20" t="str">
            <v>December</v>
          </cell>
          <cell r="C20">
            <v>55642</v>
          </cell>
          <cell r="D20">
            <v>64300</v>
          </cell>
          <cell r="E20">
            <v>25300</v>
          </cell>
          <cell r="F20">
            <v>30912554</v>
          </cell>
          <cell r="H20">
            <v>63590</v>
          </cell>
          <cell r="I20">
            <v>817</v>
          </cell>
          <cell r="J20">
            <v>459</v>
          </cell>
          <cell r="K20">
            <v>-41229</v>
          </cell>
          <cell r="L20">
            <v>-12937</v>
          </cell>
          <cell r="N20">
            <v>254</v>
          </cell>
          <cell r="O20">
            <v>650</v>
          </cell>
        </row>
        <row r="24">
          <cell r="A24" t="str">
            <v>January</v>
          </cell>
        </row>
        <row r="25">
          <cell r="A25" t="str">
            <v>February</v>
          </cell>
        </row>
        <row r="26">
          <cell r="A26" t="str">
            <v>March</v>
          </cell>
        </row>
        <row r="27">
          <cell r="A27" t="str">
            <v>April</v>
          </cell>
        </row>
        <row r="28">
          <cell r="A28" t="str">
            <v>May</v>
          </cell>
        </row>
        <row r="29">
          <cell r="A29" t="str">
            <v>June</v>
          </cell>
        </row>
        <row r="30">
          <cell r="A30" t="str">
            <v>July</v>
          </cell>
        </row>
        <row r="31">
          <cell r="A31" t="str">
            <v>August</v>
          </cell>
        </row>
        <row r="32">
          <cell r="A32" t="str">
            <v>September</v>
          </cell>
        </row>
        <row r="33">
          <cell r="A33" t="str">
            <v>October</v>
          </cell>
        </row>
        <row r="34">
          <cell r="A34" t="str">
            <v>November</v>
          </cell>
        </row>
        <row r="35">
          <cell r="A35" t="str">
            <v>December</v>
          </cell>
        </row>
      </sheetData>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RGER1"/>
      <sheetName val="Controls"/>
    </sheet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Summary"/>
      <sheetName val="Detail"/>
    </sheetNames>
    <sheetDataSet>
      <sheetData sheetId="0" refreshError="1"/>
      <sheetData sheetId="1" refreshError="1"/>
      <sheetData sheetId="2" refreshError="1"/>
      <sheetData sheetId="3" refreshError="1"/>
      <sheetData sheetId="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Calculations"/>
      <sheetName val="CascadeCalcs"/>
      <sheetName val="Liquids and Other Input"/>
      <sheetName val="NGL Alloc"/>
      <sheetName val="ResidueAlloc"/>
      <sheetName val="ResidueNoms"/>
      <sheetName val="EV_Daily"/>
      <sheetName val="EV_Pricing"/>
      <sheetName val="EV_Inv"/>
      <sheetName val="Dev_Recap"/>
      <sheetName val="Dev Inv"/>
      <sheetName val="AllianceAlloc"/>
      <sheetName val="XTO_Inv"/>
      <sheetName val="AR_AP Detail"/>
      <sheetName val="AP101 Upload"/>
      <sheetName val="AP201 Upload"/>
      <sheetName val="WireApprvl"/>
      <sheetName val="ContractSum"/>
      <sheetName val="TIES Input"/>
      <sheetName val="NTG-NTP IC"/>
      <sheetName val="Gof_ITC"/>
      <sheetName val="ATA-POL"/>
      <sheetName val="Chesap_Red"/>
      <sheetName val="WS Lookback"/>
      <sheetName val="BB Lookback"/>
      <sheetName val="Gof Act Fees"/>
      <sheetName val="Distances"/>
      <sheetName val="Equity Gallons"/>
    </sheetNames>
    <sheetDataSet>
      <sheetData sheetId="0">
        <row r="5">
          <cell r="B5" t="str">
            <v>Meter Number</v>
          </cell>
          <cell r="C5" t="str">
            <v>Producer-Contract</v>
          </cell>
          <cell r="D5" t="str">
            <v>Meter Description</v>
          </cell>
          <cell r="E5" t="str">
            <v>PGas Mcf</v>
          </cell>
          <cell r="F5" t="str">
            <v>PGas MMBtu</v>
          </cell>
          <cell r="H5" t="str">
            <v>Methane</v>
          </cell>
          <cell r="I5" t="str">
            <v>Ethane</v>
          </cell>
          <cell r="J5" t="str">
            <v>Propane</v>
          </cell>
          <cell r="K5" t="str">
            <v>Iso Butane</v>
          </cell>
          <cell r="L5" t="str">
            <v>Normal Butane</v>
          </cell>
          <cell r="M5" t="str">
            <v>Iso Pentane</v>
          </cell>
          <cell r="N5" t="str">
            <v>Normal Pentane</v>
          </cell>
          <cell r="O5" t="str">
            <v>Hexanes</v>
          </cell>
          <cell r="P5" t="str">
            <v>Total</v>
          </cell>
          <cell r="Q5" t="str">
            <v>CO2 Mole %</v>
          </cell>
          <cell r="R5" t="str">
            <v>BTU Factor 14.65 Dry</v>
          </cell>
          <cell r="T5" t="str">
            <v>Liquids Price Table Name</v>
          </cell>
          <cell r="Y5" t="str">
            <v>Test Date</v>
          </cell>
          <cell r="Z5" t="str">
            <v>Pressure Base</v>
          </cell>
          <cell r="AB5" t="str">
            <v>Mcf</v>
          </cell>
          <cell r="AC5" t="str">
            <v>Mmbtu</v>
          </cell>
          <cell r="AE5" t="str">
            <v>Yes / Anything Else</v>
          </cell>
          <cell r="AG5" t="str">
            <v>Shares Wet Compressor Fuel?</v>
          </cell>
          <cell r="AI5" t="str">
            <v>Producer NGL  Percent</v>
          </cell>
          <cell r="AK5" t="str">
            <v>Methane</v>
          </cell>
          <cell r="AL5" t="str">
            <v>Ethane</v>
          </cell>
          <cell r="AM5" t="str">
            <v>Propane</v>
          </cell>
          <cell r="AN5" t="str">
            <v>Iso Butane</v>
          </cell>
          <cell r="AO5" t="str">
            <v>Normal Butane</v>
          </cell>
          <cell r="AP5" t="str">
            <v>Iso Pentane</v>
          </cell>
          <cell r="AQ5" t="str">
            <v>Normal Pentane</v>
          </cell>
          <cell r="AR5" t="str">
            <v>Hexanes</v>
          </cell>
          <cell r="AS5" t="str">
            <v>Total</v>
          </cell>
          <cell r="AU5" t="str">
            <v>Methane</v>
          </cell>
          <cell r="AV5" t="str">
            <v>Ethane</v>
          </cell>
          <cell r="AW5" t="str">
            <v>Propane</v>
          </cell>
          <cell r="AX5" t="str">
            <v>Iso Butane</v>
          </cell>
          <cell r="AY5" t="str">
            <v>Normal Butane</v>
          </cell>
          <cell r="AZ5" t="str">
            <v>Iso Pentane</v>
          </cell>
          <cell r="BA5" t="str">
            <v>Normal Pentane</v>
          </cell>
          <cell r="BB5" t="str">
            <v>Hexanes</v>
          </cell>
          <cell r="BC5" t="str">
            <v>Total</v>
          </cell>
          <cell r="BE5" t="str">
            <v>Methane</v>
          </cell>
          <cell r="BF5" t="str">
            <v>Ethane</v>
          </cell>
          <cell r="BG5" t="str">
            <v>Propane</v>
          </cell>
          <cell r="BH5" t="str">
            <v>Iso Butane</v>
          </cell>
          <cell r="BI5" t="str">
            <v>Normal Butane</v>
          </cell>
          <cell r="BJ5" t="str">
            <v>Iso Pentane</v>
          </cell>
          <cell r="BK5" t="str">
            <v>Normal Pentane</v>
          </cell>
          <cell r="BL5" t="str">
            <v>Hexanes</v>
          </cell>
          <cell r="BM5" t="str">
            <v>Total</v>
          </cell>
          <cell r="BO5" t="str">
            <v>Methane</v>
          </cell>
          <cell r="BP5" t="str">
            <v>Ethane</v>
          </cell>
          <cell r="BQ5" t="str">
            <v>Propane</v>
          </cell>
          <cell r="BR5" t="str">
            <v>Iso Butane</v>
          </cell>
          <cell r="BS5" t="str">
            <v>Normal Butane</v>
          </cell>
          <cell r="BT5" t="str">
            <v>Iso Pentane</v>
          </cell>
          <cell r="BU5" t="str">
            <v>Normal Pentane</v>
          </cell>
          <cell r="BV5" t="str">
            <v>Hexanes</v>
          </cell>
          <cell r="BW5" t="str">
            <v>Total</v>
          </cell>
          <cell r="BY5" t="str">
            <v>Methane</v>
          </cell>
          <cell r="BZ5" t="str">
            <v>Ethane</v>
          </cell>
          <cell r="CA5" t="str">
            <v>Propane</v>
          </cell>
          <cell r="CB5" t="str">
            <v>Iso Butane</v>
          </cell>
          <cell r="CC5" t="str">
            <v>Normal Butane</v>
          </cell>
          <cell r="CD5" t="str">
            <v>Iso Pentane</v>
          </cell>
          <cell r="CE5" t="str">
            <v>Normal Pentane</v>
          </cell>
          <cell r="CF5" t="str">
            <v>Hexanes</v>
          </cell>
          <cell r="CG5" t="str">
            <v>Total</v>
          </cell>
          <cell r="CI5" t="str">
            <v>Methane</v>
          </cell>
          <cell r="CJ5" t="str">
            <v>Ethane</v>
          </cell>
          <cell r="CK5" t="str">
            <v>Propane</v>
          </cell>
          <cell r="CL5" t="str">
            <v>Iso Butane</v>
          </cell>
          <cell r="CM5" t="str">
            <v>Normal Butane</v>
          </cell>
          <cell r="CN5" t="str">
            <v>Iso Pentane</v>
          </cell>
          <cell r="CO5" t="str">
            <v>Normal Pentane</v>
          </cell>
          <cell r="CP5" t="str">
            <v>Hexanes</v>
          </cell>
          <cell r="CQ5" t="str">
            <v>Total</v>
          </cell>
          <cell r="CS5" t="str">
            <v>Methane</v>
          </cell>
          <cell r="CT5" t="str">
            <v>Ethane</v>
          </cell>
          <cell r="CU5" t="str">
            <v>Propane</v>
          </cell>
          <cell r="CV5" t="str">
            <v>Iso Butane</v>
          </cell>
          <cell r="CW5" t="str">
            <v>Normal Butane</v>
          </cell>
          <cell r="CX5" t="str">
            <v>Iso Pentane</v>
          </cell>
          <cell r="CY5" t="str">
            <v>Normal Pentane</v>
          </cell>
          <cell r="CZ5" t="str">
            <v>Hexanes</v>
          </cell>
          <cell r="DB5" t="str">
            <v>Methane</v>
          </cell>
          <cell r="DC5" t="str">
            <v>Ethane</v>
          </cell>
          <cell r="DD5" t="str">
            <v>Propane</v>
          </cell>
          <cell r="DE5" t="str">
            <v>Iso Butane</v>
          </cell>
          <cell r="DF5" t="str">
            <v>Normal Butane</v>
          </cell>
          <cell r="DG5" t="str">
            <v>Iso Pentane</v>
          </cell>
          <cell r="DH5" t="str">
            <v>Normal Pentane</v>
          </cell>
          <cell r="DI5" t="str">
            <v>Hexanes</v>
          </cell>
          <cell r="DJ5" t="str">
            <v>Total</v>
          </cell>
          <cell r="DL5" t="str">
            <v>Methane</v>
          </cell>
          <cell r="DM5" t="str">
            <v>Ethane</v>
          </cell>
          <cell r="DN5" t="str">
            <v>Propane</v>
          </cell>
          <cell r="DO5" t="str">
            <v>Iso Butane</v>
          </cell>
          <cell r="DP5" t="str">
            <v>Normal Butane</v>
          </cell>
          <cell r="DQ5" t="str">
            <v>Pentanes Plus</v>
          </cell>
          <cell r="DS5" t="str">
            <v>Methane</v>
          </cell>
          <cell r="DT5" t="str">
            <v>Ethane</v>
          </cell>
          <cell r="DU5" t="str">
            <v>Propane</v>
          </cell>
          <cell r="DV5" t="str">
            <v>Iso Butane</v>
          </cell>
          <cell r="DW5" t="str">
            <v>Normal Butane</v>
          </cell>
          <cell r="DX5" t="str">
            <v>Iso Pentane</v>
          </cell>
          <cell r="DY5" t="str">
            <v>Normal Pentane</v>
          </cell>
          <cell r="DZ5" t="str">
            <v>Hexanes</v>
          </cell>
          <cell r="EA5" t="str">
            <v>Total</v>
          </cell>
          <cell r="EC5" t="str">
            <v>Methane</v>
          </cell>
          <cell r="ED5" t="str">
            <v>Ethane</v>
          </cell>
          <cell r="EE5" t="str">
            <v>Propane</v>
          </cell>
          <cell r="EF5" t="str">
            <v>Iso Butane</v>
          </cell>
          <cell r="EG5" t="str">
            <v>Normal Butane</v>
          </cell>
          <cell r="EH5" t="str">
            <v>Iso Pentane</v>
          </cell>
          <cell r="EI5" t="str">
            <v>Normal Pentane</v>
          </cell>
          <cell r="EJ5" t="str">
            <v>Hexanes</v>
          </cell>
          <cell r="EK5" t="str">
            <v>Total</v>
          </cell>
          <cell r="EM5" t="str">
            <v>Plant Fuel Mcf</v>
          </cell>
          <cell r="EN5" t="str">
            <v>Plant Fuel MMBtu</v>
          </cell>
          <cell r="EP5" t="str">
            <v>Dry Compressor Fuel Mcf</v>
          </cell>
          <cell r="EQ5" t="str">
            <v>Dry Comp Fuel MMBtu</v>
          </cell>
          <cell r="ES5" t="str">
            <v>Wet Compressor Fuel Mcf</v>
          </cell>
          <cell r="ET5" t="str">
            <v>Compressor Fuel MMBtu</v>
          </cell>
          <cell r="EX5" t="str">
            <v>Adjusted POR Mcf</v>
          </cell>
          <cell r="EY5" t="str">
            <v>Adjusted POR Mmbtu</v>
          </cell>
          <cell r="FA5" t="str">
            <v>By-Pass Mcf</v>
          </cell>
          <cell r="FB5" t="str">
            <v>By-Pass Mmbtu</v>
          </cell>
          <cell r="FC5" t="str">
            <v>Goforth Cascade Receipt Mcf</v>
          </cell>
          <cell r="FD5" t="str">
            <v>Goforth Cascade Receipt Mmbtu</v>
          </cell>
          <cell r="FE5" t="str">
            <v>Veale Cascade Receipt Mcf</v>
          </cell>
          <cell r="FF5" t="str">
            <v>Veale Cascade Receipt Mmbtu</v>
          </cell>
          <cell r="FH5" t="str">
            <v>FLL Cap Percent</v>
          </cell>
          <cell r="FI5" t="str">
            <v>FLL Cap Mmbtu</v>
          </cell>
          <cell r="FK5" t="str">
            <v>Theoretical Residue MMBTU</v>
          </cell>
          <cell r="FL5" t="str">
            <v>Allocated Residue MMBTU Dry</v>
          </cell>
          <cell r="FM5" t="str">
            <v>Allocated Residue MCF</v>
          </cell>
          <cell r="FN5" t="str">
            <v>Goforth Cascade Residue MMBtu</v>
          </cell>
          <cell r="FO5" t="str">
            <v>Veale Cascade Residue MMBtu</v>
          </cell>
          <cell r="FP5" t="str">
            <v>Allocated Goforth Residue MMBtu</v>
          </cell>
          <cell r="FQ5" t="str">
            <v>Azle- SlvrCrk Residue MMBtu</v>
          </cell>
          <cell r="FR5" t="str">
            <v>Transport  Residue MMBtu</v>
          </cell>
          <cell r="FS5" t="str">
            <v>Net Settled  Residue MMBtu</v>
          </cell>
          <cell r="FU5" t="str">
            <v>Processing Rate per MMBTU</v>
          </cell>
          <cell r="FV5" t="str">
            <v>Processing Fee Value</v>
          </cell>
          <cell r="FW5" t="str">
            <v>CO2 Treating Fee/Allocated Mcf</v>
          </cell>
          <cell r="FX5" t="str">
            <v>CO2 Treating Fee Value</v>
          </cell>
          <cell r="FY5" t="str">
            <v xml:space="preserve">Low Volume Fee </v>
          </cell>
          <cell r="FZ5" t="str">
            <v>POR Average PSIG</v>
          </cell>
          <cell r="GA5" t="str">
            <v>POR Compression Rate/Mcf</v>
          </cell>
          <cell r="GB5" t="str">
            <v>POR Compression Value</v>
          </cell>
          <cell r="GC5" t="str">
            <v>POR Dehy/Treating Rate/Mcf</v>
          </cell>
          <cell r="GD5" t="str">
            <v>POR Dehy/Treating Value</v>
          </cell>
          <cell r="GE5" t="str">
            <v>POR Gathering Rate</v>
          </cell>
          <cell r="GF5" t="str">
            <v>POR Gathering Value</v>
          </cell>
          <cell r="GG5" t="str">
            <v>Other Fee Rate</v>
          </cell>
          <cell r="GH5" t="str">
            <v>Other Fee Value</v>
          </cell>
          <cell r="GI5" t="str">
            <v>Aid In Construct Rate</v>
          </cell>
          <cell r="GJ5" t="str">
            <v>Aid In Construct Value</v>
          </cell>
          <cell r="GK5" t="str">
            <v>Residue Gathering Rate</v>
          </cell>
          <cell r="GL5" t="str">
            <v>Residue Gathering Value</v>
          </cell>
          <cell r="GM5" t="str">
            <v>Residue Transport Rate</v>
          </cell>
          <cell r="GN5" t="str">
            <v>Residue Transport Value</v>
          </cell>
          <cell r="GO5" t="str">
            <v>NGL Delivery Rate</v>
          </cell>
          <cell r="GP5" t="str">
            <v>NGL Delivery Value</v>
          </cell>
          <cell r="GQ5" t="str">
            <v>Gas Lift Meter Number</v>
          </cell>
          <cell r="GR5" t="str">
            <v>Gas Lift MMBtu Sat</v>
          </cell>
          <cell r="GS5" t="str">
            <v>Gas Lift Meter Fee Value (TIES)</v>
          </cell>
          <cell r="GT5" t="str">
            <v>GL Gath Fee Rate (TIES)</v>
          </cell>
          <cell r="GU5" t="str">
            <v>GL Gathering Value (TIES)</v>
          </cell>
          <cell r="GV5" t="str">
            <v>Excess Gas Lift Volume (TIES)</v>
          </cell>
          <cell r="GW5" t="str">
            <v>Excess Gas Lift Sales Value (TIES)</v>
          </cell>
          <cell r="GX5" t="str">
            <v>Total Processing Fee Value</v>
          </cell>
          <cell r="GY5" t="str">
            <v>Total TIES Fee Value</v>
          </cell>
          <cell r="GZ5" t="str">
            <v xml:space="preserve">Total Fee Value </v>
          </cell>
          <cell r="HB5" t="str">
            <v>Residue Gross Value</v>
          </cell>
          <cell r="HC5" t="str">
            <v>Net Producer  Value</v>
          </cell>
          <cell r="HE5" t="str">
            <v>Total</v>
          </cell>
          <cell r="HF5" t="str">
            <v>Methane</v>
          </cell>
          <cell r="HG5" t="str">
            <v>Ethane</v>
          </cell>
          <cell r="HH5" t="str">
            <v>Propane</v>
          </cell>
          <cell r="HI5" t="str">
            <v>Iso Butane</v>
          </cell>
          <cell r="HJ5" t="str">
            <v>Normal Butane</v>
          </cell>
          <cell r="HK5" t="str">
            <v>Iso Pentane</v>
          </cell>
          <cell r="HL5" t="str">
            <v>Normal Pentane</v>
          </cell>
          <cell r="HM5" t="str">
            <v>Hexanes</v>
          </cell>
          <cell r="HO5" t="str">
            <v>Total Allocated Residue MMBTU</v>
          </cell>
          <cell r="HP5" t="str">
            <v>Residue to Azle/SC MMBTU</v>
          </cell>
          <cell r="HQ5" t="str">
            <v>Net Goforth Residue MMBTU</v>
          </cell>
          <cell r="HR5" t="str">
            <v>Azle/SC Gross Value</v>
          </cell>
          <cell r="HS5" t="str">
            <v>NTPL Transport Value</v>
          </cell>
          <cell r="HT5" t="str">
            <v>NTG Gathering Value</v>
          </cell>
          <cell r="HU5" t="str">
            <v>Azle/SC Value @ Silver Creek WASP</v>
          </cell>
          <cell r="HV5" t="str">
            <v>Goforth Value @ Isbell WASP</v>
          </cell>
          <cell r="HW5" t="str">
            <v>Total Value @ Net WASP</v>
          </cell>
        </row>
        <row r="6">
          <cell r="B6" t="str">
            <v>PLANT INLETS</v>
          </cell>
        </row>
        <row r="8">
          <cell r="B8" t="str">
            <v>78-2000-24</v>
          </cell>
          <cell r="C8" t="str">
            <v>Silver Creek Plant</v>
          </cell>
          <cell r="D8" t="str">
            <v>Silver Creek Plant Inlet #1</v>
          </cell>
          <cell r="E8">
            <v>2847972</v>
          </cell>
          <cell r="F8">
            <v>3281455</v>
          </cell>
          <cell r="I8">
            <v>2.7179000000000002</v>
          </cell>
          <cell r="J8">
            <v>0.86639999999999995</v>
          </cell>
          <cell r="K8">
            <v>0.1784</v>
          </cell>
          <cell r="L8">
            <v>0.24629999999999999</v>
          </cell>
          <cell r="M8">
            <v>8.6900000000000005E-2</v>
          </cell>
          <cell r="N8">
            <v>7.1900000000000006E-2</v>
          </cell>
          <cell r="O8">
            <v>0.15279999999999999</v>
          </cell>
          <cell r="P8">
            <v>4.3205999999999998</v>
          </cell>
          <cell r="Q8">
            <v>0</v>
          </cell>
          <cell r="R8">
            <v>1171.4000000000001</v>
          </cell>
          <cell r="AE8" t="str">
            <v>No, Plant Inlet Meter</v>
          </cell>
          <cell r="AK8">
            <v>0</v>
          </cell>
          <cell r="AL8">
            <v>7740503</v>
          </cell>
          <cell r="AM8">
            <v>2467483</v>
          </cell>
          <cell r="AN8">
            <v>508078</v>
          </cell>
          <cell r="AO8">
            <v>701456</v>
          </cell>
          <cell r="AP8">
            <v>247489</v>
          </cell>
          <cell r="AQ8">
            <v>204769</v>
          </cell>
          <cell r="AR8">
            <v>435170</v>
          </cell>
          <cell r="AS8">
            <v>12304948</v>
          </cell>
        </row>
        <row r="9">
          <cell r="B9" t="str">
            <v>78-2001-24</v>
          </cell>
          <cell r="C9" t="str">
            <v>Silver Creek Plant</v>
          </cell>
          <cell r="D9" t="str">
            <v>Silver Creek Plant Inlet #2</v>
          </cell>
          <cell r="E9">
            <v>2847828</v>
          </cell>
          <cell r="F9">
            <v>3281718</v>
          </cell>
          <cell r="I9">
            <v>2.7179000000000002</v>
          </cell>
          <cell r="J9">
            <v>0.86639999999999995</v>
          </cell>
          <cell r="K9">
            <v>0.1784</v>
          </cell>
          <cell r="L9">
            <v>0.24629999999999999</v>
          </cell>
          <cell r="M9">
            <v>8.6900000000000005E-2</v>
          </cell>
          <cell r="N9">
            <v>7.1900000000000006E-2</v>
          </cell>
          <cell r="O9">
            <v>0.15279999999999999</v>
          </cell>
          <cell r="P9">
            <v>4.3205999999999998</v>
          </cell>
          <cell r="Q9">
            <v>0</v>
          </cell>
          <cell r="R9">
            <v>1171.4000000000001</v>
          </cell>
          <cell r="AE9" t="str">
            <v>No, Plant Inlet Meter</v>
          </cell>
          <cell r="AK9">
            <v>0</v>
          </cell>
          <cell r="AL9">
            <v>7740112</v>
          </cell>
          <cell r="AM9">
            <v>2467358</v>
          </cell>
          <cell r="AN9">
            <v>508053</v>
          </cell>
          <cell r="AO9">
            <v>701420</v>
          </cell>
          <cell r="AP9">
            <v>247476</v>
          </cell>
          <cell r="AQ9">
            <v>204759</v>
          </cell>
          <cell r="AR9">
            <v>435148</v>
          </cell>
          <cell r="AS9">
            <v>12304326</v>
          </cell>
        </row>
        <row r="10">
          <cell r="B10" t="str">
            <v>78-0000-24</v>
          </cell>
          <cell r="C10" t="str">
            <v>Azle Plant</v>
          </cell>
          <cell r="D10" t="str">
            <v>Azle Plant Inlet</v>
          </cell>
          <cell r="E10">
            <v>1386870</v>
          </cell>
          <cell r="F10">
            <v>1597853</v>
          </cell>
          <cell r="I10">
            <v>2.5872999999999999</v>
          </cell>
          <cell r="J10">
            <v>0.72489999999999999</v>
          </cell>
          <cell r="K10">
            <v>0.15529999999999999</v>
          </cell>
          <cell r="L10">
            <v>0.19350000000000001</v>
          </cell>
          <cell r="M10">
            <v>6.9599999999999995E-2</v>
          </cell>
          <cell r="N10">
            <v>5.4699999999999999E-2</v>
          </cell>
          <cell r="O10">
            <v>0.113</v>
          </cell>
          <cell r="P10">
            <v>3.8982999999999999</v>
          </cell>
          <cell r="Q10">
            <v>0</v>
          </cell>
          <cell r="R10">
            <v>1149.2</v>
          </cell>
          <cell r="AE10" t="str">
            <v>No, Plant Inlet Meter</v>
          </cell>
          <cell r="AK10">
            <v>0</v>
          </cell>
          <cell r="AL10">
            <v>3588249</v>
          </cell>
          <cell r="AM10">
            <v>1005342</v>
          </cell>
          <cell r="AN10">
            <v>215381</v>
          </cell>
          <cell r="AO10">
            <v>268359</v>
          </cell>
          <cell r="AP10">
            <v>96526</v>
          </cell>
          <cell r="AQ10">
            <v>75862</v>
          </cell>
          <cell r="AR10">
            <v>156716</v>
          </cell>
          <cell r="AS10">
            <v>5406435</v>
          </cell>
        </row>
        <row r="11">
          <cell r="B11" t="str">
            <v>71-0001-24</v>
          </cell>
          <cell r="C11" t="str">
            <v>Goforth Plant</v>
          </cell>
          <cell r="D11" t="str">
            <v>Wheatland Goforth Inlet</v>
          </cell>
          <cell r="E11">
            <v>962871</v>
          </cell>
          <cell r="F11">
            <v>1160455</v>
          </cell>
          <cell r="I11">
            <v>3.2431999999999999</v>
          </cell>
          <cell r="J11">
            <v>1.1835</v>
          </cell>
          <cell r="K11">
            <v>0.2273</v>
          </cell>
          <cell r="L11">
            <v>0.3629</v>
          </cell>
          <cell r="M11">
            <v>0.1145</v>
          </cell>
          <cell r="N11">
            <v>0.1065</v>
          </cell>
          <cell r="O11">
            <v>0.2039</v>
          </cell>
          <cell r="P11">
            <v>5.4417999999999997</v>
          </cell>
          <cell r="Q11">
            <v>0</v>
          </cell>
          <cell r="R11">
            <v>1227</v>
          </cell>
          <cell r="AE11" t="str">
            <v>No, Plant Inlet Meter</v>
          </cell>
          <cell r="AK11">
            <v>0</v>
          </cell>
          <cell r="AL11">
            <v>3122783</v>
          </cell>
          <cell r="AM11">
            <v>1139558</v>
          </cell>
          <cell r="AN11">
            <v>218861</v>
          </cell>
          <cell r="AO11">
            <v>349426</v>
          </cell>
          <cell r="AP11">
            <v>110249</v>
          </cell>
          <cell r="AQ11">
            <v>102546</v>
          </cell>
          <cell r="AR11">
            <v>196329</v>
          </cell>
          <cell r="AS11">
            <v>5239752</v>
          </cell>
        </row>
        <row r="12">
          <cell r="C12" t="str">
            <v>Goforth System</v>
          </cell>
          <cell r="D12" t="str">
            <v>Total Excess Gas Lift</v>
          </cell>
          <cell r="E12">
            <v>-6672</v>
          </cell>
          <cell r="F12">
            <v>-7340</v>
          </cell>
          <cell r="AE12" t="str">
            <v>No, Plant Inlet Meter</v>
          </cell>
        </row>
        <row r="14">
          <cell r="B14" t="str">
            <v>RESIDUE, FUEL, &amp; COMPRESSOR</v>
          </cell>
        </row>
        <row r="16">
          <cell r="B16" t="str">
            <v>78-2002-24</v>
          </cell>
          <cell r="C16" t="str">
            <v>Silver Creek Plant</v>
          </cell>
          <cell r="D16" t="str">
            <v>Silver Creek Plant Outlet #1</v>
          </cell>
          <cell r="E16">
            <v>2406972</v>
          </cell>
          <cell r="F16">
            <v>2420540</v>
          </cell>
          <cell r="AE16" t="str">
            <v>No, Residue Meter</v>
          </cell>
        </row>
        <row r="17">
          <cell r="B17" t="str">
            <v>78-2003-24</v>
          </cell>
          <cell r="C17" t="str">
            <v>Silver Creek Plant</v>
          </cell>
          <cell r="D17" t="str">
            <v>Silver Creek Plant Outlet #2</v>
          </cell>
          <cell r="E17">
            <v>2378107</v>
          </cell>
          <cell r="F17">
            <v>2393008</v>
          </cell>
          <cell r="AE17" t="str">
            <v>No, Residue Meter</v>
          </cell>
        </row>
        <row r="18">
          <cell r="B18" t="str">
            <v>78-0001-24</v>
          </cell>
          <cell r="C18" t="str">
            <v>Azle Plant</v>
          </cell>
          <cell r="D18" t="str">
            <v>Azle Plant Outlet</v>
          </cell>
          <cell r="E18">
            <v>1187847</v>
          </cell>
          <cell r="F18">
            <v>1187655</v>
          </cell>
        </row>
        <row r="19">
          <cell r="B19" t="str">
            <v>71-0002-24</v>
          </cell>
          <cell r="C19" t="str">
            <v>Goforth Plant</v>
          </cell>
          <cell r="D19" t="str">
            <v>Wheatland Goforth Outlet</v>
          </cell>
          <cell r="E19">
            <v>809043</v>
          </cell>
          <cell r="F19">
            <v>837481</v>
          </cell>
          <cell r="AE19" t="str">
            <v>No, Residue Meter</v>
          </cell>
        </row>
        <row r="21">
          <cell r="B21" t="str">
            <v>70-0014-24</v>
          </cell>
          <cell r="C21" t="str">
            <v>Azle-Silver Creek</v>
          </cell>
          <cell r="D21" t="str">
            <v>Azle Sys to NTP 24 at Alliance #1</v>
          </cell>
          <cell r="E21">
            <v>3743527</v>
          </cell>
          <cell r="F21">
            <v>3756677</v>
          </cell>
          <cell r="AE21" t="str">
            <v>No, Residue Meter</v>
          </cell>
        </row>
        <row r="22">
          <cell r="B22" t="str">
            <v>70-0015-24</v>
          </cell>
          <cell r="C22" t="str">
            <v>Azle-Silver Creek</v>
          </cell>
          <cell r="D22" t="str">
            <v>Azle Sys to NTP 24 at Alliance #2</v>
          </cell>
          <cell r="E22">
            <v>0</v>
          </cell>
          <cell r="F22">
            <v>0</v>
          </cell>
          <cell r="AE22" t="str">
            <v>No, Residue Meter</v>
          </cell>
        </row>
        <row r="23">
          <cell r="B23">
            <v>6925</v>
          </cell>
          <cell r="C23" t="str">
            <v>Silver Creek</v>
          </cell>
          <cell r="D23" t="str">
            <v>Crosstex Silver Creek (ETC)</v>
          </cell>
          <cell r="E23">
            <v>0</v>
          </cell>
          <cell r="F23">
            <v>0</v>
          </cell>
          <cell r="AE23" t="str">
            <v>No, Residue Meter</v>
          </cell>
        </row>
        <row r="24">
          <cell r="B24" t="str">
            <v>72-10-038</v>
          </cell>
          <cell r="C24" t="str">
            <v>Goforth Plant</v>
          </cell>
          <cell r="D24" t="str">
            <v>Goforth Outlet - Dry Fuel</v>
          </cell>
          <cell r="E24">
            <v>769911.08983034233</v>
          </cell>
          <cell r="F24">
            <v>796278.69000000006</v>
          </cell>
          <cell r="AE24" t="str">
            <v>No, Residue Meter</v>
          </cell>
        </row>
        <row r="25">
          <cell r="B25" t="str">
            <v>78-0026-24</v>
          </cell>
          <cell r="C25" t="str">
            <v>NTG</v>
          </cell>
          <cell r="D25" t="str">
            <v>Silver Creek/NTG to North Johnson</v>
          </cell>
          <cell r="E25">
            <v>2132640</v>
          </cell>
          <cell r="F25">
            <v>2146201</v>
          </cell>
          <cell r="AE25" t="str">
            <v>No, Residue Meter</v>
          </cell>
        </row>
        <row r="27">
          <cell r="B27" t="str">
            <v>72-10-025-NJHN</v>
          </cell>
          <cell r="C27" t="str">
            <v>Goforth By-Pass</v>
          </cell>
          <cell r="D27" t="str">
            <v>GoforthBy-Pass to NJHN (non-ETC)</v>
          </cell>
          <cell r="E27">
            <v>0</v>
          </cell>
          <cell r="F27">
            <v>0</v>
          </cell>
          <cell r="AE27" t="str">
            <v>No, Bypass Meter</v>
          </cell>
        </row>
        <row r="28">
          <cell r="B28" t="str">
            <v>78-0003-24</v>
          </cell>
          <cell r="C28" t="str">
            <v>Azle-Silver Creek</v>
          </cell>
          <cell r="D28" t="str">
            <v>Azle-Silver Creek Plant By-Pass</v>
          </cell>
          <cell r="E28">
            <v>610</v>
          </cell>
          <cell r="F28">
            <v>704</v>
          </cell>
          <cell r="AE28" t="str">
            <v>No, Bypass Meter</v>
          </cell>
        </row>
        <row r="29">
          <cell r="B29" t="str">
            <v>78-0029-24</v>
          </cell>
          <cell r="C29" t="str">
            <v>Azle-Silver Creek</v>
          </cell>
          <cell r="D29" t="str">
            <v>Azle Plant ByPass #2</v>
          </cell>
          <cell r="E29">
            <v>1394</v>
          </cell>
          <cell r="F29">
            <v>1605</v>
          </cell>
          <cell r="AE29" t="str">
            <v>No, Bypass Meter</v>
          </cell>
        </row>
        <row r="31">
          <cell r="B31" t="str">
            <v>72-11-005</v>
          </cell>
          <cell r="C31" t="str">
            <v>Goforth Gathering</v>
          </cell>
          <cell r="D31" t="str">
            <v>Goforth Wet Compressor Fuel</v>
          </cell>
          <cell r="E31">
            <v>12863</v>
          </cell>
          <cell r="F31">
            <v>14681</v>
          </cell>
          <cell r="AE31" t="str">
            <v>No, Compressor Fuel</v>
          </cell>
        </row>
        <row r="32">
          <cell r="B32" t="str">
            <v>72-11-132</v>
          </cell>
          <cell r="C32" t="str">
            <v>Veale</v>
          </cell>
          <cell r="D32" t="str">
            <v>Veal Station Booster Comp Fuel</v>
          </cell>
          <cell r="E32">
            <v>5463</v>
          </cell>
          <cell r="F32">
            <v>6356</v>
          </cell>
          <cell r="AE32" t="str">
            <v>No, Compressor Fuel</v>
          </cell>
        </row>
        <row r="33">
          <cell r="B33" t="str">
            <v>78-1002-24</v>
          </cell>
          <cell r="C33" t="str">
            <v>Kemp</v>
          </cell>
          <cell r="D33" t="str">
            <v>Kemp Wet Compressor Fuel #1</v>
          </cell>
          <cell r="E33">
            <v>6765</v>
          </cell>
          <cell r="F33">
            <v>8039</v>
          </cell>
          <cell r="AE33" t="str">
            <v>No, Compressor Fuel</v>
          </cell>
        </row>
        <row r="34">
          <cell r="B34" t="str">
            <v>81-5001-24</v>
          </cell>
          <cell r="C34" t="str">
            <v>White Settlement</v>
          </cell>
          <cell r="D34" t="str">
            <v>White Settlement Wet Comp Fuel 1</v>
          </cell>
          <cell r="E34">
            <v>28120</v>
          </cell>
          <cell r="F34">
            <v>31704</v>
          </cell>
          <cell r="AE34" t="str">
            <v>No, Compressor Fuel</v>
          </cell>
        </row>
        <row r="35">
          <cell r="B35" t="str">
            <v>81-5003-24</v>
          </cell>
          <cell r="C35" t="str">
            <v>White Settlement</v>
          </cell>
          <cell r="D35" t="str">
            <v>White Settlement Wet Comp Fuel 2</v>
          </cell>
          <cell r="E35">
            <v>52695</v>
          </cell>
          <cell r="F35">
            <v>59408</v>
          </cell>
          <cell r="AE35" t="str">
            <v>No, Compressor Fuel</v>
          </cell>
        </row>
        <row r="36">
          <cell r="B36" t="str">
            <v>84-51-002</v>
          </cell>
          <cell r="C36" t="str">
            <v>Benbrook</v>
          </cell>
          <cell r="D36" t="str">
            <v>Benbrook Master Fuel</v>
          </cell>
          <cell r="E36">
            <v>42838</v>
          </cell>
          <cell r="F36">
            <v>48858</v>
          </cell>
          <cell r="AE36" t="str">
            <v>No, Compressor Fuel</v>
          </cell>
        </row>
        <row r="38">
          <cell r="B38" t="str">
            <v>72-11-015</v>
          </cell>
          <cell r="C38" t="str">
            <v>Goforth Plant</v>
          </cell>
          <cell r="D38" t="str">
            <v>Goforth Comp Fuel Dry - Returned</v>
          </cell>
          <cell r="E38">
            <v>39029</v>
          </cell>
          <cell r="F38">
            <v>40399</v>
          </cell>
          <cell r="AE38" t="str">
            <v>No, Plant Fuel</v>
          </cell>
        </row>
        <row r="39">
          <cell r="B39" t="str">
            <v>78-1005-24</v>
          </cell>
          <cell r="C39" t="str">
            <v>Kemp</v>
          </cell>
          <cell r="D39" t="str">
            <v>Kemp Compressor Fuel #2 - Dry</v>
          </cell>
          <cell r="E39">
            <v>43697</v>
          </cell>
          <cell r="F39">
            <v>43973</v>
          </cell>
          <cell r="AE39" t="str">
            <v>No, Plant Fuel</v>
          </cell>
        </row>
        <row r="40">
          <cell r="B40" t="str">
            <v>78-1008-24</v>
          </cell>
          <cell r="C40" t="str">
            <v>Kemp</v>
          </cell>
          <cell r="D40" t="str">
            <v>Kemp Compressor Fuel #3 - Dry</v>
          </cell>
          <cell r="E40">
            <v>23892</v>
          </cell>
          <cell r="F40">
            <v>24043</v>
          </cell>
          <cell r="AE40" t="str">
            <v>No, Plant Fuel</v>
          </cell>
        </row>
        <row r="41">
          <cell r="B41" t="str">
            <v>71-0007-24</v>
          </cell>
          <cell r="C41" t="str">
            <v>Goforth Plant</v>
          </cell>
          <cell r="D41" t="str">
            <v>Goforth Plant Fuel</v>
          </cell>
          <cell r="E41">
            <v>20275</v>
          </cell>
          <cell r="F41">
            <v>20988</v>
          </cell>
          <cell r="AE41" t="str">
            <v>No, Plant Fuel</v>
          </cell>
        </row>
        <row r="42">
          <cell r="B42" t="str">
            <v>78-0002-24</v>
          </cell>
          <cell r="C42" t="str">
            <v>Azle Plant</v>
          </cell>
          <cell r="D42" t="str">
            <v>Azle Plant Fuel</v>
          </cell>
          <cell r="E42">
            <v>30639</v>
          </cell>
          <cell r="F42">
            <v>30636</v>
          </cell>
        </row>
        <row r="43">
          <cell r="B43" t="str">
            <v>78-2004-24</v>
          </cell>
          <cell r="C43" t="str">
            <v>Silver Creek Plant</v>
          </cell>
          <cell r="D43" t="str">
            <v>Silver Creek Plant Fuel</v>
          </cell>
          <cell r="E43">
            <v>120271</v>
          </cell>
          <cell r="F43">
            <v>121016</v>
          </cell>
          <cell r="AE43" t="str">
            <v>No, Plant Fuel</v>
          </cell>
        </row>
        <row r="45">
          <cell r="B45" t="str">
            <v>9785-00</v>
          </cell>
          <cell r="C45" t="str">
            <v>Goforth By-Pass</v>
          </cell>
          <cell r="D45" t="str">
            <v>GoforthBy-Pass - ETC Godley Inlet</v>
          </cell>
          <cell r="E45">
            <v>180454</v>
          </cell>
          <cell r="F45">
            <v>217358</v>
          </cell>
          <cell r="AE45" t="str">
            <v>No, Bypass Meter</v>
          </cell>
        </row>
        <row r="46">
          <cell r="B46" t="str">
            <v>6960-00</v>
          </cell>
          <cell r="C46" t="str">
            <v>Azle/SC By-Pass</v>
          </cell>
          <cell r="D46" t="str">
            <v>Veale Ranch IC - ETC Godley Inlet</v>
          </cell>
          <cell r="E46">
            <v>83336</v>
          </cell>
          <cell r="F46">
            <v>94387</v>
          </cell>
          <cell r="AE46" t="str">
            <v>No, Bypass Meter</v>
          </cell>
        </row>
        <row r="47">
          <cell r="B47" t="str">
            <v>ETC-Goforth-PlantFuel</v>
          </cell>
          <cell r="C47" t="str">
            <v>ETC Godley Plant</v>
          </cell>
          <cell r="D47" t="str">
            <v>ETC Goforth Cascade Plant Fuel</v>
          </cell>
          <cell r="E47">
            <v>5615.03</v>
          </cell>
          <cell r="F47">
            <v>5813.64</v>
          </cell>
          <cell r="AE47" t="str">
            <v>No, Plant Fuel</v>
          </cell>
        </row>
        <row r="48">
          <cell r="B48" t="str">
            <v>ETC-Veale-PlantFuel</v>
          </cell>
          <cell r="C48" t="str">
            <v>ETC Godley Plant</v>
          </cell>
          <cell r="D48" t="str">
            <v>ETC Veale Ranch Cascade Plant Fuel</v>
          </cell>
          <cell r="E48">
            <v>2488.41</v>
          </cell>
          <cell r="F48">
            <v>2524.5500000000002</v>
          </cell>
        </row>
        <row r="49">
          <cell r="B49" t="str">
            <v>9785RES</v>
          </cell>
          <cell r="C49" t="str">
            <v>ETC Godley Plant</v>
          </cell>
          <cell r="D49" t="str">
            <v>ETC Goforth Cascade Residue</v>
          </cell>
          <cell r="E49">
            <v>149596.72452682158</v>
          </cell>
          <cell r="F49">
            <v>152543.77999999997</v>
          </cell>
          <cell r="AE49" t="str">
            <v>No, Residue Meter</v>
          </cell>
        </row>
        <row r="50">
          <cell r="B50" t="str">
            <v>6960Res</v>
          </cell>
          <cell r="C50" t="str">
            <v>ETC Godley Plant</v>
          </cell>
          <cell r="D50" t="str">
            <v>ETC Veale Ranch Cascade Residue</v>
          </cell>
          <cell r="E50">
            <v>70931.185642836121</v>
          </cell>
          <cell r="F50">
            <v>72328.53</v>
          </cell>
        </row>
        <row r="52">
          <cell r="B52" t="str">
            <v>GATHERING &amp; PURCHASES</v>
          </cell>
        </row>
        <row r="53">
          <cell r="B53" t="str">
            <v>Devon Meters</v>
          </cell>
        </row>
        <row r="55">
          <cell r="B55" t="str">
            <v>72-10-069</v>
          </cell>
          <cell r="C55" t="str">
            <v>Devon-GTH00086</v>
          </cell>
          <cell r="D55" t="str">
            <v>Ray MM 1</v>
          </cell>
          <cell r="E55">
            <v>0</v>
          </cell>
          <cell r="F55">
            <v>0</v>
          </cell>
          <cell r="H55">
            <v>3.1556999999999999</v>
          </cell>
          <cell r="I55">
            <v>3.1556999999999999</v>
          </cell>
          <cell r="J55">
            <v>1.1368</v>
          </cell>
          <cell r="K55">
            <v>0.24060000000000001</v>
          </cell>
          <cell r="L55">
            <v>0.35970000000000002</v>
          </cell>
          <cell r="M55">
            <v>0.13450000000000001</v>
          </cell>
          <cell r="N55">
            <v>0.12330000000000001</v>
          </cell>
          <cell r="O55">
            <v>0.27360000000000001</v>
          </cell>
          <cell r="P55">
            <v>5.4241999999999999</v>
          </cell>
          <cell r="Q55">
            <v>0</v>
          </cell>
          <cell r="R55">
            <v>1230.3</v>
          </cell>
          <cell r="T55" t="str">
            <v>PriceTableDevonNGL</v>
          </cell>
          <cell r="Y55">
            <v>41137</v>
          </cell>
          <cell r="Z55">
            <v>14.65</v>
          </cell>
          <cell r="AB55">
            <v>0</v>
          </cell>
          <cell r="AC55">
            <v>0</v>
          </cell>
          <cell r="AE55" t="str">
            <v>Yes</v>
          </cell>
          <cell r="AG55" t="str">
            <v>Yes</v>
          </cell>
          <cell r="AI55">
            <v>0.95</v>
          </cell>
          <cell r="AK55">
            <v>0</v>
          </cell>
          <cell r="AL55">
            <v>0</v>
          </cell>
          <cell r="AM55">
            <v>0</v>
          </cell>
          <cell r="AN55">
            <v>0</v>
          </cell>
          <cell r="AO55">
            <v>0</v>
          </cell>
          <cell r="AP55">
            <v>0</v>
          </cell>
          <cell r="AQ55">
            <v>0</v>
          </cell>
          <cell r="AR55">
            <v>0</v>
          </cell>
          <cell r="AS55">
            <v>0</v>
          </cell>
          <cell r="AU55">
            <v>0</v>
          </cell>
          <cell r="AV55">
            <v>0</v>
          </cell>
          <cell r="AW55">
            <v>0</v>
          </cell>
          <cell r="AX55">
            <v>0</v>
          </cell>
          <cell r="AY55">
            <v>0</v>
          </cell>
          <cell r="AZ55">
            <v>0</v>
          </cell>
          <cell r="BA55">
            <v>0</v>
          </cell>
          <cell r="BB55">
            <v>0</v>
          </cell>
          <cell r="BC55">
            <v>0</v>
          </cell>
          <cell r="BE55">
            <v>0</v>
          </cell>
          <cell r="BF55">
            <v>0</v>
          </cell>
          <cell r="BG55">
            <v>0</v>
          </cell>
          <cell r="BH55">
            <v>0</v>
          </cell>
          <cell r="BI55">
            <v>0</v>
          </cell>
          <cell r="BJ55">
            <v>0</v>
          </cell>
          <cell r="BK55">
            <v>0</v>
          </cell>
          <cell r="BL55">
            <v>0</v>
          </cell>
          <cell r="BM55">
            <v>0</v>
          </cell>
          <cell r="BO55">
            <v>0</v>
          </cell>
          <cell r="BP55">
            <v>0</v>
          </cell>
          <cell r="BQ55">
            <v>0</v>
          </cell>
          <cell r="BR55">
            <v>0</v>
          </cell>
          <cell r="BS55">
            <v>0</v>
          </cell>
          <cell r="BT55">
            <v>0</v>
          </cell>
          <cell r="BU55">
            <v>0</v>
          </cell>
          <cell r="BV55">
            <v>0</v>
          </cell>
          <cell r="BW55">
            <v>0</v>
          </cell>
          <cell r="BY55">
            <v>0</v>
          </cell>
          <cell r="BZ55">
            <v>0</v>
          </cell>
          <cell r="CA55">
            <v>0</v>
          </cell>
          <cell r="CB55">
            <v>0</v>
          </cell>
          <cell r="CC55">
            <v>0</v>
          </cell>
          <cell r="CD55">
            <v>0</v>
          </cell>
          <cell r="CE55">
            <v>0</v>
          </cell>
          <cell r="CF55">
            <v>0</v>
          </cell>
          <cell r="CG55">
            <v>0</v>
          </cell>
          <cell r="CI55">
            <v>0</v>
          </cell>
          <cell r="CJ55">
            <v>0</v>
          </cell>
          <cell r="CK55">
            <v>0</v>
          </cell>
          <cell r="CL55">
            <v>0</v>
          </cell>
          <cell r="CM55">
            <v>0</v>
          </cell>
          <cell r="CN55">
            <v>0</v>
          </cell>
          <cell r="CO55">
            <v>0</v>
          </cell>
          <cell r="CP55">
            <v>0</v>
          </cell>
          <cell r="CQ55">
            <v>0</v>
          </cell>
          <cell r="CS55">
            <v>0</v>
          </cell>
          <cell r="CT55">
            <v>0</v>
          </cell>
          <cell r="CU55">
            <v>0</v>
          </cell>
          <cell r="CV55">
            <v>0</v>
          </cell>
          <cell r="CW55">
            <v>0</v>
          </cell>
          <cell r="CX55">
            <v>0</v>
          </cell>
          <cell r="CY55">
            <v>0</v>
          </cell>
          <cell r="CZ55">
            <v>0</v>
          </cell>
          <cell r="DB55">
            <v>0</v>
          </cell>
          <cell r="DC55">
            <v>0</v>
          </cell>
          <cell r="DD55">
            <v>0</v>
          </cell>
          <cell r="DE55">
            <v>0</v>
          </cell>
          <cell r="DF55">
            <v>0</v>
          </cell>
          <cell r="DG55">
            <v>0</v>
          </cell>
          <cell r="DH55">
            <v>0</v>
          </cell>
          <cell r="DI55">
            <v>0</v>
          </cell>
          <cell r="DJ55">
            <v>0</v>
          </cell>
          <cell r="DL55">
            <v>0.22062000000000001</v>
          </cell>
          <cell r="DM55">
            <v>0.22062000000000001</v>
          </cell>
          <cell r="DN55">
            <v>0.87283500000000003</v>
          </cell>
          <cell r="DO55">
            <v>1.1972959999999999</v>
          </cell>
          <cell r="DP55">
            <v>1.18468</v>
          </cell>
          <cell r="DQ55">
            <v>1.986728</v>
          </cell>
          <cell r="DS55">
            <v>0</v>
          </cell>
          <cell r="DT55">
            <v>0</v>
          </cell>
          <cell r="DU55">
            <v>0</v>
          </cell>
          <cell r="DV55">
            <v>0</v>
          </cell>
          <cell r="DW55">
            <v>0</v>
          </cell>
          <cell r="DX55">
            <v>0</v>
          </cell>
          <cell r="DY55">
            <v>0</v>
          </cell>
          <cell r="DZ55">
            <v>0</v>
          </cell>
          <cell r="EA55">
            <v>0</v>
          </cell>
          <cell r="EC55">
            <v>0</v>
          </cell>
          <cell r="ED55">
            <v>0</v>
          </cell>
          <cell r="EE55">
            <v>0</v>
          </cell>
          <cell r="EF55">
            <v>0</v>
          </cell>
          <cell r="EG55">
            <v>0</v>
          </cell>
          <cell r="EH55">
            <v>0</v>
          </cell>
          <cell r="EI55">
            <v>0</v>
          </cell>
          <cell r="EJ55">
            <v>0</v>
          </cell>
          <cell r="EK55">
            <v>0</v>
          </cell>
          <cell r="EM55">
            <v>0</v>
          </cell>
          <cell r="EN55">
            <v>0</v>
          </cell>
          <cell r="EP55">
            <v>0</v>
          </cell>
          <cell r="EQ55">
            <v>0</v>
          </cell>
          <cell r="ES55">
            <v>0</v>
          </cell>
          <cell r="ET55">
            <v>0</v>
          </cell>
          <cell r="EX55">
            <v>0</v>
          </cell>
          <cell r="EY55">
            <v>0</v>
          </cell>
          <cell r="FA55">
            <v>0</v>
          </cell>
          <cell r="FB55">
            <v>0</v>
          </cell>
          <cell r="FC55">
            <v>0</v>
          </cell>
          <cell r="FD55">
            <v>0</v>
          </cell>
          <cell r="FE55">
            <v>0</v>
          </cell>
          <cell r="FF55">
            <v>0</v>
          </cell>
          <cell r="FK55">
            <v>0</v>
          </cell>
          <cell r="FL55">
            <v>0</v>
          </cell>
          <cell r="FM55">
            <v>0</v>
          </cell>
          <cell r="FN55">
            <v>0</v>
          </cell>
          <cell r="FO55">
            <v>0</v>
          </cell>
          <cell r="FP55">
            <v>0</v>
          </cell>
          <cell r="FQ55">
            <v>0</v>
          </cell>
          <cell r="FR55">
            <v>0</v>
          </cell>
          <cell r="FS55">
            <v>0</v>
          </cell>
          <cell r="FU55">
            <v>0.08</v>
          </cell>
          <cell r="FV55">
            <v>0</v>
          </cell>
          <cell r="FW55">
            <v>0</v>
          </cell>
          <cell r="FX55">
            <v>0</v>
          </cell>
          <cell r="FY55">
            <v>-75</v>
          </cell>
          <cell r="FZ55">
            <v>0</v>
          </cell>
          <cell r="GA55">
            <v>0</v>
          </cell>
          <cell r="GB55">
            <v>0</v>
          </cell>
          <cell r="GE55">
            <v>0.25</v>
          </cell>
          <cell r="GF55">
            <v>0</v>
          </cell>
          <cell r="GO55">
            <v>1.2500000000000001E-2</v>
          </cell>
          <cell r="GP55">
            <v>0</v>
          </cell>
          <cell r="GQ55" t="str">
            <v xml:space="preserve"> </v>
          </cell>
          <cell r="GR55">
            <v>0</v>
          </cell>
          <cell r="GS55">
            <v>0</v>
          </cell>
          <cell r="GV55">
            <v>0</v>
          </cell>
          <cell r="GW55">
            <v>0</v>
          </cell>
          <cell r="GX55">
            <v>0</v>
          </cell>
          <cell r="GY55">
            <v>-75</v>
          </cell>
          <cell r="GZ55">
            <v>-75</v>
          </cell>
          <cell r="HC55">
            <v>-75</v>
          </cell>
          <cell r="HE55">
            <v>0</v>
          </cell>
          <cell r="HF55">
            <v>0</v>
          </cell>
          <cell r="HG55">
            <v>0</v>
          </cell>
          <cell r="HH55">
            <v>0</v>
          </cell>
          <cell r="HI55">
            <v>0</v>
          </cell>
          <cell r="HJ55">
            <v>0</v>
          </cell>
          <cell r="HK55">
            <v>0</v>
          </cell>
          <cell r="HL55">
            <v>0</v>
          </cell>
          <cell r="HM55">
            <v>0</v>
          </cell>
        </row>
        <row r="56">
          <cell r="B56" t="str">
            <v>72-10-084</v>
          </cell>
          <cell r="C56" t="str">
            <v>Devon-GTH00086</v>
          </cell>
          <cell r="D56" t="str">
            <v>Sugar Tree CDP</v>
          </cell>
          <cell r="E56">
            <v>1219</v>
          </cell>
          <cell r="F56">
            <v>1480</v>
          </cell>
          <cell r="H56">
            <v>3.3475000000000001</v>
          </cell>
          <cell r="I56">
            <v>3.3475000000000001</v>
          </cell>
          <cell r="J56">
            <v>1.2915000000000001</v>
          </cell>
          <cell r="K56">
            <v>0.1893</v>
          </cell>
          <cell r="L56">
            <v>0.40289999999999998</v>
          </cell>
          <cell r="M56">
            <v>0.1172</v>
          </cell>
          <cell r="N56">
            <v>0.1336</v>
          </cell>
          <cell r="O56">
            <v>0.23139999999999999</v>
          </cell>
          <cell r="P56">
            <v>5.7134</v>
          </cell>
          <cell r="Q56">
            <v>0.2994</v>
          </cell>
          <cell r="R56">
            <v>1238.9000000000001</v>
          </cell>
          <cell r="T56" t="str">
            <v>PriceTableDevonNGL</v>
          </cell>
          <cell r="Y56">
            <v>41442</v>
          </cell>
          <cell r="Z56">
            <v>14.65</v>
          </cell>
          <cell r="AB56">
            <v>1160.03</v>
          </cell>
          <cell r="AC56">
            <v>1414.2670000000001</v>
          </cell>
          <cell r="AE56" t="str">
            <v>Yes</v>
          </cell>
          <cell r="AG56" t="str">
            <v>Yes</v>
          </cell>
          <cell r="AI56">
            <v>0.95</v>
          </cell>
          <cell r="AK56">
            <v>4061.5920000000001</v>
          </cell>
          <cell r="AL56">
            <v>4061.5920000000001</v>
          </cell>
          <cell r="AM56">
            <v>1567.0039999999999</v>
          </cell>
          <cell r="AN56">
            <v>229.68199999999999</v>
          </cell>
          <cell r="AO56">
            <v>488.84699999999998</v>
          </cell>
          <cell r="AP56">
            <v>142.20099999999999</v>
          </cell>
          <cell r="AQ56">
            <v>162.1</v>
          </cell>
          <cell r="AR56">
            <v>280.762</v>
          </cell>
          <cell r="AS56">
            <v>10993.78</v>
          </cell>
          <cell r="AU56">
            <v>3883.2</v>
          </cell>
          <cell r="AV56">
            <v>3883.2</v>
          </cell>
          <cell r="AW56">
            <v>1498.1790000000001</v>
          </cell>
          <cell r="AX56">
            <v>219.59399999999999</v>
          </cell>
          <cell r="AY56">
            <v>467.37599999999998</v>
          </cell>
          <cell r="AZ56">
            <v>135.95599999999999</v>
          </cell>
          <cell r="BA56">
            <v>154.97999999999999</v>
          </cell>
          <cell r="BB56">
            <v>268.43099999999998</v>
          </cell>
          <cell r="BC56">
            <v>10510.915999999999</v>
          </cell>
          <cell r="BE56">
            <v>27.395</v>
          </cell>
          <cell r="BF56">
            <v>3285.6129999999998</v>
          </cell>
          <cell r="BG56">
            <v>1536.0609999999999</v>
          </cell>
          <cell r="BH56">
            <v>203.44399999999999</v>
          </cell>
          <cell r="BI56">
            <v>520.10400000000004</v>
          </cell>
          <cell r="BJ56">
            <v>139.167</v>
          </cell>
          <cell r="BK56">
            <v>159.381</v>
          </cell>
          <cell r="BL56">
            <v>281.80700000000002</v>
          </cell>
          <cell r="BM56">
            <v>6152.9720000000007</v>
          </cell>
          <cell r="BO56">
            <v>27.395</v>
          </cell>
          <cell r="BP56">
            <v>3285.6120000000001</v>
          </cell>
          <cell r="BQ56">
            <v>1536.0609999999999</v>
          </cell>
          <cell r="BR56">
            <v>203.44399999999999</v>
          </cell>
          <cell r="BS56">
            <v>520.10400000000004</v>
          </cell>
          <cell r="BT56">
            <v>139.167</v>
          </cell>
          <cell r="BU56">
            <v>159.38</v>
          </cell>
          <cell r="BV56">
            <v>281.80799999999999</v>
          </cell>
          <cell r="BW56">
            <v>6152.9710000000014</v>
          </cell>
          <cell r="BY56">
            <v>0</v>
          </cell>
          <cell r="BZ56">
            <v>0</v>
          </cell>
          <cell r="CA56">
            <v>0</v>
          </cell>
          <cell r="CB56">
            <v>0</v>
          </cell>
          <cell r="CC56">
            <v>0</v>
          </cell>
          <cell r="CD56">
            <v>0</v>
          </cell>
          <cell r="CE56">
            <v>0</v>
          </cell>
          <cell r="CF56">
            <v>0</v>
          </cell>
          <cell r="CG56">
            <v>0</v>
          </cell>
          <cell r="CI56">
            <v>26.024999999999999</v>
          </cell>
          <cell r="CJ56">
            <v>3121.3319999999999</v>
          </cell>
          <cell r="CK56">
            <v>1459.258</v>
          </cell>
          <cell r="CL56">
            <v>193.27199999999999</v>
          </cell>
          <cell r="CM56">
            <v>494.09899999999999</v>
          </cell>
          <cell r="CN56">
            <v>132.209</v>
          </cell>
          <cell r="CO56">
            <v>151.41200000000001</v>
          </cell>
          <cell r="CP56">
            <v>267.71699999999998</v>
          </cell>
          <cell r="CQ56">
            <v>5845.3239999999996</v>
          </cell>
          <cell r="CS56">
            <v>1.625</v>
          </cell>
          <cell r="CT56">
            <v>123.55800000000001</v>
          </cell>
          <cell r="CU56">
            <v>56.073999999999998</v>
          </cell>
          <cell r="CV56">
            <v>6.2519999999999998</v>
          </cell>
          <cell r="CW56">
            <v>16.591999999999999</v>
          </cell>
          <cell r="CX56">
            <v>3.827</v>
          </cell>
          <cell r="CY56">
            <v>4.4219999999999997</v>
          </cell>
          <cell r="CZ56">
            <v>6.8920000000000003</v>
          </cell>
          <cell r="DB56">
            <v>1.6359999999999999</v>
          </cell>
          <cell r="DC56">
            <v>217.96799999999999</v>
          </cell>
          <cell r="DD56">
            <v>140.64599999999999</v>
          </cell>
          <cell r="DE56">
            <v>20.268999999999998</v>
          </cell>
          <cell r="DF56">
            <v>53.956000000000003</v>
          </cell>
          <cell r="DG56">
            <v>15.263999999999999</v>
          </cell>
          <cell r="DH56">
            <v>17.670999999999999</v>
          </cell>
          <cell r="DI56">
            <v>33.243000000000002</v>
          </cell>
          <cell r="DJ56">
            <v>500.65300000000002</v>
          </cell>
          <cell r="DL56">
            <v>0.22062000000000001</v>
          </cell>
          <cell r="DM56">
            <v>0.22062000000000001</v>
          </cell>
          <cell r="DN56">
            <v>0.87283500000000003</v>
          </cell>
          <cell r="DO56">
            <v>1.1972959999999999</v>
          </cell>
          <cell r="DP56">
            <v>1.18468</v>
          </cell>
          <cell r="DQ56">
            <v>1.986728</v>
          </cell>
          <cell r="DS56">
            <v>0</v>
          </cell>
          <cell r="DT56">
            <v>0</v>
          </cell>
          <cell r="DU56">
            <v>0</v>
          </cell>
          <cell r="DV56">
            <v>0</v>
          </cell>
          <cell r="DW56">
            <v>0</v>
          </cell>
          <cell r="DX56">
            <v>0</v>
          </cell>
          <cell r="DY56">
            <v>0</v>
          </cell>
          <cell r="DZ56">
            <v>0</v>
          </cell>
          <cell r="EA56">
            <v>0</v>
          </cell>
          <cell r="EC56">
            <v>0</v>
          </cell>
          <cell r="ED56">
            <v>0</v>
          </cell>
          <cell r="EE56">
            <v>0</v>
          </cell>
          <cell r="EF56">
            <v>0</v>
          </cell>
          <cell r="EG56">
            <v>0</v>
          </cell>
          <cell r="EH56">
            <v>0</v>
          </cell>
          <cell r="EI56">
            <v>0</v>
          </cell>
          <cell r="EJ56">
            <v>0</v>
          </cell>
          <cell r="EK56">
            <v>0</v>
          </cell>
          <cell r="EM56">
            <v>26.641000000000002</v>
          </cell>
          <cell r="EN56">
            <v>26.893000000000001</v>
          </cell>
          <cell r="EP56">
            <v>30.853000000000002</v>
          </cell>
          <cell r="EQ56">
            <v>31.373000000000001</v>
          </cell>
          <cell r="ES56">
            <v>5.6790000000000003</v>
          </cell>
          <cell r="ET56">
            <v>6.5739999999999998</v>
          </cell>
          <cell r="EX56">
            <v>1213.3209999999999</v>
          </cell>
          <cell r="EY56">
            <v>1473.4259999999999</v>
          </cell>
          <cell r="FA56">
            <v>0.28899999999999998</v>
          </cell>
          <cell r="FB56">
            <v>0.35099999999999998</v>
          </cell>
          <cell r="FC56">
            <v>26.04</v>
          </cell>
          <cell r="FD56">
            <v>33.003999999999998</v>
          </cell>
          <cell r="FE56">
            <v>12.026</v>
          </cell>
          <cell r="FF56">
            <v>14.332000000000001</v>
          </cell>
          <cell r="FK56">
            <v>914.50699999999983</v>
          </cell>
          <cell r="FL56">
            <v>927.19799999999998</v>
          </cell>
          <cell r="FM56">
            <v>919.50800000000004</v>
          </cell>
          <cell r="FN56">
            <v>20.427</v>
          </cell>
          <cell r="FO56">
            <v>9.6859999999999999</v>
          </cell>
          <cell r="FP56">
            <v>106.63</v>
          </cell>
          <cell r="FQ56">
            <v>790.45600000000002</v>
          </cell>
          <cell r="FR56">
            <v>927.19799999999998</v>
          </cell>
          <cell r="FS56">
            <v>0</v>
          </cell>
          <cell r="FU56">
            <v>0.08</v>
          </cell>
          <cell r="FV56">
            <v>-113.14</v>
          </cell>
          <cell r="FW56">
            <v>0</v>
          </cell>
          <cell r="FX56">
            <v>0</v>
          </cell>
          <cell r="FY56">
            <v>0</v>
          </cell>
          <cell r="FZ56">
            <v>174.2</v>
          </cell>
          <cell r="GA56">
            <v>0.15</v>
          </cell>
          <cell r="GB56">
            <v>-182.85</v>
          </cell>
          <cell r="GE56">
            <v>0.25</v>
          </cell>
          <cell r="GF56">
            <v>-370</v>
          </cell>
          <cell r="GO56">
            <v>1.2500000000000001E-2</v>
          </cell>
          <cell r="GP56">
            <v>-73.069999999999993</v>
          </cell>
          <cell r="GQ56" t="str">
            <v>72-12-084</v>
          </cell>
          <cell r="GR56">
            <v>704</v>
          </cell>
          <cell r="GS56">
            <v>-200</v>
          </cell>
          <cell r="GV56">
            <v>0</v>
          </cell>
          <cell r="GW56">
            <v>0</v>
          </cell>
          <cell r="GX56">
            <v>-186.20999999999998</v>
          </cell>
          <cell r="GY56">
            <v>-752.85</v>
          </cell>
          <cell r="GZ56">
            <v>-939.06</v>
          </cell>
          <cell r="HC56">
            <v>-939.06</v>
          </cell>
          <cell r="HE56">
            <v>204.217654813</v>
          </cell>
          <cell r="HF56">
            <v>0.30224940000000022</v>
          </cell>
          <cell r="HG56">
            <v>36.243674219999988</v>
          </cell>
          <cell r="HH56">
            <v>67.036346504999898</v>
          </cell>
          <cell r="HI56">
            <v>12.178894911999995</v>
          </cell>
          <cell r="HJ56">
            <v>30.807603400000062</v>
          </cell>
          <cell r="HK56">
            <v>13.823653423999998</v>
          </cell>
          <cell r="HL56">
            <v>15.832235431999989</v>
          </cell>
          <cell r="HM56">
            <v>27.992997520000063</v>
          </cell>
        </row>
        <row r="57">
          <cell r="B57" t="str">
            <v>72-10-085</v>
          </cell>
          <cell r="C57" t="str">
            <v>Devon-GTH00086</v>
          </cell>
          <cell r="D57" t="str">
            <v>Grogan Barbee 1H</v>
          </cell>
          <cell r="E57">
            <v>6068</v>
          </cell>
          <cell r="F57">
            <v>7425</v>
          </cell>
          <cell r="H57">
            <v>3.3872</v>
          </cell>
          <cell r="I57">
            <v>3.3872</v>
          </cell>
          <cell r="J57">
            <v>1.2763</v>
          </cell>
          <cell r="K57">
            <v>0.18809999999999999</v>
          </cell>
          <cell r="L57">
            <v>0.40200000000000002</v>
          </cell>
          <cell r="M57">
            <v>0.11990000000000001</v>
          </cell>
          <cell r="N57">
            <v>0.13750000000000001</v>
          </cell>
          <cell r="O57">
            <v>0.2354</v>
          </cell>
          <cell r="P57">
            <v>5.7464000000000004</v>
          </cell>
          <cell r="Q57">
            <v>0.50090000000000001</v>
          </cell>
          <cell r="R57">
            <v>1245.0999999999999</v>
          </cell>
          <cell r="T57" t="str">
            <v>PriceTableDevonNGL</v>
          </cell>
          <cell r="Y57">
            <v>41436</v>
          </cell>
          <cell r="Z57">
            <v>14.65</v>
          </cell>
          <cell r="AB57">
            <v>5774.24</v>
          </cell>
          <cell r="AC57">
            <v>7095.22</v>
          </cell>
          <cell r="AE57" t="str">
            <v>Yes</v>
          </cell>
          <cell r="AG57" t="str">
            <v>Yes</v>
          </cell>
          <cell r="AI57">
            <v>0.95</v>
          </cell>
          <cell r="AK57">
            <v>20457.008000000002</v>
          </cell>
          <cell r="AL57">
            <v>20457.008000000002</v>
          </cell>
          <cell r="AM57">
            <v>7708.2190000000001</v>
          </cell>
          <cell r="AN57">
            <v>1136.0309999999999</v>
          </cell>
          <cell r="AO57">
            <v>2427.8809999999999</v>
          </cell>
          <cell r="AP57">
            <v>724.13699999999994</v>
          </cell>
          <cell r="AQ57">
            <v>830.43200000000002</v>
          </cell>
          <cell r="AR57">
            <v>1421.6990000000001</v>
          </cell>
          <cell r="AS57">
            <v>55162.415000000008</v>
          </cell>
          <cell r="AU57">
            <v>19558.506000000001</v>
          </cell>
          <cell r="AV57">
            <v>19558.506000000001</v>
          </cell>
          <cell r="AW57">
            <v>7369.6629999999996</v>
          </cell>
          <cell r="AX57">
            <v>1086.135</v>
          </cell>
          <cell r="AY57">
            <v>2321.2440000000001</v>
          </cell>
          <cell r="AZ57">
            <v>692.33100000000002</v>
          </cell>
          <cell r="BA57">
            <v>793.95799999999997</v>
          </cell>
          <cell r="BB57">
            <v>1359.2560000000001</v>
          </cell>
          <cell r="BC57">
            <v>52739.599000000002</v>
          </cell>
          <cell r="BE57">
            <v>137.98099999999999</v>
          </cell>
          <cell r="BF57">
            <v>16548.635999999999</v>
          </cell>
          <cell r="BG57">
            <v>7556.009</v>
          </cell>
          <cell r="BH57">
            <v>1006.256</v>
          </cell>
          <cell r="BI57">
            <v>2583.1210000000001</v>
          </cell>
          <cell r="BJ57">
            <v>708.68499999999995</v>
          </cell>
          <cell r="BK57">
            <v>816.50199999999995</v>
          </cell>
          <cell r="BL57">
            <v>1426.991</v>
          </cell>
          <cell r="BM57">
            <v>30784.180999999997</v>
          </cell>
          <cell r="BO57">
            <v>137.98099999999999</v>
          </cell>
          <cell r="BP57">
            <v>16548.635999999999</v>
          </cell>
          <cell r="BQ57">
            <v>7556.009</v>
          </cell>
          <cell r="BR57">
            <v>1006.256</v>
          </cell>
          <cell r="BS57">
            <v>2583.12</v>
          </cell>
          <cell r="BT57">
            <v>708.68399999999997</v>
          </cell>
          <cell r="BU57">
            <v>816.50099999999998</v>
          </cell>
          <cell r="BV57">
            <v>1426.991</v>
          </cell>
          <cell r="BW57">
            <v>30784.178</v>
          </cell>
          <cell r="BY57">
            <v>0</v>
          </cell>
          <cell r="BZ57">
            <v>0</v>
          </cell>
          <cell r="CA57">
            <v>0</v>
          </cell>
          <cell r="CB57">
            <v>0</v>
          </cell>
          <cell r="CC57">
            <v>0</v>
          </cell>
          <cell r="CD57">
            <v>0</v>
          </cell>
          <cell r="CE57">
            <v>0</v>
          </cell>
          <cell r="CF57">
            <v>0</v>
          </cell>
          <cell r="CG57">
            <v>0</v>
          </cell>
          <cell r="CI57">
            <v>131.08199999999999</v>
          </cell>
          <cell r="CJ57">
            <v>15721.204</v>
          </cell>
          <cell r="CK57">
            <v>7178.2089999999998</v>
          </cell>
          <cell r="CL57">
            <v>955.94299999999998</v>
          </cell>
          <cell r="CM57">
            <v>2453.9650000000001</v>
          </cell>
          <cell r="CN57">
            <v>673.25099999999998</v>
          </cell>
          <cell r="CO57">
            <v>775.67700000000002</v>
          </cell>
          <cell r="CP57">
            <v>1355.6410000000001</v>
          </cell>
          <cell r="CQ57">
            <v>29244.971999999998</v>
          </cell>
          <cell r="CS57">
            <v>8.1859999999999999</v>
          </cell>
          <cell r="CT57">
            <v>622.32299999999998</v>
          </cell>
          <cell r="CU57">
            <v>275.83499999999998</v>
          </cell>
          <cell r="CV57">
            <v>30.925000000000001</v>
          </cell>
          <cell r="CW57">
            <v>82.403999999999996</v>
          </cell>
          <cell r="CX57">
            <v>19.489000000000001</v>
          </cell>
          <cell r="CY57">
            <v>22.654</v>
          </cell>
          <cell r="CZ57">
            <v>34.9</v>
          </cell>
          <cell r="DB57">
            <v>8.2409999999999997</v>
          </cell>
          <cell r="DC57">
            <v>1097.837</v>
          </cell>
          <cell r="DD57">
            <v>691.851</v>
          </cell>
          <cell r="DE57">
            <v>100.253</v>
          </cell>
          <cell r="DF57">
            <v>267.97300000000001</v>
          </cell>
          <cell r="DG57">
            <v>77.728999999999999</v>
          </cell>
          <cell r="DH57">
            <v>90.525999999999996</v>
          </cell>
          <cell r="DI57">
            <v>168.33199999999999</v>
          </cell>
          <cell r="DJ57">
            <v>2502.7419999999997</v>
          </cell>
          <cell r="DL57">
            <v>0.22062000000000001</v>
          </cell>
          <cell r="DM57">
            <v>0.22062000000000001</v>
          </cell>
          <cell r="DN57">
            <v>0.87283500000000003</v>
          </cell>
          <cell r="DO57">
            <v>1.1972959999999999</v>
          </cell>
          <cell r="DP57">
            <v>1.18468</v>
          </cell>
          <cell r="DQ57">
            <v>1.986728</v>
          </cell>
          <cell r="DS57">
            <v>0</v>
          </cell>
          <cell r="DT57">
            <v>0</v>
          </cell>
          <cell r="DU57">
            <v>0</v>
          </cell>
          <cell r="DV57">
            <v>0</v>
          </cell>
          <cell r="DW57">
            <v>0</v>
          </cell>
          <cell r="DX57">
            <v>0</v>
          </cell>
          <cell r="DY57">
            <v>0</v>
          </cell>
          <cell r="DZ57">
            <v>0</v>
          </cell>
          <cell r="EA57">
            <v>0</v>
          </cell>
          <cell r="EC57">
            <v>0</v>
          </cell>
          <cell r="ED57">
            <v>0</v>
          </cell>
          <cell r="EE57">
            <v>0</v>
          </cell>
          <cell r="EF57">
            <v>0</v>
          </cell>
          <cell r="EG57">
            <v>0</v>
          </cell>
          <cell r="EH57">
            <v>0</v>
          </cell>
          <cell r="EI57">
            <v>0</v>
          </cell>
          <cell r="EJ57">
            <v>0</v>
          </cell>
          <cell r="EK57">
            <v>0</v>
          </cell>
          <cell r="EM57">
            <v>133.655</v>
          </cell>
          <cell r="EN57">
            <v>134.91800000000001</v>
          </cell>
          <cell r="EP57">
            <v>154.78800000000001</v>
          </cell>
          <cell r="EQ57">
            <v>157.39699999999999</v>
          </cell>
          <cell r="ES57">
            <v>28.496000000000002</v>
          </cell>
          <cell r="ET57">
            <v>32.984999999999999</v>
          </cell>
          <cell r="EX57">
            <v>6039.5039999999999</v>
          </cell>
          <cell r="EY57">
            <v>7392.0150000000003</v>
          </cell>
          <cell r="FA57">
            <v>1.4390000000000001</v>
          </cell>
          <cell r="FB57">
            <v>1.7589999999999999</v>
          </cell>
          <cell r="FC57">
            <v>129.61799999999999</v>
          </cell>
          <cell r="FD57">
            <v>165.57599999999999</v>
          </cell>
          <cell r="FE57">
            <v>59.859000000000002</v>
          </cell>
          <cell r="FF57">
            <v>71.900999999999996</v>
          </cell>
          <cell r="FK57">
            <v>4596.9580000000014</v>
          </cell>
          <cell r="FL57">
            <v>4660.7529999999997</v>
          </cell>
          <cell r="FM57">
            <v>4622.1000000000004</v>
          </cell>
          <cell r="FN57">
            <v>102.681</v>
          </cell>
          <cell r="FO57">
            <v>48.686</v>
          </cell>
          <cell r="FP57">
            <v>535.99699999999996</v>
          </cell>
          <cell r="FQ57">
            <v>3973.3879999999999</v>
          </cell>
          <cell r="FR57">
            <v>4660.7529999999997</v>
          </cell>
          <cell r="FS57">
            <v>0</v>
          </cell>
          <cell r="FU57">
            <v>0.08</v>
          </cell>
          <cell r="FV57">
            <v>-567.62</v>
          </cell>
          <cell r="FW57">
            <v>0</v>
          </cell>
          <cell r="FX57">
            <v>0</v>
          </cell>
          <cell r="FY57">
            <v>0</v>
          </cell>
          <cell r="FZ57">
            <v>204.8</v>
          </cell>
          <cell r="GA57">
            <v>0.15</v>
          </cell>
          <cell r="GB57">
            <v>-910.2</v>
          </cell>
          <cell r="GE57">
            <v>0.25</v>
          </cell>
          <cell r="GF57">
            <v>-1856.25</v>
          </cell>
          <cell r="GO57">
            <v>1.2500000000000001E-2</v>
          </cell>
          <cell r="GP57">
            <v>-365.56</v>
          </cell>
          <cell r="GQ57" t="str">
            <v>72-12-085</v>
          </cell>
          <cell r="GR57">
            <v>13</v>
          </cell>
          <cell r="GS57">
            <v>-200</v>
          </cell>
          <cell r="GV57">
            <v>0</v>
          </cell>
          <cell r="GW57">
            <v>0</v>
          </cell>
          <cell r="GX57">
            <v>-933.18000000000006</v>
          </cell>
          <cell r="GY57">
            <v>-2966.45</v>
          </cell>
          <cell r="GZ57">
            <v>-3899.63</v>
          </cell>
          <cell r="HC57">
            <v>-3899.63</v>
          </cell>
          <cell r="HE57">
            <v>1020.3341852999995</v>
          </cell>
          <cell r="HF57">
            <v>1.5220573800000003</v>
          </cell>
          <cell r="HG57">
            <v>182.54804783999975</v>
          </cell>
          <cell r="HH57">
            <v>329.75706300000019</v>
          </cell>
          <cell r="HI57">
            <v>60.239553647999983</v>
          </cell>
          <cell r="HJ57">
            <v>153.00853007999993</v>
          </cell>
          <cell r="HK57">
            <v>70.397719951999946</v>
          </cell>
          <cell r="HL57">
            <v>81.108170599999866</v>
          </cell>
          <cell r="HM57">
            <v>141.75304279999983</v>
          </cell>
        </row>
        <row r="58">
          <cell r="B58" t="str">
            <v>72-10-112</v>
          </cell>
          <cell r="C58" t="str">
            <v>Devon-GTH00086</v>
          </cell>
          <cell r="D58" t="str">
            <v>Wakefield 2H,3H,4H CDP</v>
          </cell>
          <cell r="E58">
            <v>7622</v>
          </cell>
          <cell r="F58">
            <v>9415</v>
          </cell>
          <cell r="H58">
            <v>3.4279000000000002</v>
          </cell>
          <cell r="I58">
            <v>3.4279000000000002</v>
          </cell>
          <cell r="J58">
            <v>1.2936000000000001</v>
          </cell>
          <cell r="K58">
            <v>0.20899999999999999</v>
          </cell>
          <cell r="L58">
            <v>0.42320000000000002</v>
          </cell>
          <cell r="M58">
            <v>0.13420000000000001</v>
          </cell>
          <cell r="N58">
            <v>0.13930000000000001</v>
          </cell>
          <cell r="O58">
            <v>0.27529999999999999</v>
          </cell>
          <cell r="P58">
            <v>5.9024999999999999</v>
          </cell>
          <cell r="Q58">
            <v>0.32629999999999998</v>
          </cell>
          <cell r="R58">
            <v>1257.5999999999999</v>
          </cell>
          <cell r="T58" t="str">
            <v>PriceTableDevonNGL</v>
          </cell>
          <cell r="Y58">
            <v>41388</v>
          </cell>
          <cell r="Z58">
            <v>14.65</v>
          </cell>
          <cell r="AB58">
            <v>7252.6850000000004</v>
          </cell>
          <cell r="AC58">
            <v>8996.8349999999991</v>
          </cell>
          <cell r="AE58" t="str">
            <v>Yes</v>
          </cell>
          <cell r="AG58" t="str">
            <v>Yes</v>
          </cell>
          <cell r="AI58">
            <v>0.95</v>
          </cell>
          <cell r="AK58">
            <v>26003.593000000001</v>
          </cell>
          <cell r="AL58">
            <v>26003.593000000001</v>
          </cell>
          <cell r="AM58">
            <v>9813.0779999999995</v>
          </cell>
          <cell r="AN58">
            <v>1585.4459999999999</v>
          </cell>
          <cell r="AO58">
            <v>3210.3389999999999</v>
          </cell>
          <cell r="AP58">
            <v>1018.023</v>
          </cell>
          <cell r="AQ58">
            <v>1056.711</v>
          </cell>
          <cell r="AR58">
            <v>2088.3890000000001</v>
          </cell>
          <cell r="AS58">
            <v>70779.171999999991</v>
          </cell>
          <cell r="AU58">
            <v>24861.478999999999</v>
          </cell>
          <cell r="AV58">
            <v>24861.478999999999</v>
          </cell>
          <cell r="AW58">
            <v>9382.0730000000003</v>
          </cell>
          <cell r="AX58">
            <v>1515.8109999999999</v>
          </cell>
          <cell r="AY58">
            <v>3069.3359999999998</v>
          </cell>
          <cell r="AZ58">
            <v>973.31</v>
          </cell>
          <cell r="BA58">
            <v>1010.299</v>
          </cell>
          <cell r="BB58">
            <v>1996.664</v>
          </cell>
          <cell r="BC58">
            <v>67670.451000000015</v>
          </cell>
          <cell r="BE58">
            <v>175.392</v>
          </cell>
          <cell r="BF58">
            <v>21035.53</v>
          </cell>
          <cell r="BG58">
            <v>9619.3040000000001</v>
          </cell>
          <cell r="BH58">
            <v>1404.3320000000001</v>
          </cell>
          <cell r="BI58">
            <v>3415.61</v>
          </cell>
          <cell r="BJ58">
            <v>996.29899999999998</v>
          </cell>
          <cell r="BK58">
            <v>1038.9849999999999</v>
          </cell>
          <cell r="BL58">
            <v>2096.163</v>
          </cell>
          <cell r="BM58">
            <v>39781.614999999998</v>
          </cell>
          <cell r="BO58">
            <v>175.392</v>
          </cell>
          <cell r="BP58">
            <v>21035.531999999999</v>
          </cell>
          <cell r="BQ58">
            <v>9619.3040000000001</v>
          </cell>
          <cell r="BR58">
            <v>1404.3320000000001</v>
          </cell>
          <cell r="BS58">
            <v>3415.61</v>
          </cell>
          <cell r="BT58">
            <v>996.29899999999998</v>
          </cell>
          <cell r="BU58">
            <v>1038.9849999999999</v>
          </cell>
          <cell r="BV58">
            <v>2096.163</v>
          </cell>
          <cell r="BW58">
            <v>39781.616999999998</v>
          </cell>
          <cell r="BY58">
            <v>0</v>
          </cell>
          <cell r="BZ58">
            <v>0</v>
          </cell>
          <cell r="CA58">
            <v>0</v>
          </cell>
          <cell r="CB58">
            <v>0</v>
          </cell>
          <cell r="CC58">
            <v>0</v>
          </cell>
          <cell r="CD58">
            <v>0</v>
          </cell>
          <cell r="CE58">
            <v>0</v>
          </cell>
          <cell r="CF58">
            <v>0</v>
          </cell>
          <cell r="CG58">
            <v>0</v>
          </cell>
          <cell r="CI58">
            <v>166.62200000000001</v>
          </cell>
          <cell r="CJ58">
            <v>19983.754000000001</v>
          </cell>
          <cell r="CK58">
            <v>9138.3389999999999</v>
          </cell>
          <cell r="CL58">
            <v>1334.115</v>
          </cell>
          <cell r="CM58">
            <v>3244.83</v>
          </cell>
          <cell r="CN58">
            <v>946.48400000000004</v>
          </cell>
          <cell r="CO58">
            <v>987.03599999999994</v>
          </cell>
          <cell r="CP58">
            <v>1991.355</v>
          </cell>
          <cell r="CQ58">
            <v>37792.535000000003</v>
          </cell>
          <cell r="CS58">
            <v>10.404999999999999</v>
          </cell>
          <cell r="CT58">
            <v>791.05600000000004</v>
          </cell>
          <cell r="CU58">
            <v>351.15600000000001</v>
          </cell>
          <cell r="CV58">
            <v>43.16</v>
          </cell>
          <cell r="CW58">
            <v>108.962</v>
          </cell>
          <cell r="CX58">
            <v>27.399000000000001</v>
          </cell>
          <cell r="CY58">
            <v>28.827000000000002</v>
          </cell>
          <cell r="CZ58">
            <v>51.265000000000001</v>
          </cell>
          <cell r="DB58">
            <v>10.476000000000001</v>
          </cell>
          <cell r="DC58">
            <v>1395.4970000000001</v>
          </cell>
          <cell r="DD58">
            <v>880.77200000000005</v>
          </cell>
          <cell r="DE58">
            <v>139.91399999999999</v>
          </cell>
          <cell r="DF58">
            <v>354.33499999999998</v>
          </cell>
          <cell r="DG58">
            <v>109.274</v>
          </cell>
          <cell r="DH58">
            <v>115.19199999999999</v>
          </cell>
          <cell r="DI58">
            <v>247.27</v>
          </cell>
          <cell r="DJ58">
            <v>3252.7300000000005</v>
          </cell>
          <cell r="DL58">
            <v>0.22062000000000001</v>
          </cell>
          <cell r="DM58">
            <v>0.22062000000000001</v>
          </cell>
          <cell r="DN58">
            <v>0.87283500000000003</v>
          </cell>
          <cell r="DO58">
            <v>1.1972959999999999</v>
          </cell>
          <cell r="DP58">
            <v>1.18468</v>
          </cell>
          <cell r="DQ58">
            <v>1.986728</v>
          </cell>
          <cell r="DS58">
            <v>0</v>
          </cell>
          <cell r="DT58">
            <v>0</v>
          </cell>
          <cell r="DU58">
            <v>0</v>
          </cell>
          <cell r="DV58">
            <v>0</v>
          </cell>
          <cell r="DW58">
            <v>0</v>
          </cell>
          <cell r="DX58">
            <v>0</v>
          </cell>
          <cell r="DY58">
            <v>0</v>
          </cell>
          <cell r="DZ58">
            <v>0</v>
          </cell>
          <cell r="EA58">
            <v>0</v>
          </cell>
          <cell r="EC58">
            <v>0</v>
          </cell>
          <cell r="ED58">
            <v>0</v>
          </cell>
          <cell r="EE58">
            <v>0</v>
          </cell>
          <cell r="EF58">
            <v>0</v>
          </cell>
          <cell r="EG58">
            <v>0</v>
          </cell>
          <cell r="EH58">
            <v>0</v>
          </cell>
          <cell r="EI58">
            <v>0</v>
          </cell>
          <cell r="EJ58">
            <v>0</v>
          </cell>
          <cell r="EK58">
            <v>0</v>
          </cell>
          <cell r="EM58">
            <v>169.476</v>
          </cell>
          <cell r="EN58">
            <v>171.077</v>
          </cell>
          <cell r="EP58">
            <v>196.273</v>
          </cell>
          <cell r="EQ58">
            <v>199.58099999999999</v>
          </cell>
          <cell r="ES58">
            <v>36.132999999999996</v>
          </cell>
          <cell r="ET58">
            <v>41.825000000000003</v>
          </cell>
          <cell r="EX58">
            <v>7585.8670000000002</v>
          </cell>
          <cell r="EY58">
            <v>9373.1749999999993</v>
          </cell>
          <cell r="FA58">
            <v>1.8080000000000001</v>
          </cell>
          <cell r="FB58">
            <v>2.23</v>
          </cell>
          <cell r="FC58">
            <v>162.80600000000001</v>
          </cell>
          <cell r="FD58">
            <v>209.953</v>
          </cell>
          <cell r="FE58">
            <v>75.186000000000007</v>
          </cell>
          <cell r="FF58">
            <v>91.171999999999997</v>
          </cell>
          <cell r="FK58">
            <v>5749.7869999999984</v>
          </cell>
          <cell r="FL58">
            <v>5829.58</v>
          </cell>
          <cell r="FM58">
            <v>5781.2340000000004</v>
          </cell>
          <cell r="FN58">
            <v>128.43199999999999</v>
          </cell>
          <cell r="FO58">
            <v>60.896000000000001</v>
          </cell>
          <cell r="FP58">
            <v>670.41499999999996</v>
          </cell>
          <cell r="FQ58">
            <v>4969.8379999999997</v>
          </cell>
          <cell r="FR58">
            <v>5829.58</v>
          </cell>
          <cell r="FS58">
            <v>0</v>
          </cell>
          <cell r="FU58">
            <v>0.08</v>
          </cell>
          <cell r="FV58">
            <v>-719.75</v>
          </cell>
          <cell r="FW58">
            <v>0</v>
          </cell>
          <cell r="FX58">
            <v>0</v>
          </cell>
          <cell r="FY58">
            <v>0</v>
          </cell>
          <cell r="FZ58">
            <v>229</v>
          </cell>
          <cell r="GA58">
            <v>0.15</v>
          </cell>
          <cell r="GB58">
            <v>-1143.3</v>
          </cell>
          <cell r="GE58">
            <v>0.25</v>
          </cell>
          <cell r="GF58">
            <v>-2353.75</v>
          </cell>
          <cell r="GO58">
            <v>1.2500000000000001E-2</v>
          </cell>
          <cell r="GP58">
            <v>-472.41</v>
          </cell>
          <cell r="GQ58" t="str">
            <v>72-12-112</v>
          </cell>
          <cell r="GR58">
            <v>2062</v>
          </cell>
          <cell r="GS58">
            <v>-200</v>
          </cell>
          <cell r="GV58">
            <v>0</v>
          </cell>
          <cell r="GW58">
            <v>0</v>
          </cell>
          <cell r="GX58">
            <v>-1192.1600000000001</v>
          </cell>
          <cell r="GY58">
            <v>-3697.05</v>
          </cell>
          <cell r="GZ58">
            <v>-4889.21</v>
          </cell>
          <cell r="HC58">
            <v>-4889.21</v>
          </cell>
          <cell r="HE58">
            <v>1350.573304343</v>
          </cell>
          <cell r="HF58">
            <v>1.9348373999999962</v>
          </cell>
          <cell r="HG58">
            <v>232.04282111999959</v>
          </cell>
          <cell r="HH58">
            <v>419.80308577500011</v>
          </cell>
          <cell r="HI58">
            <v>84.070533232000116</v>
          </cell>
          <cell r="HJ58">
            <v>202.31965040000023</v>
          </cell>
          <cell r="HK58">
            <v>98.968855319999889</v>
          </cell>
          <cell r="HL58">
            <v>103.20853287199992</v>
          </cell>
          <cell r="HM58">
            <v>208.22498822399999</v>
          </cell>
        </row>
        <row r="59">
          <cell r="B59" t="str">
            <v>72-10-114</v>
          </cell>
          <cell r="C59" t="str">
            <v>Devon-GTH00086</v>
          </cell>
          <cell r="D59" t="str">
            <v>Reilly Bear Creek 2H &amp; 5H CDP</v>
          </cell>
          <cell r="E59">
            <v>10397</v>
          </cell>
          <cell r="F59">
            <v>12830</v>
          </cell>
          <cell r="H59">
            <v>3.4028</v>
          </cell>
          <cell r="I59">
            <v>3.4028</v>
          </cell>
          <cell r="J59">
            <v>1.2481</v>
          </cell>
          <cell r="K59">
            <v>0.24030000000000001</v>
          </cell>
          <cell r="L59">
            <v>0.41920000000000002</v>
          </cell>
          <cell r="M59">
            <v>0.14410000000000001</v>
          </cell>
          <cell r="N59">
            <v>0.1447</v>
          </cell>
          <cell r="O59">
            <v>0.24390000000000001</v>
          </cell>
          <cell r="P59">
            <v>5.8430999999999997</v>
          </cell>
          <cell r="Q59">
            <v>0.53659999999999997</v>
          </cell>
          <cell r="R59">
            <v>1255.8</v>
          </cell>
          <cell r="T59" t="str">
            <v>PriceTableDevonNGL</v>
          </cell>
          <cell r="Y59">
            <v>41317</v>
          </cell>
          <cell r="Z59">
            <v>14.65</v>
          </cell>
          <cell r="AB59">
            <v>9893.2720000000008</v>
          </cell>
          <cell r="AC59">
            <v>12260.157999999999</v>
          </cell>
          <cell r="AE59" t="str">
            <v>Yes</v>
          </cell>
          <cell r="AG59" t="str">
            <v>Yes</v>
          </cell>
          <cell r="AI59">
            <v>0.95</v>
          </cell>
          <cell r="AK59">
            <v>35211.360999999997</v>
          </cell>
          <cell r="AL59">
            <v>35211.360999999997</v>
          </cell>
          <cell r="AM59">
            <v>12915.040999999999</v>
          </cell>
          <cell r="AN59">
            <v>2486.567</v>
          </cell>
          <cell r="AO59">
            <v>4337.7809999999999</v>
          </cell>
          <cell r="AP59">
            <v>1491.1120000000001</v>
          </cell>
          <cell r="AQ59">
            <v>1497.3209999999999</v>
          </cell>
          <cell r="AR59">
            <v>2523.819</v>
          </cell>
          <cell r="AS59">
            <v>95674.362999999983</v>
          </cell>
          <cell r="AU59">
            <v>33664.826000000001</v>
          </cell>
          <cell r="AV59">
            <v>33664.826000000001</v>
          </cell>
          <cell r="AW59">
            <v>12347.793</v>
          </cell>
          <cell r="AX59">
            <v>2377.3530000000001</v>
          </cell>
          <cell r="AY59">
            <v>4147.26</v>
          </cell>
          <cell r="AZ59">
            <v>1425.62</v>
          </cell>
          <cell r="BA59">
            <v>1431.556</v>
          </cell>
          <cell r="BB59">
            <v>2412.9690000000001</v>
          </cell>
          <cell r="BC59">
            <v>91472.202999999994</v>
          </cell>
          <cell r="BE59">
            <v>237.49700000000001</v>
          </cell>
          <cell r="BF59">
            <v>28484.127</v>
          </cell>
          <cell r="BG59">
            <v>12660.013999999999</v>
          </cell>
          <cell r="BH59">
            <v>2202.5129999999999</v>
          </cell>
          <cell r="BI59">
            <v>4615.1419999999998</v>
          </cell>
          <cell r="BJ59">
            <v>1459.2929999999999</v>
          </cell>
          <cell r="BK59">
            <v>1472.204</v>
          </cell>
          <cell r="BL59">
            <v>2533.2139999999999</v>
          </cell>
          <cell r="BM59">
            <v>53664.003999999994</v>
          </cell>
          <cell r="BO59">
            <v>237.49700000000001</v>
          </cell>
          <cell r="BP59">
            <v>28484.126</v>
          </cell>
          <cell r="BQ59">
            <v>12660.013999999999</v>
          </cell>
          <cell r="BR59">
            <v>2202.5129999999999</v>
          </cell>
          <cell r="BS59">
            <v>4615.1419999999998</v>
          </cell>
          <cell r="BT59">
            <v>1459.2929999999999</v>
          </cell>
          <cell r="BU59">
            <v>1472.203</v>
          </cell>
          <cell r="BV59">
            <v>2533.2130000000002</v>
          </cell>
          <cell r="BW59">
            <v>53664.001000000004</v>
          </cell>
          <cell r="BY59">
            <v>0</v>
          </cell>
          <cell r="BZ59">
            <v>0</v>
          </cell>
          <cell r="CA59">
            <v>0</v>
          </cell>
          <cell r="CB59">
            <v>0</v>
          </cell>
          <cell r="CC59">
            <v>0</v>
          </cell>
          <cell r="CD59">
            <v>0</v>
          </cell>
          <cell r="CE59">
            <v>0</v>
          </cell>
          <cell r="CF59">
            <v>0</v>
          </cell>
          <cell r="CG59">
            <v>0</v>
          </cell>
          <cell r="CI59">
            <v>225.62200000000001</v>
          </cell>
          <cell r="CJ59">
            <v>27059.920999999998</v>
          </cell>
          <cell r="CK59">
            <v>12027.013000000001</v>
          </cell>
          <cell r="CL59">
            <v>2092.3870000000002</v>
          </cell>
          <cell r="CM59">
            <v>4384.3850000000002</v>
          </cell>
          <cell r="CN59">
            <v>1386.328</v>
          </cell>
          <cell r="CO59">
            <v>1398.5940000000001</v>
          </cell>
          <cell r="CP59">
            <v>2406.5529999999999</v>
          </cell>
          <cell r="CQ59">
            <v>50980.803</v>
          </cell>
          <cell r="CS59">
            <v>14.09</v>
          </cell>
          <cell r="CT59">
            <v>1071.1659999999999</v>
          </cell>
          <cell r="CU59">
            <v>462.15800000000002</v>
          </cell>
          <cell r="CV59">
            <v>67.69</v>
          </cell>
          <cell r="CW59">
            <v>147.22800000000001</v>
          </cell>
          <cell r="CX59">
            <v>40.131</v>
          </cell>
          <cell r="CY59">
            <v>40.847000000000001</v>
          </cell>
          <cell r="CZ59">
            <v>61.954000000000001</v>
          </cell>
          <cell r="DB59">
            <v>14.185</v>
          </cell>
          <cell r="DC59">
            <v>1889.6369999999999</v>
          </cell>
          <cell r="DD59">
            <v>1159.1890000000001</v>
          </cell>
          <cell r="DE59">
            <v>219.43600000000001</v>
          </cell>
          <cell r="DF59">
            <v>478.77499999999998</v>
          </cell>
          <cell r="DG59">
            <v>160.05500000000001</v>
          </cell>
          <cell r="DH59">
            <v>163.22300000000001</v>
          </cell>
          <cell r="DI59">
            <v>298.82499999999999</v>
          </cell>
          <cell r="DJ59">
            <v>4383.3249999999998</v>
          </cell>
          <cell r="DL59">
            <v>0.22062000000000001</v>
          </cell>
          <cell r="DM59">
            <v>0.22062000000000001</v>
          </cell>
          <cell r="DN59">
            <v>0.87283500000000003</v>
          </cell>
          <cell r="DO59">
            <v>1.1972959999999999</v>
          </cell>
          <cell r="DP59">
            <v>1.18468</v>
          </cell>
          <cell r="DQ59">
            <v>1.986728</v>
          </cell>
          <cell r="DS59">
            <v>0</v>
          </cell>
          <cell r="DT59">
            <v>0</v>
          </cell>
          <cell r="DU59">
            <v>0</v>
          </cell>
          <cell r="DV59">
            <v>0</v>
          </cell>
          <cell r="DW59">
            <v>0</v>
          </cell>
          <cell r="DX59">
            <v>0</v>
          </cell>
          <cell r="DY59">
            <v>0</v>
          </cell>
          <cell r="DZ59">
            <v>0</v>
          </cell>
          <cell r="EA59">
            <v>0</v>
          </cell>
          <cell r="EC59">
            <v>0</v>
          </cell>
          <cell r="ED59">
            <v>0</v>
          </cell>
          <cell r="EE59">
            <v>0</v>
          </cell>
          <cell r="EF59">
            <v>0</v>
          </cell>
          <cell r="EG59">
            <v>0</v>
          </cell>
          <cell r="EH59">
            <v>0</v>
          </cell>
          <cell r="EI59">
            <v>0</v>
          </cell>
          <cell r="EJ59">
            <v>0</v>
          </cell>
          <cell r="EK59">
            <v>0</v>
          </cell>
          <cell r="EM59">
            <v>230.95</v>
          </cell>
          <cell r="EN59">
            <v>233.131</v>
          </cell>
          <cell r="EP59">
            <v>267.46499999999997</v>
          </cell>
          <cell r="EQ59">
            <v>271.97300000000001</v>
          </cell>
          <cell r="ES59">
            <v>49.239000000000004</v>
          </cell>
          <cell r="ET59">
            <v>56.996000000000002</v>
          </cell>
          <cell r="EX59">
            <v>10347.761</v>
          </cell>
          <cell r="EY59">
            <v>12773.004000000001</v>
          </cell>
          <cell r="FA59">
            <v>2.4660000000000002</v>
          </cell>
          <cell r="FB59">
            <v>3.0390000000000001</v>
          </cell>
          <cell r="FC59">
            <v>222.08099999999999</v>
          </cell>
          <cell r="FD59">
            <v>286.10700000000003</v>
          </cell>
          <cell r="FE59">
            <v>102.56</v>
          </cell>
          <cell r="FF59">
            <v>124.241</v>
          </cell>
          <cell r="FK59">
            <v>7884.5749999999998</v>
          </cell>
          <cell r="FL59">
            <v>7993.9939999999997</v>
          </cell>
          <cell r="FM59">
            <v>7927.6970000000001</v>
          </cell>
          <cell r="FN59">
            <v>176.11600000000001</v>
          </cell>
          <cell r="FO59">
            <v>83.504999999999995</v>
          </cell>
          <cell r="FP59">
            <v>919.327</v>
          </cell>
          <cell r="FQ59">
            <v>6815.0450000000001</v>
          </cell>
          <cell r="FR59">
            <v>7993.9939999999997</v>
          </cell>
          <cell r="FS59">
            <v>0</v>
          </cell>
          <cell r="FU59">
            <v>0.08</v>
          </cell>
          <cell r="FV59">
            <v>-980.81</v>
          </cell>
          <cell r="FW59">
            <v>0</v>
          </cell>
          <cell r="FX59">
            <v>0</v>
          </cell>
          <cell r="FY59">
            <v>0</v>
          </cell>
          <cell r="FZ59">
            <v>167.9</v>
          </cell>
          <cell r="GA59">
            <v>0.15</v>
          </cell>
          <cell r="GB59">
            <v>-1559.55</v>
          </cell>
          <cell r="GE59">
            <v>0.25</v>
          </cell>
          <cell r="GF59">
            <v>-3207.5</v>
          </cell>
          <cell r="GO59">
            <v>1.2500000000000001E-2</v>
          </cell>
          <cell r="GP59">
            <v>-637.26</v>
          </cell>
          <cell r="GQ59" t="str">
            <v>72-99-12-114</v>
          </cell>
          <cell r="GR59">
            <v>25</v>
          </cell>
          <cell r="GS59">
            <v>-200</v>
          </cell>
          <cell r="GV59">
            <v>0</v>
          </cell>
          <cell r="GW59">
            <v>0</v>
          </cell>
          <cell r="GX59">
            <v>-1618.07</v>
          </cell>
          <cell r="GY59">
            <v>-4967.05</v>
          </cell>
          <cell r="GZ59">
            <v>-6585.12</v>
          </cell>
          <cell r="HC59">
            <v>-6585.12</v>
          </cell>
          <cell r="HE59">
            <v>1817.405851918998</v>
          </cell>
          <cell r="HF59">
            <v>2.6198625</v>
          </cell>
          <cell r="HG59">
            <v>314.20832772000045</v>
          </cell>
          <cell r="HH59">
            <v>552.50542783499861</v>
          </cell>
          <cell r="HI59">
            <v>131.85341929599969</v>
          </cell>
          <cell r="HJ59">
            <v>273.37320275999951</v>
          </cell>
          <cell r="HK59">
            <v>144.96160851999983</v>
          </cell>
          <cell r="HL59">
            <v>146.2430480799998</v>
          </cell>
          <cell r="HM59">
            <v>251.64095520800012</v>
          </cell>
        </row>
        <row r="60">
          <cell r="B60" t="str">
            <v>72-10-120</v>
          </cell>
          <cell r="C60" t="str">
            <v>Devon-GTH00086</v>
          </cell>
          <cell r="D60" t="str">
            <v>Reilly Bear Creek 3H &amp; 4H CDP</v>
          </cell>
          <cell r="E60">
            <v>7967</v>
          </cell>
          <cell r="F60">
            <v>9708</v>
          </cell>
          <cell r="H60">
            <v>3.4771000000000001</v>
          </cell>
          <cell r="I60">
            <v>3.4771000000000001</v>
          </cell>
          <cell r="J60">
            <v>1.2568999999999999</v>
          </cell>
          <cell r="K60">
            <v>0.23100000000000001</v>
          </cell>
          <cell r="L60">
            <v>0.40660000000000002</v>
          </cell>
          <cell r="M60">
            <v>0.11940000000000001</v>
          </cell>
          <cell r="N60">
            <v>0.1137</v>
          </cell>
          <cell r="O60">
            <v>0.10580000000000001</v>
          </cell>
          <cell r="P60">
            <v>5.7104999999999997</v>
          </cell>
          <cell r="Q60">
            <v>0.50729999999999997</v>
          </cell>
          <cell r="R60">
            <v>1239.5999999999999</v>
          </cell>
          <cell r="T60" t="str">
            <v>PriceTableDevonNGL</v>
          </cell>
          <cell r="Y60">
            <v>41410</v>
          </cell>
          <cell r="Z60">
            <v>14.65</v>
          </cell>
          <cell r="AB60">
            <v>7581.4560000000001</v>
          </cell>
          <cell r="AC60">
            <v>9276.8209999999999</v>
          </cell>
          <cell r="AE60" t="str">
            <v>Yes</v>
          </cell>
          <cell r="AG60" t="str">
            <v>Yes</v>
          </cell>
          <cell r="AI60">
            <v>0.95</v>
          </cell>
          <cell r="AK60">
            <v>27572.506000000001</v>
          </cell>
          <cell r="AL60">
            <v>27572.506000000001</v>
          </cell>
          <cell r="AM60">
            <v>9966.893</v>
          </cell>
          <cell r="AN60">
            <v>1831.77</v>
          </cell>
          <cell r="AO60">
            <v>3224.2330000000002</v>
          </cell>
          <cell r="AP60">
            <v>946.81100000000004</v>
          </cell>
          <cell r="AQ60">
            <v>901.61199999999997</v>
          </cell>
          <cell r="AR60">
            <v>838.96699999999998</v>
          </cell>
          <cell r="AS60">
            <v>72855.297999999995</v>
          </cell>
          <cell r="AU60">
            <v>26361.481</v>
          </cell>
          <cell r="AV60">
            <v>26361.481</v>
          </cell>
          <cell r="AW60">
            <v>9529.1319999999996</v>
          </cell>
          <cell r="AX60">
            <v>1751.316</v>
          </cell>
          <cell r="AY60">
            <v>3082.62</v>
          </cell>
          <cell r="AZ60">
            <v>905.226</v>
          </cell>
          <cell r="BA60">
            <v>862.01199999999994</v>
          </cell>
          <cell r="BB60">
            <v>802.11800000000005</v>
          </cell>
          <cell r="BC60">
            <v>69655.385999999999</v>
          </cell>
          <cell r="BE60">
            <v>185.97399999999999</v>
          </cell>
          <cell r="BF60">
            <v>22304.698</v>
          </cell>
          <cell r="BG60">
            <v>9770.0820000000003</v>
          </cell>
          <cell r="BH60">
            <v>1622.5170000000001</v>
          </cell>
          <cell r="BI60">
            <v>3430.393</v>
          </cell>
          <cell r="BJ60">
            <v>926.60699999999997</v>
          </cell>
          <cell r="BK60">
            <v>886.48699999999997</v>
          </cell>
          <cell r="BL60">
            <v>842.09</v>
          </cell>
          <cell r="BM60">
            <v>39968.848000000005</v>
          </cell>
          <cell r="BO60">
            <v>185.97399999999999</v>
          </cell>
          <cell r="BP60">
            <v>22304.697</v>
          </cell>
          <cell r="BQ60">
            <v>9770.0810000000001</v>
          </cell>
          <cell r="BR60">
            <v>1622.5170000000001</v>
          </cell>
          <cell r="BS60">
            <v>3430.393</v>
          </cell>
          <cell r="BT60">
            <v>926.60699999999997</v>
          </cell>
          <cell r="BU60">
            <v>886.48800000000006</v>
          </cell>
          <cell r="BV60">
            <v>842.09</v>
          </cell>
          <cell r="BW60">
            <v>39968.846999999994</v>
          </cell>
          <cell r="BY60">
            <v>0</v>
          </cell>
          <cell r="BZ60">
            <v>0</v>
          </cell>
          <cell r="CA60">
            <v>0</v>
          </cell>
          <cell r="CB60">
            <v>0</v>
          </cell>
          <cell r="CC60">
            <v>0</v>
          </cell>
          <cell r="CD60">
            <v>0</v>
          </cell>
          <cell r="CE60">
            <v>0</v>
          </cell>
          <cell r="CF60">
            <v>0</v>
          </cell>
          <cell r="CG60">
            <v>0</v>
          </cell>
          <cell r="CI60">
            <v>176.67500000000001</v>
          </cell>
          <cell r="CJ60">
            <v>21189.463</v>
          </cell>
          <cell r="CK60">
            <v>9281.5779999999995</v>
          </cell>
          <cell r="CL60">
            <v>1541.3910000000001</v>
          </cell>
          <cell r="CM60">
            <v>3258.873</v>
          </cell>
          <cell r="CN60">
            <v>880.27700000000004</v>
          </cell>
          <cell r="CO60">
            <v>842.16300000000001</v>
          </cell>
          <cell r="CP60">
            <v>799.98599999999999</v>
          </cell>
          <cell r="CQ60">
            <v>37970.406000000003</v>
          </cell>
          <cell r="CS60">
            <v>11.032999999999999</v>
          </cell>
          <cell r="CT60">
            <v>838.78399999999999</v>
          </cell>
          <cell r="CU60">
            <v>356.66</v>
          </cell>
          <cell r="CV60">
            <v>49.865000000000002</v>
          </cell>
          <cell r="CW60">
            <v>109.43300000000001</v>
          </cell>
          <cell r="CX60">
            <v>25.481999999999999</v>
          </cell>
          <cell r="CY60">
            <v>24.596</v>
          </cell>
          <cell r="CZ60">
            <v>20.594999999999999</v>
          </cell>
          <cell r="DB60">
            <v>11.108000000000001</v>
          </cell>
          <cell r="DC60">
            <v>1479.694</v>
          </cell>
          <cell r="DD60">
            <v>894.57799999999997</v>
          </cell>
          <cell r="DE60">
            <v>161.65100000000001</v>
          </cell>
          <cell r="DF60">
            <v>355.86900000000003</v>
          </cell>
          <cell r="DG60">
            <v>101.63</v>
          </cell>
          <cell r="DH60">
            <v>98.284999999999997</v>
          </cell>
          <cell r="DI60">
            <v>99.334999999999994</v>
          </cell>
          <cell r="DJ60">
            <v>3202.15</v>
          </cell>
          <cell r="DL60">
            <v>0.22062000000000001</v>
          </cell>
          <cell r="DM60">
            <v>0.22062000000000001</v>
          </cell>
          <cell r="DN60">
            <v>0.87283500000000003</v>
          </cell>
          <cell r="DO60">
            <v>1.1972959999999999</v>
          </cell>
          <cell r="DP60">
            <v>1.18468</v>
          </cell>
          <cell r="DQ60">
            <v>1.986728</v>
          </cell>
          <cell r="DS60">
            <v>0</v>
          </cell>
          <cell r="DT60">
            <v>0</v>
          </cell>
          <cell r="DU60">
            <v>0</v>
          </cell>
          <cell r="DV60">
            <v>0</v>
          </cell>
          <cell r="DW60">
            <v>0</v>
          </cell>
          <cell r="DX60">
            <v>0</v>
          </cell>
          <cell r="DY60">
            <v>0</v>
          </cell>
          <cell r="DZ60">
            <v>0</v>
          </cell>
          <cell r="EA60">
            <v>0</v>
          </cell>
          <cell r="EC60">
            <v>0</v>
          </cell>
          <cell r="ED60">
            <v>0</v>
          </cell>
          <cell r="EE60">
            <v>0</v>
          </cell>
          <cell r="EF60">
            <v>0</v>
          </cell>
          <cell r="EG60">
            <v>0</v>
          </cell>
          <cell r="EH60">
            <v>0</v>
          </cell>
          <cell r="EI60">
            <v>0</v>
          </cell>
          <cell r="EJ60">
            <v>0</v>
          </cell>
          <cell r="EK60">
            <v>0</v>
          </cell>
          <cell r="EM60">
            <v>174.751</v>
          </cell>
          <cell r="EN60">
            <v>176.40200000000002</v>
          </cell>
          <cell r="EP60">
            <v>202.381</v>
          </cell>
          <cell r="EQ60">
            <v>205.792</v>
          </cell>
          <cell r="ES60">
            <v>37.258000000000003</v>
          </cell>
          <cell r="ET60">
            <v>43.127000000000002</v>
          </cell>
          <cell r="EX60">
            <v>7929.7420000000002</v>
          </cell>
          <cell r="EY60">
            <v>9664.8729999999996</v>
          </cell>
          <cell r="FA60">
            <v>1.89</v>
          </cell>
          <cell r="FB60">
            <v>2.2999999999999998</v>
          </cell>
          <cell r="FC60">
            <v>170.18600000000001</v>
          </cell>
          <cell r="FD60">
            <v>216.48699999999999</v>
          </cell>
          <cell r="FE60">
            <v>78.593999999999994</v>
          </cell>
          <cell r="FF60">
            <v>94.009</v>
          </cell>
          <cell r="FK60">
            <v>6080.5289999999995</v>
          </cell>
          <cell r="FL60">
            <v>6164.9120000000003</v>
          </cell>
          <cell r="FM60">
            <v>6113.7849999999999</v>
          </cell>
          <cell r="FN60">
            <v>135.82</v>
          </cell>
          <cell r="FO60">
            <v>64.399000000000001</v>
          </cell>
          <cell r="FP60">
            <v>708.97900000000004</v>
          </cell>
          <cell r="FQ60">
            <v>5255.7150000000001</v>
          </cell>
          <cell r="FR60">
            <v>6164.9120000000003</v>
          </cell>
          <cell r="FS60">
            <v>0</v>
          </cell>
          <cell r="FU60">
            <v>0.08</v>
          </cell>
          <cell r="FV60">
            <v>-742.15</v>
          </cell>
          <cell r="FW60">
            <v>0</v>
          </cell>
          <cell r="FX60">
            <v>0</v>
          </cell>
          <cell r="FY60">
            <v>0</v>
          </cell>
          <cell r="FZ60">
            <v>162.9</v>
          </cell>
          <cell r="GA60">
            <v>0.15</v>
          </cell>
          <cell r="GB60">
            <v>-1195.05</v>
          </cell>
          <cell r="GE60">
            <v>0.25</v>
          </cell>
          <cell r="GF60">
            <v>-2427</v>
          </cell>
          <cell r="GO60">
            <v>1.2500000000000001E-2</v>
          </cell>
          <cell r="GP60">
            <v>-474.63</v>
          </cell>
          <cell r="GQ60" t="str">
            <v xml:space="preserve"> </v>
          </cell>
          <cell r="GR60">
            <v>0</v>
          </cell>
          <cell r="GS60">
            <v>0</v>
          </cell>
          <cell r="GV60">
            <v>0</v>
          </cell>
          <cell r="GW60">
            <v>0</v>
          </cell>
          <cell r="GX60">
            <v>-1216.78</v>
          </cell>
          <cell r="GY60">
            <v>-3622.05</v>
          </cell>
          <cell r="GZ60">
            <v>-4838.83</v>
          </cell>
          <cell r="HC60">
            <v>-4838.83</v>
          </cell>
          <cell r="HE60">
            <v>1238.5602646400007</v>
          </cell>
          <cell r="HF60">
            <v>2.0515453799999954</v>
          </cell>
          <cell r="HG60">
            <v>246.04314570000014</v>
          </cell>
          <cell r="HH60">
            <v>426.38338884000075</v>
          </cell>
          <cell r="HI60">
            <v>97.131835295999963</v>
          </cell>
          <cell r="HJ60">
            <v>203.19631359999997</v>
          </cell>
          <cell r="HK60">
            <v>92.045108239999863</v>
          </cell>
          <cell r="HL60">
            <v>88.059731871999915</v>
          </cell>
          <cell r="HM60">
            <v>83.649195712000079</v>
          </cell>
        </row>
        <row r="61">
          <cell r="B61" t="str">
            <v>72-10-132</v>
          </cell>
          <cell r="C61" t="str">
            <v>Devon-GTH00148</v>
          </cell>
          <cell r="D61" t="str">
            <v>Veal Station Interconnect</v>
          </cell>
          <cell r="E61">
            <v>692329</v>
          </cell>
          <cell r="F61">
            <v>805203</v>
          </cell>
          <cell r="H61">
            <v>2.7574999999999998</v>
          </cell>
          <cell r="I61">
            <v>2.7574999999999998</v>
          </cell>
          <cell r="J61">
            <v>0.92</v>
          </cell>
          <cell r="K61">
            <v>0.18940000000000001</v>
          </cell>
          <cell r="L61">
            <v>0.2767</v>
          </cell>
          <cell r="M61">
            <v>9.8500000000000004E-2</v>
          </cell>
          <cell r="N61">
            <v>8.7800000000000003E-2</v>
          </cell>
          <cell r="O61">
            <v>0.17119999999999999</v>
          </cell>
          <cell r="P61">
            <v>4.5011000000000001</v>
          </cell>
          <cell r="Q61">
            <v>0.87780000000000002</v>
          </cell>
          <cell r="R61">
            <v>1183.7</v>
          </cell>
          <cell r="T61" t="str">
            <v>PriceTableDevonNGL</v>
          </cell>
          <cell r="Y61">
            <v>41450</v>
          </cell>
          <cell r="Z61">
            <v>14.65</v>
          </cell>
          <cell r="AB61">
            <v>653743.34100000001</v>
          </cell>
          <cell r="AC61">
            <v>763339.28</v>
          </cell>
          <cell r="AE61" t="str">
            <v>Yes</v>
          </cell>
          <cell r="AG61" t="str">
            <v>Yes</v>
          </cell>
          <cell r="AI61">
            <v>0.95</v>
          </cell>
          <cell r="AK61">
            <v>1885511.686</v>
          </cell>
          <cell r="AL61">
            <v>1885511.686</v>
          </cell>
          <cell r="AM61">
            <v>629073.70799999998</v>
          </cell>
          <cell r="AN61">
            <v>129507.13099999999</v>
          </cell>
          <cell r="AO61">
            <v>189200.75599999999</v>
          </cell>
          <cell r="AP61">
            <v>67351.913</v>
          </cell>
          <cell r="AQ61">
            <v>60035.512999999999</v>
          </cell>
          <cell r="AR61">
            <v>117062.412</v>
          </cell>
          <cell r="AS61">
            <v>4963254.8049999997</v>
          </cell>
          <cell r="AU61">
            <v>1802697.263</v>
          </cell>
          <cell r="AV61">
            <v>1802697.263</v>
          </cell>
          <cell r="AW61">
            <v>601443.87399999995</v>
          </cell>
          <cell r="AX61">
            <v>123818.989</v>
          </cell>
          <cell r="AY61">
            <v>180890.78200000001</v>
          </cell>
          <cell r="AZ61">
            <v>64393.718999999997</v>
          </cell>
          <cell r="BA61">
            <v>57398.665000000001</v>
          </cell>
          <cell r="BB61">
            <v>111920.86</v>
          </cell>
          <cell r="BC61">
            <v>4745261.415</v>
          </cell>
          <cell r="BE61">
            <v>12717.6</v>
          </cell>
          <cell r="BF61">
            <v>1525279.1329999999</v>
          </cell>
          <cell r="BG61">
            <v>616651.71200000006</v>
          </cell>
          <cell r="BH61">
            <v>114712.82399999999</v>
          </cell>
          <cell r="BI61">
            <v>201298.37400000001</v>
          </cell>
          <cell r="BJ61">
            <v>65914.687000000005</v>
          </cell>
          <cell r="BK61">
            <v>59028.42</v>
          </cell>
          <cell r="BL61">
            <v>117498.159</v>
          </cell>
          <cell r="BM61">
            <v>2713100.909</v>
          </cell>
          <cell r="BO61">
            <v>12717.6</v>
          </cell>
          <cell r="BP61">
            <v>1525279.1329999999</v>
          </cell>
          <cell r="BQ61">
            <v>616651.71200000006</v>
          </cell>
          <cell r="BR61">
            <v>114712.82399999999</v>
          </cell>
          <cell r="BS61">
            <v>201298.37299999999</v>
          </cell>
          <cell r="BT61">
            <v>65914.687000000005</v>
          </cell>
          <cell r="BU61">
            <v>59028.42</v>
          </cell>
          <cell r="BV61">
            <v>117498.158</v>
          </cell>
          <cell r="BW61">
            <v>2713100.9070000001</v>
          </cell>
          <cell r="BY61">
            <v>0</v>
          </cell>
          <cell r="BZ61">
            <v>0</v>
          </cell>
          <cell r="CA61">
            <v>0</v>
          </cell>
          <cell r="CB61">
            <v>0</v>
          </cell>
          <cell r="CC61">
            <v>0</v>
          </cell>
          <cell r="CD61">
            <v>0</v>
          </cell>
          <cell r="CE61">
            <v>0</v>
          </cell>
          <cell r="CF61">
            <v>0</v>
          </cell>
          <cell r="CG61">
            <v>0</v>
          </cell>
          <cell r="CI61">
            <v>12081.72</v>
          </cell>
          <cell r="CJ61">
            <v>1449015.176</v>
          </cell>
          <cell r="CK61">
            <v>585819.12600000005</v>
          </cell>
          <cell r="CL61">
            <v>108977.183</v>
          </cell>
          <cell r="CM61">
            <v>191233.45499999999</v>
          </cell>
          <cell r="CN61">
            <v>62618.953000000001</v>
          </cell>
          <cell r="CO61">
            <v>56076.999000000003</v>
          </cell>
          <cell r="CP61">
            <v>111623.251</v>
          </cell>
          <cell r="CQ61">
            <v>2577445.8630000004</v>
          </cell>
          <cell r="CS61">
            <v>754.48599999999999</v>
          </cell>
          <cell r="CT61">
            <v>57359.201000000001</v>
          </cell>
          <cell r="CU61">
            <v>22511.07</v>
          </cell>
          <cell r="CV61">
            <v>3525.4850000000001</v>
          </cell>
          <cell r="CW61">
            <v>6421.63</v>
          </cell>
          <cell r="CX61">
            <v>1812.673</v>
          </cell>
          <cell r="CY61">
            <v>1637.7729999999999</v>
          </cell>
          <cell r="CZ61">
            <v>2873.6190000000001</v>
          </cell>
          <cell r="DB61">
            <v>759.61</v>
          </cell>
          <cell r="DC61">
            <v>101187.018</v>
          </cell>
          <cell r="DD61">
            <v>56462.481</v>
          </cell>
          <cell r="DE61">
            <v>11428.839</v>
          </cell>
          <cell r="DF61">
            <v>20882.692999999999</v>
          </cell>
          <cell r="DG61">
            <v>7229.5230000000001</v>
          </cell>
          <cell r="DH61">
            <v>6544.4809999999998</v>
          </cell>
          <cell r="DI61">
            <v>13860.434999999999</v>
          </cell>
          <cell r="DJ61">
            <v>218355.08</v>
          </cell>
          <cell r="DL61">
            <v>0.22062000000000001</v>
          </cell>
          <cell r="DM61">
            <v>0.22062000000000001</v>
          </cell>
          <cell r="DN61">
            <v>0.87283500000000003</v>
          </cell>
          <cell r="DO61">
            <v>1.1972959999999999</v>
          </cell>
          <cell r="DP61">
            <v>1.18468</v>
          </cell>
          <cell r="DQ61">
            <v>1.986728</v>
          </cell>
          <cell r="DS61">
            <v>0</v>
          </cell>
          <cell r="DT61">
            <v>0</v>
          </cell>
          <cell r="DU61">
            <v>0</v>
          </cell>
          <cell r="DV61">
            <v>0</v>
          </cell>
          <cell r="DW61">
            <v>0</v>
          </cell>
          <cell r="DX61">
            <v>0</v>
          </cell>
          <cell r="DY61">
            <v>0</v>
          </cell>
          <cell r="DZ61">
            <v>0</v>
          </cell>
          <cell r="EA61">
            <v>0</v>
          </cell>
          <cell r="EC61">
            <v>0</v>
          </cell>
          <cell r="ED61">
            <v>0</v>
          </cell>
          <cell r="EE61">
            <v>0</v>
          </cell>
          <cell r="EF61">
            <v>0</v>
          </cell>
          <cell r="EG61">
            <v>0</v>
          </cell>
          <cell r="EH61">
            <v>0</v>
          </cell>
          <cell r="EI61">
            <v>0</v>
          </cell>
          <cell r="EJ61">
            <v>0</v>
          </cell>
          <cell r="EK61">
            <v>0</v>
          </cell>
          <cell r="EM61">
            <v>14379.311</v>
          </cell>
          <cell r="EN61">
            <v>14515.123</v>
          </cell>
          <cell r="EP61">
            <v>16785.929</v>
          </cell>
          <cell r="EQ61">
            <v>17068.848999999998</v>
          </cell>
          <cell r="ES61">
            <v>8553.23</v>
          </cell>
          <cell r="ET61">
            <v>9933.0339999999997</v>
          </cell>
          <cell r="EX61">
            <v>683775.77</v>
          </cell>
          <cell r="EY61">
            <v>795269.96600000001</v>
          </cell>
          <cell r="FA61">
            <v>162.971</v>
          </cell>
          <cell r="FB61">
            <v>189.23400000000001</v>
          </cell>
          <cell r="FC61">
            <v>14675.025</v>
          </cell>
          <cell r="FD61">
            <v>17813.547999999999</v>
          </cell>
          <cell r="FE61">
            <v>6777.1170000000002</v>
          </cell>
          <cell r="FF61">
            <v>7735.4750000000004</v>
          </cell>
          <cell r="FK61">
            <v>545330.91399999999</v>
          </cell>
          <cell r="FL61">
            <v>552898.80799999996</v>
          </cell>
          <cell r="FM61">
            <v>548313.45600000001</v>
          </cell>
          <cell r="FN61">
            <v>12180.953</v>
          </cell>
          <cell r="FO61">
            <v>5775.5910000000003</v>
          </cell>
          <cell r="FP61">
            <v>63584.589</v>
          </cell>
          <cell r="FQ61">
            <v>471357.67499999999</v>
          </cell>
          <cell r="FR61">
            <v>552898.80799999996</v>
          </cell>
          <cell r="FS61">
            <v>0</v>
          </cell>
          <cell r="FU61">
            <v>0.08</v>
          </cell>
          <cell r="FV61">
            <v>-61067.14</v>
          </cell>
          <cell r="FW61">
            <v>0</v>
          </cell>
          <cell r="FX61">
            <v>0</v>
          </cell>
          <cell r="FY61">
            <v>0</v>
          </cell>
          <cell r="FZ61">
            <v>92.7</v>
          </cell>
          <cell r="GA61">
            <v>0.27</v>
          </cell>
          <cell r="GB61">
            <v>-186928.83</v>
          </cell>
          <cell r="GE61">
            <v>0.05</v>
          </cell>
          <cell r="GF61">
            <v>-40260.15</v>
          </cell>
          <cell r="GO61">
            <v>1.2500000000000001E-2</v>
          </cell>
          <cell r="GP61">
            <v>-32218.07</v>
          </cell>
          <cell r="GQ61" t="str">
            <v xml:space="preserve"> </v>
          </cell>
          <cell r="GR61">
            <v>0</v>
          </cell>
          <cell r="GS61">
            <v>0</v>
          </cell>
          <cell r="GV61">
            <v>0</v>
          </cell>
          <cell r="GW61">
            <v>0</v>
          </cell>
          <cell r="GX61">
            <v>-93285.209999999992</v>
          </cell>
          <cell r="GY61">
            <v>-227188.97999999998</v>
          </cell>
          <cell r="GZ61">
            <v>-320474.19</v>
          </cell>
          <cell r="HC61">
            <v>-320474.19</v>
          </cell>
          <cell r="HE61">
            <v>86751.612487769991</v>
          </cell>
          <cell r="HF61">
            <v>140.28784560000022</v>
          </cell>
          <cell r="HG61">
            <v>16825.354193339987</v>
          </cell>
          <cell r="HH61">
            <v>26911.760201310011</v>
          </cell>
          <cell r="HI61">
            <v>6867.2600267359858</v>
          </cell>
          <cell r="HJ61">
            <v>11923.708240920027</v>
          </cell>
          <cell r="HK61">
            <v>6547.7270183520077</v>
          </cell>
          <cell r="HL61">
            <v>5863.6707404879899</v>
          </cell>
          <cell r="HM61">
            <v>11671.844221023992</v>
          </cell>
        </row>
        <row r="62">
          <cell r="B62" t="str">
            <v>72-10-140</v>
          </cell>
          <cell r="C62" t="str">
            <v>Devon-GTH00086</v>
          </cell>
          <cell r="D62" t="str">
            <v>Goforth 2 &amp; 3H CDP</v>
          </cell>
          <cell r="E62">
            <v>13863</v>
          </cell>
          <cell r="F62">
            <v>16123</v>
          </cell>
          <cell r="H62">
            <v>2.9171999999999998</v>
          </cell>
          <cell r="I62">
            <v>2.9171999999999998</v>
          </cell>
          <cell r="J62">
            <v>0.95530000000000004</v>
          </cell>
          <cell r="K62">
            <v>0.2041</v>
          </cell>
          <cell r="L62">
            <v>0.27739999999999998</v>
          </cell>
          <cell r="M62">
            <v>0.1026</v>
          </cell>
          <cell r="N62">
            <v>8.2199999999999995E-2</v>
          </cell>
          <cell r="O62">
            <v>0.17249999999999999</v>
          </cell>
          <cell r="P62">
            <v>4.7112999999999996</v>
          </cell>
          <cell r="Q62">
            <v>1.5095000000000001</v>
          </cell>
          <cell r="R62">
            <v>1184.2</v>
          </cell>
          <cell r="T62" t="str">
            <v>PriceTableDevonNGL</v>
          </cell>
          <cell r="Y62">
            <v>41332</v>
          </cell>
          <cell r="Z62">
            <v>14.65</v>
          </cell>
          <cell r="AB62">
            <v>13194.957</v>
          </cell>
          <cell r="AC62">
            <v>15406.9</v>
          </cell>
          <cell r="AE62" t="str">
            <v>Yes</v>
          </cell>
          <cell r="AG62" t="str">
            <v>Yes</v>
          </cell>
          <cell r="AI62">
            <v>0.95</v>
          </cell>
          <cell r="AK62">
            <v>40260.633000000002</v>
          </cell>
          <cell r="AL62">
            <v>40260.633000000002</v>
          </cell>
          <cell r="AM62">
            <v>13184.212</v>
          </cell>
          <cell r="AN62">
            <v>2816.8090000000002</v>
          </cell>
          <cell r="AO62">
            <v>3828.431</v>
          </cell>
          <cell r="AP62">
            <v>1415.9949999999999</v>
          </cell>
          <cell r="AQ62">
            <v>1134.452</v>
          </cell>
          <cell r="AR62">
            <v>2380.694</v>
          </cell>
          <cell r="AS62">
            <v>105281.859</v>
          </cell>
          <cell r="AU62">
            <v>38492.328999999998</v>
          </cell>
          <cell r="AV62">
            <v>38492.328999999998</v>
          </cell>
          <cell r="AW62">
            <v>12605.142</v>
          </cell>
          <cell r="AX62">
            <v>2693.0909999999999</v>
          </cell>
          <cell r="AY62">
            <v>3660.2809999999999</v>
          </cell>
          <cell r="AZ62">
            <v>1353.8030000000001</v>
          </cell>
          <cell r="BA62">
            <v>1084.625</v>
          </cell>
          <cell r="BB62">
            <v>2276.13</v>
          </cell>
          <cell r="BC62">
            <v>100657.73</v>
          </cell>
          <cell r="BE62">
            <v>271.55399999999997</v>
          </cell>
          <cell r="BF62">
            <v>32568.721000000001</v>
          </cell>
          <cell r="BG62">
            <v>12923.87</v>
          </cell>
          <cell r="BH62">
            <v>2495.0300000000002</v>
          </cell>
          <cell r="BI62">
            <v>4073.223</v>
          </cell>
          <cell r="BJ62">
            <v>1385.779</v>
          </cell>
          <cell r="BK62">
            <v>1115.422</v>
          </cell>
          <cell r="BL62">
            <v>2389.556</v>
          </cell>
          <cell r="BM62">
            <v>57223.154999999999</v>
          </cell>
          <cell r="BO62">
            <v>271.55399999999997</v>
          </cell>
          <cell r="BP62">
            <v>32568.722000000002</v>
          </cell>
          <cell r="BQ62">
            <v>12923.87</v>
          </cell>
          <cell r="BR62">
            <v>2495.0300000000002</v>
          </cell>
          <cell r="BS62">
            <v>4073.2240000000002</v>
          </cell>
          <cell r="BT62">
            <v>1385.78</v>
          </cell>
          <cell r="BU62">
            <v>1115.421</v>
          </cell>
          <cell r="BV62">
            <v>2389.5549999999998</v>
          </cell>
          <cell r="BW62">
            <v>57223.156000000003</v>
          </cell>
          <cell r="BY62">
            <v>0</v>
          </cell>
          <cell r="BZ62">
            <v>0</v>
          </cell>
          <cell r="CA62">
            <v>0</v>
          </cell>
          <cell r="CB62">
            <v>0</v>
          </cell>
          <cell r="CC62">
            <v>0</v>
          </cell>
          <cell r="CD62">
            <v>0</v>
          </cell>
          <cell r="CE62">
            <v>0</v>
          </cell>
          <cell r="CF62">
            <v>0</v>
          </cell>
          <cell r="CG62">
            <v>0</v>
          </cell>
          <cell r="CI62">
            <v>257.976</v>
          </cell>
          <cell r="CJ62">
            <v>30940.285</v>
          </cell>
          <cell r="CK62">
            <v>12277.677</v>
          </cell>
          <cell r="CL62">
            <v>2370.279</v>
          </cell>
          <cell r="CM62">
            <v>3869.5619999999999</v>
          </cell>
          <cell r="CN62">
            <v>1316.49</v>
          </cell>
          <cell r="CO62">
            <v>1059.6510000000001</v>
          </cell>
          <cell r="CP62">
            <v>2270.078</v>
          </cell>
          <cell r="CQ62">
            <v>54361.997999999992</v>
          </cell>
          <cell r="CS62">
            <v>16.11</v>
          </cell>
          <cell r="CT62">
            <v>1224.77</v>
          </cell>
          <cell r="CU62">
            <v>471.79</v>
          </cell>
          <cell r="CV62">
            <v>76.680000000000007</v>
          </cell>
          <cell r="CW62">
            <v>129.94</v>
          </cell>
          <cell r="CX62">
            <v>38.109000000000002</v>
          </cell>
          <cell r="CY62">
            <v>30.948</v>
          </cell>
          <cell r="CZ62">
            <v>58.441000000000003</v>
          </cell>
          <cell r="DB62">
            <v>16.22</v>
          </cell>
          <cell r="DC62">
            <v>2160.6089999999999</v>
          </cell>
          <cell r="DD62">
            <v>1183.348</v>
          </cell>
          <cell r="DE62">
            <v>248.58</v>
          </cell>
          <cell r="DF62">
            <v>422.55599999999998</v>
          </cell>
          <cell r="DG62">
            <v>151.99199999999999</v>
          </cell>
          <cell r="DH62">
            <v>123.667</v>
          </cell>
          <cell r="DI62">
            <v>281.87900000000002</v>
          </cell>
          <cell r="DJ62">
            <v>4588.8509999999997</v>
          </cell>
          <cell r="DL62">
            <v>0.22062000000000001</v>
          </cell>
          <cell r="DM62">
            <v>0.22062000000000001</v>
          </cell>
          <cell r="DN62">
            <v>0.87283500000000003</v>
          </cell>
          <cell r="DO62">
            <v>1.1972959999999999</v>
          </cell>
          <cell r="DP62">
            <v>1.18468</v>
          </cell>
          <cell r="DQ62">
            <v>1.986728</v>
          </cell>
          <cell r="DS62">
            <v>0</v>
          </cell>
          <cell r="DT62">
            <v>0</v>
          </cell>
          <cell r="DU62">
            <v>0</v>
          </cell>
          <cell r="DV62">
            <v>0</v>
          </cell>
          <cell r="DW62">
            <v>0</v>
          </cell>
          <cell r="DX62">
            <v>0</v>
          </cell>
          <cell r="DY62">
            <v>0</v>
          </cell>
          <cell r="DZ62">
            <v>0</v>
          </cell>
          <cell r="EA62">
            <v>0</v>
          </cell>
          <cell r="EC62">
            <v>0</v>
          </cell>
          <cell r="ED62">
            <v>0</v>
          </cell>
          <cell r="EE62">
            <v>0</v>
          </cell>
          <cell r="EF62">
            <v>0</v>
          </cell>
          <cell r="EG62">
            <v>0</v>
          </cell>
          <cell r="EH62">
            <v>0</v>
          </cell>
          <cell r="EI62">
            <v>0</v>
          </cell>
          <cell r="EJ62">
            <v>0</v>
          </cell>
          <cell r="EK62">
            <v>0</v>
          </cell>
          <cell r="EM62">
            <v>290.226</v>
          </cell>
          <cell r="EN62">
            <v>292.96699999999998</v>
          </cell>
          <cell r="EP62">
            <v>336.113</v>
          </cell>
          <cell r="EQ62">
            <v>341.77800000000002</v>
          </cell>
          <cell r="ES62">
            <v>61.878</v>
          </cell>
          <cell r="ET62">
            <v>71.625</v>
          </cell>
          <cell r="EX62">
            <v>13801.121999999999</v>
          </cell>
          <cell r="EY62">
            <v>16051.375</v>
          </cell>
          <cell r="FA62">
            <v>3.2890000000000001</v>
          </cell>
          <cell r="FB62">
            <v>3.819</v>
          </cell>
          <cell r="FC62">
            <v>296.19600000000003</v>
          </cell>
          <cell r="FD62">
            <v>359.541</v>
          </cell>
          <cell r="FE62">
            <v>136.78700000000001</v>
          </cell>
          <cell r="FF62">
            <v>156.12899999999999</v>
          </cell>
          <cell r="FK62">
            <v>10827.779</v>
          </cell>
          <cell r="FL62">
            <v>10978.043</v>
          </cell>
          <cell r="FM62">
            <v>10886.999</v>
          </cell>
          <cell r="FN62">
            <v>241.858</v>
          </cell>
          <cell r="FO62">
            <v>114.67700000000001</v>
          </cell>
          <cell r="FP62">
            <v>1262.499</v>
          </cell>
          <cell r="FQ62">
            <v>9359.009</v>
          </cell>
          <cell r="FR62">
            <v>10978.043</v>
          </cell>
          <cell r="FS62">
            <v>0</v>
          </cell>
          <cell r="FU62">
            <v>0.08</v>
          </cell>
          <cell r="FV62">
            <v>-1232.55</v>
          </cell>
          <cell r="FW62">
            <v>0</v>
          </cell>
          <cell r="FX62">
            <v>0</v>
          </cell>
          <cell r="FY62">
            <v>0</v>
          </cell>
          <cell r="FZ62">
            <v>141.5</v>
          </cell>
          <cell r="GA62">
            <v>0.2</v>
          </cell>
          <cell r="GB62">
            <v>-2772.6</v>
          </cell>
          <cell r="GE62">
            <v>0.25</v>
          </cell>
          <cell r="GF62">
            <v>-4030.75</v>
          </cell>
          <cell r="GO62">
            <v>1.2500000000000001E-2</v>
          </cell>
          <cell r="GP62">
            <v>-679.52</v>
          </cell>
          <cell r="GQ62" t="str">
            <v>72-12-140</v>
          </cell>
          <cell r="GR62">
            <v>2302</v>
          </cell>
          <cell r="GS62">
            <v>-200</v>
          </cell>
          <cell r="GV62">
            <v>0</v>
          </cell>
          <cell r="GW62">
            <v>0</v>
          </cell>
          <cell r="GX62">
            <v>-1912.07</v>
          </cell>
          <cell r="GY62">
            <v>-7003.35</v>
          </cell>
          <cell r="GZ62">
            <v>-8915.42</v>
          </cell>
          <cell r="HC62">
            <v>-8915.42</v>
          </cell>
          <cell r="HE62">
            <v>1802.7484742750016</v>
          </cell>
          <cell r="HF62">
            <v>2.9955783599999943</v>
          </cell>
          <cell r="HG62">
            <v>359.26555032000033</v>
          </cell>
          <cell r="HH62">
            <v>564.01986715500095</v>
          </cell>
          <cell r="HI62">
            <v>149.36387329600024</v>
          </cell>
          <cell r="HJ62">
            <v>241.27311348000006</v>
          </cell>
          <cell r="HK62">
            <v>137.65839639199999</v>
          </cell>
          <cell r="HL62">
            <v>110.80180728799992</v>
          </cell>
          <cell r="HM62">
            <v>237.37028798400013</v>
          </cell>
        </row>
        <row r="63">
          <cell r="B63" t="str">
            <v>72-10-142</v>
          </cell>
          <cell r="C63" t="str">
            <v>Devon-GTH00086</v>
          </cell>
          <cell r="D63" t="str">
            <v>Martha Reeves 1&amp;2 CDP</v>
          </cell>
          <cell r="E63">
            <v>24686</v>
          </cell>
          <cell r="F63">
            <v>30072</v>
          </cell>
          <cell r="H63">
            <v>3.3765999999999998</v>
          </cell>
          <cell r="I63">
            <v>3.3765999999999998</v>
          </cell>
          <cell r="J63">
            <v>1.2514000000000001</v>
          </cell>
          <cell r="K63">
            <v>0.2041</v>
          </cell>
          <cell r="L63">
            <v>0.38440000000000002</v>
          </cell>
          <cell r="M63">
            <v>0.1162</v>
          </cell>
          <cell r="N63">
            <v>0.12659999999999999</v>
          </cell>
          <cell r="O63">
            <v>0.16470000000000001</v>
          </cell>
          <cell r="P63">
            <v>5.6239999999999997</v>
          </cell>
          <cell r="Q63">
            <v>0.64219999999999999</v>
          </cell>
          <cell r="R63">
            <v>1239.8</v>
          </cell>
          <cell r="T63" t="str">
            <v>PriceTableDevonNGL</v>
          </cell>
          <cell r="Y63">
            <v>41316</v>
          </cell>
          <cell r="Z63">
            <v>14.65</v>
          </cell>
          <cell r="AB63">
            <v>23491.413</v>
          </cell>
          <cell r="AC63">
            <v>28736.358</v>
          </cell>
          <cell r="AE63" t="str">
            <v>Yes</v>
          </cell>
          <cell r="AG63" t="str">
            <v>Yes</v>
          </cell>
          <cell r="AI63">
            <v>0.95</v>
          </cell>
          <cell r="AK63">
            <v>82965.051000000007</v>
          </cell>
          <cell r="AL63">
            <v>82965.051000000007</v>
          </cell>
          <cell r="AM63">
            <v>30747.634999999998</v>
          </cell>
          <cell r="AN63">
            <v>5014.857</v>
          </cell>
          <cell r="AO63">
            <v>9444.9339999999993</v>
          </cell>
          <cell r="AP63">
            <v>2855.1019999999999</v>
          </cell>
          <cell r="AQ63">
            <v>3110.6370000000002</v>
          </cell>
          <cell r="AR63">
            <v>4046.7759999999998</v>
          </cell>
          <cell r="AS63">
            <v>221150.04300000003</v>
          </cell>
          <cell r="AU63">
            <v>79321.104999999996</v>
          </cell>
          <cell r="AV63">
            <v>79321.104999999996</v>
          </cell>
          <cell r="AW63">
            <v>29397.153999999999</v>
          </cell>
          <cell r="AX63">
            <v>4794.5969999999998</v>
          </cell>
          <cell r="AY63">
            <v>9030.0990000000002</v>
          </cell>
          <cell r="AZ63">
            <v>2729.7020000000002</v>
          </cell>
          <cell r="BA63">
            <v>2974.0129999999999</v>
          </cell>
          <cell r="BB63">
            <v>3869.0360000000001</v>
          </cell>
          <cell r="BC63">
            <v>211436.81099999999</v>
          </cell>
          <cell r="BE63">
            <v>559.59100000000001</v>
          </cell>
          <cell r="BF63">
            <v>67114.334000000003</v>
          </cell>
          <cell r="BG63">
            <v>30140.476999999999</v>
          </cell>
          <cell r="BH63">
            <v>4441.982</v>
          </cell>
          <cell r="BI63">
            <v>10048.849</v>
          </cell>
          <cell r="BJ63">
            <v>2794.1770000000001</v>
          </cell>
          <cell r="BK63">
            <v>3058.4560000000001</v>
          </cell>
          <cell r="BL63">
            <v>4061.8389999999999</v>
          </cell>
          <cell r="BM63">
            <v>122219.70500000002</v>
          </cell>
          <cell r="BO63">
            <v>559.59100000000001</v>
          </cell>
          <cell r="BP63">
            <v>67114.334000000003</v>
          </cell>
          <cell r="BQ63">
            <v>30140.476999999999</v>
          </cell>
          <cell r="BR63">
            <v>4441.982</v>
          </cell>
          <cell r="BS63">
            <v>10048.849</v>
          </cell>
          <cell r="BT63">
            <v>2794.1770000000001</v>
          </cell>
          <cell r="BU63">
            <v>3058.4560000000001</v>
          </cell>
          <cell r="BV63">
            <v>4061.84</v>
          </cell>
          <cell r="BW63">
            <v>122219.70600000001</v>
          </cell>
          <cell r="BY63">
            <v>0</v>
          </cell>
          <cell r="BZ63">
            <v>0</v>
          </cell>
          <cell r="CA63">
            <v>0</v>
          </cell>
          <cell r="CB63">
            <v>0</v>
          </cell>
          <cell r="CC63">
            <v>0</v>
          </cell>
          <cell r="CD63">
            <v>0</v>
          </cell>
          <cell r="CE63">
            <v>0</v>
          </cell>
          <cell r="CF63">
            <v>0</v>
          </cell>
          <cell r="CG63">
            <v>0</v>
          </cell>
          <cell r="CI63">
            <v>531.61099999999999</v>
          </cell>
          <cell r="CJ63">
            <v>63758.616999999998</v>
          </cell>
          <cell r="CK63">
            <v>28633.453000000001</v>
          </cell>
          <cell r="CL63">
            <v>4219.8829999999998</v>
          </cell>
          <cell r="CM63">
            <v>9546.4069999999992</v>
          </cell>
          <cell r="CN63">
            <v>2654.4679999999998</v>
          </cell>
          <cell r="CO63">
            <v>2905.5329999999999</v>
          </cell>
          <cell r="CP63">
            <v>3858.7469999999998</v>
          </cell>
          <cell r="CQ63">
            <v>116108.71899999998</v>
          </cell>
          <cell r="CS63">
            <v>33.198</v>
          </cell>
          <cell r="CT63">
            <v>2523.8820000000001</v>
          </cell>
          <cell r="CU63">
            <v>1100.288</v>
          </cell>
          <cell r="CV63">
            <v>136.51599999999999</v>
          </cell>
          <cell r="CW63">
            <v>320.56900000000002</v>
          </cell>
          <cell r="CX63">
            <v>76.840999999999994</v>
          </cell>
          <cell r="CY63">
            <v>84.858000000000004</v>
          </cell>
          <cell r="CZ63">
            <v>99.338999999999999</v>
          </cell>
          <cell r="DB63">
            <v>33.423999999999999</v>
          </cell>
          <cell r="DC63">
            <v>4452.3649999999998</v>
          </cell>
          <cell r="DD63">
            <v>2759.7530000000002</v>
          </cell>
          <cell r="DE63">
            <v>442.55500000000001</v>
          </cell>
          <cell r="DF63">
            <v>1042.4680000000001</v>
          </cell>
          <cell r="DG63">
            <v>306.46499999999997</v>
          </cell>
          <cell r="DH63">
            <v>339.09100000000001</v>
          </cell>
          <cell r="DI63">
            <v>479.14699999999999</v>
          </cell>
          <cell r="DJ63">
            <v>9855.2680000000018</v>
          </cell>
          <cell r="DL63">
            <v>0.22062000000000001</v>
          </cell>
          <cell r="DM63">
            <v>0.22062000000000001</v>
          </cell>
          <cell r="DN63">
            <v>0.87283500000000003</v>
          </cell>
          <cell r="DO63">
            <v>1.1972959999999999</v>
          </cell>
          <cell r="DP63">
            <v>1.18468</v>
          </cell>
          <cell r="DQ63">
            <v>1.986728</v>
          </cell>
          <cell r="DS63">
            <v>0</v>
          </cell>
          <cell r="DT63">
            <v>0</v>
          </cell>
          <cell r="DU63">
            <v>0</v>
          </cell>
          <cell r="DV63">
            <v>0</v>
          </cell>
          <cell r="DW63">
            <v>0</v>
          </cell>
          <cell r="DX63">
            <v>0</v>
          </cell>
          <cell r="DY63">
            <v>0</v>
          </cell>
          <cell r="DZ63">
            <v>0</v>
          </cell>
          <cell r="EA63">
            <v>0</v>
          </cell>
          <cell r="EC63">
            <v>0</v>
          </cell>
          <cell r="ED63">
            <v>0</v>
          </cell>
          <cell r="EE63">
            <v>0</v>
          </cell>
          <cell r="EF63">
            <v>0</v>
          </cell>
          <cell r="EG63">
            <v>0</v>
          </cell>
          <cell r="EH63">
            <v>0</v>
          </cell>
          <cell r="EI63">
            <v>0</v>
          </cell>
          <cell r="EJ63">
            <v>0</v>
          </cell>
          <cell r="EK63">
            <v>0</v>
          </cell>
          <cell r="EM63">
            <v>541.31799999999998</v>
          </cell>
          <cell r="EN63">
            <v>546.43000000000006</v>
          </cell>
          <cell r="EP63">
            <v>626.90599999999995</v>
          </cell>
          <cell r="EQ63">
            <v>637.47199999999998</v>
          </cell>
          <cell r="ES63">
            <v>115.411</v>
          </cell>
          <cell r="ET63">
            <v>133.59199999999998</v>
          </cell>
          <cell r="EX63">
            <v>24570.589</v>
          </cell>
          <cell r="EY63">
            <v>29938.407999999999</v>
          </cell>
          <cell r="FA63">
            <v>5.8559999999999999</v>
          </cell>
          <cell r="FB63">
            <v>7.1239999999999997</v>
          </cell>
          <cell r="FC63">
            <v>527.32799999999997</v>
          </cell>
          <cell r="FD63">
            <v>670.60199999999998</v>
          </cell>
          <cell r="FE63">
            <v>243.52699999999999</v>
          </cell>
          <cell r="FF63">
            <v>291.20699999999999</v>
          </cell>
          <cell r="FK63">
            <v>18899.237999999998</v>
          </cell>
          <cell r="FL63">
            <v>19161.513999999999</v>
          </cell>
          <cell r="FM63">
            <v>19002.601999999999</v>
          </cell>
          <cell r="FN63">
            <v>422.149</v>
          </cell>
          <cell r="FO63">
            <v>200.16200000000001</v>
          </cell>
          <cell r="FP63">
            <v>2203.6170000000002</v>
          </cell>
          <cell r="FQ63">
            <v>16335.588</v>
          </cell>
          <cell r="FR63">
            <v>19161.513999999999</v>
          </cell>
          <cell r="FS63">
            <v>0</v>
          </cell>
          <cell r="FU63">
            <v>0.08</v>
          </cell>
          <cell r="FV63">
            <v>-2298.91</v>
          </cell>
          <cell r="FW63">
            <v>0</v>
          </cell>
          <cell r="FX63">
            <v>0</v>
          </cell>
          <cell r="FY63">
            <v>0</v>
          </cell>
          <cell r="FZ63">
            <v>261.39999999999998</v>
          </cell>
          <cell r="GA63">
            <v>0.1</v>
          </cell>
          <cell r="GB63">
            <v>-2468.6</v>
          </cell>
          <cell r="GE63">
            <v>0.25</v>
          </cell>
          <cell r="GF63">
            <v>-7518</v>
          </cell>
          <cell r="GO63">
            <v>1.2500000000000001E-2</v>
          </cell>
          <cell r="GP63">
            <v>-1451.36</v>
          </cell>
          <cell r="GQ63" t="str">
            <v xml:space="preserve"> </v>
          </cell>
          <cell r="GR63">
            <v>0</v>
          </cell>
          <cell r="GS63">
            <v>0</v>
          </cell>
          <cell r="GV63">
            <v>0</v>
          </cell>
          <cell r="GW63">
            <v>0</v>
          </cell>
          <cell r="GX63">
            <v>-3750.2699999999995</v>
          </cell>
          <cell r="GY63">
            <v>-9986.6</v>
          </cell>
          <cell r="GZ63">
            <v>-13736.87</v>
          </cell>
          <cell r="HC63">
            <v>-13736.87</v>
          </cell>
          <cell r="HE63">
            <v>3907.9145091160008</v>
          </cell>
          <cell r="HF63">
            <v>6.1729476000000041</v>
          </cell>
          <cell r="HG63">
            <v>740.33828454000093</v>
          </cell>
          <cell r="HH63">
            <v>1315.3832930399979</v>
          </cell>
          <cell r="HI63">
            <v>265.91824430400015</v>
          </cell>
          <cell r="HJ63">
            <v>595.2329885600011</v>
          </cell>
          <cell r="HK63">
            <v>277.56378215200056</v>
          </cell>
          <cell r="HL63">
            <v>303.81640594400045</v>
          </cell>
          <cell r="HM63">
            <v>403.4885629760002</v>
          </cell>
        </row>
        <row r="64">
          <cell r="B64" t="str">
            <v>72-10-153</v>
          </cell>
          <cell r="C64" t="str">
            <v>Devon-GTH00086</v>
          </cell>
          <cell r="D64" t="str">
            <v>J E Carter 1,4,5,7 CDP</v>
          </cell>
          <cell r="E64">
            <v>29144</v>
          </cell>
          <cell r="F64">
            <v>36390</v>
          </cell>
          <cell r="H64">
            <v>3.4034</v>
          </cell>
          <cell r="I64">
            <v>3.4034</v>
          </cell>
          <cell r="J64">
            <v>1.3392999999999999</v>
          </cell>
          <cell r="K64">
            <v>0.25509999999999999</v>
          </cell>
          <cell r="L64">
            <v>0.43619999999999998</v>
          </cell>
          <cell r="M64">
            <v>0.1416</v>
          </cell>
          <cell r="N64">
            <v>0.1515</v>
          </cell>
          <cell r="O64">
            <v>0.32119999999999999</v>
          </cell>
          <cell r="P64">
            <v>6.0483000000000002</v>
          </cell>
          <cell r="Q64">
            <v>0.5161</v>
          </cell>
          <cell r="R64">
            <v>1270.8</v>
          </cell>
          <cell r="T64" t="str">
            <v>PriceTableDevonNGL</v>
          </cell>
          <cell r="Y64">
            <v>41404</v>
          </cell>
          <cell r="Z64">
            <v>14.65</v>
          </cell>
          <cell r="AB64">
            <v>27730.429</v>
          </cell>
          <cell r="AC64">
            <v>34773.745999999999</v>
          </cell>
          <cell r="AE64" t="str">
            <v>Yes</v>
          </cell>
          <cell r="AG64" t="str">
            <v>Yes</v>
          </cell>
          <cell r="AI64">
            <v>0.95</v>
          </cell>
          <cell r="AK64">
            <v>98713.377999999997</v>
          </cell>
          <cell r="AL64">
            <v>98713.377999999997</v>
          </cell>
          <cell r="AM64">
            <v>38845.514999999999</v>
          </cell>
          <cell r="AN64">
            <v>7399.0079999999998</v>
          </cell>
          <cell r="AO64">
            <v>12651.694</v>
          </cell>
          <cell r="AP64">
            <v>4107.0150000000003</v>
          </cell>
          <cell r="AQ64">
            <v>4394.1580000000004</v>
          </cell>
          <cell r="AR64">
            <v>9316.1949999999997</v>
          </cell>
          <cell r="AS64">
            <v>274140.34100000001</v>
          </cell>
          <cell r="AU64">
            <v>94377.741999999998</v>
          </cell>
          <cell r="AV64">
            <v>94377.741999999998</v>
          </cell>
          <cell r="AW64">
            <v>37139.364000000001</v>
          </cell>
          <cell r="AX64">
            <v>7074.0320000000002</v>
          </cell>
          <cell r="AY64">
            <v>12096.013000000001</v>
          </cell>
          <cell r="AZ64">
            <v>3926.6289999999999</v>
          </cell>
          <cell r="BA64">
            <v>4201.16</v>
          </cell>
          <cell r="BB64">
            <v>8907.0139999999992</v>
          </cell>
          <cell r="BC64">
            <v>262099.696</v>
          </cell>
          <cell r="BE64">
            <v>665.81200000000001</v>
          </cell>
          <cell r="BF64">
            <v>79853.896999999997</v>
          </cell>
          <cell r="BG64">
            <v>38078.453000000001</v>
          </cell>
          <cell r="BH64">
            <v>6553.7790000000005</v>
          </cell>
          <cell r="BI64">
            <v>13460.651</v>
          </cell>
          <cell r="BJ64">
            <v>4019.375</v>
          </cell>
          <cell r="BK64">
            <v>4320.4459999999999</v>
          </cell>
          <cell r="BL64">
            <v>9350.8729999999996</v>
          </cell>
          <cell r="BM64">
            <v>156303.28599999999</v>
          </cell>
          <cell r="BO64">
            <v>665.81200000000001</v>
          </cell>
          <cell r="BP64">
            <v>79853.895999999993</v>
          </cell>
          <cell r="BQ64">
            <v>38078.453000000001</v>
          </cell>
          <cell r="BR64">
            <v>6553.7780000000002</v>
          </cell>
          <cell r="BS64">
            <v>13460.651</v>
          </cell>
          <cell r="BT64">
            <v>4019.375</v>
          </cell>
          <cell r="BU64">
            <v>4320.4459999999999</v>
          </cell>
          <cell r="BV64">
            <v>9350.8729999999996</v>
          </cell>
          <cell r="BW64">
            <v>156303.28399999999</v>
          </cell>
          <cell r="BY64">
            <v>0</v>
          </cell>
          <cell r="BZ64">
            <v>0</v>
          </cell>
          <cell r="CA64">
            <v>0</v>
          </cell>
          <cell r="CB64">
            <v>0</v>
          </cell>
          <cell r="CC64">
            <v>0</v>
          </cell>
          <cell r="CD64">
            <v>0</v>
          </cell>
          <cell r="CE64">
            <v>0</v>
          </cell>
          <cell r="CF64">
            <v>0</v>
          </cell>
          <cell r="CG64">
            <v>0</v>
          </cell>
          <cell r="CI64">
            <v>632.52099999999996</v>
          </cell>
          <cell r="CJ64">
            <v>75861.202000000005</v>
          </cell>
          <cell r="CK64">
            <v>36174.53</v>
          </cell>
          <cell r="CL64">
            <v>6226.09</v>
          </cell>
          <cell r="CM64">
            <v>12787.618</v>
          </cell>
          <cell r="CN64">
            <v>3818.4059999999999</v>
          </cell>
          <cell r="CO64">
            <v>4104.424</v>
          </cell>
          <cell r="CP64">
            <v>8883.3289999999997</v>
          </cell>
          <cell r="CQ64">
            <v>148488.11999999997</v>
          </cell>
          <cell r="CS64">
            <v>39.5</v>
          </cell>
          <cell r="CT64">
            <v>3002.962</v>
          </cell>
          <cell r="CU64">
            <v>1390.066</v>
          </cell>
          <cell r="CV64">
            <v>201.41800000000001</v>
          </cell>
          <cell r="CW64">
            <v>429.40899999999999</v>
          </cell>
          <cell r="CX64">
            <v>110.53400000000001</v>
          </cell>
          <cell r="CY64">
            <v>119.873</v>
          </cell>
          <cell r="CZ64">
            <v>228.69200000000001</v>
          </cell>
          <cell r="DB64">
            <v>39.768000000000001</v>
          </cell>
          <cell r="DC64">
            <v>5297.5079999999998</v>
          </cell>
          <cell r="DD64">
            <v>3486.5770000000002</v>
          </cell>
          <cell r="DE64">
            <v>652.95299999999997</v>
          </cell>
          <cell r="DF64">
            <v>1396.4079999999999</v>
          </cell>
          <cell r="DG64">
            <v>440.84500000000003</v>
          </cell>
          <cell r="DH64">
            <v>479.00799999999998</v>
          </cell>
          <cell r="DI64">
            <v>1103.057</v>
          </cell>
          <cell r="DJ64">
            <v>12896.123999999998</v>
          </cell>
          <cell r="DL64">
            <v>0.22062000000000001</v>
          </cell>
          <cell r="DM64">
            <v>0.22062000000000001</v>
          </cell>
          <cell r="DN64">
            <v>0.87283500000000003</v>
          </cell>
          <cell r="DO64">
            <v>1.1972959999999999</v>
          </cell>
          <cell r="DP64">
            <v>1.18468</v>
          </cell>
          <cell r="DQ64">
            <v>1.986728</v>
          </cell>
          <cell r="DS64">
            <v>0</v>
          </cell>
          <cell r="DT64">
            <v>0</v>
          </cell>
          <cell r="DU64">
            <v>0</v>
          </cell>
          <cell r="DV64">
            <v>0</v>
          </cell>
          <cell r="DW64">
            <v>0</v>
          </cell>
          <cell r="DX64">
            <v>0</v>
          </cell>
          <cell r="DY64">
            <v>0</v>
          </cell>
          <cell r="DZ64">
            <v>0</v>
          </cell>
          <cell r="EA64">
            <v>0</v>
          </cell>
          <cell r="EC64">
            <v>0</v>
          </cell>
          <cell r="ED64">
            <v>0</v>
          </cell>
          <cell r="EE64">
            <v>0</v>
          </cell>
          <cell r="EF64">
            <v>0</v>
          </cell>
          <cell r="EG64">
            <v>0</v>
          </cell>
          <cell r="EH64">
            <v>0</v>
          </cell>
          <cell r="EI64">
            <v>0</v>
          </cell>
          <cell r="EJ64">
            <v>0</v>
          </cell>
          <cell r="EK64">
            <v>0</v>
          </cell>
          <cell r="EM64">
            <v>655.04700000000003</v>
          </cell>
          <cell r="EN64">
            <v>661.23299999999995</v>
          </cell>
          <cell r="EP64">
            <v>758.61599999999999</v>
          </cell>
          <cell r="EQ64">
            <v>771.40200000000004</v>
          </cell>
          <cell r="ES64">
            <v>139.65799999999999</v>
          </cell>
          <cell r="ET64">
            <v>161.65899999999999</v>
          </cell>
          <cell r="EX64">
            <v>29004.342000000001</v>
          </cell>
          <cell r="EY64">
            <v>36228.341</v>
          </cell>
          <cell r="FA64">
            <v>6.9130000000000003</v>
          </cell>
          <cell r="FB64">
            <v>8.6210000000000004</v>
          </cell>
          <cell r="FC64">
            <v>622.48400000000004</v>
          </cell>
          <cell r="FD64">
            <v>811.49199999999996</v>
          </cell>
          <cell r="FE64">
            <v>287.471</v>
          </cell>
          <cell r="FF64">
            <v>352.38799999999998</v>
          </cell>
          <cell r="FK64">
            <v>21899.582000000002</v>
          </cell>
          <cell r="FL64">
            <v>22203.495999999999</v>
          </cell>
          <cell r="FM64">
            <v>22019.356</v>
          </cell>
          <cell r="FN64">
            <v>489.16699999999997</v>
          </cell>
          <cell r="FO64">
            <v>231.93799999999999</v>
          </cell>
          <cell r="FP64">
            <v>2553.451</v>
          </cell>
          <cell r="FQ64">
            <v>18928.939999999999</v>
          </cell>
          <cell r="FR64">
            <v>22203.495999999999</v>
          </cell>
          <cell r="FS64">
            <v>0</v>
          </cell>
          <cell r="FU64">
            <v>0.08</v>
          </cell>
          <cell r="FV64">
            <v>-2781.9</v>
          </cell>
          <cell r="FW64">
            <v>0</v>
          </cell>
          <cell r="FX64">
            <v>0</v>
          </cell>
          <cell r="FY64">
            <v>0</v>
          </cell>
          <cell r="FZ64">
            <v>152.4</v>
          </cell>
          <cell r="GA64">
            <v>0.15</v>
          </cell>
          <cell r="GB64">
            <v>-4371.6000000000004</v>
          </cell>
          <cell r="GE64">
            <v>0.25</v>
          </cell>
          <cell r="GF64">
            <v>-9097.5</v>
          </cell>
          <cell r="GO64">
            <v>1.2500000000000001E-2</v>
          </cell>
          <cell r="GP64">
            <v>-1856.1</v>
          </cell>
          <cell r="GQ64" t="str">
            <v>72-99-402-153</v>
          </cell>
          <cell r="GR64">
            <v>0</v>
          </cell>
          <cell r="GS64">
            <v>-200</v>
          </cell>
          <cell r="GV64">
            <v>0</v>
          </cell>
          <cell r="GW64">
            <v>0</v>
          </cell>
          <cell r="GX64">
            <v>-4638</v>
          </cell>
          <cell r="GY64">
            <v>-13669.1</v>
          </cell>
          <cell r="GZ64">
            <v>-18307.099999999999</v>
          </cell>
          <cell r="HC64">
            <v>-18307.099999999999</v>
          </cell>
          <cell r="HE64">
            <v>5497.0235778890001</v>
          </cell>
          <cell r="HF64">
            <v>7.3446604200000118</v>
          </cell>
          <cell r="HG64">
            <v>880.86837089999835</v>
          </cell>
          <cell r="HH64">
            <v>1661.8106317050022</v>
          </cell>
          <cell r="HI64">
            <v>392.34072894400032</v>
          </cell>
          <cell r="HJ64">
            <v>797.32873443999927</v>
          </cell>
          <cell r="HK64">
            <v>399.27073943200008</v>
          </cell>
          <cell r="HL64">
            <v>429.17695601599991</v>
          </cell>
          <cell r="HM64">
            <v>928.88275603199975</v>
          </cell>
        </row>
        <row r="65">
          <cell r="B65" t="str">
            <v>72-10-155</v>
          </cell>
          <cell r="C65" t="str">
            <v>Devon-GTH00086</v>
          </cell>
          <cell r="D65" t="str">
            <v>Cleveland Federal 1,2,3H CDP</v>
          </cell>
          <cell r="E65">
            <v>49266</v>
          </cell>
          <cell r="F65">
            <v>57756</v>
          </cell>
          <cell r="H65">
            <v>2.9413</v>
          </cell>
          <cell r="I65">
            <v>2.9413</v>
          </cell>
          <cell r="J65">
            <v>1.0288999999999999</v>
          </cell>
          <cell r="K65">
            <v>0.22770000000000001</v>
          </cell>
          <cell r="L65">
            <v>0.31080000000000002</v>
          </cell>
          <cell r="M65">
            <v>0.11650000000000001</v>
          </cell>
          <cell r="N65">
            <v>9.6699999999999994E-2</v>
          </cell>
          <cell r="O65">
            <v>0.154</v>
          </cell>
          <cell r="P65">
            <v>4.8758999999999997</v>
          </cell>
          <cell r="Q65">
            <v>1.4970000000000001</v>
          </cell>
          <cell r="R65">
            <v>1193.2</v>
          </cell>
          <cell r="T65" t="str">
            <v>PriceTableDevonNGL</v>
          </cell>
          <cell r="Y65">
            <v>41443</v>
          </cell>
          <cell r="Z65">
            <v>14.65</v>
          </cell>
          <cell r="AB65">
            <v>46890.243000000002</v>
          </cell>
          <cell r="AC65">
            <v>55190.78</v>
          </cell>
          <cell r="AE65" t="str">
            <v>Yes</v>
          </cell>
          <cell r="AG65" t="str">
            <v>Yes</v>
          </cell>
          <cell r="AI65">
            <v>0.95</v>
          </cell>
          <cell r="AK65">
            <v>144254.12299999999</v>
          </cell>
          <cell r="AL65">
            <v>144254.12299999999</v>
          </cell>
          <cell r="AM65">
            <v>50461.722999999998</v>
          </cell>
          <cell r="AN65">
            <v>11167.397000000001</v>
          </cell>
          <cell r="AO65">
            <v>15242.981</v>
          </cell>
          <cell r="AP65">
            <v>5713.6660000000002</v>
          </cell>
          <cell r="AQ65">
            <v>4742.5879999999997</v>
          </cell>
          <cell r="AR65">
            <v>7552.8289999999997</v>
          </cell>
          <cell r="AS65">
            <v>383389.43</v>
          </cell>
          <cell r="AU65">
            <v>137918.272</v>
          </cell>
          <cell r="AV65">
            <v>137918.272</v>
          </cell>
          <cell r="AW65">
            <v>48245.370999999999</v>
          </cell>
          <cell r="AX65">
            <v>10676.907999999999</v>
          </cell>
          <cell r="AY65">
            <v>14573.487999999999</v>
          </cell>
          <cell r="AZ65">
            <v>5462.7129999999997</v>
          </cell>
          <cell r="BA65">
            <v>4534.2860000000001</v>
          </cell>
          <cell r="BB65">
            <v>7221.0969999999998</v>
          </cell>
          <cell r="BC65">
            <v>366550.40700000001</v>
          </cell>
          <cell r="BE65">
            <v>972.98099999999999</v>
          </cell>
          <cell r="BF65">
            <v>116693.94899999999</v>
          </cell>
          <cell r="BG65">
            <v>49465.281000000003</v>
          </cell>
          <cell r="BH65">
            <v>9891.6839999999993</v>
          </cell>
          <cell r="BI65">
            <v>16217.627</v>
          </cell>
          <cell r="BJ65">
            <v>5591.7420000000002</v>
          </cell>
          <cell r="BK65">
            <v>4663.0309999999999</v>
          </cell>
          <cell r="BL65">
            <v>7580.9430000000002</v>
          </cell>
          <cell r="BM65">
            <v>211077.23800000001</v>
          </cell>
          <cell r="BO65">
            <v>972.98099999999999</v>
          </cell>
          <cell r="BP65">
            <v>116693.94899999999</v>
          </cell>
          <cell r="BQ65">
            <v>49465.281999999999</v>
          </cell>
          <cell r="BR65">
            <v>9891.6839999999993</v>
          </cell>
          <cell r="BS65">
            <v>16217.628000000001</v>
          </cell>
          <cell r="BT65">
            <v>5591.741</v>
          </cell>
          <cell r="BU65">
            <v>4663.0309999999999</v>
          </cell>
          <cell r="BV65">
            <v>7580.942</v>
          </cell>
          <cell r="BW65">
            <v>211077.23800000001</v>
          </cell>
          <cell r="BY65">
            <v>0</v>
          </cell>
          <cell r="BZ65">
            <v>0</v>
          </cell>
          <cell r="CA65">
            <v>0</v>
          </cell>
          <cell r="CB65">
            <v>0</v>
          </cell>
          <cell r="CC65">
            <v>0</v>
          </cell>
          <cell r="CD65">
            <v>0</v>
          </cell>
          <cell r="CE65">
            <v>0</v>
          </cell>
          <cell r="CF65">
            <v>0</v>
          </cell>
          <cell r="CG65">
            <v>0</v>
          </cell>
          <cell r="CI65">
            <v>924.33199999999999</v>
          </cell>
          <cell r="CJ65">
            <v>110859.25199999999</v>
          </cell>
          <cell r="CK65">
            <v>46992.017</v>
          </cell>
          <cell r="CL65">
            <v>9397.1</v>
          </cell>
          <cell r="CM65">
            <v>15406.745999999999</v>
          </cell>
          <cell r="CN65">
            <v>5312.1549999999997</v>
          </cell>
          <cell r="CO65">
            <v>4429.8789999999999</v>
          </cell>
          <cell r="CP65">
            <v>7201.8959999999997</v>
          </cell>
          <cell r="CQ65">
            <v>200523.37699999998</v>
          </cell>
          <cell r="CS65">
            <v>57.722999999999999</v>
          </cell>
          <cell r="CT65">
            <v>4388.3590000000004</v>
          </cell>
          <cell r="CU65">
            <v>1805.7460000000001</v>
          </cell>
          <cell r="CV65">
            <v>304.00299999999999</v>
          </cell>
          <cell r="CW65">
            <v>517.35900000000004</v>
          </cell>
          <cell r="CX65">
            <v>153.77500000000001</v>
          </cell>
          <cell r="CY65">
            <v>129.37799999999999</v>
          </cell>
          <cell r="CZ65">
            <v>185.405</v>
          </cell>
          <cell r="DB65">
            <v>58.115000000000002</v>
          </cell>
          <cell r="DC65">
            <v>7741.4769999999999</v>
          </cell>
          <cell r="DD65">
            <v>4529.1899999999996</v>
          </cell>
          <cell r="DE65">
            <v>985.50900000000001</v>
          </cell>
          <cell r="DF65">
            <v>1682.4169999999999</v>
          </cell>
          <cell r="DG65">
            <v>613.30200000000002</v>
          </cell>
          <cell r="DH65">
            <v>516.99</v>
          </cell>
          <cell r="DI65">
            <v>894.27099999999996</v>
          </cell>
          <cell r="DJ65">
            <v>17021.270999999997</v>
          </cell>
          <cell r="DL65">
            <v>0.22062000000000001</v>
          </cell>
          <cell r="DM65">
            <v>0.22062000000000001</v>
          </cell>
          <cell r="DN65">
            <v>0.87283500000000003</v>
          </cell>
          <cell r="DO65">
            <v>1.1972959999999999</v>
          </cell>
          <cell r="DP65">
            <v>1.18468</v>
          </cell>
          <cell r="DQ65">
            <v>1.986728</v>
          </cell>
          <cell r="DS65">
            <v>0</v>
          </cell>
          <cell r="DT65">
            <v>0</v>
          </cell>
          <cell r="DU65">
            <v>0</v>
          </cell>
          <cell r="DV65">
            <v>0</v>
          </cell>
          <cell r="DW65">
            <v>0</v>
          </cell>
          <cell r="DX65">
            <v>0</v>
          </cell>
          <cell r="DY65">
            <v>0</v>
          </cell>
          <cell r="DZ65">
            <v>0</v>
          </cell>
          <cell r="EA65">
            <v>0</v>
          </cell>
          <cell r="EC65">
            <v>0</v>
          </cell>
          <cell r="ED65">
            <v>0</v>
          </cell>
          <cell r="EE65">
            <v>0</v>
          </cell>
          <cell r="EF65">
            <v>0</v>
          </cell>
          <cell r="EG65">
            <v>0</v>
          </cell>
          <cell r="EH65">
            <v>0</v>
          </cell>
          <cell r="EI65">
            <v>0</v>
          </cell>
          <cell r="EJ65">
            <v>0</v>
          </cell>
          <cell r="EK65">
            <v>0</v>
          </cell>
          <cell r="EM65">
            <v>1039.6500000000001</v>
          </cell>
          <cell r="EN65">
            <v>1049.4690000000001</v>
          </cell>
          <cell r="EP65">
            <v>1204.03</v>
          </cell>
          <cell r="EQ65">
            <v>1224.3230000000001</v>
          </cell>
          <cell r="ES65">
            <v>221.65800000000002</v>
          </cell>
          <cell r="ET65">
            <v>256.57499999999999</v>
          </cell>
          <cell r="EX65">
            <v>49044.341999999997</v>
          </cell>
          <cell r="EY65">
            <v>57499.425000000003</v>
          </cell>
          <cell r="FA65">
            <v>11.689</v>
          </cell>
          <cell r="FB65">
            <v>13.682</v>
          </cell>
          <cell r="FC65">
            <v>1052.577</v>
          </cell>
          <cell r="FD65">
            <v>1287.951</v>
          </cell>
          <cell r="FE65">
            <v>486.09399999999999</v>
          </cell>
          <cell r="FF65">
            <v>559.28899999999999</v>
          </cell>
          <cell r="FK65">
            <v>38204.362000000016</v>
          </cell>
          <cell r="FL65">
            <v>38734.548000000003</v>
          </cell>
          <cell r="FM65">
            <v>38413.311000000002</v>
          </cell>
          <cell r="FN65">
            <v>853.36400000000003</v>
          </cell>
          <cell r="FO65">
            <v>404.62200000000001</v>
          </cell>
          <cell r="FP65">
            <v>4454.5590000000002</v>
          </cell>
          <cell r="FQ65">
            <v>33022.002999999997</v>
          </cell>
          <cell r="FR65">
            <v>38734.548000000003</v>
          </cell>
          <cell r="FS65">
            <v>0</v>
          </cell>
          <cell r="FU65">
            <v>0.08</v>
          </cell>
          <cell r="FV65">
            <v>-4415.26</v>
          </cell>
          <cell r="FW65">
            <v>0</v>
          </cell>
          <cell r="FX65">
            <v>0</v>
          </cell>
          <cell r="FY65">
            <v>0</v>
          </cell>
          <cell r="FZ65">
            <v>125.9</v>
          </cell>
          <cell r="GA65">
            <v>0.2</v>
          </cell>
          <cell r="GB65">
            <v>-9853.2000000000007</v>
          </cell>
          <cell r="GE65">
            <v>0.25</v>
          </cell>
          <cell r="GF65">
            <v>-14439</v>
          </cell>
          <cell r="GO65">
            <v>1.2500000000000001E-2</v>
          </cell>
          <cell r="GP65">
            <v>-2506.54</v>
          </cell>
          <cell r="GQ65" t="str">
            <v xml:space="preserve"> </v>
          </cell>
          <cell r="GR65">
            <v>0</v>
          </cell>
          <cell r="GS65">
            <v>0</v>
          </cell>
          <cell r="GV65">
            <v>0</v>
          </cell>
          <cell r="GW65">
            <v>0</v>
          </cell>
          <cell r="GX65">
            <v>-6921.8</v>
          </cell>
          <cell r="GY65">
            <v>-24292.2</v>
          </cell>
          <cell r="GZ65">
            <v>-31214</v>
          </cell>
          <cell r="HC65">
            <v>-31214</v>
          </cell>
          <cell r="HE65">
            <v>6781.2693421120039</v>
          </cell>
          <cell r="HF65">
            <v>10.732942380000001</v>
          </cell>
          <cell r="HG65">
            <v>1287.25085214</v>
          </cell>
          <cell r="HH65">
            <v>2158.7513834400024</v>
          </cell>
          <cell r="HI65">
            <v>592.16344486399862</v>
          </cell>
          <cell r="HJ65">
            <v>960.63450308000142</v>
          </cell>
          <cell r="HK65">
            <v>555.46332133600094</v>
          </cell>
          <cell r="HL65">
            <v>463.20960665600012</v>
          </cell>
          <cell r="HM65">
            <v>753.06328821600096</v>
          </cell>
        </row>
        <row r="66">
          <cell r="B66" t="str">
            <v>72-10-186</v>
          </cell>
          <cell r="C66" t="str">
            <v>Devon-GTH00086</v>
          </cell>
          <cell r="D66" t="str">
            <v>Faxel 4&amp;7 CDP</v>
          </cell>
          <cell r="E66">
            <v>35511</v>
          </cell>
          <cell r="F66">
            <v>43579</v>
          </cell>
          <cell r="H66">
            <v>3.3031999999999999</v>
          </cell>
          <cell r="I66">
            <v>3.3031999999999999</v>
          </cell>
          <cell r="J66">
            <v>1.2109000000000001</v>
          </cell>
          <cell r="K66">
            <v>0.21609999999999999</v>
          </cell>
          <cell r="L66">
            <v>0.38550000000000001</v>
          </cell>
          <cell r="M66">
            <v>0.1273</v>
          </cell>
          <cell r="N66">
            <v>0.13669999999999999</v>
          </cell>
          <cell r="O66">
            <v>0.2767</v>
          </cell>
          <cell r="P66">
            <v>5.6563999999999997</v>
          </cell>
          <cell r="Q66">
            <v>0.44019999999999998</v>
          </cell>
          <cell r="R66">
            <v>1248.9000000000001</v>
          </cell>
          <cell r="T66" t="str">
            <v>PriceTableDevonNGL</v>
          </cell>
          <cell r="Y66">
            <v>41374</v>
          </cell>
          <cell r="Z66">
            <v>14.65</v>
          </cell>
          <cell r="AB66">
            <v>33791.402000000002</v>
          </cell>
          <cell r="AC66">
            <v>41643.447</v>
          </cell>
          <cell r="AE66" t="str">
            <v>Yes</v>
          </cell>
          <cell r="AG66" t="str">
            <v>Yes</v>
          </cell>
          <cell r="AI66">
            <v>0.95</v>
          </cell>
          <cell r="AK66">
            <v>116747.478</v>
          </cell>
          <cell r="AL66">
            <v>116747.478</v>
          </cell>
          <cell r="AM66">
            <v>42797.748</v>
          </cell>
          <cell r="AN66">
            <v>7637.7849999999999</v>
          </cell>
          <cell r="AO66">
            <v>13625.016</v>
          </cell>
          <cell r="AP66">
            <v>4499.26</v>
          </cell>
          <cell r="AQ66">
            <v>4831.491</v>
          </cell>
          <cell r="AR66">
            <v>9779.616</v>
          </cell>
          <cell r="AS66">
            <v>316665.87199999997</v>
          </cell>
          <cell r="AU66">
            <v>111619.75900000001</v>
          </cell>
          <cell r="AV66">
            <v>111619.75900000001</v>
          </cell>
          <cell r="AW66">
            <v>40918.008999999998</v>
          </cell>
          <cell r="AX66">
            <v>7302.3220000000001</v>
          </cell>
          <cell r="AY66">
            <v>13026.584999999999</v>
          </cell>
          <cell r="AZ66">
            <v>4301.6450000000004</v>
          </cell>
          <cell r="BA66">
            <v>4619.2849999999999</v>
          </cell>
          <cell r="BB66">
            <v>9350.0810000000001</v>
          </cell>
          <cell r="BC66">
            <v>302757.44500000001</v>
          </cell>
          <cell r="BE66">
            <v>787.45100000000002</v>
          </cell>
          <cell r="BF66">
            <v>94442.528999999995</v>
          </cell>
          <cell r="BG66">
            <v>41952.642999999996</v>
          </cell>
          <cell r="BH66">
            <v>6765.2790000000005</v>
          </cell>
          <cell r="BI66">
            <v>14496.208000000001</v>
          </cell>
          <cell r="BJ66">
            <v>4403.25</v>
          </cell>
          <cell r="BK66">
            <v>4750.4430000000002</v>
          </cell>
          <cell r="BL66">
            <v>9816.0190000000002</v>
          </cell>
          <cell r="BM66">
            <v>177413.82200000001</v>
          </cell>
          <cell r="BO66">
            <v>787.45100000000002</v>
          </cell>
          <cell r="BP66">
            <v>94442.528999999995</v>
          </cell>
          <cell r="BQ66">
            <v>41952.642999999996</v>
          </cell>
          <cell r="BR66">
            <v>6765.2790000000005</v>
          </cell>
          <cell r="BS66">
            <v>14496.208000000001</v>
          </cell>
          <cell r="BT66">
            <v>4403.2489999999998</v>
          </cell>
          <cell r="BU66">
            <v>4750.4430000000002</v>
          </cell>
          <cell r="BV66">
            <v>9816.0190000000002</v>
          </cell>
          <cell r="BW66">
            <v>177413.82100000003</v>
          </cell>
          <cell r="BY66">
            <v>0</v>
          </cell>
          <cell r="BZ66">
            <v>0</v>
          </cell>
          <cell r="CA66">
            <v>0</v>
          </cell>
          <cell r="CB66">
            <v>0</v>
          </cell>
          <cell r="CC66">
            <v>0</v>
          </cell>
          <cell r="CD66">
            <v>0</v>
          </cell>
          <cell r="CE66">
            <v>0</v>
          </cell>
          <cell r="CF66">
            <v>0</v>
          </cell>
          <cell r="CG66">
            <v>0</v>
          </cell>
          <cell r="CI66">
            <v>748.07799999999997</v>
          </cell>
          <cell r="CJ66">
            <v>89720.403000000006</v>
          </cell>
          <cell r="CK66">
            <v>39855.010999999999</v>
          </cell>
          <cell r="CL66">
            <v>6427.0150000000003</v>
          </cell>
          <cell r="CM66">
            <v>13771.397999999999</v>
          </cell>
          <cell r="CN66">
            <v>4183.0879999999997</v>
          </cell>
          <cell r="CO66">
            <v>4512.9210000000003</v>
          </cell>
          <cell r="CP66">
            <v>9325.2180000000008</v>
          </cell>
          <cell r="CQ66">
            <v>168543.13199999998</v>
          </cell>
          <cell r="CS66">
            <v>46.716000000000001</v>
          </cell>
          <cell r="CT66">
            <v>3551.578</v>
          </cell>
          <cell r="CU66">
            <v>1531.4949999999999</v>
          </cell>
          <cell r="CV66">
            <v>207.91800000000001</v>
          </cell>
          <cell r="CW66">
            <v>462.44400000000002</v>
          </cell>
          <cell r="CX66">
            <v>121.09099999999999</v>
          </cell>
          <cell r="CY66">
            <v>131.803</v>
          </cell>
          <cell r="CZ66">
            <v>240.06800000000001</v>
          </cell>
          <cell r="DB66">
            <v>47.033999999999999</v>
          </cell>
          <cell r="DC66">
            <v>6265.317</v>
          </cell>
          <cell r="DD66">
            <v>3841.31</v>
          </cell>
          <cell r="DE66">
            <v>674.02499999999998</v>
          </cell>
          <cell r="DF66">
            <v>1503.837</v>
          </cell>
          <cell r="DG66">
            <v>482.94799999999998</v>
          </cell>
          <cell r="DH66">
            <v>526.68200000000002</v>
          </cell>
          <cell r="DI66">
            <v>1157.9269999999999</v>
          </cell>
          <cell r="DJ66">
            <v>14499.08</v>
          </cell>
          <cell r="DL66">
            <v>0.22062000000000001</v>
          </cell>
          <cell r="DM66">
            <v>0.22062000000000001</v>
          </cell>
          <cell r="DN66">
            <v>0.87283500000000003</v>
          </cell>
          <cell r="DO66">
            <v>1.1972959999999999</v>
          </cell>
          <cell r="DP66">
            <v>1.18468</v>
          </cell>
          <cell r="DQ66">
            <v>1.986728</v>
          </cell>
          <cell r="DS66">
            <v>0</v>
          </cell>
          <cell r="DT66">
            <v>0</v>
          </cell>
          <cell r="DU66">
            <v>0</v>
          </cell>
          <cell r="DV66">
            <v>0</v>
          </cell>
          <cell r="DW66">
            <v>0</v>
          </cell>
          <cell r="DX66">
            <v>0</v>
          </cell>
          <cell r="DY66">
            <v>0</v>
          </cell>
          <cell r="DZ66">
            <v>0</v>
          </cell>
          <cell r="EA66">
            <v>0</v>
          </cell>
          <cell r="EC66">
            <v>0</v>
          </cell>
          <cell r="ED66">
            <v>0</v>
          </cell>
          <cell r="EE66">
            <v>0</v>
          </cell>
          <cell r="EF66">
            <v>0</v>
          </cell>
          <cell r="EG66">
            <v>0</v>
          </cell>
          <cell r="EH66">
            <v>0</v>
          </cell>
          <cell r="EI66">
            <v>0</v>
          </cell>
          <cell r="EJ66">
            <v>0</v>
          </cell>
          <cell r="EK66">
            <v>0</v>
          </cell>
          <cell r="EM66">
            <v>784.45299999999997</v>
          </cell>
          <cell r="EN66">
            <v>791.86299999999994</v>
          </cell>
          <cell r="EP66">
            <v>908.48400000000004</v>
          </cell>
          <cell r="EQ66">
            <v>923.79600000000005</v>
          </cell>
          <cell r="ES66">
            <v>167.249</v>
          </cell>
          <cell r="ET66">
            <v>193.596</v>
          </cell>
          <cell r="EX66">
            <v>35343.750999999997</v>
          </cell>
          <cell r="EY66">
            <v>43385.404000000002</v>
          </cell>
          <cell r="FA66">
            <v>8.4239999999999995</v>
          </cell>
          <cell r="FB66">
            <v>10.324</v>
          </cell>
          <cell r="FC66">
            <v>758.53899999999999</v>
          </cell>
          <cell r="FD66">
            <v>971.80600000000004</v>
          </cell>
          <cell r="FE66">
            <v>350.303</v>
          </cell>
          <cell r="FF66">
            <v>422.00299999999999</v>
          </cell>
          <cell r="FK66">
            <v>27170.665000000001</v>
          </cell>
          <cell r="FL66">
            <v>27547.728999999999</v>
          </cell>
          <cell r="FM66">
            <v>27319.268</v>
          </cell>
          <cell r="FN66">
            <v>606.90599999999995</v>
          </cell>
          <cell r="FO66">
            <v>287.76400000000001</v>
          </cell>
          <cell r="FP66">
            <v>3168.05</v>
          </cell>
          <cell r="FQ66">
            <v>23485.008999999998</v>
          </cell>
          <cell r="FR66">
            <v>27547.728999999999</v>
          </cell>
          <cell r="FS66">
            <v>0</v>
          </cell>
          <cell r="FU66">
            <v>0.08</v>
          </cell>
          <cell r="FV66">
            <v>-3331.48</v>
          </cell>
          <cell r="FW66">
            <v>0</v>
          </cell>
          <cell r="FX66">
            <v>0</v>
          </cell>
          <cell r="FY66">
            <v>0</v>
          </cell>
          <cell r="FZ66">
            <v>253.1</v>
          </cell>
          <cell r="GA66">
            <v>0.1</v>
          </cell>
          <cell r="GB66">
            <v>-3551.1</v>
          </cell>
          <cell r="GE66">
            <v>0.25</v>
          </cell>
          <cell r="GF66">
            <v>-10894.75</v>
          </cell>
          <cell r="GO66">
            <v>1.2500000000000001E-2</v>
          </cell>
          <cell r="GP66">
            <v>-2106.79</v>
          </cell>
          <cell r="GQ66" t="str">
            <v>72-12-186</v>
          </cell>
          <cell r="GR66">
            <v>18988</v>
          </cell>
          <cell r="GS66">
            <v>-200</v>
          </cell>
          <cell r="GV66">
            <v>0</v>
          </cell>
          <cell r="GW66">
            <v>0</v>
          </cell>
          <cell r="GX66">
            <v>-5438.27</v>
          </cell>
          <cell r="GY66">
            <v>-14645.85</v>
          </cell>
          <cell r="GZ66">
            <v>-20084.120000000003</v>
          </cell>
          <cell r="HC66">
            <v>-20084.120000000003</v>
          </cell>
          <cell r="HE66">
            <v>6029.4202881239962</v>
          </cell>
          <cell r="HF66">
            <v>8.68647126000001</v>
          </cell>
          <cell r="HG66">
            <v>1041.7954381199977</v>
          </cell>
          <cell r="HH66">
            <v>1830.886626719998</v>
          </cell>
          <cell r="HI66">
            <v>405.00213414400014</v>
          </cell>
          <cell r="HJ66">
            <v>858.66791080000155</v>
          </cell>
          <cell r="HK66">
            <v>437.40200993600052</v>
          </cell>
          <cell r="HL66">
            <v>471.89160801599991</v>
          </cell>
          <cell r="HM66">
            <v>975.08808912799896</v>
          </cell>
        </row>
        <row r="67">
          <cell r="B67" t="str">
            <v>72-10-187</v>
          </cell>
          <cell r="C67" t="str">
            <v>Devon-GTH00086</v>
          </cell>
          <cell r="D67" t="str">
            <v>Ben Johnson 1H CDP</v>
          </cell>
          <cell r="E67">
            <v>37689</v>
          </cell>
          <cell r="F67">
            <v>46402</v>
          </cell>
          <cell r="H67">
            <v>3.3837000000000002</v>
          </cell>
          <cell r="I67">
            <v>3.3837000000000002</v>
          </cell>
          <cell r="J67">
            <v>1.2735000000000001</v>
          </cell>
          <cell r="K67">
            <v>0.19259999999999999</v>
          </cell>
          <cell r="L67">
            <v>0.40589999999999998</v>
          </cell>
          <cell r="M67">
            <v>0.12180000000000001</v>
          </cell>
          <cell r="N67">
            <v>0.14380000000000001</v>
          </cell>
          <cell r="O67">
            <v>0.2621</v>
          </cell>
          <cell r="P67">
            <v>5.7834000000000003</v>
          </cell>
          <cell r="Q67">
            <v>0.13350000000000001</v>
          </cell>
          <cell r="R67">
            <v>1253</v>
          </cell>
          <cell r="T67" t="str">
            <v>PriceTableDevonNGL</v>
          </cell>
          <cell r="Y67">
            <v>41449</v>
          </cell>
          <cell r="Z67">
            <v>14.65</v>
          </cell>
          <cell r="AB67">
            <v>35863.383999999998</v>
          </cell>
          <cell r="AC67">
            <v>44341.065000000002</v>
          </cell>
          <cell r="AE67" t="str">
            <v>Yes</v>
          </cell>
          <cell r="AG67" t="str">
            <v>Yes</v>
          </cell>
          <cell r="AI67">
            <v>0.95</v>
          </cell>
          <cell r="AK67">
            <v>126925.693</v>
          </cell>
          <cell r="AL67">
            <v>126925.693</v>
          </cell>
          <cell r="AM67">
            <v>47770.154000000002</v>
          </cell>
          <cell r="AN67">
            <v>7224.6030000000001</v>
          </cell>
          <cell r="AO67">
            <v>15225.682000000001</v>
          </cell>
          <cell r="AP67">
            <v>4568.83</v>
          </cell>
          <cell r="AQ67">
            <v>5394.07</v>
          </cell>
          <cell r="AR67">
            <v>9831.6119999999992</v>
          </cell>
          <cell r="AS67">
            <v>343866.337</v>
          </cell>
          <cell r="AU67">
            <v>121350.932</v>
          </cell>
          <cell r="AV67">
            <v>121350.932</v>
          </cell>
          <cell r="AW67">
            <v>45672.02</v>
          </cell>
          <cell r="AX67">
            <v>6907.2879999999996</v>
          </cell>
          <cell r="AY67">
            <v>14556.948</v>
          </cell>
          <cell r="AZ67">
            <v>4368.16</v>
          </cell>
          <cell r="BA67">
            <v>5157.1549999999997</v>
          </cell>
          <cell r="BB67">
            <v>9399.7929999999997</v>
          </cell>
          <cell r="BC67">
            <v>328763.228</v>
          </cell>
          <cell r="BE67">
            <v>856.10199999999998</v>
          </cell>
          <cell r="BF67">
            <v>102676.166</v>
          </cell>
          <cell r="BG67">
            <v>46826.860999999997</v>
          </cell>
          <cell r="BH67">
            <v>6399.2969999999996</v>
          </cell>
          <cell r="BI67">
            <v>16199.222</v>
          </cell>
          <cell r="BJ67">
            <v>4471.3360000000002</v>
          </cell>
          <cell r="BK67">
            <v>5303.585</v>
          </cell>
          <cell r="BL67">
            <v>9868.2090000000007</v>
          </cell>
          <cell r="BM67">
            <v>192600.77799999999</v>
          </cell>
          <cell r="BO67">
            <v>856.10199999999998</v>
          </cell>
          <cell r="BP67">
            <v>102676.166</v>
          </cell>
          <cell r="BQ67">
            <v>46826.862000000001</v>
          </cell>
          <cell r="BR67">
            <v>6399.2969999999996</v>
          </cell>
          <cell r="BS67">
            <v>16199.222</v>
          </cell>
          <cell r="BT67">
            <v>4471.335</v>
          </cell>
          <cell r="BU67">
            <v>5303.585</v>
          </cell>
          <cell r="BV67">
            <v>9868.2080000000005</v>
          </cell>
          <cell r="BW67">
            <v>192600.777</v>
          </cell>
          <cell r="BY67">
            <v>0</v>
          </cell>
          <cell r="BZ67">
            <v>0</v>
          </cell>
          <cell r="CA67">
            <v>0</v>
          </cell>
          <cell r="CB67">
            <v>0</v>
          </cell>
          <cell r="CC67">
            <v>0</v>
          </cell>
          <cell r="CD67">
            <v>0</v>
          </cell>
          <cell r="CE67">
            <v>0</v>
          </cell>
          <cell r="CF67">
            <v>0</v>
          </cell>
          <cell r="CG67">
            <v>0</v>
          </cell>
          <cell r="CI67">
            <v>813.29700000000003</v>
          </cell>
          <cell r="CJ67">
            <v>97542.357999999993</v>
          </cell>
          <cell r="CK67">
            <v>44485.517999999996</v>
          </cell>
          <cell r="CL67">
            <v>6079.3320000000003</v>
          </cell>
          <cell r="CM67">
            <v>15389.261</v>
          </cell>
          <cell r="CN67">
            <v>4247.7690000000002</v>
          </cell>
          <cell r="CO67">
            <v>5038.4059999999999</v>
          </cell>
          <cell r="CP67">
            <v>9374.7990000000009</v>
          </cell>
          <cell r="CQ67">
            <v>182970.74</v>
          </cell>
          <cell r="CS67">
            <v>50.789000000000001</v>
          </cell>
          <cell r="CT67">
            <v>3861.21</v>
          </cell>
          <cell r="CU67">
            <v>1709.43</v>
          </cell>
          <cell r="CV67">
            <v>196.67</v>
          </cell>
          <cell r="CW67">
            <v>516.77200000000005</v>
          </cell>
          <cell r="CX67">
            <v>122.96299999999999</v>
          </cell>
          <cell r="CY67">
            <v>147.15100000000001</v>
          </cell>
          <cell r="CZ67">
            <v>241.34399999999999</v>
          </cell>
          <cell r="DB67">
            <v>51.134</v>
          </cell>
          <cell r="DC67">
            <v>6811.5370000000003</v>
          </cell>
          <cell r="DD67">
            <v>4287.6080000000002</v>
          </cell>
          <cell r="DE67">
            <v>637.56200000000001</v>
          </cell>
          <cell r="DF67">
            <v>1680.5070000000001</v>
          </cell>
          <cell r="DG67">
            <v>490.416</v>
          </cell>
          <cell r="DH67">
            <v>588.00800000000004</v>
          </cell>
          <cell r="DI67">
            <v>1164.0830000000001</v>
          </cell>
          <cell r="DJ67">
            <v>15710.855</v>
          </cell>
          <cell r="DL67">
            <v>0.22062000000000001</v>
          </cell>
          <cell r="DM67">
            <v>0.22062000000000001</v>
          </cell>
          <cell r="DN67">
            <v>0.87283500000000003</v>
          </cell>
          <cell r="DO67">
            <v>1.1972959999999999</v>
          </cell>
          <cell r="DP67">
            <v>1.18468</v>
          </cell>
          <cell r="DQ67">
            <v>1.986728</v>
          </cell>
          <cell r="DS67">
            <v>0</v>
          </cell>
          <cell r="DT67">
            <v>0</v>
          </cell>
          <cell r="DU67">
            <v>0</v>
          </cell>
          <cell r="DV67">
            <v>0</v>
          </cell>
          <cell r="DW67">
            <v>0</v>
          </cell>
          <cell r="DX67">
            <v>0</v>
          </cell>
          <cell r="DY67">
            <v>0</v>
          </cell>
          <cell r="DZ67">
            <v>0</v>
          </cell>
          <cell r="EA67">
            <v>0</v>
          </cell>
          <cell r="EC67">
            <v>0</v>
          </cell>
          <cell r="ED67">
            <v>0</v>
          </cell>
          <cell r="EE67">
            <v>0</v>
          </cell>
          <cell r="EF67">
            <v>0</v>
          </cell>
          <cell r="EG67">
            <v>0</v>
          </cell>
          <cell r="EH67">
            <v>0</v>
          </cell>
          <cell r="EI67">
            <v>0</v>
          </cell>
          <cell r="EJ67">
            <v>0</v>
          </cell>
          <cell r="EK67">
            <v>0</v>
          </cell>
          <cell r="EM67">
            <v>835.26900000000001</v>
          </cell>
          <cell r="EN67">
            <v>843.15900000000011</v>
          </cell>
          <cell r="EP67">
            <v>967.33500000000004</v>
          </cell>
          <cell r="EQ67">
            <v>983.63900000000001</v>
          </cell>
          <cell r="ES67">
            <v>178.08199999999999</v>
          </cell>
          <cell r="ET67">
            <v>206.13600000000002</v>
          </cell>
          <cell r="EX67">
            <v>37510.917999999998</v>
          </cell>
          <cell r="EY67">
            <v>46195.864000000001</v>
          </cell>
          <cell r="FA67">
            <v>8.94</v>
          </cell>
          <cell r="FB67">
            <v>10.992000000000001</v>
          </cell>
          <cell r="FC67">
            <v>805.05</v>
          </cell>
          <cell r="FD67">
            <v>1034.758</v>
          </cell>
          <cell r="FE67">
            <v>371.78300000000002</v>
          </cell>
          <cell r="FF67">
            <v>449.34</v>
          </cell>
          <cell r="FK67">
            <v>28658.211000000003</v>
          </cell>
          <cell r="FL67">
            <v>29055.919000000002</v>
          </cell>
          <cell r="FM67">
            <v>28814.95</v>
          </cell>
          <cell r="FN67">
            <v>640.13300000000004</v>
          </cell>
          <cell r="FO67">
            <v>303.51900000000001</v>
          </cell>
          <cell r="FP67">
            <v>3341.4949999999999</v>
          </cell>
          <cell r="FQ67">
            <v>24770.772000000001</v>
          </cell>
          <cell r="FR67">
            <v>29055.919000000002</v>
          </cell>
          <cell r="FS67">
            <v>0</v>
          </cell>
          <cell r="FU67">
            <v>0.08</v>
          </cell>
          <cell r="FV67">
            <v>-3547.29</v>
          </cell>
          <cell r="FW67">
            <v>0</v>
          </cell>
          <cell r="FX67">
            <v>0</v>
          </cell>
          <cell r="FY67">
            <v>0</v>
          </cell>
          <cell r="FZ67">
            <v>196.2</v>
          </cell>
          <cell r="GA67">
            <v>0.15</v>
          </cell>
          <cell r="GB67">
            <v>-5653.35</v>
          </cell>
          <cell r="GE67">
            <v>0.25</v>
          </cell>
          <cell r="GF67">
            <v>-11600.5</v>
          </cell>
          <cell r="GO67">
            <v>1.2500000000000001E-2</v>
          </cell>
          <cell r="GP67">
            <v>-2287.13</v>
          </cell>
          <cell r="GQ67" t="str">
            <v>72-99-12-187</v>
          </cell>
          <cell r="GR67">
            <v>57</v>
          </cell>
          <cell r="GS67">
            <v>-200</v>
          </cell>
          <cell r="GV67">
            <v>0</v>
          </cell>
          <cell r="GW67">
            <v>0</v>
          </cell>
          <cell r="GX67">
            <v>-5834.42</v>
          </cell>
          <cell r="GY67">
            <v>-17453.849999999999</v>
          </cell>
          <cell r="GZ67">
            <v>-23288.27</v>
          </cell>
          <cell r="HC67">
            <v>-23288.27</v>
          </cell>
          <cell r="HE67">
            <v>6479.5847151530006</v>
          </cell>
          <cell r="HF67">
            <v>9.4436390999999897</v>
          </cell>
          <cell r="HG67">
            <v>1132.6207209600011</v>
          </cell>
          <cell r="HH67">
            <v>2043.6061174050008</v>
          </cell>
          <cell r="HI67">
            <v>383.09281463999906</v>
          </cell>
          <cell r="HJ67">
            <v>959.5445974799992</v>
          </cell>
          <cell r="HK67">
            <v>444.16681877600001</v>
          </cell>
          <cell r="HL67">
            <v>526.83854431200018</v>
          </cell>
          <cell r="HM67">
            <v>980.27146247999974</v>
          </cell>
        </row>
        <row r="68">
          <cell r="B68" t="str">
            <v>72-10-189</v>
          </cell>
          <cell r="C68" t="str">
            <v>Devon-GTH00086</v>
          </cell>
          <cell r="D68" t="str">
            <v>Martha Reeves 3H - 5H CDP</v>
          </cell>
          <cell r="E68">
            <v>35241</v>
          </cell>
          <cell r="F68">
            <v>42927</v>
          </cell>
          <cell r="H68">
            <v>3.3317000000000001</v>
          </cell>
          <cell r="I68">
            <v>3.3317000000000001</v>
          </cell>
          <cell r="J68">
            <v>1.2316</v>
          </cell>
          <cell r="K68">
            <v>0.20119999999999999</v>
          </cell>
          <cell r="L68">
            <v>0.38829999999999998</v>
          </cell>
          <cell r="M68">
            <v>0.1201</v>
          </cell>
          <cell r="N68">
            <v>0.13189999999999999</v>
          </cell>
          <cell r="O68">
            <v>0.1847</v>
          </cell>
          <cell r="P68">
            <v>5.5895000000000001</v>
          </cell>
          <cell r="Q68">
            <v>0.63900000000000001</v>
          </cell>
          <cell r="R68">
            <v>1239.7</v>
          </cell>
          <cell r="T68" t="str">
            <v>PriceTableDevonNGL</v>
          </cell>
          <cell r="Y68">
            <v>41316</v>
          </cell>
          <cell r="Z68">
            <v>14.65</v>
          </cell>
          <cell r="AB68">
            <v>33535.652999999998</v>
          </cell>
          <cell r="AC68">
            <v>41020.406000000003</v>
          </cell>
          <cell r="AE68" t="str">
            <v>Yes</v>
          </cell>
          <cell r="AG68" t="str">
            <v>Yes</v>
          </cell>
          <cell r="AI68">
            <v>0.95</v>
          </cell>
          <cell r="AK68">
            <v>116863.552</v>
          </cell>
          <cell r="AL68">
            <v>116863.552</v>
          </cell>
          <cell r="AM68">
            <v>43199.913</v>
          </cell>
          <cell r="AN68">
            <v>7057.3419999999996</v>
          </cell>
          <cell r="AO68">
            <v>13620.109</v>
          </cell>
          <cell r="AP68">
            <v>4212.6580000000004</v>
          </cell>
          <cell r="AQ68">
            <v>4626.558</v>
          </cell>
          <cell r="AR68">
            <v>6478.5839999999998</v>
          </cell>
          <cell r="AS68">
            <v>312922.26799999998</v>
          </cell>
          <cell r="AU68">
            <v>111730.735</v>
          </cell>
          <cell r="AV68">
            <v>111730.735</v>
          </cell>
          <cell r="AW68">
            <v>41302.51</v>
          </cell>
          <cell r="AX68">
            <v>6747.3729999999996</v>
          </cell>
          <cell r="AY68">
            <v>13021.894</v>
          </cell>
          <cell r="AZ68">
            <v>4027.6320000000001</v>
          </cell>
          <cell r="BA68">
            <v>4423.3530000000001</v>
          </cell>
          <cell r="BB68">
            <v>6194.0349999999999</v>
          </cell>
          <cell r="BC68">
            <v>299178.26699999993</v>
          </cell>
          <cell r="BE68">
            <v>788.23400000000004</v>
          </cell>
          <cell r="BF68">
            <v>94536.426999999996</v>
          </cell>
          <cell r="BG68">
            <v>42346.866000000002</v>
          </cell>
          <cell r="BH68">
            <v>6251.143</v>
          </cell>
          <cell r="BI68">
            <v>14490.987999999999</v>
          </cell>
          <cell r="BJ68">
            <v>4122.7640000000001</v>
          </cell>
          <cell r="BK68">
            <v>4548.9480000000003</v>
          </cell>
          <cell r="BL68">
            <v>6502.7</v>
          </cell>
          <cell r="BM68">
            <v>173588.07000000004</v>
          </cell>
          <cell r="BO68">
            <v>788.23400000000004</v>
          </cell>
          <cell r="BP68">
            <v>94536.426999999996</v>
          </cell>
          <cell r="BQ68">
            <v>42346.866999999998</v>
          </cell>
          <cell r="BR68">
            <v>6251.143</v>
          </cell>
          <cell r="BS68">
            <v>14490.987999999999</v>
          </cell>
          <cell r="BT68">
            <v>4122.7640000000001</v>
          </cell>
          <cell r="BU68">
            <v>4548.9480000000003</v>
          </cell>
          <cell r="BV68">
            <v>6502.6989999999996</v>
          </cell>
          <cell r="BW68">
            <v>173588.07</v>
          </cell>
          <cell r="BY68">
            <v>0</v>
          </cell>
          <cell r="BZ68">
            <v>0</v>
          </cell>
          <cell r="CA68">
            <v>0</v>
          </cell>
          <cell r="CB68">
            <v>0</v>
          </cell>
          <cell r="CC68">
            <v>0</v>
          </cell>
          <cell r="CD68">
            <v>0</v>
          </cell>
          <cell r="CE68">
            <v>0</v>
          </cell>
          <cell r="CF68">
            <v>0</v>
          </cell>
          <cell r="CG68">
            <v>0</v>
          </cell>
          <cell r="CI68">
            <v>748.822</v>
          </cell>
          <cell r="CJ68">
            <v>89809.606</v>
          </cell>
          <cell r="CK68">
            <v>40229.523000000001</v>
          </cell>
          <cell r="CL68">
            <v>5938.5860000000002</v>
          </cell>
          <cell r="CM68">
            <v>13766.439</v>
          </cell>
          <cell r="CN68">
            <v>3916.6260000000002</v>
          </cell>
          <cell r="CO68">
            <v>4321.5010000000002</v>
          </cell>
          <cell r="CP68">
            <v>6177.5649999999996</v>
          </cell>
          <cell r="CQ68">
            <v>164908.66800000001</v>
          </cell>
          <cell r="CS68">
            <v>46.762999999999998</v>
          </cell>
          <cell r="CT68">
            <v>3555.1089999999999</v>
          </cell>
          <cell r="CU68">
            <v>1545.886</v>
          </cell>
          <cell r="CV68">
            <v>192.11699999999999</v>
          </cell>
          <cell r="CW68">
            <v>462.27800000000002</v>
          </cell>
          <cell r="CX68">
            <v>113.377</v>
          </cell>
          <cell r="CY68">
            <v>126.21299999999999</v>
          </cell>
          <cell r="CZ68">
            <v>159.035</v>
          </cell>
          <cell r="DB68">
            <v>47.08</v>
          </cell>
          <cell r="DC68">
            <v>6271.5469999999996</v>
          </cell>
          <cell r="DD68">
            <v>3877.4059999999999</v>
          </cell>
          <cell r="DE68">
            <v>622.80100000000004</v>
          </cell>
          <cell r="DF68">
            <v>1503.2950000000001</v>
          </cell>
          <cell r="DG68">
            <v>452.185</v>
          </cell>
          <cell r="DH68">
            <v>504.34199999999998</v>
          </cell>
          <cell r="DI68">
            <v>767.07799999999997</v>
          </cell>
          <cell r="DJ68">
            <v>14045.733999999999</v>
          </cell>
          <cell r="DL68">
            <v>0.22062000000000001</v>
          </cell>
          <cell r="DM68">
            <v>0.22062000000000001</v>
          </cell>
          <cell r="DN68">
            <v>0.87283500000000003</v>
          </cell>
          <cell r="DO68">
            <v>1.1972959999999999</v>
          </cell>
          <cell r="DP68">
            <v>1.18468</v>
          </cell>
          <cell r="DQ68">
            <v>1.986728</v>
          </cell>
          <cell r="DS68">
            <v>0</v>
          </cell>
          <cell r="DT68">
            <v>0</v>
          </cell>
          <cell r="DU68">
            <v>0</v>
          </cell>
          <cell r="DV68">
            <v>0</v>
          </cell>
          <cell r="DW68">
            <v>0</v>
          </cell>
          <cell r="DX68">
            <v>0</v>
          </cell>
          <cell r="DY68">
            <v>0</v>
          </cell>
          <cell r="DZ68">
            <v>0</v>
          </cell>
          <cell r="EA68">
            <v>0</v>
          </cell>
          <cell r="EC68">
            <v>0</v>
          </cell>
          <cell r="ED68">
            <v>0</v>
          </cell>
          <cell r="EE68">
            <v>0</v>
          </cell>
          <cell r="EF68">
            <v>0</v>
          </cell>
          <cell r="EG68">
            <v>0</v>
          </cell>
          <cell r="EH68">
            <v>0</v>
          </cell>
          <cell r="EI68">
            <v>0</v>
          </cell>
          <cell r="EJ68">
            <v>0</v>
          </cell>
          <cell r="EK68">
            <v>0</v>
          </cell>
          <cell r="EM68">
            <v>772.71699999999998</v>
          </cell>
          <cell r="EN68">
            <v>780.01499999999999</v>
          </cell>
          <cell r="EP68">
            <v>894.89200000000005</v>
          </cell>
          <cell r="EQ68">
            <v>909.97500000000002</v>
          </cell>
          <cell r="ES68">
            <v>164.74700000000001</v>
          </cell>
          <cell r="ET68">
            <v>190.69900000000001</v>
          </cell>
          <cell r="EX68">
            <v>35076.252999999997</v>
          </cell>
          <cell r="EY68">
            <v>42736.300999999999</v>
          </cell>
          <cell r="FA68">
            <v>8.36</v>
          </cell>
          <cell r="FB68">
            <v>10.169</v>
          </cell>
          <cell r="FC68">
            <v>752.798</v>
          </cell>
          <cell r="FD68">
            <v>957.26599999999996</v>
          </cell>
          <cell r="FE68">
            <v>347.65199999999999</v>
          </cell>
          <cell r="FF68">
            <v>415.69</v>
          </cell>
          <cell r="FK68">
            <v>27000.577000000005</v>
          </cell>
          <cell r="FL68">
            <v>27375.280999999999</v>
          </cell>
          <cell r="FM68">
            <v>27148.25</v>
          </cell>
          <cell r="FN68">
            <v>603.10699999999997</v>
          </cell>
          <cell r="FO68">
            <v>285.96300000000002</v>
          </cell>
          <cell r="FP68">
            <v>3148.2179999999998</v>
          </cell>
          <cell r="FQ68">
            <v>23337.992999999999</v>
          </cell>
          <cell r="FR68">
            <v>27375.280999999999</v>
          </cell>
          <cell r="FS68">
            <v>0</v>
          </cell>
          <cell r="FU68">
            <v>0.08</v>
          </cell>
          <cell r="FV68">
            <v>-3281.63</v>
          </cell>
          <cell r="FW68">
            <v>0</v>
          </cell>
          <cell r="FX68">
            <v>0</v>
          </cell>
          <cell r="FY68">
            <v>0</v>
          </cell>
          <cell r="FZ68">
            <v>259.8</v>
          </cell>
          <cell r="GA68">
            <v>0.1</v>
          </cell>
          <cell r="GB68">
            <v>-3524.1</v>
          </cell>
          <cell r="GE68">
            <v>0.25</v>
          </cell>
          <cell r="GF68">
            <v>-10731.75</v>
          </cell>
          <cell r="GO68">
            <v>1.2500000000000001E-2</v>
          </cell>
          <cell r="GP68">
            <v>-2061.36</v>
          </cell>
          <cell r="GQ68" t="str">
            <v xml:space="preserve"> </v>
          </cell>
          <cell r="GR68">
            <v>0</v>
          </cell>
          <cell r="GS68">
            <v>0</v>
          </cell>
          <cell r="GV68">
            <v>0</v>
          </cell>
          <cell r="GW68">
            <v>0</v>
          </cell>
          <cell r="GX68">
            <v>-5342.99</v>
          </cell>
          <cell r="GY68">
            <v>-14255.85</v>
          </cell>
          <cell r="GZ68">
            <v>-19598.84</v>
          </cell>
          <cell r="HC68">
            <v>-19598.84</v>
          </cell>
          <cell r="HE68">
            <v>5639.5696252169992</v>
          </cell>
          <cell r="HF68">
            <v>8.6950754400000072</v>
          </cell>
          <cell r="HG68">
            <v>1042.8312490199992</v>
          </cell>
          <cell r="HH68">
            <v>1848.0910774050008</v>
          </cell>
          <cell r="HI68">
            <v>374.22324587199972</v>
          </cell>
          <cell r="HJ68">
            <v>858.35870931999887</v>
          </cell>
          <cell r="HK68">
            <v>409.54013646399983</v>
          </cell>
          <cell r="HL68">
            <v>451.87532341600024</v>
          </cell>
          <cell r="HM68">
            <v>645.95480828000041</v>
          </cell>
        </row>
        <row r="69">
          <cell r="B69" t="str">
            <v>72-10-191</v>
          </cell>
          <cell r="C69" t="str">
            <v>Devon-GTH00086</v>
          </cell>
          <cell r="D69" t="str">
            <v>Lake Weatherford C CDP</v>
          </cell>
          <cell r="E69">
            <v>5841</v>
          </cell>
          <cell r="F69">
            <v>6919</v>
          </cell>
          <cell r="H69">
            <v>3.0049000000000001</v>
          </cell>
          <cell r="I69">
            <v>3.0049000000000001</v>
          </cell>
          <cell r="J69">
            <v>1.0246999999999999</v>
          </cell>
          <cell r="K69">
            <v>0.21590000000000001</v>
          </cell>
          <cell r="L69">
            <v>0.31909999999999999</v>
          </cell>
          <cell r="M69">
            <v>0.1168</v>
          </cell>
          <cell r="N69">
            <v>0.1118</v>
          </cell>
          <cell r="O69">
            <v>0.1547</v>
          </cell>
          <cell r="P69">
            <v>4.9478999999999997</v>
          </cell>
          <cell r="Q69">
            <v>0.3826</v>
          </cell>
          <cell r="R69">
            <v>1205.9000000000001</v>
          </cell>
          <cell r="T69" t="str">
            <v>PriceTableDevonNGL</v>
          </cell>
          <cell r="Y69">
            <v>41110</v>
          </cell>
          <cell r="Z69">
            <v>14.65</v>
          </cell>
          <cell r="AB69">
            <v>5559.067</v>
          </cell>
          <cell r="AC69">
            <v>6611.6940000000004</v>
          </cell>
          <cell r="AE69" t="str">
            <v>Yes</v>
          </cell>
          <cell r="AG69" t="str">
            <v>Yes</v>
          </cell>
          <cell r="AI69">
            <v>0.95</v>
          </cell>
          <cell r="AK69">
            <v>17471.829000000002</v>
          </cell>
          <cell r="AL69">
            <v>17471.829000000002</v>
          </cell>
          <cell r="AM69">
            <v>5958.0630000000001</v>
          </cell>
          <cell r="AN69">
            <v>1255.3389999999999</v>
          </cell>
          <cell r="AO69">
            <v>1855.39</v>
          </cell>
          <cell r="AP69">
            <v>679.12699999999995</v>
          </cell>
          <cell r="AQ69">
            <v>650.05499999999995</v>
          </cell>
          <cell r="AR69">
            <v>899.495</v>
          </cell>
          <cell r="AS69">
            <v>46241.127000000008</v>
          </cell>
          <cell r="AU69">
            <v>16704.439999999999</v>
          </cell>
          <cell r="AV69">
            <v>16704.439999999999</v>
          </cell>
          <cell r="AW69">
            <v>5696.3760000000002</v>
          </cell>
          <cell r="AX69">
            <v>1200.203</v>
          </cell>
          <cell r="AY69">
            <v>1773.8979999999999</v>
          </cell>
          <cell r="AZ69">
            <v>649.29899999999998</v>
          </cell>
          <cell r="BA69">
            <v>621.50400000000002</v>
          </cell>
          <cell r="BB69">
            <v>859.98800000000006</v>
          </cell>
          <cell r="BC69">
            <v>44210.147999999994</v>
          </cell>
          <cell r="BE69">
            <v>117.846</v>
          </cell>
          <cell r="BF69">
            <v>14133.785</v>
          </cell>
          <cell r="BG69">
            <v>5840.4120000000003</v>
          </cell>
          <cell r="BH69">
            <v>1111.9349999999999</v>
          </cell>
          <cell r="BI69">
            <v>1974.0250000000001</v>
          </cell>
          <cell r="BJ69">
            <v>664.63499999999999</v>
          </cell>
          <cell r="BK69">
            <v>639.15</v>
          </cell>
          <cell r="BL69">
            <v>902.84299999999996</v>
          </cell>
          <cell r="BM69">
            <v>25384.631000000001</v>
          </cell>
          <cell r="BO69">
            <v>117.846</v>
          </cell>
          <cell r="BP69">
            <v>14133.784</v>
          </cell>
          <cell r="BQ69">
            <v>5840.4120000000003</v>
          </cell>
          <cell r="BR69">
            <v>1111.9349999999999</v>
          </cell>
          <cell r="BS69">
            <v>1974.0239999999999</v>
          </cell>
          <cell r="BT69">
            <v>664.63499999999999</v>
          </cell>
          <cell r="BU69">
            <v>639.15099999999995</v>
          </cell>
          <cell r="BV69">
            <v>902.84299999999996</v>
          </cell>
          <cell r="BW69">
            <v>25384.630000000005</v>
          </cell>
          <cell r="BY69">
            <v>0</v>
          </cell>
          <cell r="BZ69">
            <v>0</v>
          </cell>
          <cell r="CA69">
            <v>0</v>
          </cell>
          <cell r="CB69">
            <v>0</v>
          </cell>
          <cell r="CC69">
            <v>0</v>
          </cell>
          <cell r="CD69">
            <v>0</v>
          </cell>
          <cell r="CE69">
            <v>0</v>
          </cell>
          <cell r="CF69">
            <v>0</v>
          </cell>
          <cell r="CG69">
            <v>0</v>
          </cell>
          <cell r="CI69">
            <v>111.95399999999999</v>
          </cell>
          <cell r="CJ69">
            <v>13427.096</v>
          </cell>
          <cell r="CK69">
            <v>5548.3909999999996</v>
          </cell>
          <cell r="CL69">
            <v>1056.338</v>
          </cell>
          <cell r="CM69">
            <v>1875.3240000000001</v>
          </cell>
          <cell r="CN69">
            <v>631.40300000000002</v>
          </cell>
          <cell r="CO69">
            <v>607.19299999999998</v>
          </cell>
          <cell r="CP69">
            <v>857.70100000000002</v>
          </cell>
          <cell r="CQ69">
            <v>24115.399999999998</v>
          </cell>
          <cell r="CS69">
            <v>6.9909999999999997</v>
          </cell>
          <cell r="CT69">
            <v>531.51099999999997</v>
          </cell>
          <cell r="CU69">
            <v>213.20599999999999</v>
          </cell>
          <cell r="CV69">
            <v>34.173000000000002</v>
          </cell>
          <cell r="CW69">
            <v>62.972999999999999</v>
          </cell>
          <cell r="CX69">
            <v>18.277999999999999</v>
          </cell>
          <cell r="CY69">
            <v>17.734000000000002</v>
          </cell>
          <cell r="CZ69">
            <v>22.081</v>
          </cell>
          <cell r="DB69">
            <v>7.0389999999999997</v>
          </cell>
          <cell r="DC69">
            <v>937.63499999999999</v>
          </cell>
          <cell r="DD69">
            <v>534.76599999999996</v>
          </cell>
          <cell r="DE69">
            <v>110.782</v>
          </cell>
          <cell r="DF69">
            <v>204.785</v>
          </cell>
          <cell r="DG69">
            <v>72.897000000000006</v>
          </cell>
          <cell r="DH69">
            <v>70.863</v>
          </cell>
          <cell r="DI69">
            <v>106.502</v>
          </cell>
          <cell r="DJ69">
            <v>2045.269</v>
          </cell>
          <cell r="DL69">
            <v>0.22062000000000001</v>
          </cell>
          <cell r="DM69">
            <v>0.22062000000000001</v>
          </cell>
          <cell r="DN69">
            <v>0.87283500000000003</v>
          </cell>
          <cell r="DO69">
            <v>1.1972959999999999</v>
          </cell>
          <cell r="DP69">
            <v>1.18468</v>
          </cell>
          <cell r="DQ69">
            <v>1.986728</v>
          </cell>
          <cell r="DS69">
            <v>0</v>
          </cell>
          <cell r="DT69">
            <v>0</v>
          </cell>
          <cell r="DU69">
            <v>0</v>
          </cell>
          <cell r="DV69">
            <v>0</v>
          </cell>
          <cell r="DW69">
            <v>0</v>
          </cell>
          <cell r="DX69">
            <v>0</v>
          </cell>
          <cell r="DY69">
            <v>0</v>
          </cell>
          <cell r="DZ69">
            <v>0</v>
          </cell>
          <cell r="EA69">
            <v>0</v>
          </cell>
          <cell r="EC69">
            <v>0</v>
          </cell>
          <cell r="ED69">
            <v>0</v>
          </cell>
          <cell r="EE69">
            <v>0</v>
          </cell>
          <cell r="EF69">
            <v>0</v>
          </cell>
          <cell r="EG69">
            <v>0</v>
          </cell>
          <cell r="EH69">
            <v>0</v>
          </cell>
          <cell r="EI69">
            <v>0</v>
          </cell>
          <cell r="EJ69">
            <v>0</v>
          </cell>
          <cell r="EK69">
            <v>0</v>
          </cell>
          <cell r="EM69">
            <v>124.547</v>
          </cell>
          <cell r="EN69">
            <v>125.723</v>
          </cell>
          <cell r="EP69">
            <v>144.239</v>
          </cell>
          <cell r="EQ69">
            <v>146.66999999999999</v>
          </cell>
          <cell r="ES69">
            <v>26.554000000000002</v>
          </cell>
          <cell r="ET69">
            <v>30.737000000000002</v>
          </cell>
          <cell r="EX69">
            <v>5814.4459999999999</v>
          </cell>
          <cell r="EY69">
            <v>6888.2629999999999</v>
          </cell>
          <cell r="FA69">
            <v>1.3859999999999999</v>
          </cell>
          <cell r="FB69">
            <v>1.639</v>
          </cell>
          <cell r="FC69">
            <v>124.788</v>
          </cell>
          <cell r="FD69">
            <v>154.29300000000001</v>
          </cell>
          <cell r="FE69">
            <v>57.628999999999998</v>
          </cell>
          <cell r="FF69">
            <v>67.001000000000005</v>
          </cell>
          <cell r="FK69">
            <v>4570.6009999999997</v>
          </cell>
          <cell r="FL69">
            <v>4634.03</v>
          </cell>
          <cell r="FM69">
            <v>4595.5990000000002</v>
          </cell>
          <cell r="FN69">
            <v>102.093</v>
          </cell>
          <cell r="FO69">
            <v>48.406999999999996</v>
          </cell>
          <cell r="FP69">
            <v>532.92399999999998</v>
          </cell>
          <cell r="FQ69">
            <v>3950.607</v>
          </cell>
          <cell r="FR69">
            <v>4634.03</v>
          </cell>
          <cell r="FS69">
            <v>0</v>
          </cell>
          <cell r="FU69">
            <v>0.08</v>
          </cell>
          <cell r="FV69">
            <v>-528.94000000000005</v>
          </cell>
          <cell r="FW69">
            <v>0</v>
          </cell>
          <cell r="FX69">
            <v>0</v>
          </cell>
          <cell r="FY69">
            <v>0</v>
          </cell>
          <cell r="FZ69">
            <v>157.80000000000001</v>
          </cell>
          <cell r="GA69">
            <v>0.15</v>
          </cell>
          <cell r="GB69">
            <v>-876.15</v>
          </cell>
          <cell r="GE69">
            <v>0.25</v>
          </cell>
          <cell r="GF69">
            <v>-1729.75</v>
          </cell>
          <cell r="GO69">
            <v>1.2500000000000001E-2</v>
          </cell>
          <cell r="GP69">
            <v>-301.44</v>
          </cell>
          <cell r="GQ69" t="str">
            <v>72-12-191</v>
          </cell>
          <cell r="GR69">
            <v>1367</v>
          </cell>
          <cell r="GS69">
            <v>-200</v>
          </cell>
          <cell r="GV69">
            <v>0</v>
          </cell>
          <cell r="GW69">
            <v>0</v>
          </cell>
          <cell r="GX69">
            <v>-830.38000000000011</v>
          </cell>
          <cell r="GY69">
            <v>-2805.9</v>
          </cell>
          <cell r="GZ69">
            <v>-3636.28</v>
          </cell>
          <cell r="HC69">
            <v>-3636.28</v>
          </cell>
          <cell r="HE69">
            <v>814.78862311500041</v>
          </cell>
          <cell r="HF69">
            <v>1.2998930400000024</v>
          </cell>
          <cell r="HG69">
            <v>155.90972718000006</v>
          </cell>
          <cell r="HH69">
            <v>254.88614953500056</v>
          </cell>
          <cell r="HI69">
            <v>66.566065711999968</v>
          </cell>
          <cell r="HJ69">
            <v>116.92910068000002</v>
          </cell>
          <cell r="HK69">
            <v>66.022944895999942</v>
          </cell>
          <cell r="HL69">
            <v>63.489866695999986</v>
          </cell>
          <cell r="HM69">
            <v>89.68487537599988</v>
          </cell>
        </row>
        <row r="70">
          <cell r="B70" t="str">
            <v>72-10-203</v>
          </cell>
          <cell r="C70" t="str">
            <v>Devon-GTH00086</v>
          </cell>
          <cell r="D70" t="str">
            <v>Coomer 2 &amp; 3H CDP</v>
          </cell>
          <cell r="E70">
            <v>41032</v>
          </cell>
          <cell r="F70">
            <v>43272</v>
          </cell>
          <cell r="H70">
            <v>1.8193999999999999</v>
          </cell>
          <cell r="I70">
            <v>1.8193999999999999</v>
          </cell>
          <cell r="J70">
            <v>0.32350000000000001</v>
          </cell>
          <cell r="K70">
            <v>6.93E-2</v>
          </cell>
          <cell r="L70">
            <v>0.06</v>
          </cell>
          <cell r="M70">
            <v>1.9400000000000001E-2</v>
          </cell>
          <cell r="N70">
            <v>1.0999999999999999E-2</v>
          </cell>
          <cell r="O70">
            <v>1.7100000000000001E-2</v>
          </cell>
          <cell r="P70">
            <v>2.3197000000000001</v>
          </cell>
          <cell r="Q70">
            <v>1.2390000000000001</v>
          </cell>
          <cell r="R70">
            <v>1073.3</v>
          </cell>
          <cell r="T70" t="str">
            <v>PriceTableDevonNGL</v>
          </cell>
          <cell r="Y70">
            <v>41375</v>
          </cell>
          <cell r="Z70">
            <v>14.65</v>
          </cell>
          <cell r="AB70">
            <v>39071.038999999997</v>
          </cell>
          <cell r="AC70">
            <v>41350.084000000003</v>
          </cell>
          <cell r="AE70" t="str">
            <v>Yes</v>
          </cell>
          <cell r="AG70" t="str">
            <v>Yes</v>
          </cell>
          <cell r="AI70">
            <v>0.95</v>
          </cell>
          <cell r="AK70">
            <v>74351.472999999998</v>
          </cell>
          <cell r="AL70">
            <v>74351.472999999998</v>
          </cell>
          <cell r="AM70">
            <v>13220.128000000001</v>
          </cell>
          <cell r="AN70">
            <v>2832.009</v>
          </cell>
          <cell r="AO70">
            <v>2451.9560000000001</v>
          </cell>
          <cell r="AP70">
            <v>792.79899999999998</v>
          </cell>
          <cell r="AQ70">
            <v>449.52499999999998</v>
          </cell>
          <cell r="AR70">
            <v>698.80700000000002</v>
          </cell>
          <cell r="AS70">
            <v>169148.16999999998</v>
          </cell>
          <cell r="AU70">
            <v>71085.847999999998</v>
          </cell>
          <cell r="AV70">
            <v>71085.847999999998</v>
          </cell>
          <cell r="AW70">
            <v>12639.481</v>
          </cell>
          <cell r="AX70">
            <v>2707.623</v>
          </cell>
          <cell r="AY70">
            <v>2344.2620000000002</v>
          </cell>
          <cell r="AZ70">
            <v>757.97799999999995</v>
          </cell>
          <cell r="BA70">
            <v>429.78100000000001</v>
          </cell>
          <cell r="BB70">
            <v>668.11500000000001</v>
          </cell>
          <cell r="BC70">
            <v>161718.93599999996</v>
          </cell>
          <cell r="BE70">
            <v>501.49400000000003</v>
          </cell>
          <cell r="BF70">
            <v>60146.404999999999</v>
          </cell>
          <cell r="BG70">
            <v>12959.076999999999</v>
          </cell>
          <cell r="BH70">
            <v>2508.4929999999999</v>
          </cell>
          <cell r="BI70">
            <v>2608.7359999999999</v>
          </cell>
          <cell r="BJ70">
            <v>775.88099999999997</v>
          </cell>
          <cell r="BK70">
            <v>441.98399999999998</v>
          </cell>
          <cell r="BL70">
            <v>701.40800000000002</v>
          </cell>
          <cell r="BM70">
            <v>80643.477999999988</v>
          </cell>
          <cell r="BO70">
            <v>501.49400000000003</v>
          </cell>
          <cell r="BP70">
            <v>60146.406000000003</v>
          </cell>
          <cell r="BQ70">
            <v>12959.076999999999</v>
          </cell>
          <cell r="BR70">
            <v>2508.4929999999999</v>
          </cell>
          <cell r="BS70">
            <v>2608.7350000000001</v>
          </cell>
          <cell r="BT70">
            <v>775.88099999999997</v>
          </cell>
          <cell r="BU70">
            <v>441.98399999999998</v>
          </cell>
          <cell r="BV70">
            <v>701.40899999999999</v>
          </cell>
          <cell r="BW70">
            <v>80643.478999999992</v>
          </cell>
          <cell r="BY70">
            <v>0</v>
          </cell>
          <cell r="BZ70">
            <v>0</v>
          </cell>
          <cell r="CA70">
            <v>0</v>
          </cell>
          <cell r="CB70">
            <v>0</v>
          </cell>
          <cell r="CC70">
            <v>0</v>
          </cell>
          <cell r="CD70">
            <v>0</v>
          </cell>
          <cell r="CE70">
            <v>0</v>
          </cell>
          <cell r="CF70">
            <v>0</v>
          </cell>
          <cell r="CG70">
            <v>0</v>
          </cell>
          <cell r="CI70">
            <v>476.41899999999998</v>
          </cell>
          <cell r="CJ70">
            <v>57139.084999999999</v>
          </cell>
          <cell r="CK70">
            <v>12311.123</v>
          </cell>
          <cell r="CL70">
            <v>2383.0680000000002</v>
          </cell>
          <cell r="CM70">
            <v>2478.299</v>
          </cell>
          <cell r="CN70">
            <v>737.08699999999999</v>
          </cell>
          <cell r="CO70">
            <v>419.88499999999999</v>
          </cell>
          <cell r="CP70">
            <v>666.33799999999997</v>
          </cell>
          <cell r="CQ70">
            <v>76611.304000000004</v>
          </cell>
          <cell r="CS70">
            <v>29.751999999999999</v>
          </cell>
          <cell r="CT70">
            <v>2261.848</v>
          </cell>
          <cell r="CU70">
            <v>473.07499999999999</v>
          </cell>
          <cell r="CV70">
            <v>77.093999999999994</v>
          </cell>
          <cell r="CW70">
            <v>83.221000000000004</v>
          </cell>
          <cell r="CX70">
            <v>21.337</v>
          </cell>
          <cell r="CY70">
            <v>12.263</v>
          </cell>
          <cell r="CZ70">
            <v>17.154</v>
          </cell>
          <cell r="DB70">
            <v>29.954000000000001</v>
          </cell>
          <cell r="DC70">
            <v>3990.1129999999998</v>
          </cell>
          <cell r="DD70">
            <v>1186.5719999999999</v>
          </cell>
          <cell r="DE70">
            <v>249.92099999999999</v>
          </cell>
          <cell r="DF70">
            <v>270.63</v>
          </cell>
          <cell r="DG70">
            <v>85.099000000000004</v>
          </cell>
          <cell r="DH70">
            <v>49.003</v>
          </cell>
          <cell r="DI70">
            <v>82.74</v>
          </cell>
          <cell r="DJ70">
            <v>5944.0320000000002</v>
          </cell>
          <cell r="DL70">
            <v>0.22062000000000001</v>
          </cell>
          <cell r="DM70">
            <v>0.22062000000000001</v>
          </cell>
          <cell r="DN70">
            <v>0.87283500000000003</v>
          </cell>
          <cell r="DO70">
            <v>1.1972959999999999</v>
          </cell>
          <cell r="DP70">
            <v>1.18468</v>
          </cell>
          <cell r="DQ70">
            <v>1.986728</v>
          </cell>
          <cell r="DS70">
            <v>0</v>
          </cell>
          <cell r="DT70">
            <v>0</v>
          </cell>
          <cell r="DU70">
            <v>0</v>
          </cell>
          <cell r="DV70">
            <v>0</v>
          </cell>
          <cell r="DW70">
            <v>0</v>
          </cell>
          <cell r="DX70">
            <v>0</v>
          </cell>
          <cell r="DY70">
            <v>0</v>
          </cell>
          <cell r="DZ70">
            <v>0</v>
          </cell>
          <cell r="EA70">
            <v>0</v>
          </cell>
          <cell r="EC70">
            <v>0</v>
          </cell>
          <cell r="ED70">
            <v>0</v>
          </cell>
          <cell r="EE70">
            <v>0</v>
          </cell>
          <cell r="EF70">
            <v>0</v>
          </cell>
          <cell r="EG70">
            <v>0</v>
          </cell>
          <cell r="EH70">
            <v>0</v>
          </cell>
          <cell r="EI70">
            <v>0</v>
          </cell>
          <cell r="EJ70">
            <v>0</v>
          </cell>
          <cell r="EK70">
            <v>0</v>
          </cell>
          <cell r="EM70">
            <v>778.92700000000002</v>
          </cell>
          <cell r="EN70">
            <v>786.28400000000011</v>
          </cell>
          <cell r="EP70">
            <v>902.08399999999995</v>
          </cell>
          <cell r="EQ70">
            <v>917.28800000000001</v>
          </cell>
          <cell r="ES70">
            <v>166.07</v>
          </cell>
          <cell r="ET70">
            <v>192.23099999999999</v>
          </cell>
          <cell r="EX70">
            <v>40865.93</v>
          </cell>
          <cell r="EY70">
            <v>43079.769</v>
          </cell>
          <cell r="FA70">
            <v>9.74</v>
          </cell>
          <cell r="FB70">
            <v>10.250999999999999</v>
          </cell>
          <cell r="FC70">
            <v>877.05399999999997</v>
          </cell>
          <cell r="FD70">
            <v>964.96</v>
          </cell>
          <cell r="FE70">
            <v>405.03500000000003</v>
          </cell>
          <cell r="FF70">
            <v>419.03100000000001</v>
          </cell>
          <cell r="FK70">
            <v>35432.165000000001</v>
          </cell>
          <cell r="FL70">
            <v>35923.879000000001</v>
          </cell>
          <cell r="FM70">
            <v>35625.951999999997</v>
          </cell>
          <cell r="FN70">
            <v>791.44200000000001</v>
          </cell>
          <cell r="FO70">
            <v>375.26100000000002</v>
          </cell>
          <cell r="FP70">
            <v>4131.326</v>
          </cell>
          <cell r="FQ70">
            <v>30625.85</v>
          </cell>
          <cell r="FR70">
            <v>35923.879000000001</v>
          </cell>
          <cell r="FS70">
            <v>0</v>
          </cell>
          <cell r="FU70">
            <v>0.08</v>
          </cell>
          <cell r="FV70">
            <v>-3308.01</v>
          </cell>
          <cell r="FW70">
            <v>0</v>
          </cell>
          <cell r="FX70">
            <v>0</v>
          </cell>
          <cell r="FY70">
            <v>0</v>
          </cell>
          <cell r="FZ70">
            <v>317.3</v>
          </cell>
          <cell r="GA70">
            <v>0.1</v>
          </cell>
          <cell r="GB70">
            <v>-4103.2</v>
          </cell>
          <cell r="GE70">
            <v>0.25</v>
          </cell>
          <cell r="GF70">
            <v>-10818</v>
          </cell>
          <cell r="GO70">
            <v>1.2500000000000001E-2</v>
          </cell>
          <cell r="GP70">
            <v>-957.64</v>
          </cell>
          <cell r="GQ70" t="str">
            <v>72-99-12-203</v>
          </cell>
          <cell r="GR70">
            <v>0</v>
          </cell>
          <cell r="GS70">
            <v>-200</v>
          </cell>
          <cell r="GV70">
            <v>0</v>
          </cell>
          <cell r="GW70">
            <v>0</v>
          </cell>
          <cell r="GX70">
            <v>-4265.6500000000005</v>
          </cell>
          <cell r="GY70">
            <v>-15121.2</v>
          </cell>
          <cell r="GZ70">
            <v>-19386.849999999999</v>
          </cell>
          <cell r="HC70">
            <v>-19386.849999999999</v>
          </cell>
          <cell r="HE70">
            <v>1729.9132495139991</v>
          </cell>
          <cell r="HF70">
            <v>5.5320465000000105</v>
          </cell>
          <cell r="HG70">
            <v>663.47493839999993</v>
          </cell>
          <cell r="HH70">
            <v>565.55692958999975</v>
          </cell>
          <cell r="HI70">
            <v>150.17085079999967</v>
          </cell>
          <cell r="HJ70">
            <v>154.52610515999987</v>
          </cell>
          <cell r="HK70">
            <v>77.073126031999962</v>
          </cell>
          <cell r="HL70">
            <v>43.904702071999978</v>
          </cell>
          <cell r="HM70">
            <v>69.674550960000104</v>
          </cell>
        </row>
        <row r="71">
          <cell r="B71" t="str">
            <v>72-10-205</v>
          </cell>
          <cell r="C71" t="str">
            <v>Devon-GTH00086</v>
          </cell>
          <cell r="D71" t="str">
            <v>Bedinger North 3 &amp; 7H CDP</v>
          </cell>
          <cell r="E71">
            <v>17240</v>
          </cell>
          <cell r="F71">
            <v>21041</v>
          </cell>
          <cell r="H71">
            <v>3.3940999999999999</v>
          </cell>
          <cell r="I71">
            <v>3.3940999999999999</v>
          </cell>
          <cell r="J71">
            <v>1.1740999999999999</v>
          </cell>
          <cell r="K71">
            <v>0.21690000000000001</v>
          </cell>
          <cell r="L71">
            <v>0.37090000000000001</v>
          </cell>
          <cell r="M71">
            <v>0.1226</v>
          </cell>
          <cell r="N71">
            <v>0.12770000000000001</v>
          </cell>
          <cell r="O71">
            <v>0.22520000000000001</v>
          </cell>
          <cell r="P71">
            <v>5.6315</v>
          </cell>
          <cell r="Q71">
            <v>0.65090000000000003</v>
          </cell>
          <cell r="R71">
            <v>1242.0999999999999</v>
          </cell>
          <cell r="T71" t="str">
            <v>PriceTableDevonNGL</v>
          </cell>
          <cell r="Y71">
            <v>41369</v>
          </cell>
          <cell r="Z71">
            <v>14.65</v>
          </cell>
          <cell r="AB71">
            <v>16405.589</v>
          </cell>
          <cell r="AC71">
            <v>20106.469000000001</v>
          </cell>
          <cell r="AE71" t="str">
            <v>Yes</v>
          </cell>
          <cell r="AG71" t="str">
            <v>Yes</v>
          </cell>
          <cell r="AI71">
            <v>0.95</v>
          </cell>
          <cell r="AK71">
            <v>58240.203999999998</v>
          </cell>
          <cell r="AL71">
            <v>58240.203999999998</v>
          </cell>
          <cell r="AM71">
            <v>20146.672999999999</v>
          </cell>
          <cell r="AN71">
            <v>3721.8409999999999</v>
          </cell>
          <cell r="AO71">
            <v>6364.3649999999998</v>
          </cell>
          <cell r="AP71">
            <v>2103.7240000000002</v>
          </cell>
          <cell r="AQ71">
            <v>2191.2359999999999</v>
          </cell>
          <cell r="AR71">
            <v>3864.2629999999999</v>
          </cell>
          <cell r="AS71">
            <v>154872.50999999998</v>
          </cell>
          <cell r="AU71">
            <v>55682.21</v>
          </cell>
          <cell r="AV71">
            <v>55682.21</v>
          </cell>
          <cell r="AW71">
            <v>19261.802</v>
          </cell>
          <cell r="AX71">
            <v>3558.3719999999998</v>
          </cell>
          <cell r="AY71">
            <v>6084.8329999999996</v>
          </cell>
          <cell r="AZ71">
            <v>2011.325</v>
          </cell>
          <cell r="BA71">
            <v>2094.9940000000001</v>
          </cell>
          <cell r="BB71">
            <v>3694.5390000000002</v>
          </cell>
          <cell r="BC71">
            <v>148070.285</v>
          </cell>
          <cell r="BE71">
            <v>392.82499999999999</v>
          </cell>
          <cell r="BF71">
            <v>47113.241999999998</v>
          </cell>
          <cell r="BG71">
            <v>19748.847000000002</v>
          </cell>
          <cell r="BH71">
            <v>3296.6750000000002</v>
          </cell>
          <cell r="BI71">
            <v>6771.3069999999998</v>
          </cell>
          <cell r="BJ71">
            <v>2058.8330000000001</v>
          </cell>
          <cell r="BK71">
            <v>2154.4780000000001</v>
          </cell>
          <cell r="BL71">
            <v>3878.6469999999999</v>
          </cell>
          <cell r="BM71">
            <v>85414.853999999992</v>
          </cell>
          <cell r="BO71">
            <v>392.82499999999999</v>
          </cell>
          <cell r="BP71">
            <v>47113.241999999998</v>
          </cell>
          <cell r="BQ71">
            <v>19748.847000000002</v>
          </cell>
          <cell r="BR71">
            <v>3296.674</v>
          </cell>
          <cell r="BS71">
            <v>6771.3069999999998</v>
          </cell>
          <cell r="BT71">
            <v>2058.8319999999999</v>
          </cell>
          <cell r="BU71">
            <v>2154.4780000000001</v>
          </cell>
          <cell r="BV71">
            <v>3878.6469999999999</v>
          </cell>
          <cell r="BW71">
            <v>85414.851999999984</v>
          </cell>
          <cell r="BY71">
            <v>0</v>
          </cell>
          <cell r="BZ71">
            <v>0</v>
          </cell>
          <cell r="CA71">
            <v>0</v>
          </cell>
          <cell r="CB71">
            <v>0</v>
          </cell>
          <cell r="CC71">
            <v>0</v>
          </cell>
          <cell r="CD71">
            <v>0</v>
          </cell>
          <cell r="CE71">
            <v>0</v>
          </cell>
          <cell r="CF71">
            <v>0</v>
          </cell>
          <cell r="CG71">
            <v>0</v>
          </cell>
          <cell r="CI71">
            <v>373.18400000000003</v>
          </cell>
          <cell r="CJ71">
            <v>44757.58</v>
          </cell>
          <cell r="CK71">
            <v>18761.404999999999</v>
          </cell>
          <cell r="CL71">
            <v>3131.8409999999999</v>
          </cell>
          <cell r="CM71">
            <v>6432.7420000000002</v>
          </cell>
          <cell r="CN71">
            <v>1955.8910000000001</v>
          </cell>
          <cell r="CO71">
            <v>2046.7539999999999</v>
          </cell>
          <cell r="CP71">
            <v>3684.7150000000001</v>
          </cell>
          <cell r="CQ71">
            <v>81144.111999999994</v>
          </cell>
          <cell r="CS71">
            <v>23.305</v>
          </cell>
          <cell r="CT71">
            <v>1771.7270000000001</v>
          </cell>
          <cell r="CU71">
            <v>720.93799999999999</v>
          </cell>
          <cell r="CV71">
            <v>101.31699999999999</v>
          </cell>
          <cell r="CW71">
            <v>216.012</v>
          </cell>
          <cell r="CX71">
            <v>56.618000000000002</v>
          </cell>
          <cell r="CY71">
            <v>59.777000000000001</v>
          </cell>
          <cell r="CZ71">
            <v>94.858999999999995</v>
          </cell>
          <cell r="DB71">
            <v>23.463000000000001</v>
          </cell>
          <cell r="DC71">
            <v>3125.4920000000002</v>
          </cell>
          <cell r="DD71">
            <v>1808.2639999999999</v>
          </cell>
          <cell r="DE71">
            <v>328.44799999999998</v>
          </cell>
          <cell r="DF71">
            <v>702.45500000000004</v>
          </cell>
          <cell r="DG71">
            <v>225.81299999999999</v>
          </cell>
          <cell r="DH71">
            <v>238.86699999999999</v>
          </cell>
          <cell r="DI71">
            <v>457.53699999999998</v>
          </cell>
          <cell r="DJ71">
            <v>6910.3390000000009</v>
          </cell>
          <cell r="DL71">
            <v>0.22062000000000001</v>
          </cell>
          <cell r="DM71">
            <v>0.22062000000000001</v>
          </cell>
          <cell r="DN71">
            <v>0.87283500000000003</v>
          </cell>
          <cell r="DO71">
            <v>1.1972959999999999</v>
          </cell>
          <cell r="DP71">
            <v>1.18468</v>
          </cell>
          <cell r="DQ71">
            <v>1.986728</v>
          </cell>
          <cell r="DS71">
            <v>0</v>
          </cell>
          <cell r="DT71">
            <v>0</v>
          </cell>
          <cell r="DU71">
            <v>0</v>
          </cell>
          <cell r="DV71">
            <v>0</v>
          </cell>
          <cell r="DW71">
            <v>0</v>
          </cell>
          <cell r="DX71">
            <v>0</v>
          </cell>
          <cell r="DY71">
            <v>0</v>
          </cell>
          <cell r="DZ71">
            <v>0</v>
          </cell>
          <cell r="EA71">
            <v>0</v>
          </cell>
          <cell r="EC71">
            <v>0</v>
          </cell>
          <cell r="ED71">
            <v>0</v>
          </cell>
          <cell r="EE71">
            <v>0</v>
          </cell>
          <cell r="EF71">
            <v>0</v>
          </cell>
          <cell r="EG71">
            <v>0</v>
          </cell>
          <cell r="EH71">
            <v>0</v>
          </cell>
          <cell r="EI71">
            <v>0</v>
          </cell>
          <cell r="EJ71">
            <v>0</v>
          </cell>
          <cell r="EK71">
            <v>0</v>
          </cell>
          <cell r="EM71">
            <v>378.75299999999999</v>
          </cell>
          <cell r="EN71">
            <v>382.33100000000002</v>
          </cell>
          <cell r="EP71">
            <v>438.63799999999998</v>
          </cell>
          <cell r="EQ71">
            <v>446.03100000000001</v>
          </cell>
          <cell r="ES71">
            <v>80.75200000000001</v>
          </cell>
          <cell r="ET71">
            <v>93.472000000000008</v>
          </cell>
          <cell r="EX71">
            <v>17159.248</v>
          </cell>
          <cell r="EY71">
            <v>20947.527999999998</v>
          </cell>
          <cell r="FA71">
            <v>4.09</v>
          </cell>
          <cell r="FB71">
            <v>4.984</v>
          </cell>
          <cell r="FC71">
            <v>368.267</v>
          </cell>
          <cell r="FD71">
            <v>469.21100000000001</v>
          </cell>
          <cell r="FE71">
            <v>170.071</v>
          </cell>
          <cell r="FF71">
            <v>203.75399999999999</v>
          </cell>
          <cell r="FK71">
            <v>13208.826999999997</v>
          </cell>
          <cell r="FL71">
            <v>13392.134</v>
          </cell>
          <cell r="FM71">
            <v>13281.069</v>
          </cell>
          <cell r="FN71">
            <v>295.04300000000001</v>
          </cell>
          <cell r="FO71">
            <v>139.89400000000001</v>
          </cell>
          <cell r="FP71">
            <v>1540.125</v>
          </cell>
          <cell r="FQ71">
            <v>11417.071</v>
          </cell>
          <cell r="FR71">
            <v>13392.134</v>
          </cell>
          <cell r="FS71">
            <v>0</v>
          </cell>
          <cell r="FU71">
            <v>0.08</v>
          </cell>
          <cell r="FV71">
            <v>-1608.52</v>
          </cell>
          <cell r="FW71">
            <v>0</v>
          </cell>
          <cell r="FX71">
            <v>0</v>
          </cell>
          <cell r="FY71">
            <v>0</v>
          </cell>
          <cell r="FZ71">
            <v>148.5</v>
          </cell>
          <cell r="GA71">
            <v>0.2</v>
          </cell>
          <cell r="GB71">
            <v>-3448</v>
          </cell>
          <cell r="GE71">
            <v>0.25</v>
          </cell>
          <cell r="GF71">
            <v>-5260.25</v>
          </cell>
          <cell r="GO71">
            <v>1.2500000000000001E-2</v>
          </cell>
          <cell r="GP71">
            <v>-1014.3</v>
          </cell>
          <cell r="GQ71" t="str">
            <v>72-12-205</v>
          </cell>
          <cell r="GR71">
            <v>18092</v>
          </cell>
          <cell r="GS71">
            <v>-200</v>
          </cell>
          <cell r="GV71">
            <v>0</v>
          </cell>
          <cell r="GW71">
            <v>0</v>
          </cell>
          <cell r="GX71">
            <v>-2622.8199999999997</v>
          </cell>
          <cell r="GY71">
            <v>-8908.25</v>
          </cell>
          <cell r="GZ71">
            <v>-11531.07</v>
          </cell>
          <cell r="HC71">
            <v>-11531.07</v>
          </cell>
          <cell r="HE71">
            <v>2788.1857343380016</v>
          </cell>
          <cell r="HF71">
            <v>4.3331974199999923</v>
          </cell>
          <cell r="HG71">
            <v>519.70615043999931</v>
          </cell>
          <cell r="HH71">
            <v>861.8739380700024</v>
          </cell>
          <cell r="HI71">
            <v>197.35508886400032</v>
          </cell>
          <cell r="HJ71">
            <v>401.09118419999953</v>
          </cell>
          <cell r="HK71">
            <v>204.51775377600001</v>
          </cell>
          <cell r="HL71">
            <v>214.01828707200033</v>
          </cell>
          <cell r="HM71">
            <v>385.29013449599961</v>
          </cell>
        </row>
        <row r="72">
          <cell r="B72" t="str">
            <v>72-10-212</v>
          </cell>
          <cell r="C72" t="str">
            <v>Devon-GTH00086</v>
          </cell>
          <cell r="D72" t="str">
            <v>Bailey Ranch A1 2 3H CDP</v>
          </cell>
          <cell r="E72">
            <v>32988</v>
          </cell>
          <cell r="F72">
            <v>39279</v>
          </cell>
          <cell r="H72">
            <v>3.1383999999999999</v>
          </cell>
          <cell r="I72">
            <v>3.1383999999999999</v>
          </cell>
          <cell r="J72">
            <v>1.0430999999999999</v>
          </cell>
          <cell r="K72">
            <v>0.21260000000000001</v>
          </cell>
          <cell r="L72">
            <v>0.31309999999999999</v>
          </cell>
          <cell r="M72">
            <v>0.1091</v>
          </cell>
          <cell r="N72">
            <v>9.8400000000000001E-2</v>
          </cell>
          <cell r="O72">
            <v>0.15509999999999999</v>
          </cell>
          <cell r="P72">
            <v>5.0697999999999999</v>
          </cell>
          <cell r="Q72">
            <v>0.76600000000000001</v>
          </cell>
          <cell r="R72">
            <v>1211.9000000000001</v>
          </cell>
          <cell r="T72" t="str">
            <v>PriceTableDevonNGL</v>
          </cell>
          <cell r="Y72">
            <v>41353</v>
          </cell>
          <cell r="Z72">
            <v>14.65</v>
          </cell>
          <cell r="AB72">
            <v>31394.993999999999</v>
          </cell>
          <cell r="AC72">
            <v>37534.432000000001</v>
          </cell>
          <cell r="AE72" t="str">
            <v>Yes</v>
          </cell>
          <cell r="AG72" t="str">
            <v>Yes</v>
          </cell>
          <cell r="AI72">
            <v>0.95</v>
          </cell>
          <cell r="AK72">
            <v>103056.43799999999</v>
          </cell>
          <cell r="AL72">
            <v>103056.43799999999</v>
          </cell>
          <cell r="AM72">
            <v>34252.54</v>
          </cell>
          <cell r="AN72">
            <v>6981.2</v>
          </cell>
          <cell r="AO72">
            <v>10281.343999999999</v>
          </cell>
          <cell r="AP72">
            <v>3582.5439999999999</v>
          </cell>
          <cell r="AQ72">
            <v>3231.1860000000001</v>
          </cell>
          <cell r="AR72">
            <v>5093.058</v>
          </cell>
          <cell r="AS72">
            <v>269534.74800000002</v>
          </cell>
          <cell r="AU72">
            <v>98530.048999999999</v>
          </cell>
          <cell r="AV72">
            <v>98530.048999999999</v>
          </cell>
          <cell r="AW72">
            <v>32748.117999999999</v>
          </cell>
          <cell r="AX72">
            <v>6674.576</v>
          </cell>
          <cell r="AY72">
            <v>9829.7729999999992</v>
          </cell>
          <cell r="AZ72">
            <v>3425.194</v>
          </cell>
          <cell r="BA72">
            <v>3089.2669999999998</v>
          </cell>
          <cell r="BB72">
            <v>4869.3639999999996</v>
          </cell>
          <cell r="BC72">
            <v>257696.38999999996</v>
          </cell>
          <cell r="BE72">
            <v>695.10599999999999</v>
          </cell>
          <cell r="BF72">
            <v>83367.202000000005</v>
          </cell>
          <cell r="BG72">
            <v>33576.173000000003</v>
          </cell>
          <cell r="BH72">
            <v>6183.6989999999996</v>
          </cell>
          <cell r="BI72">
            <v>10938.74</v>
          </cell>
          <cell r="BJ72">
            <v>3506.096</v>
          </cell>
          <cell r="BK72">
            <v>3176.9830000000002</v>
          </cell>
          <cell r="BL72">
            <v>5112.0159999999996</v>
          </cell>
          <cell r="BM72">
            <v>146556.01499999998</v>
          </cell>
          <cell r="BO72">
            <v>695.10599999999999</v>
          </cell>
          <cell r="BP72">
            <v>83367.202000000005</v>
          </cell>
          <cell r="BQ72">
            <v>33576.171999999999</v>
          </cell>
          <cell r="BR72">
            <v>6183.7</v>
          </cell>
          <cell r="BS72">
            <v>10938.74</v>
          </cell>
          <cell r="BT72">
            <v>3506.096</v>
          </cell>
          <cell r="BU72">
            <v>3176.982</v>
          </cell>
          <cell r="BV72">
            <v>5112.0169999999998</v>
          </cell>
          <cell r="BW72">
            <v>146556.01499999998</v>
          </cell>
          <cell r="BY72">
            <v>0</v>
          </cell>
          <cell r="BZ72">
            <v>0</v>
          </cell>
          <cell r="CA72">
            <v>0</v>
          </cell>
          <cell r="CB72">
            <v>0</v>
          </cell>
          <cell r="CC72">
            <v>0</v>
          </cell>
          <cell r="CD72">
            <v>0</v>
          </cell>
          <cell r="CE72">
            <v>0</v>
          </cell>
          <cell r="CF72">
            <v>0</v>
          </cell>
          <cell r="CG72">
            <v>0</v>
          </cell>
          <cell r="CI72">
            <v>660.351</v>
          </cell>
          <cell r="CJ72">
            <v>79198.842000000004</v>
          </cell>
          <cell r="CK72">
            <v>31897.364000000001</v>
          </cell>
          <cell r="CL72">
            <v>5874.5140000000001</v>
          </cell>
          <cell r="CM72">
            <v>10391.803</v>
          </cell>
          <cell r="CN72">
            <v>3330.7910000000002</v>
          </cell>
          <cell r="CO72">
            <v>3018.134</v>
          </cell>
          <cell r="CP72">
            <v>4856.415</v>
          </cell>
          <cell r="CQ72">
            <v>139228.21400000001</v>
          </cell>
          <cell r="CS72">
            <v>41.238</v>
          </cell>
          <cell r="CT72">
            <v>3135.0830000000001</v>
          </cell>
          <cell r="CU72">
            <v>1225.7090000000001</v>
          </cell>
          <cell r="CV72">
            <v>190.04400000000001</v>
          </cell>
          <cell r="CW72">
            <v>348.95699999999999</v>
          </cell>
          <cell r="CX72">
            <v>96.418999999999997</v>
          </cell>
          <cell r="CY72">
            <v>88.147000000000006</v>
          </cell>
          <cell r="CZ72">
            <v>125.023</v>
          </cell>
          <cell r="DB72">
            <v>41.518000000000001</v>
          </cell>
          <cell r="DC72">
            <v>5530.58</v>
          </cell>
          <cell r="DD72">
            <v>3074.335</v>
          </cell>
          <cell r="DE72">
            <v>616.08199999999999</v>
          </cell>
          <cell r="DF72">
            <v>1134.7850000000001</v>
          </cell>
          <cell r="DG72">
            <v>384.54899999999998</v>
          </cell>
          <cell r="DH72">
            <v>352.23200000000003</v>
          </cell>
          <cell r="DI72">
            <v>603.029</v>
          </cell>
          <cell r="DJ72">
            <v>11737.110000000002</v>
          </cell>
          <cell r="DL72">
            <v>0.22062000000000001</v>
          </cell>
          <cell r="DM72">
            <v>0.22062000000000001</v>
          </cell>
          <cell r="DN72">
            <v>0.87283500000000003</v>
          </cell>
          <cell r="DO72">
            <v>1.1972959999999999</v>
          </cell>
          <cell r="DP72">
            <v>1.18468</v>
          </cell>
          <cell r="DQ72">
            <v>1.986728</v>
          </cell>
          <cell r="DS72">
            <v>0</v>
          </cell>
          <cell r="DT72">
            <v>0</v>
          </cell>
          <cell r="DU72">
            <v>0</v>
          </cell>
          <cell r="DV72">
            <v>0</v>
          </cell>
          <cell r="DW72">
            <v>0</v>
          </cell>
          <cell r="DX72">
            <v>0</v>
          </cell>
          <cell r="DY72">
            <v>0</v>
          </cell>
          <cell r="DZ72">
            <v>0</v>
          </cell>
          <cell r="EA72">
            <v>0</v>
          </cell>
          <cell r="EC72">
            <v>0</v>
          </cell>
          <cell r="ED72">
            <v>0</v>
          </cell>
          <cell r="EE72">
            <v>0</v>
          </cell>
          <cell r="EF72">
            <v>0</v>
          </cell>
          <cell r="EG72">
            <v>0</v>
          </cell>
          <cell r="EH72">
            <v>0</v>
          </cell>
          <cell r="EI72">
            <v>0</v>
          </cell>
          <cell r="EJ72">
            <v>0</v>
          </cell>
          <cell r="EK72">
            <v>0</v>
          </cell>
          <cell r="EM72">
            <v>707.05099999999993</v>
          </cell>
          <cell r="EN72">
            <v>713.72899999999993</v>
          </cell>
          <cell r="EP72">
            <v>818.84299999999996</v>
          </cell>
          <cell r="EQ72">
            <v>832.64400000000001</v>
          </cell>
          <cell r="ES72">
            <v>150.74600000000001</v>
          </cell>
          <cell r="ET72">
            <v>174.49299999999999</v>
          </cell>
          <cell r="EX72">
            <v>32837.254000000001</v>
          </cell>
          <cell r="EY72">
            <v>39104.506999999998</v>
          </cell>
          <cell r="FA72">
            <v>7.8259999999999996</v>
          </cell>
          <cell r="FB72">
            <v>9.3049999999999997</v>
          </cell>
          <cell r="FC72">
            <v>704.745</v>
          </cell>
          <cell r="FD72">
            <v>875.91600000000005</v>
          </cell>
          <cell r="FE72">
            <v>325.45999999999998</v>
          </cell>
          <cell r="FF72">
            <v>380.36399999999998</v>
          </cell>
          <cell r="FK72">
            <v>25821.023999999998</v>
          </cell>
          <cell r="FL72">
            <v>26179.358</v>
          </cell>
          <cell r="FM72">
            <v>25962.244999999999</v>
          </cell>
          <cell r="FN72">
            <v>576.75900000000001</v>
          </cell>
          <cell r="FO72">
            <v>273.47000000000003</v>
          </cell>
          <cell r="FP72">
            <v>3010.6840000000002</v>
          </cell>
          <cell r="FQ72">
            <v>22318.445</v>
          </cell>
          <cell r="FR72">
            <v>26179.358</v>
          </cell>
          <cell r="FS72">
            <v>0</v>
          </cell>
          <cell r="FU72">
            <v>0.08</v>
          </cell>
          <cell r="FV72">
            <v>-3002.75</v>
          </cell>
          <cell r="FW72">
            <v>0</v>
          </cell>
          <cell r="FX72">
            <v>0</v>
          </cell>
          <cell r="FY72">
            <v>0</v>
          </cell>
          <cell r="FZ72">
            <v>163.69999999999999</v>
          </cell>
          <cell r="GA72">
            <v>0.15</v>
          </cell>
          <cell r="GB72">
            <v>-4948.2</v>
          </cell>
          <cell r="GE72">
            <v>0.25</v>
          </cell>
          <cell r="GF72">
            <v>-9819.75</v>
          </cell>
          <cell r="GO72">
            <v>1.2500000000000001E-2</v>
          </cell>
          <cell r="GP72">
            <v>-1740.35</v>
          </cell>
          <cell r="GQ72" t="str">
            <v>72-12-212</v>
          </cell>
          <cell r="GR72">
            <v>229</v>
          </cell>
          <cell r="GS72">
            <v>-200</v>
          </cell>
          <cell r="GV72">
            <v>0</v>
          </cell>
          <cell r="GW72">
            <v>0</v>
          </cell>
          <cell r="GX72">
            <v>-4743.1000000000004</v>
          </cell>
          <cell r="GY72">
            <v>-14967.95</v>
          </cell>
          <cell r="GZ72">
            <v>-19711.05</v>
          </cell>
          <cell r="HC72">
            <v>-19711.05</v>
          </cell>
          <cell r="HE72">
            <v>4582.4285453749999</v>
          </cell>
          <cell r="HF72">
            <v>7.6676480999999992</v>
          </cell>
          <cell r="HG72">
            <v>919.62358320000021</v>
          </cell>
          <cell r="HH72">
            <v>1465.3232535150009</v>
          </cell>
          <cell r="HI72">
            <v>370.18596375999937</v>
          </cell>
          <cell r="HJ72">
            <v>647.94532515999981</v>
          </cell>
          <cell r="HK72">
            <v>348.28335203999967</v>
          </cell>
          <cell r="HL72">
            <v>315.58975607200034</v>
          </cell>
          <cell r="HM72">
            <v>507.80966352799931</v>
          </cell>
        </row>
        <row r="73">
          <cell r="B73" t="str">
            <v>72-10-213</v>
          </cell>
          <cell r="C73" t="str">
            <v>Devon-GTH00086</v>
          </cell>
          <cell r="D73" t="str">
            <v>Bailey Ranch 4-5 CDP</v>
          </cell>
          <cell r="E73">
            <v>0</v>
          </cell>
          <cell r="F73">
            <v>0</v>
          </cell>
          <cell r="H73">
            <v>3.1612</v>
          </cell>
          <cell r="I73">
            <v>3.1612</v>
          </cell>
          <cell r="J73">
            <v>1.0985</v>
          </cell>
          <cell r="K73">
            <v>0.23250000000000001</v>
          </cell>
          <cell r="L73">
            <v>0.34670000000000001</v>
          </cell>
          <cell r="M73">
            <v>0.1244</v>
          </cell>
          <cell r="N73">
            <v>0.11550000000000001</v>
          </cell>
          <cell r="O73">
            <v>0.18779999999999999</v>
          </cell>
          <cell r="P73">
            <v>5.2666000000000004</v>
          </cell>
          <cell r="Q73">
            <v>0</v>
          </cell>
          <cell r="R73">
            <v>1225.4000000000001</v>
          </cell>
          <cell r="T73" t="str">
            <v>PriceTableDevonNGL</v>
          </cell>
          <cell r="Y73">
            <v>41353</v>
          </cell>
          <cell r="Z73">
            <v>14.65</v>
          </cell>
          <cell r="AB73">
            <v>0</v>
          </cell>
          <cell r="AC73">
            <v>0</v>
          </cell>
          <cell r="AE73" t="str">
            <v>Yes</v>
          </cell>
          <cell r="AG73" t="str">
            <v>Yes</v>
          </cell>
          <cell r="AI73">
            <v>0.95</v>
          </cell>
          <cell r="AK73">
            <v>0</v>
          </cell>
          <cell r="AL73">
            <v>0</v>
          </cell>
          <cell r="AM73">
            <v>0</v>
          </cell>
          <cell r="AN73">
            <v>0</v>
          </cell>
          <cell r="AO73">
            <v>0</v>
          </cell>
          <cell r="AP73">
            <v>0</v>
          </cell>
          <cell r="AQ73">
            <v>0</v>
          </cell>
          <cell r="AR73">
            <v>0</v>
          </cell>
          <cell r="AS73">
            <v>0</v>
          </cell>
          <cell r="AU73">
            <v>0</v>
          </cell>
          <cell r="AV73">
            <v>0</v>
          </cell>
          <cell r="AW73">
            <v>0</v>
          </cell>
          <cell r="AX73">
            <v>0</v>
          </cell>
          <cell r="AY73">
            <v>0</v>
          </cell>
          <cell r="AZ73">
            <v>0</v>
          </cell>
          <cell r="BA73">
            <v>0</v>
          </cell>
          <cell r="BB73">
            <v>0</v>
          </cell>
          <cell r="BC73">
            <v>0</v>
          </cell>
          <cell r="BE73">
            <v>0</v>
          </cell>
          <cell r="BF73">
            <v>0</v>
          </cell>
          <cell r="BG73">
            <v>0</v>
          </cell>
          <cell r="BH73">
            <v>0</v>
          </cell>
          <cell r="BI73">
            <v>0</v>
          </cell>
          <cell r="BJ73">
            <v>0</v>
          </cell>
          <cell r="BK73">
            <v>0</v>
          </cell>
          <cell r="BL73">
            <v>0</v>
          </cell>
          <cell r="BM73">
            <v>0</v>
          </cell>
          <cell r="BO73">
            <v>0</v>
          </cell>
          <cell r="BP73">
            <v>0</v>
          </cell>
          <cell r="BQ73">
            <v>0</v>
          </cell>
          <cell r="BR73">
            <v>0</v>
          </cell>
          <cell r="BS73">
            <v>0</v>
          </cell>
          <cell r="BT73">
            <v>0</v>
          </cell>
          <cell r="BU73">
            <v>0</v>
          </cell>
          <cell r="BV73">
            <v>0</v>
          </cell>
          <cell r="BW73">
            <v>0</v>
          </cell>
          <cell r="BY73">
            <v>0</v>
          </cell>
          <cell r="BZ73">
            <v>0</v>
          </cell>
          <cell r="CA73">
            <v>0</v>
          </cell>
          <cell r="CB73">
            <v>0</v>
          </cell>
          <cell r="CC73">
            <v>0</v>
          </cell>
          <cell r="CD73">
            <v>0</v>
          </cell>
          <cell r="CE73">
            <v>0</v>
          </cell>
          <cell r="CF73">
            <v>0</v>
          </cell>
          <cell r="CG73">
            <v>0</v>
          </cell>
          <cell r="CI73">
            <v>0</v>
          </cell>
          <cell r="CJ73">
            <v>0</v>
          </cell>
          <cell r="CK73">
            <v>0</v>
          </cell>
          <cell r="CL73">
            <v>0</v>
          </cell>
          <cell r="CM73">
            <v>0</v>
          </cell>
          <cell r="CN73">
            <v>0</v>
          </cell>
          <cell r="CO73">
            <v>0</v>
          </cell>
          <cell r="CP73">
            <v>0</v>
          </cell>
          <cell r="CQ73">
            <v>0</v>
          </cell>
          <cell r="CS73">
            <v>0</v>
          </cell>
          <cell r="CT73">
            <v>0</v>
          </cell>
          <cell r="CU73">
            <v>0</v>
          </cell>
          <cell r="CV73">
            <v>0</v>
          </cell>
          <cell r="CW73">
            <v>0</v>
          </cell>
          <cell r="CX73">
            <v>0</v>
          </cell>
          <cell r="CY73">
            <v>0</v>
          </cell>
          <cell r="CZ73">
            <v>0</v>
          </cell>
          <cell r="DB73">
            <v>0</v>
          </cell>
          <cell r="DC73">
            <v>0</v>
          </cell>
          <cell r="DD73">
            <v>0</v>
          </cell>
          <cell r="DE73">
            <v>0</v>
          </cell>
          <cell r="DF73">
            <v>0</v>
          </cell>
          <cell r="DG73">
            <v>0</v>
          </cell>
          <cell r="DH73">
            <v>0</v>
          </cell>
          <cell r="DI73">
            <v>0</v>
          </cell>
          <cell r="DJ73">
            <v>0</v>
          </cell>
          <cell r="DL73">
            <v>0.22062000000000001</v>
          </cell>
          <cell r="DM73">
            <v>0.22062000000000001</v>
          </cell>
          <cell r="DN73">
            <v>0.87283500000000003</v>
          </cell>
          <cell r="DO73">
            <v>1.1972959999999999</v>
          </cell>
          <cell r="DP73">
            <v>1.18468</v>
          </cell>
          <cell r="DQ73">
            <v>1.986728</v>
          </cell>
          <cell r="DS73">
            <v>0</v>
          </cell>
          <cell r="DT73">
            <v>0</v>
          </cell>
          <cell r="DU73">
            <v>0</v>
          </cell>
          <cell r="DV73">
            <v>0</v>
          </cell>
          <cell r="DW73">
            <v>0</v>
          </cell>
          <cell r="DX73">
            <v>0</v>
          </cell>
          <cell r="DY73">
            <v>0</v>
          </cell>
          <cell r="DZ73">
            <v>0</v>
          </cell>
          <cell r="EA73">
            <v>0</v>
          </cell>
          <cell r="EC73">
            <v>0</v>
          </cell>
          <cell r="ED73">
            <v>0</v>
          </cell>
          <cell r="EE73">
            <v>0</v>
          </cell>
          <cell r="EF73">
            <v>0</v>
          </cell>
          <cell r="EG73">
            <v>0</v>
          </cell>
          <cell r="EH73">
            <v>0</v>
          </cell>
          <cell r="EI73">
            <v>0</v>
          </cell>
          <cell r="EJ73">
            <v>0</v>
          </cell>
          <cell r="EK73">
            <v>0</v>
          </cell>
          <cell r="EM73">
            <v>0</v>
          </cell>
          <cell r="EN73">
            <v>0</v>
          </cell>
          <cell r="EP73">
            <v>0</v>
          </cell>
          <cell r="EQ73">
            <v>0</v>
          </cell>
          <cell r="ES73">
            <v>0</v>
          </cell>
          <cell r="ET73">
            <v>0</v>
          </cell>
          <cell r="EX73">
            <v>0</v>
          </cell>
          <cell r="EY73">
            <v>0</v>
          </cell>
          <cell r="FA73">
            <v>0</v>
          </cell>
          <cell r="FB73">
            <v>0</v>
          </cell>
          <cell r="FC73">
            <v>0</v>
          </cell>
          <cell r="FD73">
            <v>0</v>
          </cell>
          <cell r="FE73">
            <v>0</v>
          </cell>
          <cell r="FF73">
            <v>0</v>
          </cell>
          <cell r="FK73">
            <v>0</v>
          </cell>
          <cell r="FL73">
            <v>0</v>
          </cell>
          <cell r="FM73">
            <v>0</v>
          </cell>
          <cell r="FN73">
            <v>0</v>
          </cell>
          <cell r="FO73">
            <v>0</v>
          </cell>
          <cell r="FP73">
            <v>0</v>
          </cell>
          <cell r="FQ73">
            <v>0</v>
          </cell>
          <cell r="FR73">
            <v>0</v>
          </cell>
          <cell r="FS73">
            <v>0</v>
          </cell>
          <cell r="FU73">
            <v>0.08</v>
          </cell>
          <cell r="FV73">
            <v>0</v>
          </cell>
          <cell r="FW73">
            <v>0</v>
          </cell>
          <cell r="FX73">
            <v>0</v>
          </cell>
          <cell r="FY73">
            <v>-75</v>
          </cell>
          <cell r="FZ73">
            <v>0</v>
          </cell>
          <cell r="GA73">
            <v>0</v>
          </cell>
          <cell r="GB73">
            <v>0</v>
          </cell>
          <cell r="GE73">
            <v>0.25</v>
          </cell>
          <cell r="GF73">
            <v>0</v>
          </cell>
          <cell r="GO73">
            <v>1.2500000000000001E-2</v>
          </cell>
          <cell r="GP73">
            <v>0</v>
          </cell>
          <cell r="GQ73" t="str">
            <v xml:space="preserve"> </v>
          </cell>
          <cell r="GR73">
            <v>0</v>
          </cell>
          <cell r="GS73">
            <v>0</v>
          </cell>
          <cell r="GV73">
            <v>0</v>
          </cell>
          <cell r="GW73">
            <v>0</v>
          </cell>
          <cell r="GX73">
            <v>0</v>
          </cell>
          <cell r="GY73">
            <v>-75</v>
          </cell>
          <cell r="GZ73">
            <v>-75</v>
          </cell>
          <cell r="HC73">
            <v>-75</v>
          </cell>
          <cell r="HE73">
            <v>0</v>
          </cell>
          <cell r="HF73">
            <v>0</v>
          </cell>
          <cell r="HG73">
            <v>0</v>
          </cell>
          <cell r="HH73">
            <v>0</v>
          </cell>
          <cell r="HI73">
            <v>0</v>
          </cell>
          <cell r="HJ73">
            <v>0</v>
          </cell>
          <cell r="HK73">
            <v>0</v>
          </cell>
          <cell r="HL73">
            <v>0</v>
          </cell>
          <cell r="HM73">
            <v>0</v>
          </cell>
        </row>
        <row r="74">
          <cell r="B74" t="str">
            <v>72-10-225</v>
          </cell>
          <cell r="C74" t="str">
            <v>Devon-GTH00086</v>
          </cell>
          <cell r="D74" t="str">
            <v>JK Daniels CDP GLS</v>
          </cell>
          <cell r="E74">
            <v>14423</v>
          </cell>
          <cell r="F74">
            <v>15468</v>
          </cell>
          <cell r="H74">
            <v>2.0415999999999999</v>
          </cell>
          <cell r="I74">
            <v>2.0415999999999999</v>
          </cell>
          <cell r="J74">
            <v>0.41770000000000002</v>
          </cell>
          <cell r="K74">
            <v>9.2799999999999994E-2</v>
          </cell>
          <cell r="L74">
            <v>8.6300000000000002E-2</v>
          </cell>
          <cell r="M74">
            <v>2.8799999999999999E-2</v>
          </cell>
          <cell r="N74">
            <v>1.7999999999999999E-2</v>
          </cell>
          <cell r="O74">
            <v>3.5200000000000002E-2</v>
          </cell>
          <cell r="P74">
            <v>2.7204000000000002</v>
          </cell>
          <cell r="Q74">
            <v>1.1214999999999999</v>
          </cell>
          <cell r="R74">
            <v>1091.7</v>
          </cell>
          <cell r="T74" t="str">
            <v>PriceTableDevonNGL</v>
          </cell>
          <cell r="Y74">
            <v>41381</v>
          </cell>
          <cell r="Z74">
            <v>14.65</v>
          </cell>
          <cell r="AB74">
            <v>13732.763999999999</v>
          </cell>
          <cell r="AC74">
            <v>14780.992</v>
          </cell>
          <cell r="AE74" t="str">
            <v>Yes</v>
          </cell>
          <cell r="AG74" t="str">
            <v>Yes</v>
          </cell>
          <cell r="AI74">
            <v>0.95</v>
          </cell>
          <cell r="AK74">
            <v>29324.798999999999</v>
          </cell>
          <cell r="AL74">
            <v>29324.798999999999</v>
          </cell>
          <cell r="AM74">
            <v>5999.6909999999998</v>
          </cell>
          <cell r="AN74">
            <v>1332.9449999999999</v>
          </cell>
          <cell r="AO74">
            <v>1239.5820000000001</v>
          </cell>
          <cell r="AP74">
            <v>413.673</v>
          </cell>
          <cell r="AQ74">
            <v>258.54500000000002</v>
          </cell>
          <cell r="AR74">
            <v>505.6</v>
          </cell>
          <cell r="AS74">
            <v>68399.633999999991</v>
          </cell>
          <cell r="AU74">
            <v>28036.811000000002</v>
          </cell>
          <cell r="AV74">
            <v>28036.811000000002</v>
          </cell>
          <cell r="AW74">
            <v>5736.1760000000004</v>
          </cell>
          <cell r="AX74">
            <v>1274.4000000000001</v>
          </cell>
          <cell r="AY74">
            <v>1185.1379999999999</v>
          </cell>
          <cell r="AZ74">
            <v>395.50400000000002</v>
          </cell>
          <cell r="BA74">
            <v>247.19</v>
          </cell>
          <cell r="BB74">
            <v>483.39299999999997</v>
          </cell>
          <cell r="BC74">
            <v>65395.423000000003</v>
          </cell>
          <cell r="BE74">
            <v>197.79300000000001</v>
          </cell>
          <cell r="BF74">
            <v>23722.21</v>
          </cell>
          <cell r="BG74">
            <v>5881.2179999999998</v>
          </cell>
          <cell r="BH74">
            <v>1180.675</v>
          </cell>
          <cell r="BI74">
            <v>1318.8420000000001</v>
          </cell>
          <cell r="BJ74">
            <v>404.846</v>
          </cell>
          <cell r="BK74">
            <v>254.208</v>
          </cell>
          <cell r="BL74">
            <v>507.48200000000003</v>
          </cell>
          <cell r="BM74">
            <v>33467.274000000005</v>
          </cell>
          <cell r="BO74">
            <v>197.79300000000001</v>
          </cell>
          <cell r="BP74">
            <v>23722.21</v>
          </cell>
          <cell r="BQ74">
            <v>5881.2179999999998</v>
          </cell>
          <cell r="BR74">
            <v>1180.675</v>
          </cell>
          <cell r="BS74">
            <v>1318.8420000000001</v>
          </cell>
          <cell r="BT74">
            <v>404.846</v>
          </cell>
          <cell r="BU74">
            <v>254.209</v>
          </cell>
          <cell r="BV74">
            <v>507.48200000000003</v>
          </cell>
          <cell r="BW74">
            <v>33467.275000000009</v>
          </cell>
          <cell r="BY74">
            <v>0</v>
          </cell>
          <cell r="BZ74">
            <v>0</v>
          </cell>
          <cell r="CA74">
            <v>0</v>
          </cell>
          <cell r="CB74">
            <v>0</v>
          </cell>
          <cell r="CC74">
            <v>0</v>
          </cell>
          <cell r="CD74">
            <v>0</v>
          </cell>
          <cell r="CE74">
            <v>0</v>
          </cell>
          <cell r="CF74">
            <v>0</v>
          </cell>
          <cell r="CG74">
            <v>0</v>
          </cell>
          <cell r="CI74">
            <v>187.90299999999999</v>
          </cell>
          <cell r="CJ74">
            <v>22536.1</v>
          </cell>
          <cell r="CK74">
            <v>5587.1570000000002</v>
          </cell>
          <cell r="CL74">
            <v>1121.6410000000001</v>
          </cell>
          <cell r="CM74">
            <v>1252.9000000000001</v>
          </cell>
          <cell r="CN74">
            <v>384.60399999999998</v>
          </cell>
          <cell r="CO74">
            <v>241.49799999999999</v>
          </cell>
          <cell r="CP74">
            <v>482.108</v>
          </cell>
          <cell r="CQ74">
            <v>31793.910999999996</v>
          </cell>
          <cell r="CS74">
            <v>11.734</v>
          </cell>
          <cell r="CT74">
            <v>892.09</v>
          </cell>
          <cell r="CU74">
            <v>214.696</v>
          </cell>
          <cell r="CV74">
            <v>36.286000000000001</v>
          </cell>
          <cell r="CW74">
            <v>42.072000000000003</v>
          </cell>
          <cell r="CX74">
            <v>11.132999999999999</v>
          </cell>
          <cell r="CY74">
            <v>7.0529999999999999</v>
          </cell>
          <cell r="CZ74">
            <v>12.411</v>
          </cell>
          <cell r="DB74">
            <v>11.814</v>
          </cell>
          <cell r="DC74">
            <v>1573.731</v>
          </cell>
          <cell r="DD74">
            <v>538.50199999999995</v>
          </cell>
          <cell r="DE74">
            <v>117.631</v>
          </cell>
          <cell r="DF74">
            <v>136.81700000000001</v>
          </cell>
          <cell r="DG74">
            <v>44.402999999999999</v>
          </cell>
          <cell r="DH74">
            <v>28.184000000000001</v>
          </cell>
          <cell r="DI74">
            <v>59.863999999999997</v>
          </cell>
          <cell r="DJ74">
            <v>2510.9459999999999</v>
          </cell>
          <cell r="DL74">
            <v>0.22062000000000001</v>
          </cell>
          <cell r="DM74">
            <v>0.22062000000000001</v>
          </cell>
          <cell r="DN74">
            <v>0.87283500000000003</v>
          </cell>
          <cell r="DO74">
            <v>1.1972959999999999</v>
          </cell>
          <cell r="DP74">
            <v>1.18468</v>
          </cell>
          <cell r="DQ74">
            <v>1.986728</v>
          </cell>
          <cell r="DS74">
            <v>0</v>
          </cell>
          <cell r="DT74">
            <v>0</v>
          </cell>
          <cell r="DU74">
            <v>0</v>
          </cell>
          <cell r="DV74">
            <v>0</v>
          </cell>
          <cell r="DW74">
            <v>0</v>
          </cell>
          <cell r="DX74">
            <v>0</v>
          </cell>
          <cell r="DY74">
            <v>0</v>
          </cell>
          <cell r="DZ74">
            <v>0</v>
          </cell>
          <cell r="EA74">
            <v>0</v>
          </cell>
          <cell r="EC74">
            <v>0</v>
          </cell>
          <cell r="ED74">
            <v>0</v>
          </cell>
          <cell r="EE74">
            <v>0</v>
          </cell>
          <cell r="EF74">
            <v>0</v>
          </cell>
          <cell r="EG74">
            <v>0</v>
          </cell>
          <cell r="EH74">
            <v>0</v>
          </cell>
          <cell r="EI74">
            <v>0</v>
          </cell>
          <cell r="EJ74">
            <v>0</v>
          </cell>
          <cell r="EK74">
            <v>0</v>
          </cell>
          <cell r="EM74">
            <v>278.43399999999997</v>
          </cell>
          <cell r="EN74">
            <v>281.06500000000005</v>
          </cell>
          <cell r="EP74">
            <v>322.459</v>
          </cell>
          <cell r="EQ74">
            <v>327.89400000000001</v>
          </cell>
          <cell r="ES74">
            <v>59.364000000000004</v>
          </cell>
          <cell r="ET74">
            <v>68.715000000000003</v>
          </cell>
          <cell r="EX74">
            <v>14363.636</v>
          </cell>
          <cell r="EY74">
            <v>15399.285</v>
          </cell>
          <cell r="FA74">
            <v>3.423</v>
          </cell>
          <cell r="FB74">
            <v>3.6640000000000001</v>
          </cell>
          <cell r="FC74">
            <v>308.26900000000001</v>
          </cell>
          <cell r="FD74">
            <v>344.93400000000003</v>
          </cell>
          <cell r="FE74">
            <v>142.363</v>
          </cell>
          <cell r="FF74">
            <v>149.78700000000001</v>
          </cell>
          <cell r="FK74">
            <v>12279.38</v>
          </cell>
          <cell r="FL74">
            <v>12449.789000000001</v>
          </cell>
          <cell r="FM74">
            <v>12346.539000000001</v>
          </cell>
          <cell r="FN74">
            <v>274.28199999999998</v>
          </cell>
          <cell r="FO74">
            <v>130.05099999999999</v>
          </cell>
          <cell r="FP74">
            <v>1431.7529999999999</v>
          </cell>
          <cell r="FQ74">
            <v>10613.701999999999</v>
          </cell>
          <cell r="FR74">
            <v>12449.789000000001</v>
          </cell>
          <cell r="FS74">
            <v>0</v>
          </cell>
          <cell r="FU74">
            <v>0.08</v>
          </cell>
          <cell r="FV74">
            <v>-1182.48</v>
          </cell>
          <cell r="FW74">
            <v>0</v>
          </cell>
          <cell r="FX74">
            <v>0</v>
          </cell>
          <cell r="FY74">
            <v>0</v>
          </cell>
          <cell r="FZ74">
            <v>321.60000000000002</v>
          </cell>
          <cell r="GA74">
            <v>0.1</v>
          </cell>
          <cell r="GB74">
            <v>-1442.3</v>
          </cell>
          <cell r="GE74">
            <v>0.25</v>
          </cell>
          <cell r="GF74">
            <v>-3867</v>
          </cell>
          <cell r="GO74">
            <v>1.2500000000000001E-2</v>
          </cell>
          <cell r="GP74">
            <v>-397.42</v>
          </cell>
          <cell r="GQ74" t="str">
            <v>72-12-225</v>
          </cell>
          <cell r="GR74">
            <v>0</v>
          </cell>
          <cell r="GS74">
            <v>-200</v>
          </cell>
          <cell r="GV74">
            <v>0</v>
          </cell>
          <cell r="GW74">
            <v>0</v>
          </cell>
          <cell r="GX74">
            <v>-1579.9</v>
          </cell>
          <cell r="GY74">
            <v>-5509.3</v>
          </cell>
          <cell r="GZ74">
            <v>-7089.2</v>
          </cell>
          <cell r="HC74">
            <v>-7089.2</v>
          </cell>
          <cell r="HE74">
            <v>785.20749088699984</v>
          </cell>
          <cell r="HF74">
            <v>2.1819318000000032</v>
          </cell>
          <cell r="HG74">
            <v>261.67958820000013</v>
          </cell>
          <cell r="HH74">
            <v>256.66673293499974</v>
          </cell>
          <cell r="HI74">
            <v>70.681172063999853</v>
          </cell>
          <cell r="HJ74">
            <v>78.12016856000001</v>
          </cell>
          <cell r="HK74">
            <v>40.215348176000035</v>
          </cell>
          <cell r="HL74">
            <v>25.251312880000018</v>
          </cell>
          <cell r="HM74">
            <v>50.411236272000046</v>
          </cell>
        </row>
        <row r="75">
          <cell r="B75" t="str">
            <v>72-10-226</v>
          </cell>
          <cell r="C75" t="str">
            <v>Devon-GTH00086</v>
          </cell>
          <cell r="D75" t="str">
            <v>Bedinger North 4H &amp; 8H CDP</v>
          </cell>
          <cell r="E75">
            <v>22439</v>
          </cell>
          <cell r="F75">
            <v>26933</v>
          </cell>
          <cell r="H75">
            <v>3.3169</v>
          </cell>
          <cell r="I75">
            <v>3.3169</v>
          </cell>
          <cell r="J75">
            <v>1.1396999999999999</v>
          </cell>
          <cell r="K75">
            <v>0.2072</v>
          </cell>
          <cell r="L75">
            <v>0.33579999999999999</v>
          </cell>
          <cell r="M75">
            <v>0.1052</v>
          </cell>
          <cell r="N75">
            <v>0.1031</v>
          </cell>
          <cell r="O75">
            <v>0.1216</v>
          </cell>
          <cell r="P75">
            <v>5.3295000000000003</v>
          </cell>
          <cell r="Q75">
            <v>0.60350000000000004</v>
          </cell>
          <cell r="R75">
            <v>1221.5999999999999</v>
          </cell>
          <cell r="T75" t="str">
            <v>PriceTableDevonNGL</v>
          </cell>
          <cell r="Y75">
            <v>41374</v>
          </cell>
          <cell r="Z75">
            <v>14.65</v>
          </cell>
          <cell r="AB75">
            <v>21354.620999999999</v>
          </cell>
          <cell r="AC75">
            <v>25736.776000000002</v>
          </cell>
          <cell r="AE75" t="str">
            <v>Yes</v>
          </cell>
          <cell r="AG75" t="str">
            <v>Yes</v>
          </cell>
          <cell r="AI75">
            <v>0.95</v>
          </cell>
          <cell r="AK75">
            <v>74085.067999999999</v>
          </cell>
          <cell r="AL75">
            <v>74085.067999999999</v>
          </cell>
          <cell r="AM75">
            <v>25455.922999999999</v>
          </cell>
          <cell r="AN75">
            <v>4627.9440000000004</v>
          </cell>
          <cell r="AO75">
            <v>7500.3059999999996</v>
          </cell>
          <cell r="AP75">
            <v>2349.7089999999998</v>
          </cell>
          <cell r="AQ75">
            <v>2302.8040000000001</v>
          </cell>
          <cell r="AR75">
            <v>2716.0129999999999</v>
          </cell>
          <cell r="AS75">
            <v>193122.83500000002</v>
          </cell>
          <cell r="AU75">
            <v>70831.142000000007</v>
          </cell>
          <cell r="AV75">
            <v>70831.142000000007</v>
          </cell>
          <cell r="AW75">
            <v>24337.862000000001</v>
          </cell>
          <cell r="AX75">
            <v>4424.6769999999997</v>
          </cell>
          <cell r="AY75">
            <v>7170.8819999999996</v>
          </cell>
          <cell r="AZ75">
            <v>2246.5059999999999</v>
          </cell>
          <cell r="BA75">
            <v>2201.6610000000001</v>
          </cell>
          <cell r="BB75">
            <v>2596.7220000000002</v>
          </cell>
          <cell r="BC75">
            <v>184640.59400000001</v>
          </cell>
          <cell r="BE75">
            <v>499.697</v>
          </cell>
          <cell r="BF75">
            <v>59930.898000000001</v>
          </cell>
          <cell r="BG75">
            <v>24953.258000000002</v>
          </cell>
          <cell r="BH75">
            <v>4099.2690000000002</v>
          </cell>
          <cell r="BI75">
            <v>7979.88</v>
          </cell>
          <cell r="BJ75">
            <v>2299.5680000000002</v>
          </cell>
          <cell r="BK75">
            <v>2264.1750000000002</v>
          </cell>
          <cell r="BL75">
            <v>2726.123</v>
          </cell>
          <cell r="BM75">
            <v>104752.86800000002</v>
          </cell>
          <cell r="BO75">
            <v>499.697</v>
          </cell>
          <cell r="BP75">
            <v>59930.896000000001</v>
          </cell>
          <cell r="BQ75">
            <v>24953.258000000002</v>
          </cell>
          <cell r="BR75">
            <v>4099.268</v>
          </cell>
          <cell r="BS75">
            <v>7979.8810000000003</v>
          </cell>
          <cell r="BT75">
            <v>2299.5680000000002</v>
          </cell>
          <cell r="BU75">
            <v>2264.174</v>
          </cell>
          <cell r="BV75">
            <v>2726.123</v>
          </cell>
          <cell r="BW75">
            <v>104752.86499999999</v>
          </cell>
          <cell r="BY75">
            <v>0</v>
          </cell>
          <cell r="BZ75">
            <v>0</v>
          </cell>
          <cell r="CA75">
            <v>0</v>
          </cell>
          <cell r="CB75">
            <v>0</v>
          </cell>
          <cell r="CC75">
            <v>0</v>
          </cell>
          <cell r="CD75">
            <v>0</v>
          </cell>
          <cell r="CE75">
            <v>0</v>
          </cell>
          <cell r="CF75">
            <v>0</v>
          </cell>
          <cell r="CG75">
            <v>0</v>
          </cell>
          <cell r="CI75">
            <v>474.71199999999999</v>
          </cell>
          <cell r="CJ75">
            <v>56934.353000000003</v>
          </cell>
          <cell r="CK75">
            <v>23705.595000000001</v>
          </cell>
          <cell r="CL75">
            <v>3894.306</v>
          </cell>
          <cell r="CM75">
            <v>7580.8860000000004</v>
          </cell>
          <cell r="CN75">
            <v>2184.59</v>
          </cell>
          <cell r="CO75">
            <v>2150.9659999999999</v>
          </cell>
          <cell r="CP75">
            <v>2589.817</v>
          </cell>
          <cell r="CQ75">
            <v>99515.224999999991</v>
          </cell>
          <cell r="CS75">
            <v>29.645</v>
          </cell>
          <cell r="CT75">
            <v>2253.7440000000001</v>
          </cell>
          <cell r="CU75">
            <v>910.92700000000002</v>
          </cell>
          <cell r="CV75">
            <v>125.983</v>
          </cell>
          <cell r="CW75">
            <v>254.56700000000001</v>
          </cell>
          <cell r="CX75">
            <v>63.238999999999997</v>
          </cell>
          <cell r="CY75">
            <v>62.820999999999998</v>
          </cell>
          <cell r="CZ75">
            <v>66.671999999999997</v>
          </cell>
          <cell r="DB75">
            <v>29.846</v>
          </cell>
          <cell r="DC75">
            <v>3975.8159999999998</v>
          </cell>
          <cell r="DD75">
            <v>2284.7950000000001</v>
          </cell>
          <cell r="DE75">
            <v>408.41</v>
          </cell>
          <cell r="DF75">
            <v>827.83299999999997</v>
          </cell>
          <cell r="DG75">
            <v>252.21700000000001</v>
          </cell>
          <cell r="DH75">
            <v>251.029</v>
          </cell>
          <cell r="DI75">
            <v>321.58199999999999</v>
          </cell>
          <cell r="DJ75">
            <v>8351.5280000000002</v>
          </cell>
          <cell r="DL75">
            <v>0.22062000000000001</v>
          </cell>
          <cell r="DM75">
            <v>0.22062000000000001</v>
          </cell>
          <cell r="DN75">
            <v>0.87283500000000003</v>
          </cell>
          <cell r="DO75">
            <v>1.1972959999999999</v>
          </cell>
          <cell r="DP75">
            <v>1.18468</v>
          </cell>
          <cell r="DQ75">
            <v>1.986728</v>
          </cell>
          <cell r="DS75">
            <v>0</v>
          </cell>
          <cell r="DT75">
            <v>0</v>
          </cell>
          <cell r="DU75">
            <v>0</v>
          </cell>
          <cell r="DV75">
            <v>0</v>
          </cell>
          <cell r="DW75">
            <v>0</v>
          </cell>
          <cell r="DX75">
            <v>0</v>
          </cell>
          <cell r="DY75">
            <v>0</v>
          </cell>
          <cell r="DZ75">
            <v>0</v>
          </cell>
          <cell r="EA75">
            <v>0</v>
          </cell>
          <cell r="EC75">
            <v>0</v>
          </cell>
          <cell r="ED75">
            <v>0</v>
          </cell>
          <cell r="EE75">
            <v>0</v>
          </cell>
          <cell r="EF75">
            <v>0</v>
          </cell>
          <cell r="EG75">
            <v>0</v>
          </cell>
          <cell r="EH75">
            <v>0</v>
          </cell>
          <cell r="EI75">
            <v>0</v>
          </cell>
          <cell r="EJ75">
            <v>0</v>
          </cell>
          <cell r="EK75">
            <v>0</v>
          </cell>
          <cell r="EM75">
            <v>484.81300000000005</v>
          </cell>
          <cell r="EN75">
            <v>489.392</v>
          </cell>
          <cell r="EP75">
            <v>561.46799999999996</v>
          </cell>
          <cell r="EQ75">
            <v>570.93100000000004</v>
          </cell>
          <cell r="ES75">
            <v>103.36500000000001</v>
          </cell>
          <cell r="ET75">
            <v>119.648</v>
          </cell>
          <cell r="EX75">
            <v>22335.634999999998</v>
          </cell>
          <cell r="EY75">
            <v>26813.351999999999</v>
          </cell>
          <cell r="FA75">
            <v>5.3230000000000004</v>
          </cell>
          <cell r="FB75">
            <v>6.38</v>
          </cell>
          <cell r="FC75">
            <v>479.36200000000002</v>
          </cell>
          <cell r="FD75">
            <v>600.60199999999998</v>
          </cell>
          <cell r="FE75">
            <v>221.376</v>
          </cell>
          <cell r="FF75">
            <v>260.81</v>
          </cell>
          <cell r="FK75">
            <v>17401.501</v>
          </cell>
          <cell r="FL75">
            <v>17642.991999999998</v>
          </cell>
          <cell r="FM75">
            <v>17496.673999999999</v>
          </cell>
          <cell r="FN75">
            <v>388.69400000000002</v>
          </cell>
          <cell r="FO75">
            <v>184.29900000000001</v>
          </cell>
          <cell r="FP75">
            <v>2028.9829999999999</v>
          </cell>
          <cell r="FQ75">
            <v>15041.016</v>
          </cell>
          <cell r="FR75">
            <v>17642.991999999998</v>
          </cell>
          <cell r="FS75">
            <v>0</v>
          </cell>
          <cell r="FU75">
            <v>0.08</v>
          </cell>
          <cell r="FV75">
            <v>-2058.94</v>
          </cell>
          <cell r="FW75">
            <v>0</v>
          </cell>
          <cell r="FX75">
            <v>0</v>
          </cell>
          <cell r="FY75">
            <v>0</v>
          </cell>
          <cell r="FZ75">
            <v>158.69999999999999</v>
          </cell>
          <cell r="GA75">
            <v>0.15</v>
          </cell>
          <cell r="GB75">
            <v>-3365.85</v>
          </cell>
          <cell r="GE75">
            <v>0.25</v>
          </cell>
          <cell r="GF75">
            <v>-6733.25</v>
          </cell>
          <cell r="GO75">
            <v>1.2500000000000001E-2</v>
          </cell>
          <cell r="GP75">
            <v>-1243.94</v>
          </cell>
          <cell r="GQ75" t="str">
            <v xml:space="preserve"> </v>
          </cell>
          <cell r="GR75">
            <v>0</v>
          </cell>
          <cell r="GS75">
            <v>0</v>
          </cell>
          <cell r="GV75">
            <v>0</v>
          </cell>
          <cell r="GW75">
            <v>0</v>
          </cell>
          <cell r="GX75">
            <v>-3302.88</v>
          </cell>
          <cell r="GY75">
            <v>-10099.1</v>
          </cell>
          <cell r="GZ75">
            <v>-13401.980000000001</v>
          </cell>
          <cell r="HC75">
            <v>-13401.980000000001</v>
          </cell>
          <cell r="HE75">
            <v>3197.8439240770003</v>
          </cell>
          <cell r="HF75">
            <v>5.5121907000000032</v>
          </cell>
          <cell r="HG75">
            <v>661.09775789999969</v>
          </cell>
          <cell r="HH75">
            <v>1089.0039346050005</v>
          </cell>
          <cell r="HI75">
            <v>245.40138004800022</v>
          </cell>
          <cell r="HJ75">
            <v>472.68021191999964</v>
          </cell>
          <cell r="HK75">
            <v>228.43001198400015</v>
          </cell>
          <cell r="HL75">
            <v>224.91549015200059</v>
          </cell>
          <cell r="HM75">
            <v>270.80294676800008</v>
          </cell>
        </row>
        <row r="76">
          <cell r="B76" t="str">
            <v>72-10-227</v>
          </cell>
          <cell r="C76" t="str">
            <v>Devon-GTH00086</v>
          </cell>
          <cell r="D76" t="str">
            <v>Daniel Bedinger GU 1H &amp; 2H CDP</v>
          </cell>
          <cell r="E76">
            <v>31133</v>
          </cell>
          <cell r="F76">
            <v>37364</v>
          </cell>
          <cell r="H76">
            <v>3.2820999999999998</v>
          </cell>
          <cell r="I76">
            <v>3.2820999999999998</v>
          </cell>
          <cell r="J76">
            <v>1.1254</v>
          </cell>
          <cell r="K76">
            <v>0.21410000000000001</v>
          </cell>
          <cell r="L76">
            <v>0.34060000000000001</v>
          </cell>
          <cell r="M76">
            <v>0.11219999999999999</v>
          </cell>
          <cell r="N76">
            <v>0.10979999999999999</v>
          </cell>
          <cell r="O76">
            <v>0.1187</v>
          </cell>
          <cell r="P76">
            <v>5.3029000000000002</v>
          </cell>
          <cell r="Q76">
            <v>0.55530000000000002</v>
          </cell>
          <cell r="R76">
            <v>1221.5</v>
          </cell>
          <cell r="T76" t="str">
            <v>PriceTableDevonNGL</v>
          </cell>
          <cell r="Y76">
            <v>41374</v>
          </cell>
          <cell r="Z76">
            <v>14.65</v>
          </cell>
          <cell r="AB76">
            <v>29628.494999999999</v>
          </cell>
          <cell r="AC76">
            <v>35704.485999999997</v>
          </cell>
          <cell r="AE76" t="str">
            <v>Yes</v>
          </cell>
          <cell r="AG76" t="str">
            <v>Yes</v>
          </cell>
          <cell r="AI76">
            <v>0.95</v>
          </cell>
          <cell r="AK76">
            <v>101710.97900000001</v>
          </cell>
          <cell r="AL76">
            <v>101710.97900000001</v>
          </cell>
          <cell r="AM76">
            <v>34875.699999999997</v>
          </cell>
          <cell r="AN76">
            <v>6634.8739999999998</v>
          </cell>
          <cell r="AO76">
            <v>10555.058999999999</v>
          </cell>
          <cell r="AP76">
            <v>3477.0340000000001</v>
          </cell>
          <cell r="AQ76">
            <v>3402.6590000000001</v>
          </cell>
          <cell r="AR76">
            <v>3678.4659999999999</v>
          </cell>
          <cell r="AS76">
            <v>266045.75000000006</v>
          </cell>
          <cell r="AU76">
            <v>97243.683000000005</v>
          </cell>
          <cell r="AV76">
            <v>97243.683000000005</v>
          </cell>
          <cell r="AW76">
            <v>33343.908000000003</v>
          </cell>
          <cell r="AX76">
            <v>6343.4610000000002</v>
          </cell>
          <cell r="AY76">
            <v>10091.465</v>
          </cell>
          <cell r="AZ76">
            <v>3324.317</v>
          </cell>
          <cell r="BA76">
            <v>3253.2089999999998</v>
          </cell>
          <cell r="BB76">
            <v>3516.902</v>
          </cell>
          <cell r="BC76">
            <v>254360.62800000003</v>
          </cell>
          <cell r="BE76">
            <v>686.03099999999995</v>
          </cell>
          <cell r="BF76">
            <v>82278.797000000006</v>
          </cell>
          <cell r="BG76">
            <v>34187.027000000002</v>
          </cell>
          <cell r="BH76">
            <v>5876.9359999999997</v>
          </cell>
          <cell r="BI76">
            <v>11229.956</v>
          </cell>
          <cell r="BJ76">
            <v>3402.837</v>
          </cell>
          <cell r="BK76">
            <v>3345.58</v>
          </cell>
          <cell r="BL76">
            <v>3692.1590000000001</v>
          </cell>
          <cell r="BM76">
            <v>144699.323</v>
          </cell>
          <cell r="BO76">
            <v>686.03099999999995</v>
          </cell>
          <cell r="BP76">
            <v>82278.796000000002</v>
          </cell>
          <cell r="BQ76">
            <v>34187.027000000002</v>
          </cell>
          <cell r="BR76">
            <v>5876.9359999999997</v>
          </cell>
          <cell r="BS76">
            <v>11229.956</v>
          </cell>
          <cell r="BT76">
            <v>3402.837</v>
          </cell>
          <cell r="BU76">
            <v>3345.5790000000002</v>
          </cell>
          <cell r="BV76">
            <v>3692.1579999999999</v>
          </cell>
          <cell r="BW76">
            <v>144699.32</v>
          </cell>
          <cell r="BY76">
            <v>0</v>
          </cell>
          <cell r="BZ76">
            <v>0</v>
          </cell>
          <cell r="CA76">
            <v>0</v>
          </cell>
          <cell r="CB76">
            <v>0</v>
          </cell>
          <cell r="CC76">
            <v>0</v>
          </cell>
          <cell r="CD76">
            <v>0</v>
          </cell>
          <cell r="CE76">
            <v>0</v>
          </cell>
          <cell r="CF76">
            <v>0</v>
          </cell>
          <cell r="CG76">
            <v>0</v>
          </cell>
          <cell r="CI76">
            <v>651.72900000000004</v>
          </cell>
          <cell r="CJ76">
            <v>78164.857000000004</v>
          </cell>
          <cell r="CK76">
            <v>32477.675999999999</v>
          </cell>
          <cell r="CL76">
            <v>5583.0889999999999</v>
          </cell>
          <cell r="CM76">
            <v>10668.458000000001</v>
          </cell>
          <cell r="CN76">
            <v>3232.6950000000002</v>
          </cell>
          <cell r="CO76">
            <v>3178.3009999999999</v>
          </cell>
          <cell r="CP76">
            <v>3507.5509999999999</v>
          </cell>
          <cell r="CQ76">
            <v>137464.35600000003</v>
          </cell>
          <cell r="CS76">
            <v>40.700000000000003</v>
          </cell>
          <cell r="CT76">
            <v>3094.152</v>
          </cell>
          <cell r="CU76">
            <v>1248.008</v>
          </cell>
          <cell r="CV76">
            <v>180.61699999999999</v>
          </cell>
          <cell r="CW76">
            <v>358.24700000000001</v>
          </cell>
          <cell r="CX76">
            <v>93.578999999999994</v>
          </cell>
          <cell r="CY76">
            <v>92.825000000000003</v>
          </cell>
          <cell r="CZ76">
            <v>90.298000000000002</v>
          </cell>
          <cell r="DB76">
            <v>40.975999999999999</v>
          </cell>
          <cell r="DC76">
            <v>5458.375</v>
          </cell>
          <cell r="DD76">
            <v>3130.2669999999998</v>
          </cell>
          <cell r="DE76">
            <v>585.51900000000001</v>
          </cell>
          <cell r="DF76">
            <v>1164.9960000000001</v>
          </cell>
          <cell r="DG76">
            <v>373.22300000000001</v>
          </cell>
          <cell r="DH76">
            <v>370.92399999999998</v>
          </cell>
          <cell r="DI76">
            <v>435.53800000000001</v>
          </cell>
          <cell r="DJ76">
            <v>11559.817999999999</v>
          </cell>
          <cell r="DL76">
            <v>0.22062000000000001</v>
          </cell>
          <cell r="DM76">
            <v>0.22062000000000001</v>
          </cell>
          <cell r="DN76">
            <v>0.87283500000000003</v>
          </cell>
          <cell r="DO76">
            <v>1.1972959999999999</v>
          </cell>
          <cell r="DP76">
            <v>1.18468</v>
          </cell>
          <cell r="DQ76">
            <v>1.986728</v>
          </cell>
          <cell r="DS76">
            <v>0</v>
          </cell>
          <cell r="DT76">
            <v>0</v>
          </cell>
          <cell r="DU76">
            <v>0</v>
          </cell>
          <cell r="DV76">
            <v>0</v>
          </cell>
          <cell r="DW76">
            <v>0</v>
          </cell>
          <cell r="DX76">
            <v>0</v>
          </cell>
          <cell r="DY76">
            <v>0</v>
          </cell>
          <cell r="DZ76">
            <v>0</v>
          </cell>
          <cell r="EA76">
            <v>0</v>
          </cell>
          <cell r="EC76">
            <v>0</v>
          </cell>
          <cell r="ED76">
            <v>0</v>
          </cell>
          <cell r="EE76">
            <v>0</v>
          </cell>
          <cell r="EF76">
            <v>0</v>
          </cell>
          <cell r="EG76">
            <v>0</v>
          </cell>
          <cell r="EH76">
            <v>0</v>
          </cell>
          <cell r="EI76">
            <v>0</v>
          </cell>
          <cell r="EJ76">
            <v>0</v>
          </cell>
          <cell r="EK76">
            <v>0</v>
          </cell>
          <cell r="EM76">
            <v>672.57899999999995</v>
          </cell>
          <cell r="EN76">
            <v>678.93099999999993</v>
          </cell>
          <cell r="EP76">
            <v>778.92100000000005</v>
          </cell>
          <cell r="EQ76">
            <v>792.04899999999998</v>
          </cell>
          <cell r="ES76">
            <v>143.39600000000002</v>
          </cell>
          <cell r="ET76">
            <v>165.98599999999999</v>
          </cell>
          <cell r="EX76">
            <v>30989.603999999999</v>
          </cell>
          <cell r="EY76">
            <v>37198.014000000003</v>
          </cell>
          <cell r="FA76">
            <v>7.3860000000000001</v>
          </cell>
          <cell r="FB76">
            <v>8.8510000000000009</v>
          </cell>
          <cell r="FC76">
            <v>665.09100000000001</v>
          </cell>
          <cell r="FD76">
            <v>833.21199999999999</v>
          </cell>
          <cell r="FE76">
            <v>307.14800000000002</v>
          </cell>
          <cell r="FF76">
            <v>361.82</v>
          </cell>
          <cell r="FK76">
            <v>24167.216000000004</v>
          </cell>
          <cell r="FL76">
            <v>24502.598999999998</v>
          </cell>
          <cell r="FM76">
            <v>24299.392</v>
          </cell>
          <cell r="FN76">
            <v>539.81899999999996</v>
          </cell>
          <cell r="FO76">
            <v>255.95500000000001</v>
          </cell>
          <cell r="FP76">
            <v>2817.8530000000001</v>
          </cell>
          <cell r="FQ76">
            <v>20888.973000000002</v>
          </cell>
          <cell r="FR76">
            <v>24502.598999999998</v>
          </cell>
          <cell r="FS76">
            <v>0</v>
          </cell>
          <cell r="FU76">
            <v>0.08</v>
          </cell>
          <cell r="FV76">
            <v>-2856.36</v>
          </cell>
          <cell r="FW76">
            <v>0</v>
          </cell>
          <cell r="FX76">
            <v>0</v>
          </cell>
          <cell r="FY76">
            <v>0</v>
          </cell>
          <cell r="FZ76">
            <v>158.69999999999999</v>
          </cell>
          <cell r="GA76">
            <v>0.15</v>
          </cell>
          <cell r="GB76">
            <v>-4669.95</v>
          </cell>
          <cell r="GE76">
            <v>0.25</v>
          </cell>
          <cell r="GF76">
            <v>-9341</v>
          </cell>
          <cell r="GO76">
            <v>1.2500000000000001E-2</v>
          </cell>
          <cell r="GP76">
            <v>-1718.3</v>
          </cell>
          <cell r="GQ76" t="str">
            <v>72-99-12-227</v>
          </cell>
          <cell r="GR76">
            <v>0</v>
          </cell>
          <cell r="GS76">
            <v>-200</v>
          </cell>
          <cell r="GV76">
            <v>0</v>
          </cell>
          <cell r="GW76">
            <v>0</v>
          </cell>
          <cell r="GX76">
            <v>-4574.66</v>
          </cell>
          <cell r="GY76">
            <v>-14210.95</v>
          </cell>
          <cell r="GZ76">
            <v>-18785.609999999997</v>
          </cell>
          <cell r="HC76">
            <v>-18785.609999999997</v>
          </cell>
          <cell r="HE76">
            <v>4461.3134495890026</v>
          </cell>
          <cell r="HF76">
            <v>7.5677072399999803</v>
          </cell>
          <cell r="HG76">
            <v>907.6174428000005</v>
          </cell>
          <cell r="HH76">
            <v>1491.9813800850022</v>
          </cell>
          <cell r="HI76">
            <v>351.82183771199971</v>
          </cell>
          <cell r="HJ76">
            <v>665.19545063999954</v>
          </cell>
          <cell r="HK76">
            <v>338.02587537599965</v>
          </cell>
          <cell r="HL76">
            <v>332.33787311200001</v>
          </cell>
          <cell r="HM76">
            <v>366.76588262400037</v>
          </cell>
        </row>
        <row r="77">
          <cell r="B77" t="str">
            <v>72-10-228</v>
          </cell>
          <cell r="C77" t="str">
            <v>Devon-GTH00086</v>
          </cell>
          <cell r="D77" t="str">
            <v>Bedinger South 1 2 3 CDP</v>
          </cell>
          <cell r="E77">
            <v>24914</v>
          </cell>
          <cell r="F77">
            <v>30767</v>
          </cell>
          <cell r="H77">
            <v>3.3269000000000002</v>
          </cell>
          <cell r="I77">
            <v>3.3269000000000002</v>
          </cell>
          <cell r="J77">
            <v>1.2627999999999999</v>
          </cell>
          <cell r="K77">
            <v>0.25230000000000002</v>
          </cell>
          <cell r="L77">
            <v>0.41549999999999998</v>
          </cell>
          <cell r="M77">
            <v>0.1447</v>
          </cell>
          <cell r="N77">
            <v>0.151</v>
          </cell>
          <cell r="O77">
            <v>0.25030000000000002</v>
          </cell>
          <cell r="P77">
            <v>5.8034999999999997</v>
          </cell>
          <cell r="Q77">
            <v>0.48820000000000002</v>
          </cell>
          <cell r="R77">
            <v>1257</v>
          </cell>
          <cell r="T77" t="str">
            <v>PriceTableDevonNGL</v>
          </cell>
          <cell r="Y77">
            <v>41403</v>
          </cell>
          <cell r="Z77">
            <v>14.65</v>
          </cell>
          <cell r="AB77">
            <v>23706.848999999998</v>
          </cell>
          <cell r="AC77">
            <v>29400.491000000002</v>
          </cell>
          <cell r="AE77" t="str">
            <v>Yes</v>
          </cell>
          <cell r="AG77" t="str">
            <v>Yes</v>
          </cell>
          <cell r="AI77">
            <v>0.95</v>
          </cell>
          <cell r="AK77">
            <v>82493.553</v>
          </cell>
          <cell r="AL77">
            <v>82493.553</v>
          </cell>
          <cell r="AM77">
            <v>31312.29</v>
          </cell>
          <cell r="AN77">
            <v>6256.0110000000004</v>
          </cell>
          <cell r="AO77">
            <v>10302.706</v>
          </cell>
          <cell r="AP77">
            <v>3587.97</v>
          </cell>
          <cell r="AQ77">
            <v>3744.1840000000002</v>
          </cell>
          <cell r="AR77">
            <v>6206.4189999999999</v>
          </cell>
          <cell r="AS77">
            <v>226396.68600000002</v>
          </cell>
          <cell r="AU77">
            <v>78870.316000000006</v>
          </cell>
          <cell r="AV77">
            <v>78870.316000000006</v>
          </cell>
          <cell r="AW77">
            <v>29937.008999999998</v>
          </cell>
          <cell r="AX77">
            <v>5981.2380000000003</v>
          </cell>
          <cell r="AY77">
            <v>9850.1959999999999</v>
          </cell>
          <cell r="AZ77">
            <v>3430.3809999999999</v>
          </cell>
          <cell r="BA77">
            <v>3579.7339999999999</v>
          </cell>
          <cell r="BB77">
            <v>5933.8239999999996</v>
          </cell>
          <cell r="BC77">
            <v>216453.014</v>
          </cell>
          <cell r="BE77">
            <v>556.41099999999994</v>
          </cell>
          <cell r="BF77">
            <v>66732.917000000001</v>
          </cell>
          <cell r="BG77">
            <v>30693.982</v>
          </cell>
          <cell r="BH77">
            <v>5541.3530000000001</v>
          </cell>
          <cell r="BI77">
            <v>10961.468000000001</v>
          </cell>
          <cell r="BJ77">
            <v>3511.4059999999999</v>
          </cell>
          <cell r="BK77">
            <v>3681.375</v>
          </cell>
          <cell r="BL77">
            <v>6229.5209999999997</v>
          </cell>
          <cell r="BM77">
            <v>127908.43299999999</v>
          </cell>
          <cell r="BO77">
            <v>556.41099999999994</v>
          </cell>
          <cell r="BP77">
            <v>66732.917000000001</v>
          </cell>
          <cell r="BQ77">
            <v>30693.983</v>
          </cell>
          <cell r="BR77">
            <v>5541.3530000000001</v>
          </cell>
          <cell r="BS77">
            <v>10961.468000000001</v>
          </cell>
          <cell r="BT77">
            <v>3511.4059999999999</v>
          </cell>
          <cell r="BU77">
            <v>3681.3760000000002</v>
          </cell>
          <cell r="BV77">
            <v>6229.5209999999997</v>
          </cell>
          <cell r="BW77">
            <v>127908.43499999998</v>
          </cell>
          <cell r="BY77">
            <v>0</v>
          </cell>
          <cell r="BZ77">
            <v>0</v>
          </cell>
          <cell r="CA77">
            <v>0</v>
          </cell>
          <cell r="CB77">
            <v>0</v>
          </cell>
          <cell r="CC77">
            <v>0</v>
          </cell>
          <cell r="CD77">
            <v>0</v>
          </cell>
          <cell r="CE77">
            <v>0</v>
          </cell>
          <cell r="CF77">
            <v>0</v>
          </cell>
          <cell r="CG77">
            <v>0</v>
          </cell>
          <cell r="CI77">
            <v>528.59</v>
          </cell>
          <cell r="CJ77">
            <v>63396.271000000001</v>
          </cell>
          <cell r="CK77">
            <v>29159.282999999999</v>
          </cell>
          <cell r="CL77">
            <v>5264.2849999999999</v>
          </cell>
          <cell r="CM77">
            <v>10413.395</v>
          </cell>
          <cell r="CN77">
            <v>3335.8359999999998</v>
          </cell>
          <cell r="CO77">
            <v>3497.306</v>
          </cell>
          <cell r="CP77">
            <v>5918.0450000000001</v>
          </cell>
          <cell r="CQ77">
            <v>121513.011</v>
          </cell>
          <cell r="CS77">
            <v>33.01</v>
          </cell>
          <cell r="CT77">
            <v>2509.5390000000002</v>
          </cell>
          <cell r="CU77">
            <v>1120.4939999999999</v>
          </cell>
          <cell r="CV77">
            <v>170.303</v>
          </cell>
          <cell r="CW77">
            <v>349.68200000000002</v>
          </cell>
          <cell r="CX77">
            <v>96.564999999999998</v>
          </cell>
          <cell r="CY77">
            <v>102.142</v>
          </cell>
          <cell r="CZ77">
            <v>152.35400000000001</v>
          </cell>
          <cell r="DB77">
            <v>33.234000000000002</v>
          </cell>
          <cell r="DC77">
            <v>4427.0619999999999</v>
          </cell>
          <cell r="DD77">
            <v>2810.433</v>
          </cell>
          <cell r="DE77">
            <v>552.08500000000004</v>
          </cell>
          <cell r="DF77">
            <v>1137.143</v>
          </cell>
          <cell r="DG77">
            <v>385.13099999999997</v>
          </cell>
          <cell r="DH77">
            <v>408.154</v>
          </cell>
          <cell r="DI77">
            <v>734.85299999999995</v>
          </cell>
          <cell r="DJ77">
            <v>10488.094999999999</v>
          </cell>
          <cell r="DL77">
            <v>0.22062000000000001</v>
          </cell>
          <cell r="DM77">
            <v>0.22062000000000001</v>
          </cell>
          <cell r="DN77">
            <v>0.87283500000000003</v>
          </cell>
          <cell r="DO77">
            <v>1.1972959999999999</v>
          </cell>
          <cell r="DP77">
            <v>1.18468</v>
          </cell>
          <cell r="DQ77">
            <v>1.986728</v>
          </cell>
          <cell r="DS77">
            <v>0</v>
          </cell>
          <cell r="DT77">
            <v>0</v>
          </cell>
          <cell r="DU77">
            <v>0</v>
          </cell>
          <cell r="DV77">
            <v>0</v>
          </cell>
          <cell r="DW77">
            <v>0</v>
          </cell>
          <cell r="DX77">
            <v>0</v>
          </cell>
          <cell r="DY77">
            <v>0</v>
          </cell>
          <cell r="DZ77">
            <v>0</v>
          </cell>
          <cell r="EA77">
            <v>0</v>
          </cell>
          <cell r="EC77">
            <v>0</v>
          </cell>
          <cell r="ED77">
            <v>0</v>
          </cell>
          <cell r="EE77">
            <v>0</v>
          </cell>
          <cell r="EF77">
            <v>0</v>
          </cell>
          <cell r="EG77">
            <v>0</v>
          </cell>
          <cell r="EH77">
            <v>0</v>
          </cell>
          <cell r="EI77">
            <v>0</v>
          </cell>
          <cell r="EJ77">
            <v>0</v>
          </cell>
          <cell r="EK77">
            <v>0</v>
          </cell>
          <cell r="EM77">
            <v>553.82799999999997</v>
          </cell>
          <cell r="EN77">
            <v>559.05900000000008</v>
          </cell>
          <cell r="EP77">
            <v>641.39499999999998</v>
          </cell>
          <cell r="EQ77">
            <v>652.20500000000004</v>
          </cell>
          <cell r="ES77">
            <v>118.078</v>
          </cell>
          <cell r="ET77">
            <v>136.679</v>
          </cell>
          <cell r="EX77">
            <v>24795.921999999999</v>
          </cell>
          <cell r="EY77">
            <v>30630.321</v>
          </cell>
          <cell r="FA77">
            <v>5.91</v>
          </cell>
          <cell r="FB77">
            <v>7.2880000000000003</v>
          </cell>
          <cell r="FC77">
            <v>532.16399999999999</v>
          </cell>
          <cell r="FD77">
            <v>686.1</v>
          </cell>
          <cell r="FE77">
            <v>245.76</v>
          </cell>
          <cell r="FF77">
            <v>297.93700000000001</v>
          </cell>
          <cell r="FK77">
            <v>18930.962</v>
          </cell>
          <cell r="FL77">
            <v>19193.679</v>
          </cell>
          <cell r="FM77">
            <v>19034.5</v>
          </cell>
          <cell r="FN77">
            <v>422.85700000000003</v>
          </cell>
          <cell r="FO77">
            <v>200.49799999999999</v>
          </cell>
          <cell r="FP77">
            <v>2207.3159999999998</v>
          </cell>
          <cell r="FQ77">
            <v>16363.008</v>
          </cell>
          <cell r="FR77">
            <v>19193.679</v>
          </cell>
          <cell r="FS77">
            <v>0</v>
          </cell>
          <cell r="FU77">
            <v>0.08</v>
          </cell>
          <cell r="FV77">
            <v>-2352.04</v>
          </cell>
          <cell r="FW77">
            <v>0</v>
          </cell>
          <cell r="FX77">
            <v>0</v>
          </cell>
          <cell r="FY77">
            <v>0</v>
          </cell>
          <cell r="FZ77">
            <v>160.80000000000001</v>
          </cell>
          <cell r="GA77">
            <v>0.15</v>
          </cell>
          <cell r="GB77">
            <v>-3737.1</v>
          </cell>
          <cell r="GE77">
            <v>0.25</v>
          </cell>
          <cell r="GF77">
            <v>-7691.75</v>
          </cell>
          <cell r="GO77">
            <v>1.2500000000000001E-2</v>
          </cell>
          <cell r="GP77">
            <v>-1518.91</v>
          </cell>
          <cell r="GQ77" t="str">
            <v>72-12-228</v>
          </cell>
          <cell r="GR77">
            <v>26938</v>
          </cell>
          <cell r="GS77">
            <v>-200</v>
          </cell>
          <cell r="GV77">
            <v>0</v>
          </cell>
          <cell r="GW77">
            <v>0</v>
          </cell>
          <cell r="GX77">
            <v>-3870.95</v>
          </cell>
          <cell r="GY77">
            <v>-11628.85</v>
          </cell>
          <cell r="GZ77">
            <v>-15499.8</v>
          </cell>
          <cell r="HC77">
            <v>-15499.8</v>
          </cell>
          <cell r="HE77">
            <v>4396.154202693001</v>
          </cell>
          <cell r="HF77">
            <v>6.1378690199999815</v>
          </cell>
          <cell r="HG77">
            <v>736.13084052000022</v>
          </cell>
          <cell r="HH77">
            <v>1339.5390016650006</v>
          </cell>
          <cell r="HI77">
            <v>331.7324081280002</v>
          </cell>
          <cell r="HJ77">
            <v>649.29112164000037</v>
          </cell>
          <cell r="HK77">
            <v>348.80983496000033</v>
          </cell>
          <cell r="HL77">
            <v>365.69503623199995</v>
          </cell>
          <cell r="HM77">
            <v>618.81809052799929</v>
          </cell>
        </row>
        <row r="78">
          <cell r="B78" t="str">
            <v>72-10-229</v>
          </cell>
          <cell r="C78" t="str">
            <v>Devon-GTH00086</v>
          </cell>
          <cell r="D78" t="str">
            <v>Clark 1&amp;2 H CDP</v>
          </cell>
          <cell r="E78">
            <v>19229</v>
          </cell>
          <cell r="F78">
            <v>23800</v>
          </cell>
          <cell r="H78">
            <v>3.3805999999999998</v>
          </cell>
          <cell r="I78">
            <v>3.3805999999999998</v>
          </cell>
          <cell r="J78">
            <v>1.2773000000000001</v>
          </cell>
          <cell r="K78">
            <v>0.24310000000000001</v>
          </cell>
          <cell r="L78">
            <v>0.42020000000000002</v>
          </cell>
          <cell r="M78">
            <v>0.14119999999999999</v>
          </cell>
          <cell r="N78">
            <v>0.15110000000000001</v>
          </cell>
          <cell r="O78">
            <v>0.2571</v>
          </cell>
          <cell r="P78">
            <v>5.8705999999999996</v>
          </cell>
          <cell r="Q78">
            <v>0.56569999999999998</v>
          </cell>
          <cell r="R78">
            <v>1259</v>
          </cell>
          <cell r="T78" t="str">
            <v>PriceTableDevonNGL</v>
          </cell>
          <cell r="Y78">
            <v>41403</v>
          </cell>
          <cell r="Z78">
            <v>14.65</v>
          </cell>
          <cell r="AB78">
            <v>18297.106</v>
          </cell>
          <cell r="AC78">
            <v>22742.928</v>
          </cell>
          <cell r="AE78" t="str">
            <v>Yes</v>
          </cell>
          <cell r="AG78" t="str">
            <v>Yes</v>
          </cell>
          <cell r="AI78">
            <v>0.95</v>
          </cell>
          <cell r="AK78">
            <v>64696.773000000001</v>
          </cell>
          <cell r="AL78">
            <v>64696.773000000001</v>
          </cell>
          <cell r="AM78">
            <v>24444.532999999999</v>
          </cell>
          <cell r="AN78">
            <v>4652.3649999999998</v>
          </cell>
          <cell r="AO78">
            <v>8041.6450000000004</v>
          </cell>
          <cell r="AP78">
            <v>2702.2379999999998</v>
          </cell>
          <cell r="AQ78">
            <v>2891.7</v>
          </cell>
          <cell r="AR78">
            <v>4920.2920000000004</v>
          </cell>
          <cell r="AS78">
            <v>177046.31899999999</v>
          </cell>
          <cell r="AU78">
            <v>61855.197</v>
          </cell>
          <cell r="AV78">
            <v>61855.197</v>
          </cell>
          <cell r="AW78">
            <v>23370.893</v>
          </cell>
          <cell r="AX78">
            <v>4448.0259999999998</v>
          </cell>
          <cell r="AY78">
            <v>7688.4440000000004</v>
          </cell>
          <cell r="AZ78">
            <v>2583.5509999999999</v>
          </cell>
          <cell r="BA78">
            <v>2764.6930000000002</v>
          </cell>
          <cell r="BB78">
            <v>4704.1859999999997</v>
          </cell>
          <cell r="BC78">
            <v>169270.18700000001</v>
          </cell>
          <cell r="BE78">
            <v>436.37400000000002</v>
          </cell>
          <cell r="BF78">
            <v>52336.264000000003</v>
          </cell>
          <cell r="BG78">
            <v>23961.839</v>
          </cell>
          <cell r="BH78">
            <v>4120.8999999999996</v>
          </cell>
          <cell r="BI78">
            <v>8555.8330000000005</v>
          </cell>
          <cell r="BJ78">
            <v>2644.5749999999998</v>
          </cell>
          <cell r="BK78">
            <v>2843.192</v>
          </cell>
          <cell r="BL78">
            <v>4938.607</v>
          </cell>
          <cell r="BM78">
            <v>99837.584000000003</v>
          </cell>
          <cell r="BO78">
            <v>436.37400000000002</v>
          </cell>
          <cell r="BP78">
            <v>52336.264999999999</v>
          </cell>
          <cell r="BQ78">
            <v>23961.839</v>
          </cell>
          <cell r="BR78">
            <v>4120.8999999999996</v>
          </cell>
          <cell r="BS78">
            <v>8555.8330000000005</v>
          </cell>
          <cell r="BT78">
            <v>2644.5740000000001</v>
          </cell>
          <cell r="BU78">
            <v>2843.1930000000002</v>
          </cell>
          <cell r="BV78">
            <v>4938.607</v>
          </cell>
          <cell r="BW78">
            <v>99837.584999999992</v>
          </cell>
          <cell r="BY78">
            <v>0</v>
          </cell>
          <cell r="BZ78">
            <v>0</v>
          </cell>
          <cell r="CA78">
            <v>0</v>
          </cell>
          <cell r="CB78">
            <v>0</v>
          </cell>
          <cell r="CC78">
            <v>0</v>
          </cell>
          <cell r="CD78">
            <v>0</v>
          </cell>
          <cell r="CE78">
            <v>0</v>
          </cell>
          <cell r="CF78">
            <v>0</v>
          </cell>
          <cell r="CG78">
            <v>0</v>
          </cell>
          <cell r="CI78">
            <v>414.55500000000001</v>
          </cell>
          <cell r="CJ78">
            <v>49719.451000000001</v>
          </cell>
          <cell r="CK78">
            <v>22763.746999999999</v>
          </cell>
          <cell r="CL78">
            <v>3914.855</v>
          </cell>
          <cell r="CM78">
            <v>8128.0410000000002</v>
          </cell>
          <cell r="CN78">
            <v>2512.346</v>
          </cell>
          <cell r="CO78">
            <v>2701.0320000000002</v>
          </cell>
          <cell r="CP78">
            <v>4691.6769999999997</v>
          </cell>
          <cell r="CQ78">
            <v>94845.703999999998</v>
          </cell>
          <cell r="CS78">
            <v>25.888000000000002</v>
          </cell>
          <cell r="CT78">
            <v>1968.1420000000001</v>
          </cell>
          <cell r="CU78">
            <v>874.73500000000001</v>
          </cell>
          <cell r="CV78">
            <v>126.648</v>
          </cell>
          <cell r="CW78">
            <v>272.94</v>
          </cell>
          <cell r="CX78">
            <v>72.727000000000004</v>
          </cell>
          <cell r="CY78">
            <v>78.885999999999996</v>
          </cell>
          <cell r="CZ78">
            <v>120.782</v>
          </cell>
          <cell r="DB78">
            <v>26.064</v>
          </cell>
          <cell r="DC78">
            <v>3471.9879999999998</v>
          </cell>
          <cell r="DD78">
            <v>2194.018</v>
          </cell>
          <cell r="DE78">
            <v>410.565</v>
          </cell>
          <cell r="DF78">
            <v>887.58199999999999</v>
          </cell>
          <cell r="DG78">
            <v>290.05700000000002</v>
          </cell>
          <cell r="DH78">
            <v>315.22500000000002</v>
          </cell>
          <cell r="DI78">
            <v>582.57299999999998</v>
          </cell>
          <cell r="DJ78">
            <v>8178.0720000000001</v>
          </cell>
          <cell r="DL78">
            <v>0.22062000000000001</v>
          </cell>
          <cell r="DM78">
            <v>0.22062000000000001</v>
          </cell>
          <cell r="DN78">
            <v>0.87283500000000003</v>
          </cell>
          <cell r="DO78">
            <v>1.1972959999999999</v>
          </cell>
          <cell r="DP78">
            <v>1.18468</v>
          </cell>
          <cell r="DQ78">
            <v>1.986728</v>
          </cell>
          <cell r="DS78">
            <v>0</v>
          </cell>
          <cell r="DT78">
            <v>0</v>
          </cell>
          <cell r="DU78">
            <v>0</v>
          </cell>
          <cell r="DV78">
            <v>0</v>
          </cell>
          <cell r="DW78">
            <v>0</v>
          </cell>
          <cell r="DX78">
            <v>0</v>
          </cell>
          <cell r="DY78">
            <v>0</v>
          </cell>
          <cell r="DZ78">
            <v>0</v>
          </cell>
          <cell r="EA78">
            <v>0</v>
          </cell>
          <cell r="EC78">
            <v>0</v>
          </cell>
          <cell r="ED78">
            <v>0</v>
          </cell>
          <cell r="EE78">
            <v>0</v>
          </cell>
          <cell r="EF78">
            <v>0</v>
          </cell>
          <cell r="EG78">
            <v>0</v>
          </cell>
          <cell r="EH78">
            <v>0</v>
          </cell>
          <cell r="EI78">
            <v>0</v>
          </cell>
          <cell r="EJ78">
            <v>0</v>
          </cell>
          <cell r="EK78">
            <v>0</v>
          </cell>
          <cell r="EM78">
            <v>428.41699999999997</v>
          </cell>
          <cell r="EN78">
            <v>432.464</v>
          </cell>
          <cell r="EP78">
            <v>496.15499999999997</v>
          </cell>
          <cell r="EQ78">
            <v>504.517</v>
          </cell>
          <cell r="ES78">
            <v>91.34</v>
          </cell>
          <cell r="ET78">
            <v>105.729</v>
          </cell>
          <cell r="EX78">
            <v>19137.66</v>
          </cell>
          <cell r="EY78">
            <v>23694.271000000001</v>
          </cell>
          <cell r="FA78">
            <v>4.5609999999999999</v>
          </cell>
          <cell r="FB78">
            <v>5.6379999999999999</v>
          </cell>
          <cell r="FC78">
            <v>410.72800000000001</v>
          </cell>
          <cell r="FD78">
            <v>530.73699999999997</v>
          </cell>
          <cell r="FE78">
            <v>189.679</v>
          </cell>
          <cell r="FF78">
            <v>230.471</v>
          </cell>
          <cell r="FK78">
            <v>14579.218000000001</v>
          </cell>
          <cell r="FL78">
            <v>14781.543</v>
          </cell>
          <cell r="FM78">
            <v>14658.955</v>
          </cell>
          <cell r="FN78">
            <v>325.65300000000002</v>
          </cell>
          <cell r="FO78">
            <v>154.40799999999999</v>
          </cell>
          <cell r="FP78">
            <v>1699.91</v>
          </cell>
          <cell r="FQ78">
            <v>12601.571</v>
          </cell>
          <cell r="FR78">
            <v>14781.543</v>
          </cell>
          <cell r="FS78">
            <v>0</v>
          </cell>
          <cell r="FU78">
            <v>0.08</v>
          </cell>
          <cell r="FV78">
            <v>-1819.43</v>
          </cell>
          <cell r="FW78">
            <v>0</v>
          </cell>
          <cell r="FX78">
            <v>0</v>
          </cell>
          <cell r="FY78">
            <v>0</v>
          </cell>
          <cell r="FZ78">
            <v>161.30000000000001</v>
          </cell>
          <cell r="GA78">
            <v>0.15</v>
          </cell>
          <cell r="GB78">
            <v>-2884.35</v>
          </cell>
          <cell r="GE78">
            <v>0.25</v>
          </cell>
          <cell r="GF78">
            <v>-5950</v>
          </cell>
          <cell r="GO78">
            <v>1.2500000000000001E-2</v>
          </cell>
          <cell r="GP78">
            <v>-1185.57</v>
          </cell>
          <cell r="GQ78" t="str">
            <v xml:space="preserve"> </v>
          </cell>
          <cell r="GR78">
            <v>0</v>
          </cell>
          <cell r="GS78">
            <v>0</v>
          </cell>
          <cell r="GV78">
            <v>0</v>
          </cell>
          <cell r="GW78">
            <v>0</v>
          </cell>
          <cell r="GX78">
            <v>-3005</v>
          </cell>
          <cell r="GY78">
            <v>-8834.35</v>
          </cell>
          <cell r="GZ78">
            <v>-11839.349999999999</v>
          </cell>
          <cell r="HC78">
            <v>-11839.349999999999</v>
          </cell>
          <cell r="HE78">
            <v>3417.0841577720007</v>
          </cell>
          <cell r="HF78">
            <v>4.8137077800000041</v>
          </cell>
          <cell r="HG78">
            <v>577.32128406000049</v>
          </cell>
          <cell r="HH78">
            <v>1045.7366308200005</v>
          </cell>
          <cell r="HI78">
            <v>246.69685431999952</v>
          </cell>
          <cell r="HJ78">
            <v>506.79662656000045</v>
          </cell>
          <cell r="HK78">
            <v>262.70305671199964</v>
          </cell>
          <cell r="HL78">
            <v>282.43325247999974</v>
          </cell>
          <cell r="HM78">
            <v>490.58274504000059</v>
          </cell>
        </row>
        <row r="79">
          <cell r="B79" t="str">
            <v>72-10-230</v>
          </cell>
          <cell r="C79" t="str">
            <v>Devon-GTH00086</v>
          </cell>
          <cell r="D79" t="str">
            <v>Western Lake GU A1 2 3 4 H CDP</v>
          </cell>
          <cell r="E79">
            <v>49287</v>
          </cell>
          <cell r="F79">
            <v>60333</v>
          </cell>
          <cell r="H79">
            <v>3.4075000000000002</v>
          </cell>
          <cell r="I79">
            <v>3.4075000000000002</v>
          </cell>
          <cell r="J79">
            <v>1.2856000000000001</v>
          </cell>
          <cell r="K79">
            <v>0.19020000000000001</v>
          </cell>
          <cell r="L79">
            <v>0.40310000000000001</v>
          </cell>
          <cell r="M79">
            <v>0.11700000000000001</v>
          </cell>
          <cell r="N79">
            <v>0.13719999999999999</v>
          </cell>
          <cell r="O79">
            <v>0.2263</v>
          </cell>
          <cell r="P79">
            <v>5.7668999999999997</v>
          </cell>
          <cell r="Q79">
            <v>0.50060000000000004</v>
          </cell>
          <cell r="R79">
            <v>1245.9000000000001</v>
          </cell>
          <cell r="T79" t="str">
            <v>PriceTableDevonNGL</v>
          </cell>
          <cell r="Y79">
            <v>41449</v>
          </cell>
          <cell r="Z79">
            <v>14.65</v>
          </cell>
          <cell r="AB79">
            <v>46900.864999999998</v>
          </cell>
          <cell r="AC79">
            <v>57653.322</v>
          </cell>
          <cell r="AE79" t="str">
            <v>Yes</v>
          </cell>
          <cell r="AG79" t="str">
            <v>Yes</v>
          </cell>
          <cell r="AI79">
            <v>0.95</v>
          </cell>
          <cell r="AK79">
            <v>167156.45300000001</v>
          </cell>
          <cell r="AL79">
            <v>167156.45300000001</v>
          </cell>
          <cell r="AM79">
            <v>63065.688999999998</v>
          </cell>
          <cell r="AN79">
            <v>9330.3469999999998</v>
          </cell>
          <cell r="AO79">
            <v>19774.253000000001</v>
          </cell>
          <cell r="AP79">
            <v>5739.4880000000003</v>
          </cell>
          <cell r="AQ79">
            <v>6730.4080000000004</v>
          </cell>
          <cell r="AR79">
            <v>11101.249</v>
          </cell>
          <cell r="AS79">
            <v>450054.34000000008</v>
          </cell>
          <cell r="AU79">
            <v>159814.69699999999</v>
          </cell>
          <cell r="AV79">
            <v>159814.69699999999</v>
          </cell>
          <cell r="AW79">
            <v>60295.752</v>
          </cell>
          <cell r="AX79">
            <v>8920.5450000000001</v>
          </cell>
          <cell r="AY79">
            <v>18905.739000000001</v>
          </cell>
          <cell r="AZ79">
            <v>5487.4009999999998</v>
          </cell>
          <cell r="BA79">
            <v>6434.799</v>
          </cell>
          <cell r="BB79">
            <v>10613.665999999999</v>
          </cell>
          <cell r="BC79">
            <v>430287.29599999997</v>
          </cell>
          <cell r="BE79">
            <v>1127.4549999999999</v>
          </cell>
          <cell r="BF79">
            <v>135220.72099999999</v>
          </cell>
          <cell r="BG79">
            <v>61820.362999999998</v>
          </cell>
          <cell r="BH79">
            <v>8264.491</v>
          </cell>
          <cell r="BI79">
            <v>21038.631000000001</v>
          </cell>
          <cell r="BJ79">
            <v>5617.0129999999999</v>
          </cell>
          <cell r="BK79">
            <v>6617.5060000000003</v>
          </cell>
          <cell r="BL79">
            <v>11142.572</v>
          </cell>
          <cell r="BM79">
            <v>250848.75199999998</v>
          </cell>
          <cell r="BO79">
            <v>1127.4549999999999</v>
          </cell>
          <cell r="BP79">
            <v>135220.72</v>
          </cell>
          <cell r="BQ79">
            <v>61820.362999999998</v>
          </cell>
          <cell r="BR79">
            <v>8264.491</v>
          </cell>
          <cell r="BS79">
            <v>21038.631000000001</v>
          </cell>
          <cell r="BT79">
            <v>5617.0119999999997</v>
          </cell>
          <cell r="BU79">
            <v>6617.5060000000003</v>
          </cell>
          <cell r="BV79">
            <v>11142.572</v>
          </cell>
          <cell r="BW79">
            <v>250848.75</v>
          </cell>
          <cell r="BY79">
            <v>0</v>
          </cell>
          <cell r="BZ79">
            <v>0</v>
          </cell>
          <cell r="CA79">
            <v>0</v>
          </cell>
          <cell r="CB79">
            <v>0</v>
          </cell>
          <cell r="CC79">
            <v>0</v>
          </cell>
          <cell r="CD79">
            <v>0</v>
          </cell>
          <cell r="CE79">
            <v>0</v>
          </cell>
          <cell r="CF79">
            <v>0</v>
          </cell>
          <cell r="CG79">
            <v>0</v>
          </cell>
          <cell r="CI79">
            <v>1071.0820000000001</v>
          </cell>
          <cell r="CJ79">
            <v>128459.685</v>
          </cell>
          <cell r="CK79">
            <v>58729.345000000001</v>
          </cell>
          <cell r="CL79">
            <v>7851.2659999999996</v>
          </cell>
          <cell r="CM79">
            <v>19986.699000000001</v>
          </cell>
          <cell r="CN79">
            <v>5336.1620000000003</v>
          </cell>
          <cell r="CO79">
            <v>6286.6310000000003</v>
          </cell>
          <cell r="CP79">
            <v>10585.442999999999</v>
          </cell>
          <cell r="CQ79">
            <v>238306.31299999999</v>
          </cell>
          <cell r="CS79">
            <v>66.888000000000005</v>
          </cell>
          <cell r="CT79">
            <v>5085.0709999999999</v>
          </cell>
          <cell r="CU79">
            <v>2256.7719999999999</v>
          </cell>
          <cell r="CV79">
            <v>253.994</v>
          </cell>
          <cell r="CW79">
            <v>671.154</v>
          </cell>
          <cell r="CX79">
            <v>154.46899999999999</v>
          </cell>
          <cell r="CY79">
            <v>183.60599999999999</v>
          </cell>
          <cell r="CZ79">
            <v>272.51100000000002</v>
          </cell>
          <cell r="DB79">
            <v>67.341999999999999</v>
          </cell>
          <cell r="DC79">
            <v>8970.5429999999997</v>
          </cell>
          <cell r="DD79">
            <v>5660.4579999999996</v>
          </cell>
          <cell r="DE79">
            <v>823.39099999999996</v>
          </cell>
          <cell r="DF79">
            <v>2182.5479999999998</v>
          </cell>
          <cell r="DG79">
            <v>616.07399999999996</v>
          </cell>
          <cell r="DH79">
            <v>733.68299999999999</v>
          </cell>
          <cell r="DI79">
            <v>1314.4110000000001</v>
          </cell>
          <cell r="DJ79">
            <v>20368.45</v>
          </cell>
          <cell r="DL79">
            <v>0.22062000000000001</v>
          </cell>
          <cell r="DM79">
            <v>0.22062000000000001</v>
          </cell>
          <cell r="DN79">
            <v>0.87283500000000003</v>
          </cell>
          <cell r="DO79">
            <v>1.1972959999999999</v>
          </cell>
          <cell r="DP79">
            <v>1.18468</v>
          </cell>
          <cell r="DQ79">
            <v>1.986728</v>
          </cell>
          <cell r="DS79">
            <v>0</v>
          </cell>
          <cell r="DT79">
            <v>0</v>
          </cell>
          <cell r="DU79">
            <v>0</v>
          </cell>
          <cell r="DV79">
            <v>0</v>
          </cell>
          <cell r="DW79">
            <v>0</v>
          </cell>
          <cell r="DX79">
            <v>0</v>
          </cell>
          <cell r="DY79">
            <v>0</v>
          </cell>
          <cell r="DZ79">
            <v>0</v>
          </cell>
          <cell r="EA79">
            <v>0</v>
          </cell>
          <cell r="EC79">
            <v>0</v>
          </cell>
          <cell r="ED79">
            <v>0</v>
          </cell>
          <cell r="EE79">
            <v>0</v>
          </cell>
          <cell r="EF79">
            <v>0</v>
          </cell>
          <cell r="EG79">
            <v>0</v>
          </cell>
          <cell r="EH79">
            <v>0</v>
          </cell>
          <cell r="EI79">
            <v>0</v>
          </cell>
          <cell r="EJ79">
            <v>0</v>
          </cell>
          <cell r="EK79">
            <v>0</v>
          </cell>
          <cell r="EM79">
            <v>1086.037</v>
          </cell>
          <cell r="EN79">
            <v>1096.2950000000001</v>
          </cell>
          <cell r="EP79">
            <v>1257.752</v>
          </cell>
          <cell r="EQ79">
            <v>1278.951</v>
          </cell>
          <cell r="ES79">
            <v>231.548</v>
          </cell>
          <cell r="ET79">
            <v>268.024</v>
          </cell>
          <cell r="EX79">
            <v>49055.451999999997</v>
          </cell>
          <cell r="EY79">
            <v>60064.976000000002</v>
          </cell>
          <cell r="FA79">
            <v>11.692</v>
          </cell>
          <cell r="FB79">
            <v>14.292</v>
          </cell>
          <cell r="FC79">
            <v>1052.816</v>
          </cell>
          <cell r="FD79">
            <v>1345.4179999999999</v>
          </cell>
          <cell r="FE79">
            <v>486.20400000000001</v>
          </cell>
          <cell r="FF79">
            <v>584.24300000000005</v>
          </cell>
          <cell r="FK79">
            <v>37321.279999999999</v>
          </cell>
          <cell r="FL79">
            <v>37839.21</v>
          </cell>
          <cell r="FM79">
            <v>37525.398000000001</v>
          </cell>
          <cell r="FN79">
            <v>833.63800000000003</v>
          </cell>
          <cell r="FO79">
            <v>395.26900000000001</v>
          </cell>
          <cell r="FP79">
            <v>4351.5929999999998</v>
          </cell>
          <cell r="FQ79">
            <v>32258.71</v>
          </cell>
          <cell r="FR79">
            <v>37839.21</v>
          </cell>
          <cell r="FS79">
            <v>0</v>
          </cell>
          <cell r="FU79">
            <v>0.08</v>
          </cell>
          <cell r="FV79">
            <v>-4612.2700000000004</v>
          </cell>
          <cell r="FW79">
            <v>0</v>
          </cell>
          <cell r="FX79">
            <v>0</v>
          </cell>
          <cell r="FY79">
            <v>0</v>
          </cell>
          <cell r="FZ79">
            <v>202.9</v>
          </cell>
          <cell r="GA79">
            <v>0.15</v>
          </cell>
          <cell r="GB79">
            <v>-7393.05</v>
          </cell>
          <cell r="GE79">
            <v>0.25</v>
          </cell>
          <cell r="GF79">
            <v>-15083.25</v>
          </cell>
          <cell r="GO79">
            <v>1.2500000000000001E-2</v>
          </cell>
          <cell r="GP79">
            <v>-2978.83</v>
          </cell>
          <cell r="GQ79" t="str">
            <v xml:space="preserve"> </v>
          </cell>
          <cell r="GR79">
            <v>0</v>
          </cell>
          <cell r="GS79">
            <v>0</v>
          </cell>
          <cell r="GV79">
            <v>0</v>
          </cell>
          <cell r="GW79">
            <v>0</v>
          </cell>
          <cell r="GX79">
            <v>-7591.1</v>
          </cell>
          <cell r="GY79">
            <v>-22476.3</v>
          </cell>
          <cell r="GZ79">
            <v>-30067.4</v>
          </cell>
          <cell r="HC79">
            <v>-30067.4</v>
          </cell>
          <cell r="HE79">
            <v>8265.1578674099965</v>
          </cell>
          <cell r="HF79">
            <v>12.437011259999961</v>
          </cell>
          <cell r="HG79">
            <v>1491.6197623199985</v>
          </cell>
          <cell r="HH79">
            <v>2697.9486960299969</v>
          </cell>
          <cell r="HI79">
            <v>494.75263960000041</v>
          </cell>
          <cell r="HJ79">
            <v>1246.2028017600007</v>
          </cell>
          <cell r="HK79">
            <v>557.97454552799934</v>
          </cell>
          <cell r="HL79">
            <v>657.35862700000007</v>
          </cell>
          <cell r="HM79">
            <v>1106.8637839120017</v>
          </cell>
        </row>
        <row r="80">
          <cell r="B80" t="str">
            <v>72-10-231</v>
          </cell>
          <cell r="C80" t="str">
            <v>Devon-GTH00086</v>
          </cell>
          <cell r="D80" t="str">
            <v>Coomer 4H &amp; 5H</v>
          </cell>
          <cell r="E80">
            <v>45965</v>
          </cell>
          <cell r="F80">
            <v>48867</v>
          </cell>
          <cell r="H80">
            <v>1.8958999999999999</v>
          </cell>
          <cell r="I80">
            <v>1.8958999999999999</v>
          </cell>
          <cell r="J80">
            <v>0.36459999999999998</v>
          </cell>
          <cell r="K80">
            <v>8.4699999999999998E-2</v>
          </cell>
          <cell r="L80">
            <v>7.22E-2</v>
          </cell>
          <cell r="M80">
            <v>2.5600000000000001E-2</v>
          </cell>
          <cell r="N80">
            <v>1.43E-2</v>
          </cell>
          <cell r="O80">
            <v>2.7099999999999999E-2</v>
          </cell>
          <cell r="P80">
            <v>2.4843999999999999</v>
          </cell>
          <cell r="Q80">
            <v>1.0956999999999999</v>
          </cell>
          <cell r="R80">
            <v>1082</v>
          </cell>
          <cell r="T80" t="str">
            <v>PriceTableDevonNGL</v>
          </cell>
          <cell r="Y80">
            <v>41375</v>
          </cell>
          <cell r="Z80">
            <v>14.65</v>
          </cell>
          <cell r="AB80">
            <v>43766.843999999997</v>
          </cell>
          <cell r="AC80">
            <v>46696.582999999999</v>
          </cell>
          <cell r="AE80" t="str">
            <v>Yes</v>
          </cell>
          <cell r="AG80" t="str">
            <v>Yes</v>
          </cell>
          <cell r="AI80">
            <v>0.95</v>
          </cell>
          <cell r="AK80">
            <v>86789.481</v>
          </cell>
          <cell r="AL80">
            <v>86789.481</v>
          </cell>
          <cell r="AM80">
            <v>16690.460999999999</v>
          </cell>
          <cell r="AN80">
            <v>3877.3510000000001</v>
          </cell>
          <cell r="AO80">
            <v>3305.1320000000001</v>
          </cell>
          <cell r="AP80">
            <v>1171.903</v>
          </cell>
          <cell r="AQ80">
            <v>654.61800000000005</v>
          </cell>
          <cell r="AR80">
            <v>1240.569</v>
          </cell>
          <cell r="AS80">
            <v>200518.99599999998</v>
          </cell>
          <cell r="AU80">
            <v>82977.56</v>
          </cell>
          <cell r="AV80">
            <v>82977.56</v>
          </cell>
          <cell r="AW80">
            <v>15957.391</v>
          </cell>
          <cell r="AX80">
            <v>3707.0520000000001</v>
          </cell>
          <cell r="AY80">
            <v>3159.9659999999999</v>
          </cell>
          <cell r="AZ80">
            <v>1120.431</v>
          </cell>
          <cell r="BA80">
            <v>625.86599999999999</v>
          </cell>
          <cell r="BB80">
            <v>1186.0809999999999</v>
          </cell>
          <cell r="BC80">
            <v>191711.90700000001</v>
          </cell>
          <cell r="BE80">
            <v>585.38699999999994</v>
          </cell>
          <cell r="BF80">
            <v>70208.095000000001</v>
          </cell>
          <cell r="BG80">
            <v>16360.883</v>
          </cell>
          <cell r="BH80">
            <v>3434.42</v>
          </cell>
          <cell r="BI80">
            <v>3516.4639999999999</v>
          </cell>
          <cell r="BJ80">
            <v>1146.896</v>
          </cell>
          <cell r="BK80">
            <v>643.63699999999994</v>
          </cell>
          <cell r="BL80">
            <v>1245.1869999999999</v>
          </cell>
          <cell r="BM80">
            <v>97140.969000000012</v>
          </cell>
          <cell r="BO80">
            <v>585.38699999999994</v>
          </cell>
          <cell r="BP80">
            <v>70208.095000000001</v>
          </cell>
          <cell r="BQ80">
            <v>16360.882</v>
          </cell>
          <cell r="BR80">
            <v>3434.42</v>
          </cell>
          <cell r="BS80">
            <v>3516.4650000000001</v>
          </cell>
          <cell r="BT80">
            <v>1146.895</v>
          </cell>
          <cell r="BU80">
            <v>643.63699999999994</v>
          </cell>
          <cell r="BV80">
            <v>1245.1859999999999</v>
          </cell>
          <cell r="BW80">
            <v>97140.967000000004</v>
          </cell>
          <cell r="BY80">
            <v>0</v>
          </cell>
          <cell r="BZ80">
            <v>0</v>
          </cell>
          <cell r="CA80">
            <v>0</v>
          </cell>
          <cell r="CB80">
            <v>0</v>
          </cell>
          <cell r="CC80">
            <v>0</v>
          </cell>
          <cell r="CD80">
            <v>0</v>
          </cell>
          <cell r="CE80">
            <v>0</v>
          </cell>
          <cell r="CF80">
            <v>0</v>
          </cell>
          <cell r="CG80">
            <v>0</v>
          </cell>
          <cell r="CI80">
            <v>556.11800000000005</v>
          </cell>
          <cell r="CJ80">
            <v>66697.69</v>
          </cell>
          <cell r="CK80">
            <v>15542.839</v>
          </cell>
          <cell r="CL80">
            <v>3262.6990000000001</v>
          </cell>
          <cell r="CM80">
            <v>3340.6410000000001</v>
          </cell>
          <cell r="CN80">
            <v>1089.5509999999999</v>
          </cell>
          <cell r="CO80">
            <v>611.45500000000004</v>
          </cell>
          <cell r="CP80">
            <v>1182.9280000000001</v>
          </cell>
          <cell r="CQ80">
            <v>92283.921000000002</v>
          </cell>
          <cell r="CS80">
            <v>34.728999999999999</v>
          </cell>
          <cell r="CT80">
            <v>2640.2249999999999</v>
          </cell>
          <cell r="CU80">
            <v>597.25900000000001</v>
          </cell>
          <cell r="CV80">
            <v>105.551</v>
          </cell>
          <cell r="CW80">
            <v>112.179</v>
          </cell>
          <cell r="CX80">
            <v>31.54</v>
          </cell>
          <cell r="CY80">
            <v>17.858000000000001</v>
          </cell>
          <cell r="CZ80">
            <v>30.452999999999999</v>
          </cell>
          <cell r="DB80">
            <v>34.965000000000003</v>
          </cell>
          <cell r="DC80">
            <v>4657.6049999999996</v>
          </cell>
          <cell r="DD80">
            <v>1498.0519999999999</v>
          </cell>
          <cell r="DE80">
            <v>342.17099999999999</v>
          </cell>
          <cell r="DF80">
            <v>364.798</v>
          </cell>
          <cell r="DG80">
            <v>125.792</v>
          </cell>
          <cell r="DH80">
            <v>71.36</v>
          </cell>
          <cell r="DI80">
            <v>146.886</v>
          </cell>
          <cell r="DJ80">
            <v>7241.6289999999999</v>
          </cell>
          <cell r="DL80">
            <v>0.22062000000000001</v>
          </cell>
          <cell r="DM80">
            <v>0.22062000000000001</v>
          </cell>
          <cell r="DN80">
            <v>0.87283500000000003</v>
          </cell>
          <cell r="DO80">
            <v>1.1972959999999999</v>
          </cell>
          <cell r="DP80">
            <v>1.18468</v>
          </cell>
          <cell r="DQ80">
            <v>1.986728</v>
          </cell>
          <cell r="DS80">
            <v>0</v>
          </cell>
          <cell r="DT80">
            <v>0</v>
          </cell>
          <cell r="DU80">
            <v>0</v>
          </cell>
          <cell r="DV80">
            <v>0</v>
          </cell>
          <cell r="DW80">
            <v>0</v>
          </cell>
          <cell r="DX80">
            <v>0</v>
          </cell>
          <cell r="DY80">
            <v>0</v>
          </cell>
          <cell r="DZ80">
            <v>0</v>
          </cell>
          <cell r="EA80">
            <v>0</v>
          </cell>
          <cell r="EC80">
            <v>0</v>
          </cell>
          <cell r="ED80">
            <v>0</v>
          </cell>
          <cell r="EE80">
            <v>0</v>
          </cell>
          <cell r="EF80">
            <v>0</v>
          </cell>
          <cell r="EG80">
            <v>0</v>
          </cell>
          <cell r="EH80">
            <v>0</v>
          </cell>
          <cell r="EI80">
            <v>0</v>
          </cell>
          <cell r="EJ80">
            <v>0</v>
          </cell>
          <cell r="EK80">
            <v>0</v>
          </cell>
          <cell r="EM80">
            <v>879.64099999999996</v>
          </cell>
          <cell r="EN80">
            <v>887.94999999999993</v>
          </cell>
          <cell r="EP80">
            <v>1018.722</v>
          </cell>
          <cell r="EQ80">
            <v>1035.8920000000001</v>
          </cell>
          <cell r="ES80">
            <v>187.54300000000001</v>
          </cell>
          <cell r="ET80">
            <v>217.08699999999999</v>
          </cell>
          <cell r="EX80">
            <v>45777.457000000002</v>
          </cell>
          <cell r="EY80">
            <v>48649.913</v>
          </cell>
          <cell r="FA80">
            <v>10.911</v>
          </cell>
          <cell r="FB80">
            <v>11.576000000000001</v>
          </cell>
          <cell r="FC80">
            <v>982.46400000000006</v>
          </cell>
          <cell r="FD80">
            <v>1089.7280000000001</v>
          </cell>
          <cell r="FE80">
            <v>453.71499999999997</v>
          </cell>
          <cell r="FF80">
            <v>473.21100000000001</v>
          </cell>
          <cell r="FK80">
            <v>39484.442000000003</v>
          </cell>
          <cell r="FL80">
            <v>40032.392</v>
          </cell>
          <cell r="FM80">
            <v>39700.392</v>
          </cell>
          <cell r="FN80">
            <v>881.95699999999999</v>
          </cell>
          <cell r="FO80">
            <v>418.17899999999997</v>
          </cell>
          <cell r="FP80">
            <v>4603.8140000000003</v>
          </cell>
          <cell r="FQ80">
            <v>34128.442999999999</v>
          </cell>
          <cell r="FR80">
            <v>40032.392</v>
          </cell>
          <cell r="FS80">
            <v>0</v>
          </cell>
          <cell r="FU80">
            <v>0.08</v>
          </cell>
          <cell r="FV80">
            <v>-3735.73</v>
          </cell>
          <cell r="FW80">
            <v>0</v>
          </cell>
          <cell r="FX80">
            <v>0</v>
          </cell>
          <cell r="FY80">
            <v>0</v>
          </cell>
          <cell r="FZ80">
            <v>320.3</v>
          </cell>
          <cell r="GA80">
            <v>0.1</v>
          </cell>
          <cell r="GB80">
            <v>-4596.5</v>
          </cell>
          <cell r="GE80">
            <v>0.25</v>
          </cell>
          <cell r="GF80">
            <v>-12216.75</v>
          </cell>
          <cell r="GO80">
            <v>1.2500000000000001E-2</v>
          </cell>
          <cell r="GP80">
            <v>-1153.55</v>
          </cell>
          <cell r="GQ80" t="str">
            <v xml:space="preserve"> </v>
          </cell>
          <cell r="GR80">
            <v>0</v>
          </cell>
          <cell r="GS80">
            <v>0</v>
          </cell>
          <cell r="GV80">
            <v>0</v>
          </cell>
          <cell r="GW80">
            <v>0</v>
          </cell>
          <cell r="GX80">
            <v>-4889.28</v>
          </cell>
          <cell r="GY80">
            <v>-16813.25</v>
          </cell>
          <cell r="GZ80">
            <v>-21702.53</v>
          </cell>
          <cell r="HC80">
            <v>-21702.53</v>
          </cell>
          <cell r="HE80">
            <v>2210.392666883999</v>
          </cell>
          <cell r="HF80">
            <v>6.4573267799999767</v>
          </cell>
          <cell r="HG80">
            <v>774.46555109999974</v>
          </cell>
          <cell r="HH80">
            <v>714.01743473999989</v>
          </cell>
          <cell r="HI80">
            <v>205.600866416</v>
          </cell>
          <cell r="HJ80">
            <v>208.29399163999983</v>
          </cell>
          <cell r="HK80">
            <v>113.92891716000005</v>
          </cell>
          <cell r="HL80">
            <v>63.936880495999809</v>
          </cell>
          <cell r="HM80">
            <v>123.69169855199958</v>
          </cell>
        </row>
        <row r="81">
          <cell r="B81" t="str">
            <v>72-10-232</v>
          </cell>
          <cell r="C81" t="str">
            <v>Devon-GTH00086</v>
          </cell>
          <cell r="D81" t="str">
            <v>CJ Edwards 1 &amp; 2 H CDP</v>
          </cell>
          <cell r="E81">
            <v>13057</v>
          </cell>
          <cell r="F81">
            <v>15929</v>
          </cell>
          <cell r="H81">
            <v>3.3658000000000001</v>
          </cell>
          <cell r="I81">
            <v>3.3658000000000001</v>
          </cell>
          <cell r="J81">
            <v>1.2439</v>
          </cell>
          <cell r="K81">
            <v>0.17949999999999999</v>
          </cell>
          <cell r="L81">
            <v>0.38500000000000001</v>
          </cell>
          <cell r="M81">
            <v>0.1111</v>
          </cell>
          <cell r="N81">
            <v>0.13120000000000001</v>
          </cell>
          <cell r="O81">
            <v>0.21609999999999999</v>
          </cell>
          <cell r="P81">
            <v>5.6326000000000001</v>
          </cell>
          <cell r="Q81">
            <v>0.53090000000000004</v>
          </cell>
          <cell r="R81">
            <v>1241.0999999999999</v>
          </cell>
          <cell r="T81" t="str">
            <v>PriceTableDevonNGL</v>
          </cell>
          <cell r="Y81">
            <v>41416</v>
          </cell>
          <cell r="Z81">
            <v>14.65</v>
          </cell>
          <cell r="AB81">
            <v>12425.07</v>
          </cell>
          <cell r="AC81">
            <v>15221.517</v>
          </cell>
          <cell r="AE81" t="str">
            <v>Yes</v>
          </cell>
          <cell r="AG81" t="str">
            <v>Yes</v>
          </cell>
          <cell r="AI81">
            <v>0.95</v>
          </cell>
          <cell r="AK81">
            <v>43741.489000000001</v>
          </cell>
          <cell r="AL81">
            <v>43741.489000000001</v>
          </cell>
          <cell r="AM81">
            <v>16165.558999999999</v>
          </cell>
          <cell r="AN81">
            <v>2332.7579999999998</v>
          </cell>
          <cell r="AO81">
            <v>5003.4089999999997</v>
          </cell>
          <cell r="AP81">
            <v>1443.8409999999999</v>
          </cell>
          <cell r="AQ81">
            <v>1705.058</v>
          </cell>
          <cell r="AR81">
            <v>2808.4070000000002</v>
          </cell>
          <cell r="AS81">
            <v>116942.01000000001</v>
          </cell>
          <cell r="AU81">
            <v>41820.300999999999</v>
          </cell>
          <cell r="AV81">
            <v>41820.300999999999</v>
          </cell>
          <cell r="AW81">
            <v>15455.545</v>
          </cell>
          <cell r="AX81">
            <v>2230.3000000000002</v>
          </cell>
          <cell r="AY81">
            <v>4783.652</v>
          </cell>
          <cell r="AZ81">
            <v>1380.425</v>
          </cell>
          <cell r="BA81">
            <v>1630.1690000000001</v>
          </cell>
          <cell r="BB81">
            <v>2685.058</v>
          </cell>
          <cell r="BC81">
            <v>111805.751</v>
          </cell>
          <cell r="BE81">
            <v>295.03199999999998</v>
          </cell>
          <cell r="BF81">
            <v>35384.548999999999</v>
          </cell>
          <cell r="BG81">
            <v>15846.346</v>
          </cell>
          <cell r="BH81">
            <v>2066.2739999999999</v>
          </cell>
          <cell r="BI81">
            <v>5323.33</v>
          </cell>
          <cell r="BJ81">
            <v>1413.0309999999999</v>
          </cell>
          <cell r="BK81">
            <v>1676.4559999999999</v>
          </cell>
          <cell r="BL81">
            <v>2818.8609999999999</v>
          </cell>
          <cell r="BM81">
            <v>64823.878999999994</v>
          </cell>
          <cell r="BO81">
            <v>295.03199999999998</v>
          </cell>
          <cell r="BP81">
            <v>35384.550999999999</v>
          </cell>
          <cell r="BQ81">
            <v>15846.347</v>
          </cell>
          <cell r="BR81">
            <v>2066.2739999999999</v>
          </cell>
          <cell r="BS81">
            <v>5323.33</v>
          </cell>
          <cell r="BT81">
            <v>1413.03</v>
          </cell>
          <cell r="BU81">
            <v>1676.4549999999999</v>
          </cell>
          <cell r="BV81">
            <v>2818.8609999999999</v>
          </cell>
          <cell r="BW81">
            <v>64823.88</v>
          </cell>
          <cell r="BY81">
            <v>0</v>
          </cell>
          <cell r="BZ81">
            <v>0</v>
          </cell>
          <cell r="CA81">
            <v>0</v>
          </cell>
          <cell r="CB81">
            <v>0</v>
          </cell>
          <cell r="CC81">
            <v>0</v>
          </cell>
          <cell r="CD81">
            <v>0</v>
          </cell>
          <cell r="CE81">
            <v>0</v>
          </cell>
          <cell r="CF81">
            <v>0</v>
          </cell>
          <cell r="CG81">
            <v>0</v>
          </cell>
          <cell r="CI81">
            <v>280.27999999999997</v>
          </cell>
          <cell r="CJ81">
            <v>33615.322</v>
          </cell>
          <cell r="CK81">
            <v>15054.029</v>
          </cell>
          <cell r="CL81">
            <v>1962.96</v>
          </cell>
          <cell r="CM81">
            <v>5057.1639999999998</v>
          </cell>
          <cell r="CN81">
            <v>1342.3789999999999</v>
          </cell>
          <cell r="CO81">
            <v>1592.633</v>
          </cell>
          <cell r="CP81">
            <v>2677.9180000000001</v>
          </cell>
          <cell r="CQ81">
            <v>61582.684999999998</v>
          </cell>
          <cell r="CS81">
            <v>17.503</v>
          </cell>
          <cell r="CT81">
            <v>1330.6610000000001</v>
          </cell>
          <cell r="CU81">
            <v>578.476</v>
          </cell>
          <cell r="CV81">
            <v>63.503</v>
          </cell>
          <cell r="CW81">
            <v>169.82</v>
          </cell>
          <cell r="CX81">
            <v>38.859000000000002</v>
          </cell>
          <cell r="CY81">
            <v>46.514000000000003</v>
          </cell>
          <cell r="CZ81">
            <v>68.94</v>
          </cell>
          <cell r="DB81">
            <v>17.622</v>
          </cell>
          <cell r="DC81">
            <v>2347.4110000000001</v>
          </cell>
          <cell r="DD81">
            <v>1450.9390000000001</v>
          </cell>
          <cell r="DE81">
            <v>205.863</v>
          </cell>
          <cell r="DF81">
            <v>552.24199999999996</v>
          </cell>
          <cell r="DG81">
            <v>154.98099999999999</v>
          </cell>
          <cell r="DH81">
            <v>185.869</v>
          </cell>
          <cell r="DI81">
            <v>332.52100000000002</v>
          </cell>
          <cell r="DJ81">
            <v>5247.4479999999985</v>
          </cell>
          <cell r="DL81">
            <v>0.22062000000000001</v>
          </cell>
          <cell r="DM81">
            <v>0.22062000000000001</v>
          </cell>
          <cell r="DN81">
            <v>0.87283500000000003</v>
          </cell>
          <cell r="DO81">
            <v>1.1972959999999999</v>
          </cell>
          <cell r="DP81">
            <v>1.18468</v>
          </cell>
          <cell r="DQ81">
            <v>1.986728</v>
          </cell>
          <cell r="DS81">
            <v>0</v>
          </cell>
          <cell r="DT81">
            <v>0</v>
          </cell>
          <cell r="DU81">
            <v>0</v>
          </cell>
          <cell r="DV81">
            <v>0</v>
          </cell>
          <cell r="DW81">
            <v>0</v>
          </cell>
          <cell r="DX81">
            <v>0</v>
          </cell>
          <cell r="DY81">
            <v>0</v>
          </cell>
          <cell r="DZ81">
            <v>0</v>
          </cell>
          <cell r="EA81">
            <v>0</v>
          </cell>
          <cell r="EC81">
            <v>0</v>
          </cell>
          <cell r="ED81">
            <v>0</v>
          </cell>
          <cell r="EE81">
            <v>0</v>
          </cell>
          <cell r="EF81">
            <v>0</v>
          </cell>
          <cell r="EG81">
            <v>0</v>
          </cell>
          <cell r="EH81">
            <v>0</v>
          </cell>
          <cell r="EI81">
            <v>0</v>
          </cell>
          <cell r="EJ81">
            <v>0</v>
          </cell>
          <cell r="EK81">
            <v>0</v>
          </cell>
          <cell r="EM81">
            <v>286.73399999999998</v>
          </cell>
          <cell r="EN81">
            <v>289.44200000000001</v>
          </cell>
          <cell r="EP81">
            <v>332.06900000000002</v>
          </cell>
          <cell r="EQ81">
            <v>337.666</v>
          </cell>
          <cell r="ES81">
            <v>61.133000000000003</v>
          </cell>
          <cell r="ET81">
            <v>70.763000000000005</v>
          </cell>
          <cell r="EX81">
            <v>12995.867</v>
          </cell>
          <cell r="EY81">
            <v>15858.236999999999</v>
          </cell>
          <cell r="FA81">
            <v>3.097</v>
          </cell>
          <cell r="FB81">
            <v>3.7730000000000001</v>
          </cell>
          <cell r="FC81">
            <v>278.91399999999999</v>
          </cell>
          <cell r="FD81">
            <v>355.21499999999997</v>
          </cell>
          <cell r="FE81">
            <v>128.80600000000001</v>
          </cell>
          <cell r="FF81">
            <v>154.251</v>
          </cell>
          <cell r="FK81">
            <v>9983.6810000000005</v>
          </cell>
          <cell r="FL81">
            <v>10122.231</v>
          </cell>
          <cell r="FM81">
            <v>10038.284</v>
          </cell>
          <cell r="FN81">
            <v>223.00399999999999</v>
          </cell>
          <cell r="FO81">
            <v>105.73699999999999</v>
          </cell>
          <cell r="FP81">
            <v>1164.079</v>
          </cell>
          <cell r="FQ81">
            <v>8629.4110000000001</v>
          </cell>
          <cell r="FR81">
            <v>10122.231</v>
          </cell>
          <cell r="FS81">
            <v>0</v>
          </cell>
          <cell r="FU81">
            <v>0.08</v>
          </cell>
          <cell r="FV81">
            <v>-1217.72</v>
          </cell>
          <cell r="FW81">
            <v>0</v>
          </cell>
          <cell r="FX81">
            <v>0</v>
          </cell>
          <cell r="FY81">
            <v>0</v>
          </cell>
          <cell r="FZ81">
            <v>196.1</v>
          </cell>
          <cell r="GA81">
            <v>0.15</v>
          </cell>
          <cell r="GB81">
            <v>-1958.55</v>
          </cell>
          <cell r="GE81">
            <v>0.25</v>
          </cell>
          <cell r="GF81">
            <v>-3982.25</v>
          </cell>
          <cell r="GO81">
            <v>1.2500000000000001E-2</v>
          </cell>
          <cell r="GP81">
            <v>-769.78</v>
          </cell>
          <cell r="GQ81" t="str">
            <v xml:space="preserve"> </v>
          </cell>
          <cell r="GR81">
            <v>0</v>
          </cell>
          <cell r="GS81">
            <v>0</v>
          </cell>
          <cell r="GV81">
            <v>0</v>
          </cell>
          <cell r="GW81">
            <v>0</v>
          </cell>
          <cell r="GX81">
            <v>-1987.5</v>
          </cell>
          <cell r="GY81">
            <v>-5940.8</v>
          </cell>
          <cell r="GZ81">
            <v>-7928.3</v>
          </cell>
          <cell r="HC81">
            <v>-7928.3</v>
          </cell>
          <cell r="HE81">
            <v>2111.0776438029984</v>
          </cell>
          <cell r="HF81">
            <v>3.2545862400000023</v>
          </cell>
          <cell r="HG81">
            <v>390.3268607399998</v>
          </cell>
          <cell r="HH81">
            <v>691.56200869499924</v>
          </cell>
          <cell r="HI81">
            <v>123.69743894399981</v>
          </cell>
          <cell r="HJ81">
            <v>315.32153688000017</v>
          </cell>
          <cell r="HK81">
            <v>140.36630665600009</v>
          </cell>
          <cell r="HL81">
            <v>166.53350114399973</v>
          </cell>
          <cell r="HM81">
            <v>280.01540450399955</v>
          </cell>
        </row>
        <row r="82">
          <cell r="B82" t="str">
            <v>72-10-233</v>
          </cell>
          <cell r="C82" t="str">
            <v>Devon-GTH00086</v>
          </cell>
          <cell r="D82" t="str">
            <v>Edwards Bar None (SA) 1 &amp; 2 H CDP</v>
          </cell>
          <cell r="E82">
            <v>28685</v>
          </cell>
          <cell r="F82">
            <v>34973</v>
          </cell>
          <cell r="H82">
            <v>3.3727</v>
          </cell>
          <cell r="I82">
            <v>3.3727</v>
          </cell>
          <cell r="J82">
            <v>1.2524999999999999</v>
          </cell>
          <cell r="K82">
            <v>0.17910000000000001</v>
          </cell>
          <cell r="L82">
            <v>0.38819999999999999</v>
          </cell>
          <cell r="M82">
            <v>0.112</v>
          </cell>
          <cell r="N82">
            <v>0.1323</v>
          </cell>
          <cell r="O82">
            <v>0.21410000000000001</v>
          </cell>
          <cell r="P82">
            <v>5.6509</v>
          </cell>
          <cell r="Q82">
            <v>0.53480000000000005</v>
          </cell>
          <cell r="R82">
            <v>1241</v>
          </cell>
          <cell r="T82" t="str">
            <v>PriceTableDevonNGL</v>
          </cell>
          <cell r="Y82">
            <v>41416</v>
          </cell>
          <cell r="Z82">
            <v>14.65</v>
          </cell>
          <cell r="AB82">
            <v>27296.788</v>
          </cell>
          <cell r="AC82">
            <v>33419.682000000001</v>
          </cell>
          <cell r="AE82" t="str">
            <v>Yes</v>
          </cell>
          <cell r="AG82" t="str">
            <v>Yes</v>
          </cell>
          <cell r="AI82">
            <v>0.95</v>
          </cell>
          <cell r="AK82">
            <v>96293.216</v>
          </cell>
          <cell r="AL82">
            <v>96293.216</v>
          </cell>
          <cell r="AM82">
            <v>35759.851999999999</v>
          </cell>
          <cell r="AN82">
            <v>5113.4449999999997</v>
          </cell>
          <cell r="AO82">
            <v>11083.413</v>
          </cell>
          <cell r="AP82">
            <v>3197.6869999999999</v>
          </cell>
          <cell r="AQ82">
            <v>3777.268</v>
          </cell>
          <cell r="AR82">
            <v>6112.7219999999998</v>
          </cell>
          <cell r="AS82">
            <v>257630.81900000002</v>
          </cell>
          <cell r="AU82">
            <v>92063.876999999993</v>
          </cell>
          <cell r="AV82">
            <v>92063.876999999993</v>
          </cell>
          <cell r="AW82">
            <v>34189.226999999999</v>
          </cell>
          <cell r="AX82">
            <v>4888.8549999999996</v>
          </cell>
          <cell r="AY82">
            <v>10596.612999999999</v>
          </cell>
          <cell r="AZ82">
            <v>3057.24</v>
          </cell>
          <cell r="BA82">
            <v>3611.3649999999998</v>
          </cell>
          <cell r="BB82">
            <v>5844.2420000000002</v>
          </cell>
          <cell r="BC82">
            <v>246315.29599999997</v>
          </cell>
          <cell r="BE82">
            <v>649.48900000000003</v>
          </cell>
          <cell r="BF82">
            <v>77896.114000000001</v>
          </cell>
          <cell r="BG82">
            <v>35053.720999999998</v>
          </cell>
          <cell r="BH82">
            <v>4529.308</v>
          </cell>
          <cell r="BI82">
            <v>11792.093999999999</v>
          </cell>
          <cell r="BJ82">
            <v>3129.451</v>
          </cell>
          <cell r="BK82">
            <v>3713.904</v>
          </cell>
          <cell r="BL82">
            <v>6135.4759999999997</v>
          </cell>
          <cell r="BM82">
            <v>142899.557</v>
          </cell>
          <cell r="BO82">
            <v>649.48900000000003</v>
          </cell>
          <cell r="BP82">
            <v>77896.112999999998</v>
          </cell>
          <cell r="BQ82">
            <v>35053.72</v>
          </cell>
          <cell r="BR82">
            <v>4529.308</v>
          </cell>
          <cell r="BS82">
            <v>11792.093000000001</v>
          </cell>
          <cell r="BT82">
            <v>3129.451</v>
          </cell>
          <cell r="BU82">
            <v>3713.9050000000002</v>
          </cell>
          <cell r="BV82">
            <v>6135.4750000000004</v>
          </cell>
          <cell r="BW82">
            <v>142899.554</v>
          </cell>
          <cell r="BY82">
            <v>0</v>
          </cell>
          <cell r="BZ82">
            <v>0</v>
          </cell>
          <cell r="CA82">
            <v>0</v>
          </cell>
          <cell r="CB82">
            <v>0</v>
          </cell>
          <cell r="CC82">
            <v>0</v>
          </cell>
          <cell r="CD82">
            <v>0</v>
          </cell>
          <cell r="CE82">
            <v>0</v>
          </cell>
          <cell r="CF82">
            <v>0</v>
          </cell>
          <cell r="CG82">
            <v>0</v>
          </cell>
          <cell r="CI82">
            <v>617.01499999999999</v>
          </cell>
          <cell r="CJ82">
            <v>74001.308000000005</v>
          </cell>
          <cell r="CK82">
            <v>33301.035000000003</v>
          </cell>
          <cell r="CL82">
            <v>4302.8429999999998</v>
          </cell>
          <cell r="CM82">
            <v>11202.489</v>
          </cell>
          <cell r="CN82">
            <v>2972.9780000000001</v>
          </cell>
          <cell r="CO82">
            <v>3528.2089999999998</v>
          </cell>
          <cell r="CP82">
            <v>5828.7020000000002</v>
          </cell>
          <cell r="CQ82">
            <v>135754.579</v>
          </cell>
          <cell r="CS82">
            <v>38.531999999999996</v>
          </cell>
          <cell r="CT82">
            <v>2929.3380000000002</v>
          </cell>
          <cell r="CU82">
            <v>1279.6469999999999</v>
          </cell>
          <cell r="CV82">
            <v>139.19999999999999</v>
          </cell>
          <cell r="CW82">
            <v>376.18</v>
          </cell>
          <cell r="CX82">
            <v>86.061000000000007</v>
          </cell>
          <cell r="CY82">
            <v>103.044</v>
          </cell>
          <cell r="CZ82">
            <v>150.054</v>
          </cell>
          <cell r="DB82">
            <v>38.792999999999999</v>
          </cell>
          <cell r="DC82">
            <v>5167.6279999999997</v>
          </cell>
          <cell r="DD82">
            <v>3209.6239999999998</v>
          </cell>
          <cell r="DE82">
            <v>451.255</v>
          </cell>
          <cell r="DF82">
            <v>1223.3119999999999</v>
          </cell>
          <cell r="DG82">
            <v>343.238</v>
          </cell>
          <cell r="DH82">
            <v>411.76100000000002</v>
          </cell>
          <cell r="DI82">
            <v>723.75900000000001</v>
          </cell>
          <cell r="DJ82">
            <v>11569.369999999997</v>
          </cell>
          <cell r="DL82">
            <v>0.22062000000000001</v>
          </cell>
          <cell r="DM82">
            <v>0.22062000000000001</v>
          </cell>
          <cell r="DN82">
            <v>0.87283500000000003</v>
          </cell>
          <cell r="DO82">
            <v>1.1972959999999999</v>
          </cell>
          <cell r="DP82">
            <v>1.18468</v>
          </cell>
          <cell r="DQ82">
            <v>1.986728</v>
          </cell>
          <cell r="DS82">
            <v>0</v>
          </cell>
          <cell r="DT82">
            <v>0</v>
          </cell>
          <cell r="DU82">
            <v>0</v>
          </cell>
          <cell r="DV82">
            <v>0</v>
          </cell>
          <cell r="DW82">
            <v>0</v>
          </cell>
          <cell r="DX82">
            <v>0</v>
          </cell>
          <cell r="DY82">
            <v>0</v>
          </cell>
          <cell r="DZ82">
            <v>0</v>
          </cell>
          <cell r="EA82">
            <v>0</v>
          </cell>
          <cell r="EC82">
            <v>0</v>
          </cell>
          <cell r="ED82">
            <v>0</v>
          </cell>
          <cell r="EE82">
            <v>0</v>
          </cell>
          <cell r="EF82">
            <v>0</v>
          </cell>
          <cell r="EG82">
            <v>0</v>
          </cell>
          <cell r="EH82">
            <v>0</v>
          </cell>
          <cell r="EI82">
            <v>0</v>
          </cell>
          <cell r="EJ82">
            <v>0</v>
          </cell>
          <cell r="EK82">
            <v>0</v>
          </cell>
          <cell r="EM82">
            <v>629.54000000000008</v>
          </cell>
          <cell r="EN82">
            <v>635.48500000000001</v>
          </cell>
          <cell r="EP82">
            <v>729.07600000000002</v>
          </cell>
          <cell r="EQ82">
            <v>741.36400000000003</v>
          </cell>
          <cell r="ES82">
            <v>134.22</v>
          </cell>
          <cell r="ET82">
            <v>155.364</v>
          </cell>
          <cell r="EX82">
            <v>28550.78</v>
          </cell>
          <cell r="EY82">
            <v>34817.635999999999</v>
          </cell>
          <cell r="FA82">
            <v>6.8049999999999997</v>
          </cell>
          <cell r="FB82">
            <v>8.2850000000000001</v>
          </cell>
          <cell r="FC82">
            <v>612.75</v>
          </cell>
          <cell r="FD82">
            <v>779.89300000000003</v>
          </cell>
          <cell r="FE82">
            <v>282.976</v>
          </cell>
          <cell r="FF82">
            <v>338.666</v>
          </cell>
          <cell r="FK82">
            <v>21871.417000000001</v>
          </cell>
          <cell r="FL82">
            <v>22174.94</v>
          </cell>
          <cell r="FM82">
            <v>21991.037</v>
          </cell>
          <cell r="FN82">
            <v>488.53800000000001</v>
          </cell>
          <cell r="FO82">
            <v>231.64</v>
          </cell>
          <cell r="FP82">
            <v>2550.1669999999999</v>
          </cell>
          <cell r="FQ82">
            <v>18904.595000000001</v>
          </cell>
          <cell r="FR82">
            <v>22174.94</v>
          </cell>
          <cell r="FS82">
            <v>0</v>
          </cell>
          <cell r="FU82">
            <v>0.08</v>
          </cell>
          <cell r="FV82">
            <v>-2673.57</v>
          </cell>
          <cell r="FW82">
            <v>0</v>
          </cell>
          <cell r="FX82">
            <v>0</v>
          </cell>
          <cell r="FY82">
            <v>0</v>
          </cell>
          <cell r="FZ82">
            <v>196.7</v>
          </cell>
          <cell r="GA82">
            <v>0.15</v>
          </cell>
          <cell r="GB82">
            <v>-4302.75</v>
          </cell>
          <cell r="GE82">
            <v>0.25</v>
          </cell>
          <cell r="GF82">
            <v>-8743.25</v>
          </cell>
          <cell r="GO82">
            <v>1.2500000000000001E-2</v>
          </cell>
          <cell r="GP82">
            <v>-1696.93</v>
          </cell>
          <cell r="GQ82" t="str">
            <v>72-99-12-233</v>
          </cell>
          <cell r="GR82">
            <v>0</v>
          </cell>
          <cell r="GS82">
            <v>-200</v>
          </cell>
          <cell r="GV82">
            <v>0</v>
          </cell>
          <cell r="GW82">
            <v>0</v>
          </cell>
          <cell r="GX82">
            <v>-4370.5</v>
          </cell>
          <cell r="GY82">
            <v>-13246</v>
          </cell>
          <cell r="GZ82">
            <v>-17616.5</v>
          </cell>
          <cell r="HC82">
            <v>-17616.5</v>
          </cell>
          <cell r="HE82">
            <v>4655.152330225993</v>
          </cell>
          <cell r="HF82">
            <v>7.1644138800000103</v>
          </cell>
          <cell r="HG82">
            <v>859.27209971999935</v>
          </cell>
          <cell r="HH82">
            <v>1529.805684809995</v>
          </cell>
          <cell r="HI82">
            <v>271.14563864000013</v>
          </cell>
          <cell r="HJ82">
            <v>698.49325139999951</v>
          </cell>
          <cell r="HK82">
            <v>310.86929034399992</v>
          </cell>
          <cell r="HL82">
            <v>368.92545596000031</v>
          </cell>
          <cell r="HM82">
            <v>609.47649547199887</v>
          </cell>
        </row>
        <row r="83">
          <cell r="B83" t="str">
            <v>72-10-234</v>
          </cell>
          <cell r="C83" t="str">
            <v>Devon-GTH00086</v>
          </cell>
          <cell r="D83" t="str">
            <v>Glenna Sansone 1 &amp; 2H CDP</v>
          </cell>
          <cell r="E83">
            <v>28675</v>
          </cell>
          <cell r="F83">
            <v>35086</v>
          </cell>
          <cell r="H83">
            <v>3.2875999999999999</v>
          </cell>
          <cell r="I83">
            <v>3.2875999999999999</v>
          </cell>
          <cell r="J83">
            <v>1.1725000000000001</v>
          </cell>
          <cell r="K83">
            <v>0.21429999999999999</v>
          </cell>
          <cell r="L83">
            <v>0.3659</v>
          </cell>
          <cell r="M83">
            <v>0.12330000000000001</v>
          </cell>
          <cell r="N83">
            <v>0.13020000000000001</v>
          </cell>
          <cell r="O83">
            <v>0.2351</v>
          </cell>
          <cell r="P83">
            <v>5.5289000000000001</v>
          </cell>
          <cell r="Q83">
            <v>0.57469999999999999</v>
          </cell>
          <cell r="R83">
            <v>1241.0999999999999</v>
          </cell>
          <cell r="T83" t="str">
            <v>PriceTableDevonNGL</v>
          </cell>
          <cell r="Y83">
            <v>41320</v>
          </cell>
          <cell r="Z83">
            <v>14.65</v>
          </cell>
          <cell r="AB83">
            <v>27286.812000000002</v>
          </cell>
          <cell r="AC83">
            <v>33527.663</v>
          </cell>
          <cell r="AE83" t="str">
            <v>Yes</v>
          </cell>
          <cell r="AG83" t="str">
            <v>Yes</v>
          </cell>
          <cell r="AI83">
            <v>0.95</v>
          </cell>
          <cell r="AK83">
            <v>93829.241999999998</v>
          </cell>
          <cell r="AL83">
            <v>93829.241999999998</v>
          </cell>
          <cell r="AM83">
            <v>33463.555999999997</v>
          </cell>
          <cell r="AN83">
            <v>6116.1959999999999</v>
          </cell>
          <cell r="AO83">
            <v>10442.913</v>
          </cell>
          <cell r="AP83">
            <v>3519.0250000000001</v>
          </cell>
          <cell r="AQ83">
            <v>3715.953</v>
          </cell>
          <cell r="AR83">
            <v>6709.835</v>
          </cell>
          <cell r="AS83">
            <v>251625.96199999997</v>
          </cell>
          <cell r="AU83">
            <v>89708.123000000007</v>
          </cell>
          <cell r="AV83">
            <v>89708.123000000007</v>
          </cell>
          <cell r="AW83">
            <v>31993.787</v>
          </cell>
          <cell r="AX83">
            <v>5847.5640000000003</v>
          </cell>
          <cell r="AY83">
            <v>9984.2450000000008</v>
          </cell>
          <cell r="AZ83">
            <v>3364.4639999999999</v>
          </cell>
          <cell r="BA83">
            <v>3552.7429999999999</v>
          </cell>
          <cell r="BB83">
            <v>6415.13</v>
          </cell>
          <cell r="BC83">
            <v>240574.17900000003</v>
          </cell>
          <cell r="BE83">
            <v>632.86900000000003</v>
          </cell>
          <cell r="BF83">
            <v>75902.888999999996</v>
          </cell>
          <cell r="BG83">
            <v>32802.767999999996</v>
          </cell>
          <cell r="BH83">
            <v>5417.51</v>
          </cell>
          <cell r="BI83">
            <v>11110.64</v>
          </cell>
          <cell r="BJ83">
            <v>3443.9319999999998</v>
          </cell>
          <cell r="BK83">
            <v>3653.6179999999999</v>
          </cell>
          <cell r="BL83">
            <v>6734.8109999999997</v>
          </cell>
          <cell r="BM83">
            <v>139699.03699999998</v>
          </cell>
          <cell r="BO83">
            <v>632.86900000000003</v>
          </cell>
          <cell r="BP83">
            <v>75902.888000000006</v>
          </cell>
          <cell r="BQ83">
            <v>32802.767</v>
          </cell>
          <cell r="BR83">
            <v>5417.51</v>
          </cell>
          <cell r="BS83">
            <v>11110.64</v>
          </cell>
          <cell r="BT83">
            <v>3443.9319999999998</v>
          </cell>
          <cell r="BU83">
            <v>3653.6179999999999</v>
          </cell>
          <cell r="BV83">
            <v>6734.8119999999999</v>
          </cell>
          <cell r="BW83">
            <v>139699.03599999999</v>
          </cell>
          <cell r="BY83">
            <v>0</v>
          </cell>
          <cell r="BZ83">
            <v>0</v>
          </cell>
          <cell r="CA83">
            <v>0</v>
          </cell>
          <cell r="CB83">
            <v>0</v>
          </cell>
          <cell r="CC83">
            <v>0</v>
          </cell>
          <cell r="CD83">
            <v>0</v>
          </cell>
          <cell r="CE83">
            <v>0</v>
          </cell>
          <cell r="CF83">
            <v>0</v>
          </cell>
          <cell r="CG83">
            <v>0</v>
          </cell>
          <cell r="CI83">
            <v>601.226</v>
          </cell>
          <cell r="CJ83">
            <v>72107.744999999995</v>
          </cell>
          <cell r="CK83">
            <v>31162.63</v>
          </cell>
          <cell r="CL83">
            <v>5146.6350000000002</v>
          </cell>
          <cell r="CM83">
            <v>10555.108</v>
          </cell>
          <cell r="CN83">
            <v>3271.7350000000001</v>
          </cell>
          <cell r="CO83">
            <v>3470.9369999999999</v>
          </cell>
          <cell r="CP83">
            <v>6398.07</v>
          </cell>
          <cell r="CQ83">
            <v>132714.08599999998</v>
          </cell>
          <cell r="CS83">
            <v>37.545999999999999</v>
          </cell>
          <cell r="CT83">
            <v>2854.3820000000001</v>
          </cell>
          <cell r="CU83">
            <v>1197.4760000000001</v>
          </cell>
          <cell r="CV83">
            <v>166.49700000000001</v>
          </cell>
          <cell r="CW83">
            <v>354.44099999999997</v>
          </cell>
          <cell r="CX83">
            <v>94.709000000000003</v>
          </cell>
          <cell r="CY83">
            <v>101.371</v>
          </cell>
          <cell r="CZ83">
            <v>164.71100000000001</v>
          </cell>
          <cell r="DB83">
            <v>37.801000000000002</v>
          </cell>
          <cell r="DC83">
            <v>5035.3980000000001</v>
          </cell>
          <cell r="DD83">
            <v>3003.52</v>
          </cell>
          <cell r="DE83">
            <v>539.74599999999998</v>
          </cell>
          <cell r="DF83">
            <v>1152.6179999999999</v>
          </cell>
          <cell r="DG83">
            <v>377.73</v>
          </cell>
          <cell r="DH83">
            <v>405.077</v>
          </cell>
          <cell r="DI83">
            <v>794.45899999999995</v>
          </cell>
          <cell r="DJ83">
            <v>11346.349</v>
          </cell>
          <cell r="DL83">
            <v>0.22062000000000001</v>
          </cell>
          <cell r="DM83">
            <v>0.22062000000000001</v>
          </cell>
          <cell r="DN83">
            <v>0.87283500000000003</v>
          </cell>
          <cell r="DO83">
            <v>1.1972959999999999</v>
          </cell>
          <cell r="DP83">
            <v>1.18468</v>
          </cell>
          <cell r="DQ83">
            <v>1.986728</v>
          </cell>
          <cell r="DS83">
            <v>0</v>
          </cell>
          <cell r="DT83">
            <v>0</v>
          </cell>
          <cell r="DU83">
            <v>0</v>
          </cell>
          <cell r="DV83">
            <v>0</v>
          </cell>
          <cell r="DW83">
            <v>0</v>
          </cell>
          <cell r="DX83">
            <v>0</v>
          </cell>
          <cell r="DY83">
            <v>0</v>
          </cell>
          <cell r="DZ83">
            <v>0</v>
          </cell>
          <cell r="EA83">
            <v>0</v>
          </cell>
          <cell r="EC83">
            <v>0</v>
          </cell>
          <cell r="ED83">
            <v>0</v>
          </cell>
          <cell r="EE83">
            <v>0</v>
          </cell>
          <cell r="EF83">
            <v>0</v>
          </cell>
          <cell r="EG83">
            <v>0</v>
          </cell>
          <cell r="EH83">
            <v>0</v>
          </cell>
          <cell r="EI83">
            <v>0</v>
          </cell>
          <cell r="EJ83">
            <v>0</v>
          </cell>
          <cell r="EK83">
            <v>0</v>
          </cell>
          <cell r="EM83">
            <v>631.57399999999996</v>
          </cell>
          <cell r="EN83">
            <v>637.53899999999999</v>
          </cell>
          <cell r="EP83">
            <v>731.43200000000002</v>
          </cell>
          <cell r="EQ83">
            <v>743.76</v>
          </cell>
          <cell r="ES83">
            <v>134.654</v>
          </cell>
          <cell r="ET83">
            <v>155.86599999999999</v>
          </cell>
          <cell r="EX83">
            <v>28540.346000000001</v>
          </cell>
          <cell r="EY83">
            <v>34930.133999999998</v>
          </cell>
          <cell r="FA83">
            <v>6.8019999999999996</v>
          </cell>
          <cell r="FB83">
            <v>8.3119999999999994</v>
          </cell>
          <cell r="FC83">
            <v>612.52599999999995</v>
          </cell>
          <cell r="FD83">
            <v>782.41300000000001</v>
          </cell>
          <cell r="FE83">
            <v>282.87200000000001</v>
          </cell>
          <cell r="FF83">
            <v>339.76</v>
          </cell>
          <cell r="FK83">
            <v>22202.485999999997</v>
          </cell>
          <cell r="FL83">
            <v>22510.603999999999</v>
          </cell>
          <cell r="FM83">
            <v>22323.917000000001</v>
          </cell>
          <cell r="FN83">
            <v>495.93299999999999</v>
          </cell>
          <cell r="FO83">
            <v>235.14599999999999</v>
          </cell>
          <cell r="FP83">
            <v>2588.7689999999998</v>
          </cell>
          <cell r="FQ83">
            <v>19190.755000000001</v>
          </cell>
          <cell r="FR83">
            <v>22510.603999999999</v>
          </cell>
          <cell r="FS83">
            <v>0</v>
          </cell>
          <cell r="FU83">
            <v>0.08</v>
          </cell>
          <cell r="FV83">
            <v>-2682.21</v>
          </cell>
          <cell r="FW83">
            <v>0</v>
          </cell>
          <cell r="FX83">
            <v>0</v>
          </cell>
          <cell r="FY83">
            <v>0</v>
          </cell>
          <cell r="FZ83">
            <v>151.4</v>
          </cell>
          <cell r="GA83">
            <v>0.15</v>
          </cell>
          <cell r="GB83">
            <v>-4301.25</v>
          </cell>
          <cell r="GE83">
            <v>0.25</v>
          </cell>
          <cell r="GF83">
            <v>-8771.5</v>
          </cell>
          <cell r="GO83">
            <v>1.2500000000000001E-2</v>
          </cell>
          <cell r="GP83">
            <v>-1658.93</v>
          </cell>
          <cell r="GQ83" t="str">
            <v>72-99-10-234</v>
          </cell>
          <cell r="GR83">
            <v>0</v>
          </cell>
          <cell r="GS83">
            <v>-200</v>
          </cell>
          <cell r="GV83">
            <v>0</v>
          </cell>
          <cell r="GW83">
            <v>0</v>
          </cell>
          <cell r="GX83">
            <v>-4341.1400000000003</v>
          </cell>
          <cell r="GY83">
            <v>-13272.75</v>
          </cell>
          <cell r="GZ83">
            <v>-17613.89</v>
          </cell>
          <cell r="HC83">
            <v>-17613.89</v>
          </cell>
          <cell r="HE83">
            <v>4632.3396355619943</v>
          </cell>
          <cell r="HF83">
            <v>6.9810786600000068</v>
          </cell>
          <cell r="HG83">
            <v>837.28466928000012</v>
          </cell>
          <cell r="HH83">
            <v>1431.5698512299959</v>
          </cell>
          <cell r="HI83">
            <v>324.31755399999997</v>
          </cell>
          <cell r="HJ83">
            <v>658.12764975999903</v>
          </cell>
          <cell r="HK83">
            <v>342.10860141599932</v>
          </cell>
          <cell r="HL83">
            <v>362.93745776800012</v>
          </cell>
          <cell r="HM83">
            <v>669.01277344799996</v>
          </cell>
        </row>
        <row r="84">
          <cell r="B84" t="str">
            <v>72-10-236</v>
          </cell>
          <cell r="C84" t="str">
            <v>Devon-GTH00086</v>
          </cell>
          <cell r="D84" t="str">
            <v>Murrin Bear Creek 7 &amp; 9 H CDP</v>
          </cell>
          <cell r="E84">
            <v>36962</v>
          </cell>
          <cell r="F84">
            <v>42435</v>
          </cell>
          <cell r="H84">
            <v>2.7913999999999999</v>
          </cell>
          <cell r="I84">
            <v>2.7913999999999999</v>
          </cell>
          <cell r="J84">
            <v>0.85489999999999999</v>
          </cell>
          <cell r="K84">
            <v>0.17730000000000001</v>
          </cell>
          <cell r="L84">
            <v>0.2349</v>
          </cell>
          <cell r="M84">
            <v>8.5500000000000007E-2</v>
          </cell>
          <cell r="N84">
            <v>6.6600000000000006E-2</v>
          </cell>
          <cell r="O84">
            <v>0.18079999999999999</v>
          </cell>
          <cell r="P84">
            <v>4.3914</v>
          </cell>
          <cell r="Q84">
            <v>1.3275999999999999</v>
          </cell>
          <cell r="R84">
            <v>1168.5</v>
          </cell>
          <cell r="T84" t="str">
            <v>PriceTableDevonNGL</v>
          </cell>
          <cell r="Y84">
            <v>41388</v>
          </cell>
          <cell r="Z84">
            <v>14.65</v>
          </cell>
          <cell r="AB84">
            <v>35182.868999999999</v>
          </cell>
          <cell r="AC84">
            <v>40550.258000000002</v>
          </cell>
          <cell r="AE84" t="str">
            <v>Yes</v>
          </cell>
          <cell r="AG84" t="str">
            <v>Yes</v>
          </cell>
          <cell r="AI84">
            <v>0.95</v>
          </cell>
          <cell r="AK84">
            <v>102721.122</v>
          </cell>
          <cell r="AL84">
            <v>102721.122</v>
          </cell>
          <cell r="AM84">
            <v>31459.585999999999</v>
          </cell>
          <cell r="AN84">
            <v>6524.4880000000003</v>
          </cell>
          <cell r="AO84">
            <v>8644.1180000000004</v>
          </cell>
          <cell r="AP84">
            <v>3146.3270000000002</v>
          </cell>
          <cell r="AQ84">
            <v>2450.8229999999999</v>
          </cell>
          <cell r="AR84">
            <v>6653.2849999999999</v>
          </cell>
          <cell r="AS84">
            <v>264320.87099999998</v>
          </cell>
          <cell r="AU84">
            <v>98209.460999999996</v>
          </cell>
          <cell r="AV84">
            <v>98209.460999999996</v>
          </cell>
          <cell r="AW84">
            <v>30077.834999999999</v>
          </cell>
          <cell r="AX84">
            <v>6237.9229999999998</v>
          </cell>
          <cell r="AY84">
            <v>8264.4560000000001</v>
          </cell>
          <cell r="AZ84">
            <v>3008.1350000000002</v>
          </cell>
          <cell r="BA84">
            <v>2343.1790000000001</v>
          </cell>
          <cell r="BB84">
            <v>6361.0630000000001</v>
          </cell>
          <cell r="BC84">
            <v>252711.51300000001</v>
          </cell>
          <cell r="BE84">
            <v>692.84400000000005</v>
          </cell>
          <cell r="BF84">
            <v>83095.95</v>
          </cell>
          <cell r="BG84">
            <v>30838.37</v>
          </cell>
          <cell r="BH84">
            <v>5779.16</v>
          </cell>
          <cell r="BI84">
            <v>9196.8279999999995</v>
          </cell>
          <cell r="BJ84">
            <v>3079.1869999999999</v>
          </cell>
          <cell r="BK84">
            <v>2409.7109999999998</v>
          </cell>
          <cell r="BL84">
            <v>6678.0510000000004</v>
          </cell>
          <cell r="BM84">
            <v>141770.101</v>
          </cell>
          <cell r="BO84">
            <v>692.84400000000005</v>
          </cell>
          <cell r="BP84">
            <v>83095.95</v>
          </cell>
          <cell r="BQ84">
            <v>30838.37</v>
          </cell>
          <cell r="BR84">
            <v>5779.16</v>
          </cell>
          <cell r="BS84">
            <v>9196.8289999999997</v>
          </cell>
          <cell r="BT84">
            <v>3079.1869999999999</v>
          </cell>
          <cell r="BU84">
            <v>2409.71</v>
          </cell>
          <cell r="BV84">
            <v>6678.0510000000004</v>
          </cell>
          <cell r="BW84">
            <v>141770.101</v>
          </cell>
          <cell r="BY84">
            <v>0</v>
          </cell>
          <cell r="BZ84">
            <v>0</v>
          </cell>
          <cell r="CA84">
            <v>0</v>
          </cell>
          <cell r="CB84">
            <v>0</v>
          </cell>
          <cell r="CC84">
            <v>0</v>
          </cell>
          <cell r="CD84">
            <v>0</v>
          </cell>
          <cell r="CE84">
            <v>0</v>
          </cell>
          <cell r="CF84">
            <v>0</v>
          </cell>
          <cell r="CG84">
            <v>0</v>
          </cell>
          <cell r="CI84">
            <v>658.202</v>
          </cell>
          <cell r="CJ84">
            <v>78941.153000000006</v>
          </cell>
          <cell r="CK84">
            <v>29296.452000000001</v>
          </cell>
          <cell r="CL84">
            <v>5490.2020000000002</v>
          </cell>
          <cell r="CM84">
            <v>8736.9869999999992</v>
          </cell>
          <cell r="CN84">
            <v>2925.2280000000001</v>
          </cell>
          <cell r="CO84">
            <v>2289.2249999999999</v>
          </cell>
          <cell r="CP84">
            <v>6344.1480000000001</v>
          </cell>
          <cell r="CQ84">
            <v>134681.59700000001</v>
          </cell>
          <cell r="CS84">
            <v>41.103999999999999</v>
          </cell>
          <cell r="CT84">
            <v>3124.8820000000001</v>
          </cell>
          <cell r="CU84">
            <v>1125.7650000000001</v>
          </cell>
          <cell r="CV84">
            <v>177.61199999999999</v>
          </cell>
          <cell r="CW84">
            <v>293.38799999999998</v>
          </cell>
          <cell r="CX84">
            <v>84.679000000000002</v>
          </cell>
          <cell r="CY84">
            <v>66.858999999999995</v>
          </cell>
          <cell r="CZ84">
            <v>163.32300000000001</v>
          </cell>
          <cell r="DB84">
            <v>41.383000000000003</v>
          </cell>
          <cell r="DC84">
            <v>5512.585</v>
          </cell>
          <cell r="DD84">
            <v>2823.654</v>
          </cell>
          <cell r="DE84">
            <v>575.77800000000002</v>
          </cell>
          <cell r="DF84">
            <v>954.07899999999995</v>
          </cell>
          <cell r="DG84">
            <v>337.72500000000002</v>
          </cell>
          <cell r="DH84">
            <v>267.16500000000002</v>
          </cell>
          <cell r="DI84">
            <v>787.76300000000003</v>
          </cell>
          <cell r="DJ84">
            <v>11300.132000000001</v>
          </cell>
          <cell r="DL84">
            <v>0.22062000000000001</v>
          </cell>
          <cell r="DM84">
            <v>0.22062000000000001</v>
          </cell>
          <cell r="DN84">
            <v>0.87283500000000003</v>
          </cell>
          <cell r="DO84">
            <v>1.1972959999999999</v>
          </cell>
          <cell r="DP84">
            <v>1.18468</v>
          </cell>
          <cell r="DQ84">
            <v>1.986728</v>
          </cell>
          <cell r="DS84">
            <v>0</v>
          </cell>
          <cell r="DT84">
            <v>0</v>
          </cell>
          <cell r="DU84">
            <v>0</v>
          </cell>
          <cell r="DV84">
            <v>0</v>
          </cell>
          <cell r="DW84">
            <v>0</v>
          </cell>
          <cell r="DX84">
            <v>0</v>
          </cell>
          <cell r="DY84">
            <v>0</v>
          </cell>
          <cell r="DZ84">
            <v>0</v>
          </cell>
          <cell r="EA84">
            <v>0</v>
          </cell>
          <cell r="EC84">
            <v>0</v>
          </cell>
          <cell r="ED84">
            <v>0</v>
          </cell>
          <cell r="EE84">
            <v>0</v>
          </cell>
          <cell r="EF84">
            <v>0</v>
          </cell>
          <cell r="EG84">
            <v>0</v>
          </cell>
          <cell r="EH84">
            <v>0</v>
          </cell>
          <cell r="EI84">
            <v>0</v>
          </cell>
          <cell r="EJ84">
            <v>0</v>
          </cell>
          <cell r="EK84">
            <v>0</v>
          </cell>
          <cell r="EM84">
            <v>763.86</v>
          </cell>
          <cell r="EN84">
            <v>771.07500000000005</v>
          </cell>
          <cell r="EP84">
            <v>884.63499999999999</v>
          </cell>
          <cell r="EQ84">
            <v>899.54499999999996</v>
          </cell>
          <cell r="ES84">
            <v>162.85899999999998</v>
          </cell>
          <cell r="ET84">
            <v>188.51400000000001</v>
          </cell>
          <cell r="EX84">
            <v>36799.141000000003</v>
          </cell>
          <cell r="EY84">
            <v>42246.485999999997</v>
          </cell>
          <cell r="FA84">
            <v>8.7710000000000008</v>
          </cell>
          <cell r="FB84">
            <v>10.053000000000001</v>
          </cell>
          <cell r="FC84">
            <v>789.774</v>
          </cell>
          <cell r="FD84">
            <v>946.29499999999996</v>
          </cell>
          <cell r="FE84">
            <v>364.72800000000001</v>
          </cell>
          <cell r="FF84">
            <v>410.92500000000001</v>
          </cell>
          <cell r="FK84">
            <v>29275.733999999997</v>
          </cell>
          <cell r="FL84">
            <v>29682.010999999999</v>
          </cell>
          <cell r="FM84">
            <v>29435.848999999998</v>
          </cell>
          <cell r="FN84">
            <v>653.92700000000002</v>
          </cell>
          <cell r="FO84">
            <v>310.05900000000003</v>
          </cell>
          <cell r="FP84">
            <v>3413.4969999999998</v>
          </cell>
          <cell r="FQ84">
            <v>25304.528999999999</v>
          </cell>
          <cell r="FR84">
            <v>29682.010999999999</v>
          </cell>
          <cell r="FS84">
            <v>0</v>
          </cell>
          <cell r="FU84">
            <v>0.08</v>
          </cell>
          <cell r="FV84">
            <v>-3244.02</v>
          </cell>
          <cell r="FW84">
            <v>0</v>
          </cell>
          <cell r="FX84">
            <v>0</v>
          </cell>
          <cell r="FY84">
            <v>0</v>
          </cell>
          <cell r="FZ84">
            <v>140.4</v>
          </cell>
          <cell r="GA84">
            <v>0.2</v>
          </cell>
          <cell r="GB84">
            <v>-7392.4</v>
          </cell>
          <cell r="GE84">
            <v>0.25</v>
          </cell>
          <cell r="GF84">
            <v>-10608.75</v>
          </cell>
          <cell r="GO84">
            <v>1.2500000000000001E-2</v>
          </cell>
          <cell r="GP84">
            <v>-1683.52</v>
          </cell>
          <cell r="GQ84" t="str">
            <v>72-99-12-236</v>
          </cell>
          <cell r="GR84">
            <v>0</v>
          </cell>
          <cell r="GS84">
            <v>-200</v>
          </cell>
          <cell r="GV84">
            <v>0</v>
          </cell>
          <cell r="GW84">
            <v>0</v>
          </cell>
          <cell r="GX84">
            <v>-4927.54</v>
          </cell>
          <cell r="GY84">
            <v>-18201.150000000001</v>
          </cell>
          <cell r="GZ84">
            <v>-23128.69</v>
          </cell>
          <cell r="HC84">
            <v>-23128.69</v>
          </cell>
          <cell r="HE84">
            <v>4369.4687285019963</v>
          </cell>
          <cell r="HF84">
            <v>7.6427180400000116</v>
          </cell>
          <cell r="HG84">
            <v>916.63131413999815</v>
          </cell>
          <cell r="HH84">
            <v>1345.8399975299981</v>
          </cell>
          <cell r="HI84">
            <v>345.96825756799956</v>
          </cell>
          <cell r="HJ84">
            <v>544.76443588000041</v>
          </cell>
          <cell r="HK84">
            <v>305.87465615199966</v>
          </cell>
          <cell r="HL84">
            <v>239.37290980799975</v>
          </cell>
          <cell r="HM84">
            <v>663.37443938400054</v>
          </cell>
        </row>
        <row r="85">
          <cell r="B85" t="str">
            <v>72-10-237</v>
          </cell>
          <cell r="C85" t="str">
            <v>Devon-GTH00086</v>
          </cell>
          <cell r="D85" t="str">
            <v>Bailey Ranch C (SA) 4H</v>
          </cell>
          <cell r="E85">
            <v>35217</v>
          </cell>
          <cell r="F85">
            <v>41371</v>
          </cell>
          <cell r="H85">
            <v>2.9091999999999998</v>
          </cell>
          <cell r="I85">
            <v>2.9091999999999998</v>
          </cell>
          <cell r="J85">
            <v>0.93140000000000001</v>
          </cell>
          <cell r="K85">
            <v>0.1993</v>
          </cell>
          <cell r="L85">
            <v>0.26340000000000002</v>
          </cell>
          <cell r="M85">
            <v>9.6000000000000002E-2</v>
          </cell>
          <cell r="N85">
            <v>8.1100000000000005E-2</v>
          </cell>
          <cell r="O85">
            <v>0.18529999999999999</v>
          </cell>
          <cell r="P85">
            <v>4.6657000000000002</v>
          </cell>
          <cell r="Q85">
            <v>0.65490000000000004</v>
          </cell>
          <cell r="R85">
            <v>1195.5999999999999</v>
          </cell>
          <cell r="T85" t="str">
            <v>PriceTableDevonNGL</v>
          </cell>
          <cell r="Y85">
            <v>41372</v>
          </cell>
          <cell r="Z85">
            <v>14.65</v>
          </cell>
          <cell r="AB85">
            <v>33518.417000000001</v>
          </cell>
          <cell r="AC85">
            <v>39533.516000000003</v>
          </cell>
          <cell r="AE85" t="str">
            <v>Yes</v>
          </cell>
          <cell r="AG85" t="str">
            <v>Yes</v>
          </cell>
          <cell r="AI85">
            <v>0.95</v>
          </cell>
          <cell r="AK85">
            <v>101991.38800000001</v>
          </cell>
          <cell r="AL85">
            <v>101991.38800000001</v>
          </cell>
          <cell r="AM85">
            <v>32653.231</v>
          </cell>
          <cell r="AN85">
            <v>6987.1040000000003</v>
          </cell>
          <cell r="AO85">
            <v>9234.3359999999993</v>
          </cell>
          <cell r="AP85">
            <v>3365.59</v>
          </cell>
          <cell r="AQ85">
            <v>2843.2220000000002</v>
          </cell>
          <cell r="AR85">
            <v>6496.2889999999998</v>
          </cell>
          <cell r="AS85">
            <v>265562.54800000001</v>
          </cell>
          <cell r="AU85">
            <v>97511.778999999995</v>
          </cell>
          <cell r="AV85">
            <v>97511.778999999995</v>
          </cell>
          <cell r="AW85">
            <v>31219.054</v>
          </cell>
          <cell r="AX85">
            <v>6680.2209999999995</v>
          </cell>
          <cell r="AY85">
            <v>8828.7510000000002</v>
          </cell>
          <cell r="AZ85">
            <v>3217.768</v>
          </cell>
          <cell r="BA85">
            <v>2718.3440000000001</v>
          </cell>
          <cell r="BB85">
            <v>6210.9629999999997</v>
          </cell>
          <cell r="BC85">
            <v>253898.65899999999</v>
          </cell>
          <cell r="BE85">
            <v>687.92200000000003</v>
          </cell>
          <cell r="BF85">
            <v>82505.633000000002</v>
          </cell>
          <cell r="BG85">
            <v>32008.444</v>
          </cell>
          <cell r="BH85">
            <v>6188.9290000000001</v>
          </cell>
          <cell r="BI85">
            <v>9824.7849999999999</v>
          </cell>
          <cell r="BJ85">
            <v>3293.7719999999999</v>
          </cell>
          <cell r="BK85">
            <v>2795.527</v>
          </cell>
          <cell r="BL85">
            <v>6520.47</v>
          </cell>
          <cell r="BM85">
            <v>143825.48200000002</v>
          </cell>
          <cell r="BO85">
            <v>687.92200000000003</v>
          </cell>
          <cell r="BP85">
            <v>82505.634999999995</v>
          </cell>
          <cell r="BQ85">
            <v>32008.445</v>
          </cell>
          <cell r="BR85">
            <v>6188.93</v>
          </cell>
          <cell r="BS85">
            <v>9824.7860000000001</v>
          </cell>
          <cell r="BT85">
            <v>3293.7710000000002</v>
          </cell>
          <cell r="BU85">
            <v>2795.5279999999998</v>
          </cell>
          <cell r="BV85">
            <v>6520.4709999999995</v>
          </cell>
          <cell r="BW85">
            <v>143825.48799999998</v>
          </cell>
          <cell r="BY85">
            <v>0</v>
          </cell>
          <cell r="BZ85">
            <v>0</v>
          </cell>
          <cell r="CA85">
            <v>0</v>
          </cell>
          <cell r="CB85">
            <v>0</v>
          </cell>
          <cell r="CC85">
            <v>0</v>
          </cell>
          <cell r="CD85">
            <v>0</v>
          </cell>
          <cell r="CE85">
            <v>0</v>
          </cell>
          <cell r="CF85">
            <v>0</v>
          </cell>
          <cell r="CG85">
            <v>0</v>
          </cell>
          <cell r="CI85">
            <v>653.52599999999995</v>
          </cell>
          <cell r="CJ85">
            <v>78380.350999999995</v>
          </cell>
          <cell r="CK85">
            <v>30408.022000000001</v>
          </cell>
          <cell r="CL85">
            <v>5879.4830000000002</v>
          </cell>
          <cell r="CM85">
            <v>9333.5460000000003</v>
          </cell>
          <cell r="CN85">
            <v>3129.0830000000001</v>
          </cell>
          <cell r="CO85">
            <v>2655.7510000000002</v>
          </cell>
          <cell r="CP85">
            <v>6194.4470000000001</v>
          </cell>
          <cell r="CQ85">
            <v>136634.20899999997</v>
          </cell>
          <cell r="CS85">
            <v>40.811999999999998</v>
          </cell>
          <cell r="CT85">
            <v>3102.683</v>
          </cell>
          <cell r="CU85">
            <v>1168.479</v>
          </cell>
          <cell r="CV85">
            <v>190.20500000000001</v>
          </cell>
          <cell r="CW85">
            <v>313.42099999999999</v>
          </cell>
          <cell r="CX85">
            <v>90.58</v>
          </cell>
          <cell r="CY85">
            <v>77.563000000000002</v>
          </cell>
          <cell r="CZ85">
            <v>159.46899999999999</v>
          </cell>
          <cell r="DB85">
            <v>41.088999999999999</v>
          </cell>
          <cell r="DC85">
            <v>5473.424</v>
          </cell>
          <cell r="DD85">
            <v>2930.7890000000002</v>
          </cell>
          <cell r="DE85">
            <v>616.60299999999995</v>
          </cell>
          <cell r="DF85">
            <v>1019.223</v>
          </cell>
          <cell r="DG85">
            <v>361.26100000000002</v>
          </cell>
          <cell r="DH85">
            <v>309.94</v>
          </cell>
          <cell r="DI85">
            <v>769.17399999999998</v>
          </cell>
          <cell r="DJ85">
            <v>11521.503000000001</v>
          </cell>
          <cell r="DL85">
            <v>0.22062000000000001</v>
          </cell>
          <cell r="DM85">
            <v>0.22062000000000001</v>
          </cell>
          <cell r="DN85">
            <v>0.87283500000000003</v>
          </cell>
          <cell r="DO85">
            <v>1.1972959999999999</v>
          </cell>
          <cell r="DP85">
            <v>1.18468</v>
          </cell>
          <cell r="DQ85">
            <v>1.986728</v>
          </cell>
          <cell r="DS85">
            <v>0</v>
          </cell>
          <cell r="DT85">
            <v>0</v>
          </cell>
          <cell r="DU85">
            <v>0</v>
          </cell>
          <cell r="DV85">
            <v>0</v>
          </cell>
          <cell r="DW85">
            <v>0</v>
          </cell>
          <cell r="DX85">
            <v>0</v>
          </cell>
          <cell r="DY85">
            <v>0</v>
          </cell>
          <cell r="DZ85">
            <v>0</v>
          </cell>
          <cell r="EA85">
            <v>0</v>
          </cell>
          <cell r="EC85">
            <v>0</v>
          </cell>
          <cell r="ED85">
            <v>0</v>
          </cell>
          <cell r="EE85">
            <v>0</v>
          </cell>
          <cell r="EF85">
            <v>0</v>
          </cell>
          <cell r="EG85">
            <v>0</v>
          </cell>
          <cell r="EH85">
            <v>0</v>
          </cell>
          <cell r="EI85">
            <v>0</v>
          </cell>
          <cell r="EJ85">
            <v>0</v>
          </cell>
          <cell r="EK85">
            <v>0</v>
          </cell>
          <cell r="EM85">
            <v>744.70799999999997</v>
          </cell>
          <cell r="EN85">
            <v>751.74099999999999</v>
          </cell>
          <cell r="EP85">
            <v>862.45399999999995</v>
          </cell>
          <cell r="EQ85">
            <v>876.99</v>
          </cell>
          <cell r="ES85">
            <v>158.77500000000001</v>
          </cell>
          <cell r="ET85">
            <v>183.78699999999998</v>
          </cell>
          <cell r="EX85">
            <v>35058.224999999999</v>
          </cell>
          <cell r="EY85">
            <v>41187.213000000003</v>
          </cell>
          <cell r="FA85">
            <v>8.3559999999999999</v>
          </cell>
          <cell r="FB85">
            <v>9.8000000000000007</v>
          </cell>
          <cell r="FC85">
            <v>752.41099999999994</v>
          </cell>
          <cell r="FD85">
            <v>922.56799999999998</v>
          </cell>
          <cell r="FE85">
            <v>347.47300000000001</v>
          </cell>
          <cell r="FF85">
            <v>400.62200000000001</v>
          </cell>
          <cell r="FK85">
            <v>28036.978999999999</v>
          </cell>
          <cell r="FL85">
            <v>28426.064999999999</v>
          </cell>
          <cell r="FM85">
            <v>28190.319</v>
          </cell>
          <cell r="FN85">
            <v>626.25699999999995</v>
          </cell>
          <cell r="FO85">
            <v>296.93900000000002</v>
          </cell>
          <cell r="FP85">
            <v>3269.0610000000001</v>
          </cell>
          <cell r="FQ85">
            <v>24233.809000000001</v>
          </cell>
          <cell r="FR85">
            <v>28426.064999999999</v>
          </cell>
          <cell r="FS85">
            <v>0</v>
          </cell>
          <cell r="FU85">
            <v>0.08</v>
          </cell>
          <cell r="FV85">
            <v>-3162.68</v>
          </cell>
          <cell r="FW85">
            <v>0</v>
          </cell>
          <cell r="FX85">
            <v>0</v>
          </cell>
          <cell r="FY85">
            <v>0</v>
          </cell>
          <cell r="FZ85">
            <v>163</v>
          </cell>
          <cell r="GA85">
            <v>0.15</v>
          </cell>
          <cell r="GB85">
            <v>-5282.55</v>
          </cell>
          <cell r="GE85">
            <v>0.25</v>
          </cell>
          <cell r="GF85">
            <v>-10342.75</v>
          </cell>
          <cell r="GO85">
            <v>1.2500000000000001E-2</v>
          </cell>
          <cell r="GP85">
            <v>-1707.93</v>
          </cell>
          <cell r="GQ85" t="str">
            <v xml:space="preserve"> </v>
          </cell>
          <cell r="GR85">
            <v>0</v>
          </cell>
          <cell r="GS85">
            <v>0</v>
          </cell>
          <cell r="GV85">
            <v>0</v>
          </cell>
          <cell r="GW85">
            <v>0</v>
          </cell>
          <cell r="GX85">
            <v>-4870.6099999999997</v>
          </cell>
          <cell r="GY85">
            <v>-15625.3</v>
          </cell>
          <cell r="GZ85">
            <v>-20495.91</v>
          </cell>
          <cell r="HC85">
            <v>-20495.91</v>
          </cell>
          <cell r="HE85">
            <v>4519.6801365299989</v>
          </cell>
          <cell r="HF85">
            <v>7.5884455200000165</v>
          </cell>
          <cell r="HG85">
            <v>910.11971484000151</v>
          </cell>
          <cell r="HH85">
            <v>1396.9043363699989</v>
          </cell>
          <cell r="HI85">
            <v>370.49845801599986</v>
          </cell>
          <cell r="HJ85">
            <v>581.96101851999947</v>
          </cell>
          <cell r="HK85">
            <v>327.19224759199972</v>
          </cell>
          <cell r="HL85">
            <v>277.69689292799967</v>
          </cell>
          <cell r="HM85">
            <v>647.71902274400031</v>
          </cell>
        </row>
        <row r="86">
          <cell r="B86" t="str">
            <v>72-10-238</v>
          </cell>
          <cell r="C86" t="str">
            <v>Devon-GTH00086</v>
          </cell>
          <cell r="D86" t="str">
            <v>Bailey Ranch B1H &amp; B2H CDP</v>
          </cell>
          <cell r="E86">
            <v>50628</v>
          </cell>
          <cell r="F86">
            <v>60418</v>
          </cell>
          <cell r="H86">
            <v>3.0272999999999999</v>
          </cell>
          <cell r="I86">
            <v>3.0272999999999999</v>
          </cell>
          <cell r="J86">
            <v>0.93659999999999999</v>
          </cell>
          <cell r="K86">
            <v>0.19470000000000001</v>
          </cell>
          <cell r="L86">
            <v>0.27129999999999999</v>
          </cell>
          <cell r="M86">
            <v>9.4200000000000006E-2</v>
          </cell>
          <cell r="N86">
            <v>8.1100000000000005E-2</v>
          </cell>
          <cell r="O86">
            <v>0.16750000000000001</v>
          </cell>
          <cell r="P86">
            <v>4.7727000000000004</v>
          </cell>
          <cell r="Q86">
            <v>0.81589999999999996</v>
          </cell>
          <cell r="R86">
            <v>1214.5999999999999</v>
          </cell>
          <cell r="T86" t="str">
            <v>PriceTableDevonNGL</v>
          </cell>
          <cell r="Y86">
            <v>41372</v>
          </cell>
          <cell r="Z86">
            <v>14.65</v>
          </cell>
          <cell r="AB86">
            <v>48182.654999999999</v>
          </cell>
          <cell r="AC86">
            <v>57734.546999999999</v>
          </cell>
          <cell r="AE86" t="str">
            <v>Yes</v>
          </cell>
          <cell r="AG86" t="str">
            <v>Yes</v>
          </cell>
          <cell r="AI86">
            <v>0.95</v>
          </cell>
          <cell r="AK86">
            <v>152564.19200000001</v>
          </cell>
          <cell r="AL86">
            <v>152564.19200000001</v>
          </cell>
          <cell r="AM86">
            <v>47201.012000000002</v>
          </cell>
          <cell r="AN86">
            <v>9812.1260000000002</v>
          </cell>
          <cell r="AO86">
            <v>13672.468999999999</v>
          </cell>
          <cell r="AP86">
            <v>4747.3149999999996</v>
          </cell>
          <cell r="AQ86">
            <v>4087.1260000000002</v>
          </cell>
          <cell r="AR86">
            <v>8441.3510000000006</v>
          </cell>
          <cell r="AS86">
            <v>393089.783</v>
          </cell>
          <cell r="AU86">
            <v>145863.351</v>
          </cell>
          <cell r="AV86">
            <v>145863.351</v>
          </cell>
          <cell r="AW86">
            <v>45127.875</v>
          </cell>
          <cell r="AX86">
            <v>9381.1630000000005</v>
          </cell>
          <cell r="AY86">
            <v>13071.954</v>
          </cell>
          <cell r="AZ86">
            <v>4538.8059999999996</v>
          </cell>
          <cell r="BA86">
            <v>3907.6129999999998</v>
          </cell>
          <cell r="BB86">
            <v>8070.5950000000003</v>
          </cell>
          <cell r="BC86">
            <v>375824.70799999998</v>
          </cell>
          <cell r="BE86">
            <v>1029.0309999999999</v>
          </cell>
          <cell r="BF86">
            <v>123416.35400000001</v>
          </cell>
          <cell r="BG86">
            <v>46268.957999999999</v>
          </cell>
          <cell r="BH86">
            <v>8691.2330000000002</v>
          </cell>
          <cell r="BI86">
            <v>14546.695</v>
          </cell>
          <cell r="BJ86">
            <v>4646.0119999999997</v>
          </cell>
          <cell r="BK86">
            <v>4018.5650000000001</v>
          </cell>
          <cell r="BL86">
            <v>8472.7729999999992</v>
          </cell>
          <cell r="BM86">
            <v>211089.62099999998</v>
          </cell>
          <cell r="BO86">
            <v>1029.0309999999999</v>
          </cell>
          <cell r="BP86">
            <v>123416.355</v>
          </cell>
          <cell r="BQ86">
            <v>46268.957999999999</v>
          </cell>
          <cell r="BR86">
            <v>8691.2330000000002</v>
          </cell>
          <cell r="BS86">
            <v>14546.695</v>
          </cell>
          <cell r="BT86">
            <v>4646.0119999999997</v>
          </cell>
          <cell r="BU86">
            <v>4018.5639999999999</v>
          </cell>
          <cell r="BV86">
            <v>8472.7729999999992</v>
          </cell>
          <cell r="BW86">
            <v>211089.62099999998</v>
          </cell>
          <cell r="BY86">
            <v>0</v>
          </cell>
          <cell r="BZ86">
            <v>0</v>
          </cell>
          <cell r="CA86">
            <v>0</v>
          </cell>
          <cell r="CB86">
            <v>0</v>
          </cell>
          <cell r="CC86">
            <v>0</v>
          </cell>
          <cell r="CD86">
            <v>0</v>
          </cell>
          <cell r="CE86">
            <v>0</v>
          </cell>
          <cell r="CF86">
            <v>0</v>
          </cell>
          <cell r="CG86">
            <v>0</v>
          </cell>
          <cell r="CI86">
            <v>977.57899999999995</v>
          </cell>
          <cell r="CJ86">
            <v>117245.53599999999</v>
          </cell>
          <cell r="CK86">
            <v>43955.51</v>
          </cell>
          <cell r="CL86">
            <v>8256.6710000000003</v>
          </cell>
          <cell r="CM86">
            <v>13819.36</v>
          </cell>
          <cell r="CN86">
            <v>4413.7110000000002</v>
          </cell>
          <cell r="CO86">
            <v>3817.6370000000002</v>
          </cell>
          <cell r="CP86">
            <v>8049.134</v>
          </cell>
          <cell r="CQ86">
            <v>200535.13800000001</v>
          </cell>
          <cell r="CS86">
            <v>61.048000000000002</v>
          </cell>
          <cell r="CT86">
            <v>4641.1589999999997</v>
          </cell>
          <cell r="CU86">
            <v>1689.0630000000001</v>
          </cell>
          <cell r="CV86">
            <v>267.10899999999998</v>
          </cell>
          <cell r="CW86">
            <v>464.05500000000001</v>
          </cell>
          <cell r="CX86">
            <v>127.767</v>
          </cell>
          <cell r="CY86">
            <v>111.497</v>
          </cell>
          <cell r="CZ86">
            <v>207.21600000000001</v>
          </cell>
          <cell r="DB86">
            <v>61.463000000000001</v>
          </cell>
          <cell r="DC86">
            <v>8187.4409999999998</v>
          </cell>
          <cell r="DD86">
            <v>4236.5249999999996</v>
          </cell>
          <cell r="DE86">
            <v>865.90800000000002</v>
          </cell>
          <cell r="DF86">
            <v>1509.0740000000001</v>
          </cell>
          <cell r="DG86">
            <v>509.57499999999999</v>
          </cell>
          <cell r="DH86">
            <v>445.53800000000001</v>
          </cell>
          <cell r="DI86">
            <v>999.47400000000005</v>
          </cell>
          <cell r="DJ86">
            <v>16814.998</v>
          </cell>
          <cell r="DL86">
            <v>0.22062000000000001</v>
          </cell>
          <cell r="DM86">
            <v>0.22062000000000001</v>
          </cell>
          <cell r="DN86">
            <v>0.87283500000000003</v>
          </cell>
          <cell r="DO86">
            <v>1.1972959999999999</v>
          </cell>
          <cell r="DP86">
            <v>1.18468</v>
          </cell>
          <cell r="DQ86">
            <v>1.986728</v>
          </cell>
          <cell r="DS86">
            <v>0</v>
          </cell>
          <cell r="DT86">
            <v>0</v>
          </cell>
          <cell r="DU86">
            <v>0</v>
          </cell>
          <cell r="DV86">
            <v>0</v>
          </cell>
          <cell r="DW86">
            <v>0</v>
          </cell>
          <cell r="DX86">
            <v>0</v>
          </cell>
          <cell r="DY86">
            <v>0</v>
          </cell>
          <cell r="DZ86">
            <v>0</v>
          </cell>
          <cell r="EA86">
            <v>0</v>
          </cell>
          <cell r="EC86">
            <v>0</v>
          </cell>
          <cell r="ED86">
            <v>0</v>
          </cell>
          <cell r="EE86">
            <v>0</v>
          </cell>
          <cell r="EF86">
            <v>0</v>
          </cell>
          <cell r="EG86">
            <v>0</v>
          </cell>
          <cell r="EH86">
            <v>0</v>
          </cell>
          <cell r="EI86">
            <v>0</v>
          </cell>
          <cell r="EJ86">
            <v>0</v>
          </cell>
          <cell r="EK86">
            <v>0</v>
          </cell>
          <cell r="EM86">
            <v>1087.568</v>
          </cell>
          <cell r="EN86">
            <v>1097.8399999999999</v>
          </cell>
          <cell r="EP86">
            <v>1259.5229999999999</v>
          </cell>
          <cell r="EQ86">
            <v>1280.752</v>
          </cell>
          <cell r="ES86">
            <v>231.874</v>
          </cell>
          <cell r="ET86">
            <v>268.40100000000001</v>
          </cell>
          <cell r="EX86">
            <v>50396.125999999997</v>
          </cell>
          <cell r="EY86">
            <v>60149.599000000002</v>
          </cell>
          <cell r="FA86">
            <v>12.010999999999999</v>
          </cell>
          <cell r="FB86">
            <v>14.313000000000001</v>
          </cell>
          <cell r="FC86">
            <v>1081.5889999999999</v>
          </cell>
          <cell r="FD86">
            <v>1347.3130000000001</v>
          </cell>
          <cell r="FE86">
            <v>499.49200000000002</v>
          </cell>
          <cell r="FF86">
            <v>585.06600000000003</v>
          </cell>
          <cell r="FK86">
            <v>40956.009000000005</v>
          </cell>
          <cell r="FL86">
            <v>41524.381000000001</v>
          </cell>
          <cell r="FM86">
            <v>41180.006999999998</v>
          </cell>
          <cell r="FN86">
            <v>914.827</v>
          </cell>
          <cell r="FO86">
            <v>433.76400000000001</v>
          </cell>
          <cell r="FP86">
            <v>4775.3959999999997</v>
          </cell>
          <cell r="FQ86">
            <v>35400.394</v>
          </cell>
          <cell r="FR86">
            <v>41524.381000000001</v>
          </cell>
          <cell r="FS86">
            <v>0</v>
          </cell>
          <cell r="FU86">
            <v>0.08</v>
          </cell>
          <cell r="FV86">
            <v>-4618.76</v>
          </cell>
          <cell r="FW86">
            <v>0</v>
          </cell>
          <cell r="FX86">
            <v>0</v>
          </cell>
          <cell r="FY86">
            <v>0</v>
          </cell>
          <cell r="FZ86">
            <v>162.69999999999999</v>
          </cell>
          <cell r="GA86">
            <v>0.15</v>
          </cell>
          <cell r="GB86">
            <v>-7594.2</v>
          </cell>
          <cell r="GE86">
            <v>0.25</v>
          </cell>
          <cell r="GF86">
            <v>-15104.5</v>
          </cell>
          <cell r="GO86">
            <v>1.2500000000000001E-2</v>
          </cell>
          <cell r="GP86">
            <v>-2506.69</v>
          </cell>
          <cell r="GQ86" t="str">
            <v xml:space="preserve"> </v>
          </cell>
          <cell r="GR86">
            <v>0</v>
          </cell>
          <cell r="GS86">
            <v>0</v>
          </cell>
          <cell r="GV86">
            <v>0</v>
          </cell>
          <cell r="GW86">
            <v>0</v>
          </cell>
          <cell r="GX86">
            <v>-7125.4500000000007</v>
          </cell>
          <cell r="GY86">
            <v>-22698.7</v>
          </cell>
          <cell r="GZ86">
            <v>-29824.149999999998</v>
          </cell>
          <cell r="HC86">
            <v>-29824.149999999998</v>
          </cell>
          <cell r="HE86">
            <v>6476.3378125359959</v>
          </cell>
          <cell r="HF86">
            <v>11.351340240000001</v>
          </cell>
          <cell r="HG86">
            <v>1361.405867160003</v>
          </cell>
          <cell r="HH86">
            <v>2019.2583850799972</v>
          </cell>
          <cell r="HI86">
            <v>520.29934435199982</v>
          </cell>
          <cell r="HJ86">
            <v>861.65922779999892</v>
          </cell>
          <cell r="HK86">
            <v>461.51890112799896</v>
          </cell>
          <cell r="HL86">
            <v>399.18928358399978</v>
          </cell>
          <cell r="HM86">
            <v>841.65546319199848</v>
          </cell>
        </row>
        <row r="87">
          <cell r="B87" t="str">
            <v>72-10-239</v>
          </cell>
          <cell r="C87" t="str">
            <v>Devon-GTH00086</v>
          </cell>
          <cell r="D87" t="str">
            <v>Bailey Ranch C1H</v>
          </cell>
          <cell r="E87">
            <v>6078</v>
          </cell>
          <cell r="F87">
            <v>7110</v>
          </cell>
          <cell r="H87">
            <v>2.9039000000000001</v>
          </cell>
          <cell r="I87">
            <v>2.9039000000000001</v>
          </cell>
          <cell r="J87">
            <v>0.90510000000000002</v>
          </cell>
          <cell r="K87">
            <v>0.18920000000000001</v>
          </cell>
          <cell r="L87">
            <v>0.25650000000000001</v>
          </cell>
          <cell r="M87">
            <v>9.1600000000000001E-2</v>
          </cell>
          <cell r="N87">
            <v>7.7899999999999997E-2</v>
          </cell>
          <cell r="O87">
            <v>0.17269999999999999</v>
          </cell>
          <cell r="P87">
            <v>4.5968999999999998</v>
          </cell>
          <cell r="Q87">
            <v>0.72899999999999998</v>
          </cell>
          <cell r="R87">
            <v>1190.5999999999999</v>
          </cell>
          <cell r="T87" t="str">
            <v>PriceTableDevonNGL</v>
          </cell>
          <cell r="Y87">
            <v>41372</v>
          </cell>
          <cell r="Z87">
            <v>14.65</v>
          </cell>
          <cell r="AB87">
            <v>5784.9560000000001</v>
          </cell>
          <cell r="AC87">
            <v>6794.21</v>
          </cell>
          <cell r="AE87" t="str">
            <v>Yes</v>
          </cell>
          <cell r="AG87" t="str">
            <v>Yes</v>
          </cell>
          <cell r="AI87">
            <v>0.95</v>
          </cell>
          <cell r="AK87">
            <v>17570.663</v>
          </cell>
          <cell r="AL87">
            <v>17570.663</v>
          </cell>
          <cell r="AM87">
            <v>5476.4989999999998</v>
          </cell>
          <cell r="AN87">
            <v>1144.7950000000001</v>
          </cell>
          <cell r="AO87">
            <v>1552.008</v>
          </cell>
          <cell r="AP87">
            <v>554.245</v>
          </cell>
          <cell r="AQ87">
            <v>471.35</v>
          </cell>
          <cell r="AR87">
            <v>1044.9580000000001</v>
          </cell>
          <cell r="AS87">
            <v>45385.180999999997</v>
          </cell>
          <cell r="AU87">
            <v>16798.934000000001</v>
          </cell>
          <cell r="AV87">
            <v>16798.934000000001</v>
          </cell>
          <cell r="AW87">
            <v>5235.9639999999999</v>
          </cell>
          <cell r="AX87">
            <v>1094.5139999999999</v>
          </cell>
          <cell r="AY87">
            <v>1483.8409999999999</v>
          </cell>
          <cell r="AZ87">
            <v>529.90200000000004</v>
          </cell>
          <cell r="BA87">
            <v>450.64800000000002</v>
          </cell>
          <cell r="BB87">
            <v>999.06200000000001</v>
          </cell>
          <cell r="BC87">
            <v>43391.799000000006</v>
          </cell>
          <cell r="BE87">
            <v>118.512</v>
          </cell>
          <cell r="BF87">
            <v>14213.736000000001</v>
          </cell>
          <cell r="BG87">
            <v>5368.357</v>
          </cell>
          <cell r="BH87">
            <v>1014.019</v>
          </cell>
          <cell r="BI87">
            <v>1651.2439999999999</v>
          </cell>
          <cell r="BJ87">
            <v>542.41800000000001</v>
          </cell>
          <cell r="BK87">
            <v>463.44299999999998</v>
          </cell>
          <cell r="BL87">
            <v>1048.848</v>
          </cell>
          <cell r="BM87">
            <v>24420.577000000005</v>
          </cell>
          <cell r="BO87">
            <v>118.512</v>
          </cell>
          <cell r="BP87">
            <v>14213.736000000001</v>
          </cell>
          <cell r="BQ87">
            <v>5368.3580000000002</v>
          </cell>
          <cell r="BR87">
            <v>1014.019</v>
          </cell>
          <cell r="BS87">
            <v>1651.2439999999999</v>
          </cell>
          <cell r="BT87">
            <v>542.41800000000001</v>
          </cell>
          <cell r="BU87">
            <v>463.44400000000002</v>
          </cell>
          <cell r="BV87">
            <v>1048.848</v>
          </cell>
          <cell r="BW87">
            <v>24420.578999999998</v>
          </cell>
          <cell r="BY87">
            <v>0</v>
          </cell>
          <cell r="BZ87">
            <v>0</v>
          </cell>
          <cell r="CA87">
            <v>0</v>
          </cell>
          <cell r="CB87">
            <v>0</v>
          </cell>
          <cell r="CC87">
            <v>0</v>
          </cell>
          <cell r="CD87">
            <v>0</v>
          </cell>
          <cell r="CE87">
            <v>0</v>
          </cell>
          <cell r="CF87">
            <v>0</v>
          </cell>
          <cell r="CG87">
            <v>0</v>
          </cell>
          <cell r="CI87">
            <v>112.586</v>
          </cell>
          <cell r="CJ87">
            <v>13503.049000000001</v>
          </cell>
          <cell r="CK87">
            <v>5099.9390000000003</v>
          </cell>
          <cell r="CL87">
            <v>963.31799999999998</v>
          </cell>
          <cell r="CM87">
            <v>1568.682</v>
          </cell>
          <cell r="CN87">
            <v>515.29700000000003</v>
          </cell>
          <cell r="CO87">
            <v>440.27100000000002</v>
          </cell>
          <cell r="CP87">
            <v>996.40599999999995</v>
          </cell>
          <cell r="CQ87">
            <v>23199.547999999999</v>
          </cell>
          <cell r="CS87">
            <v>7.0309999999999997</v>
          </cell>
          <cell r="CT87">
            <v>534.51800000000003</v>
          </cell>
          <cell r="CU87">
            <v>195.97399999999999</v>
          </cell>
          <cell r="CV87">
            <v>31.164000000000001</v>
          </cell>
          <cell r="CW87">
            <v>52.676000000000002</v>
          </cell>
          <cell r="CX87">
            <v>14.917</v>
          </cell>
          <cell r="CY87">
            <v>12.858000000000001</v>
          </cell>
          <cell r="CZ87">
            <v>25.651</v>
          </cell>
          <cell r="DB87">
            <v>7.0789999999999997</v>
          </cell>
          <cell r="DC87">
            <v>942.93899999999996</v>
          </cell>
          <cell r="DD87">
            <v>491.54300000000001</v>
          </cell>
          <cell r="DE87">
            <v>101.027</v>
          </cell>
          <cell r="DF87">
            <v>171.3</v>
          </cell>
          <cell r="DG87">
            <v>59.491999999999997</v>
          </cell>
          <cell r="DH87">
            <v>51.381999999999998</v>
          </cell>
          <cell r="DI87">
            <v>123.72499999999999</v>
          </cell>
          <cell r="DJ87">
            <v>1948.4869999999999</v>
          </cell>
          <cell r="DL87">
            <v>0.22062000000000001</v>
          </cell>
          <cell r="DM87">
            <v>0.22062000000000001</v>
          </cell>
          <cell r="DN87">
            <v>0.87283500000000003</v>
          </cell>
          <cell r="DO87">
            <v>1.1972959999999999</v>
          </cell>
          <cell r="DP87">
            <v>1.18468</v>
          </cell>
          <cell r="DQ87">
            <v>1.986728</v>
          </cell>
          <cell r="DS87">
            <v>0</v>
          </cell>
          <cell r="DT87">
            <v>0</v>
          </cell>
          <cell r="DU87">
            <v>0</v>
          </cell>
          <cell r="DV87">
            <v>0</v>
          </cell>
          <cell r="DW87">
            <v>0</v>
          </cell>
          <cell r="DX87">
            <v>0</v>
          </cell>
          <cell r="DY87">
            <v>0</v>
          </cell>
          <cell r="DZ87">
            <v>0</v>
          </cell>
          <cell r="EA87">
            <v>0</v>
          </cell>
          <cell r="EC87">
            <v>0</v>
          </cell>
          <cell r="ED87">
            <v>0</v>
          </cell>
          <cell r="EE87">
            <v>0</v>
          </cell>
          <cell r="EF87">
            <v>0</v>
          </cell>
          <cell r="EG87">
            <v>0</v>
          </cell>
          <cell r="EH87">
            <v>0</v>
          </cell>
          <cell r="EI87">
            <v>0</v>
          </cell>
          <cell r="EJ87">
            <v>0</v>
          </cell>
          <cell r="EK87">
            <v>0</v>
          </cell>
          <cell r="EM87">
            <v>127.985</v>
          </cell>
          <cell r="EN87">
            <v>129.19399999999999</v>
          </cell>
          <cell r="EP87">
            <v>148.221</v>
          </cell>
          <cell r="EQ87">
            <v>150.71899999999999</v>
          </cell>
          <cell r="ES87">
            <v>27.287999999999997</v>
          </cell>
          <cell r="ET87">
            <v>31.585999999999999</v>
          </cell>
          <cell r="EX87">
            <v>6050.7120000000004</v>
          </cell>
          <cell r="EY87">
            <v>7078.4139999999998</v>
          </cell>
          <cell r="FA87">
            <v>1.4419999999999999</v>
          </cell>
          <cell r="FB87">
            <v>1.6839999999999999</v>
          </cell>
          <cell r="FC87">
            <v>129.85900000000001</v>
          </cell>
          <cell r="FD87">
            <v>158.55199999999999</v>
          </cell>
          <cell r="FE87">
            <v>59.970999999999997</v>
          </cell>
          <cell r="FF87">
            <v>68.850999999999999</v>
          </cell>
          <cell r="FK87">
            <v>4850.0139999999992</v>
          </cell>
          <cell r="FL87">
            <v>4917.3209999999999</v>
          </cell>
          <cell r="FM87">
            <v>4876.54</v>
          </cell>
          <cell r="FN87">
            <v>108.334</v>
          </cell>
          <cell r="FO87">
            <v>51.366</v>
          </cell>
          <cell r="FP87">
            <v>565.50300000000004</v>
          </cell>
          <cell r="FQ87">
            <v>4192.1180000000004</v>
          </cell>
          <cell r="FR87">
            <v>4917.3209999999999</v>
          </cell>
          <cell r="FS87">
            <v>0</v>
          </cell>
          <cell r="FU87">
            <v>0.08</v>
          </cell>
          <cell r="FV87">
            <v>-543.54</v>
          </cell>
          <cell r="FW87">
            <v>0</v>
          </cell>
          <cell r="FX87">
            <v>0</v>
          </cell>
          <cell r="FY87">
            <v>0</v>
          </cell>
          <cell r="FZ87">
            <v>161.19999999999999</v>
          </cell>
          <cell r="GA87">
            <v>0.15</v>
          </cell>
          <cell r="GB87">
            <v>-911.7</v>
          </cell>
          <cell r="GE87">
            <v>0.25</v>
          </cell>
          <cell r="GF87">
            <v>-1777.5</v>
          </cell>
          <cell r="GO87">
            <v>1.2500000000000001E-2</v>
          </cell>
          <cell r="GP87">
            <v>-289.99</v>
          </cell>
          <cell r="GQ87" t="str">
            <v xml:space="preserve"> </v>
          </cell>
          <cell r="GR87">
            <v>0</v>
          </cell>
          <cell r="GS87">
            <v>0</v>
          </cell>
          <cell r="GV87">
            <v>0</v>
          </cell>
          <cell r="GW87">
            <v>0</v>
          </cell>
          <cell r="GX87">
            <v>-833.53</v>
          </cell>
          <cell r="GY87">
            <v>-2689.2</v>
          </cell>
          <cell r="GZ87">
            <v>-3522.7299999999996</v>
          </cell>
          <cell r="HC87">
            <v>-3522.7299999999996</v>
          </cell>
          <cell r="HE87">
            <v>755.00394082599939</v>
          </cell>
          <cell r="HF87">
            <v>1.3073941200000005</v>
          </cell>
          <cell r="HG87">
            <v>156.79176593999998</v>
          </cell>
          <cell r="HH87">
            <v>234.28462502999972</v>
          </cell>
          <cell r="HI87">
            <v>60.704104496000021</v>
          </cell>
          <cell r="HJ87">
            <v>97.809550159999873</v>
          </cell>
          <cell r="HK87">
            <v>53.882050087999964</v>
          </cell>
          <cell r="HL87">
            <v>46.036461215999935</v>
          </cell>
          <cell r="HM87">
            <v>104.18798977600002</v>
          </cell>
        </row>
        <row r="88">
          <cell r="B88" t="str">
            <v>72-10-240</v>
          </cell>
          <cell r="C88" t="str">
            <v>Devon-GTH00086</v>
          </cell>
          <cell r="D88" t="str">
            <v>Murrin Bear Creek 3 10 11 CDP</v>
          </cell>
          <cell r="E88">
            <v>49599</v>
          </cell>
          <cell r="F88">
            <v>54250</v>
          </cell>
          <cell r="H88">
            <v>2.1903000000000001</v>
          </cell>
          <cell r="I88">
            <v>2.1903000000000001</v>
          </cell>
          <cell r="J88">
            <v>0.58289999999999997</v>
          </cell>
          <cell r="K88">
            <v>0.12139999999999999</v>
          </cell>
          <cell r="L88">
            <v>0.15179999999999999</v>
          </cell>
          <cell r="M88">
            <v>5.5300000000000002E-2</v>
          </cell>
          <cell r="N88">
            <v>4.1799999999999997E-2</v>
          </cell>
          <cell r="O88">
            <v>0.1153</v>
          </cell>
          <cell r="P88">
            <v>3.2587999999999999</v>
          </cell>
          <cell r="Q88">
            <v>1.2903</v>
          </cell>
          <cell r="R88">
            <v>1113.2</v>
          </cell>
          <cell r="T88" t="str">
            <v>PriceTableDevonNGL</v>
          </cell>
          <cell r="Y88">
            <v>41382</v>
          </cell>
          <cell r="Z88">
            <v>14.65</v>
          </cell>
          <cell r="AB88">
            <v>47221.482000000004</v>
          </cell>
          <cell r="AC88">
            <v>51840.498</v>
          </cell>
          <cell r="AE88" t="str">
            <v>Yes</v>
          </cell>
          <cell r="AG88" t="str">
            <v>Yes</v>
          </cell>
          <cell r="AI88">
            <v>0.95</v>
          </cell>
          <cell r="AK88">
            <v>108180.66499999999</v>
          </cell>
          <cell r="AL88">
            <v>108180.66499999999</v>
          </cell>
          <cell r="AM88">
            <v>28789.896000000001</v>
          </cell>
          <cell r="AN88">
            <v>5996.0429999999997</v>
          </cell>
          <cell r="AO88">
            <v>7497.5230000000001</v>
          </cell>
          <cell r="AP88">
            <v>2731.3110000000001</v>
          </cell>
          <cell r="AQ88">
            <v>2064.5349999999999</v>
          </cell>
          <cell r="AR88">
            <v>5694.759</v>
          </cell>
          <cell r="AS88">
            <v>269135.397</v>
          </cell>
          <cell r="AU88">
            <v>103429.212</v>
          </cell>
          <cell r="AV88">
            <v>103429.212</v>
          </cell>
          <cell r="AW88">
            <v>27525.401999999998</v>
          </cell>
          <cell r="AX88">
            <v>5732.6880000000001</v>
          </cell>
          <cell r="AY88">
            <v>7168.2209999999995</v>
          </cell>
          <cell r="AZ88">
            <v>2611.348</v>
          </cell>
          <cell r="BA88">
            <v>1973.8579999999999</v>
          </cell>
          <cell r="BB88">
            <v>5444.6369999999997</v>
          </cell>
          <cell r="BC88">
            <v>257314.57799999998</v>
          </cell>
          <cell r="BE88">
            <v>729.66800000000001</v>
          </cell>
          <cell r="BF88">
            <v>87512.430999999997</v>
          </cell>
          <cell r="BG88">
            <v>28221.397000000001</v>
          </cell>
          <cell r="BH88">
            <v>5311.0820000000003</v>
          </cell>
          <cell r="BI88">
            <v>7976.9189999999999</v>
          </cell>
          <cell r="BJ88">
            <v>2673.027</v>
          </cell>
          <cell r="BK88">
            <v>2029.903</v>
          </cell>
          <cell r="BL88">
            <v>5715.9570000000003</v>
          </cell>
          <cell r="BM88">
            <v>140170.38399999996</v>
          </cell>
          <cell r="BO88">
            <v>729.66800000000001</v>
          </cell>
          <cell r="BP88">
            <v>87512.43</v>
          </cell>
          <cell r="BQ88">
            <v>28221.397000000001</v>
          </cell>
          <cell r="BR88">
            <v>5311.0820000000003</v>
          </cell>
          <cell r="BS88">
            <v>7976.92</v>
          </cell>
          <cell r="BT88">
            <v>2673.0279999999998</v>
          </cell>
          <cell r="BU88">
            <v>2029.903</v>
          </cell>
          <cell r="BV88">
            <v>5715.9570000000003</v>
          </cell>
          <cell r="BW88">
            <v>140170.38499999998</v>
          </cell>
          <cell r="BY88">
            <v>0</v>
          </cell>
          <cell r="BZ88">
            <v>0</v>
          </cell>
          <cell r="CA88">
            <v>0</v>
          </cell>
          <cell r="CB88">
            <v>0</v>
          </cell>
          <cell r="CC88">
            <v>0</v>
          </cell>
          <cell r="CD88">
            <v>0</v>
          </cell>
          <cell r="CE88">
            <v>0</v>
          </cell>
          <cell r="CF88">
            <v>0</v>
          </cell>
          <cell r="CG88">
            <v>0</v>
          </cell>
          <cell r="CI88">
            <v>693.18499999999995</v>
          </cell>
          <cell r="CJ88">
            <v>83136.808999999994</v>
          </cell>
          <cell r="CK88">
            <v>26810.327000000001</v>
          </cell>
          <cell r="CL88">
            <v>5045.5280000000002</v>
          </cell>
          <cell r="CM88">
            <v>7578.0730000000003</v>
          </cell>
          <cell r="CN88">
            <v>2539.3760000000002</v>
          </cell>
          <cell r="CO88">
            <v>1928.4079999999999</v>
          </cell>
          <cell r="CP88">
            <v>5430.1589999999997</v>
          </cell>
          <cell r="CQ88">
            <v>133161.86499999999</v>
          </cell>
          <cell r="CS88">
            <v>43.287999999999997</v>
          </cell>
          <cell r="CT88">
            <v>3290.9670000000001</v>
          </cell>
          <cell r="CU88">
            <v>1030.231</v>
          </cell>
          <cell r="CV88">
            <v>163.226</v>
          </cell>
          <cell r="CW88">
            <v>254.47200000000001</v>
          </cell>
          <cell r="CX88">
            <v>73.509</v>
          </cell>
          <cell r="CY88">
            <v>56.320999999999998</v>
          </cell>
          <cell r="CZ88">
            <v>139.79400000000001</v>
          </cell>
          <cell r="DB88">
            <v>43.582000000000001</v>
          </cell>
          <cell r="DC88">
            <v>5805.5749999999998</v>
          </cell>
          <cell r="DD88">
            <v>2584.0360000000001</v>
          </cell>
          <cell r="DE88">
            <v>529.14300000000003</v>
          </cell>
          <cell r="DF88">
            <v>827.52599999999995</v>
          </cell>
          <cell r="DG88">
            <v>293.178</v>
          </cell>
          <cell r="DH88">
            <v>225.05500000000001</v>
          </cell>
          <cell r="DI88">
            <v>674.27099999999996</v>
          </cell>
          <cell r="DJ88">
            <v>10982.366</v>
          </cell>
          <cell r="DL88">
            <v>0.22062000000000001</v>
          </cell>
          <cell r="DM88">
            <v>0.22062000000000001</v>
          </cell>
          <cell r="DN88">
            <v>0.87283500000000003</v>
          </cell>
          <cell r="DO88">
            <v>1.1972959999999999</v>
          </cell>
          <cell r="DP88">
            <v>1.18468</v>
          </cell>
          <cell r="DQ88">
            <v>1.986728</v>
          </cell>
          <cell r="DS88">
            <v>0</v>
          </cell>
          <cell r="DT88">
            <v>0</v>
          </cell>
          <cell r="DU88">
            <v>0</v>
          </cell>
          <cell r="DV88">
            <v>0</v>
          </cell>
          <cell r="DW88">
            <v>0</v>
          </cell>
          <cell r="DX88">
            <v>0</v>
          </cell>
          <cell r="DY88">
            <v>0</v>
          </cell>
          <cell r="DZ88">
            <v>0</v>
          </cell>
          <cell r="EA88">
            <v>0</v>
          </cell>
          <cell r="EC88">
            <v>0</v>
          </cell>
          <cell r="ED88">
            <v>0</v>
          </cell>
          <cell r="EE88">
            <v>0</v>
          </cell>
          <cell r="EF88">
            <v>0</v>
          </cell>
          <cell r="EG88">
            <v>0</v>
          </cell>
          <cell r="EH88">
            <v>0</v>
          </cell>
          <cell r="EI88">
            <v>0</v>
          </cell>
          <cell r="EJ88">
            <v>0</v>
          </cell>
          <cell r="EK88">
            <v>0</v>
          </cell>
          <cell r="EM88">
            <v>976.53899999999999</v>
          </cell>
          <cell r="EN88">
            <v>985.76300000000003</v>
          </cell>
          <cell r="EP88">
            <v>1130.94</v>
          </cell>
          <cell r="EQ88">
            <v>1150.002</v>
          </cell>
          <cell r="ES88">
            <v>208.202</v>
          </cell>
          <cell r="ET88">
            <v>241</v>
          </cell>
          <cell r="EX88">
            <v>49390.798000000003</v>
          </cell>
          <cell r="EY88">
            <v>54009</v>
          </cell>
          <cell r="FA88">
            <v>11.772</v>
          </cell>
          <cell r="FB88">
            <v>12.851000000000001</v>
          </cell>
          <cell r="FC88">
            <v>1060.0129999999999</v>
          </cell>
          <cell r="FD88">
            <v>1209.768</v>
          </cell>
          <cell r="FE88">
            <v>489.52800000000002</v>
          </cell>
          <cell r="FF88">
            <v>525.33799999999997</v>
          </cell>
          <cell r="FK88">
            <v>40890.868999999999</v>
          </cell>
          <cell r="FL88">
            <v>41458.337</v>
          </cell>
          <cell r="FM88">
            <v>41114.510999999999</v>
          </cell>
          <cell r="FN88">
            <v>913.37199999999996</v>
          </cell>
          <cell r="FO88">
            <v>433.07499999999999</v>
          </cell>
          <cell r="FP88">
            <v>4767.8010000000004</v>
          </cell>
          <cell r="FQ88">
            <v>35344.089999999997</v>
          </cell>
          <cell r="FR88">
            <v>41458.337</v>
          </cell>
          <cell r="FS88">
            <v>0</v>
          </cell>
          <cell r="FU88">
            <v>0.08</v>
          </cell>
          <cell r="FV88">
            <v>-4147.24</v>
          </cell>
          <cell r="FW88">
            <v>0</v>
          </cell>
          <cell r="FX88">
            <v>0</v>
          </cell>
          <cell r="FY88">
            <v>0</v>
          </cell>
          <cell r="FZ88">
            <v>146.4</v>
          </cell>
          <cell r="GA88">
            <v>0.2</v>
          </cell>
          <cell r="GB88">
            <v>-9919.7999999999993</v>
          </cell>
          <cell r="GE88">
            <v>0.25</v>
          </cell>
          <cell r="GF88">
            <v>-13562.5</v>
          </cell>
          <cell r="GO88">
            <v>1.2500000000000001E-2</v>
          </cell>
          <cell r="GP88">
            <v>-1664.52</v>
          </cell>
          <cell r="GQ88" t="str">
            <v xml:space="preserve"> </v>
          </cell>
          <cell r="GR88">
            <v>0</v>
          </cell>
          <cell r="GS88">
            <v>0</v>
          </cell>
          <cell r="GV88">
            <v>0</v>
          </cell>
          <cell r="GW88">
            <v>0</v>
          </cell>
          <cell r="GX88">
            <v>-5811.76</v>
          </cell>
          <cell r="GY88">
            <v>-23482.3</v>
          </cell>
          <cell r="GZ88">
            <v>-29294.06</v>
          </cell>
          <cell r="HC88">
            <v>-29294.06</v>
          </cell>
          <cell r="HE88">
            <v>4030.4555410460016</v>
          </cell>
          <cell r="HF88">
            <v>8.0488794600000144</v>
          </cell>
          <cell r="HG88">
            <v>965.34972564000077</v>
          </cell>
          <cell r="HH88">
            <v>1231.6312834499997</v>
          </cell>
          <cell r="HI88">
            <v>317.94674198400008</v>
          </cell>
          <cell r="HJ88">
            <v>472.50487927999944</v>
          </cell>
          <cell r="HK88">
            <v>265.52818392799969</v>
          </cell>
          <cell r="HL88">
            <v>201.64295836000025</v>
          </cell>
          <cell r="HM88">
            <v>567.80288894400132</v>
          </cell>
        </row>
        <row r="89">
          <cell r="B89" t="str">
            <v>72-10-241</v>
          </cell>
          <cell r="C89" t="str">
            <v>Devon-GTH00086</v>
          </cell>
          <cell r="D89" t="str">
            <v>Bailey Ranch C (SA) 5H</v>
          </cell>
          <cell r="E89">
            <v>24716</v>
          </cell>
          <cell r="F89">
            <v>28799</v>
          </cell>
          <cell r="H89">
            <v>2.9226999999999999</v>
          </cell>
          <cell r="I89">
            <v>2.9226999999999999</v>
          </cell>
          <cell r="J89">
            <v>0.90010000000000001</v>
          </cell>
          <cell r="K89">
            <v>0.18679999999999999</v>
          </cell>
          <cell r="L89">
            <v>0.25159999999999999</v>
          </cell>
          <cell r="M89">
            <v>8.7599999999999997E-2</v>
          </cell>
          <cell r="N89">
            <v>7.3800000000000004E-2</v>
          </cell>
          <cell r="O89">
            <v>0.1409</v>
          </cell>
          <cell r="P89">
            <v>4.5635000000000003</v>
          </cell>
          <cell r="Q89">
            <v>0.72560000000000002</v>
          </cell>
          <cell r="R89">
            <v>1185.9000000000001</v>
          </cell>
          <cell r="T89" t="str">
            <v>PriceTableDevonNGL</v>
          </cell>
          <cell r="Y89">
            <v>41295</v>
          </cell>
          <cell r="Z89">
            <v>14.65</v>
          </cell>
          <cell r="AB89">
            <v>23524.766</v>
          </cell>
          <cell r="AC89">
            <v>27519.898000000001</v>
          </cell>
          <cell r="AE89" t="str">
            <v>Yes</v>
          </cell>
          <cell r="AG89" t="str">
            <v>Yes</v>
          </cell>
          <cell r="AI89">
            <v>0.95</v>
          </cell>
          <cell r="AK89">
            <v>71914.418999999994</v>
          </cell>
          <cell r="AL89">
            <v>71914.418999999994</v>
          </cell>
          <cell r="AM89">
            <v>22147.386999999999</v>
          </cell>
          <cell r="AN89">
            <v>4596.3029999999999</v>
          </cell>
          <cell r="AO89">
            <v>6190.7370000000001</v>
          </cell>
          <cell r="AP89">
            <v>2155.44</v>
          </cell>
          <cell r="AQ89">
            <v>1815.884</v>
          </cell>
          <cell r="AR89">
            <v>3466.9110000000001</v>
          </cell>
          <cell r="AS89">
            <v>184201.49999999997</v>
          </cell>
          <cell r="AU89">
            <v>68755.834000000003</v>
          </cell>
          <cell r="AV89">
            <v>68755.834000000003</v>
          </cell>
          <cell r="AW89">
            <v>21174.642</v>
          </cell>
          <cell r="AX89">
            <v>4394.4260000000004</v>
          </cell>
          <cell r="AY89">
            <v>5918.8310000000001</v>
          </cell>
          <cell r="AZ89">
            <v>2060.77</v>
          </cell>
          <cell r="BA89">
            <v>1736.1279999999999</v>
          </cell>
          <cell r="BB89">
            <v>3314.64</v>
          </cell>
          <cell r="BC89">
            <v>176111.10500000001</v>
          </cell>
          <cell r="BE89">
            <v>485.05599999999998</v>
          </cell>
          <cell r="BF89">
            <v>58174.957999999999</v>
          </cell>
          <cell r="BG89">
            <v>21710.054</v>
          </cell>
          <cell r="BH89">
            <v>4071.2420000000002</v>
          </cell>
          <cell r="BI89">
            <v>6586.5770000000002</v>
          </cell>
          <cell r="BJ89">
            <v>2109.4450000000002</v>
          </cell>
          <cell r="BK89">
            <v>1785.423</v>
          </cell>
          <cell r="BL89">
            <v>3479.8159999999998</v>
          </cell>
          <cell r="BM89">
            <v>98402.571000000011</v>
          </cell>
          <cell r="BO89">
            <v>485.05599999999998</v>
          </cell>
          <cell r="BP89">
            <v>58174.959000000003</v>
          </cell>
          <cell r="BQ89">
            <v>21710.054</v>
          </cell>
          <cell r="BR89">
            <v>4071.2420000000002</v>
          </cell>
          <cell r="BS89">
            <v>6586.5770000000002</v>
          </cell>
          <cell r="BT89">
            <v>2109.4450000000002</v>
          </cell>
          <cell r="BU89">
            <v>1785.423</v>
          </cell>
          <cell r="BV89">
            <v>3479.817</v>
          </cell>
          <cell r="BW89">
            <v>98402.573000000004</v>
          </cell>
          <cell r="BY89">
            <v>0</v>
          </cell>
          <cell r="BZ89">
            <v>0</v>
          </cell>
          <cell r="CA89">
            <v>0</v>
          </cell>
          <cell r="CB89">
            <v>0</v>
          </cell>
          <cell r="CC89">
            <v>0</v>
          </cell>
          <cell r="CD89">
            <v>0</v>
          </cell>
          <cell r="CE89">
            <v>0</v>
          </cell>
          <cell r="CF89">
            <v>0</v>
          </cell>
          <cell r="CG89">
            <v>0</v>
          </cell>
          <cell r="CI89">
            <v>460.803</v>
          </cell>
          <cell r="CJ89">
            <v>55266.21</v>
          </cell>
          <cell r="CK89">
            <v>20624.550999999999</v>
          </cell>
          <cell r="CL89">
            <v>3867.68</v>
          </cell>
          <cell r="CM89">
            <v>6257.2479999999996</v>
          </cell>
          <cell r="CN89">
            <v>2003.973</v>
          </cell>
          <cell r="CO89">
            <v>1696.152</v>
          </cell>
          <cell r="CP89">
            <v>3305.8249999999998</v>
          </cell>
          <cell r="CQ89">
            <v>93482.441999999995</v>
          </cell>
          <cell r="CS89">
            <v>28.777000000000001</v>
          </cell>
          <cell r="CT89">
            <v>2187.71</v>
          </cell>
          <cell r="CU89">
            <v>792.53300000000002</v>
          </cell>
          <cell r="CV89">
            <v>125.122</v>
          </cell>
          <cell r="CW89">
            <v>210.119</v>
          </cell>
          <cell r="CX89">
            <v>58.01</v>
          </cell>
          <cell r="CY89">
            <v>49.536999999999999</v>
          </cell>
          <cell r="CZ89">
            <v>85.105000000000004</v>
          </cell>
          <cell r="DB89">
            <v>28.972000000000001</v>
          </cell>
          <cell r="DC89">
            <v>3859.3270000000002</v>
          </cell>
          <cell r="DD89">
            <v>1987.838</v>
          </cell>
          <cell r="DE89">
            <v>405.61799999999999</v>
          </cell>
          <cell r="DF89">
            <v>683.29100000000005</v>
          </cell>
          <cell r="DG89">
            <v>231.364</v>
          </cell>
          <cell r="DH89">
            <v>197.95</v>
          </cell>
          <cell r="DI89">
            <v>410.49</v>
          </cell>
          <cell r="DJ89">
            <v>7804.85</v>
          </cell>
          <cell r="DL89">
            <v>0.22062000000000001</v>
          </cell>
          <cell r="DM89">
            <v>0.22062000000000001</v>
          </cell>
          <cell r="DN89">
            <v>0.87283500000000003</v>
          </cell>
          <cell r="DO89">
            <v>1.1972959999999999</v>
          </cell>
          <cell r="DP89">
            <v>1.18468</v>
          </cell>
          <cell r="DQ89">
            <v>1.986728</v>
          </cell>
          <cell r="DS89">
            <v>0</v>
          </cell>
          <cell r="DT89">
            <v>0</v>
          </cell>
          <cell r="DU89">
            <v>0</v>
          </cell>
          <cell r="DV89">
            <v>0</v>
          </cell>
          <cell r="DW89">
            <v>0</v>
          </cell>
          <cell r="DX89">
            <v>0</v>
          </cell>
          <cell r="DY89">
            <v>0</v>
          </cell>
          <cell r="DZ89">
            <v>0</v>
          </cell>
          <cell r="EA89">
            <v>0</v>
          </cell>
          <cell r="EC89">
            <v>0</v>
          </cell>
          <cell r="ED89">
            <v>0</v>
          </cell>
          <cell r="EE89">
            <v>0</v>
          </cell>
          <cell r="EF89">
            <v>0</v>
          </cell>
          <cell r="EG89">
            <v>0</v>
          </cell>
          <cell r="EH89">
            <v>0</v>
          </cell>
          <cell r="EI89">
            <v>0</v>
          </cell>
          <cell r="EJ89">
            <v>0</v>
          </cell>
          <cell r="EK89">
            <v>0</v>
          </cell>
          <cell r="EM89">
            <v>518.40199999999993</v>
          </cell>
          <cell r="EN89">
            <v>523.29899999999998</v>
          </cell>
          <cell r="EP89">
            <v>600.36800000000005</v>
          </cell>
          <cell r="EQ89">
            <v>610.48699999999997</v>
          </cell>
          <cell r="ES89">
            <v>110.52600000000001</v>
          </cell>
          <cell r="ET89">
            <v>127.937</v>
          </cell>
          <cell r="EX89">
            <v>24605.473999999998</v>
          </cell>
          <cell r="EY89">
            <v>28671.062999999998</v>
          </cell>
          <cell r="FA89">
            <v>5.8639999999999999</v>
          </cell>
          <cell r="FB89">
            <v>6.8220000000000001</v>
          </cell>
          <cell r="FC89">
            <v>528.077</v>
          </cell>
          <cell r="FD89">
            <v>642.21400000000006</v>
          </cell>
          <cell r="FE89">
            <v>243.87299999999999</v>
          </cell>
          <cell r="FF89">
            <v>278.87900000000002</v>
          </cell>
          <cell r="FK89">
            <v>19732.426999999996</v>
          </cell>
          <cell r="FL89">
            <v>20006.266</v>
          </cell>
          <cell r="FM89">
            <v>19840.348000000002</v>
          </cell>
          <cell r="FN89">
            <v>440.75900000000001</v>
          </cell>
          <cell r="FO89">
            <v>208.98599999999999</v>
          </cell>
          <cell r="FP89">
            <v>2300.7649999999999</v>
          </cell>
          <cell r="FQ89">
            <v>17055.756000000001</v>
          </cell>
          <cell r="FR89">
            <v>20006.266</v>
          </cell>
          <cell r="FS89">
            <v>0</v>
          </cell>
          <cell r="FU89">
            <v>0.08</v>
          </cell>
          <cell r="FV89">
            <v>-2201.59</v>
          </cell>
          <cell r="FW89">
            <v>0</v>
          </cell>
          <cell r="FX89">
            <v>0</v>
          </cell>
          <cell r="FY89">
            <v>0</v>
          </cell>
          <cell r="FZ89">
            <v>162</v>
          </cell>
          <cell r="GA89">
            <v>0.15</v>
          </cell>
          <cell r="GB89">
            <v>-3707.4</v>
          </cell>
          <cell r="GE89">
            <v>0.25</v>
          </cell>
          <cell r="GF89">
            <v>-7199.75</v>
          </cell>
          <cell r="GO89">
            <v>1.2500000000000001E-2</v>
          </cell>
          <cell r="GP89">
            <v>-1168.53</v>
          </cell>
          <cell r="GQ89" t="str">
            <v xml:space="preserve"> </v>
          </cell>
          <cell r="GR89">
            <v>0</v>
          </cell>
          <cell r="GS89">
            <v>0</v>
          </cell>
          <cell r="GV89">
            <v>0</v>
          </cell>
          <cell r="GW89">
            <v>0</v>
          </cell>
          <cell r="GX89">
            <v>-3370.12</v>
          </cell>
          <cell r="GY89">
            <v>-10907.15</v>
          </cell>
          <cell r="GZ89">
            <v>-14277.27</v>
          </cell>
          <cell r="HC89">
            <v>-14277.27</v>
          </cell>
          <cell r="HE89">
            <v>2960.9913020490012</v>
          </cell>
          <cell r="HF89">
            <v>5.3506968599999976</v>
          </cell>
          <cell r="HG89">
            <v>641.72798375999992</v>
          </cell>
          <cell r="HH89">
            <v>947.46501100500052</v>
          </cell>
          <cell r="HI89">
            <v>243.72396835200041</v>
          </cell>
          <cell r="HJ89">
            <v>390.14947972000073</v>
          </cell>
          <cell r="HK89">
            <v>209.54417561600042</v>
          </cell>
          <cell r="HL89">
            <v>177.35719528799993</v>
          </cell>
          <cell r="HM89">
            <v>345.672791448</v>
          </cell>
        </row>
        <row r="90">
          <cell r="B90" t="str">
            <v>72-10-243</v>
          </cell>
          <cell r="C90" t="str">
            <v>Devon-GTH00086</v>
          </cell>
          <cell r="D90" t="str">
            <v>Grant Family 1&amp;2 H CDP</v>
          </cell>
          <cell r="E90">
            <v>29321</v>
          </cell>
          <cell r="F90">
            <v>36162</v>
          </cell>
          <cell r="H90">
            <v>3.2797999999999998</v>
          </cell>
          <cell r="I90">
            <v>3.2797999999999998</v>
          </cell>
          <cell r="J90">
            <v>1.2341</v>
          </cell>
          <cell r="K90">
            <v>0.1923</v>
          </cell>
          <cell r="L90">
            <v>0.40760000000000002</v>
          </cell>
          <cell r="M90">
            <v>0.124</v>
          </cell>
          <cell r="N90">
            <v>0.13880000000000001</v>
          </cell>
          <cell r="O90">
            <v>0.35420000000000001</v>
          </cell>
          <cell r="P90">
            <v>5.7308000000000003</v>
          </cell>
          <cell r="Q90">
            <v>0.53169999999999995</v>
          </cell>
          <cell r="R90">
            <v>1255.3</v>
          </cell>
          <cell r="T90" t="str">
            <v>PriceTableDevonNGL</v>
          </cell>
          <cell r="Y90">
            <v>41431</v>
          </cell>
          <cell r="Z90">
            <v>14.65</v>
          </cell>
          <cell r="AB90">
            <v>27900.491000000002</v>
          </cell>
          <cell r="AC90">
            <v>34555.873</v>
          </cell>
          <cell r="AE90" t="str">
            <v>Yes</v>
          </cell>
          <cell r="AG90" t="str">
            <v>Yes</v>
          </cell>
          <cell r="AI90">
            <v>0.95</v>
          </cell>
          <cell r="AK90">
            <v>95711.835000000006</v>
          </cell>
          <cell r="AL90">
            <v>95711.835000000006</v>
          </cell>
          <cell r="AM90">
            <v>36013.773999999998</v>
          </cell>
          <cell r="AN90">
            <v>5611.74</v>
          </cell>
          <cell r="AO90">
            <v>11894.672</v>
          </cell>
          <cell r="AP90">
            <v>3618.5949999999998</v>
          </cell>
          <cell r="AQ90">
            <v>4050.4920000000002</v>
          </cell>
          <cell r="AR90">
            <v>10336.341</v>
          </cell>
          <cell r="AS90">
            <v>262949.28399999999</v>
          </cell>
          <cell r="AU90">
            <v>91508.03</v>
          </cell>
          <cell r="AV90">
            <v>91508.03</v>
          </cell>
          <cell r="AW90">
            <v>34431.995999999999</v>
          </cell>
          <cell r="AX90">
            <v>5365.2640000000001</v>
          </cell>
          <cell r="AY90">
            <v>11372.24</v>
          </cell>
          <cell r="AZ90">
            <v>3459.6610000000001</v>
          </cell>
          <cell r="BA90">
            <v>3872.5880000000002</v>
          </cell>
          <cell r="BB90">
            <v>9882.3539999999994</v>
          </cell>
          <cell r="BC90">
            <v>251400.16299999994</v>
          </cell>
          <cell r="BE90">
            <v>645.56700000000001</v>
          </cell>
          <cell r="BF90">
            <v>77425.807000000001</v>
          </cell>
          <cell r="BG90">
            <v>35302.627999999997</v>
          </cell>
          <cell r="BH90">
            <v>4970.68</v>
          </cell>
          <cell r="BI90">
            <v>12655.225</v>
          </cell>
          <cell r="BJ90">
            <v>3541.3780000000002</v>
          </cell>
          <cell r="BK90">
            <v>3982.5450000000001</v>
          </cell>
          <cell r="BL90">
            <v>10374.816000000001</v>
          </cell>
          <cell r="BM90">
            <v>148898.64600000001</v>
          </cell>
          <cell r="BO90">
            <v>645.56700000000001</v>
          </cell>
          <cell r="BP90">
            <v>77425.805999999997</v>
          </cell>
          <cell r="BQ90">
            <v>35302.627999999997</v>
          </cell>
          <cell r="BR90">
            <v>4970.68</v>
          </cell>
          <cell r="BS90">
            <v>12655.224</v>
          </cell>
          <cell r="BT90">
            <v>3541.3780000000002</v>
          </cell>
          <cell r="BU90">
            <v>3982.5450000000001</v>
          </cell>
          <cell r="BV90">
            <v>10374.816999999999</v>
          </cell>
          <cell r="BW90">
            <v>148898.64500000002</v>
          </cell>
          <cell r="BY90">
            <v>0</v>
          </cell>
          <cell r="BZ90">
            <v>0</v>
          </cell>
          <cell r="CA90">
            <v>0</v>
          </cell>
          <cell r="CB90">
            <v>0</v>
          </cell>
          <cell r="CC90">
            <v>0</v>
          </cell>
          <cell r="CD90">
            <v>0</v>
          </cell>
          <cell r="CE90">
            <v>0</v>
          </cell>
          <cell r="CF90">
            <v>0</v>
          </cell>
          <cell r="CG90">
            <v>0</v>
          </cell>
          <cell r="CI90">
            <v>613.28899999999999</v>
          </cell>
          <cell r="CJ90">
            <v>73554.517000000007</v>
          </cell>
          <cell r="CK90">
            <v>33537.497000000003</v>
          </cell>
          <cell r="CL90">
            <v>4722.1459999999997</v>
          </cell>
          <cell r="CM90">
            <v>12022.464</v>
          </cell>
          <cell r="CN90">
            <v>3364.3090000000002</v>
          </cell>
          <cell r="CO90">
            <v>3783.4180000000001</v>
          </cell>
          <cell r="CP90">
            <v>9856.0750000000007</v>
          </cell>
          <cell r="CQ90">
            <v>141453.715</v>
          </cell>
          <cell r="CS90">
            <v>38.298999999999999</v>
          </cell>
          <cell r="CT90">
            <v>2911.652</v>
          </cell>
          <cell r="CU90">
            <v>1288.7339999999999</v>
          </cell>
          <cell r="CV90">
            <v>152.76499999999999</v>
          </cell>
          <cell r="CW90">
            <v>403.71499999999997</v>
          </cell>
          <cell r="CX90">
            <v>97.388999999999996</v>
          </cell>
          <cell r="CY90">
            <v>110.498</v>
          </cell>
          <cell r="CZ90">
            <v>253.73400000000001</v>
          </cell>
          <cell r="DB90">
            <v>38.558999999999997</v>
          </cell>
          <cell r="DC90">
            <v>5136.4279999999999</v>
          </cell>
          <cell r="DD90">
            <v>3232.415</v>
          </cell>
          <cell r="DE90">
            <v>495.22899999999998</v>
          </cell>
          <cell r="DF90">
            <v>1312.8530000000001</v>
          </cell>
          <cell r="DG90">
            <v>388.41800000000001</v>
          </cell>
          <cell r="DH90">
            <v>441.54500000000002</v>
          </cell>
          <cell r="DI90">
            <v>1223.8440000000001</v>
          </cell>
          <cell r="DJ90">
            <v>12269.291000000001</v>
          </cell>
          <cell r="DL90">
            <v>0.22062000000000001</v>
          </cell>
          <cell r="DM90">
            <v>0.22062000000000001</v>
          </cell>
          <cell r="DN90">
            <v>0.87283500000000003</v>
          </cell>
          <cell r="DO90">
            <v>1.1972959999999999</v>
          </cell>
          <cell r="DP90">
            <v>1.18468</v>
          </cell>
          <cell r="DQ90">
            <v>1.986728</v>
          </cell>
          <cell r="DS90">
            <v>0</v>
          </cell>
          <cell r="DT90">
            <v>0</v>
          </cell>
          <cell r="DU90">
            <v>0</v>
          </cell>
          <cell r="DV90">
            <v>0</v>
          </cell>
          <cell r="DW90">
            <v>0</v>
          </cell>
          <cell r="DX90">
            <v>0</v>
          </cell>
          <cell r="DY90">
            <v>0</v>
          </cell>
          <cell r="DZ90">
            <v>0</v>
          </cell>
          <cell r="EA90">
            <v>0</v>
          </cell>
          <cell r="EC90">
            <v>0</v>
          </cell>
          <cell r="ED90">
            <v>0</v>
          </cell>
          <cell r="EE90">
            <v>0</v>
          </cell>
          <cell r="EF90">
            <v>0</v>
          </cell>
          <cell r="EG90">
            <v>0</v>
          </cell>
          <cell r="EH90">
            <v>0</v>
          </cell>
          <cell r="EI90">
            <v>0</v>
          </cell>
          <cell r="EJ90">
            <v>0</v>
          </cell>
          <cell r="EK90">
            <v>0</v>
          </cell>
          <cell r="EM90">
            <v>650.94200000000001</v>
          </cell>
          <cell r="EN90">
            <v>657.08999999999992</v>
          </cell>
          <cell r="EP90">
            <v>753.86300000000006</v>
          </cell>
          <cell r="EQ90">
            <v>766.56899999999996</v>
          </cell>
          <cell r="ES90">
            <v>138.78300000000002</v>
          </cell>
          <cell r="ET90">
            <v>160.64600000000002</v>
          </cell>
          <cell r="EX90">
            <v>29182.217000000001</v>
          </cell>
          <cell r="EY90">
            <v>36001.353999999999</v>
          </cell>
          <cell r="FA90">
            <v>6.9550000000000001</v>
          </cell>
          <cell r="FB90">
            <v>8.5660000000000007</v>
          </cell>
          <cell r="FC90">
            <v>626.30100000000004</v>
          </cell>
          <cell r="FD90">
            <v>806.40800000000002</v>
          </cell>
          <cell r="FE90">
            <v>289.23399999999998</v>
          </cell>
          <cell r="FF90">
            <v>350.18</v>
          </cell>
          <cell r="FK90">
            <v>22308.403999999999</v>
          </cell>
          <cell r="FL90">
            <v>22617.991000000002</v>
          </cell>
          <cell r="FM90">
            <v>22430.413</v>
          </cell>
          <cell r="FN90">
            <v>498.29899999999998</v>
          </cell>
          <cell r="FO90">
            <v>236.268</v>
          </cell>
          <cell r="FP90">
            <v>2601.1190000000001</v>
          </cell>
          <cell r="FQ90">
            <v>19282.306</v>
          </cell>
          <cell r="FR90">
            <v>22617.991000000002</v>
          </cell>
          <cell r="FS90">
            <v>0</v>
          </cell>
          <cell r="FU90">
            <v>0.08</v>
          </cell>
          <cell r="FV90">
            <v>-2764.47</v>
          </cell>
          <cell r="FW90">
            <v>0</v>
          </cell>
          <cell r="FX90">
            <v>0</v>
          </cell>
          <cell r="FY90">
            <v>0</v>
          </cell>
          <cell r="FZ90">
            <v>206</v>
          </cell>
          <cell r="GA90">
            <v>0.15</v>
          </cell>
          <cell r="GB90">
            <v>-4398.1499999999996</v>
          </cell>
          <cell r="GE90">
            <v>0.25</v>
          </cell>
          <cell r="GF90">
            <v>-9040.5</v>
          </cell>
          <cell r="GO90">
            <v>1.2500000000000001E-2</v>
          </cell>
          <cell r="GP90">
            <v>-1768.17</v>
          </cell>
          <cell r="GQ90" t="str">
            <v>72-99-12-243</v>
          </cell>
          <cell r="GR90">
            <v>0</v>
          </cell>
          <cell r="GS90">
            <v>-200</v>
          </cell>
          <cell r="GV90">
            <v>0</v>
          </cell>
          <cell r="GW90">
            <v>0</v>
          </cell>
          <cell r="GX90">
            <v>-4532.6399999999994</v>
          </cell>
          <cell r="GY90">
            <v>-13638.65</v>
          </cell>
          <cell r="GZ90">
            <v>-18171.29</v>
          </cell>
          <cell r="HC90">
            <v>-18171.29</v>
          </cell>
          <cell r="HE90">
            <v>5227.0577502249944</v>
          </cell>
          <cell r="HF90">
            <v>7.1211723600000045</v>
          </cell>
          <cell r="HG90">
            <v>854.08399979999865</v>
          </cell>
          <cell r="HH90">
            <v>1540.6681163849948</v>
          </cell>
          <cell r="HI90">
            <v>297.56876406400067</v>
          </cell>
          <cell r="HJ90">
            <v>749.61930148000044</v>
          </cell>
          <cell r="HK90">
            <v>351.78794023199993</v>
          </cell>
          <cell r="HL90">
            <v>395.61118645599993</v>
          </cell>
          <cell r="HM90">
            <v>1030.5972694479999</v>
          </cell>
        </row>
        <row r="91">
          <cell r="B91" t="str">
            <v>72-10-244</v>
          </cell>
          <cell r="C91" t="str">
            <v>Devon-GTH00086</v>
          </cell>
          <cell r="D91" t="str">
            <v>Landers 1 &amp; 2H CDP</v>
          </cell>
          <cell r="E91">
            <v>20906</v>
          </cell>
          <cell r="F91">
            <v>25595</v>
          </cell>
          <cell r="H91">
            <v>3.3995000000000002</v>
          </cell>
          <cell r="I91">
            <v>3.3995000000000002</v>
          </cell>
          <cell r="J91">
            <v>1.2968</v>
          </cell>
          <cell r="K91">
            <v>0.20549999999999999</v>
          </cell>
          <cell r="L91">
            <v>0.43080000000000002</v>
          </cell>
          <cell r="M91">
            <v>0.12820000000000001</v>
          </cell>
          <cell r="N91">
            <v>0.1459</v>
          </cell>
          <cell r="O91">
            <v>0.17419999999999999</v>
          </cell>
          <cell r="P91">
            <v>5.7808999999999999</v>
          </cell>
          <cell r="Q91">
            <v>0.57410000000000005</v>
          </cell>
          <cell r="R91">
            <v>1246.0999999999999</v>
          </cell>
          <cell r="T91" t="str">
            <v>PriceTableDevonNGL</v>
          </cell>
          <cell r="Y91">
            <v>41453</v>
          </cell>
          <cell r="Z91">
            <v>14.65</v>
          </cell>
          <cell r="AB91">
            <v>19893.862000000001</v>
          </cell>
          <cell r="AC91">
            <v>24458.203000000001</v>
          </cell>
          <cell r="AE91" t="str">
            <v>Yes</v>
          </cell>
          <cell r="AG91" t="str">
            <v>Yes</v>
          </cell>
          <cell r="AI91">
            <v>0.95</v>
          </cell>
          <cell r="AK91">
            <v>70736.013999999996</v>
          </cell>
          <cell r="AL91">
            <v>70736.013999999996</v>
          </cell>
          <cell r="AM91">
            <v>26983.516</v>
          </cell>
          <cell r="AN91">
            <v>4275.9970000000003</v>
          </cell>
          <cell r="AO91">
            <v>8963.9869999999992</v>
          </cell>
          <cell r="AP91">
            <v>2667.556</v>
          </cell>
          <cell r="AQ91">
            <v>3035.8539999999998</v>
          </cell>
          <cell r="AR91">
            <v>3624.7139999999999</v>
          </cell>
          <cell r="AS91">
            <v>191023.652</v>
          </cell>
          <cell r="AU91">
            <v>67629.183999999994</v>
          </cell>
          <cell r="AV91">
            <v>67629.183999999994</v>
          </cell>
          <cell r="AW91">
            <v>25798.36</v>
          </cell>
          <cell r="AX91">
            <v>4088.1889999999999</v>
          </cell>
          <cell r="AY91">
            <v>8570.2759999999998</v>
          </cell>
          <cell r="AZ91">
            <v>2550.393</v>
          </cell>
          <cell r="BA91">
            <v>2902.5140000000001</v>
          </cell>
          <cell r="BB91">
            <v>3465.511</v>
          </cell>
          <cell r="BC91">
            <v>182633.61100000003</v>
          </cell>
          <cell r="BE91">
            <v>477.108</v>
          </cell>
          <cell r="BF91">
            <v>57221.69</v>
          </cell>
          <cell r="BG91">
            <v>26450.686000000002</v>
          </cell>
          <cell r="BH91">
            <v>3787.527</v>
          </cell>
          <cell r="BI91">
            <v>9537.15</v>
          </cell>
          <cell r="BJ91">
            <v>2610.6329999999998</v>
          </cell>
          <cell r="BK91">
            <v>2984.9279999999999</v>
          </cell>
          <cell r="BL91">
            <v>3638.2060000000001</v>
          </cell>
          <cell r="BM91">
            <v>106707.928</v>
          </cell>
          <cell r="BO91">
            <v>477.108</v>
          </cell>
          <cell r="BP91">
            <v>57221.69</v>
          </cell>
          <cell r="BQ91">
            <v>26450.686000000002</v>
          </cell>
          <cell r="BR91">
            <v>3787.527</v>
          </cell>
          <cell r="BS91">
            <v>9537.1509999999998</v>
          </cell>
          <cell r="BT91">
            <v>2610.6329999999998</v>
          </cell>
          <cell r="BU91">
            <v>2984.9270000000001</v>
          </cell>
          <cell r="BV91">
            <v>3638.2060000000001</v>
          </cell>
          <cell r="BW91">
            <v>106707.928</v>
          </cell>
          <cell r="BY91">
            <v>0</v>
          </cell>
          <cell r="BZ91">
            <v>0</v>
          </cell>
          <cell r="CA91">
            <v>0</v>
          </cell>
          <cell r="CB91">
            <v>0</v>
          </cell>
          <cell r="CC91">
            <v>0</v>
          </cell>
          <cell r="CD91">
            <v>0</v>
          </cell>
          <cell r="CE91">
            <v>0</v>
          </cell>
          <cell r="CF91">
            <v>0</v>
          </cell>
          <cell r="CG91">
            <v>0</v>
          </cell>
          <cell r="CI91">
            <v>453.25299999999999</v>
          </cell>
          <cell r="CJ91">
            <v>54360.606</v>
          </cell>
          <cell r="CK91">
            <v>25128.151999999998</v>
          </cell>
          <cell r="CL91">
            <v>3598.1509999999998</v>
          </cell>
          <cell r="CM91">
            <v>9060.2929999999997</v>
          </cell>
          <cell r="CN91">
            <v>2480.1010000000001</v>
          </cell>
          <cell r="CO91">
            <v>2835.6819999999998</v>
          </cell>
          <cell r="CP91">
            <v>3456.2959999999998</v>
          </cell>
          <cell r="CQ91">
            <v>101372.534</v>
          </cell>
          <cell r="CS91">
            <v>28.305</v>
          </cell>
          <cell r="CT91">
            <v>2151.8620000000001</v>
          </cell>
          <cell r="CU91">
            <v>965.59100000000001</v>
          </cell>
          <cell r="CV91">
            <v>116.40300000000001</v>
          </cell>
          <cell r="CW91">
            <v>304.245</v>
          </cell>
          <cell r="CX91">
            <v>71.793000000000006</v>
          </cell>
          <cell r="CY91">
            <v>82.817999999999998</v>
          </cell>
          <cell r="CZ91">
            <v>88.978999999999999</v>
          </cell>
          <cell r="DB91">
            <v>28.497</v>
          </cell>
          <cell r="DC91">
            <v>3796.087</v>
          </cell>
          <cell r="DD91">
            <v>2421.904</v>
          </cell>
          <cell r="DE91">
            <v>377.351</v>
          </cell>
          <cell r="DF91">
            <v>989.38400000000001</v>
          </cell>
          <cell r="DG91">
            <v>286.334</v>
          </cell>
          <cell r="DH91">
            <v>330.93900000000002</v>
          </cell>
          <cell r="DI91">
            <v>429.17399999999998</v>
          </cell>
          <cell r="DJ91">
            <v>8659.6699999999983</v>
          </cell>
          <cell r="DL91">
            <v>0.22062000000000001</v>
          </cell>
          <cell r="DM91">
            <v>0.22062000000000001</v>
          </cell>
          <cell r="DN91">
            <v>0.87283500000000003</v>
          </cell>
          <cell r="DO91">
            <v>1.1972959999999999</v>
          </cell>
          <cell r="DP91">
            <v>1.18468</v>
          </cell>
          <cell r="DQ91">
            <v>1.986728</v>
          </cell>
          <cell r="DS91">
            <v>0</v>
          </cell>
          <cell r="DT91">
            <v>0</v>
          </cell>
          <cell r="DU91">
            <v>0</v>
          </cell>
          <cell r="DV91">
            <v>0</v>
          </cell>
          <cell r="DW91">
            <v>0</v>
          </cell>
          <cell r="DX91">
            <v>0</v>
          </cell>
          <cell r="DY91">
            <v>0</v>
          </cell>
          <cell r="DZ91">
            <v>0</v>
          </cell>
          <cell r="EA91">
            <v>0</v>
          </cell>
          <cell r="EC91">
            <v>0</v>
          </cell>
          <cell r="ED91">
            <v>0</v>
          </cell>
          <cell r="EE91">
            <v>0</v>
          </cell>
          <cell r="EF91">
            <v>0</v>
          </cell>
          <cell r="EG91">
            <v>0</v>
          </cell>
          <cell r="EH91">
            <v>0</v>
          </cell>
          <cell r="EI91">
            <v>0</v>
          </cell>
          <cell r="EJ91">
            <v>0</v>
          </cell>
          <cell r="EK91">
            <v>0</v>
          </cell>
          <cell r="EM91">
            <v>460.72800000000001</v>
          </cell>
          <cell r="EN91">
            <v>465.08</v>
          </cell>
          <cell r="EP91">
            <v>533.57500000000005</v>
          </cell>
          <cell r="EQ91">
            <v>542.56799999999998</v>
          </cell>
          <cell r="ES91">
            <v>98.22999999999999</v>
          </cell>
          <cell r="ET91">
            <v>113.70399999999999</v>
          </cell>
          <cell r="EX91">
            <v>20807.77</v>
          </cell>
          <cell r="EY91">
            <v>25481.295999999998</v>
          </cell>
          <cell r="FA91">
            <v>4.9589999999999996</v>
          </cell>
          <cell r="FB91">
            <v>6.0629999999999997</v>
          </cell>
          <cell r="FC91">
            <v>446.57100000000003</v>
          </cell>
          <cell r="FD91">
            <v>570.76499999999999</v>
          </cell>
          <cell r="FE91">
            <v>206.232</v>
          </cell>
          <cell r="FF91">
            <v>247.85300000000001</v>
          </cell>
          <cell r="FK91">
            <v>15813.978000000001</v>
          </cell>
          <cell r="FL91">
            <v>16033.438</v>
          </cell>
          <cell r="FM91">
            <v>15900.468000000001</v>
          </cell>
          <cell r="FN91">
            <v>353.23399999999998</v>
          </cell>
          <cell r="FO91">
            <v>167.48599999999999</v>
          </cell>
          <cell r="FP91">
            <v>1843.8810000000001</v>
          </cell>
          <cell r="FQ91">
            <v>13668.838</v>
          </cell>
          <cell r="FR91">
            <v>16033.438</v>
          </cell>
          <cell r="FS91">
            <v>0</v>
          </cell>
          <cell r="FU91">
            <v>0.08</v>
          </cell>
          <cell r="FV91">
            <v>-1956.66</v>
          </cell>
          <cell r="FW91">
            <v>0</v>
          </cell>
          <cell r="FX91">
            <v>0</v>
          </cell>
          <cell r="FY91">
            <v>0</v>
          </cell>
          <cell r="FZ91">
            <v>207.8</v>
          </cell>
          <cell r="GA91">
            <v>0.15</v>
          </cell>
          <cell r="GB91">
            <v>-3135.9</v>
          </cell>
          <cell r="GE91">
            <v>0.25</v>
          </cell>
          <cell r="GF91">
            <v>-6398.75</v>
          </cell>
          <cell r="GO91">
            <v>1.2500000000000001E-2</v>
          </cell>
          <cell r="GP91">
            <v>-1267.1600000000001</v>
          </cell>
          <cell r="GQ91" t="str">
            <v xml:space="preserve"> </v>
          </cell>
          <cell r="GR91">
            <v>0</v>
          </cell>
          <cell r="GS91">
            <v>0</v>
          </cell>
          <cell r="GV91">
            <v>0</v>
          </cell>
          <cell r="GW91">
            <v>0</v>
          </cell>
          <cell r="GX91">
            <v>-3223.82</v>
          </cell>
          <cell r="GY91">
            <v>-9534.65</v>
          </cell>
          <cell r="GZ91">
            <v>-12758.470000000001</v>
          </cell>
          <cell r="HC91">
            <v>-12758.470000000001</v>
          </cell>
          <cell r="HE91">
            <v>3499.739760990004</v>
          </cell>
          <cell r="HF91">
            <v>5.2628901000000043</v>
          </cell>
          <cell r="HG91">
            <v>631.21235208000064</v>
          </cell>
          <cell r="HH91">
            <v>1154.3539638900029</v>
          </cell>
          <cell r="HI91">
            <v>226.73912729600022</v>
          </cell>
          <cell r="HJ91">
            <v>564.92295075999994</v>
          </cell>
          <cell r="HK91">
            <v>259.3315792959994</v>
          </cell>
          <cell r="HL91">
            <v>296.51120708800022</v>
          </cell>
          <cell r="HM91">
            <v>361.4056904800006</v>
          </cell>
        </row>
        <row r="92">
          <cell r="B92" t="str">
            <v>72-10-245</v>
          </cell>
          <cell r="C92" t="str">
            <v>Devon-GTH00086</v>
          </cell>
          <cell r="D92" t="str">
            <v>Charles Bedinger A1H &amp; A2H GU CDP</v>
          </cell>
          <cell r="E92">
            <v>41222</v>
          </cell>
          <cell r="F92">
            <v>49868</v>
          </cell>
          <cell r="H92">
            <v>3.1947999999999999</v>
          </cell>
          <cell r="I92">
            <v>3.1947999999999999</v>
          </cell>
          <cell r="J92">
            <v>1.1083000000000001</v>
          </cell>
          <cell r="K92">
            <v>0.2198</v>
          </cell>
          <cell r="L92">
            <v>0.34899999999999998</v>
          </cell>
          <cell r="M92">
            <v>0.124</v>
          </cell>
          <cell r="N92">
            <v>0.12470000000000001</v>
          </cell>
          <cell r="O92">
            <v>0.2031</v>
          </cell>
          <cell r="P92">
            <v>5.3236999999999997</v>
          </cell>
          <cell r="Q92">
            <v>0.47889999999999999</v>
          </cell>
          <cell r="R92">
            <v>1231.3</v>
          </cell>
          <cell r="T92" t="str">
            <v>PriceTableDevonNGL</v>
          </cell>
          <cell r="Y92">
            <v>41373</v>
          </cell>
          <cell r="Z92">
            <v>14.65</v>
          </cell>
          <cell r="AB92">
            <v>39228.491000000002</v>
          </cell>
          <cell r="AC92">
            <v>47653.123</v>
          </cell>
          <cell r="AE92" t="str">
            <v>Yes</v>
          </cell>
          <cell r="AG92" t="str">
            <v>Yes</v>
          </cell>
          <cell r="AI92">
            <v>0.95</v>
          </cell>
          <cell r="AK92">
            <v>131084.609</v>
          </cell>
          <cell r="AL92">
            <v>131084.609</v>
          </cell>
          <cell r="AM92">
            <v>45474.231</v>
          </cell>
          <cell r="AN92">
            <v>9018.5290000000005</v>
          </cell>
          <cell r="AO92">
            <v>14319.684999999999</v>
          </cell>
          <cell r="AP92">
            <v>5087.7960000000003</v>
          </cell>
          <cell r="AQ92">
            <v>5116.518</v>
          </cell>
          <cell r="AR92">
            <v>8333.3179999999993</v>
          </cell>
          <cell r="AS92">
            <v>349519.29499999993</v>
          </cell>
          <cell r="AU92">
            <v>125327.183</v>
          </cell>
          <cell r="AV92">
            <v>125327.183</v>
          </cell>
          <cell r="AW92">
            <v>43476.936999999998</v>
          </cell>
          <cell r="AX92">
            <v>8622.4220000000005</v>
          </cell>
          <cell r="AY92">
            <v>13690.743</v>
          </cell>
          <cell r="AZ92">
            <v>4864.3329999999996</v>
          </cell>
          <cell r="BA92">
            <v>4891.7929999999997</v>
          </cell>
          <cell r="BB92">
            <v>7967.3069999999998</v>
          </cell>
          <cell r="BC92">
            <v>334167.90100000001</v>
          </cell>
          <cell r="BE92">
            <v>884.15300000000002</v>
          </cell>
          <cell r="BF92">
            <v>106040.50900000001</v>
          </cell>
          <cell r="BG92">
            <v>44576.275000000001</v>
          </cell>
          <cell r="BH92">
            <v>7988.2929999999997</v>
          </cell>
          <cell r="BI92">
            <v>15235.295</v>
          </cell>
          <cell r="BJ92">
            <v>4979.2269999999999</v>
          </cell>
          <cell r="BK92">
            <v>5030.6890000000003</v>
          </cell>
          <cell r="BL92">
            <v>8364.3369999999995</v>
          </cell>
          <cell r="BM92">
            <v>193098.77800000005</v>
          </cell>
          <cell r="BO92">
            <v>884.15300000000002</v>
          </cell>
          <cell r="BP92">
            <v>106040.51</v>
          </cell>
          <cell r="BQ92">
            <v>44576.275000000001</v>
          </cell>
          <cell r="BR92">
            <v>7988.2929999999997</v>
          </cell>
          <cell r="BS92">
            <v>15235.294</v>
          </cell>
          <cell r="BT92">
            <v>4979.2280000000001</v>
          </cell>
          <cell r="BU92">
            <v>5030.6890000000003</v>
          </cell>
          <cell r="BV92">
            <v>8364.3379999999997</v>
          </cell>
          <cell r="BW92">
            <v>193098.78</v>
          </cell>
          <cell r="BY92">
            <v>0</v>
          </cell>
          <cell r="BZ92">
            <v>0</v>
          </cell>
          <cell r="CA92">
            <v>0</v>
          </cell>
          <cell r="CB92">
            <v>0</v>
          </cell>
          <cell r="CC92">
            <v>0</v>
          </cell>
          <cell r="CD92">
            <v>0</v>
          </cell>
          <cell r="CE92">
            <v>0</v>
          </cell>
          <cell r="CF92">
            <v>0</v>
          </cell>
          <cell r="CG92">
            <v>0</v>
          </cell>
          <cell r="CI92">
            <v>839.94500000000005</v>
          </cell>
          <cell r="CJ92">
            <v>100738.484</v>
          </cell>
          <cell r="CK92">
            <v>42347.461000000003</v>
          </cell>
          <cell r="CL92">
            <v>7588.8779999999997</v>
          </cell>
          <cell r="CM92">
            <v>14473.53</v>
          </cell>
          <cell r="CN92">
            <v>4730.2659999999996</v>
          </cell>
          <cell r="CO92">
            <v>4779.1549999999997</v>
          </cell>
          <cell r="CP92">
            <v>7946.12</v>
          </cell>
          <cell r="CQ92">
            <v>183443.83900000001</v>
          </cell>
          <cell r="CS92">
            <v>52.453000000000003</v>
          </cell>
          <cell r="CT92">
            <v>3987.7280000000001</v>
          </cell>
          <cell r="CU92">
            <v>1627.271</v>
          </cell>
          <cell r="CV92">
            <v>245.505</v>
          </cell>
          <cell r="CW92">
            <v>486.02199999999999</v>
          </cell>
          <cell r="CX92">
            <v>136.93</v>
          </cell>
          <cell r="CY92">
            <v>139.57900000000001</v>
          </cell>
          <cell r="CZ92">
            <v>204.56399999999999</v>
          </cell>
          <cell r="DB92">
            <v>52.81</v>
          </cell>
          <cell r="DC92">
            <v>7034.7269999999999</v>
          </cell>
          <cell r="DD92">
            <v>4081.5369999999998</v>
          </cell>
          <cell r="DE92">
            <v>795.87400000000002</v>
          </cell>
          <cell r="DF92">
            <v>1580.509</v>
          </cell>
          <cell r="DG92">
            <v>546.12199999999996</v>
          </cell>
          <cell r="DH92">
            <v>557.75199999999995</v>
          </cell>
          <cell r="DI92">
            <v>986.68200000000002</v>
          </cell>
          <cell r="DJ92">
            <v>15636.013000000001</v>
          </cell>
          <cell r="DL92">
            <v>0.22062000000000001</v>
          </cell>
          <cell r="DM92">
            <v>0.22062000000000001</v>
          </cell>
          <cell r="DN92">
            <v>0.87283500000000003</v>
          </cell>
          <cell r="DO92">
            <v>1.1972959999999999</v>
          </cell>
          <cell r="DP92">
            <v>1.18468</v>
          </cell>
          <cell r="DQ92">
            <v>1.986728</v>
          </cell>
          <cell r="DS92">
            <v>0</v>
          </cell>
          <cell r="DT92">
            <v>0</v>
          </cell>
          <cell r="DU92">
            <v>0</v>
          </cell>
          <cell r="DV92">
            <v>0</v>
          </cell>
          <cell r="DW92">
            <v>0</v>
          </cell>
          <cell r="DX92">
            <v>0</v>
          </cell>
          <cell r="DY92">
            <v>0</v>
          </cell>
          <cell r="DZ92">
            <v>0</v>
          </cell>
          <cell r="EA92">
            <v>0</v>
          </cell>
          <cell r="EC92">
            <v>0</v>
          </cell>
          <cell r="ED92">
            <v>0</v>
          </cell>
          <cell r="EE92">
            <v>0</v>
          </cell>
          <cell r="EF92">
            <v>0</v>
          </cell>
          <cell r="EG92">
            <v>0</v>
          </cell>
          <cell r="EH92">
            <v>0</v>
          </cell>
          <cell r="EI92">
            <v>0</v>
          </cell>
          <cell r="EJ92">
            <v>0</v>
          </cell>
          <cell r="EK92">
            <v>0</v>
          </cell>
          <cell r="EM92">
            <v>897.66000000000008</v>
          </cell>
          <cell r="EN92">
            <v>906.13799999999992</v>
          </cell>
          <cell r="EP92">
            <v>1039.5889999999999</v>
          </cell>
          <cell r="EQ92">
            <v>1057.1110000000001</v>
          </cell>
          <cell r="ES92">
            <v>191.38499999999999</v>
          </cell>
          <cell r="ET92">
            <v>221.53399999999999</v>
          </cell>
          <cell r="EX92">
            <v>41030.614999999998</v>
          </cell>
          <cell r="EY92">
            <v>49646.466</v>
          </cell>
          <cell r="FA92">
            <v>9.7789999999999999</v>
          </cell>
          <cell r="FB92">
            <v>11.813000000000001</v>
          </cell>
          <cell r="FC92">
            <v>880.58900000000006</v>
          </cell>
          <cell r="FD92">
            <v>1112.05</v>
          </cell>
          <cell r="FE92">
            <v>406.66699999999997</v>
          </cell>
          <cell r="FF92">
            <v>482.904</v>
          </cell>
          <cell r="FK92">
            <v>32047.204000000005</v>
          </cell>
          <cell r="FL92">
            <v>32491.942999999999</v>
          </cell>
          <cell r="FM92">
            <v>32222.477999999999</v>
          </cell>
          <cell r="FN92">
            <v>715.83199999999999</v>
          </cell>
          <cell r="FO92">
            <v>339.411</v>
          </cell>
          <cell r="FP92">
            <v>3736.645</v>
          </cell>
          <cell r="FQ92">
            <v>27700.054</v>
          </cell>
          <cell r="FR92">
            <v>32491.942999999999</v>
          </cell>
          <cell r="FS92">
            <v>0</v>
          </cell>
          <cell r="FU92">
            <v>0.08</v>
          </cell>
          <cell r="FV92">
            <v>-3812.25</v>
          </cell>
          <cell r="FW92">
            <v>0</v>
          </cell>
          <cell r="FX92">
            <v>0</v>
          </cell>
          <cell r="FY92">
            <v>0</v>
          </cell>
          <cell r="FZ92">
            <v>163.30000000000001</v>
          </cell>
          <cell r="GA92">
            <v>0.15</v>
          </cell>
          <cell r="GB92">
            <v>-6183.3</v>
          </cell>
          <cell r="GE92">
            <v>0.25</v>
          </cell>
          <cell r="GF92">
            <v>-12467</v>
          </cell>
          <cell r="GO92">
            <v>1.2500000000000001E-2</v>
          </cell>
          <cell r="GP92">
            <v>-2293.0500000000002</v>
          </cell>
          <cell r="GQ92" t="str">
            <v>72-99-402-245</v>
          </cell>
          <cell r="GR92">
            <v>0</v>
          </cell>
          <cell r="GS92">
            <v>-200</v>
          </cell>
          <cell r="GV92">
            <v>0</v>
          </cell>
          <cell r="GW92">
            <v>0</v>
          </cell>
          <cell r="GX92">
            <v>-6105.3</v>
          </cell>
          <cell r="GY92">
            <v>-18850.3</v>
          </cell>
          <cell r="GZ92">
            <v>-24955.599999999999</v>
          </cell>
          <cell r="HC92">
            <v>-24955.599999999999</v>
          </cell>
          <cell r="HE92">
            <v>6330.7693885260005</v>
          </cell>
          <cell r="HF92">
            <v>9.7531689599999947</v>
          </cell>
          <cell r="HG92">
            <v>1169.732755500002</v>
          </cell>
          <cell r="HH92">
            <v>1945.3868676899988</v>
          </cell>
          <cell r="HI92">
            <v>478.21798183999994</v>
          </cell>
          <cell r="HJ92">
            <v>902.44776019999927</v>
          </cell>
          <cell r="HK92">
            <v>494.61778960800046</v>
          </cell>
          <cell r="HL92">
            <v>499.7296407520011</v>
          </cell>
          <cell r="HM92">
            <v>830.88342397599934</v>
          </cell>
        </row>
        <row r="93">
          <cell r="B93" t="str">
            <v>72-10-247</v>
          </cell>
          <cell r="C93" t="str">
            <v>Devon-GTH00086</v>
          </cell>
          <cell r="D93" t="str">
            <v>J Muriel Reese GU 1H&amp;2H CDP</v>
          </cell>
          <cell r="E93">
            <v>108521</v>
          </cell>
          <cell r="F93">
            <v>120116</v>
          </cell>
          <cell r="H93">
            <v>2.3166000000000002</v>
          </cell>
          <cell r="I93">
            <v>2.3166000000000002</v>
          </cell>
          <cell r="J93">
            <v>0.60860000000000003</v>
          </cell>
          <cell r="K93">
            <v>0.15290000000000001</v>
          </cell>
          <cell r="L93">
            <v>0.15359999999999999</v>
          </cell>
          <cell r="M93">
            <v>5.8200000000000002E-2</v>
          </cell>
          <cell r="N93">
            <v>3.9399999999999998E-2</v>
          </cell>
          <cell r="O93">
            <v>4.8099999999999997E-2</v>
          </cell>
          <cell r="P93">
            <v>3.3774000000000002</v>
          </cell>
          <cell r="Q93">
            <v>0.96809999999999996</v>
          </cell>
          <cell r="R93">
            <v>1126.5</v>
          </cell>
          <cell r="T93" t="str">
            <v>PriceTableDevonNGL</v>
          </cell>
          <cell r="Y93">
            <v>41277</v>
          </cell>
          <cell r="Z93">
            <v>14.65</v>
          </cell>
          <cell r="AB93">
            <v>103313.86199999999</v>
          </cell>
          <cell r="AC93">
            <v>114781.073</v>
          </cell>
          <cell r="AE93" t="str">
            <v>Yes</v>
          </cell>
          <cell r="AG93" t="str">
            <v>Yes</v>
          </cell>
          <cell r="AI93">
            <v>0.95</v>
          </cell>
          <cell r="AK93">
            <v>250331.83100000001</v>
          </cell>
          <cell r="AL93">
            <v>250331.83100000001</v>
          </cell>
          <cell r="AM93">
            <v>65765.324999999997</v>
          </cell>
          <cell r="AN93">
            <v>16522.376</v>
          </cell>
          <cell r="AO93">
            <v>16598.018</v>
          </cell>
          <cell r="AP93">
            <v>6289.0929999999998</v>
          </cell>
          <cell r="AQ93">
            <v>4257.5649999999996</v>
          </cell>
          <cell r="AR93">
            <v>5197.6869999999999</v>
          </cell>
          <cell r="AS93">
            <v>615293.72600000002</v>
          </cell>
          <cell r="AU93">
            <v>239336.89300000001</v>
          </cell>
          <cell r="AV93">
            <v>239336.89300000001</v>
          </cell>
          <cell r="AW93">
            <v>62876.815999999999</v>
          </cell>
          <cell r="AX93">
            <v>15796.689</v>
          </cell>
          <cell r="AY93">
            <v>15869.009</v>
          </cell>
          <cell r="AZ93">
            <v>6012.8670000000002</v>
          </cell>
          <cell r="BA93">
            <v>4070.5659999999998</v>
          </cell>
          <cell r="BB93">
            <v>4969.3969999999999</v>
          </cell>
          <cell r="BC93">
            <v>588269.13</v>
          </cell>
          <cell r="BE93">
            <v>1688.4649999999999</v>
          </cell>
          <cell r="BF93">
            <v>202505.198</v>
          </cell>
          <cell r="BG93">
            <v>64466.690999999999</v>
          </cell>
          <cell r="BH93">
            <v>14634.934999999999</v>
          </cell>
          <cell r="BI93">
            <v>17659.306</v>
          </cell>
          <cell r="BJ93">
            <v>6154.89</v>
          </cell>
          <cell r="BK93">
            <v>4186.1450000000004</v>
          </cell>
          <cell r="BL93">
            <v>5217.0349999999999</v>
          </cell>
          <cell r="BM93">
            <v>316512.66499999998</v>
          </cell>
          <cell r="BO93">
            <v>1688.4649999999999</v>
          </cell>
          <cell r="BP93">
            <v>202505.19899999999</v>
          </cell>
          <cell r="BQ93">
            <v>64466.690999999999</v>
          </cell>
          <cell r="BR93">
            <v>14634.934999999999</v>
          </cell>
          <cell r="BS93">
            <v>17659.306</v>
          </cell>
          <cell r="BT93">
            <v>6154.89</v>
          </cell>
          <cell r="BU93">
            <v>4186.1440000000002</v>
          </cell>
          <cell r="BV93">
            <v>5217.0349999999999</v>
          </cell>
          <cell r="BW93">
            <v>316512.66499999998</v>
          </cell>
          <cell r="BY93">
            <v>0</v>
          </cell>
          <cell r="BZ93">
            <v>0</v>
          </cell>
          <cell r="CA93">
            <v>0</v>
          </cell>
          <cell r="CB93">
            <v>0</v>
          </cell>
          <cell r="CC93">
            <v>0</v>
          </cell>
          <cell r="CD93">
            <v>0</v>
          </cell>
          <cell r="CE93">
            <v>0</v>
          </cell>
          <cell r="CF93">
            <v>0</v>
          </cell>
          <cell r="CG93">
            <v>0</v>
          </cell>
          <cell r="CI93">
            <v>1604.0419999999999</v>
          </cell>
          <cell r="CJ93">
            <v>192379.93799999999</v>
          </cell>
          <cell r="CK93">
            <v>61243.356</v>
          </cell>
          <cell r="CL93">
            <v>13903.188</v>
          </cell>
          <cell r="CM93">
            <v>16776.341</v>
          </cell>
          <cell r="CN93">
            <v>5847.1459999999997</v>
          </cell>
          <cell r="CO93">
            <v>3976.8380000000002</v>
          </cell>
          <cell r="CP93">
            <v>4956.183</v>
          </cell>
          <cell r="CQ93">
            <v>300687.03200000001</v>
          </cell>
          <cell r="CS93">
            <v>100.17</v>
          </cell>
          <cell r="CT93">
            <v>7615.3509999999997</v>
          </cell>
          <cell r="CU93">
            <v>2353.377</v>
          </cell>
          <cell r="CV93">
            <v>449.77699999999999</v>
          </cell>
          <cell r="CW93">
            <v>563.35</v>
          </cell>
          <cell r="CX93">
            <v>169.261</v>
          </cell>
          <cell r="CY93">
            <v>116.14700000000001</v>
          </cell>
          <cell r="CZ93">
            <v>127.592</v>
          </cell>
          <cell r="DB93">
            <v>100.85</v>
          </cell>
          <cell r="DC93">
            <v>13434.195</v>
          </cell>
          <cell r="DD93">
            <v>5902.7640000000001</v>
          </cell>
          <cell r="DE93">
            <v>1458.079</v>
          </cell>
          <cell r="DF93">
            <v>1831.9760000000001</v>
          </cell>
          <cell r="DG93">
            <v>675.06799999999998</v>
          </cell>
          <cell r="DH93">
            <v>464.11799999999999</v>
          </cell>
          <cell r="DI93">
            <v>615.41700000000003</v>
          </cell>
          <cell r="DJ93">
            <v>24482.467000000001</v>
          </cell>
          <cell r="DL93">
            <v>0.22062000000000001</v>
          </cell>
          <cell r="DM93">
            <v>0.22062000000000001</v>
          </cell>
          <cell r="DN93">
            <v>0.87283500000000003</v>
          </cell>
          <cell r="DO93">
            <v>1.1972959999999999</v>
          </cell>
          <cell r="DP93">
            <v>1.18468</v>
          </cell>
          <cell r="DQ93">
            <v>1.986728</v>
          </cell>
          <cell r="DS93">
            <v>0</v>
          </cell>
          <cell r="DT93">
            <v>0</v>
          </cell>
          <cell r="DU93">
            <v>0</v>
          </cell>
          <cell r="DV93">
            <v>0</v>
          </cell>
          <cell r="DW93">
            <v>0</v>
          </cell>
          <cell r="DX93">
            <v>0</v>
          </cell>
          <cell r="DY93">
            <v>0</v>
          </cell>
          <cell r="DZ93">
            <v>0</v>
          </cell>
          <cell r="EA93">
            <v>0</v>
          </cell>
          <cell r="EC93">
            <v>0</v>
          </cell>
          <cell r="ED93">
            <v>0</v>
          </cell>
          <cell r="EE93">
            <v>0</v>
          </cell>
          <cell r="EF93">
            <v>0</v>
          </cell>
          <cell r="EG93">
            <v>0</v>
          </cell>
          <cell r="EH93">
            <v>0</v>
          </cell>
          <cell r="EI93">
            <v>0</v>
          </cell>
          <cell r="EJ93">
            <v>0</v>
          </cell>
          <cell r="EK93">
            <v>0</v>
          </cell>
          <cell r="EM93">
            <v>2162.174</v>
          </cell>
          <cell r="EN93">
            <v>2182.596</v>
          </cell>
          <cell r="EP93">
            <v>2504.038</v>
          </cell>
          <cell r="EQ93">
            <v>2546.2420000000002</v>
          </cell>
          <cell r="ES93">
            <v>460.98500000000001</v>
          </cell>
          <cell r="ET93">
            <v>533.60400000000004</v>
          </cell>
          <cell r="EX93">
            <v>108060.015</v>
          </cell>
          <cell r="EY93">
            <v>119582.39599999999</v>
          </cell>
          <cell r="FA93">
            <v>25.754999999999999</v>
          </cell>
          <cell r="FB93">
            <v>28.454999999999998</v>
          </cell>
          <cell r="FC93">
            <v>2319.1570000000002</v>
          </cell>
          <cell r="FD93">
            <v>2678.5709999999999</v>
          </cell>
          <cell r="FE93">
            <v>1071.0170000000001</v>
          </cell>
          <cell r="FF93">
            <v>1163.1610000000001</v>
          </cell>
          <cell r="FK93">
            <v>90371.090999999986</v>
          </cell>
          <cell r="FL93">
            <v>91625.225999999995</v>
          </cell>
          <cell r="FM93">
            <v>90865.350999999995</v>
          </cell>
          <cell r="FN93">
            <v>2018.6020000000001</v>
          </cell>
          <cell r="FO93">
            <v>957.11900000000003</v>
          </cell>
          <cell r="FP93">
            <v>10537.103999999999</v>
          </cell>
          <cell r="FQ93">
            <v>78112.400999999998</v>
          </cell>
          <cell r="FR93">
            <v>91625.225999999995</v>
          </cell>
          <cell r="FS93">
            <v>0</v>
          </cell>
          <cell r="FU93">
            <v>0.08</v>
          </cell>
          <cell r="FV93">
            <v>-9182.49</v>
          </cell>
          <cell r="FW93">
            <v>0</v>
          </cell>
          <cell r="FX93">
            <v>0</v>
          </cell>
          <cell r="FY93">
            <v>0</v>
          </cell>
          <cell r="FZ93">
            <v>322.7</v>
          </cell>
          <cell r="GA93">
            <v>0.1</v>
          </cell>
          <cell r="GB93">
            <v>-10852.1</v>
          </cell>
          <cell r="GE93">
            <v>0.25</v>
          </cell>
          <cell r="GF93">
            <v>-30029</v>
          </cell>
          <cell r="GO93">
            <v>1.2500000000000001E-2</v>
          </cell>
          <cell r="GP93">
            <v>-3758.59</v>
          </cell>
          <cell r="GQ93" t="str">
            <v>72-12-247</v>
          </cell>
          <cell r="GR93">
            <v>1382</v>
          </cell>
          <cell r="GS93">
            <v>-200</v>
          </cell>
          <cell r="GV93">
            <v>0</v>
          </cell>
          <cell r="GW93">
            <v>0</v>
          </cell>
          <cell r="GX93">
            <v>-12941.08</v>
          </cell>
          <cell r="GY93">
            <v>-41081.1</v>
          </cell>
          <cell r="GZ93">
            <v>-54022.179999999993</v>
          </cell>
          <cell r="HC93">
            <v>-54022.179999999993</v>
          </cell>
          <cell r="HE93">
            <v>8533.5302718810017</v>
          </cell>
          <cell r="HF93">
            <v>18.625402260000001</v>
          </cell>
          <cell r="HG93">
            <v>2233.8348612000023</v>
          </cell>
          <cell r="HH93">
            <v>2813.4396047249993</v>
          </cell>
          <cell r="HI93">
            <v>876.11775611199926</v>
          </cell>
          <cell r="HJ93">
            <v>1046.0309762000002</v>
          </cell>
          <cell r="HK93">
            <v>611.4036216320012</v>
          </cell>
          <cell r="HL93">
            <v>415.83607749600048</v>
          </cell>
          <cell r="HM93">
            <v>518.24197225599971</v>
          </cell>
        </row>
        <row r="94">
          <cell r="B94" t="str">
            <v>72-10-248</v>
          </cell>
          <cell r="C94" t="str">
            <v>Devon-GTH00086</v>
          </cell>
          <cell r="D94" t="str">
            <v>Skiles 2H and 3H CDP</v>
          </cell>
          <cell r="E94">
            <v>49975</v>
          </cell>
          <cell r="F94">
            <v>61124</v>
          </cell>
          <cell r="H94">
            <v>3.2892999999999999</v>
          </cell>
          <cell r="I94">
            <v>3.2892999999999999</v>
          </cell>
          <cell r="J94">
            <v>1.2743</v>
          </cell>
          <cell r="K94">
            <v>0.19059999999999999</v>
          </cell>
          <cell r="L94">
            <v>0.40339999999999998</v>
          </cell>
          <cell r="M94">
            <v>0.11990000000000001</v>
          </cell>
          <cell r="N94">
            <v>0.1386</v>
          </cell>
          <cell r="O94">
            <v>0.21829999999999999</v>
          </cell>
          <cell r="P94">
            <v>5.6344000000000003</v>
          </cell>
          <cell r="Q94">
            <v>0.53290000000000004</v>
          </cell>
          <cell r="R94">
            <v>1244.9000000000001</v>
          </cell>
          <cell r="T94" t="str">
            <v>PriceTableDevonNGL</v>
          </cell>
          <cell r="Y94">
            <v>41381</v>
          </cell>
          <cell r="Z94">
            <v>15.65</v>
          </cell>
          <cell r="AB94">
            <v>47555.745000000003</v>
          </cell>
          <cell r="AC94">
            <v>58409.190999999999</v>
          </cell>
          <cell r="AE94" t="str">
            <v>Yes</v>
          </cell>
          <cell r="AG94" t="str">
            <v>Yes</v>
          </cell>
          <cell r="AI94">
            <v>0.95</v>
          </cell>
          <cell r="AK94">
            <v>163611.15400000001</v>
          </cell>
          <cell r="AL94">
            <v>163611.15400000001</v>
          </cell>
          <cell r="AM94">
            <v>63384.213000000003</v>
          </cell>
          <cell r="AN94">
            <v>9480.5229999999992</v>
          </cell>
          <cell r="AO94">
            <v>20065.284</v>
          </cell>
          <cell r="AP94">
            <v>5963.8760000000002</v>
          </cell>
          <cell r="AQ94">
            <v>6894.0219999999999</v>
          </cell>
          <cell r="AR94">
            <v>10858.333000000001</v>
          </cell>
          <cell r="AS94">
            <v>443868.55899999995</v>
          </cell>
          <cell r="AU94">
            <v>156425.11199999999</v>
          </cell>
          <cell r="AV94">
            <v>156425.11199999999</v>
          </cell>
          <cell r="AW94">
            <v>60600.286</v>
          </cell>
          <cell r="AX94">
            <v>9064.125</v>
          </cell>
          <cell r="AY94">
            <v>19183.988000000001</v>
          </cell>
          <cell r="AZ94">
            <v>5701.9340000000002</v>
          </cell>
          <cell r="BA94">
            <v>6591.2259999999997</v>
          </cell>
          <cell r="BB94">
            <v>10381.419</v>
          </cell>
          <cell r="BC94">
            <v>424373.20200000005</v>
          </cell>
          <cell r="BE94">
            <v>1103.5419999999999</v>
          </cell>
          <cell r="BF94">
            <v>132352.76199999999</v>
          </cell>
          <cell r="BG94">
            <v>62132.597000000002</v>
          </cell>
          <cell r="BH94">
            <v>8397.5110000000004</v>
          </cell>
          <cell r="BI94">
            <v>21348.271000000001</v>
          </cell>
          <cell r="BJ94">
            <v>5836.6130000000003</v>
          </cell>
          <cell r="BK94">
            <v>6778.375</v>
          </cell>
          <cell r="BL94">
            <v>10898.751</v>
          </cell>
          <cell r="BM94">
            <v>248848.42199999999</v>
          </cell>
          <cell r="BO94">
            <v>1103.5419999999999</v>
          </cell>
          <cell r="BP94">
            <v>132352.761</v>
          </cell>
          <cell r="BQ94">
            <v>62132.597000000002</v>
          </cell>
          <cell r="BR94">
            <v>8397.5110000000004</v>
          </cell>
          <cell r="BS94">
            <v>21348.272000000001</v>
          </cell>
          <cell r="BT94">
            <v>5836.6130000000003</v>
          </cell>
          <cell r="BU94">
            <v>6778.375</v>
          </cell>
          <cell r="BV94">
            <v>10898.751</v>
          </cell>
          <cell r="BW94">
            <v>248848.42199999999</v>
          </cell>
          <cell r="BY94">
            <v>0</v>
          </cell>
          <cell r="BZ94">
            <v>0</v>
          </cell>
          <cell r="CA94">
            <v>0</v>
          </cell>
          <cell r="CB94">
            <v>0</v>
          </cell>
          <cell r="CC94">
            <v>0</v>
          </cell>
          <cell r="CD94">
            <v>0</v>
          </cell>
          <cell r="CE94">
            <v>0</v>
          </cell>
          <cell r="CF94">
            <v>0</v>
          </cell>
          <cell r="CG94">
            <v>0</v>
          </cell>
          <cell r="CI94">
            <v>1048.365</v>
          </cell>
          <cell r="CJ94">
            <v>125735.124</v>
          </cell>
          <cell r="CK94">
            <v>59025.966999999997</v>
          </cell>
          <cell r="CL94">
            <v>7977.6350000000002</v>
          </cell>
          <cell r="CM94">
            <v>20280.857</v>
          </cell>
          <cell r="CN94">
            <v>5544.7820000000002</v>
          </cell>
          <cell r="CO94">
            <v>6439.4560000000001</v>
          </cell>
          <cell r="CP94">
            <v>10353.813</v>
          </cell>
          <cell r="CQ94">
            <v>236405.99900000001</v>
          </cell>
          <cell r="CS94">
            <v>65.468999999999994</v>
          </cell>
          <cell r="CT94">
            <v>4977.2190000000001</v>
          </cell>
          <cell r="CU94">
            <v>2268.1709999999998</v>
          </cell>
          <cell r="CV94">
            <v>258.08199999999999</v>
          </cell>
          <cell r="CW94">
            <v>681.03200000000004</v>
          </cell>
          <cell r="CX94">
            <v>160.50899999999999</v>
          </cell>
          <cell r="CY94">
            <v>188.06899999999999</v>
          </cell>
          <cell r="CZ94">
            <v>266.548</v>
          </cell>
          <cell r="DB94">
            <v>65.912999999999997</v>
          </cell>
          <cell r="DC94">
            <v>8780.2819999999992</v>
          </cell>
          <cell r="DD94">
            <v>5689.0469999999996</v>
          </cell>
          <cell r="DE94">
            <v>836.64400000000001</v>
          </cell>
          <cell r="DF94">
            <v>2214.67</v>
          </cell>
          <cell r="DG94">
            <v>640.16</v>
          </cell>
          <cell r="DH94">
            <v>751.51800000000003</v>
          </cell>
          <cell r="DI94">
            <v>1285.6489999999999</v>
          </cell>
          <cell r="DJ94">
            <v>20263.882999999998</v>
          </cell>
          <cell r="DL94">
            <v>0.22062000000000001</v>
          </cell>
          <cell r="DM94">
            <v>0.22062000000000001</v>
          </cell>
          <cell r="DN94">
            <v>0.87283500000000003</v>
          </cell>
          <cell r="DO94">
            <v>1.1972959999999999</v>
          </cell>
          <cell r="DP94">
            <v>1.18468</v>
          </cell>
          <cell r="DQ94">
            <v>1.986728</v>
          </cell>
          <cell r="DS94">
            <v>0</v>
          </cell>
          <cell r="DT94">
            <v>0</v>
          </cell>
          <cell r="DU94">
            <v>0</v>
          </cell>
          <cell r="DV94">
            <v>0</v>
          </cell>
          <cell r="DW94">
            <v>0</v>
          </cell>
          <cell r="DX94">
            <v>0</v>
          </cell>
          <cell r="DY94">
            <v>0</v>
          </cell>
          <cell r="DZ94">
            <v>0</v>
          </cell>
          <cell r="EA94">
            <v>0</v>
          </cell>
          <cell r="EC94">
            <v>0</v>
          </cell>
          <cell r="ED94">
            <v>0</v>
          </cell>
          <cell r="EE94">
            <v>0</v>
          </cell>
          <cell r="EF94">
            <v>0</v>
          </cell>
          <cell r="EG94">
            <v>0</v>
          </cell>
          <cell r="EH94">
            <v>0</v>
          </cell>
          <cell r="EI94">
            <v>0</v>
          </cell>
          <cell r="EJ94">
            <v>0</v>
          </cell>
          <cell r="EK94">
            <v>0</v>
          </cell>
          <cell r="EM94">
            <v>1100.2760000000001</v>
          </cell>
          <cell r="EN94">
            <v>1110.6679999999999</v>
          </cell>
          <cell r="EP94">
            <v>1274.241</v>
          </cell>
          <cell r="EQ94">
            <v>1295.7180000000001</v>
          </cell>
          <cell r="ES94">
            <v>234.583</v>
          </cell>
          <cell r="ET94">
            <v>271.53700000000003</v>
          </cell>
          <cell r="EX94">
            <v>49740.417000000001</v>
          </cell>
          <cell r="EY94">
            <v>60852.463000000003</v>
          </cell>
          <cell r="FA94">
            <v>11.855</v>
          </cell>
          <cell r="FB94">
            <v>14.48</v>
          </cell>
          <cell r="FC94">
            <v>1067.5160000000001</v>
          </cell>
          <cell r="FD94">
            <v>1363.057</v>
          </cell>
          <cell r="FE94">
            <v>492.99299999999999</v>
          </cell>
          <cell r="FF94">
            <v>591.90300000000002</v>
          </cell>
          <cell r="FK94">
            <v>38182.194000000003</v>
          </cell>
          <cell r="FL94">
            <v>38712.072</v>
          </cell>
          <cell r="FM94">
            <v>38391.021000000001</v>
          </cell>
          <cell r="FN94">
            <v>852.86800000000005</v>
          </cell>
          <cell r="FO94">
            <v>404.387</v>
          </cell>
          <cell r="FP94">
            <v>4451.9740000000002</v>
          </cell>
          <cell r="FQ94">
            <v>33002.841999999997</v>
          </cell>
          <cell r="FR94">
            <v>38712.072</v>
          </cell>
          <cell r="FS94">
            <v>0</v>
          </cell>
          <cell r="FU94">
            <v>0.08</v>
          </cell>
          <cell r="FV94">
            <v>-4672.74</v>
          </cell>
          <cell r="FW94">
            <v>0</v>
          </cell>
          <cell r="FX94">
            <v>0</v>
          </cell>
          <cell r="FY94">
            <v>0</v>
          </cell>
          <cell r="FZ94">
            <v>204.8</v>
          </cell>
          <cell r="GA94">
            <v>0.15</v>
          </cell>
          <cell r="GB94">
            <v>-7496.25</v>
          </cell>
          <cell r="GE94">
            <v>0.25</v>
          </cell>
          <cell r="GF94">
            <v>-15281</v>
          </cell>
          <cell r="GO94">
            <v>1.2500000000000001E-2</v>
          </cell>
          <cell r="GP94">
            <v>-2955.07</v>
          </cell>
          <cell r="GQ94" t="str">
            <v xml:space="preserve"> </v>
          </cell>
          <cell r="GR94">
            <v>0</v>
          </cell>
          <cell r="GS94">
            <v>0</v>
          </cell>
          <cell r="GV94">
            <v>0</v>
          </cell>
          <cell r="GW94">
            <v>0</v>
          </cell>
          <cell r="GX94">
            <v>-7627.8099999999995</v>
          </cell>
          <cell r="GY94">
            <v>-22777.25</v>
          </cell>
          <cell r="GZ94">
            <v>-30405.059999999998</v>
          </cell>
          <cell r="HC94">
            <v>-30405.059999999998</v>
          </cell>
          <cell r="HE94">
            <v>8286.763983030005</v>
          </cell>
          <cell r="HF94">
            <v>12.17314973999998</v>
          </cell>
          <cell r="HG94">
            <v>1459.9832955599982</v>
          </cell>
          <cell r="HH94">
            <v>2711.5753960500042</v>
          </cell>
          <cell r="HI94">
            <v>502.7158552960002</v>
          </cell>
          <cell r="HJ94">
            <v>1264.5440175200008</v>
          </cell>
          <cell r="HK94">
            <v>579.78881896800033</v>
          </cell>
          <cell r="HL94">
            <v>673.3398670319998</v>
          </cell>
          <cell r="HM94">
            <v>1082.6435828640003</v>
          </cell>
        </row>
        <row r="95">
          <cell r="B95" t="str">
            <v>72-10-249</v>
          </cell>
          <cell r="C95" t="str">
            <v>Devon-GTH00086</v>
          </cell>
          <cell r="D95" t="str">
            <v>CJ Edwards 3H and 4H CDP</v>
          </cell>
          <cell r="E95">
            <v>35104</v>
          </cell>
          <cell r="F95">
            <v>42716</v>
          </cell>
          <cell r="H95">
            <v>3.2867999999999999</v>
          </cell>
          <cell r="I95">
            <v>3.2867999999999999</v>
          </cell>
          <cell r="J95">
            <v>1.2302</v>
          </cell>
          <cell r="K95">
            <v>0.1794</v>
          </cell>
          <cell r="L95">
            <v>0.38800000000000001</v>
          </cell>
          <cell r="M95">
            <v>0.1135</v>
          </cell>
          <cell r="N95">
            <v>0.13339999999999999</v>
          </cell>
          <cell r="O95">
            <v>0.2107</v>
          </cell>
          <cell r="P95">
            <v>5.5419999999999998</v>
          </cell>
          <cell r="Q95">
            <v>0.55149999999999999</v>
          </cell>
          <cell r="R95">
            <v>1238.5</v>
          </cell>
          <cell r="T95" t="str">
            <v>PriceTableDevonNGL</v>
          </cell>
          <cell r="Y95">
            <v>41416</v>
          </cell>
          <cell r="Z95">
            <v>16.649999999999999</v>
          </cell>
          <cell r="AB95">
            <v>33405.445</v>
          </cell>
          <cell r="AC95">
            <v>40818.779000000002</v>
          </cell>
          <cell r="AE95" t="str">
            <v>Yes</v>
          </cell>
          <cell r="AG95" t="str">
            <v>Yes</v>
          </cell>
          <cell r="AI95">
            <v>0.95</v>
          </cell>
          <cell r="AK95">
            <v>114841.00199999999</v>
          </cell>
          <cell r="AL95">
            <v>114841.00199999999</v>
          </cell>
          <cell r="AM95">
            <v>42983.267</v>
          </cell>
          <cell r="AN95">
            <v>6268.2470000000003</v>
          </cell>
          <cell r="AO95">
            <v>13556.745000000001</v>
          </cell>
          <cell r="AP95">
            <v>3965.6970000000001</v>
          </cell>
          <cell r="AQ95">
            <v>4661.0050000000001</v>
          </cell>
          <cell r="AR95">
            <v>7361.8710000000001</v>
          </cell>
          <cell r="AS95">
            <v>308478.83599999995</v>
          </cell>
          <cell r="AU95">
            <v>109797.01700000001</v>
          </cell>
          <cell r="AV95">
            <v>109797.01700000001</v>
          </cell>
          <cell r="AW95">
            <v>41095.377999999997</v>
          </cell>
          <cell r="AX95">
            <v>5992.9369999999999</v>
          </cell>
          <cell r="AY95">
            <v>12961.313</v>
          </cell>
          <cell r="AZ95">
            <v>3791.518</v>
          </cell>
          <cell r="BA95">
            <v>4456.2860000000001</v>
          </cell>
          <cell r="BB95">
            <v>7038.527</v>
          </cell>
          <cell r="BC95">
            <v>294929.99300000002</v>
          </cell>
          <cell r="BE95">
            <v>774.59199999999998</v>
          </cell>
          <cell r="BF95">
            <v>92900.290999999997</v>
          </cell>
          <cell r="BG95">
            <v>42134.498</v>
          </cell>
          <cell r="BH95">
            <v>5552.1909999999998</v>
          </cell>
          <cell r="BI95">
            <v>14423.572</v>
          </cell>
          <cell r="BJ95">
            <v>3881.0729999999999</v>
          </cell>
          <cell r="BK95">
            <v>4582.817</v>
          </cell>
          <cell r="BL95">
            <v>7389.2740000000003</v>
          </cell>
          <cell r="BM95">
            <v>171638.30799999999</v>
          </cell>
          <cell r="BO95">
            <v>774.59199999999998</v>
          </cell>
          <cell r="BP95">
            <v>92900.29</v>
          </cell>
          <cell r="BQ95">
            <v>42134.497000000003</v>
          </cell>
          <cell r="BR95">
            <v>5552.1909999999998</v>
          </cell>
          <cell r="BS95">
            <v>14423.572</v>
          </cell>
          <cell r="BT95">
            <v>3881.0729999999999</v>
          </cell>
          <cell r="BU95">
            <v>4582.8159999999998</v>
          </cell>
          <cell r="BV95">
            <v>7389.2740000000003</v>
          </cell>
          <cell r="BW95">
            <v>171638.30499999999</v>
          </cell>
          <cell r="BY95">
            <v>0</v>
          </cell>
          <cell r="BZ95">
            <v>0</v>
          </cell>
          <cell r="CA95">
            <v>0</v>
          </cell>
          <cell r="CB95">
            <v>0</v>
          </cell>
          <cell r="CC95">
            <v>0</v>
          </cell>
          <cell r="CD95">
            <v>0</v>
          </cell>
          <cell r="CE95">
            <v>0</v>
          </cell>
          <cell r="CF95">
            <v>0</v>
          </cell>
          <cell r="CG95">
            <v>0</v>
          </cell>
          <cell r="CI95">
            <v>735.86199999999997</v>
          </cell>
          <cell r="CJ95">
            <v>88255.275999999998</v>
          </cell>
          <cell r="CK95">
            <v>40027.773000000001</v>
          </cell>
          <cell r="CL95">
            <v>5274.5810000000001</v>
          </cell>
          <cell r="CM95">
            <v>13702.393</v>
          </cell>
          <cell r="CN95">
            <v>3687.0189999999998</v>
          </cell>
          <cell r="CO95">
            <v>4353.6760000000004</v>
          </cell>
          <cell r="CP95">
            <v>7019.81</v>
          </cell>
          <cell r="CQ95">
            <v>163056.39000000001</v>
          </cell>
          <cell r="CS95">
            <v>45.954000000000001</v>
          </cell>
          <cell r="CT95">
            <v>3493.5810000000001</v>
          </cell>
          <cell r="CU95">
            <v>1538.133</v>
          </cell>
          <cell r="CV95">
            <v>170.636</v>
          </cell>
          <cell r="CW95">
            <v>460.12700000000001</v>
          </cell>
          <cell r="CX95">
            <v>106.73099999999999</v>
          </cell>
          <cell r="CY95">
            <v>127.15300000000001</v>
          </cell>
          <cell r="CZ95">
            <v>180.71700000000001</v>
          </cell>
          <cell r="DB95">
            <v>46.265999999999998</v>
          </cell>
          <cell r="DC95">
            <v>6163.0050000000001</v>
          </cell>
          <cell r="DD95">
            <v>3857.9609999999998</v>
          </cell>
          <cell r="DE95">
            <v>553.16499999999996</v>
          </cell>
          <cell r="DF95">
            <v>1496.3009999999999</v>
          </cell>
          <cell r="DG95">
            <v>425.67599999999999</v>
          </cell>
          <cell r="DH95">
            <v>508.09699999999998</v>
          </cell>
          <cell r="DI95">
            <v>871.66099999999994</v>
          </cell>
          <cell r="DJ95">
            <v>13922.132</v>
          </cell>
          <cell r="DL95">
            <v>0.22062000000000001</v>
          </cell>
          <cell r="DM95">
            <v>0.22062000000000001</v>
          </cell>
          <cell r="DN95">
            <v>0.87283500000000003</v>
          </cell>
          <cell r="DO95">
            <v>1.1972959999999999</v>
          </cell>
          <cell r="DP95">
            <v>1.18468</v>
          </cell>
          <cell r="DQ95">
            <v>1.986728</v>
          </cell>
          <cell r="DS95">
            <v>0</v>
          </cell>
          <cell r="DT95">
            <v>0</v>
          </cell>
          <cell r="DU95">
            <v>0</v>
          </cell>
          <cell r="DV95">
            <v>0</v>
          </cell>
          <cell r="DW95">
            <v>0</v>
          </cell>
          <cell r="DX95">
            <v>0</v>
          </cell>
          <cell r="DY95">
            <v>0</v>
          </cell>
          <cell r="DZ95">
            <v>0</v>
          </cell>
          <cell r="EA95">
            <v>0</v>
          </cell>
          <cell r="EC95">
            <v>0</v>
          </cell>
          <cell r="ED95">
            <v>0</v>
          </cell>
          <cell r="EE95">
            <v>0</v>
          </cell>
          <cell r="EF95">
            <v>0</v>
          </cell>
          <cell r="EG95">
            <v>0</v>
          </cell>
          <cell r="EH95">
            <v>0</v>
          </cell>
          <cell r="EI95">
            <v>0</v>
          </cell>
          <cell r="EJ95">
            <v>0</v>
          </cell>
          <cell r="EK95">
            <v>0</v>
          </cell>
          <cell r="EM95">
            <v>768.91899999999998</v>
          </cell>
          <cell r="EN95">
            <v>776.18200000000002</v>
          </cell>
          <cell r="EP95">
            <v>890.49300000000005</v>
          </cell>
          <cell r="EQ95">
            <v>905.50199999999995</v>
          </cell>
          <cell r="ES95">
            <v>163.93600000000001</v>
          </cell>
          <cell r="ET95">
            <v>189.761</v>
          </cell>
          <cell r="EX95">
            <v>34940.063999999998</v>
          </cell>
          <cell r="EY95">
            <v>42526.239000000001</v>
          </cell>
          <cell r="FA95">
            <v>8.3279999999999994</v>
          </cell>
          <cell r="FB95">
            <v>10.119</v>
          </cell>
          <cell r="FC95">
            <v>749.875</v>
          </cell>
          <cell r="FD95">
            <v>952.56100000000004</v>
          </cell>
          <cell r="FE95">
            <v>346.30200000000002</v>
          </cell>
          <cell r="FF95">
            <v>413.64699999999999</v>
          </cell>
          <cell r="FK95">
            <v>26922.423000000003</v>
          </cell>
          <cell r="FL95">
            <v>27296.042000000001</v>
          </cell>
          <cell r="FM95">
            <v>27069.668000000001</v>
          </cell>
          <cell r="FN95">
            <v>601.36099999999999</v>
          </cell>
          <cell r="FO95">
            <v>285.13499999999999</v>
          </cell>
          <cell r="FP95">
            <v>3139.105</v>
          </cell>
          <cell r="FQ95">
            <v>23270.440999999999</v>
          </cell>
          <cell r="FR95">
            <v>27296.042000000001</v>
          </cell>
          <cell r="FS95">
            <v>0</v>
          </cell>
          <cell r="FU95">
            <v>0.08</v>
          </cell>
          <cell r="FV95">
            <v>-3265.5</v>
          </cell>
          <cell r="FW95">
            <v>0</v>
          </cell>
          <cell r="FX95">
            <v>0</v>
          </cell>
          <cell r="FY95">
            <v>0</v>
          </cell>
          <cell r="FZ95">
            <v>199.5</v>
          </cell>
          <cell r="GA95">
            <v>0.15</v>
          </cell>
          <cell r="GB95">
            <v>-5265.6</v>
          </cell>
          <cell r="GE95">
            <v>0.25</v>
          </cell>
          <cell r="GF95">
            <v>-10679</v>
          </cell>
          <cell r="GO95">
            <v>1.2500000000000001E-2</v>
          </cell>
          <cell r="GP95">
            <v>-2038.2</v>
          </cell>
          <cell r="GQ95" t="str">
            <v xml:space="preserve"> </v>
          </cell>
          <cell r="GR95">
            <v>0</v>
          </cell>
          <cell r="GS95">
            <v>0</v>
          </cell>
          <cell r="GV95">
            <v>0</v>
          </cell>
          <cell r="GW95">
            <v>0</v>
          </cell>
          <cell r="GX95">
            <v>-5303.7</v>
          </cell>
          <cell r="GY95">
            <v>-15944.6</v>
          </cell>
          <cell r="GZ95">
            <v>-21248.3</v>
          </cell>
          <cell r="HC95">
            <v>-21248.3</v>
          </cell>
          <cell r="HE95">
            <v>5633.6966473069979</v>
          </cell>
          <cell r="HF95">
            <v>8.5446126000000042</v>
          </cell>
          <cell r="HG95">
            <v>1024.7832093</v>
          </cell>
          <cell r="HH95">
            <v>1838.8233153749989</v>
          </cell>
          <cell r="HI95">
            <v>332.38134255999961</v>
          </cell>
          <cell r="HJ95">
            <v>854.36633772000005</v>
          </cell>
          <cell r="HK95">
            <v>385.53251531200016</v>
          </cell>
          <cell r="HL95">
            <v>455.24084064799928</v>
          </cell>
          <cell r="HM95">
            <v>734.02447379199987</v>
          </cell>
        </row>
        <row r="96">
          <cell r="B96" t="str">
            <v>72-10-250</v>
          </cell>
          <cell r="C96" t="str">
            <v>Devon-GTH00086</v>
          </cell>
          <cell r="D96" t="str">
            <v>Murrin Bear Creek 2&amp;8 CDP</v>
          </cell>
          <cell r="E96">
            <v>79426</v>
          </cell>
          <cell r="F96">
            <v>93468</v>
          </cell>
          <cell r="H96">
            <v>2.9590000000000001</v>
          </cell>
          <cell r="I96">
            <v>2.9590000000000001</v>
          </cell>
          <cell r="J96">
            <v>0.99109999999999998</v>
          </cell>
          <cell r="K96">
            <v>0.218</v>
          </cell>
          <cell r="L96">
            <v>0.2918</v>
          </cell>
          <cell r="M96">
            <v>0.1115</v>
          </cell>
          <cell r="N96">
            <v>8.8099999999999998E-2</v>
          </cell>
          <cell r="O96">
            <v>0.24060000000000001</v>
          </cell>
          <cell r="P96">
            <v>4.9001000000000001</v>
          </cell>
          <cell r="Q96">
            <v>1.2650999999999999</v>
          </cell>
          <cell r="R96">
            <v>1197.7</v>
          </cell>
          <cell r="T96" t="str">
            <v>PriceTableDevonNGL</v>
          </cell>
          <cell r="Y96">
            <v>41388</v>
          </cell>
          <cell r="Z96">
            <v>17.649999999999999</v>
          </cell>
          <cell r="AB96">
            <v>75594.535000000003</v>
          </cell>
          <cell r="AC96">
            <v>89316.638000000006</v>
          </cell>
          <cell r="AE96" t="str">
            <v>Yes</v>
          </cell>
          <cell r="AG96" t="str">
            <v>Yes</v>
          </cell>
          <cell r="AI96">
            <v>0.95</v>
          </cell>
          <cell r="AK96">
            <v>233960.09599999999</v>
          </cell>
          <cell r="AL96">
            <v>233960.09599999999</v>
          </cell>
          <cell r="AM96">
            <v>78363.585999999996</v>
          </cell>
          <cell r="AN96">
            <v>17236.668000000001</v>
          </cell>
          <cell r="AO96">
            <v>23071.833999999999</v>
          </cell>
          <cell r="AP96">
            <v>8816.0020000000004</v>
          </cell>
          <cell r="AQ96">
            <v>6965.8280000000004</v>
          </cell>
          <cell r="AR96">
            <v>19023.589</v>
          </cell>
          <cell r="AS96">
            <v>621397.69899999991</v>
          </cell>
          <cell r="AU96">
            <v>223684.22899999999</v>
          </cell>
          <cell r="AV96">
            <v>223684.22899999999</v>
          </cell>
          <cell r="AW96">
            <v>74921.744000000006</v>
          </cell>
          <cell r="AX96">
            <v>16479.609</v>
          </cell>
          <cell r="AY96">
            <v>22058.485000000001</v>
          </cell>
          <cell r="AZ96">
            <v>8428.7909999999993</v>
          </cell>
          <cell r="BA96">
            <v>6659.8789999999999</v>
          </cell>
          <cell r="BB96">
            <v>18188.044999999998</v>
          </cell>
          <cell r="BC96">
            <v>594105.01099999994</v>
          </cell>
          <cell r="BE96">
            <v>1578.039</v>
          </cell>
          <cell r="BF96">
            <v>189261.33199999999</v>
          </cell>
          <cell r="BG96">
            <v>76816.179999999993</v>
          </cell>
          <cell r="BH96">
            <v>15267.629000000001</v>
          </cell>
          <cell r="BI96">
            <v>24547.062000000002</v>
          </cell>
          <cell r="BJ96">
            <v>8627.8770000000004</v>
          </cell>
          <cell r="BK96">
            <v>6848.9769999999999</v>
          </cell>
          <cell r="BL96">
            <v>19094.401000000002</v>
          </cell>
          <cell r="BM96">
            <v>342041.49699999997</v>
          </cell>
          <cell r="BO96">
            <v>1578.039</v>
          </cell>
          <cell r="BP96">
            <v>189261.33300000001</v>
          </cell>
          <cell r="BQ96">
            <v>76816.180999999997</v>
          </cell>
          <cell r="BR96">
            <v>15267.63</v>
          </cell>
          <cell r="BS96">
            <v>24547.061000000002</v>
          </cell>
          <cell r="BT96">
            <v>8627.8780000000006</v>
          </cell>
          <cell r="BU96">
            <v>6848.9769999999999</v>
          </cell>
          <cell r="BV96">
            <v>19094.401000000002</v>
          </cell>
          <cell r="BW96">
            <v>342041.50000000006</v>
          </cell>
          <cell r="BY96">
            <v>0</v>
          </cell>
          <cell r="BZ96">
            <v>0</v>
          </cell>
          <cell r="CA96">
            <v>0</v>
          </cell>
          <cell r="CB96">
            <v>0</v>
          </cell>
          <cell r="CC96">
            <v>0</v>
          </cell>
          <cell r="CD96">
            <v>0</v>
          </cell>
          <cell r="CE96">
            <v>0</v>
          </cell>
          <cell r="CF96">
            <v>0</v>
          </cell>
          <cell r="CG96">
            <v>0</v>
          </cell>
          <cell r="CI96">
            <v>1499.1369999999999</v>
          </cell>
          <cell r="CJ96">
            <v>179798.26500000001</v>
          </cell>
          <cell r="CK96">
            <v>72975.370999999999</v>
          </cell>
          <cell r="CL96">
            <v>14504.248</v>
          </cell>
          <cell r="CM96">
            <v>23319.708999999999</v>
          </cell>
          <cell r="CN96">
            <v>8196.4830000000002</v>
          </cell>
          <cell r="CO96">
            <v>6506.5280000000002</v>
          </cell>
          <cell r="CP96">
            <v>18139.681</v>
          </cell>
          <cell r="CQ96">
            <v>324939.42199999996</v>
          </cell>
          <cell r="CS96">
            <v>93.619</v>
          </cell>
          <cell r="CT96">
            <v>7117.3059999999996</v>
          </cell>
          <cell r="CU96">
            <v>2804.1990000000001</v>
          </cell>
          <cell r="CV96">
            <v>469.22199999999998</v>
          </cell>
          <cell r="CW96">
            <v>783.077</v>
          </cell>
          <cell r="CX96">
            <v>237.26900000000001</v>
          </cell>
          <cell r="CY96">
            <v>190.02799999999999</v>
          </cell>
          <cell r="CZ96">
            <v>466.98599999999999</v>
          </cell>
          <cell r="DB96">
            <v>94.254999999999995</v>
          </cell>
          <cell r="DC96">
            <v>12555.597</v>
          </cell>
          <cell r="DD96">
            <v>7033.52</v>
          </cell>
          <cell r="DE96">
            <v>1521.114</v>
          </cell>
          <cell r="DF96">
            <v>2546.5120000000002</v>
          </cell>
          <cell r="DG96">
            <v>946.30600000000004</v>
          </cell>
          <cell r="DH96">
            <v>759.346</v>
          </cell>
          <cell r="DI96">
            <v>2252.433</v>
          </cell>
          <cell r="DJ96">
            <v>27709.083000000002</v>
          </cell>
          <cell r="DL96">
            <v>0.22062000000000001</v>
          </cell>
          <cell r="DM96">
            <v>0.22062000000000001</v>
          </cell>
          <cell r="DN96">
            <v>0.87283500000000003</v>
          </cell>
          <cell r="DO96">
            <v>1.1972959999999999</v>
          </cell>
          <cell r="DP96">
            <v>1.18468</v>
          </cell>
          <cell r="DQ96">
            <v>1.986728</v>
          </cell>
          <cell r="DS96">
            <v>0</v>
          </cell>
          <cell r="DT96">
            <v>0</v>
          </cell>
          <cell r="DU96">
            <v>0</v>
          </cell>
          <cell r="DV96">
            <v>0</v>
          </cell>
          <cell r="DW96">
            <v>0</v>
          </cell>
          <cell r="DX96">
            <v>0</v>
          </cell>
          <cell r="DY96">
            <v>0</v>
          </cell>
          <cell r="DZ96">
            <v>0</v>
          </cell>
          <cell r="EA96">
            <v>0</v>
          </cell>
          <cell r="EC96">
            <v>0</v>
          </cell>
          <cell r="ED96">
            <v>0</v>
          </cell>
          <cell r="EE96">
            <v>0</v>
          </cell>
          <cell r="EF96">
            <v>0</v>
          </cell>
          <cell r="EG96">
            <v>0</v>
          </cell>
          <cell r="EH96">
            <v>0</v>
          </cell>
          <cell r="EI96">
            <v>0</v>
          </cell>
          <cell r="EJ96">
            <v>0</v>
          </cell>
          <cell r="EK96">
            <v>0</v>
          </cell>
          <cell r="EM96">
            <v>1682.4920000000002</v>
          </cell>
          <cell r="EN96">
            <v>1698.383</v>
          </cell>
          <cell r="EP96">
            <v>1948.5119999999999</v>
          </cell>
          <cell r="EQ96">
            <v>1981.3530000000001</v>
          </cell>
          <cell r="ES96">
            <v>358.71500000000003</v>
          </cell>
          <cell r="ET96">
            <v>415.22300000000001</v>
          </cell>
          <cell r="EX96">
            <v>79067.285000000003</v>
          </cell>
          <cell r="EY96">
            <v>93052.777000000002</v>
          </cell>
          <cell r="FA96">
            <v>18.844999999999999</v>
          </cell>
          <cell r="FB96">
            <v>22.141999999999999</v>
          </cell>
          <cell r="FC96">
            <v>1696.922</v>
          </cell>
          <cell r="FD96">
            <v>2084.3240000000001</v>
          </cell>
          <cell r="FE96">
            <v>783.66099999999994</v>
          </cell>
          <cell r="FF96">
            <v>905.11099999999999</v>
          </cell>
          <cell r="FK96">
            <v>61663.957999999999</v>
          </cell>
          <cell r="FL96">
            <v>62519.707000000002</v>
          </cell>
          <cell r="FM96">
            <v>62001.213000000003</v>
          </cell>
          <cell r="FN96">
            <v>1377.376</v>
          </cell>
          <cell r="FO96">
            <v>653.08199999999999</v>
          </cell>
          <cell r="FP96">
            <v>7189.9049999999997</v>
          </cell>
          <cell r="FQ96">
            <v>53299.343999999997</v>
          </cell>
          <cell r="FR96">
            <v>62519.707000000002</v>
          </cell>
          <cell r="FS96">
            <v>0</v>
          </cell>
          <cell r="FU96">
            <v>0.08</v>
          </cell>
          <cell r="FV96">
            <v>-7145.33</v>
          </cell>
          <cell r="FW96">
            <v>0</v>
          </cell>
          <cell r="FX96">
            <v>0</v>
          </cell>
          <cell r="FY96">
            <v>0</v>
          </cell>
          <cell r="FZ96">
            <v>147.9</v>
          </cell>
          <cell r="GA96">
            <v>0.2</v>
          </cell>
          <cell r="GB96">
            <v>-15885.2</v>
          </cell>
          <cell r="GE96">
            <v>0.25</v>
          </cell>
          <cell r="GF96">
            <v>-23367</v>
          </cell>
          <cell r="GO96">
            <v>1.2500000000000001E-2</v>
          </cell>
          <cell r="GP96">
            <v>-4061.74</v>
          </cell>
          <cell r="GQ96" t="str">
            <v xml:space="preserve"> </v>
          </cell>
          <cell r="GR96">
            <v>0</v>
          </cell>
          <cell r="GS96">
            <v>0</v>
          </cell>
          <cell r="GV96">
            <v>0</v>
          </cell>
          <cell r="GW96">
            <v>0</v>
          </cell>
          <cell r="GX96">
            <v>-11207.07</v>
          </cell>
          <cell r="GY96">
            <v>-39252.199999999997</v>
          </cell>
          <cell r="GZ96">
            <v>-50459.27</v>
          </cell>
          <cell r="HC96">
            <v>-50459.27</v>
          </cell>
          <cell r="HE96">
            <v>11259.739805974996</v>
          </cell>
          <cell r="HF96">
            <v>17.407359240000009</v>
          </cell>
          <cell r="HG96">
            <v>2087.7418415399957</v>
          </cell>
          <cell r="HH96">
            <v>3352.3925235149945</v>
          </cell>
          <cell r="HI96">
            <v>913.99301777600135</v>
          </cell>
          <cell r="HJ96">
            <v>1454.0205520400032</v>
          </cell>
          <cell r="HK96">
            <v>857.06253883200043</v>
          </cell>
          <cell r="HL96">
            <v>680.35301687199922</v>
          </cell>
          <cell r="HM96">
            <v>1896.7689561600023</v>
          </cell>
        </row>
        <row r="97">
          <cell r="B97" t="str">
            <v>72-20-329</v>
          </cell>
          <cell r="C97" t="str">
            <v>Devon-GTH00086</v>
          </cell>
          <cell r="D97" t="str">
            <v>CE Hall GU B1H</v>
          </cell>
          <cell r="E97">
            <v>3728</v>
          </cell>
          <cell r="F97">
            <v>4523</v>
          </cell>
          <cell r="H97">
            <v>3.2383999999999999</v>
          </cell>
          <cell r="I97">
            <v>3.2383999999999999</v>
          </cell>
          <cell r="J97">
            <v>1.1779999999999999</v>
          </cell>
          <cell r="K97">
            <v>0.23200000000000001</v>
          </cell>
          <cell r="L97">
            <v>0.37980000000000003</v>
          </cell>
          <cell r="M97">
            <v>0.12709999999999999</v>
          </cell>
          <cell r="N97">
            <v>0.13109999999999999</v>
          </cell>
          <cell r="O97">
            <v>0.19170000000000001</v>
          </cell>
          <cell r="P97">
            <v>5.4781000000000004</v>
          </cell>
          <cell r="Q97">
            <v>0.4783</v>
          </cell>
          <cell r="R97">
            <v>1236.0999999999999</v>
          </cell>
          <cell r="T97" t="str">
            <v>PriceTableDevonNGL</v>
          </cell>
          <cell r="Y97">
            <v>41368</v>
          </cell>
          <cell r="Z97">
            <v>14.65</v>
          </cell>
          <cell r="AB97">
            <v>3547.6660000000002</v>
          </cell>
          <cell r="AC97">
            <v>4322.1130000000003</v>
          </cell>
          <cell r="AE97" t="str">
            <v>Yes</v>
          </cell>
          <cell r="AG97" t="str">
            <v>Yes</v>
          </cell>
          <cell r="AI97">
            <v>0.95</v>
          </cell>
          <cell r="AK97">
            <v>12016.546</v>
          </cell>
          <cell r="AL97">
            <v>12016.546</v>
          </cell>
          <cell r="AM97">
            <v>4371.1369999999997</v>
          </cell>
          <cell r="AN97">
            <v>860.86900000000003</v>
          </cell>
          <cell r="AO97">
            <v>1409.3019999999999</v>
          </cell>
          <cell r="AP97">
            <v>471.62299999999999</v>
          </cell>
          <cell r="AQ97">
            <v>486.46499999999997</v>
          </cell>
          <cell r="AR97">
            <v>711.33</v>
          </cell>
          <cell r="AS97">
            <v>32343.817999999999</v>
          </cell>
          <cell r="AU97">
            <v>11488.762000000001</v>
          </cell>
          <cell r="AV97">
            <v>11488.762000000001</v>
          </cell>
          <cell r="AW97">
            <v>4179.1509999999998</v>
          </cell>
          <cell r="AX97">
            <v>823.05899999999997</v>
          </cell>
          <cell r="AY97">
            <v>1347.404</v>
          </cell>
          <cell r="AZ97">
            <v>450.90800000000002</v>
          </cell>
          <cell r="BA97">
            <v>465.09899999999999</v>
          </cell>
          <cell r="BB97">
            <v>680.08799999999997</v>
          </cell>
          <cell r="BC97">
            <v>30923.233</v>
          </cell>
          <cell r="BE97">
            <v>81.05</v>
          </cell>
          <cell r="BF97">
            <v>9720.75</v>
          </cell>
          <cell r="BG97">
            <v>4284.8220000000001</v>
          </cell>
          <cell r="BH97">
            <v>762.52700000000004</v>
          </cell>
          <cell r="BI97">
            <v>1499.414</v>
          </cell>
          <cell r="BJ97">
            <v>461.55900000000003</v>
          </cell>
          <cell r="BK97">
            <v>478.30500000000001</v>
          </cell>
          <cell r="BL97">
            <v>713.97799999999995</v>
          </cell>
          <cell r="BM97">
            <v>18002.404999999999</v>
          </cell>
          <cell r="BO97">
            <v>81.05</v>
          </cell>
          <cell r="BP97">
            <v>9720.75</v>
          </cell>
          <cell r="BQ97">
            <v>4284.8230000000003</v>
          </cell>
          <cell r="BR97">
            <v>762.52800000000002</v>
          </cell>
          <cell r="BS97">
            <v>1499.414</v>
          </cell>
          <cell r="BT97">
            <v>461.55799999999999</v>
          </cell>
          <cell r="BU97">
            <v>478.30500000000001</v>
          </cell>
          <cell r="BV97">
            <v>713.97799999999995</v>
          </cell>
          <cell r="BW97">
            <v>18002.405999999999</v>
          </cell>
          <cell r="BY97">
            <v>0</v>
          </cell>
          <cell r="BZ97">
            <v>0</v>
          </cell>
          <cell r="CA97">
            <v>0</v>
          </cell>
          <cell r="CB97">
            <v>0</v>
          </cell>
          <cell r="CC97">
            <v>0</v>
          </cell>
          <cell r="CD97">
            <v>0</v>
          </cell>
          <cell r="CE97">
            <v>0</v>
          </cell>
          <cell r="CF97">
            <v>0</v>
          </cell>
          <cell r="CG97">
            <v>0</v>
          </cell>
          <cell r="CI97">
            <v>76.998000000000005</v>
          </cell>
          <cell r="CJ97">
            <v>9234.7129999999997</v>
          </cell>
          <cell r="CK97">
            <v>4070.5810000000001</v>
          </cell>
          <cell r="CL97">
            <v>724.40099999999995</v>
          </cell>
          <cell r="CM97">
            <v>1424.443</v>
          </cell>
          <cell r="CN97">
            <v>438.48099999999999</v>
          </cell>
          <cell r="CO97">
            <v>454.39</v>
          </cell>
          <cell r="CP97">
            <v>678.279</v>
          </cell>
          <cell r="CQ97">
            <v>17102.285999999996</v>
          </cell>
          <cell r="CS97">
            <v>4.8079999999999998</v>
          </cell>
          <cell r="CT97">
            <v>365.55599999999998</v>
          </cell>
          <cell r="CU97">
            <v>156.41900000000001</v>
          </cell>
          <cell r="CV97">
            <v>23.434999999999999</v>
          </cell>
          <cell r="CW97">
            <v>47.832999999999998</v>
          </cell>
          <cell r="CX97">
            <v>12.693</v>
          </cell>
          <cell r="CY97">
            <v>13.271000000000001</v>
          </cell>
          <cell r="CZ97">
            <v>17.462</v>
          </cell>
          <cell r="DB97">
            <v>4.8410000000000002</v>
          </cell>
          <cell r="DC97">
            <v>644.875</v>
          </cell>
          <cell r="DD97">
            <v>392.33100000000002</v>
          </cell>
          <cell r="DE97">
            <v>75.971000000000004</v>
          </cell>
          <cell r="DF97">
            <v>155.54900000000001</v>
          </cell>
          <cell r="DG97">
            <v>50.624000000000002</v>
          </cell>
          <cell r="DH97">
            <v>53.03</v>
          </cell>
          <cell r="DI97">
            <v>84.222999999999999</v>
          </cell>
          <cell r="DJ97">
            <v>1461.444</v>
          </cell>
          <cell r="DL97">
            <v>0.22062000000000001</v>
          </cell>
          <cell r="DM97">
            <v>0.22062000000000001</v>
          </cell>
          <cell r="DN97">
            <v>0.87283500000000003</v>
          </cell>
          <cell r="DO97">
            <v>1.1972959999999999</v>
          </cell>
          <cell r="DP97">
            <v>1.18468</v>
          </cell>
          <cell r="DQ97">
            <v>1.986728</v>
          </cell>
          <cell r="DS97">
            <v>0</v>
          </cell>
          <cell r="DT97">
            <v>0</v>
          </cell>
          <cell r="DU97">
            <v>0</v>
          </cell>
          <cell r="DV97">
            <v>0</v>
          </cell>
          <cell r="DW97">
            <v>0</v>
          </cell>
          <cell r="DX97">
            <v>0</v>
          </cell>
          <cell r="DY97">
            <v>0</v>
          </cell>
          <cell r="DZ97">
            <v>0</v>
          </cell>
          <cell r="EA97">
            <v>0</v>
          </cell>
          <cell r="EC97">
            <v>0</v>
          </cell>
          <cell r="ED97">
            <v>0</v>
          </cell>
          <cell r="EE97">
            <v>0</v>
          </cell>
          <cell r="EF97">
            <v>0</v>
          </cell>
          <cell r="EG97">
            <v>0</v>
          </cell>
          <cell r="EH97">
            <v>0</v>
          </cell>
          <cell r="EI97">
            <v>0</v>
          </cell>
          <cell r="EJ97">
            <v>0</v>
          </cell>
          <cell r="EK97">
            <v>0</v>
          </cell>
          <cell r="EM97">
            <v>81.417000000000002</v>
          </cell>
          <cell r="EN97">
            <v>82.185999999999993</v>
          </cell>
          <cell r="EP97">
            <v>94.29</v>
          </cell>
          <cell r="EQ97">
            <v>95.879000000000005</v>
          </cell>
          <cell r="ES97">
            <v>17.356999999999999</v>
          </cell>
          <cell r="ET97">
            <v>20.091999999999999</v>
          </cell>
          <cell r="EX97">
            <v>3710.643</v>
          </cell>
          <cell r="EY97">
            <v>4502.9080000000004</v>
          </cell>
          <cell r="FA97">
            <v>0.88400000000000001</v>
          </cell>
          <cell r="FB97">
            <v>1.071</v>
          </cell>
          <cell r="FC97">
            <v>79.637</v>
          </cell>
          <cell r="FD97">
            <v>100.86199999999999</v>
          </cell>
          <cell r="FE97">
            <v>36.777000000000001</v>
          </cell>
          <cell r="FF97">
            <v>43.798999999999999</v>
          </cell>
          <cell r="FK97">
            <v>2863.3990000000003</v>
          </cell>
          <cell r="FL97">
            <v>2903.136</v>
          </cell>
          <cell r="FM97">
            <v>2879.0590000000002</v>
          </cell>
          <cell r="FN97">
            <v>63.959000000000003</v>
          </cell>
          <cell r="FO97">
            <v>30.326000000000001</v>
          </cell>
          <cell r="FP97">
            <v>333.86700000000002</v>
          </cell>
          <cell r="FQ97">
            <v>2474.9839999999999</v>
          </cell>
          <cell r="FR97">
            <v>2903.136</v>
          </cell>
          <cell r="FS97">
            <v>0</v>
          </cell>
          <cell r="FU97">
            <v>0.08</v>
          </cell>
          <cell r="FV97">
            <v>-345.77</v>
          </cell>
          <cell r="FW97">
            <v>0</v>
          </cell>
          <cell r="FX97">
            <v>0</v>
          </cell>
          <cell r="FY97">
            <v>0</v>
          </cell>
          <cell r="FZ97">
            <v>160.30000000000001</v>
          </cell>
          <cell r="GA97">
            <v>0.15</v>
          </cell>
          <cell r="GB97">
            <v>-559.20000000000005</v>
          </cell>
          <cell r="GE97">
            <v>0.25</v>
          </cell>
          <cell r="GF97">
            <v>-1130.75</v>
          </cell>
          <cell r="GO97">
            <v>1.2500000000000001E-2</v>
          </cell>
          <cell r="GP97">
            <v>-213.78</v>
          </cell>
          <cell r="GQ97" t="str">
            <v>72-21-329</v>
          </cell>
          <cell r="GR97">
            <v>288</v>
          </cell>
          <cell r="GS97">
            <v>-200</v>
          </cell>
          <cell r="GV97">
            <v>0</v>
          </cell>
          <cell r="GW97">
            <v>0</v>
          </cell>
          <cell r="GX97">
            <v>-559.54999999999995</v>
          </cell>
          <cell r="GY97">
            <v>-1889.95</v>
          </cell>
          <cell r="GZ97">
            <v>-2449.5</v>
          </cell>
          <cell r="HC97">
            <v>-2449.5</v>
          </cell>
          <cell r="HE97">
            <v>593.87174176700023</v>
          </cell>
          <cell r="HF97">
            <v>0.8939522399999984</v>
          </cell>
          <cell r="HG97">
            <v>107.22948294000007</v>
          </cell>
          <cell r="HH97">
            <v>186.99704323500001</v>
          </cell>
          <cell r="HI97">
            <v>45.648107296000106</v>
          </cell>
          <cell r="HJ97">
            <v>88.816644280000006</v>
          </cell>
          <cell r="HK97">
            <v>45.849708784000065</v>
          </cell>
          <cell r="HL97">
            <v>47.512600120000045</v>
          </cell>
          <cell r="HM97">
            <v>70.92420287199991</v>
          </cell>
        </row>
        <row r="98">
          <cell r="B98" t="str">
            <v>72-20-331</v>
          </cell>
          <cell r="C98" t="str">
            <v>Devon-GTH00086</v>
          </cell>
          <cell r="D98" t="str">
            <v>C E HALL A 1 H</v>
          </cell>
          <cell r="E98">
            <v>5891</v>
          </cell>
          <cell r="F98">
            <v>7113</v>
          </cell>
          <cell r="H98">
            <v>3.2389000000000001</v>
          </cell>
          <cell r="I98">
            <v>3.2389000000000001</v>
          </cell>
          <cell r="J98">
            <v>1.1645000000000001</v>
          </cell>
          <cell r="K98">
            <v>0.2283</v>
          </cell>
          <cell r="L98">
            <v>0.37280000000000002</v>
          </cell>
          <cell r="M98">
            <v>0.12330000000000001</v>
          </cell>
          <cell r="N98">
            <v>0.1255</v>
          </cell>
          <cell r="O98">
            <v>0.13739999999999999</v>
          </cell>
          <cell r="P98">
            <v>5.3906999999999998</v>
          </cell>
          <cell r="Q98">
            <v>0.47889999999999999</v>
          </cell>
          <cell r="R98">
            <v>1228.7</v>
          </cell>
          <cell r="T98" t="str">
            <v>PriceTableDevonNGL</v>
          </cell>
          <cell r="Y98">
            <v>41368</v>
          </cell>
          <cell r="Z98">
            <v>14.65</v>
          </cell>
          <cell r="AB98">
            <v>5606.1589999999997</v>
          </cell>
          <cell r="AC98">
            <v>6797.0770000000002</v>
          </cell>
          <cell r="AE98" t="str">
            <v>Yes</v>
          </cell>
          <cell r="AG98" t="str">
            <v>Yes</v>
          </cell>
          <cell r="AI98">
            <v>0.95</v>
          </cell>
          <cell r="AK98">
            <v>18991.940999999999</v>
          </cell>
          <cell r="AL98">
            <v>18991.940999999999</v>
          </cell>
          <cell r="AM98">
            <v>6828.28</v>
          </cell>
          <cell r="AN98">
            <v>1338.683</v>
          </cell>
          <cell r="AO98">
            <v>2185.9879999999998</v>
          </cell>
          <cell r="AP98">
            <v>722.99400000000003</v>
          </cell>
          <cell r="AQ98">
            <v>735.89400000000001</v>
          </cell>
          <cell r="AR98">
            <v>805.673</v>
          </cell>
          <cell r="AS98">
            <v>50601.393999999993</v>
          </cell>
          <cell r="AU98">
            <v>18157.788</v>
          </cell>
          <cell r="AV98">
            <v>18157.788</v>
          </cell>
          <cell r="AW98">
            <v>6528.3720000000003</v>
          </cell>
          <cell r="AX98">
            <v>1279.886</v>
          </cell>
          <cell r="AY98">
            <v>2089.9760000000001</v>
          </cell>
          <cell r="AZ98">
            <v>691.23900000000003</v>
          </cell>
          <cell r="BA98">
            <v>703.57299999999998</v>
          </cell>
          <cell r="BB98">
            <v>770.28599999999994</v>
          </cell>
          <cell r="BC98">
            <v>48378.908000000003</v>
          </cell>
          <cell r="BE98">
            <v>128.09899999999999</v>
          </cell>
          <cell r="BF98">
            <v>15363.475</v>
          </cell>
          <cell r="BG98">
            <v>6693.4449999999997</v>
          </cell>
          <cell r="BH98">
            <v>1185.758</v>
          </cell>
          <cell r="BI98">
            <v>2325.761</v>
          </cell>
          <cell r="BJ98">
            <v>707.56600000000003</v>
          </cell>
          <cell r="BK98">
            <v>723.54899999999998</v>
          </cell>
          <cell r="BL98">
            <v>808.67200000000003</v>
          </cell>
          <cell r="BM98">
            <v>27936.324999999997</v>
          </cell>
          <cell r="BO98">
            <v>128.09899999999999</v>
          </cell>
          <cell r="BP98">
            <v>15363.475</v>
          </cell>
          <cell r="BQ98">
            <v>6693.4449999999997</v>
          </cell>
          <cell r="BR98">
            <v>1185.758</v>
          </cell>
          <cell r="BS98">
            <v>2325.761</v>
          </cell>
          <cell r="BT98">
            <v>707.56600000000003</v>
          </cell>
          <cell r="BU98">
            <v>723.55</v>
          </cell>
          <cell r="BV98">
            <v>808.67100000000005</v>
          </cell>
          <cell r="BW98">
            <v>27936.324999999997</v>
          </cell>
          <cell r="BY98">
            <v>0</v>
          </cell>
          <cell r="BZ98">
            <v>0</v>
          </cell>
          <cell r="CA98">
            <v>0</v>
          </cell>
          <cell r="CB98">
            <v>0</v>
          </cell>
          <cell r="CC98">
            <v>0</v>
          </cell>
          <cell r="CD98">
            <v>0</v>
          </cell>
          <cell r="CE98">
            <v>0</v>
          </cell>
          <cell r="CF98">
            <v>0</v>
          </cell>
          <cell r="CG98">
            <v>0</v>
          </cell>
          <cell r="CI98">
            <v>121.694</v>
          </cell>
          <cell r="CJ98">
            <v>14595.300999999999</v>
          </cell>
          <cell r="CK98">
            <v>6358.7730000000001</v>
          </cell>
          <cell r="CL98">
            <v>1126.47</v>
          </cell>
          <cell r="CM98">
            <v>2209.473</v>
          </cell>
          <cell r="CN98">
            <v>672.18799999999999</v>
          </cell>
          <cell r="CO98">
            <v>687.37199999999996</v>
          </cell>
          <cell r="CP98">
            <v>768.23800000000006</v>
          </cell>
          <cell r="CQ98">
            <v>26539.509000000002</v>
          </cell>
          <cell r="CS98">
            <v>7.6</v>
          </cell>
          <cell r="CT98">
            <v>577.75400000000002</v>
          </cell>
          <cell r="CU98">
            <v>244.346</v>
          </cell>
          <cell r="CV98">
            <v>36.442</v>
          </cell>
          <cell r="CW98">
            <v>74.194000000000003</v>
          </cell>
          <cell r="CX98">
            <v>19.457999999999998</v>
          </cell>
          <cell r="CY98">
            <v>20.074999999999999</v>
          </cell>
          <cell r="CZ98">
            <v>19.777000000000001</v>
          </cell>
          <cell r="DB98">
            <v>7.6509999999999998</v>
          </cell>
          <cell r="DC98">
            <v>1019.213</v>
          </cell>
          <cell r="DD98">
            <v>612.87199999999996</v>
          </cell>
          <cell r="DE98">
            <v>118.137</v>
          </cell>
          <cell r="DF98">
            <v>241.274</v>
          </cell>
          <cell r="DG98">
            <v>77.605999999999995</v>
          </cell>
          <cell r="DH98">
            <v>80.22</v>
          </cell>
          <cell r="DI98">
            <v>95.393000000000001</v>
          </cell>
          <cell r="DJ98">
            <v>2252.3659999999995</v>
          </cell>
          <cell r="DL98">
            <v>0.22062000000000001</v>
          </cell>
          <cell r="DM98">
            <v>0.22062000000000001</v>
          </cell>
          <cell r="DN98">
            <v>0.87283500000000003</v>
          </cell>
          <cell r="DO98">
            <v>1.1972959999999999</v>
          </cell>
          <cell r="DP98">
            <v>1.18468</v>
          </cell>
          <cell r="DQ98">
            <v>1.986728</v>
          </cell>
          <cell r="DS98">
            <v>0</v>
          </cell>
          <cell r="DT98">
            <v>0</v>
          </cell>
          <cell r="DU98">
            <v>0</v>
          </cell>
          <cell r="DV98">
            <v>0</v>
          </cell>
          <cell r="DW98">
            <v>0</v>
          </cell>
          <cell r="DX98">
            <v>0</v>
          </cell>
          <cell r="DY98">
            <v>0</v>
          </cell>
          <cell r="DZ98">
            <v>0</v>
          </cell>
          <cell r="EA98">
            <v>0</v>
          </cell>
          <cell r="EC98">
            <v>0</v>
          </cell>
          <cell r="ED98">
            <v>0</v>
          </cell>
          <cell r="EE98">
            <v>0</v>
          </cell>
          <cell r="EF98">
            <v>0</v>
          </cell>
          <cell r="EG98">
            <v>0</v>
          </cell>
          <cell r="EH98">
            <v>0</v>
          </cell>
          <cell r="EI98">
            <v>0</v>
          </cell>
          <cell r="EJ98">
            <v>0</v>
          </cell>
          <cell r="EK98">
            <v>0</v>
          </cell>
          <cell r="EM98">
            <v>128.04</v>
          </cell>
          <cell r="EN98">
            <v>129.249</v>
          </cell>
          <cell r="EP98">
            <v>148.28399999999999</v>
          </cell>
          <cell r="EQ98">
            <v>150.78299999999999</v>
          </cell>
          <cell r="ES98">
            <v>27.298999999999999</v>
          </cell>
          <cell r="ET98">
            <v>31.598999999999997</v>
          </cell>
          <cell r="EX98">
            <v>5863.701</v>
          </cell>
          <cell r="EY98">
            <v>7081.4009999999998</v>
          </cell>
          <cell r="FA98">
            <v>1.3979999999999999</v>
          </cell>
          <cell r="FB98">
            <v>1.6850000000000001</v>
          </cell>
          <cell r="FC98">
            <v>125.845</v>
          </cell>
          <cell r="FD98">
            <v>158.619</v>
          </cell>
          <cell r="FE98">
            <v>58.116999999999997</v>
          </cell>
          <cell r="FF98">
            <v>68.88</v>
          </cell>
          <cell r="FK98">
            <v>4549.0029999999997</v>
          </cell>
          <cell r="FL98">
            <v>4612.1319999999996</v>
          </cell>
          <cell r="FM98">
            <v>4573.8819999999996</v>
          </cell>
          <cell r="FN98">
            <v>101.61</v>
          </cell>
          <cell r="FO98">
            <v>48.177999999999997</v>
          </cell>
          <cell r="FP98">
            <v>530.40499999999997</v>
          </cell>
          <cell r="FQ98">
            <v>3931.9380000000001</v>
          </cell>
          <cell r="FR98">
            <v>4612.1319999999996</v>
          </cell>
          <cell r="FS98">
            <v>0</v>
          </cell>
          <cell r="FU98">
            <v>0.08</v>
          </cell>
          <cell r="FV98">
            <v>-543.77</v>
          </cell>
          <cell r="FW98">
            <v>0</v>
          </cell>
          <cell r="FX98">
            <v>0</v>
          </cell>
          <cell r="FY98">
            <v>0</v>
          </cell>
          <cell r="FZ98">
            <v>162.5</v>
          </cell>
          <cell r="GA98">
            <v>0.15</v>
          </cell>
          <cell r="GB98">
            <v>-883.65</v>
          </cell>
          <cell r="GE98">
            <v>0.25</v>
          </cell>
          <cell r="GF98">
            <v>-1778.25</v>
          </cell>
          <cell r="GO98">
            <v>1.2500000000000001E-2</v>
          </cell>
          <cell r="GP98">
            <v>-331.74</v>
          </cell>
          <cell r="GQ98" t="str">
            <v xml:space="preserve"> </v>
          </cell>
          <cell r="GR98">
            <v>0</v>
          </cell>
          <cell r="GS98">
            <v>0</v>
          </cell>
          <cell r="GV98">
            <v>0</v>
          </cell>
          <cell r="GW98">
            <v>0</v>
          </cell>
          <cell r="GX98">
            <v>-875.51</v>
          </cell>
          <cell r="GY98">
            <v>-2661.9</v>
          </cell>
          <cell r="GZ98">
            <v>-3537.41</v>
          </cell>
          <cell r="HC98">
            <v>-3537.41</v>
          </cell>
          <cell r="HE98">
            <v>894.24208917999999</v>
          </cell>
          <cell r="HF98">
            <v>1.4130710999999971</v>
          </cell>
          <cell r="HG98">
            <v>169.47454788000022</v>
          </cell>
          <cell r="HH98">
            <v>292.11343511999962</v>
          </cell>
          <cell r="HI98">
            <v>70.985285248000011</v>
          </cell>
          <cell r="HJ98">
            <v>137.76406784</v>
          </cell>
          <cell r="HK98">
            <v>70.286463184000084</v>
          </cell>
          <cell r="HL98">
            <v>71.873858856000041</v>
          </cell>
          <cell r="HM98">
            <v>80.331359951999943</v>
          </cell>
        </row>
        <row r="99">
          <cell r="B99" t="str">
            <v>72-400-001</v>
          </cell>
          <cell r="C99" t="str">
            <v>Devon-GTH00086</v>
          </cell>
          <cell r="D99" t="str">
            <v>Smelley #1</v>
          </cell>
          <cell r="E99">
            <v>0</v>
          </cell>
          <cell r="F99">
            <v>0</v>
          </cell>
          <cell r="H99">
            <v>3.3818000000000001</v>
          </cell>
          <cell r="I99">
            <v>3.3818000000000001</v>
          </cell>
          <cell r="J99">
            <v>1.2886</v>
          </cell>
          <cell r="K99">
            <v>0.19040000000000001</v>
          </cell>
          <cell r="L99">
            <v>0.41870000000000002</v>
          </cell>
          <cell r="M99">
            <v>0.1239</v>
          </cell>
          <cell r="N99">
            <v>0.1484</v>
          </cell>
          <cell r="O99">
            <v>0.26040000000000002</v>
          </cell>
          <cell r="P99">
            <v>5.8121999999999998</v>
          </cell>
          <cell r="Q99">
            <v>0.57799999999999996</v>
          </cell>
          <cell r="R99">
            <v>1254.0999999999999</v>
          </cell>
          <cell r="T99" t="str">
            <v>PriceTableDevonNGL</v>
          </cell>
          <cell r="Y99">
            <v>40604</v>
          </cell>
          <cell r="Z99">
            <v>14.65</v>
          </cell>
          <cell r="AB99">
            <v>0</v>
          </cell>
          <cell r="AC99">
            <v>0</v>
          </cell>
          <cell r="AE99" t="str">
            <v>Yes</v>
          </cell>
          <cell r="AG99" t="str">
            <v>Yes</v>
          </cell>
          <cell r="AI99">
            <v>0.95</v>
          </cell>
          <cell r="AK99">
            <v>0</v>
          </cell>
          <cell r="AL99">
            <v>0</v>
          </cell>
          <cell r="AM99">
            <v>0</v>
          </cell>
          <cell r="AN99">
            <v>0</v>
          </cell>
          <cell r="AO99">
            <v>0</v>
          </cell>
          <cell r="AP99">
            <v>0</v>
          </cell>
          <cell r="AQ99">
            <v>0</v>
          </cell>
          <cell r="AR99">
            <v>0</v>
          </cell>
          <cell r="AS99">
            <v>0</v>
          </cell>
          <cell r="AU99">
            <v>0</v>
          </cell>
          <cell r="AV99">
            <v>0</v>
          </cell>
          <cell r="AW99">
            <v>0</v>
          </cell>
          <cell r="AX99">
            <v>0</v>
          </cell>
          <cell r="AY99">
            <v>0</v>
          </cell>
          <cell r="AZ99">
            <v>0</v>
          </cell>
          <cell r="BA99">
            <v>0</v>
          </cell>
          <cell r="BB99">
            <v>0</v>
          </cell>
          <cell r="BC99">
            <v>0</v>
          </cell>
          <cell r="BE99">
            <v>0</v>
          </cell>
          <cell r="BF99">
            <v>0</v>
          </cell>
          <cell r="BG99">
            <v>0</v>
          </cell>
          <cell r="BH99">
            <v>0</v>
          </cell>
          <cell r="BI99">
            <v>0</v>
          </cell>
          <cell r="BJ99">
            <v>0</v>
          </cell>
          <cell r="BK99">
            <v>0</v>
          </cell>
          <cell r="BL99">
            <v>0</v>
          </cell>
          <cell r="BM99">
            <v>0</v>
          </cell>
          <cell r="BO99">
            <v>0</v>
          </cell>
          <cell r="BP99">
            <v>0</v>
          </cell>
          <cell r="BQ99">
            <v>0</v>
          </cell>
          <cell r="BR99">
            <v>0</v>
          </cell>
          <cell r="BS99">
            <v>0</v>
          </cell>
          <cell r="BT99">
            <v>0</v>
          </cell>
          <cell r="BU99">
            <v>0</v>
          </cell>
          <cell r="BV99">
            <v>0</v>
          </cell>
          <cell r="BW99">
            <v>0</v>
          </cell>
          <cell r="BY99">
            <v>0</v>
          </cell>
          <cell r="BZ99">
            <v>0</v>
          </cell>
          <cell r="CA99">
            <v>0</v>
          </cell>
          <cell r="CB99">
            <v>0</v>
          </cell>
          <cell r="CC99">
            <v>0</v>
          </cell>
          <cell r="CD99">
            <v>0</v>
          </cell>
          <cell r="CE99">
            <v>0</v>
          </cell>
          <cell r="CF99">
            <v>0</v>
          </cell>
          <cell r="CG99">
            <v>0</v>
          </cell>
          <cell r="CI99">
            <v>0</v>
          </cell>
          <cell r="CJ99">
            <v>0</v>
          </cell>
          <cell r="CK99">
            <v>0</v>
          </cell>
          <cell r="CL99">
            <v>0</v>
          </cell>
          <cell r="CM99">
            <v>0</v>
          </cell>
          <cell r="CN99">
            <v>0</v>
          </cell>
          <cell r="CO99">
            <v>0</v>
          </cell>
          <cell r="CP99">
            <v>0</v>
          </cell>
          <cell r="CQ99">
            <v>0</v>
          </cell>
          <cell r="CS99">
            <v>0</v>
          </cell>
          <cell r="CT99">
            <v>0</v>
          </cell>
          <cell r="CU99">
            <v>0</v>
          </cell>
          <cell r="CV99">
            <v>0</v>
          </cell>
          <cell r="CW99">
            <v>0</v>
          </cell>
          <cell r="CX99">
            <v>0</v>
          </cell>
          <cell r="CY99">
            <v>0</v>
          </cell>
          <cell r="CZ99">
            <v>0</v>
          </cell>
          <cell r="DB99">
            <v>0</v>
          </cell>
          <cell r="DC99">
            <v>0</v>
          </cell>
          <cell r="DD99">
            <v>0</v>
          </cell>
          <cell r="DE99">
            <v>0</v>
          </cell>
          <cell r="DF99">
            <v>0</v>
          </cell>
          <cell r="DG99">
            <v>0</v>
          </cell>
          <cell r="DH99">
            <v>0</v>
          </cell>
          <cell r="DI99">
            <v>0</v>
          </cell>
          <cell r="DJ99">
            <v>0</v>
          </cell>
          <cell r="DL99">
            <v>0.22062000000000001</v>
          </cell>
          <cell r="DM99">
            <v>0.22062000000000001</v>
          </cell>
          <cell r="DN99">
            <v>0.87283500000000003</v>
          </cell>
          <cell r="DO99">
            <v>1.1972959999999999</v>
          </cell>
          <cell r="DP99">
            <v>1.18468</v>
          </cell>
          <cell r="DQ99">
            <v>1.986728</v>
          </cell>
          <cell r="DS99">
            <v>0</v>
          </cell>
          <cell r="DT99">
            <v>0</v>
          </cell>
          <cell r="DU99">
            <v>0</v>
          </cell>
          <cell r="DV99">
            <v>0</v>
          </cell>
          <cell r="DW99">
            <v>0</v>
          </cell>
          <cell r="DX99">
            <v>0</v>
          </cell>
          <cell r="DY99">
            <v>0</v>
          </cell>
          <cell r="DZ99">
            <v>0</v>
          </cell>
          <cell r="EA99">
            <v>0</v>
          </cell>
          <cell r="EC99">
            <v>0</v>
          </cell>
          <cell r="ED99">
            <v>0</v>
          </cell>
          <cell r="EE99">
            <v>0</v>
          </cell>
          <cell r="EF99">
            <v>0</v>
          </cell>
          <cell r="EG99">
            <v>0</v>
          </cell>
          <cell r="EH99">
            <v>0</v>
          </cell>
          <cell r="EI99">
            <v>0</v>
          </cell>
          <cell r="EJ99">
            <v>0</v>
          </cell>
          <cell r="EK99">
            <v>0</v>
          </cell>
          <cell r="EM99">
            <v>0</v>
          </cell>
          <cell r="EN99">
            <v>0</v>
          </cell>
          <cell r="EP99">
            <v>0</v>
          </cell>
          <cell r="EQ99">
            <v>0</v>
          </cell>
          <cell r="ES99">
            <v>0</v>
          </cell>
          <cell r="ET99">
            <v>0</v>
          </cell>
          <cell r="EX99">
            <v>0</v>
          </cell>
          <cell r="EY99">
            <v>0</v>
          </cell>
          <cell r="FA99">
            <v>0</v>
          </cell>
          <cell r="FB99">
            <v>0</v>
          </cell>
          <cell r="FC99">
            <v>0</v>
          </cell>
          <cell r="FD99">
            <v>0</v>
          </cell>
          <cell r="FE99">
            <v>0</v>
          </cell>
          <cell r="FF99">
            <v>0</v>
          </cell>
          <cell r="FK99">
            <v>0</v>
          </cell>
          <cell r="FL99">
            <v>0</v>
          </cell>
          <cell r="FM99">
            <v>0</v>
          </cell>
          <cell r="FN99">
            <v>0</v>
          </cell>
          <cell r="FO99">
            <v>0</v>
          </cell>
          <cell r="FP99">
            <v>0</v>
          </cell>
          <cell r="FQ99">
            <v>0</v>
          </cell>
          <cell r="FR99">
            <v>0</v>
          </cell>
          <cell r="FS99">
            <v>0</v>
          </cell>
          <cell r="FU99">
            <v>0.08</v>
          </cell>
          <cell r="FV99">
            <v>0</v>
          </cell>
          <cell r="FW99">
            <v>0</v>
          </cell>
          <cell r="FX99">
            <v>0</v>
          </cell>
          <cell r="FY99">
            <v>-75</v>
          </cell>
          <cell r="FZ99">
            <v>165.9</v>
          </cell>
          <cell r="GA99">
            <v>0</v>
          </cell>
          <cell r="GB99">
            <v>0</v>
          </cell>
          <cell r="GE99">
            <v>0.25</v>
          </cell>
          <cell r="GF99">
            <v>0</v>
          </cell>
          <cell r="GO99">
            <v>1.2500000000000001E-2</v>
          </cell>
          <cell r="GP99">
            <v>0</v>
          </cell>
          <cell r="GQ99" t="str">
            <v xml:space="preserve"> </v>
          </cell>
          <cell r="GR99">
            <v>0</v>
          </cell>
          <cell r="GS99">
            <v>0</v>
          </cell>
          <cell r="GV99">
            <v>0</v>
          </cell>
          <cell r="GW99">
            <v>0</v>
          </cell>
          <cell r="GX99">
            <v>0</v>
          </cell>
          <cell r="GY99">
            <v>-75</v>
          </cell>
          <cell r="GZ99">
            <v>-75</v>
          </cell>
          <cell r="HC99">
            <v>-75</v>
          </cell>
          <cell r="HE99">
            <v>0</v>
          </cell>
          <cell r="HF99">
            <v>0</v>
          </cell>
          <cell r="HG99">
            <v>0</v>
          </cell>
          <cell r="HH99">
            <v>0</v>
          </cell>
          <cell r="HI99">
            <v>0</v>
          </cell>
          <cell r="HJ99">
            <v>0</v>
          </cell>
          <cell r="HK99">
            <v>0</v>
          </cell>
          <cell r="HL99">
            <v>0</v>
          </cell>
          <cell r="HM99">
            <v>0</v>
          </cell>
        </row>
        <row r="100">
          <cell r="B100" t="str">
            <v>72-400-003</v>
          </cell>
          <cell r="C100" t="str">
            <v>Devon-GTH00086</v>
          </cell>
          <cell r="D100" t="str">
            <v>Smelley #3H</v>
          </cell>
          <cell r="E100">
            <v>1466</v>
          </cell>
          <cell r="F100">
            <v>1791</v>
          </cell>
          <cell r="H100">
            <v>3.3155000000000001</v>
          </cell>
          <cell r="I100">
            <v>3.3155000000000001</v>
          </cell>
          <cell r="J100">
            <v>1.1903999999999999</v>
          </cell>
          <cell r="K100">
            <v>0.24099999999999999</v>
          </cell>
          <cell r="L100">
            <v>0.40410000000000001</v>
          </cell>
          <cell r="M100">
            <v>0.1424</v>
          </cell>
          <cell r="N100">
            <v>0.14080000000000001</v>
          </cell>
          <cell r="O100">
            <v>0.18</v>
          </cell>
          <cell r="P100">
            <v>5.6142000000000003</v>
          </cell>
          <cell r="Q100">
            <v>0.59279999999999999</v>
          </cell>
          <cell r="R100">
            <v>1241.2</v>
          </cell>
          <cell r="T100" t="str">
            <v>PriceTableDevonNGL</v>
          </cell>
          <cell r="Y100">
            <v>41425</v>
          </cell>
          <cell r="Z100">
            <v>14.65</v>
          </cell>
          <cell r="AB100">
            <v>1395.04</v>
          </cell>
          <cell r="AC100">
            <v>1711.453</v>
          </cell>
          <cell r="AE100" t="str">
            <v>Yes</v>
          </cell>
          <cell r="AG100" t="str">
            <v>Yes</v>
          </cell>
          <cell r="AI100">
            <v>0.95</v>
          </cell>
          <cell r="AK100">
            <v>4837.7359999999999</v>
          </cell>
          <cell r="AL100">
            <v>4837.7359999999999</v>
          </cell>
          <cell r="AM100">
            <v>1736.9449999999999</v>
          </cell>
          <cell r="AN100">
            <v>351.65</v>
          </cell>
          <cell r="AO100">
            <v>589.63300000000004</v>
          </cell>
          <cell r="AP100">
            <v>207.78</v>
          </cell>
          <cell r="AQ100">
            <v>205.44499999999999</v>
          </cell>
          <cell r="AR100">
            <v>262.64299999999997</v>
          </cell>
          <cell r="AS100">
            <v>13029.567999999999</v>
          </cell>
          <cell r="AU100">
            <v>4625.2550000000001</v>
          </cell>
          <cell r="AV100">
            <v>4625.2550000000001</v>
          </cell>
          <cell r="AW100">
            <v>1660.6559999999999</v>
          </cell>
          <cell r="AX100">
            <v>336.20499999999998</v>
          </cell>
          <cell r="AY100">
            <v>563.73599999999999</v>
          </cell>
          <cell r="AZ100">
            <v>198.654</v>
          </cell>
          <cell r="BA100">
            <v>196.422</v>
          </cell>
          <cell r="BB100">
            <v>251.107</v>
          </cell>
          <cell r="BC100">
            <v>12457.290000000003</v>
          </cell>
          <cell r="BE100">
            <v>32.630000000000003</v>
          </cell>
          <cell r="BF100">
            <v>3913.4720000000002</v>
          </cell>
          <cell r="BG100">
            <v>1702.646</v>
          </cell>
          <cell r="BH100">
            <v>311.47899999999998</v>
          </cell>
          <cell r="BI100">
            <v>627.33500000000004</v>
          </cell>
          <cell r="BJ100">
            <v>203.346</v>
          </cell>
          <cell r="BK100">
            <v>201.999</v>
          </cell>
          <cell r="BL100">
            <v>263.62099999999998</v>
          </cell>
          <cell r="BM100">
            <v>7256.5280000000012</v>
          </cell>
          <cell r="BO100">
            <v>32.630000000000003</v>
          </cell>
          <cell r="BP100">
            <v>3913.4720000000002</v>
          </cell>
          <cell r="BQ100">
            <v>1702.6469999999999</v>
          </cell>
          <cell r="BR100">
            <v>311.47899999999998</v>
          </cell>
          <cell r="BS100">
            <v>627.33500000000004</v>
          </cell>
          <cell r="BT100">
            <v>203.346</v>
          </cell>
          <cell r="BU100">
            <v>201.999</v>
          </cell>
          <cell r="BV100">
            <v>263.62</v>
          </cell>
          <cell r="BW100">
            <v>7256.5279999999993</v>
          </cell>
          <cell r="BY100">
            <v>0</v>
          </cell>
          <cell r="BZ100">
            <v>0</v>
          </cell>
          <cell r="CA100">
            <v>0</v>
          </cell>
          <cell r="CB100">
            <v>0</v>
          </cell>
          <cell r="CC100">
            <v>0</v>
          </cell>
          <cell r="CD100">
            <v>0</v>
          </cell>
          <cell r="CE100">
            <v>0</v>
          </cell>
          <cell r="CF100">
            <v>0</v>
          </cell>
          <cell r="CG100">
            <v>0</v>
          </cell>
          <cell r="CI100">
            <v>30.998999999999999</v>
          </cell>
          <cell r="CJ100">
            <v>3717.7979999999998</v>
          </cell>
          <cell r="CK100">
            <v>1617.5139999999999</v>
          </cell>
          <cell r="CL100">
            <v>295.90499999999997</v>
          </cell>
          <cell r="CM100">
            <v>595.96799999999996</v>
          </cell>
          <cell r="CN100">
            <v>193.179</v>
          </cell>
          <cell r="CO100">
            <v>191.899</v>
          </cell>
          <cell r="CP100">
            <v>250.44</v>
          </cell>
          <cell r="CQ100">
            <v>6893.7019999999993</v>
          </cell>
          <cell r="CS100">
            <v>1.9359999999999999</v>
          </cell>
          <cell r="CT100">
            <v>147.16900000000001</v>
          </cell>
          <cell r="CU100">
            <v>62.155999999999999</v>
          </cell>
          <cell r="CV100">
            <v>9.5730000000000004</v>
          </cell>
          <cell r="CW100">
            <v>20.013000000000002</v>
          </cell>
          <cell r="CX100">
            <v>5.5919999999999996</v>
          </cell>
          <cell r="CY100">
            <v>5.6050000000000004</v>
          </cell>
          <cell r="CZ100">
            <v>6.4470000000000001</v>
          </cell>
          <cell r="DB100">
            <v>1.9490000000000001</v>
          </cell>
          <cell r="DC100">
            <v>259.62</v>
          </cell>
          <cell r="DD100">
            <v>155.899</v>
          </cell>
          <cell r="DE100">
            <v>31.033000000000001</v>
          </cell>
          <cell r="DF100">
            <v>65.08</v>
          </cell>
          <cell r="DG100">
            <v>22.303000000000001</v>
          </cell>
          <cell r="DH100">
            <v>22.396000000000001</v>
          </cell>
          <cell r="DI100">
            <v>31.097000000000001</v>
          </cell>
          <cell r="DJ100">
            <v>589.37699999999995</v>
          </cell>
          <cell r="DL100">
            <v>0.22062000000000001</v>
          </cell>
          <cell r="DM100">
            <v>0.22062000000000001</v>
          </cell>
          <cell r="DN100">
            <v>0.87283500000000003</v>
          </cell>
          <cell r="DO100">
            <v>1.1972959999999999</v>
          </cell>
          <cell r="DP100">
            <v>1.18468</v>
          </cell>
          <cell r="DQ100">
            <v>1.986728</v>
          </cell>
          <cell r="DS100">
            <v>0</v>
          </cell>
          <cell r="DT100">
            <v>0</v>
          </cell>
          <cell r="DU100">
            <v>0</v>
          </cell>
          <cell r="DV100">
            <v>0</v>
          </cell>
          <cell r="DW100">
            <v>0</v>
          </cell>
          <cell r="DX100">
            <v>0</v>
          </cell>
          <cell r="DY100">
            <v>0</v>
          </cell>
          <cell r="DZ100">
            <v>0</v>
          </cell>
          <cell r="EA100">
            <v>0</v>
          </cell>
          <cell r="EC100">
            <v>0</v>
          </cell>
          <cell r="ED100">
            <v>0</v>
          </cell>
          <cell r="EE100">
            <v>0</v>
          </cell>
          <cell r="EF100">
            <v>0</v>
          </cell>
          <cell r="EG100">
            <v>0</v>
          </cell>
          <cell r="EH100">
            <v>0</v>
          </cell>
          <cell r="EI100">
            <v>0</v>
          </cell>
          <cell r="EJ100">
            <v>0</v>
          </cell>
          <cell r="EK100">
            <v>0</v>
          </cell>
          <cell r="EM100">
            <v>32.238999999999997</v>
          </cell>
          <cell r="EN100">
            <v>32.543999999999997</v>
          </cell>
          <cell r="EP100">
            <v>37.337000000000003</v>
          </cell>
          <cell r="EQ100">
            <v>37.966000000000001</v>
          </cell>
          <cell r="ES100">
            <v>6.8729999999999993</v>
          </cell>
          <cell r="ET100">
            <v>7.9559999999999995</v>
          </cell>
          <cell r="EX100">
            <v>1459.127</v>
          </cell>
          <cell r="EY100">
            <v>1783.0440000000001</v>
          </cell>
          <cell r="FA100">
            <v>0.34799999999999998</v>
          </cell>
          <cell r="FB100">
            <v>0.42399999999999999</v>
          </cell>
          <cell r="FC100">
            <v>31.315000000000001</v>
          </cell>
          <cell r="FD100">
            <v>39.939</v>
          </cell>
          <cell r="FE100">
            <v>14.462</v>
          </cell>
          <cell r="FF100">
            <v>17.343</v>
          </cell>
          <cell r="FK100">
            <v>1123.1570000000002</v>
          </cell>
          <cell r="FL100">
            <v>1138.7439999999999</v>
          </cell>
          <cell r="FM100">
            <v>1129.3</v>
          </cell>
          <cell r="FN100">
            <v>25.088000000000001</v>
          </cell>
          <cell r="FO100">
            <v>11.895</v>
          </cell>
          <cell r="FP100">
            <v>130.958</v>
          </cell>
          <cell r="FQ100">
            <v>970.803</v>
          </cell>
          <cell r="FR100">
            <v>1138.7439999999999</v>
          </cell>
          <cell r="FS100">
            <v>0</v>
          </cell>
          <cell r="FU100">
            <v>0.08</v>
          </cell>
          <cell r="FV100">
            <v>-136.91999999999999</v>
          </cell>
          <cell r="FW100">
            <v>0</v>
          </cell>
          <cell r="FX100">
            <v>0</v>
          </cell>
          <cell r="FY100">
            <v>0</v>
          </cell>
          <cell r="FZ100">
            <v>162.4</v>
          </cell>
          <cell r="GA100">
            <v>0.15</v>
          </cell>
          <cell r="GB100">
            <v>-219.9</v>
          </cell>
          <cell r="GE100">
            <v>0.25</v>
          </cell>
          <cell r="GF100">
            <v>-447.75</v>
          </cell>
          <cell r="GO100">
            <v>1.2500000000000001E-2</v>
          </cell>
          <cell r="GP100">
            <v>-86.17</v>
          </cell>
          <cell r="GQ100" t="str">
            <v>72-402-003</v>
          </cell>
          <cell r="GR100">
            <v>1218</v>
          </cell>
          <cell r="GS100">
            <v>-200</v>
          </cell>
          <cell r="GV100">
            <v>0</v>
          </cell>
          <cell r="GW100">
            <v>0</v>
          </cell>
          <cell r="GX100">
            <v>-223.08999999999997</v>
          </cell>
          <cell r="GY100">
            <v>-867.65</v>
          </cell>
          <cell r="GZ100">
            <v>-1090.7399999999998</v>
          </cell>
          <cell r="HC100">
            <v>-1090.7399999999998</v>
          </cell>
          <cell r="HE100">
            <v>240.09424192800023</v>
          </cell>
          <cell r="HF100">
            <v>0.35983122000000084</v>
          </cell>
          <cell r="HG100">
            <v>43.169597880000097</v>
          </cell>
          <cell r="HH100">
            <v>74.30618922000005</v>
          </cell>
          <cell r="HI100">
            <v>18.646687904000014</v>
          </cell>
          <cell r="HJ100">
            <v>37.159857560000091</v>
          </cell>
          <cell r="HK100">
            <v>20.199063576000004</v>
          </cell>
          <cell r="HL100">
            <v>20.065952799999991</v>
          </cell>
          <cell r="HM100">
            <v>26.187061767999968</v>
          </cell>
        </row>
        <row r="101">
          <cell r="B101" t="str">
            <v>72-400-010</v>
          </cell>
          <cell r="C101" t="str">
            <v>Devon-GTH00086</v>
          </cell>
          <cell r="D101" t="str">
            <v>M&amp;J Bar None #1</v>
          </cell>
          <cell r="E101">
            <v>116</v>
          </cell>
          <cell r="F101">
            <v>138</v>
          </cell>
          <cell r="H101">
            <v>3.2585000000000002</v>
          </cell>
          <cell r="I101">
            <v>3.2585000000000002</v>
          </cell>
          <cell r="J101">
            <v>1.2000999999999999</v>
          </cell>
          <cell r="K101">
            <v>0.1749</v>
          </cell>
          <cell r="L101">
            <v>0.36309999999999998</v>
          </cell>
          <cell r="M101">
            <v>0.10440000000000001</v>
          </cell>
          <cell r="N101">
            <v>0.1192</v>
          </cell>
          <cell r="O101">
            <v>0.156</v>
          </cell>
          <cell r="P101">
            <v>5.3761999999999999</v>
          </cell>
          <cell r="Q101">
            <v>0.45400000000000001</v>
          </cell>
          <cell r="R101">
            <v>1225.9000000000001</v>
          </cell>
          <cell r="T101" t="str">
            <v>PriceTableDevonNGL</v>
          </cell>
          <cell r="Y101">
            <v>41326</v>
          </cell>
          <cell r="Z101">
            <v>14.65</v>
          </cell>
          <cell r="AB101">
            <v>110.398</v>
          </cell>
          <cell r="AC101">
            <v>131.87100000000001</v>
          </cell>
          <cell r="AE101" t="str">
            <v>Yes</v>
          </cell>
          <cell r="AG101" t="str">
            <v>Yes</v>
          </cell>
          <cell r="AI101">
            <v>0.95</v>
          </cell>
          <cell r="AK101">
            <v>376.25900000000001</v>
          </cell>
          <cell r="AL101">
            <v>376.25900000000001</v>
          </cell>
          <cell r="AM101">
            <v>138.57599999999999</v>
          </cell>
          <cell r="AN101">
            <v>20.196000000000002</v>
          </cell>
          <cell r="AO101">
            <v>41.927</v>
          </cell>
          <cell r="AP101">
            <v>12.055</v>
          </cell>
          <cell r="AQ101">
            <v>13.763999999999999</v>
          </cell>
          <cell r="AR101">
            <v>18.013000000000002</v>
          </cell>
          <cell r="AS101">
            <v>997.04900000000009</v>
          </cell>
          <cell r="AU101">
            <v>359.73200000000003</v>
          </cell>
          <cell r="AV101">
            <v>359.73200000000003</v>
          </cell>
          <cell r="AW101">
            <v>132.489</v>
          </cell>
          <cell r="AX101">
            <v>19.309000000000001</v>
          </cell>
          <cell r="AY101">
            <v>40.085999999999999</v>
          </cell>
          <cell r="AZ101">
            <v>11.526</v>
          </cell>
          <cell r="BA101">
            <v>13.159000000000001</v>
          </cell>
          <cell r="BB101">
            <v>17.222000000000001</v>
          </cell>
          <cell r="BC101">
            <v>953.255</v>
          </cell>
          <cell r="BE101">
            <v>2.5379999999999998</v>
          </cell>
          <cell r="BF101">
            <v>304.37400000000002</v>
          </cell>
          <cell r="BG101">
            <v>135.84</v>
          </cell>
          <cell r="BH101">
            <v>17.888999999999999</v>
          </cell>
          <cell r="BI101">
            <v>44.607999999999997</v>
          </cell>
          <cell r="BJ101">
            <v>11.798</v>
          </cell>
          <cell r="BK101">
            <v>13.532999999999999</v>
          </cell>
          <cell r="BL101">
            <v>18.079999999999998</v>
          </cell>
          <cell r="BM101">
            <v>548.66000000000008</v>
          </cell>
          <cell r="BO101">
            <v>2.5379999999999998</v>
          </cell>
          <cell r="BP101">
            <v>304.37299999999999</v>
          </cell>
          <cell r="BQ101">
            <v>135.839</v>
          </cell>
          <cell r="BR101">
            <v>17.888999999999999</v>
          </cell>
          <cell r="BS101">
            <v>44.607999999999997</v>
          </cell>
          <cell r="BT101">
            <v>11.798</v>
          </cell>
          <cell r="BU101">
            <v>13.532999999999999</v>
          </cell>
          <cell r="BV101">
            <v>18.079999999999998</v>
          </cell>
          <cell r="BW101">
            <v>548.65800000000002</v>
          </cell>
          <cell r="BY101">
            <v>0</v>
          </cell>
          <cell r="BZ101">
            <v>0</v>
          </cell>
          <cell r="CA101">
            <v>0</v>
          </cell>
          <cell r="CB101">
            <v>0</v>
          </cell>
          <cell r="CC101">
            <v>0</v>
          </cell>
          <cell r="CD101">
            <v>0</v>
          </cell>
          <cell r="CE101">
            <v>0</v>
          </cell>
          <cell r="CF101">
            <v>0</v>
          </cell>
          <cell r="CG101">
            <v>0</v>
          </cell>
          <cell r="CI101">
            <v>2.411</v>
          </cell>
          <cell r="CJ101">
            <v>289.15499999999997</v>
          </cell>
          <cell r="CK101">
            <v>129.048</v>
          </cell>
          <cell r="CL101">
            <v>16.995000000000001</v>
          </cell>
          <cell r="CM101">
            <v>42.378</v>
          </cell>
          <cell r="CN101">
            <v>11.208</v>
          </cell>
          <cell r="CO101">
            <v>12.856</v>
          </cell>
          <cell r="CP101">
            <v>17.175999999999998</v>
          </cell>
          <cell r="CQ101">
            <v>521.22699999999998</v>
          </cell>
          <cell r="CS101">
            <v>0.151</v>
          </cell>
          <cell r="CT101">
            <v>11.446</v>
          </cell>
          <cell r="CU101">
            <v>4.9589999999999996</v>
          </cell>
          <cell r="CV101">
            <v>0.55000000000000004</v>
          </cell>
          <cell r="CW101">
            <v>1.423</v>
          </cell>
          <cell r="CX101">
            <v>0.32400000000000001</v>
          </cell>
          <cell r="CY101">
            <v>0.375</v>
          </cell>
          <cell r="CZ101">
            <v>0.442</v>
          </cell>
          <cell r="DB101">
            <v>0.152</v>
          </cell>
          <cell r="DC101">
            <v>20.192</v>
          </cell>
          <cell r="DD101">
            <v>12.438000000000001</v>
          </cell>
          <cell r="DE101">
            <v>1.782</v>
          </cell>
          <cell r="DF101">
            <v>4.6280000000000001</v>
          </cell>
          <cell r="DG101">
            <v>1.294</v>
          </cell>
          <cell r="DH101">
            <v>1.5</v>
          </cell>
          <cell r="DI101">
            <v>2.133</v>
          </cell>
          <cell r="DJ101">
            <v>44.119000000000007</v>
          </cell>
          <cell r="DL101">
            <v>0.22062000000000001</v>
          </cell>
          <cell r="DM101">
            <v>0.22062000000000001</v>
          </cell>
          <cell r="DN101">
            <v>0.87283500000000003</v>
          </cell>
          <cell r="DO101">
            <v>1.1972959999999999</v>
          </cell>
          <cell r="DP101">
            <v>1.18468</v>
          </cell>
          <cell r="DQ101">
            <v>1.986728</v>
          </cell>
          <cell r="DS101">
            <v>0</v>
          </cell>
          <cell r="DT101">
            <v>0</v>
          </cell>
          <cell r="DU101">
            <v>0</v>
          </cell>
          <cell r="DV101">
            <v>0</v>
          </cell>
          <cell r="DW101">
            <v>0</v>
          </cell>
          <cell r="DX101">
            <v>0</v>
          </cell>
          <cell r="DY101">
            <v>0</v>
          </cell>
          <cell r="DZ101">
            <v>0</v>
          </cell>
          <cell r="EA101">
            <v>0</v>
          </cell>
          <cell r="EC101">
            <v>0</v>
          </cell>
          <cell r="ED101">
            <v>0</v>
          </cell>
          <cell r="EE101">
            <v>0</v>
          </cell>
          <cell r="EF101">
            <v>0</v>
          </cell>
          <cell r="EG101">
            <v>0</v>
          </cell>
          <cell r="EH101">
            <v>0</v>
          </cell>
          <cell r="EI101">
            <v>0</v>
          </cell>
          <cell r="EJ101">
            <v>0</v>
          </cell>
          <cell r="EK101">
            <v>0</v>
          </cell>
          <cell r="EM101">
            <v>2.4840000000000004</v>
          </cell>
          <cell r="EN101">
            <v>2.508</v>
          </cell>
          <cell r="EP101">
            <v>2.8769999999999998</v>
          </cell>
          <cell r="EQ101">
            <v>2.9249999999999998</v>
          </cell>
          <cell r="ES101">
            <v>0.53</v>
          </cell>
          <cell r="ET101">
            <v>0.61299999999999999</v>
          </cell>
          <cell r="EX101">
            <v>115.47</v>
          </cell>
          <cell r="EY101">
            <v>137.387</v>
          </cell>
          <cell r="FA101">
            <v>2.8000000000000001E-2</v>
          </cell>
          <cell r="FB101">
            <v>3.3000000000000002E-2</v>
          </cell>
          <cell r="FC101">
            <v>2.4780000000000002</v>
          </cell>
          <cell r="FD101">
            <v>3.077</v>
          </cell>
          <cell r="FE101">
            <v>1.1439999999999999</v>
          </cell>
          <cell r="FF101">
            <v>1.3360000000000001</v>
          </cell>
          <cell r="FK101">
            <v>87.835000000000008</v>
          </cell>
          <cell r="FL101">
            <v>89.054000000000002</v>
          </cell>
          <cell r="FM101">
            <v>88.314999999999998</v>
          </cell>
          <cell r="FN101">
            <v>1.962</v>
          </cell>
          <cell r="FO101">
            <v>0.93</v>
          </cell>
          <cell r="FP101">
            <v>10.241</v>
          </cell>
          <cell r="FQ101">
            <v>75.92</v>
          </cell>
          <cell r="FR101">
            <v>89.054000000000002</v>
          </cell>
          <cell r="FS101">
            <v>0</v>
          </cell>
          <cell r="FU101">
            <v>0.08</v>
          </cell>
          <cell r="FV101">
            <v>-10.55</v>
          </cell>
          <cell r="FW101">
            <v>0</v>
          </cell>
          <cell r="FX101">
            <v>0</v>
          </cell>
          <cell r="FY101">
            <v>-75</v>
          </cell>
          <cell r="FZ101">
            <v>192.3</v>
          </cell>
          <cell r="GA101">
            <v>0.15</v>
          </cell>
          <cell r="GB101">
            <v>-17.399999999999999</v>
          </cell>
          <cell r="GE101">
            <v>0.25</v>
          </cell>
          <cell r="GF101">
            <v>-34.5</v>
          </cell>
          <cell r="GO101">
            <v>1.2500000000000001E-2</v>
          </cell>
          <cell r="GP101">
            <v>-6.52</v>
          </cell>
          <cell r="GQ101" t="str">
            <v xml:space="preserve"> </v>
          </cell>
          <cell r="GR101">
            <v>0</v>
          </cell>
          <cell r="GS101">
            <v>0</v>
          </cell>
          <cell r="GV101">
            <v>0</v>
          </cell>
          <cell r="GW101">
            <v>0</v>
          </cell>
          <cell r="GX101">
            <v>-17.07</v>
          </cell>
          <cell r="GY101">
            <v>-126.9</v>
          </cell>
          <cell r="GZ101">
            <v>-143.97</v>
          </cell>
          <cell r="HC101">
            <v>-143.97</v>
          </cell>
          <cell r="HE101">
            <v>17.339335352000006</v>
          </cell>
          <cell r="HF101">
            <v>2.8018739999999952E-2</v>
          </cell>
          <cell r="HG101">
            <v>3.3576157800000113</v>
          </cell>
          <cell r="HH101">
            <v>5.9282953200000019</v>
          </cell>
          <cell r="HI101">
            <v>1.0703826239999981</v>
          </cell>
          <cell r="HJ101">
            <v>2.6418363999999963</v>
          </cell>
          <cell r="HK101">
            <v>1.1721695199999997</v>
          </cell>
          <cell r="HL101">
            <v>1.3450148559999993</v>
          </cell>
          <cell r="HM101">
            <v>1.7960021119999998</v>
          </cell>
        </row>
        <row r="102">
          <cell r="B102" t="str">
            <v>72-400-013</v>
          </cell>
          <cell r="C102" t="str">
            <v>Devon-GTH00086</v>
          </cell>
          <cell r="D102" t="str">
            <v>Bedinger North #1H</v>
          </cell>
          <cell r="E102">
            <v>7375</v>
          </cell>
          <cell r="F102">
            <v>8927</v>
          </cell>
          <cell r="H102">
            <v>3.2944</v>
          </cell>
          <cell r="I102">
            <v>3.2944</v>
          </cell>
          <cell r="J102">
            <v>1.1487000000000001</v>
          </cell>
          <cell r="K102">
            <v>0.21890000000000001</v>
          </cell>
          <cell r="L102">
            <v>0.36459999999999998</v>
          </cell>
          <cell r="M102">
            <v>0.1208</v>
          </cell>
          <cell r="N102">
            <v>0.1234</v>
          </cell>
          <cell r="O102">
            <v>0.17510000000000001</v>
          </cell>
          <cell r="P102">
            <v>5.4459</v>
          </cell>
          <cell r="Q102">
            <v>0.56789999999999996</v>
          </cell>
          <cell r="R102">
            <v>1231.9000000000001</v>
          </cell>
          <cell r="T102" t="str">
            <v>PriceTableDevonNGL</v>
          </cell>
          <cell r="Y102">
            <v>41369</v>
          </cell>
          <cell r="Z102">
            <v>14.65</v>
          </cell>
          <cell r="AB102">
            <v>7018.3239999999996</v>
          </cell>
          <cell r="AC102">
            <v>8530.51</v>
          </cell>
          <cell r="AE102" t="str">
            <v>Yes</v>
          </cell>
          <cell r="AG102" t="str">
            <v>Yes</v>
          </cell>
          <cell r="AI102">
            <v>0.95</v>
          </cell>
          <cell r="AK102">
            <v>24183.333999999999</v>
          </cell>
          <cell r="AL102">
            <v>24183.333999999999</v>
          </cell>
          <cell r="AM102">
            <v>8432.3080000000009</v>
          </cell>
          <cell r="AN102">
            <v>1606.8879999999999</v>
          </cell>
          <cell r="AO102">
            <v>2676.4340000000002</v>
          </cell>
          <cell r="AP102">
            <v>886.76099999999997</v>
          </cell>
          <cell r="AQ102">
            <v>905.84699999999998</v>
          </cell>
          <cell r="AR102">
            <v>1285.364</v>
          </cell>
          <cell r="AS102">
            <v>64160.27</v>
          </cell>
          <cell r="AU102">
            <v>23121.167000000001</v>
          </cell>
          <cell r="AV102">
            <v>23121.167000000001</v>
          </cell>
          <cell r="AW102">
            <v>8061.9489999999996</v>
          </cell>
          <cell r="AX102">
            <v>1536.3109999999999</v>
          </cell>
          <cell r="AY102">
            <v>2558.8809999999999</v>
          </cell>
          <cell r="AZ102">
            <v>847.81399999999996</v>
          </cell>
          <cell r="BA102">
            <v>866.06100000000004</v>
          </cell>
          <cell r="BB102">
            <v>1228.9090000000001</v>
          </cell>
          <cell r="BC102">
            <v>61342.259000000005</v>
          </cell>
          <cell r="BE102">
            <v>163.114</v>
          </cell>
          <cell r="BF102">
            <v>19563.037</v>
          </cell>
          <cell r="BG102">
            <v>8265.7999999999993</v>
          </cell>
          <cell r="BH102">
            <v>1423.3240000000001</v>
          </cell>
          <cell r="BI102">
            <v>2847.567</v>
          </cell>
          <cell r="BJ102">
            <v>867.83799999999997</v>
          </cell>
          <cell r="BK102">
            <v>890.65099999999995</v>
          </cell>
          <cell r="BL102">
            <v>1290.1489999999999</v>
          </cell>
          <cell r="BM102">
            <v>35311.479999999996</v>
          </cell>
          <cell r="BO102">
            <v>163.114</v>
          </cell>
          <cell r="BP102">
            <v>19563.037</v>
          </cell>
          <cell r="BQ102">
            <v>8265.7999999999993</v>
          </cell>
          <cell r="BR102">
            <v>1423.3240000000001</v>
          </cell>
          <cell r="BS102">
            <v>2847.567</v>
          </cell>
          <cell r="BT102">
            <v>867.83900000000006</v>
          </cell>
          <cell r="BU102">
            <v>890.65200000000004</v>
          </cell>
          <cell r="BV102">
            <v>1290.1489999999999</v>
          </cell>
          <cell r="BW102">
            <v>35311.482000000004</v>
          </cell>
          <cell r="BY102">
            <v>0</v>
          </cell>
          <cell r="BZ102">
            <v>0</v>
          </cell>
          <cell r="CA102">
            <v>0</v>
          </cell>
          <cell r="CB102">
            <v>0</v>
          </cell>
          <cell r="CC102">
            <v>0</v>
          </cell>
          <cell r="CD102">
            <v>0</v>
          </cell>
          <cell r="CE102">
            <v>0</v>
          </cell>
          <cell r="CF102">
            <v>0</v>
          </cell>
          <cell r="CG102">
            <v>0</v>
          </cell>
          <cell r="CI102">
            <v>154.958</v>
          </cell>
          <cell r="CJ102">
            <v>18584.884999999998</v>
          </cell>
          <cell r="CK102">
            <v>7852.51</v>
          </cell>
          <cell r="CL102">
            <v>1352.1579999999999</v>
          </cell>
          <cell r="CM102">
            <v>2705.1889999999999</v>
          </cell>
          <cell r="CN102">
            <v>824.44600000000003</v>
          </cell>
          <cell r="CO102">
            <v>846.11800000000005</v>
          </cell>
          <cell r="CP102">
            <v>1225.6420000000001</v>
          </cell>
          <cell r="CQ102">
            <v>33545.905999999995</v>
          </cell>
          <cell r="CS102">
            <v>9.6769999999999996</v>
          </cell>
          <cell r="CT102">
            <v>735.68200000000002</v>
          </cell>
          <cell r="CU102">
            <v>301.74599999999998</v>
          </cell>
          <cell r="CV102">
            <v>43.743000000000002</v>
          </cell>
          <cell r="CW102">
            <v>90.84</v>
          </cell>
          <cell r="CX102">
            <v>23.866</v>
          </cell>
          <cell r="CY102">
            <v>24.712</v>
          </cell>
          <cell r="CZ102">
            <v>31.553000000000001</v>
          </cell>
          <cell r="DB102">
            <v>9.7430000000000003</v>
          </cell>
          <cell r="DC102">
            <v>1297.8119999999999</v>
          </cell>
          <cell r="DD102">
            <v>756.84100000000001</v>
          </cell>
          <cell r="DE102">
            <v>141.80600000000001</v>
          </cell>
          <cell r="DF102">
            <v>295.40699999999998</v>
          </cell>
          <cell r="DG102">
            <v>95.185000000000002</v>
          </cell>
          <cell r="DH102">
            <v>98.747</v>
          </cell>
          <cell r="DI102">
            <v>152.19</v>
          </cell>
          <cell r="DJ102">
            <v>2847.7309999999998</v>
          </cell>
          <cell r="DL102">
            <v>0.22062000000000001</v>
          </cell>
          <cell r="DM102">
            <v>0.22062000000000001</v>
          </cell>
          <cell r="DN102">
            <v>0.87283500000000003</v>
          </cell>
          <cell r="DO102">
            <v>1.1972959999999999</v>
          </cell>
          <cell r="DP102">
            <v>1.18468</v>
          </cell>
          <cell r="DQ102">
            <v>1.986728</v>
          </cell>
          <cell r="DS102">
            <v>0</v>
          </cell>
          <cell r="DT102">
            <v>0</v>
          </cell>
          <cell r="DU102">
            <v>0</v>
          </cell>
          <cell r="DV102">
            <v>0</v>
          </cell>
          <cell r="DW102">
            <v>0</v>
          </cell>
          <cell r="DX102">
            <v>0</v>
          </cell>
          <cell r="DY102">
            <v>0</v>
          </cell>
          <cell r="DZ102">
            <v>0</v>
          </cell>
          <cell r="EA102">
            <v>0</v>
          </cell>
          <cell r="EC102">
            <v>0</v>
          </cell>
          <cell r="ED102">
            <v>0</v>
          </cell>
          <cell r="EE102">
            <v>0</v>
          </cell>
          <cell r="EF102">
            <v>0</v>
          </cell>
          <cell r="EG102">
            <v>0</v>
          </cell>
          <cell r="EH102">
            <v>0</v>
          </cell>
          <cell r="EI102">
            <v>0</v>
          </cell>
          <cell r="EJ102">
            <v>0</v>
          </cell>
          <cell r="EK102">
            <v>0</v>
          </cell>
          <cell r="EM102">
            <v>160.69299999999998</v>
          </cell>
          <cell r="EN102">
            <v>162.21100000000001</v>
          </cell>
          <cell r="EP102">
            <v>186.09899999999999</v>
          </cell>
          <cell r="EQ102">
            <v>189.23599999999999</v>
          </cell>
          <cell r="ES102">
            <v>34.260000000000005</v>
          </cell>
          <cell r="ET102">
            <v>39.656999999999996</v>
          </cell>
          <cell r="EX102">
            <v>7340.74</v>
          </cell>
          <cell r="EY102">
            <v>8887.3430000000008</v>
          </cell>
          <cell r="FA102">
            <v>1.75</v>
          </cell>
          <cell r="FB102">
            <v>2.1150000000000002</v>
          </cell>
          <cell r="FC102">
            <v>157.54499999999999</v>
          </cell>
          <cell r="FD102">
            <v>199.071</v>
          </cell>
          <cell r="FE102">
            <v>72.756</v>
          </cell>
          <cell r="FF102">
            <v>86.445999999999998</v>
          </cell>
          <cell r="FK102">
            <v>5688.1650000000009</v>
          </cell>
          <cell r="FL102">
            <v>5767.1030000000001</v>
          </cell>
          <cell r="FM102">
            <v>5719.2749999999996</v>
          </cell>
          <cell r="FN102">
            <v>127.05500000000001</v>
          </cell>
          <cell r="FO102">
            <v>60.243000000000002</v>
          </cell>
          <cell r="FP102">
            <v>663.23</v>
          </cell>
          <cell r="FQ102">
            <v>4916.5749999999998</v>
          </cell>
          <cell r="FR102">
            <v>5767.1030000000001</v>
          </cell>
          <cell r="FS102">
            <v>0</v>
          </cell>
          <cell r="FU102">
            <v>0.08</v>
          </cell>
          <cell r="FV102">
            <v>-682.44</v>
          </cell>
          <cell r="FW102">
            <v>0</v>
          </cell>
          <cell r="FX102">
            <v>0</v>
          </cell>
          <cell r="FY102">
            <v>0</v>
          </cell>
          <cell r="FZ102">
            <v>142.30000000000001</v>
          </cell>
          <cell r="GA102">
            <v>0.2</v>
          </cell>
          <cell r="GB102">
            <v>-1475</v>
          </cell>
          <cell r="GE102">
            <v>0.25</v>
          </cell>
          <cell r="GF102">
            <v>-2231.75</v>
          </cell>
          <cell r="GO102">
            <v>1.2500000000000001E-2</v>
          </cell>
          <cell r="GP102">
            <v>-419.32</v>
          </cell>
          <cell r="GQ102" t="str">
            <v>72-402-013</v>
          </cell>
          <cell r="GR102">
            <v>255</v>
          </cell>
          <cell r="GS102">
            <v>-200</v>
          </cell>
          <cell r="GV102">
            <v>0</v>
          </cell>
          <cell r="GW102">
            <v>0</v>
          </cell>
          <cell r="GX102">
            <v>-1101.76</v>
          </cell>
          <cell r="GY102">
            <v>-3906.75</v>
          </cell>
          <cell r="GZ102">
            <v>-5008.51</v>
          </cell>
          <cell r="HC102">
            <v>-5008.51</v>
          </cell>
          <cell r="HE102">
            <v>1135.0533067819993</v>
          </cell>
          <cell r="HF102">
            <v>1.7993767200000015</v>
          </cell>
          <cell r="HG102">
            <v>215.79989424000041</v>
          </cell>
          <cell r="HH102">
            <v>360.73397714999919</v>
          </cell>
          <cell r="HI102">
            <v>85.206767136000195</v>
          </cell>
          <cell r="HJ102">
            <v>168.67236904000018</v>
          </cell>
          <cell r="HK102">
            <v>86.208101375999874</v>
          </cell>
          <cell r="HL102">
            <v>88.474958023999804</v>
          </cell>
          <cell r="HM102">
            <v>128.15786309599969</v>
          </cell>
        </row>
        <row r="103">
          <cell r="B103" t="str">
            <v>72-400-014</v>
          </cell>
          <cell r="C103" t="str">
            <v>Devon-GTH00086</v>
          </cell>
          <cell r="D103" t="str">
            <v>Goforth #1H</v>
          </cell>
          <cell r="E103">
            <v>5537</v>
          </cell>
          <cell r="F103">
            <v>6463</v>
          </cell>
          <cell r="H103">
            <v>3.0072999999999999</v>
          </cell>
          <cell r="I103">
            <v>3.0072999999999999</v>
          </cell>
          <cell r="J103">
            <v>0.98560000000000003</v>
          </cell>
          <cell r="K103">
            <v>0.20200000000000001</v>
          </cell>
          <cell r="L103">
            <v>0.28510000000000002</v>
          </cell>
          <cell r="M103">
            <v>0.1016</v>
          </cell>
          <cell r="N103">
            <v>8.3799999999999999E-2</v>
          </cell>
          <cell r="O103">
            <v>0.16619999999999999</v>
          </cell>
          <cell r="P103">
            <v>4.8315999999999999</v>
          </cell>
          <cell r="Q103">
            <v>1.5906</v>
          </cell>
          <cell r="R103">
            <v>1187.0999999999999</v>
          </cell>
          <cell r="T103" t="str">
            <v>PriceTableDevonNGL</v>
          </cell>
          <cell r="Y103">
            <v>41332</v>
          </cell>
          <cell r="Z103">
            <v>14.65</v>
          </cell>
          <cell r="AB103">
            <v>5270.0919999999996</v>
          </cell>
          <cell r="AC103">
            <v>6175.9470000000001</v>
          </cell>
          <cell r="AE103" t="str">
            <v>Yes</v>
          </cell>
          <cell r="AG103" t="str">
            <v>Yes</v>
          </cell>
          <cell r="AI103">
            <v>0.95</v>
          </cell>
          <cell r="AK103">
            <v>16576.827000000001</v>
          </cell>
          <cell r="AL103">
            <v>16576.827000000001</v>
          </cell>
          <cell r="AM103">
            <v>5432.82</v>
          </cell>
          <cell r="AN103">
            <v>1113.4639999999999</v>
          </cell>
          <cell r="AO103">
            <v>1571.527</v>
          </cell>
          <cell r="AP103">
            <v>560.03899999999999</v>
          </cell>
          <cell r="AQ103">
            <v>461.92200000000003</v>
          </cell>
          <cell r="AR103">
            <v>916.12699999999995</v>
          </cell>
          <cell r="AS103">
            <v>43209.553</v>
          </cell>
          <cell r="AU103">
            <v>15848.748</v>
          </cell>
          <cell r="AV103">
            <v>15848.748</v>
          </cell>
          <cell r="AW103">
            <v>5194.2030000000004</v>
          </cell>
          <cell r="AX103">
            <v>1064.559</v>
          </cell>
          <cell r="AY103">
            <v>1502.5029999999999</v>
          </cell>
          <cell r="AZ103">
            <v>535.44100000000003</v>
          </cell>
          <cell r="BA103">
            <v>441.63400000000001</v>
          </cell>
          <cell r="BB103">
            <v>875.88900000000001</v>
          </cell>
          <cell r="BC103">
            <v>41311.724999999999</v>
          </cell>
          <cell r="BE103">
            <v>111.809</v>
          </cell>
          <cell r="BF103">
            <v>13409.775</v>
          </cell>
          <cell r="BG103">
            <v>5325.5410000000002</v>
          </cell>
          <cell r="BH103">
            <v>986.26700000000005</v>
          </cell>
          <cell r="BI103">
            <v>1672.011</v>
          </cell>
          <cell r="BJ103">
            <v>548.08799999999997</v>
          </cell>
          <cell r="BK103">
            <v>454.173</v>
          </cell>
          <cell r="BL103">
            <v>919.53700000000003</v>
          </cell>
          <cell r="BM103">
            <v>23427.200999999997</v>
          </cell>
          <cell r="BO103">
            <v>111.809</v>
          </cell>
          <cell r="BP103">
            <v>13409.775</v>
          </cell>
          <cell r="BQ103">
            <v>5325.5410000000002</v>
          </cell>
          <cell r="BR103">
            <v>986.26700000000005</v>
          </cell>
          <cell r="BS103">
            <v>1672.011</v>
          </cell>
          <cell r="BT103">
            <v>548.08799999999997</v>
          </cell>
          <cell r="BU103">
            <v>454.17399999999998</v>
          </cell>
          <cell r="BV103">
            <v>919.53700000000003</v>
          </cell>
          <cell r="BW103">
            <v>23427.201999999997</v>
          </cell>
          <cell r="BY103">
            <v>0</v>
          </cell>
          <cell r="BZ103">
            <v>0</v>
          </cell>
          <cell r="CA103">
            <v>0</v>
          </cell>
          <cell r="CB103">
            <v>0</v>
          </cell>
          <cell r="CC103">
            <v>0</v>
          </cell>
          <cell r="CD103">
            <v>0</v>
          </cell>
          <cell r="CE103">
            <v>0</v>
          </cell>
          <cell r="CF103">
            <v>0</v>
          </cell>
          <cell r="CG103">
            <v>0</v>
          </cell>
          <cell r="CI103">
            <v>106.21899999999999</v>
          </cell>
          <cell r="CJ103">
            <v>12739.286</v>
          </cell>
          <cell r="CK103">
            <v>5059.2640000000001</v>
          </cell>
          <cell r="CL103">
            <v>936.95399999999995</v>
          </cell>
          <cell r="CM103">
            <v>1588.41</v>
          </cell>
          <cell r="CN103">
            <v>520.68399999999997</v>
          </cell>
          <cell r="CO103">
            <v>431.464</v>
          </cell>
          <cell r="CP103">
            <v>873.56</v>
          </cell>
          <cell r="CQ103">
            <v>22255.841000000004</v>
          </cell>
          <cell r="CS103">
            <v>6.633</v>
          </cell>
          <cell r="CT103">
            <v>504.28399999999999</v>
          </cell>
          <cell r="CU103">
            <v>194.411</v>
          </cell>
          <cell r="CV103">
            <v>30.311</v>
          </cell>
          <cell r="CW103">
            <v>53.338999999999999</v>
          </cell>
          <cell r="CX103">
            <v>15.073</v>
          </cell>
          <cell r="CY103">
            <v>12.601000000000001</v>
          </cell>
          <cell r="CZ103">
            <v>22.489000000000001</v>
          </cell>
          <cell r="DB103">
            <v>6.6779999999999999</v>
          </cell>
          <cell r="DC103">
            <v>889.60500000000002</v>
          </cell>
          <cell r="DD103">
            <v>487.62299999999999</v>
          </cell>
          <cell r="DE103">
            <v>98.262</v>
          </cell>
          <cell r="DF103">
            <v>173.45400000000001</v>
          </cell>
          <cell r="DG103">
            <v>60.113999999999997</v>
          </cell>
          <cell r="DH103">
            <v>50.353999999999999</v>
          </cell>
          <cell r="DI103">
            <v>108.471</v>
          </cell>
          <cell r="DJ103">
            <v>1874.5609999999999</v>
          </cell>
          <cell r="DL103">
            <v>0.22062000000000001</v>
          </cell>
          <cell r="DM103">
            <v>0.22062000000000001</v>
          </cell>
          <cell r="DN103">
            <v>0.87283500000000003</v>
          </cell>
          <cell r="DO103">
            <v>1.1972959999999999</v>
          </cell>
          <cell r="DP103">
            <v>1.18468</v>
          </cell>
          <cell r="DQ103">
            <v>1.986728</v>
          </cell>
          <cell r="DS103">
            <v>0</v>
          </cell>
          <cell r="DT103">
            <v>0</v>
          </cell>
          <cell r="DU103">
            <v>0</v>
          </cell>
          <cell r="DV103">
            <v>0</v>
          </cell>
          <cell r="DW103">
            <v>0</v>
          </cell>
          <cell r="DX103">
            <v>0</v>
          </cell>
          <cell r="DY103">
            <v>0</v>
          </cell>
          <cell r="DZ103">
            <v>0</v>
          </cell>
          <cell r="EA103">
            <v>0</v>
          </cell>
          <cell r="EC103">
            <v>0</v>
          </cell>
          <cell r="ED103">
            <v>0</v>
          </cell>
          <cell r="EE103">
            <v>0</v>
          </cell>
          <cell r="EF103">
            <v>0</v>
          </cell>
          <cell r="EG103">
            <v>0</v>
          </cell>
          <cell r="EH103">
            <v>0</v>
          </cell>
          <cell r="EI103">
            <v>0</v>
          </cell>
          <cell r="EJ103">
            <v>0</v>
          </cell>
          <cell r="EK103">
            <v>0</v>
          </cell>
          <cell r="EM103">
            <v>116.33800000000001</v>
          </cell>
          <cell r="EN103">
            <v>117.438</v>
          </cell>
          <cell r="EP103">
            <v>134.733</v>
          </cell>
          <cell r="EQ103">
            <v>137.00399999999999</v>
          </cell>
          <cell r="ES103">
            <v>24.803999999999998</v>
          </cell>
          <cell r="ET103">
            <v>28.710999999999999</v>
          </cell>
          <cell r="EX103">
            <v>5512.1959999999999</v>
          </cell>
          <cell r="EY103">
            <v>6434.2889999999998</v>
          </cell>
          <cell r="FA103">
            <v>1.3140000000000001</v>
          </cell>
          <cell r="FB103">
            <v>1.5309999999999999</v>
          </cell>
          <cell r="FC103">
            <v>118.301</v>
          </cell>
          <cell r="FD103">
            <v>144.124</v>
          </cell>
          <cell r="FE103">
            <v>54.633000000000003</v>
          </cell>
          <cell r="FF103">
            <v>62.585000000000001</v>
          </cell>
          <cell r="FK103">
            <v>4305.2860000000001</v>
          </cell>
          <cell r="FL103">
            <v>4365.0330000000004</v>
          </cell>
          <cell r="FM103">
            <v>4328.8329999999996</v>
          </cell>
          <cell r="FN103">
            <v>96.165999999999997</v>
          </cell>
          <cell r="FO103">
            <v>45.597000000000001</v>
          </cell>
          <cell r="FP103">
            <v>501.988</v>
          </cell>
          <cell r="FQ103">
            <v>3721.2809999999999</v>
          </cell>
          <cell r="FR103">
            <v>4365.0330000000004</v>
          </cell>
          <cell r="FS103">
            <v>0</v>
          </cell>
          <cell r="FU103">
            <v>0.08</v>
          </cell>
          <cell r="FV103">
            <v>-494.08</v>
          </cell>
          <cell r="FW103">
            <v>0</v>
          </cell>
          <cell r="FX103">
            <v>0</v>
          </cell>
          <cell r="FY103">
            <v>0</v>
          </cell>
          <cell r="FZ103">
            <v>139</v>
          </cell>
          <cell r="GA103">
            <v>0.2</v>
          </cell>
          <cell r="GB103">
            <v>-1107.4000000000001</v>
          </cell>
          <cell r="GE103">
            <v>0.25</v>
          </cell>
          <cell r="GF103">
            <v>-1615.75</v>
          </cell>
          <cell r="GO103">
            <v>1.2500000000000001E-2</v>
          </cell>
          <cell r="GP103">
            <v>-278.2</v>
          </cell>
          <cell r="GQ103" t="str">
            <v xml:space="preserve"> </v>
          </cell>
          <cell r="GR103">
            <v>0</v>
          </cell>
          <cell r="GS103">
            <v>0</v>
          </cell>
          <cell r="GV103">
            <v>0</v>
          </cell>
          <cell r="GW103">
            <v>0</v>
          </cell>
          <cell r="GX103">
            <v>-772.28</v>
          </cell>
          <cell r="GY103">
            <v>-2723.15</v>
          </cell>
          <cell r="GZ103">
            <v>-3495.43</v>
          </cell>
          <cell r="HC103">
            <v>-3495.43</v>
          </cell>
          <cell r="HE103">
            <v>730.55981812300013</v>
          </cell>
          <cell r="HF103">
            <v>1.2332658000000007</v>
          </cell>
          <cell r="HG103">
            <v>147.92328317999991</v>
          </cell>
          <cell r="HH103">
            <v>232.41588529500004</v>
          </cell>
          <cell r="HI103">
            <v>59.042257648000117</v>
          </cell>
          <cell r="HJ103">
            <v>99.040432679999867</v>
          </cell>
          <cell r="HK103">
            <v>54.444294111999994</v>
          </cell>
          <cell r="HL103">
            <v>45.11660615200001</v>
          </cell>
          <cell r="HM103">
            <v>91.343793256000183</v>
          </cell>
        </row>
        <row r="104">
          <cell r="B104" t="str">
            <v>72-400-023</v>
          </cell>
          <cell r="C104" t="str">
            <v>Devon-GTH00086</v>
          </cell>
          <cell r="D104" t="str">
            <v>Faxel #2H</v>
          </cell>
          <cell r="E104">
            <v>4562</v>
          </cell>
          <cell r="F104">
            <v>5580</v>
          </cell>
          <cell r="H104">
            <v>3.4218999999999999</v>
          </cell>
          <cell r="I104">
            <v>3.4218999999999999</v>
          </cell>
          <cell r="J104">
            <v>1.2677</v>
          </cell>
          <cell r="K104">
            <v>0.22359999999999999</v>
          </cell>
          <cell r="L104">
            <v>0.39839999999999998</v>
          </cell>
          <cell r="M104">
            <v>0.1206</v>
          </cell>
          <cell r="N104">
            <v>0.12740000000000001</v>
          </cell>
          <cell r="O104">
            <v>0.1593</v>
          </cell>
          <cell r="P104">
            <v>5.7188999999999997</v>
          </cell>
          <cell r="Q104">
            <v>0.50419999999999998</v>
          </cell>
          <cell r="R104">
            <v>1244</v>
          </cell>
          <cell r="T104" t="str">
            <v>PriceTableDevonNGL</v>
          </cell>
          <cell r="Y104">
            <v>41422</v>
          </cell>
          <cell r="Z104">
            <v>14.65</v>
          </cell>
          <cell r="AB104">
            <v>4341.1559999999999</v>
          </cell>
          <cell r="AC104">
            <v>5332.165</v>
          </cell>
          <cell r="AE104" t="str">
            <v>Yes</v>
          </cell>
          <cell r="AG104" t="str">
            <v>Yes</v>
          </cell>
          <cell r="AI104">
            <v>0.95</v>
          </cell>
          <cell r="AK104">
            <v>15537.428</v>
          </cell>
          <cell r="AL104">
            <v>15537.428</v>
          </cell>
          <cell r="AM104">
            <v>5756.1</v>
          </cell>
          <cell r="AN104">
            <v>1015.275</v>
          </cell>
          <cell r="AO104">
            <v>1808.9690000000001</v>
          </cell>
          <cell r="AP104">
            <v>547.59500000000003</v>
          </cell>
          <cell r="AQ104">
            <v>578.471</v>
          </cell>
          <cell r="AR104">
            <v>723.31500000000005</v>
          </cell>
          <cell r="AS104">
            <v>41504.580999999998</v>
          </cell>
          <cell r="AU104">
            <v>14855.002</v>
          </cell>
          <cell r="AV104">
            <v>14855.002</v>
          </cell>
          <cell r="AW104">
            <v>5503.2830000000004</v>
          </cell>
          <cell r="AX104">
            <v>970.68200000000002</v>
          </cell>
          <cell r="AY104">
            <v>1729.5170000000001</v>
          </cell>
          <cell r="AZ104">
            <v>523.54300000000001</v>
          </cell>
          <cell r="BA104">
            <v>553.06299999999999</v>
          </cell>
          <cell r="BB104">
            <v>691.54600000000005</v>
          </cell>
          <cell r="BC104">
            <v>39681.638000000006</v>
          </cell>
          <cell r="BE104">
            <v>104.798</v>
          </cell>
          <cell r="BF104">
            <v>12568.957</v>
          </cell>
          <cell r="BG104">
            <v>5642.4369999999999</v>
          </cell>
          <cell r="BH104">
            <v>899.29499999999996</v>
          </cell>
          <cell r="BI104">
            <v>1924.636</v>
          </cell>
          <cell r="BJ104">
            <v>535.91</v>
          </cell>
          <cell r="BK104">
            <v>568.76700000000005</v>
          </cell>
          <cell r="BL104">
            <v>726.00699999999995</v>
          </cell>
          <cell r="BM104">
            <v>22970.807000000001</v>
          </cell>
          <cell r="BO104">
            <v>104.798</v>
          </cell>
          <cell r="BP104">
            <v>12568.957</v>
          </cell>
          <cell r="BQ104">
            <v>5642.4369999999999</v>
          </cell>
          <cell r="BR104">
            <v>899.29399999999998</v>
          </cell>
          <cell r="BS104">
            <v>1924.636</v>
          </cell>
          <cell r="BT104">
            <v>535.90899999999999</v>
          </cell>
          <cell r="BU104">
            <v>568.76599999999996</v>
          </cell>
          <cell r="BV104">
            <v>726.00699999999995</v>
          </cell>
          <cell r="BW104">
            <v>22970.804000000004</v>
          </cell>
          <cell r="BY104">
            <v>0</v>
          </cell>
          <cell r="BZ104">
            <v>0</v>
          </cell>
          <cell r="CA104">
            <v>0</v>
          </cell>
          <cell r="CB104">
            <v>0</v>
          </cell>
          <cell r="CC104">
            <v>0</v>
          </cell>
          <cell r="CD104">
            <v>0</v>
          </cell>
          <cell r="CE104">
            <v>0</v>
          </cell>
          <cell r="CF104">
            <v>0</v>
          </cell>
          <cell r="CG104">
            <v>0</v>
          </cell>
          <cell r="CI104">
            <v>99.558000000000007</v>
          </cell>
          <cell r="CJ104">
            <v>11940.509</v>
          </cell>
          <cell r="CK104">
            <v>5360.3149999999996</v>
          </cell>
          <cell r="CL104">
            <v>854.33</v>
          </cell>
          <cell r="CM104">
            <v>1828.404</v>
          </cell>
          <cell r="CN104">
            <v>509.11500000000001</v>
          </cell>
          <cell r="CO104">
            <v>540.32899999999995</v>
          </cell>
          <cell r="CP104">
            <v>689.70699999999999</v>
          </cell>
          <cell r="CQ104">
            <v>21822.267000000003</v>
          </cell>
          <cell r="CS104">
            <v>6.2169999999999996</v>
          </cell>
          <cell r="CT104">
            <v>472.66500000000002</v>
          </cell>
          <cell r="CU104">
            <v>205.97900000000001</v>
          </cell>
          <cell r="CV104">
            <v>27.638000000000002</v>
          </cell>
          <cell r="CW104">
            <v>61.398000000000003</v>
          </cell>
          <cell r="CX104">
            <v>14.738</v>
          </cell>
          <cell r="CY104">
            <v>15.781000000000001</v>
          </cell>
          <cell r="CZ104">
            <v>17.756</v>
          </cell>
          <cell r="DB104">
            <v>6.26</v>
          </cell>
          <cell r="DC104">
            <v>833.82500000000005</v>
          </cell>
          <cell r="DD104">
            <v>516.63800000000003</v>
          </cell>
          <cell r="DE104">
            <v>89.596999999999994</v>
          </cell>
          <cell r="DF104">
            <v>199.66200000000001</v>
          </cell>
          <cell r="DG104">
            <v>58.779000000000003</v>
          </cell>
          <cell r="DH104">
            <v>63.058999999999997</v>
          </cell>
          <cell r="DI104">
            <v>85.641999999999996</v>
          </cell>
          <cell r="DJ104">
            <v>1853.462</v>
          </cell>
          <cell r="DL104">
            <v>0.22062000000000001</v>
          </cell>
          <cell r="DM104">
            <v>0.22062000000000001</v>
          </cell>
          <cell r="DN104">
            <v>0.87283500000000003</v>
          </cell>
          <cell r="DO104">
            <v>1.1972959999999999</v>
          </cell>
          <cell r="DP104">
            <v>1.18468</v>
          </cell>
          <cell r="DQ104">
            <v>1.986728</v>
          </cell>
          <cell r="DS104">
            <v>0</v>
          </cell>
          <cell r="DT104">
            <v>0</v>
          </cell>
          <cell r="DU104">
            <v>0</v>
          </cell>
          <cell r="DV104">
            <v>0</v>
          </cell>
          <cell r="DW104">
            <v>0</v>
          </cell>
          <cell r="DX104">
            <v>0</v>
          </cell>
          <cell r="DY104">
            <v>0</v>
          </cell>
          <cell r="DZ104">
            <v>0</v>
          </cell>
          <cell r="EA104">
            <v>0</v>
          </cell>
          <cell r="EC104">
            <v>0</v>
          </cell>
          <cell r="ED104">
            <v>0</v>
          </cell>
          <cell r="EE104">
            <v>0</v>
          </cell>
          <cell r="EF104">
            <v>0</v>
          </cell>
          <cell r="EG104">
            <v>0</v>
          </cell>
          <cell r="EH104">
            <v>0</v>
          </cell>
          <cell r="EI104">
            <v>0</v>
          </cell>
          <cell r="EJ104">
            <v>0</v>
          </cell>
          <cell r="EK104">
            <v>0</v>
          </cell>
          <cell r="EM104">
            <v>100.444</v>
          </cell>
          <cell r="EN104">
            <v>101.392</v>
          </cell>
          <cell r="EP104">
            <v>116.325</v>
          </cell>
          <cell r="EQ104">
            <v>118.286</v>
          </cell>
          <cell r="ES104">
            <v>21.414999999999999</v>
          </cell>
          <cell r="ET104">
            <v>24.789000000000001</v>
          </cell>
          <cell r="EX104">
            <v>4540.585</v>
          </cell>
          <cell r="EY104">
            <v>5555.2110000000002</v>
          </cell>
          <cell r="FA104">
            <v>1.0820000000000001</v>
          </cell>
          <cell r="FB104">
            <v>1.3220000000000001</v>
          </cell>
          <cell r="FC104">
            <v>97.448999999999998</v>
          </cell>
          <cell r="FD104">
            <v>124.43300000000001</v>
          </cell>
          <cell r="FE104">
            <v>45.003</v>
          </cell>
          <cell r="FF104">
            <v>54.034999999999997</v>
          </cell>
          <cell r="FK104">
            <v>3482.0710000000004</v>
          </cell>
          <cell r="FL104">
            <v>3530.3939999999998</v>
          </cell>
          <cell r="FM104">
            <v>3501.1149999999998</v>
          </cell>
          <cell r="FN104">
            <v>77.778000000000006</v>
          </cell>
          <cell r="FO104">
            <v>36.878999999999998</v>
          </cell>
          <cell r="FP104">
            <v>406.00299999999999</v>
          </cell>
          <cell r="FQ104">
            <v>3009.7339999999999</v>
          </cell>
          <cell r="FR104">
            <v>3530.3939999999998</v>
          </cell>
          <cell r="FS104">
            <v>0</v>
          </cell>
          <cell r="FU104">
            <v>0.08</v>
          </cell>
          <cell r="FV104">
            <v>-426.57</v>
          </cell>
          <cell r="FW104">
            <v>0</v>
          </cell>
          <cell r="FX104">
            <v>0</v>
          </cell>
          <cell r="FY104">
            <v>0</v>
          </cell>
          <cell r="FZ104">
            <v>256.10000000000002</v>
          </cell>
          <cell r="GA104">
            <v>0.1</v>
          </cell>
          <cell r="GB104">
            <v>-456.2</v>
          </cell>
          <cell r="GE104">
            <v>0.25</v>
          </cell>
          <cell r="GF104">
            <v>-1395</v>
          </cell>
          <cell r="GO104">
            <v>1.2500000000000001E-2</v>
          </cell>
          <cell r="GP104">
            <v>-272.77999999999997</v>
          </cell>
          <cell r="GQ104" t="str">
            <v>72-12-195</v>
          </cell>
          <cell r="GR104">
            <v>24427</v>
          </cell>
          <cell r="GS104">
            <v>-200</v>
          </cell>
          <cell r="GV104">
            <v>0</v>
          </cell>
          <cell r="GW104">
            <v>0</v>
          </cell>
          <cell r="GX104">
            <v>-699.34999999999991</v>
          </cell>
          <cell r="GY104">
            <v>-2051.1999999999998</v>
          </cell>
          <cell r="GZ104">
            <v>-2750.55</v>
          </cell>
          <cell r="HC104">
            <v>-2750.55</v>
          </cell>
          <cell r="HE104">
            <v>735.74191685400024</v>
          </cell>
          <cell r="HF104">
            <v>1.1560487999999989</v>
          </cell>
          <cell r="HG104">
            <v>138.64819776000007</v>
          </cell>
          <cell r="HH104">
            <v>246.24595587000027</v>
          </cell>
          <cell r="HI104">
            <v>53.836414639999902</v>
          </cell>
          <cell r="HJ104">
            <v>114.00412575999997</v>
          </cell>
          <cell r="HK104">
            <v>53.234376759999918</v>
          </cell>
          <cell r="HL104">
            <v>56.4985708640002</v>
          </cell>
          <cell r="HM104">
            <v>72.118226399999912</v>
          </cell>
        </row>
        <row r="105">
          <cell r="B105" t="str">
            <v>72-400-024</v>
          </cell>
          <cell r="C105" t="str">
            <v>Devon-GTH00086</v>
          </cell>
          <cell r="D105" t="str">
            <v>Bedinger North #2-H</v>
          </cell>
          <cell r="E105">
            <v>3226</v>
          </cell>
          <cell r="F105">
            <v>3917</v>
          </cell>
          <cell r="H105">
            <v>3.3332000000000002</v>
          </cell>
          <cell r="I105">
            <v>3.3332000000000002</v>
          </cell>
          <cell r="J105">
            <v>1.1482000000000001</v>
          </cell>
          <cell r="K105">
            <v>0.20880000000000001</v>
          </cell>
          <cell r="L105">
            <v>0.3508</v>
          </cell>
          <cell r="M105">
            <v>0.11600000000000001</v>
          </cell>
          <cell r="N105">
            <v>0.1198</v>
          </cell>
          <cell r="O105">
            <v>0.22170000000000001</v>
          </cell>
          <cell r="P105">
            <v>5.4984999999999999</v>
          </cell>
          <cell r="Q105">
            <v>0.62990000000000002</v>
          </cell>
          <cell r="R105">
            <v>1235.5</v>
          </cell>
          <cell r="T105" t="str">
            <v>PriceTableDevonNGL</v>
          </cell>
          <cell r="Y105">
            <v>41373</v>
          </cell>
          <cell r="Z105">
            <v>14.65</v>
          </cell>
          <cell r="AB105">
            <v>3069.9369999999999</v>
          </cell>
          <cell r="AC105">
            <v>3743.027</v>
          </cell>
          <cell r="AE105" t="str">
            <v>Yes</v>
          </cell>
          <cell r="AG105" t="str">
            <v>Yes</v>
          </cell>
          <cell r="AI105">
            <v>0.95</v>
          </cell>
          <cell r="AK105">
            <v>10702.795</v>
          </cell>
          <cell r="AL105">
            <v>10702.795</v>
          </cell>
          <cell r="AM105">
            <v>3686.8319999999999</v>
          </cell>
          <cell r="AN105">
            <v>670.45</v>
          </cell>
          <cell r="AO105">
            <v>1126.4069999999999</v>
          </cell>
          <cell r="AP105">
            <v>372.47199999999998</v>
          </cell>
          <cell r="AQ105">
            <v>384.67399999999998</v>
          </cell>
          <cell r="AR105">
            <v>711.87099999999998</v>
          </cell>
          <cell r="AS105">
            <v>28358.295999999998</v>
          </cell>
          <cell r="AU105">
            <v>10232.714</v>
          </cell>
          <cell r="AV105">
            <v>10232.714</v>
          </cell>
          <cell r="AW105">
            <v>3524.902</v>
          </cell>
          <cell r="AX105">
            <v>641.00300000000004</v>
          </cell>
          <cell r="AY105">
            <v>1076.934</v>
          </cell>
          <cell r="AZ105">
            <v>356.113</v>
          </cell>
          <cell r="BA105">
            <v>367.77800000000002</v>
          </cell>
          <cell r="BB105">
            <v>680.60500000000002</v>
          </cell>
          <cell r="BC105">
            <v>27112.763000000003</v>
          </cell>
          <cell r="BE105">
            <v>72.188999999999993</v>
          </cell>
          <cell r="BF105">
            <v>8657.9950000000008</v>
          </cell>
          <cell r="BG105">
            <v>3614.03</v>
          </cell>
          <cell r="BH105">
            <v>593.86099999999999</v>
          </cell>
          <cell r="BI105">
            <v>1198.43</v>
          </cell>
          <cell r="BJ105">
            <v>364.524</v>
          </cell>
          <cell r="BK105">
            <v>378.221</v>
          </cell>
          <cell r="BL105">
            <v>714.52099999999996</v>
          </cell>
          <cell r="BM105">
            <v>15593.771000000002</v>
          </cell>
          <cell r="BO105">
            <v>72.188999999999993</v>
          </cell>
          <cell r="BP105">
            <v>8657.9959999999992</v>
          </cell>
          <cell r="BQ105">
            <v>3614.0309999999999</v>
          </cell>
          <cell r="BR105">
            <v>593.86099999999999</v>
          </cell>
          <cell r="BS105">
            <v>1198.431</v>
          </cell>
          <cell r="BT105">
            <v>364.524</v>
          </cell>
          <cell r="BU105">
            <v>378.221</v>
          </cell>
          <cell r="BV105">
            <v>714.52099999999996</v>
          </cell>
          <cell r="BW105">
            <v>15593.774000000001</v>
          </cell>
          <cell r="BY105">
            <v>0</v>
          </cell>
          <cell r="BZ105">
            <v>0</v>
          </cell>
          <cell r="CA105">
            <v>0</v>
          </cell>
          <cell r="CB105">
            <v>0</v>
          </cell>
          <cell r="CC105">
            <v>0</v>
          </cell>
          <cell r="CD105">
            <v>0</v>
          </cell>
          <cell r="CE105">
            <v>0</v>
          </cell>
          <cell r="CF105">
            <v>0</v>
          </cell>
          <cell r="CG105">
            <v>0</v>
          </cell>
          <cell r="CI105">
            <v>68.58</v>
          </cell>
          <cell r="CJ105">
            <v>8225.0949999999993</v>
          </cell>
          <cell r="CK105">
            <v>3433.3290000000002</v>
          </cell>
          <cell r="CL105">
            <v>564.16800000000001</v>
          </cell>
          <cell r="CM105">
            <v>1138.509</v>
          </cell>
          <cell r="CN105">
            <v>346.298</v>
          </cell>
          <cell r="CO105">
            <v>359.31</v>
          </cell>
          <cell r="CP105">
            <v>678.79499999999996</v>
          </cell>
          <cell r="CQ105">
            <v>14814.083999999999</v>
          </cell>
          <cell r="CS105">
            <v>4.2830000000000004</v>
          </cell>
          <cell r="CT105">
            <v>325.58999999999997</v>
          </cell>
          <cell r="CU105">
            <v>131.93100000000001</v>
          </cell>
          <cell r="CV105">
            <v>18.251000000000001</v>
          </cell>
          <cell r="CW105">
            <v>38.231000000000002</v>
          </cell>
          <cell r="CX105">
            <v>10.025</v>
          </cell>
          <cell r="CY105">
            <v>10.494</v>
          </cell>
          <cell r="CZ105">
            <v>17.475000000000001</v>
          </cell>
          <cell r="DB105">
            <v>4.3120000000000003</v>
          </cell>
          <cell r="DC105">
            <v>574.37099999999998</v>
          </cell>
          <cell r="DD105">
            <v>330.911</v>
          </cell>
          <cell r="DE105">
            <v>59.165999999999997</v>
          </cell>
          <cell r="DF105">
            <v>124.325</v>
          </cell>
          <cell r="DG105">
            <v>39.981000000000002</v>
          </cell>
          <cell r="DH105">
            <v>41.933</v>
          </cell>
          <cell r="DI105">
            <v>84.287000000000006</v>
          </cell>
          <cell r="DJ105">
            <v>1259.2860000000001</v>
          </cell>
          <cell r="DL105">
            <v>0.22062000000000001</v>
          </cell>
          <cell r="DM105">
            <v>0.22062000000000001</v>
          </cell>
          <cell r="DN105">
            <v>0.87283500000000003</v>
          </cell>
          <cell r="DO105">
            <v>1.1972959999999999</v>
          </cell>
          <cell r="DP105">
            <v>1.18468</v>
          </cell>
          <cell r="DQ105">
            <v>1.986728</v>
          </cell>
          <cell r="DS105">
            <v>0</v>
          </cell>
          <cell r="DT105">
            <v>0</v>
          </cell>
          <cell r="DU105">
            <v>0</v>
          </cell>
          <cell r="DV105">
            <v>0</v>
          </cell>
          <cell r="DW105">
            <v>0</v>
          </cell>
          <cell r="DX105">
            <v>0</v>
          </cell>
          <cell r="DY105">
            <v>0</v>
          </cell>
          <cell r="DZ105">
            <v>0</v>
          </cell>
          <cell r="EA105">
            <v>0</v>
          </cell>
          <cell r="EC105">
            <v>0</v>
          </cell>
          <cell r="ED105">
            <v>0</v>
          </cell>
          <cell r="EE105">
            <v>0</v>
          </cell>
          <cell r="EF105">
            <v>0</v>
          </cell>
          <cell r="EG105">
            <v>0</v>
          </cell>
          <cell r="EH105">
            <v>0</v>
          </cell>
          <cell r="EI105">
            <v>0</v>
          </cell>
          <cell r="EJ105">
            <v>0</v>
          </cell>
          <cell r="EK105">
            <v>0</v>
          </cell>
          <cell r="EM105">
            <v>70.509</v>
          </cell>
          <cell r="EN105">
            <v>71.174999999999997</v>
          </cell>
          <cell r="EP105">
            <v>81.656999999999996</v>
          </cell>
          <cell r="EQ105">
            <v>83.033000000000001</v>
          </cell>
          <cell r="ES105">
            <v>15.033000000000001</v>
          </cell>
          <cell r="ET105">
            <v>17.401</v>
          </cell>
          <cell r="EX105">
            <v>3210.9670000000001</v>
          </cell>
          <cell r="EY105">
            <v>3899.5990000000002</v>
          </cell>
          <cell r="FA105">
            <v>0.76500000000000001</v>
          </cell>
          <cell r="FB105">
            <v>0.92800000000000005</v>
          </cell>
          <cell r="FC105">
            <v>68.912999999999997</v>
          </cell>
          <cell r="FD105">
            <v>87.349000000000004</v>
          </cell>
          <cell r="FE105">
            <v>31.824999999999999</v>
          </cell>
          <cell r="FF105">
            <v>37.930999999999997</v>
          </cell>
          <cell r="FK105">
            <v>2486.105</v>
          </cell>
          <cell r="FL105">
            <v>2520.6060000000002</v>
          </cell>
          <cell r="FM105">
            <v>2499.7020000000002</v>
          </cell>
          <cell r="FN105">
            <v>55.531999999999996</v>
          </cell>
          <cell r="FO105">
            <v>26.33</v>
          </cell>
          <cell r="FP105">
            <v>289.875</v>
          </cell>
          <cell r="FQ105">
            <v>2148.8690000000001</v>
          </cell>
          <cell r="FR105">
            <v>2520.6060000000002</v>
          </cell>
          <cell r="FS105">
            <v>0</v>
          </cell>
          <cell r="FU105">
            <v>0.08</v>
          </cell>
          <cell r="FV105">
            <v>-299.44</v>
          </cell>
          <cell r="FW105">
            <v>0</v>
          </cell>
          <cell r="FX105">
            <v>0</v>
          </cell>
          <cell r="FY105">
            <v>0</v>
          </cell>
          <cell r="FZ105">
            <v>162.9</v>
          </cell>
          <cell r="GA105">
            <v>0.15</v>
          </cell>
          <cell r="GB105">
            <v>-483.9</v>
          </cell>
          <cell r="GE105">
            <v>0.25</v>
          </cell>
          <cell r="GF105">
            <v>-979.25</v>
          </cell>
          <cell r="GO105">
            <v>1.2500000000000001E-2</v>
          </cell>
          <cell r="GP105">
            <v>-185.18</v>
          </cell>
          <cell r="GQ105" t="str">
            <v>72-402-024</v>
          </cell>
          <cell r="GR105">
            <v>70</v>
          </cell>
          <cell r="GS105">
            <v>-200</v>
          </cell>
          <cell r="GV105">
            <v>0</v>
          </cell>
          <cell r="GW105">
            <v>0</v>
          </cell>
          <cell r="GX105">
            <v>-484.62</v>
          </cell>
          <cell r="GY105">
            <v>-1663.15</v>
          </cell>
          <cell r="GZ105">
            <v>-2147.77</v>
          </cell>
          <cell r="HC105">
            <v>-2147.77</v>
          </cell>
          <cell r="HE105">
            <v>505.32225558700037</v>
          </cell>
          <cell r="HF105">
            <v>0.79621757999999887</v>
          </cell>
          <cell r="HG105">
            <v>95.506398000000331</v>
          </cell>
          <cell r="HH105">
            <v>157.72215733500002</v>
          </cell>
          <cell r="HI105">
            <v>35.551310127999976</v>
          </cell>
          <cell r="HJ105">
            <v>70.987210280000056</v>
          </cell>
          <cell r="HK105">
            <v>36.210104528000002</v>
          </cell>
          <cell r="HL105">
            <v>37.571013208000004</v>
          </cell>
          <cell r="HM105">
            <v>70.977844528000006</v>
          </cell>
        </row>
        <row r="106">
          <cell r="B106" t="str">
            <v>72-400-030</v>
          </cell>
          <cell r="C106" t="str">
            <v>Devon-GTH00086</v>
          </cell>
          <cell r="D106" t="str">
            <v>Gates-Edwards Unit#1H</v>
          </cell>
          <cell r="E106">
            <v>3569</v>
          </cell>
          <cell r="F106">
            <v>4370</v>
          </cell>
          <cell r="H106">
            <v>3.3315000000000001</v>
          </cell>
          <cell r="I106">
            <v>3.3315000000000001</v>
          </cell>
          <cell r="J106">
            <v>1.2596000000000001</v>
          </cell>
          <cell r="K106">
            <v>0.20019999999999999</v>
          </cell>
          <cell r="L106">
            <v>0.40789999999999998</v>
          </cell>
          <cell r="M106">
            <v>0.1258</v>
          </cell>
          <cell r="N106">
            <v>0.14460000000000001</v>
          </cell>
          <cell r="O106">
            <v>0.25259999999999999</v>
          </cell>
          <cell r="P106">
            <v>5.7222</v>
          </cell>
          <cell r="Q106">
            <v>0.47089999999999999</v>
          </cell>
          <cell r="R106">
            <v>1247</v>
          </cell>
          <cell r="T106" t="str">
            <v>PriceTableDevonNGL</v>
          </cell>
          <cell r="Y106">
            <v>41416</v>
          </cell>
          <cell r="Z106">
            <v>14.65</v>
          </cell>
          <cell r="AB106">
            <v>3396.21</v>
          </cell>
          <cell r="AC106">
            <v>4175.9080000000004</v>
          </cell>
          <cell r="AE106" t="str">
            <v>Yes</v>
          </cell>
          <cell r="AG106" t="str">
            <v>Yes</v>
          </cell>
          <cell r="AI106">
            <v>0.95</v>
          </cell>
          <cell r="AK106">
            <v>11834.251</v>
          </cell>
          <cell r="AL106">
            <v>11834.251</v>
          </cell>
          <cell r="AM106">
            <v>4474.3879999999999</v>
          </cell>
          <cell r="AN106">
            <v>711.15599999999995</v>
          </cell>
          <cell r="AO106">
            <v>1448.954</v>
          </cell>
          <cell r="AP106">
            <v>446.87</v>
          </cell>
          <cell r="AQ106">
            <v>513.65200000000004</v>
          </cell>
          <cell r="AR106">
            <v>897.29300000000001</v>
          </cell>
          <cell r="AS106">
            <v>32160.814999999999</v>
          </cell>
          <cell r="AU106">
            <v>11314.474</v>
          </cell>
          <cell r="AV106">
            <v>11314.474</v>
          </cell>
          <cell r="AW106">
            <v>4277.866</v>
          </cell>
          <cell r="AX106">
            <v>679.92100000000005</v>
          </cell>
          <cell r="AY106">
            <v>1385.3140000000001</v>
          </cell>
          <cell r="AZ106">
            <v>427.24299999999999</v>
          </cell>
          <cell r="BA106">
            <v>491.09199999999998</v>
          </cell>
          <cell r="BB106">
            <v>857.88300000000004</v>
          </cell>
          <cell r="BC106">
            <v>30748.266999999996</v>
          </cell>
          <cell r="BE106">
            <v>79.820999999999998</v>
          </cell>
          <cell r="BF106">
            <v>9573.2829999999994</v>
          </cell>
          <cell r="BG106">
            <v>4386.0349999999999</v>
          </cell>
          <cell r="BH106">
            <v>629.91700000000003</v>
          </cell>
          <cell r="BI106">
            <v>1541.6010000000001</v>
          </cell>
          <cell r="BJ106">
            <v>437.334</v>
          </cell>
          <cell r="BK106">
            <v>505.036</v>
          </cell>
          <cell r="BL106">
            <v>900.63300000000004</v>
          </cell>
          <cell r="BM106">
            <v>18053.66</v>
          </cell>
          <cell r="BO106">
            <v>79.820999999999998</v>
          </cell>
          <cell r="BP106">
            <v>9573.2829999999994</v>
          </cell>
          <cell r="BQ106">
            <v>4386.0339999999997</v>
          </cell>
          <cell r="BR106">
            <v>629.91700000000003</v>
          </cell>
          <cell r="BS106">
            <v>1541.6010000000001</v>
          </cell>
          <cell r="BT106">
            <v>437.334</v>
          </cell>
          <cell r="BU106">
            <v>505.036</v>
          </cell>
          <cell r="BV106">
            <v>900.63300000000004</v>
          </cell>
          <cell r="BW106">
            <v>18053.659</v>
          </cell>
          <cell r="BY106">
            <v>0</v>
          </cell>
          <cell r="BZ106">
            <v>0</v>
          </cell>
          <cell r="CA106">
            <v>0</v>
          </cell>
          <cell r="CB106">
            <v>0</v>
          </cell>
          <cell r="CC106">
            <v>0</v>
          </cell>
          <cell r="CD106">
            <v>0</v>
          </cell>
          <cell r="CE106">
            <v>0</v>
          </cell>
          <cell r="CF106">
            <v>0</v>
          </cell>
          <cell r="CG106">
            <v>0</v>
          </cell>
          <cell r="CI106">
            <v>75.83</v>
          </cell>
          <cell r="CJ106">
            <v>9094.6190000000006</v>
          </cell>
          <cell r="CK106">
            <v>4166.7330000000002</v>
          </cell>
          <cell r="CL106">
            <v>598.42100000000005</v>
          </cell>
          <cell r="CM106">
            <v>1464.521</v>
          </cell>
          <cell r="CN106">
            <v>415.46699999999998</v>
          </cell>
          <cell r="CO106">
            <v>479.78399999999999</v>
          </cell>
          <cell r="CP106">
            <v>855.601</v>
          </cell>
          <cell r="CQ106">
            <v>17150.976000000002</v>
          </cell>
          <cell r="CS106">
            <v>4.7350000000000003</v>
          </cell>
          <cell r="CT106">
            <v>360.01</v>
          </cell>
          <cell r="CU106">
            <v>160.114</v>
          </cell>
          <cell r="CV106">
            <v>19.359000000000002</v>
          </cell>
          <cell r="CW106">
            <v>49.179000000000002</v>
          </cell>
          <cell r="CX106">
            <v>12.026999999999999</v>
          </cell>
          <cell r="CY106">
            <v>14.012</v>
          </cell>
          <cell r="CZ106">
            <v>22.027000000000001</v>
          </cell>
          <cell r="DB106">
            <v>4.7679999999999998</v>
          </cell>
          <cell r="DC106">
            <v>635.09199999999998</v>
          </cell>
          <cell r="DD106">
            <v>401.59800000000001</v>
          </cell>
          <cell r="DE106">
            <v>62.759</v>
          </cell>
          <cell r="DF106">
            <v>159.92599999999999</v>
          </cell>
          <cell r="DG106">
            <v>47.966999999999999</v>
          </cell>
          <cell r="DH106">
            <v>55.993000000000002</v>
          </cell>
          <cell r="DI106">
            <v>106.241</v>
          </cell>
          <cell r="DJ106">
            <v>1474.3440000000001</v>
          </cell>
          <cell r="DL106">
            <v>0.22062000000000001</v>
          </cell>
          <cell r="DM106">
            <v>0.22062000000000001</v>
          </cell>
          <cell r="DN106">
            <v>0.87283500000000003</v>
          </cell>
          <cell r="DO106">
            <v>1.1972959999999999</v>
          </cell>
          <cell r="DP106">
            <v>1.18468</v>
          </cell>
          <cell r="DQ106">
            <v>1.986728</v>
          </cell>
          <cell r="DS106">
            <v>0</v>
          </cell>
          <cell r="DT106">
            <v>0</v>
          </cell>
          <cell r="DU106">
            <v>0</v>
          </cell>
          <cell r="DV106">
            <v>0</v>
          </cell>
          <cell r="DW106">
            <v>0</v>
          </cell>
          <cell r="DX106">
            <v>0</v>
          </cell>
          <cell r="DY106">
            <v>0</v>
          </cell>
          <cell r="DZ106">
            <v>0</v>
          </cell>
          <cell r="EA106">
            <v>0</v>
          </cell>
          <cell r="EC106">
            <v>0</v>
          </cell>
          <cell r="ED106">
            <v>0</v>
          </cell>
          <cell r="EE106">
            <v>0</v>
          </cell>
          <cell r="EF106">
            <v>0</v>
          </cell>
          <cell r="EG106">
            <v>0</v>
          </cell>
          <cell r="EH106">
            <v>0</v>
          </cell>
          <cell r="EI106">
            <v>0</v>
          </cell>
          <cell r="EJ106">
            <v>0</v>
          </cell>
          <cell r="EK106">
            <v>0</v>
          </cell>
          <cell r="EM106">
            <v>78.662999999999997</v>
          </cell>
          <cell r="EN106">
            <v>79.406000000000006</v>
          </cell>
          <cell r="EP106">
            <v>91.100999999999999</v>
          </cell>
          <cell r="EQ106">
            <v>92.635999999999996</v>
          </cell>
          <cell r="ES106">
            <v>16.771000000000001</v>
          </cell>
          <cell r="ET106">
            <v>19.413</v>
          </cell>
          <cell r="EX106">
            <v>3552.2289999999998</v>
          </cell>
          <cell r="EY106">
            <v>4350.5870000000004</v>
          </cell>
          <cell r="FA106">
            <v>0.84699999999999998</v>
          </cell>
          <cell r="FB106">
            <v>1.0349999999999999</v>
          </cell>
          <cell r="FC106">
            <v>76.236999999999995</v>
          </cell>
          <cell r="FD106">
            <v>97.45</v>
          </cell>
          <cell r="FE106">
            <v>35.207000000000001</v>
          </cell>
          <cell r="FF106">
            <v>42.317999999999998</v>
          </cell>
          <cell r="FK106">
            <v>2704.2010000000005</v>
          </cell>
          <cell r="FL106">
            <v>2741.7289999999998</v>
          </cell>
          <cell r="FM106">
            <v>2718.991</v>
          </cell>
          <cell r="FN106">
            <v>60.402999999999999</v>
          </cell>
          <cell r="FO106">
            <v>28.64</v>
          </cell>
          <cell r="FP106">
            <v>315.30500000000001</v>
          </cell>
          <cell r="FQ106">
            <v>2337.3809999999999</v>
          </cell>
          <cell r="FR106">
            <v>2741.7289999999998</v>
          </cell>
          <cell r="FS106">
            <v>0</v>
          </cell>
          <cell r="FU106">
            <v>0.08</v>
          </cell>
          <cell r="FV106">
            <v>-334.07</v>
          </cell>
          <cell r="FW106">
            <v>0</v>
          </cell>
          <cell r="FX106">
            <v>0</v>
          </cell>
          <cell r="FY106">
            <v>0</v>
          </cell>
          <cell r="FZ106">
            <v>203.3</v>
          </cell>
          <cell r="GA106">
            <v>0.15</v>
          </cell>
          <cell r="GB106">
            <v>-535.35</v>
          </cell>
          <cell r="GE106">
            <v>0.25</v>
          </cell>
          <cell r="GF106">
            <v>-1092.5</v>
          </cell>
          <cell r="GO106">
            <v>1.2500000000000001E-2</v>
          </cell>
          <cell r="GP106">
            <v>-214.39</v>
          </cell>
          <cell r="GQ106" t="str">
            <v>72-402-030</v>
          </cell>
          <cell r="GR106">
            <v>142</v>
          </cell>
          <cell r="GS106">
            <v>-200</v>
          </cell>
          <cell r="GV106">
            <v>0</v>
          </cell>
          <cell r="GW106">
            <v>0</v>
          </cell>
          <cell r="GX106">
            <v>-548.46</v>
          </cell>
          <cell r="GY106">
            <v>-1827.85</v>
          </cell>
          <cell r="GZ106">
            <v>-2376.31</v>
          </cell>
          <cell r="HC106">
            <v>-2376.31</v>
          </cell>
          <cell r="HE106">
            <v>610.0019484139998</v>
          </cell>
          <cell r="HF106">
            <v>0.88049442</v>
          </cell>
          <cell r="HG106">
            <v>105.60285167999974</v>
          </cell>
          <cell r="HH106">
            <v>191.41446116999973</v>
          </cell>
          <cell r="HI106">
            <v>37.710034815999975</v>
          </cell>
          <cell r="HJ106">
            <v>91.315134400000176</v>
          </cell>
          <cell r="HK106">
            <v>43.443781176000037</v>
          </cell>
          <cell r="HL106">
            <v>50.168855456000017</v>
          </cell>
          <cell r="HM106">
            <v>89.466335296000082</v>
          </cell>
        </row>
        <row r="107">
          <cell r="B107" t="str">
            <v>72-400-031</v>
          </cell>
          <cell r="C107" t="str">
            <v>Devon-GTH00086</v>
          </cell>
          <cell r="D107" t="str">
            <v>M&amp;J Bar None Unit #2H</v>
          </cell>
          <cell r="E107">
            <v>4622</v>
          </cell>
          <cell r="F107">
            <v>5631</v>
          </cell>
          <cell r="H107">
            <v>3.3416999999999999</v>
          </cell>
          <cell r="I107">
            <v>3.3416999999999999</v>
          </cell>
          <cell r="J107">
            <v>1.2417</v>
          </cell>
          <cell r="K107">
            <v>0.1784</v>
          </cell>
          <cell r="L107">
            <v>0.3841</v>
          </cell>
          <cell r="M107">
            <v>0.11550000000000001</v>
          </cell>
          <cell r="N107">
            <v>0.13780000000000001</v>
          </cell>
          <cell r="O107">
            <v>0.2177</v>
          </cell>
          <cell r="P107">
            <v>5.6169000000000002</v>
          </cell>
          <cell r="Q107">
            <v>0.50760000000000005</v>
          </cell>
          <cell r="R107">
            <v>1241.2</v>
          </cell>
          <cell r="T107" t="str">
            <v>PriceTableDevonNGL</v>
          </cell>
          <cell r="Y107">
            <v>41326</v>
          </cell>
          <cell r="Z107">
            <v>14.65</v>
          </cell>
          <cell r="AB107">
            <v>4398.3339999999998</v>
          </cell>
          <cell r="AC107">
            <v>5380.9</v>
          </cell>
          <cell r="AE107" t="str">
            <v>Yes</v>
          </cell>
          <cell r="AG107" t="str">
            <v>Yes</v>
          </cell>
          <cell r="AI107">
            <v>0.95</v>
          </cell>
          <cell r="AK107">
            <v>15373.123</v>
          </cell>
          <cell r="AL107">
            <v>15373.123</v>
          </cell>
          <cell r="AM107">
            <v>5712.3040000000001</v>
          </cell>
          <cell r="AN107">
            <v>820.71</v>
          </cell>
          <cell r="AO107">
            <v>1767.01</v>
          </cell>
          <cell r="AP107">
            <v>531.34500000000003</v>
          </cell>
          <cell r="AQ107">
            <v>633.93399999999997</v>
          </cell>
          <cell r="AR107">
            <v>1001.505</v>
          </cell>
          <cell r="AS107">
            <v>41213.054000000004</v>
          </cell>
          <cell r="AU107">
            <v>14697.913</v>
          </cell>
          <cell r="AV107">
            <v>14697.913</v>
          </cell>
          <cell r="AW107">
            <v>5461.4110000000001</v>
          </cell>
          <cell r="AX107">
            <v>784.66300000000001</v>
          </cell>
          <cell r="AY107">
            <v>1689.4</v>
          </cell>
          <cell r="AZ107">
            <v>508.00799999999998</v>
          </cell>
          <cell r="BA107">
            <v>606.09</v>
          </cell>
          <cell r="BB107">
            <v>957.51700000000005</v>
          </cell>
          <cell r="BC107">
            <v>39402.915000000001</v>
          </cell>
          <cell r="BE107">
            <v>103.69</v>
          </cell>
          <cell r="BF107">
            <v>12436.043</v>
          </cell>
          <cell r="BG107">
            <v>5599.5060000000003</v>
          </cell>
          <cell r="BH107">
            <v>726.95600000000002</v>
          </cell>
          <cell r="BI107">
            <v>1879.9939999999999</v>
          </cell>
          <cell r="BJ107">
            <v>520.00699999999995</v>
          </cell>
          <cell r="BK107">
            <v>623.29999999999995</v>
          </cell>
          <cell r="BL107">
            <v>1005.2329999999999</v>
          </cell>
          <cell r="BM107">
            <v>22894.728999999999</v>
          </cell>
          <cell r="BO107">
            <v>103.69</v>
          </cell>
          <cell r="BP107">
            <v>12436.043</v>
          </cell>
          <cell r="BQ107">
            <v>5599.5060000000003</v>
          </cell>
          <cell r="BR107">
            <v>726.95600000000002</v>
          </cell>
          <cell r="BS107">
            <v>1879.9929999999999</v>
          </cell>
          <cell r="BT107">
            <v>520.00699999999995</v>
          </cell>
          <cell r="BU107">
            <v>623.29899999999998</v>
          </cell>
          <cell r="BV107">
            <v>1005.232</v>
          </cell>
          <cell r="BW107">
            <v>22894.725999999999</v>
          </cell>
          <cell r="BY107">
            <v>0</v>
          </cell>
          <cell r="BZ107">
            <v>0</v>
          </cell>
          <cell r="CA107">
            <v>0</v>
          </cell>
          <cell r="CB107">
            <v>0</v>
          </cell>
          <cell r="CC107">
            <v>0</v>
          </cell>
          <cell r="CD107">
            <v>0</v>
          </cell>
          <cell r="CE107">
            <v>0</v>
          </cell>
          <cell r="CF107">
            <v>0</v>
          </cell>
          <cell r="CG107">
            <v>0</v>
          </cell>
          <cell r="CI107">
            <v>98.506</v>
          </cell>
          <cell r="CJ107">
            <v>11814.241</v>
          </cell>
          <cell r="CK107">
            <v>5319.5309999999999</v>
          </cell>
          <cell r="CL107">
            <v>690.60799999999995</v>
          </cell>
          <cell r="CM107">
            <v>1785.9939999999999</v>
          </cell>
          <cell r="CN107">
            <v>494.00700000000001</v>
          </cell>
          <cell r="CO107">
            <v>592.13499999999999</v>
          </cell>
          <cell r="CP107">
            <v>954.971</v>
          </cell>
          <cell r="CQ107">
            <v>21749.992999999999</v>
          </cell>
          <cell r="CS107">
            <v>6.1520000000000001</v>
          </cell>
          <cell r="CT107">
            <v>467.666</v>
          </cell>
          <cell r="CU107">
            <v>204.41200000000001</v>
          </cell>
          <cell r="CV107">
            <v>22.341999999999999</v>
          </cell>
          <cell r="CW107">
            <v>59.973999999999997</v>
          </cell>
          <cell r="CX107">
            <v>14.3</v>
          </cell>
          <cell r="CY107">
            <v>17.294</v>
          </cell>
          <cell r="CZ107">
            <v>24.585000000000001</v>
          </cell>
          <cell r="DB107">
            <v>6.1929999999999996</v>
          </cell>
          <cell r="DC107">
            <v>825.00699999999995</v>
          </cell>
          <cell r="DD107">
            <v>512.70799999999997</v>
          </cell>
          <cell r="DE107">
            <v>72.427000000000007</v>
          </cell>
          <cell r="DF107">
            <v>195.03100000000001</v>
          </cell>
          <cell r="DG107">
            <v>57.033999999999999</v>
          </cell>
          <cell r="DH107">
            <v>69.105000000000004</v>
          </cell>
          <cell r="DI107">
            <v>118.58</v>
          </cell>
          <cell r="DJ107">
            <v>1856.0849999999998</v>
          </cell>
          <cell r="DL107">
            <v>0.22062000000000001</v>
          </cell>
          <cell r="DM107">
            <v>0.22062000000000001</v>
          </cell>
          <cell r="DN107">
            <v>0.87283500000000003</v>
          </cell>
          <cell r="DO107">
            <v>1.1972959999999999</v>
          </cell>
          <cell r="DP107">
            <v>1.18468</v>
          </cell>
          <cell r="DQ107">
            <v>1.986728</v>
          </cell>
          <cell r="DS107">
            <v>0</v>
          </cell>
          <cell r="DT107">
            <v>0</v>
          </cell>
          <cell r="DU107">
            <v>0</v>
          </cell>
          <cell r="DV107">
            <v>0</v>
          </cell>
          <cell r="DW107">
            <v>0</v>
          </cell>
          <cell r="DX107">
            <v>0</v>
          </cell>
          <cell r="DY107">
            <v>0</v>
          </cell>
          <cell r="DZ107">
            <v>0</v>
          </cell>
          <cell r="EA107">
            <v>0</v>
          </cell>
          <cell r="EC107">
            <v>0</v>
          </cell>
          <cell r="ED107">
            <v>0</v>
          </cell>
          <cell r="EE107">
            <v>0</v>
          </cell>
          <cell r="EF107">
            <v>0</v>
          </cell>
          <cell r="EG107">
            <v>0</v>
          </cell>
          <cell r="EH107">
            <v>0</v>
          </cell>
          <cell r="EI107">
            <v>0</v>
          </cell>
          <cell r="EJ107">
            <v>0</v>
          </cell>
          <cell r="EK107">
            <v>0</v>
          </cell>
          <cell r="EM107">
            <v>101.36199999999999</v>
          </cell>
          <cell r="EN107">
            <v>102.31899999999999</v>
          </cell>
          <cell r="EP107">
            <v>117.38800000000001</v>
          </cell>
          <cell r="EQ107">
            <v>119.367</v>
          </cell>
          <cell r="ES107">
            <v>21.61</v>
          </cell>
          <cell r="ET107">
            <v>25.015000000000001</v>
          </cell>
          <cell r="EX107">
            <v>4600.3900000000003</v>
          </cell>
          <cell r="EY107">
            <v>5605.9849999999997</v>
          </cell>
          <cell r="FA107">
            <v>1.0960000000000001</v>
          </cell>
          <cell r="FB107">
            <v>1.3340000000000001</v>
          </cell>
          <cell r="FC107">
            <v>98.731999999999999</v>
          </cell>
          <cell r="FD107">
            <v>125.571</v>
          </cell>
          <cell r="FE107">
            <v>45.595999999999997</v>
          </cell>
          <cell r="FF107">
            <v>54.529000000000003</v>
          </cell>
          <cell r="FK107">
            <v>3528.2139999999995</v>
          </cell>
          <cell r="FL107">
            <v>3577.1770000000001</v>
          </cell>
          <cell r="FM107">
            <v>3547.51</v>
          </cell>
          <cell r="FN107">
            <v>78.808999999999997</v>
          </cell>
          <cell r="FO107">
            <v>37.366999999999997</v>
          </cell>
          <cell r="FP107">
            <v>411.38299999999998</v>
          </cell>
          <cell r="FQ107">
            <v>3049.6179999999999</v>
          </cell>
          <cell r="FR107">
            <v>3577.1770000000001</v>
          </cell>
          <cell r="FS107">
            <v>0</v>
          </cell>
          <cell r="FU107">
            <v>0.08</v>
          </cell>
          <cell r="FV107">
            <v>-430.47</v>
          </cell>
          <cell r="FW107">
            <v>0</v>
          </cell>
          <cell r="FX107">
            <v>0</v>
          </cell>
          <cell r="FY107">
            <v>0</v>
          </cell>
          <cell r="FZ107">
            <v>192.4</v>
          </cell>
          <cell r="GA107">
            <v>0.15</v>
          </cell>
          <cell r="GB107">
            <v>-693.3</v>
          </cell>
          <cell r="GE107">
            <v>0.25</v>
          </cell>
          <cell r="GF107">
            <v>-1407.75</v>
          </cell>
          <cell r="GO107">
            <v>1.2500000000000001E-2</v>
          </cell>
          <cell r="GP107">
            <v>-271.87</v>
          </cell>
          <cell r="GQ107" t="str">
            <v xml:space="preserve"> </v>
          </cell>
          <cell r="GR107">
            <v>0</v>
          </cell>
          <cell r="GS107">
            <v>0</v>
          </cell>
          <cell r="GV107">
            <v>0</v>
          </cell>
          <cell r="GW107">
            <v>0</v>
          </cell>
          <cell r="GX107">
            <v>-702.34</v>
          </cell>
          <cell r="GY107">
            <v>-2101.0500000000002</v>
          </cell>
          <cell r="GZ107">
            <v>-2803.39</v>
          </cell>
          <cell r="HC107">
            <v>-2803.39</v>
          </cell>
          <cell r="HE107">
            <v>751.00509430900013</v>
          </cell>
          <cell r="HF107">
            <v>1.1436940799999995</v>
          </cell>
          <cell r="HG107">
            <v>137.18195723999995</v>
          </cell>
          <cell r="HH107">
            <v>244.37197912500034</v>
          </cell>
          <cell r="HI107">
            <v>43.519315008000078</v>
          </cell>
          <cell r="HJ107">
            <v>111.35992</v>
          </cell>
          <cell r="HK107">
            <v>51.654927999999892</v>
          </cell>
          <cell r="HL107">
            <v>61.916378119999926</v>
          </cell>
          <cell r="HM107">
            <v>99.856922735999888</v>
          </cell>
        </row>
        <row r="108">
          <cell r="B108" t="str">
            <v>72-400-032</v>
          </cell>
          <cell r="C108" t="str">
            <v>Devon-GTH00086</v>
          </cell>
          <cell r="D108" t="str">
            <v>Dav Estates Unit #1H</v>
          </cell>
          <cell r="E108">
            <v>5942</v>
          </cell>
          <cell r="F108">
            <v>7314</v>
          </cell>
          <cell r="H108">
            <v>3.2808000000000002</v>
          </cell>
          <cell r="I108">
            <v>3.2808000000000002</v>
          </cell>
          <cell r="J108">
            <v>1.2528999999999999</v>
          </cell>
          <cell r="K108">
            <v>0.23910000000000001</v>
          </cell>
          <cell r="L108">
            <v>0.40889999999999999</v>
          </cell>
          <cell r="M108">
            <v>0.13539999999999999</v>
          </cell>
          <cell r="N108">
            <v>0.1447</v>
          </cell>
          <cell r="O108">
            <v>0.23810000000000001</v>
          </cell>
          <cell r="P108">
            <v>5.6999000000000004</v>
          </cell>
          <cell r="Q108">
            <v>0.46629999999999999</v>
          </cell>
          <cell r="R108">
            <v>1252</v>
          </cell>
          <cell r="T108" t="str">
            <v>PriceTableDevonNGL</v>
          </cell>
          <cell r="Y108">
            <v>41417</v>
          </cell>
          <cell r="Z108">
            <v>14.65</v>
          </cell>
          <cell r="AB108">
            <v>5654.1819999999998</v>
          </cell>
          <cell r="AC108">
            <v>6989.15</v>
          </cell>
          <cell r="AE108" t="str">
            <v>Yes</v>
          </cell>
          <cell r="AG108" t="str">
            <v>Yes</v>
          </cell>
          <cell r="AI108">
            <v>0.95</v>
          </cell>
          <cell r="AK108">
            <v>19402.421999999999</v>
          </cell>
          <cell r="AL108">
            <v>19402.421999999999</v>
          </cell>
          <cell r="AM108">
            <v>7409.5630000000001</v>
          </cell>
          <cell r="AN108">
            <v>1414.021</v>
          </cell>
          <cell r="AO108">
            <v>2418.2060000000001</v>
          </cell>
          <cell r="AP108">
            <v>800.74599999999998</v>
          </cell>
          <cell r="AQ108">
            <v>855.74599999999998</v>
          </cell>
          <cell r="AR108">
            <v>1408.107</v>
          </cell>
          <cell r="AS108">
            <v>53111.232999999993</v>
          </cell>
          <cell r="AU108">
            <v>18550.240000000002</v>
          </cell>
          <cell r="AV108">
            <v>18550.240000000002</v>
          </cell>
          <cell r="AW108">
            <v>7084.125</v>
          </cell>
          <cell r="AX108">
            <v>1351.915</v>
          </cell>
          <cell r="AY108">
            <v>2311.9949999999999</v>
          </cell>
          <cell r="AZ108">
            <v>765.57600000000002</v>
          </cell>
          <cell r="BA108">
            <v>818.16</v>
          </cell>
          <cell r="BB108">
            <v>1346.261</v>
          </cell>
          <cell r="BC108">
            <v>50778.51200000001</v>
          </cell>
          <cell r="BE108">
            <v>130.86799999999999</v>
          </cell>
          <cell r="BF108">
            <v>15695.531999999999</v>
          </cell>
          <cell r="BG108">
            <v>7263.25</v>
          </cell>
          <cell r="BH108">
            <v>1252.49</v>
          </cell>
          <cell r="BI108">
            <v>2572.828</v>
          </cell>
          <cell r="BJ108">
            <v>783.65899999999999</v>
          </cell>
          <cell r="BK108">
            <v>841.39099999999996</v>
          </cell>
          <cell r="BL108">
            <v>1413.348</v>
          </cell>
          <cell r="BM108">
            <v>29953.366000000002</v>
          </cell>
          <cell r="BO108">
            <v>130.86799999999999</v>
          </cell>
          <cell r="BP108">
            <v>15695.532999999999</v>
          </cell>
          <cell r="BQ108">
            <v>7263.2510000000002</v>
          </cell>
          <cell r="BR108">
            <v>1252.49</v>
          </cell>
          <cell r="BS108">
            <v>2572.828</v>
          </cell>
          <cell r="BT108">
            <v>783.65899999999999</v>
          </cell>
          <cell r="BU108">
            <v>841.39099999999996</v>
          </cell>
          <cell r="BV108">
            <v>1413.3489999999999</v>
          </cell>
          <cell r="BW108">
            <v>29953.369000000002</v>
          </cell>
          <cell r="BY108">
            <v>0</v>
          </cell>
          <cell r="BZ108">
            <v>0</v>
          </cell>
          <cell r="CA108">
            <v>0</v>
          </cell>
          <cell r="CB108">
            <v>0</v>
          </cell>
          <cell r="CC108">
            <v>0</v>
          </cell>
          <cell r="CD108">
            <v>0</v>
          </cell>
          <cell r="CE108">
            <v>0</v>
          </cell>
          <cell r="CF108">
            <v>0</v>
          </cell>
          <cell r="CG108">
            <v>0</v>
          </cell>
          <cell r="CI108">
            <v>124.325</v>
          </cell>
          <cell r="CJ108">
            <v>14910.754999999999</v>
          </cell>
          <cell r="CK108">
            <v>6900.0879999999997</v>
          </cell>
          <cell r="CL108">
            <v>1189.866</v>
          </cell>
          <cell r="CM108">
            <v>2444.1869999999999</v>
          </cell>
          <cell r="CN108">
            <v>744.476</v>
          </cell>
          <cell r="CO108">
            <v>799.32100000000003</v>
          </cell>
          <cell r="CP108">
            <v>1342.681</v>
          </cell>
          <cell r="CQ108">
            <v>28455.698999999997</v>
          </cell>
          <cell r="CS108">
            <v>7.7640000000000002</v>
          </cell>
          <cell r="CT108">
            <v>590.24199999999996</v>
          </cell>
          <cell r="CU108">
            <v>265.14699999999999</v>
          </cell>
          <cell r="CV108">
            <v>38.493000000000002</v>
          </cell>
          <cell r="CW108">
            <v>82.075999999999993</v>
          </cell>
          <cell r="CX108">
            <v>21.550999999999998</v>
          </cell>
          <cell r="CY108">
            <v>23.344999999999999</v>
          </cell>
          <cell r="CZ108">
            <v>34.566000000000003</v>
          </cell>
          <cell r="DB108">
            <v>7.8170000000000002</v>
          </cell>
          <cell r="DC108">
            <v>1041.242</v>
          </cell>
          <cell r="DD108">
            <v>665.04499999999996</v>
          </cell>
          <cell r="DE108">
            <v>124.786</v>
          </cell>
          <cell r="DF108">
            <v>266.90499999999997</v>
          </cell>
          <cell r="DG108">
            <v>85.951999999999998</v>
          </cell>
          <cell r="DH108">
            <v>93.284999999999997</v>
          </cell>
          <cell r="DI108">
            <v>166.72300000000001</v>
          </cell>
          <cell r="DJ108">
            <v>2451.7550000000001</v>
          </cell>
          <cell r="DL108">
            <v>0.22062000000000001</v>
          </cell>
          <cell r="DM108">
            <v>0.22062000000000001</v>
          </cell>
          <cell r="DN108">
            <v>0.87283500000000003</v>
          </cell>
          <cell r="DO108">
            <v>1.1972959999999999</v>
          </cell>
          <cell r="DP108">
            <v>1.18468</v>
          </cell>
          <cell r="DQ108">
            <v>1.986728</v>
          </cell>
          <cell r="DS108">
            <v>0</v>
          </cell>
          <cell r="DT108">
            <v>0</v>
          </cell>
          <cell r="DU108">
            <v>0</v>
          </cell>
          <cell r="DV108">
            <v>0</v>
          </cell>
          <cell r="DW108">
            <v>0</v>
          </cell>
          <cell r="DX108">
            <v>0</v>
          </cell>
          <cell r="DY108">
            <v>0</v>
          </cell>
          <cell r="DZ108">
            <v>0</v>
          </cell>
          <cell r="EA108">
            <v>0</v>
          </cell>
          <cell r="EC108">
            <v>0</v>
          </cell>
          <cell r="ED108">
            <v>0</v>
          </cell>
          <cell r="EE108">
            <v>0</v>
          </cell>
          <cell r="EF108">
            <v>0</v>
          </cell>
          <cell r="EG108">
            <v>0</v>
          </cell>
          <cell r="EH108">
            <v>0</v>
          </cell>
          <cell r="EI108">
            <v>0</v>
          </cell>
          <cell r="EJ108">
            <v>0</v>
          </cell>
          <cell r="EK108">
            <v>0</v>
          </cell>
          <cell r="EM108">
            <v>131.65799999999999</v>
          </cell>
          <cell r="EN108">
            <v>132.90100000000001</v>
          </cell>
          <cell r="EP108">
            <v>152.47399999999999</v>
          </cell>
          <cell r="EQ108">
            <v>155.04400000000001</v>
          </cell>
          <cell r="ES108">
            <v>28.07</v>
          </cell>
          <cell r="ET108">
            <v>32.492000000000004</v>
          </cell>
          <cell r="EX108">
            <v>5913.93</v>
          </cell>
          <cell r="EY108">
            <v>7281.5079999999998</v>
          </cell>
          <cell r="FA108">
            <v>1.41</v>
          </cell>
          <cell r="FB108">
            <v>1.7330000000000001</v>
          </cell>
          <cell r="FC108">
            <v>126.923</v>
          </cell>
          <cell r="FD108">
            <v>163.101</v>
          </cell>
          <cell r="FE108">
            <v>58.615000000000002</v>
          </cell>
          <cell r="FF108">
            <v>70.825999999999993</v>
          </cell>
          <cell r="FK108">
            <v>4541.808</v>
          </cell>
          <cell r="FL108">
            <v>4604.8370000000004</v>
          </cell>
          <cell r="FM108">
            <v>4566.6480000000001</v>
          </cell>
          <cell r="FN108">
            <v>101.45</v>
          </cell>
          <cell r="FO108">
            <v>48.101999999999997</v>
          </cell>
          <cell r="FP108">
            <v>529.56700000000001</v>
          </cell>
          <cell r="FQ108">
            <v>3925.7190000000001</v>
          </cell>
          <cell r="FR108">
            <v>4604.8370000000004</v>
          </cell>
          <cell r="FS108">
            <v>0</v>
          </cell>
          <cell r="FU108">
            <v>0.08</v>
          </cell>
          <cell r="FV108">
            <v>-559.13</v>
          </cell>
          <cell r="FW108">
            <v>0</v>
          </cell>
          <cell r="FX108">
            <v>0</v>
          </cell>
          <cell r="FY108">
            <v>0</v>
          </cell>
          <cell r="FZ108">
            <v>266.7</v>
          </cell>
          <cell r="GA108">
            <v>0.1</v>
          </cell>
          <cell r="GB108">
            <v>-594.20000000000005</v>
          </cell>
          <cell r="GE108">
            <v>0.25</v>
          </cell>
          <cell r="GF108">
            <v>-1828.5</v>
          </cell>
          <cell r="GO108">
            <v>1.2500000000000001E-2</v>
          </cell>
          <cell r="GP108">
            <v>-355.7</v>
          </cell>
          <cell r="GQ108" t="str">
            <v>72-402-032</v>
          </cell>
          <cell r="GR108">
            <v>149</v>
          </cell>
          <cell r="GS108">
            <v>-200</v>
          </cell>
          <cell r="GV108">
            <v>0</v>
          </cell>
          <cell r="GW108">
            <v>0</v>
          </cell>
          <cell r="GX108">
            <v>-914.82999999999993</v>
          </cell>
          <cell r="GY108">
            <v>-2622.7</v>
          </cell>
          <cell r="GZ108">
            <v>-3537.5299999999997</v>
          </cell>
          <cell r="HC108">
            <v>-3537.5299999999997</v>
          </cell>
          <cell r="HE108">
            <v>1020.763125014</v>
          </cell>
          <cell r="HF108">
            <v>1.4435166599999982</v>
          </cell>
          <cell r="HG108">
            <v>173.13750174</v>
          </cell>
          <cell r="HH108">
            <v>316.98050427000021</v>
          </cell>
          <cell r="HI108">
            <v>74.979464704000023</v>
          </cell>
          <cell r="HJ108">
            <v>152.39841988000009</v>
          </cell>
          <cell r="HK108">
            <v>77.845963223999988</v>
          </cell>
          <cell r="HL108">
            <v>83.581646959999873</v>
          </cell>
          <cell r="HM108">
            <v>140.39610757599985</v>
          </cell>
        </row>
        <row r="109">
          <cell r="B109" t="str">
            <v>72-400-033</v>
          </cell>
          <cell r="C109" t="str">
            <v>Devon-GTH00086</v>
          </cell>
          <cell r="D109" t="str">
            <v>Skiles Unit #1H</v>
          </cell>
          <cell r="E109">
            <v>1506</v>
          </cell>
          <cell r="F109">
            <v>1859</v>
          </cell>
          <cell r="H109">
            <v>3.2886000000000002</v>
          </cell>
          <cell r="I109">
            <v>3.2886000000000002</v>
          </cell>
          <cell r="J109">
            <v>1.2331000000000001</v>
          </cell>
          <cell r="K109">
            <v>0.189</v>
          </cell>
          <cell r="L109">
            <v>0.42009999999999997</v>
          </cell>
          <cell r="M109">
            <v>0.1336</v>
          </cell>
          <cell r="N109">
            <v>0.1406</v>
          </cell>
          <cell r="O109">
            <v>0.35639999999999999</v>
          </cell>
          <cell r="P109">
            <v>5.7614000000000001</v>
          </cell>
          <cell r="Q109">
            <v>0.5595</v>
          </cell>
          <cell r="R109">
            <v>1254.8</v>
          </cell>
          <cell r="T109" t="str">
            <v>PriceTableDevonNGL</v>
          </cell>
          <cell r="Y109">
            <v>41087</v>
          </cell>
          <cell r="Z109">
            <v>14.65</v>
          </cell>
          <cell r="AB109">
            <v>1433.0340000000001</v>
          </cell>
          <cell r="AC109">
            <v>1776.433</v>
          </cell>
          <cell r="AE109" t="str">
            <v>Yes</v>
          </cell>
          <cell r="AG109" t="str">
            <v>Yes</v>
          </cell>
          <cell r="AI109">
            <v>0.95</v>
          </cell>
          <cell r="AK109">
            <v>4929.1710000000003</v>
          </cell>
          <cell r="AL109">
            <v>4929.1710000000003</v>
          </cell>
          <cell r="AM109">
            <v>1848.252</v>
          </cell>
          <cell r="AN109">
            <v>283.286</v>
          </cell>
          <cell r="AO109">
            <v>629.67399999999998</v>
          </cell>
          <cell r="AP109">
            <v>200.24799999999999</v>
          </cell>
          <cell r="AQ109">
            <v>210.74100000000001</v>
          </cell>
          <cell r="AR109">
            <v>534.19600000000003</v>
          </cell>
          <cell r="AS109">
            <v>13564.739</v>
          </cell>
          <cell r="AU109">
            <v>4712.6760000000004</v>
          </cell>
          <cell r="AV109">
            <v>4712.6760000000004</v>
          </cell>
          <cell r="AW109">
            <v>1767.0740000000001</v>
          </cell>
          <cell r="AX109">
            <v>270.84300000000002</v>
          </cell>
          <cell r="AY109">
            <v>602.01800000000003</v>
          </cell>
          <cell r="AZ109">
            <v>191.453</v>
          </cell>
          <cell r="BA109">
            <v>201.48500000000001</v>
          </cell>
          <cell r="BB109">
            <v>510.733</v>
          </cell>
          <cell r="BC109">
            <v>12968.958000000002</v>
          </cell>
          <cell r="BE109">
            <v>33.247</v>
          </cell>
          <cell r="BF109">
            <v>3987.4380000000001</v>
          </cell>
          <cell r="BG109">
            <v>1811.7560000000001</v>
          </cell>
          <cell r="BH109">
            <v>250.92500000000001</v>
          </cell>
          <cell r="BI109">
            <v>669.93600000000004</v>
          </cell>
          <cell r="BJ109">
            <v>195.97499999999999</v>
          </cell>
          <cell r="BK109">
            <v>207.20599999999999</v>
          </cell>
          <cell r="BL109">
            <v>536.18399999999997</v>
          </cell>
          <cell r="BM109">
            <v>7692.6670000000004</v>
          </cell>
          <cell r="BO109">
            <v>33.247</v>
          </cell>
          <cell r="BP109">
            <v>3987.44</v>
          </cell>
          <cell r="BQ109">
            <v>1811.7550000000001</v>
          </cell>
          <cell r="BR109">
            <v>250.92400000000001</v>
          </cell>
          <cell r="BS109">
            <v>669.93600000000004</v>
          </cell>
          <cell r="BT109">
            <v>195.97499999999999</v>
          </cell>
          <cell r="BU109">
            <v>207.20599999999999</v>
          </cell>
          <cell r="BV109">
            <v>536.18399999999997</v>
          </cell>
          <cell r="BW109">
            <v>7692.6670000000004</v>
          </cell>
          <cell r="BY109">
            <v>0</v>
          </cell>
          <cell r="BZ109">
            <v>0</v>
          </cell>
          <cell r="CA109">
            <v>0</v>
          </cell>
          <cell r="CB109">
            <v>0</v>
          </cell>
          <cell r="CC109">
            <v>0</v>
          </cell>
          <cell r="CD109">
            <v>0</v>
          </cell>
          <cell r="CE109">
            <v>0</v>
          </cell>
          <cell r="CF109">
            <v>0</v>
          </cell>
          <cell r="CG109">
            <v>0</v>
          </cell>
          <cell r="CI109">
            <v>31.585000000000001</v>
          </cell>
          <cell r="CJ109">
            <v>3788.0659999999998</v>
          </cell>
          <cell r="CK109">
            <v>1721.1679999999999</v>
          </cell>
          <cell r="CL109">
            <v>238.37899999999999</v>
          </cell>
          <cell r="CM109">
            <v>636.43899999999996</v>
          </cell>
          <cell r="CN109">
            <v>186.17599999999999</v>
          </cell>
          <cell r="CO109">
            <v>196.846</v>
          </cell>
          <cell r="CP109">
            <v>509.375</v>
          </cell>
          <cell r="CQ109">
            <v>7308.0339999999997</v>
          </cell>
          <cell r="CS109">
            <v>1.972</v>
          </cell>
          <cell r="CT109">
            <v>149.94999999999999</v>
          </cell>
          <cell r="CU109">
            <v>66.138999999999996</v>
          </cell>
          <cell r="CV109">
            <v>7.7119999999999997</v>
          </cell>
          <cell r="CW109">
            <v>21.372</v>
          </cell>
          <cell r="CX109">
            <v>5.3890000000000002</v>
          </cell>
          <cell r="CY109">
            <v>5.7489999999999997</v>
          </cell>
          <cell r="CZ109">
            <v>13.113</v>
          </cell>
          <cell r="DB109">
            <v>1.986</v>
          </cell>
          <cell r="DC109">
            <v>264.52699999999999</v>
          </cell>
          <cell r="DD109">
            <v>165.89</v>
          </cell>
          <cell r="DE109">
            <v>25</v>
          </cell>
          <cell r="DF109">
            <v>69.498999999999995</v>
          </cell>
          <cell r="DG109">
            <v>21.495000000000001</v>
          </cell>
          <cell r="DH109">
            <v>22.972999999999999</v>
          </cell>
          <cell r="DI109">
            <v>63.25</v>
          </cell>
          <cell r="DJ109">
            <v>634.61999999999989</v>
          </cell>
          <cell r="DL109">
            <v>0.22062000000000001</v>
          </cell>
          <cell r="DM109">
            <v>0.22062000000000001</v>
          </cell>
          <cell r="DN109">
            <v>0.87283500000000003</v>
          </cell>
          <cell r="DO109">
            <v>1.1972959999999999</v>
          </cell>
          <cell r="DP109">
            <v>1.18468</v>
          </cell>
          <cell r="DQ109">
            <v>1.986728</v>
          </cell>
          <cell r="DS109">
            <v>0</v>
          </cell>
          <cell r="DT109">
            <v>0</v>
          </cell>
          <cell r="DU109">
            <v>0</v>
          </cell>
          <cell r="DV109">
            <v>0</v>
          </cell>
          <cell r="DW109">
            <v>0</v>
          </cell>
          <cell r="DX109">
            <v>0</v>
          </cell>
          <cell r="DY109">
            <v>0</v>
          </cell>
          <cell r="DZ109">
            <v>0</v>
          </cell>
          <cell r="EA109">
            <v>0</v>
          </cell>
          <cell r="EC109">
            <v>0</v>
          </cell>
          <cell r="ED109">
            <v>0</v>
          </cell>
          <cell r="EE109">
            <v>0</v>
          </cell>
          <cell r="EF109">
            <v>0</v>
          </cell>
          <cell r="EG109">
            <v>0</v>
          </cell>
          <cell r="EH109">
            <v>0</v>
          </cell>
          <cell r="EI109">
            <v>0</v>
          </cell>
          <cell r="EJ109">
            <v>0</v>
          </cell>
          <cell r="EK109">
            <v>0</v>
          </cell>
          <cell r="EM109">
            <v>33.463000000000001</v>
          </cell>
          <cell r="EN109">
            <v>33.779000000000003</v>
          </cell>
          <cell r="EP109">
            <v>38.753999999999998</v>
          </cell>
          <cell r="EQ109">
            <v>39.406999999999996</v>
          </cell>
          <cell r="ES109">
            <v>7.1340000000000003</v>
          </cell>
          <cell r="ET109">
            <v>8.2580000000000009</v>
          </cell>
          <cell r="EX109">
            <v>1498.866</v>
          </cell>
          <cell r="EY109">
            <v>1850.742</v>
          </cell>
          <cell r="FA109">
            <v>0.35699999999999998</v>
          </cell>
          <cell r="FB109">
            <v>0.44</v>
          </cell>
          <cell r="FC109">
            <v>32.167999999999999</v>
          </cell>
          <cell r="FD109">
            <v>41.454999999999998</v>
          </cell>
          <cell r="FE109">
            <v>14.856</v>
          </cell>
          <cell r="FF109">
            <v>18.001999999999999</v>
          </cell>
          <cell r="FK109">
            <v>1142.9360000000001</v>
          </cell>
          <cell r="FL109">
            <v>1158.797</v>
          </cell>
          <cell r="FM109">
            <v>1149.1869999999999</v>
          </cell>
          <cell r="FN109">
            <v>25.53</v>
          </cell>
          <cell r="FO109">
            <v>12.105</v>
          </cell>
          <cell r="FP109">
            <v>133.26400000000001</v>
          </cell>
          <cell r="FQ109">
            <v>987.899</v>
          </cell>
          <cell r="FR109">
            <v>1158.797</v>
          </cell>
          <cell r="FS109">
            <v>0</v>
          </cell>
          <cell r="FU109">
            <v>0.08</v>
          </cell>
          <cell r="FV109">
            <v>-142.11000000000001</v>
          </cell>
          <cell r="FW109">
            <v>0</v>
          </cell>
          <cell r="FX109">
            <v>0</v>
          </cell>
          <cell r="FY109">
            <v>0</v>
          </cell>
          <cell r="FZ109">
            <v>209.7</v>
          </cell>
          <cell r="GA109">
            <v>0.15</v>
          </cell>
          <cell r="GB109">
            <v>-225.9</v>
          </cell>
          <cell r="GE109">
            <v>0.25</v>
          </cell>
          <cell r="GF109">
            <v>-464.75</v>
          </cell>
          <cell r="GO109">
            <v>1.2500000000000001E-2</v>
          </cell>
          <cell r="GP109">
            <v>-91.35</v>
          </cell>
          <cell r="GQ109" t="str">
            <v>72-99-402-033</v>
          </cell>
          <cell r="GR109">
            <v>0</v>
          </cell>
          <cell r="GS109">
            <v>-200</v>
          </cell>
          <cell r="GV109">
            <v>0</v>
          </cell>
          <cell r="GW109">
            <v>0</v>
          </cell>
          <cell r="GX109">
            <v>-233.46</v>
          </cell>
          <cell r="GY109">
            <v>-890.65</v>
          </cell>
          <cell r="GZ109">
            <v>-1124.1100000000001</v>
          </cell>
          <cell r="HC109">
            <v>-1124.1100000000001</v>
          </cell>
          <cell r="HE109">
            <v>271.43764034000026</v>
          </cell>
          <cell r="HF109">
            <v>0.36667043999999982</v>
          </cell>
          <cell r="HG109">
            <v>43.985450640000067</v>
          </cell>
          <cell r="HH109">
            <v>79.068376980000167</v>
          </cell>
          <cell r="HI109">
            <v>15.021275616000024</v>
          </cell>
          <cell r="HJ109">
            <v>39.68322596000008</v>
          </cell>
          <cell r="HK109">
            <v>19.467947672000015</v>
          </cell>
          <cell r="HL109">
            <v>20.582502079999973</v>
          </cell>
          <cell r="HM109">
            <v>53.262190951999941</v>
          </cell>
        </row>
        <row r="110">
          <cell r="B110" t="str">
            <v>72-400-041</v>
          </cell>
          <cell r="C110" t="str">
            <v>Devon-GTH00086</v>
          </cell>
          <cell r="D110" t="str">
            <v>Reilly Bear Creek 1H</v>
          </cell>
          <cell r="E110">
            <v>2637</v>
          </cell>
          <cell r="F110">
            <v>3303</v>
          </cell>
          <cell r="H110">
            <v>3.5785</v>
          </cell>
          <cell r="I110">
            <v>3.5785</v>
          </cell>
          <cell r="J110">
            <v>1.3896999999999999</v>
          </cell>
          <cell r="K110">
            <v>0.27029999999999998</v>
          </cell>
          <cell r="L110">
            <v>0.48770000000000002</v>
          </cell>
          <cell r="M110">
            <v>0.16320000000000001</v>
          </cell>
          <cell r="N110">
            <v>0.1694</v>
          </cell>
          <cell r="O110">
            <v>0.19189999999999999</v>
          </cell>
          <cell r="P110">
            <v>6.2507000000000001</v>
          </cell>
          <cell r="Q110">
            <v>0.53839999999999999</v>
          </cell>
          <cell r="R110">
            <v>1275.2</v>
          </cell>
          <cell r="T110" t="str">
            <v>PriceTableDevonNGL</v>
          </cell>
          <cell r="Y110">
            <v>41410</v>
          </cell>
          <cell r="Z110">
            <v>14.65</v>
          </cell>
          <cell r="AB110">
            <v>2509.06</v>
          </cell>
          <cell r="AC110">
            <v>3156.2979999999998</v>
          </cell>
          <cell r="AE110" t="str">
            <v>Yes</v>
          </cell>
          <cell r="AG110" t="str">
            <v>Yes</v>
          </cell>
          <cell r="AI110">
            <v>0.95</v>
          </cell>
          <cell r="AK110">
            <v>9391.143</v>
          </cell>
          <cell r="AL110">
            <v>9391.143</v>
          </cell>
          <cell r="AM110">
            <v>3647.0230000000001</v>
          </cell>
          <cell r="AN110">
            <v>709.35500000000002</v>
          </cell>
          <cell r="AO110">
            <v>1279.883</v>
          </cell>
          <cell r="AP110">
            <v>428.29</v>
          </cell>
          <cell r="AQ110">
            <v>444.56</v>
          </cell>
          <cell r="AR110">
            <v>503.608</v>
          </cell>
          <cell r="AS110">
            <v>25795.005000000005</v>
          </cell>
          <cell r="AU110">
            <v>8978.6710000000003</v>
          </cell>
          <cell r="AV110">
            <v>8978.6710000000003</v>
          </cell>
          <cell r="AW110">
            <v>3486.8409999999999</v>
          </cell>
          <cell r="AX110">
            <v>678.19899999999996</v>
          </cell>
          <cell r="AY110">
            <v>1223.6690000000001</v>
          </cell>
          <cell r="AZ110">
            <v>409.47899999999998</v>
          </cell>
          <cell r="BA110">
            <v>425.03500000000003</v>
          </cell>
          <cell r="BB110">
            <v>481.48899999999998</v>
          </cell>
          <cell r="BC110">
            <v>24662.054000000004</v>
          </cell>
          <cell r="BE110">
            <v>63.341999999999999</v>
          </cell>
          <cell r="BF110">
            <v>7596.9380000000001</v>
          </cell>
          <cell r="BG110">
            <v>3575.0070000000001</v>
          </cell>
          <cell r="BH110">
            <v>628.322</v>
          </cell>
          <cell r="BI110">
            <v>1361.72</v>
          </cell>
          <cell r="BJ110">
            <v>419.15100000000001</v>
          </cell>
          <cell r="BK110">
            <v>437.10300000000001</v>
          </cell>
          <cell r="BL110">
            <v>505.483</v>
          </cell>
          <cell r="BM110">
            <v>14587.065999999999</v>
          </cell>
          <cell r="BO110">
            <v>63.341999999999999</v>
          </cell>
          <cell r="BP110">
            <v>7596.9380000000001</v>
          </cell>
          <cell r="BQ110">
            <v>3575.0079999999998</v>
          </cell>
          <cell r="BR110">
            <v>628.32100000000003</v>
          </cell>
          <cell r="BS110">
            <v>1361.72</v>
          </cell>
          <cell r="BT110">
            <v>419.15100000000001</v>
          </cell>
          <cell r="BU110">
            <v>437.10300000000001</v>
          </cell>
          <cell r="BV110">
            <v>505.483</v>
          </cell>
          <cell r="BW110">
            <v>14587.065999999999</v>
          </cell>
          <cell r="BY110">
            <v>0</v>
          </cell>
          <cell r="BZ110">
            <v>0</v>
          </cell>
          <cell r="CA110">
            <v>0</v>
          </cell>
          <cell r="CB110">
            <v>0</v>
          </cell>
          <cell r="CC110">
            <v>0</v>
          </cell>
          <cell r="CD110">
            <v>0</v>
          </cell>
          <cell r="CE110">
            <v>0</v>
          </cell>
          <cell r="CF110">
            <v>0</v>
          </cell>
          <cell r="CG110">
            <v>0</v>
          </cell>
          <cell r="CI110">
            <v>60.174999999999997</v>
          </cell>
          <cell r="CJ110">
            <v>7217.0910000000003</v>
          </cell>
          <cell r="CK110">
            <v>3396.2570000000001</v>
          </cell>
          <cell r="CL110">
            <v>596.90599999999995</v>
          </cell>
          <cell r="CM110">
            <v>1293.634</v>
          </cell>
          <cell r="CN110">
            <v>398.19299999999998</v>
          </cell>
          <cell r="CO110">
            <v>415.24799999999999</v>
          </cell>
          <cell r="CP110">
            <v>480.209</v>
          </cell>
          <cell r="CQ110">
            <v>13857.713</v>
          </cell>
          <cell r="CS110">
            <v>3.758</v>
          </cell>
          <cell r="CT110">
            <v>285.68799999999999</v>
          </cell>
          <cell r="CU110">
            <v>130.50700000000001</v>
          </cell>
          <cell r="CV110">
            <v>19.309999999999999</v>
          </cell>
          <cell r="CW110">
            <v>43.44</v>
          </cell>
          <cell r="CX110">
            <v>11.526999999999999</v>
          </cell>
          <cell r="CY110">
            <v>12.128</v>
          </cell>
          <cell r="CZ110">
            <v>12.362</v>
          </cell>
          <cell r="DB110">
            <v>3.7829999999999999</v>
          </cell>
          <cell r="DC110">
            <v>503.98099999999999</v>
          </cell>
          <cell r="DD110">
            <v>327.33800000000002</v>
          </cell>
          <cell r="DE110">
            <v>62.6</v>
          </cell>
          <cell r="DF110">
            <v>141.26499999999999</v>
          </cell>
          <cell r="DG110">
            <v>45.972000000000001</v>
          </cell>
          <cell r="DH110">
            <v>48.462000000000003</v>
          </cell>
          <cell r="DI110">
            <v>59.628</v>
          </cell>
          <cell r="DJ110">
            <v>1193.029</v>
          </cell>
          <cell r="DL110">
            <v>0.22062000000000001</v>
          </cell>
          <cell r="DM110">
            <v>0.22062000000000001</v>
          </cell>
          <cell r="DN110">
            <v>0.87283500000000003</v>
          </cell>
          <cell r="DO110">
            <v>1.1972959999999999</v>
          </cell>
          <cell r="DP110">
            <v>1.18468</v>
          </cell>
          <cell r="DQ110">
            <v>1.986728</v>
          </cell>
          <cell r="DS110">
            <v>0</v>
          </cell>
          <cell r="DT110">
            <v>0</v>
          </cell>
          <cell r="DU110">
            <v>0</v>
          </cell>
          <cell r="DV110">
            <v>0</v>
          </cell>
          <cell r="DW110">
            <v>0</v>
          </cell>
          <cell r="DX110">
            <v>0</v>
          </cell>
          <cell r="DY110">
            <v>0</v>
          </cell>
          <cell r="DZ110">
            <v>0</v>
          </cell>
          <cell r="EA110">
            <v>0</v>
          </cell>
          <cell r="EC110">
            <v>0</v>
          </cell>
          <cell r="ED110">
            <v>0</v>
          </cell>
          <cell r="EE110">
            <v>0</v>
          </cell>
          <cell r="EF110">
            <v>0</v>
          </cell>
          <cell r="EG110">
            <v>0</v>
          </cell>
          <cell r="EH110">
            <v>0</v>
          </cell>
          <cell r="EI110">
            <v>0</v>
          </cell>
          <cell r="EJ110">
            <v>0</v>
          </cell>
          <cell r="EK110">
            <v>0</v>
          </cell>
          <cell r="EM110">
            <v>59.456000000000003</v>
          </cell>
          <cell r="EN110">
            <v>60.018000000000001</v>
          </cell>
          <cell r="EP110">
            <v>68.856999999999999</v>
          </cell>
          <cell r="EQ110">
            <v>70.018000000000001</v>
          </cell>
          <cell r="ES110">
            <v>12.676</v>
          </cell>
          <cell r="ET110">
            <v>14.673</v>
          </cell>
          <cell r="EX110">
            <v>2624.3240000000001</v>
          </cell>
          <cell r="EY110">
            <v>3288.3270000000002</v>
          </cell>
          <cell r="FA110">
            <v>0.625</v>
          </cell>
          <cell r="FB110">
            <v>0.78200000000000003</v>
          </cell>
          <cell r="FC110">
            <v>56.323</v>
          </cell>
          <cell r="FD110">
            <v>73.656000000000006</v>
          </cell>
          <cell r="FE110">
            <v>26.010999999999999</v>
          </cell>
          <cell r="FF110">
            <v>31.984999999999999</v>
          </cell>
          <cell r="FK110">
            <v>1965.2620000000002</v>
          </cell>
          <cell r="FL110">
            <v>1992.5350000000001</v>
          </cell>
          <cell r="FM110">
            <v>1976.01</v>
          </cell>
          <cell r="FN110">
            <v>43.898000000000003</v>
          </cell>
          <cell r="FO110">
            <v>20.814</v>
          </cell>
          <cell r="FP110">
            <v>229.14599999999999</v>
          </cell>
          <cell r="FQ110">
            <v>1698.6769999999999</v>
          </cell>
          <cell r="FR110">
            <v>1992.5350000000001</v>
          </cell>
          <cell r="FS110">
            <v>0</v>
          </cell>
          <cell r="FU110">
            <v>0.08</v>
          </cell>
          <cell r="FV110">
            <v>-252.5</v>
          </cell>
          <cell r="FW110">
            <v>0</v>
          </cell>
          <cell r="FX110">
            <v>0</v>
          </cell>
          <cell r="FY110">
            <v>0</v>
          </cell>
          <cell r="FZ110">
            <v>162.69999999999999</v>
          </cell>
          <cell r="GA110">
            <v>0.15</v>
          </cell>
          <cell r="GB110">
            <v>-395.55</v>
          </cell>
          <cell r="GE110">
            <v>0.25</v>
          </cell>
          <cell r="GF110">
            <v>-825.75</v>
          </cell>
          <cell r="GO110">
            <v>1.2500000000000001E-2</v>
          </cell>
          <cell r="GP110">
            <v>-173.22</v>
          </cell>
          <cell r="GQ110" t="str">
            <v>72-402-041</v>
          </cell>
          <cell r="GR110">
            <v>142</v>
          </cell>
          <cell r="GS110">
            <v>-200</v>
          </cell>
          <cell r="GV110">
            <v>0</v>
          </cell>
          <cell r="GW110">
            <v>0</v>
          </cell>
          <cell r="GX110">
            <v>-425.72</v>
          </cell>
          <cell r="GY110">
            <v>-1421.3</v>
          </cell>
          <cell r="GZ110">
            <v>-1847.02</v>
          </cell>
          <cell r="HC110">
            <v>-1847.02</v>
          </cell>
          <cell r="HE110">
            <v>494.06452788200011</v>
          </cell>
          <cell r="HF110">
            <v>0.69870354000000034</v>
          </cell>
          <cell r="HG110">
            <v>83.801845139999955</v>
          </cell>
          <cell r="HH110">
            <v>156.01925625000001</v>
          </cell>
          <cell r="HI110">
            <v>37.614251136000064</v>
          </cell>
          <cell r="HJ110">
            <v>80.660122480000013</v>
          </cell>
          <cell r="HK110">
            <v>41.637845424000055</v>
          </cell>
          <cell r="HL110">
            <v>43.41994044000004</v>
          </cell>
          <cell r="HM110">
            <v>50.212563472000006</v>
          </cell>
        </row>
        <row r="111">
          <cell r="B111" t="str">
            <v>72-400-044</v>
          </cell>
          <cell r="C111" t="str">
            <v>Devon-GTH00086</v>
          </cell>
          <cell r="D111" t="str">
            <v>Faxel #3H</v>
          </cell>
          <cell r="E111">
            <v>2520</v>
          </cell>
          <cell r="F111">
            <v>3148</v>
          </cell>
          <cell r="H111">
            <v>3.4064000000000001</v>
          </cell>
          <cell r="I111">
            <v>3.4064000000000001</v>
          </cell>
          <cell r="J111">
            <v>1.2703</v>
          </cell>
          <cell r="K111">
            <v>0.22189999999999999</v>
          </cell>
          <cell r="L111">
            <v>0.40639999999999998</v>
          </cell>
          <cell r="M111">
            <v>0.12690000000000001</v>
          </cell>
          <cell r="N111">
            <v>0.1358</v>
          </cell>
          <cell r="O111">
            <v>0.19700000000000001</v>
          </cell>
          <cell r="P111">
            <v>5.7647000000000004</v>
          </cell>
          <cell r="Q111">
            <v>0.5837</v>
          </cell>
          <cell r="R111">
            <v>1248.4000000000001</v>
          </cell>
          <cell r="T111" t="str">
            <v>PriceTableDevonNGL</v>
          </cell>
          <cell r="Y111">
            <v>41422</v>
          </cell>
          <cell r="Z111">
            <v>14.65</v>
          </cell>
          <cell r="AB111">
            <v>2397.768</v>
          </cell>
          <cell r="AC111">
            <v>3008.183</v>
          </cell>
          <cell r="AE111" t="str">
            <v>Yes</v>
          </cell>
          <cell r="AG111" t="str">
            <v>Yes</v>
          </cell>
          <cell r="AI111">
            <v>0.95</v>
          </cell>
          <cell r="AK111">
            <v>8542.9750000000004</v>
          </cell>
          <cell r="AL111">
            <v>8542.9750000000004</v>
          </cell>
          <cell r="AM111">
            <v>3185.81</v>
          </cell>
          <cell r="AN111">
            <v>556.50699999999995</v>
          </cell>
          <cell r="AO111">
            <v>1019.218</v>
          </cell>
          <cell r="AP111">
            <v>318.255</v>
          </cell>
          <cell r="AQ111">
            <v>340.57499999999999</v>
          </cell>
          <cell r="AR111">
            <v>494.06</v>
          </cell>
          <cell r="AS111">
            <v>23000.375000000007</v>
          </cell>
          <cell r="AU111">
            <v>8167.7569999999996</v>
          </cell>
          <cell r="AV111">
            <v>8167.7569999999996</v>
          </cell>
          <cell r="AW111">
            <v>3045.8850000000002</v>
          </cell>
          <cell r="AX111">
            <v>532.06500000000005</v>
          </cell>
          <cell r="AY111">
            <v>974.45299999999997</v>
          </cell>
          <cell r="AZ111">
            <v>304.27699999999999</v>
          </cell>
          <cell r="BA111">
            <v>325.61700000000002</v>
          </cell>
          <cell r="BB111">
            <v>472.36</v>
          </cell>
          <cell r="BC111">
            <v>21990.170999999995</v>
          </cell>
          <cell r="BE111">
            <v>57.622</v>
          </cell>
          <cell r="BF111">
            <v>6910.8149999999996</v>
          </cell>
          <cell r="BG111">
            <v>3122.9009999999998</v>
          </cell>
          <cell r="BH111">
            <v>492.93400000000003</v>
          </cell>
          <cell r="BI111">
            <v>1084.3869999999999</v>
          </cell>
          <cell r="BJ111">
            <v>311.464</v>
          </cell>
          <cell r="BK111">
            <v>334.86200000000002</v>
          </cell>
          <cell r="BL111">
            <v>495.899</v>
          </cell>
          <cell r="BM111">
            <v>12810.883999999998</v>
          </cell>
          <cell r="BO111">
            <v>57.622</v>
          </cell>
          <cell r="BP111">
            <v>6910.8159999999998</v>
          </cell>
          <cell r="BQ111">
            <v>3122.902</v>
          </cell>
          <cell r="BR111">
            <v>492.935</v>
          </cell>
          <cell r="BS111">
            <v>1084.3879999999999</v>
          </cell>
          <cell r="BT111">
            <v>311.464</v>
          </cell>
          <cell r="BU111">
            <v>334.86200000000002</v>
          </cell>
          <cell r="BV111">
            <v>495.899</v>
          </cell>
          <cell r="BW111">
            <v>12810.887999999999</v>
          </cell>
          <cell r="BY111">
            <v>0</v>
          </cell>
          <cell r="BZ111">
            <v>0</v>
          </cell>
          <cell r="CA111">
            <v>0</v>
          </cell>
          <cell r="CB111">
            <v>0</v>
          </cell>
          <cell r="CC111">
            <v>0</v>
          </cell>
          <cell r="CD111">
            <v>0</v>
          </cell>
          <cell r="CE111">
            <v>0</v>
          </cell>
          <cell r="CF111">
            <v>0</v>
          </cell>
          <cell r="CG111">
            <v>0</v>
          </cell>
          <cell r="CI111">
            <v>54.741</v>
          </cell>
          <cell r="CJ111">
            <v>6565.2740000000003</v>
          </cell>
          <cell r="CK111">
            <v>2966.7559999999999</v>
          </cell>
          <cell r="CL111">
            <v>468.28699999999998</v>
          </cell>
          <cell r="CM111">
            <v>1030.1679999999999</v>
          </cell>
          <cell r="CN111">
            <v>295.89100000000002</v>
          </cell>
          <cell r="CO111">
            <v>318.11900000000003</v>
          </cell>
          <cell r="CP111">
            <v>471.10399999999998</v>
          </cell>
          <cell r="CQ111">
            <v>12170.34</v>
          </cell>
          <cell r="CS111">
            <v>3.4180000000000001</v>
          </cell>
          <cell r="CT111">
            <v>259.88600000000002</v>
          </cell>
          <cell r="CU111">
            <v>114.003</v>
          </cell>
          <cell r="CV111">
            <v>15.148999999999999</v>
          </cell>
          <cell r="CW111">
            <v>34.593000000000004</v>
          </cell>
          <cell r="CX111">
            <v>8.5649999999999995</v>
          </cell>
          <cell r="CY111">
            <v>9.2910000000000004</v>
          </cell>
          <cell r="CZ111">
            <v>12.128</v>
          </cell>
          <cell r="DB111">
            <v>3.4420000000000002</v>
          </cell>
          <cell r="DC111">
            <v>458.46300000000002</v>
          </cell>
          <cell r="DD111">
            <v>285.94200000000001</v>
          </cell>
          <cell r="DE111">
            <v>49.110999999999997</v>
          </cell>
          <cell r="DF111">
            <v>112.494</v>
          </cell>
          <cell r="DG111">
            <v>34.161000000000001</v>
          </cell>
          <cell r="DH111">
            <v>37.125999999999998</v>
          </cell>
          <cell r="DI111">
            <v>58.497999999999998</v>
          </cell>
          <cell r="DJ111">
            <v>1039.2370000000001</v>
          </cell>
          <cell r="DL111">
            <v>0.22062000000000001</v>
          </cell>
          <cell r="DM111">
            <v>0.22062000000000001</v>
          </cell>
          <cell r="DN111">
            <v>0.87283500000000003</v>
          </cell>
          <cell r="DO111">
            <v>1.1972959999999999</v>
          </cell>
          <cell r="DP111">
            <v>1.18468</v>
          </cell>
          <cell r="DQ111">
            <v>1.986728</v>
          </cell>
          <cell r="DS111">
            <v>0</v>
          </cell>
          <cell r="DT111">
            <v>0</v>
          </cell>
          <cell r="DU111">
            <v>0</v>
          </cell>
          <cell r="DV111">
            <v>0</v>
          </cell>
          <cell r="DW111">
            <v>0</v>
          </cell>
          <cell r="DX111">
            <v>0</v>
          </cell>
          <cell r="DY111">
            <v>0</v>
          </cell>
          <cell r="DZ111">
            <v>0</v>
          </cell>
          <cell r="EA111">
            <v>0</v>
          </cell>
          <cell r="EC111">
            <v>0</v>
          </cell>
          <cell r="ED111">
            <v>0</v>
          </cell>
          <cell r="EE111">
            <v>0</v>
          </cell>
          <cell r="EF111">
            <v>0</v>
          </cell>
          <cell r="EG111">
            <v>0</v>
          </cell>
          <cell r="EH111">
            <v>0</v>
          </cell>
          <cell r="EI111">
            <v>0</v>
          </cell>
          <cell r="EJ111">
            <v>0</v>
          </cell>
          <cell r="EK111">
            <v>0</v>
          </cell>
          <cell r="EM111">
            <v>56.665999999999997</v>
          </cell>
          <cell r="EN111">
            <v>57.201999999999998</v>
          </cell>
          <cell r="EP111">
            <v>65.626000000000005</v>
          </cell>
          <cell r="EQ111">
            <v>66.731999999999999</v>
          </cell>
          <cell r="ES111">
            <v>12.081</v>
          </cell>
          <cell r="ET111">
            <v>13.984</v>
          </cell>
          <cell r="EX111">
            <v>2507.9189999999999</v>
          </cell>
          <cell r="EY111">
            <v>3134.0160000000001</v>
          </cell>
          <cell r="FA111">
            <v>0.59799999999999998</v>
          </cell>
          <cell r="FB111">
            <v>0.746</v>
          </cell>
          <cell r="FC111">
            <v>53.823999999999998</v>
          </cell>
          <cell r="FD111">
            <v>70.2</v>
          </cell>
          <cell r="FE111">
            <v>24.856999999999999</v>
          </cell>
          <cell r="FF111">
            <v>30.484000000000002</v>
          </cell>
          <cell r="FK111">
            <v>1970.845</v>
          </cell>
          <cell r="FL111">
            <v>1998.1959999999999</v>
          </cell>
          <cell r="FM111">
            <v>1981.624</v>
          </cell>
          <cell r="FN111">
            <v>44.021999999999998</v>
          </cell>
          <cell r="FO111">
            <v>20.873000000000001</v>
          </cell>
          <cell r="FP111">
            <v>229.797</v>
          </cell>
          <cell r="FQ111">
            <v>1703.5029999999999</v>
          </cell>
          <cell r="FR111">
            <v>1998.1959999999999</v>
          </cell>
          <cell r="FS111">
            <v>0</v>
          </cell>
          <cell r="FU111">
            <v>0.08</v>
          </cell>
          <cell r="FV111">
            <v>-240.65</v>
          </cell>
          <cell r="FW111">
            <v>0</v>
          </cell>
          <cell r="FX111">
            <v>0</v>
          </cell>
          <cell r="FY111">
            <v>0</v>
          </cell>
          <cell r="FZ111">
            <v>258.3</v>
          </cell>
          <cell r="GA111">
            <v>0.1</v>
          </cell>
          <cell r="GB111">
            <v>-252</v>
          </cell>
          <cell r="GE111">
            <v>0.25</v>
          </cell>
          <cell r="GF111">
            <v>-787</v>
          </cell>
          <cell r="GO111">
            <v>1.2500000000000001E-2</v>
          </cell>
          <cell r="GP111">
            <v>-152.13</v>
          </cell>
          <cell r="GQ111" t="str">
            <v xml:space="preserve"> </v>
          </cell>
          <cell r="GR111">
            <v>0</v>
          </cell>
          <cell r="GS111">
            <v>0</v>
          </cell>
          <cell r="GV111">
            <v>0</v>
          </cell>
          <cell r="GW111">
            <v>0</v>
          </cell>
          <cell r="GX111">
            <v>-392.78</v>
          </cell>
          <cell r="GY111">
            <v>-1039</v>
          </cell>
          <cell r="GZ111">
            <v>-1431.7800000000002</v>
          </cell>
          <cell r="HC111">
            <v>-1431.7800000000002</v>
          </cell>
          <cell r="HE111">
            <v>420.36362495499992</v>
          </cell>
          <cell r="HF111">
            <v>0.63560622000000011</v>
          </cell>
          <cell r="HG111">
            <v>76.233255419999836</v>
          </cell>
          <cell r="HH111">
            <v>136.28882107499999</v>
          </cell>
          <cell r="HI111">
            <v>29.509754512000054</v>
          </cell>
          <cell r="HJ111">
            <v>64.232164920000059</v>
          </cell>
          <cell r="HK111">
            <v>30.939315143999959</v>
          </cell>
          <cell r="HL111">
            <v>33.263786903999993</v>
          </cell>
          <cell r="HM111">
            <v>49.260920760000033</v>
          </cell>
        </row>
        <row r="112">
          <cell r="B112" t="str">
            <v>72-400-049</v>
          </cell>
          <cell r="C112" t="str">
            <v>Devon-GTH00086</v>
          </cell>
          <cell r="D112" t="str">
            <v>Durrant North 1H</v>
          </cell>
          <cell r="E112">
            <v>1619</v>
          </cell>
          <cell r="F112">
            <v>1972</v>
          </cell>
          <cell r="H112">
            <v>3.2936000000000001</v>
          </cell>
          <cell r="I112">
            <v>3.2936000000000001</v>
          </cell>
          <cell r="J112">
            <v>1.2443</v>
          </cell>
          <cell r="K112">
            <v>0.21609999999999999</v>
          </cell>
          <cell r="L112">
            <v>0.41360000000000002</v>
          </cell>
          <cell r="M112">
            <v>0.1336</v>
          </cell>
          <cell r="N112">
            <v>0.14680000000000001</v>
          </cell>
          <cell r="O112">
            <v>0.19389999999999999</v>
          </cell>
          <cell r="P112">
            <v>5.6418999999999997</v>
          </cell>
          <cell r="Q112">
            <v>0.40060000000000001</v>
          </cell>
          <cell r="R112">
            <v>1240.2</v>
          </cell>
          <cell r="T112" t="str">
            <v>PriceTableDevonNGL</v>
          </cell>
          <cell r="Y112">
            <v>41447</v>
          </cell>
          <cell r="Z112">
            <v>14.65</v>
          </cell>
          <cell r="AB112">
            <v>1540.655</v>
          </cell>
          <cell r="AC112">
            <v>1884.413</v>
          </cell>
          <cell r="AE112" t="str">
            <v>Yes</v>
          </cell>
          <cell r="AG112" t="str">
            <v>Yes</v>
          </cell>
          <cell r="AI112">
            <v>0.95</v>
          </cell>
          <cell r="AK112">
            <v>5307.4089999999997</v>
          </cell>
          <cell r="AL112">
            <v>5307.4089999999997</v>
          </cell>
          <cell r="AM112">
            <v>2005.104</v>
          </cell>
          <cell r="AN112">
            <v>348.23</v>
          </cell>
          <cell r="AO112">
            <v>666.48800000000006</v>
          </cell>
          <cell r="AP112">
            <v>215.28700000000001</v>
          </cell>
          <cell r="AQ112">
            <v>236.55799999999999</v>
          </cell>
          <cell r="AR112">
            <v>312.45600000000002</v>
          </cell>
          <cell r="AS112">
            <v>14398.940999999997</v>
          </cell>
          <cell r="AU112">
            <v>5074.3010000000004</v>
          </cell>
          <cell r="AV112">
            <v>5074.3010000000004</v>
          </cell>
          <cell r="AW112">
            <v>1917.037</v>
          </cell>
          <cell r="AX112">
            <v>332.93599999999998</v>
          </cell>
          <cell r="AY112">
            <v>637.21500000000003</v>
          </cell>
          <cell r="AZ112">
            <v>205.83199999999999</v>
          </cell>
          <cell r="BA112">
            <v>226.16800000000001</v>
          </cell>
          <cell r="BB112">
            <v>298.733</v>
          </cell>
          <cell r="BC112">
            <v>13766.523000000001</v>
          </cell>
          <cell r="BE112">
            <v>35.798000000000002</v>
          </cell>
          <cell r="BF112">
            <v>4293.4129999999996</v>
          </cell>
          <cell r="BG112">
            <v>1965.51</v>
          </cell>
          <cell r="BH112">
            <v>308.45</v>
          </cell>
          <cell r="BI112">
            <v>709.10400000000004</v>
          </cell>
          <cell r="BJ112">
            <v>210.69300000000001</v>
          </cell>
          <cell r="BK112">
            <v>232.59</v>
          </cell>
          <cell r="BL112">
            <v>313.61900000000003</v>
          </cell>
          <cell r="BM112">
            <v>8069.1769999999997</v>
          </cell>
          <cell r="BO112">
            <v>35.798000000000002</v>
          </cell>
          <cell r="BP112">
            <v>4293.4139999999998</v>
          </cell>
          <cell r="BQ112">
            <v>1965.51</v>
          </cell>
          <cell r="BR112">
            <v>308.45</v>
          </cell>
          <cell r="BS112">
            <v>709.10400000000004</v>
          </cell>
          <cell r="BT112">
            <v>210.69399999999999</v>
          </cell>
          <cell r="BU112">
            <v>232.59</v>
          </cell>
          <cell r="BV112">
            <v>313.62</v>
          </cell>
          <cell r="BW112">
            <v>8069.18</v>
          </cell>
          <cell r="BY112">
            <v>0</v>
          </cell>
          <cell r="BZ112">
            <v>0</v>
          </cell>
          <cell r="CA112">
            <v>0</v>
          </cell>
          <cell r="CB112">
            <v>0</v>
          </cell>
          <cell r="CC112">
            <v>0</v>
          </cell>
          <cell r="CD112">
            <v>0</v>
          </cell>
          <cell r="CE112">
            <v>0</v>
          </cell>
          <cell r="CF112">
            <v>0</v>
          </cell>
          <cell r="CG112">
            <v>0</v>
          </cell>
          <cell r="CI112">
            <v>34.008000000000003</v>
          </cell>
          <cell r="CJ112">
            <v>4078.7420000000002</v>
          </cell>
          <cell r="CK112">
            <v>1867.2349999999999</v>
          </cell>
          <cell r="CL112">
            <v>293.02800000000002</v>
          </cell>
          <cell r="CM112">
            <v>673.649</v>
          </cell>
          <cell r="CN112">
            <v>200.15799999999999</v>
          </cell>
          <cell r="CO112">
            <v>220.96100000000001</v>
          </cell>
          <cell r="CP112">
            <v>297.93799999999999</v>
          </cell>
          <cell r="CQ112">
            <v>7665.719000000001</v>
          </cell>
          <cell r="CS112">
            <v>2.1240000000000001</v>
          </cell>
          <cell r="CT112">
            <v>161.45699999999999</v>
          </cell>
          <cell r="CU112">
            <v>71.751999999999995</v>
          </cell>
          <cell r="CV112">
            <v>9.48</v>
          </cell>
          <cell r="CW112">
            <v>22.620999999999999</v>
          </cell>
          <cell r="CX112">
            <v>5.7939999999999996</v>
          </cell>
          <cell r="CY112">
            <v>6.4530000000000003</v>
          </cell>
          <cell r="CZ112">
            <v>7.67</v>
          </cell>
          <cell r="DB112">
            <v>2.1379999999999999</v>
          </cell>
          <cell r="DC112">
            <v>284.82499999999999</v>
          </cell>
          <cell r="DD112">
            <v>179.96799999999999</v>
          </cell>
          <cell r="DE112">
            <v>30.731000000000002</v>
          </cell>
          <cell r="DF112">
            <v>73.561999999999998</v>
          </cell>
          <cell r="DG112">
            <v>23.109000000000002</v>
          </cell>
          <cell r="DH112">
            <v>25.786999999999999</v>
          </cell>
          <cell r="DI112">
            <v>36.994999999999997</v>
          </cell>
          <cell r="DJ112">
            <v>657.11500000000001</v>
          </cell>
          <cell r="DL112">
            <v>0.22062000000000001</v>
          </cell>
          <cell r="DM112">
            <v>0.22062000000000001</v>
          </cell>
          <cell r="DN112">
            <v>0.87283500000000003</v>
          </cell>
          <cell r="DO112">
            <v>1.1972959999999999</v>
          </cell>
          <cell r="DP112">
            <v>1.18468</v>
          </cell>
          <cell r="DQ112">
            <v>1.986728</v>
          </cell>
          <cell r="DS112">
            <v>0</v>
          </cell>
          <cell r="DT112">
            <v>0</v>
          </cell>
          <cell r="DU112">
            <v>0</v>
          </cell>
          <cell r="DV112">
            <v>0</v>
          </cell>
          <cell r="DW112">
            <v>0</v>
          </cell>
          <cell r="DX112">
            <v>0</v>
          </cell>
          <cell r="DY112">
            <v>0</v>
          </cell>
          <cell r="DZ112">
            <v>0</v>
          </cell>
          <cell r="EA112">
            <v>0</v>
          </cell>
          <cell r="EC112">
            <v>0</v>
          </cell>
          <cell r="ED112">
            <v>0</v>
          </cell>
          <cell r="EE112">
            <v>0</v>
          </cell>
          <cell r="EF112">
            <v>0</v>
          </cell>
          <cell r="EG112">
            <v>0</v>
          </cell>
          <cell r="EH112">
            <v>0</v>
          </cell>
          <cell r="EI112">
            <v>0</v>
          </cell>
          <cell r="EJ112">
            <v>0</v>
          </cell>
          <cell r="EK112">
            <v>0</v>
          </cell>
          <cell r="EM112">
            <v>35.497999999999998</v>
          </cell>
          <cell r="EN112">
            <v>35.832999999999998</v>
          </cell>
          <cell r="EP112">
            <v>41.11</v>
          </cell>
          <cell r="EQ112">
            <v>41.802999999999997</v>
          </cell>
          <cell r="ES112">
            <v>7.569</v>
          </cell>
          <cell r="ET112">
            <v>8.7609999999999992</v>
          </cell>
          <cell r="EX112">
            <v>1611.431</v>
          </cell>
          <cell r="EY112">
            <v>1963.239</v>
          </cell>
          <cell r="FA112">
            <v>0.38400000000000001</v>
          </cell>
          <cell r="FB112">
            <v>0.46700000000000003</v>
          </cell>
          <cell r="FC112">
            <v>34.584000000000003</v>
          </cell>
          <cell r="FD112">
            <v>43.975000000000001</v>
          </cell>
          <cell r="FE112">
            <v>15.971</v>
          </cell>
          <cell r="FF112">
            <v>19.096</v>
          </cell>
          <cell r="FK112">
            <v>1228.4879999999998</v>
          </cell>
          <cell r="FL112">
            <v>1245.5360000000001</v>
          </cell>
          <cell r="FM112">
            <v>1235.2059999999999</v>
          </cell>
          <cell r="FN112">
            <v>27.440999999999999</v>
          </cell>
          <cell r="FO112">
            <v>13.010999999999999</v>
          </cell>
          <cell r="FP112">
            <v>143.239</v>
          </cell>
          <cell r="FQ112">
            <v>1061.846</v>
          </cell>
          <cell r="FR112">
            <v>1245.5360000000001</v>
          </cell>
          <cell r="FS112">
            <v>0</v>
          </cell>
          <cell r="FU112">
            <v>0.08</v>
          </cell>
          <cell r="FV112">
            <v>-150.75</v>
          </cell>
          <cell r="FW112">
            <v>0</v>
          </cell>
          <cell r="FX112">
            <v>0</v>
          </cell>
          <cell r="FY112">
            <v>0</v>
          </cell>
          <cell r="FZ112">
            <v>202.2</v>
          </cell>
          <cell r="GA112">
            <v>0.15</v>
          </cell>
          <cell r="GB112">
            <v>-242.85</v>
          </cell>
          <cell r="GE112">
            <v>0.25</v>
          </cell>
          <cell r="GF112">
            <v>-493</v>
          </cell>
          <cell r="GO112">
            <v>1.2500000000000001E-2</v>
          </cell>
          <cell r="GP112">
            <v>-95.82</v>
          </cell>
          <cell r="GQ112" t="str">
            <v>72-402-049</v>
          </cell>
          <cell r="GR112">
            <v>64</v>
          </cell>
          <cell r="GS112">
            <v>-200</v>
          </cell>
          <cell r="GV112">
            <v>0</v>
          </cell>
          <cell r="GW112">
            <v>0</v>
          </cell>
          <cell r="GX112">
            <v>-246.57</v>
          </cell>
          <cell r="GY112">
            <v>-935.85</v>
          </cell>
          <cell r="GZ112">
            <v>-1182.42</v>
          </cell>
          <cell r="HC112">
            <v>-1182.42</v>
          </cell>
          <cell r="HE112">
            <v>269.18873491700009</v>
          </cell>
          <cell r="HF112">
            <v>0.39490979999999981</v>
          </cell>
          <cell r="HG112">
            <v>47.360716019999863</v>
          </cell>
          <cell r="HH112">
            <v>85.777859625000076</v>
          </cell>
          <cell r="HI112">
            <v>18.46469891199996</v>
          </cell>
          <cell r="HJ112">
            <v>42.002829400000046</v>
          </cell>
          <cell r="HK112">
            <v>20.930179480000049</v>
          </cell>
          <cell r="HL112">
            <v>23.103659911999983</v>
          </cell>
          <cell r="HM112">
            <v>31.15388176800008</v>
          </cell>
        </row>
        <row r="113">
          <cell r="B113" t="str">
            <v>72-400-050</v>
          </cell>
          <cell r="C113" t="str">
            <v>Devon-GTH00086</v>
          </cell>
          <cell r="D113" t="str">
            <v>Cooper 1H Purchase</v>
          </cell>
          <cell r="E113">
            <v>1696</v>
          </cell>
          <cell r="F113">
            <v>2056</v>
          </cell>
          <cell r="H113">
            <v>3.3567999999999998</v>
          </cell>
          <cell r="I113">
            <v>3.3567999999999998</v>
          </cell>
          <cell r="J113">
            <v>1.2762</v>
          </cell>
          <cell r="K113">
            <v>0.17749999999999999</v>
          </cell>
          <cell r="L113">
            <v>0.38800000000000001</v>
          </cell>
          <cell r="M113">
            <v>0.1072</v>
          </cell>
          <cell r="N113">
            <v>0.12609999999999999</v>
          </cell>
          <cell r="O113">
            <v>0.1978</v>
          </cell>
          <cell r="P113">
            <v>5.6295999999999999</v>
          </cell>
          <cell r="Q113">
            <v>0.30590000000000001</v>
          </cell>
          <cell r="R113">
            <v>1233.4000000000001</v>
          </cell>
          <cell r="T113" t="str">
            <v>PriceTableDevonNGL</v>
          </cell>
          <cell r="Y113">
            <v>41346</v>
          </cell>
          <cell r="Z113">
            <v>14.65</v>
          </cell>
          <cell r="AB113">
            <v>1613.9649999999999</v>
          </cell>
          <cell r="AC113">
            <v>1964.683</v>
          </cell>
          <cell r="AE113" t="str">
            <v>Yes</v>
          </cell>
          <cell r="AG113" t="str">
            <v>Yes</v>
          </cell>
          <cell r="AI113">
            <v>0.95</v>
          </cell>
          <cell r="AK113">
            <v>5666.6440000000002</v>
          </cell>
          <cell r="AL113">
            <v>5666.6440000000002</v>
          </cell>
          <cell r="AM113">
            <v>2154.3649999999998</v>
          </cell>
          <cell r="AN113">
            <v>299.63900000000001</v>
          </cell>
          <cell r="AO113">
            <v>654.98599999999999</v>
          </cell>
          <cell r="AP113">
            <v>180.965</v>
          </cell>
          <cell r="AQ113">
            <v>212.87100000000001</v>
          </cell>
          <cell r="AR113">
            <v>333.90800000000002</v>
          </cell>
          <cell r="AS113">
            <v>15170.021999999999</v>
          </cell>
          <cell r="AU113">
            <v>5417.7579999999998</v>
          </cell>
          <cell r="AV113">
            <v>5417.7579999999998</v>
          </cell>
          <cell r="AW113">
            <v>2059.7420000000002</v>
          </cell>
          <cell r="AX113">
            <v>286.47899999999998</v>
          </cell>
          <cell r="AY113">
            <v>626.21799999999996</v>
          </cell>
          <cell r="AZ113">
            <v>173.017</v>
          </cell>
          <cell r="BA113">
            <v>203.52099999999999</v>
          </cell>
          <cell r="BB113">
            <v>319.24200000000002</v>
          </cell>
          <cell r="BC113">
            <v>14503.735000000001</v>
          </cell>
          <cell r="BE113">
            <v>38.220999999999997</v>
          </cell>
          <cell r="BF113">
            <v>4584.0150000000003</v>
          </cell>
          <cell r="BG113">
            <v>2111.8240000000001</v>
          </cell>
          <cell r="BH113">
            <v>265.41000000000003</v>
          </cell>
          <cell r="BI113">
            <v>696.86599999999999</v>
          </cell>
          <cell r="BJ113">
            <v>177.10300000000001</v>
          </cell>
          <cell r="BK113">
            <v>209.3</v>
          </cell>
          <cell r="BL113">
            <v>335.15100000000001</v>
          </cell>
          <cell r="BM113">
            <v>8417.89</v>
          </cell>
          <cell r="BO113">
            <v>38.220999999999997</v>
          </cell>
          <cell r="BP113">
            <v>4584.0159999999996</v>
          </cell>
          <cell r="BQ113">
            <v>2111.8240000000001</v>
          </cell>
          <cell r="BR113">
            <v>265.41000000000003</v>
          </cell>
          <cell r="BS113">
            <v>696.86599999999999</v>
          </cell>
          <cell r="BT113">
            <v>177.10400000000001</v>
          </cell>
          <cell r="BU113">
            <v>209.3</v>
          </cell>
          <cell r="BV113">
            <v>335.15100000000001</v>
          </cell>
          <cell r="BW113">
            <v>8417.8919999999998</v>
          </cell>
          <cell r="BY113">
            <v>0</v>
          </cell>
          <cell r="BZ113">
            <v>0</v>
          </cell>
          <cell r="CA113">
            <v>0</v>
          </cell>
          <cell r="CB113">
            <v>0</v>
          </cell>
          <cell r="CC113">
            <v>0</v>
          </cell>
          <cell r="CD113">
            <v>0</v>
          </cell>
          <cell r="CE113">
            <v>0</v>
          </cell>
          <cell r="CF113">
            <v>0</v>
          </cell>
          <cell r="CG113">
            <v>0</v>
          </cell>
          <cell r="CI113">
            <v>36.31</v>
          </cell>
          <cell r="CJ113">
            <v>4354.8140000000003</v>
          </cell>
          <cell r="CK113">
            <v>2006.2329999999999</v>
          </cell>
          <cell r="CL113">
            <v>252.14</v>
          </cell>
          <cell r="CM113">
            <v>662.02300000000002</v>
          </cell>
          <cell r="CN113">
            <v>168.24799999999999</v>
          </cell>
          <cell r="CO113">
            <v>198.83500000000001</v>
          </cell>
          <cell r="CP113">
            <v>318.39299999999997</v>
          </cell>
          <cell r="CQ113">
            <v>7996.996000000001</v>
          </cell>
          <cell r="CS113">
            <v>2.2679999999999998</v>
          </cell>
          <cell r="CT113">
            <v>172.38499999999999</v>
          </cell>
          <cell r="CU113">
            <v>77.093000000000004</v>
          </cell>
          <cell r="CV113">
            <v>8.157</v>
          </cell>
          <cell r="CW113">
            <v>22.231000000000002</v>
          </cell>
          <cell r="CX113">
            <v>4.87</v>
          </cell>
          <cell r="CY113">
            <v>5.8070000000000004</v>
          </cell>
          <cell r="CZ113">
            <v>8.1969999999999992</v>
          </cell>
          <cell r="DB113">
            <v>2.2829999999999999</v>
          </cell>
          <cell r="DC113">
            <v>304.10399999999998</v>
          </cell>
          <cell r="DD113">
            <v>193.36500000000001</v>
          </cell>
          <cell r="DE113">
            <v>26.443000000000001</v>
          </cell>
          <cell r="DF113">
            <v>72.293000000000006</v>
          </cell>
          <cell r="DG113">
            <v>19.425000000000001</v>
          </cell>
          <cell r="DH113">
            <v>23.204999999999998</v>
          </cell>
          <cell r="DI113">
            <v>39.534999999999997</v>
          </cell>
          <cell r="DJ113">
            <v>680.65300000000002</v>
          </cell>
          <cell r="DL113">
            <v>0.22062000000000001</v>
          </cell>
          <cell r="DM113">
            <v>0.22062000000000001</v>
          </cell>
          <cell r="DN113">
            <v>0.87283500000000003</v>
          </cell>
          <cell r="DO113">
            <v>1.1972959999999999</v>
          </cell>
          <cell r="DP113">
            <v>1.18468</v>
          </cell>
          <cell r="DQ113">
            <v>1.986728</v>
          </cell>
          <cell r="DS113">
            <v>0</v>
          </cell>
          <cell r="DT113">
            <v>0</v>
          </cell>
          <cell r="DU113">
            <v>0</v>
          </cell>
          <cell r="DV113">
            <v>0</v>
          </cell>
          <cell r="DW113">
            <v>0</v>
          </cell>
          <cell r="DX113">
            <v>0</v>
          </cell>
          <cell r="DY113">
            <v>0</v>
          </cell>
          <cell r="DZ113">
            <v>0</v>
          </cell>
          <cell r="EA113">
            <v>0</v>
          </cell>
          <cell r="EC113">
            <v>0</v>
          </cell>
          <cell r="ED113">
            <v>0</v>
          </cell>
          <cell r="EE113">
            <v>0</v>
          </cell>
          <cell r="EF113">
            <v>0</v>
          </cell>
          <cell r="EG113">
            <v>0</v>
          </cell>
          <cell r="EH113">
            <v>0</v>
          </cell>
          <cell r="EI113">
            <v>0</v>
          </cell>
          <cell r="EJ113">
            <v>0</v>
          </cell>
          <cell r="EK113">
            <v>0</v>
          </cell>
          <cell r="EM113">
            <v>37.009</v>
          </cell>
          <cell r="EN113">
            <v>37.359000000000002</v>
          </cell>
          <cell r="EP113">
            <v>42.860999999999997</v>
          </cell>
          <cell r="EQ113">
            <v>43.582999999999998</v>
          </cell>
          <cell r="ES113">
            <v>7.891</v>
          </cell>
          <cell r="ET113">
            <v>9.1340000000000003</v>
          </cell>
          <cell r="EX113">
            <v>1688.1089999999999</v>
          </cell>
          <cell r="EY113">
            <v>2046.866</v>
          </cell>
          <cell r="FA113">
            <v>0.40200000000000002</v>
          </cell>
          <cell r="FB113">
            <v>0.48699999999999999</v>
          </cell>
          <cell r="FC113">
            <v>36.229999999999997</v>
          </cell>
          <cell r="FD113">
            <v>45.848999999999997</v>
          </cell>
          <cell r="FE113">
            <v>16.731000000000002</v>
          </cell>
          <cell r="FF113">
            <v>19.91</v>
          </cell>
          <cell r="FK113">
            <v>1285.271</v>
          </cell>
          <cell r="FL113">
            <v>1303.107</v>
          </cell>
          <cell r="FM113">
            <v>1292.3</v>
          </cell>
          <cell r="FN113">
            <v>28.709</v>
          </cell>
          <cell r="FO113">
            <v>13.612</v>
          </cell>
          <cell r="FP113">
            <v>149.86000000000001</v>
          </cell>
          <cell r="FQ113">
            <v>1110.9259999999999</v>
          </cell>
          <cell r="FR113">
            <v>1303.107</v>
          </cell>
          <cell r="FS113">
            <v>0</v>
          </cell>
          <cell r="FU113">
            <v>0.08</v>
          </cell>
          <cell r="FV113">
            <v>-157.16999999999999</v>
          </cell>
          <cell r="FW113">
            <v>0</v>
          </cell>
          <cell r="FX113">
            <v>0</v>
          </cell>
          <cell r="FY113">
            <v>0</v>
          </cell>
          <cell r="FZ113">
            <v>157.5</v>
          </cell>
          <cell r="GA113">
            <v>0.15</v>
          </cell>
          <cell r="GB113">
            <v>-254.4</v>
          </cell>
          <cell r="GE113">
            <v>0.25</v>
          </cell>
          <cell r="GF113">
            <v>-514</v>
          </cell>
          <cell r="GO113">
            <v>1.2500000000000001E-2</v>
          </cell>
          <cell r="GP113">
            <v>-99.96</v>
          </cell>
          <cell r="GQ113" t="str">
            <v>72-402-050</v>
          </cell>
          <cell r="GR113">
            <v>0</v>
          </cell>
          <cell r="GS113">
            <v>-200</v>
          </cell>
          <cell r="GV113">
            <v>0</v>
          </cell>
          <cell r="GW113">
            <v>0</v>
          </cell>
          <cell r="GX113">
            <v>-257.13</v>
          </cell>
          <cell r="GY113">
            <v>-968.4</v>
          </cell>
          <cell r="GZ113">
            <v>-1225.53</v>
          </cell>
          <cell r="HC113">
            <v>-1225.53</v>
          </cell>
          <cell r="HE113">
            <v>271.99454586900026</v>
          </cell>
          <cell r="HF113">
            <v>0.42160481999999877</v>
          </cell>
          <cell r="HG113">
            <v>50.56632462000001</v>
          </cell>
          <cell r="HH113">
            <v>92.163520485000106</v>
          </cell>
          <cell r="HI113">
            <v>15.888117920000045</v>
          </cell>
          <cell r="HJ113">
            <v>41.27780523999995</v>
          </cell>
          <cell r="HK113">
            <v>17.592476440000038</v>
          </cell>
          <cell r="HL113">
            <v>20.791108520000009</v>
          </cell>
          <cell r="HM113">
            <v>33.293587824000078</v>
          </cell>
        </row>
        <row r="114">
          <cell r="B114" t="str">
            <v>72-400-051</v>
          </cell>
          <cell r="C114" t="str">
            <v>Devon-GTH00086</v>
          </cell>
          <cell r="D114" t="str">
            <v>Western Lake 1H</v>
          </cell>
          <cell r="E114">
            <v>9359</v>
          </cell>
          <cell r="F114">
            <v>11577</v>
          </cell>
          <cell r="H114">
            <v>3.4820000000000002</v>
          </cell>
          <cell r="I114">
            <v>3.4820000000000002</v>
          </cell>
          <cell r="J114">
            <v>1.3542000000000001</v>
          </cell>
          <cell r="K114">
            <v>0.2044</v>
          </cell>
          <cell r="L114">
            <v>0.43</v>
          </cell>
          <cell r="M114">
            <v>0.12640000000000001</v>
          </cell>
          <cell r="N114">
            <v>0.14810000000000001</v>
          </cell>
          <cell r="O114">
            <v>0.24160000000000001</v>
          </cell>
          <cell r="P114">
            <v>5.9866999999999999</v>
          </cell>
          <cell r="Q114">
            <v>0.54069999999999996</v>
          </cell>
          <cell r="R114">
            <v>1259.2</v>
          </cell>
          <cell r="T114" t="str">
            <v>PriceTableDevonNGL</v>
          </cell>
          <cell r="Y114">
            <v>41354</v>
          </cell>
          <cell r="Z114">
            <v>14.65</v>
          </cell>
          <cell r="AB114">
            <v>8905.4609999999993</v>
          </cell>
          <cell r="AC114">
            <v>11062.811</v>
          </cell>
          <cell r="AE114" t="str">
            <v>Yes</v>
          </cell>
          <cell r="AG114" t="str">
            <v>Yes</v>
          </cell>
          <cell r="AI114">
            <v>0.95</v>
          </cell>
          <cell r="AK114">
            <v>32433.332999999999</v>
          </cell>
          <cell r="AL114">
            <v>32433.332999999999</v>
          </cell>
          <cell r="AM114">
            <v>12613.790999999999</v>
          </cell>
          <cell r="AN114">
            <v>1903.8979999999999</v>
          </cell>
          <cell r="AO114">
            <v>4005.2649999999999</v>
          </cell>
          <cell r="AP114">
            <v>1177.3620000000001</v>
          </cell>
          <cell r="AQ114">
            <v>1379.4880000000001</v>
          </cell>
          <cell r="AR114">
            <v>2250.4</v>
          </cell>
          <cell r="AS114">
            <v>88196.869999999981</v>
          </cell>
          <cell r="AU114">
            <v>31008.814999999999</v>
          </cell>
          <cell r="AV114">
            <v>31008.814999999999</v>
          </cell>
          <cell r="AW114">
            <v>12059.775</v>
          </cell>
          <cell r="AX114">
            <v>1820.2760000000001</v>
          </cell>
          <cell r="AY114">
            <v>3829.348</v>
          </cell>
          <cell r="AZ114">
            <v>1125.6500000000001</v>
          </cell>
          <cell r="BA114">
            <v>1318.8989999999999</v>
          </cell>
          <cell r="BB114">
            <v>2151.5590000000002</v>
          </cell>
          <cell r="BC114">
            <v>84323.136999999988</v>
          </cell>
          <cell r="BE114">
            <v>218.76</v>
          </cell>
          <cell r="BF114">
            <v>26236.848999999998</v>
          </cell>
          <cell r="BG114">
            <v>12364.713</v>
          </cell>
          <cell r="BH114">
            <v>1686.405</v>
          </cell>
          <cell r="BI114">
            <v>4261.3639999999996</v>
          </cell>
          <cell r="BJ114">
            <v>1152.2380000000001</v>
          </cell>
          <cell r="BK114">
            <v>1356.347</v>
          </cell>
          <cell r="BL114">
            <v>2258.777</v>
          </cell>
          <cell r="BM114">
            <v>49535.453000000001</v>
          </cell>
          <cell r="BO114">
            <v>218.76</v>
          </cell>
          <cell r="BP114">
            <v>26236.85</v>
          </cell>
          <cell r="BQ114">
            <v>12364.713</v>
          </cell>
          <cell r="BR114">
            <v>1686.405</v>
          </cell>
          <cell r="BS114">
            <v>4261.3639999999996</v>
          </cell>
          <cell r="BT114">
            <v>1152.2380000000001</v>
          </cell>
          <cell r="BU114">
            <v>1356.347</v>
          </cell>
          <cell r="BV114">
            <v>2258.777</v>
          </cell>
          <cell r="BW114">
            <v>49535.453999999998</v>
          </cell>
          <cell r="BY114">
            <v>0</v>
          </cell>
          <cell r="BZ114">
            <v>0</v>
          </cell>
          <cell r="CA114">
            <v>0</v>
          </cell>
          <cell r="CB114">
            <v>0</v>
          </cell>
          <cell r="CC114">
            <v>0</v>
          </cell>
          <cell r="CD114">
            <v>0</v>
          </cell>
          <cell r="CE114">
            <v>0</v>
          </cell>
          <cell r="CF114">
            <v>0</v>
          </cell>
          <cell r="CG114">
            <v>0</v>
          </cell>
          <cell r="CI114">
            <v>207.822</v>
          </cell>
          <cell r="CJ114">
            <v>24925.007000000001</v>
          </cell>
          <cell r="CK114">
            <v>11746.477000000001</v>
          </cell>
          <cell r="CL114">
            <v>1602.085</v>
          </cell>
          <cell r="CM114">
            <v>4048.2959999999998</v>
          </cell>
          <cell r="CN114">
            <v>1094.626</v>
          </cell>
          <cell r="CO114">
            <v>1288.53</v>
          </cell>
          <cell r="CP114">
            <v>2145.8380000000002</v>
          </cell>
          <cell r="CQ114">
            <v>47058.681000000004</v>
          </cell>
          <cell r="CS114">
            <v>12.978</v>
          </cell>
          <cell r="CT114">
            <v>986.65499999999997</v>
          </cell>
          <cell r="CU114">
            <v>451.37799999999999</v>
          </cell>
          <cell r="CV114">
            <v>51.829000000000001</v>
          </cell>
          <cell r="CW114">
            <v>135.94200000000001</v>
          </cell>
          <cell r="CX114">
            <v>31.687000000000001</v>
          </cell>
          <cell r="CY114">
            <v>37.633000000000003</v>
          </cell>
          <cell r="CZ114">
            <v>55.241999999999997</v>
          </cell>
          <cell r="DB114">
            <v>13.066000000000001</v>
          </cell>
          <cell r="DC114">
            <v>1740.5530000000001</v>
          </cell>
          <cell r="DD114">
            <v>1132.1500000000001</v>
          </cell>
          <cell r="DE114">
            <v>168.017</v>
          </cell>
          <cell r="DF114">
            <v>442.07400000000001</v>
          </cell>
          <cell r="DG114">
            <v>126.377</v>
          </cell>
          <cell r="DH114">
            <v>150.37799999999999</v>
          </cell>
          <cell r="DI114">
            <v>266.452</v>
          </cell>
          <cell r="DJ114">
            <v>4039.067</v>
          </cell>
          <cell r="DL114">
            <v>0.22062000000000001</v>
          </cell>
          <cell r="DM114">
            <v>0.22062000000000001</v>
          </cell>
          <cell r="DN114">
            <v>0.87283500000000003</v>
          </cell>
          <cell r="DO114">
            <v>1.1972959999999999</v>
          </cell>
          <cell r="DP114">
            <v>1.18468</v>
          </cell>
          <cell r="DQ114">
            <v>1.986728</v>
          </cell>
          <cell r="DS114">
            <v>0</v>
          </cell>
          <cell r="DT114">
            <v>0</v>
          </cell>
          <cell r="DU114">
            <v>0</v>
          </cell>
          <cell r="DV114">
            <v>0</v>
          </cell>
          <cell r="DW114">
            <v>0</v>
          </cell>
          <cell r="DX114">
            <v>0</v>
          </cell>
          <cell r="DY114">
            <v>0</v>
          </cell>
          <cell r="DZ114">
            <v>0</v>
          </cell>
          <cell r="EA114">
            <v>0</v>
          </cell>
          <cell r="EC114">
            <v>0</v>
          </cell>
          <cell r="ED114">
            <v>0</v>
          </cell>
          <cell r="EE114">
            <v>0</v>
          </cell>
          <cell r="EF114">
            <v>0</v>
          </cell>
          <cell r="EG114">
            <v>0</v>
          </cell>
          <cell r="EH114">
            <v>0</v>
          </cell>
          <cell r="EI114">
            <v>0</v>
          </cell>
          <cell r="EJ114">
            <v>0</v>
          </cell>
          <cell r="EK114">
            <v>0</v>
          </cell>
          <cell r="EM114">
            <v>208.39500000000001</v>
          </cell>
          <cell r="EN114">
            <v>210.363</v>
          </cell>
          <cell r="EP114">
            <v>241.34299999999999</v>
          </cell>
          <cell r="EQ114">
            <v>245.411</v>
          </cell>
          <cell r="ES114">
            <v>44.43</v>
          </cell>
          <cell r="ET114">
            <v>51.429000000000002</v>
          </cell>
          <cell r="EX114">
            <v>9314.57</v>
          </cell>
          <cell r="EY114">
            <v>11525.571</v>
          </cell>
          <cell r="FA114">
            <v>2.2200000000000002</v>
          </cell>
          <cell r="FB114">
            <v>2.742</v>
          </cell>
          <cell r="FC114">
            <v>199.90700000000001</v>
          </cell>
          <cell r="FD114">
            <v>258.166</v>
          </cell>
          <cell r="FE114">
            <v>92.32</v>
          </cell>
          <cell r="FF114">
            <v>112.108</v>
          </cell>
          <cell r="FK114">
            <v>7030.73</v>
          </cell>
          <cell r="FL114">
            <v>7128.3</v>
          </cell>
          <cell r="FM114">
            <v>7069.183</v>
          </cell>
          <cell r="FN114">
            <v>157.04400000000001</v>
          </cell>
          <cell r="FO114">
            <v>74.462000000000003</v>
          </cell>
          <cell r="FP114">
            <v>819.77</v>
          </cell>
          <cell r="FQ114">
            <v>6077.0230000000001</v>
          </cell>
          <cell r="FR114">
            <v>7128.3</v>
          </cell>
          <cell r="FS114">
            <v>0</v>
          </cell>
          <cell r="FU114">
            <v>0.08</v>
          </cell>
          <cell r="FV114">
            <v>-885.02</v>
          </cell>
          <cell r="FW114">
            <v>0</v>
          </cell>
          <cell r="FX114">
            <v>0</v>
          </cell>
          <cell r="FY114">
            <v>0</v>
          </cell>
          <cell r="FZ114">
            <v>192.8</v>
          </cell>
          <cell r="GA114">
            <v>0.15</v>
          </cell>
          <cell r="GB114">
            <v>-1403.85</v>
          </cell>
          <cell r="GE114">
            <v>0.25</v>
          </cell>
          <cell r="GF114">
            <v>-2894.25</v>
          </cell>
          <cell r="GO114">
            <v>1.2500000000000001E-2</v>
          </cell>
          <cell r="GP114">
            <v>-588.23</v>
          </cell>
          <cell r="GQ114" t="str">
            <v xml:space="preserve"> </v>
          </cell>
          <cell r="GR114">
            <v>0</v>
          </cell>
          <cell r="GS114">
            <v>0</v>
          </cell>
          <cell r="GV114">
            <v>0</v>
          </cell>
          <cell r="GW114">
            <v>0</v>
          </cell>
          <cell r="GX114">
            <v>-1473.25</v>
          </cell>
          <cell r="GY114">
            <v>-4298.1000000000004</v>
          </cell>
          <cell r="GZ114">
            <v>-5771.35</v>
          </cell>
          <cell r="HC114">
            <v>-5771.35</v>
          </cell>
          <cell r="HE114">
            <v>1658.395519523998</v>
          </cell>
          <cell r="HF114">
            <v>2.4131415599999975</v>
          </cell>
          <cell r="HG114">
            <v>289.41858203999931</v>
          </cell>
          <cell r="HH114">
            <v>539.61801905999914</v>
          </cell>
          <cell r="HI114">
            <v>100.95599871999991</v>
          </cell>
          <cell r="HJ114">
            <v>252.4173982399997</v>
          </cell>
          <cell r="HK114">
            <v>114.45937353600016</v>
          </cell>
          <cell r="HL114">
            <v>134.73393277600002</v>
          </cell>
          <cell r="HM114">
            <v>224.37907359199971</v>
          </cell>
        </row>
        <row r="115">
          <cell r="B115" t="str">
            <v>72-400-054</v>
          </cell>
          <cell r="C115" t="str">
            <v>Devon-GTH00086</v>
          </cell>
          <cell r="D115" t="str">
            <v>Guiles 1H</v>
          </cell>
          <cell r="E115">
            <v>2032</v>
          </cell>
          <cell r="F115">
            <v>2497</v>
          </cell>
          <cell r="H115">
            <v>3.4849000000000001</v>
          </cell>
          <cell r="I115">
            <v>3.4849000000000001</v>
          </cell>
          <cell r="J115">
            <v>1.3081</v>
          </cell>
          <cell r="K115">
            <v>0.26090000000000002</v>
          </cell>
          <cell r="L115">
            <v>0.42280000000000001</v>
          </cell>
          <cell r="M115">
            <v>0.13789999999999999</v>
          </cell>
          <cell r="N115">
            <v>0.1263</v>
          </cell>
          <cell r="O115">
            <v>0.14560000000000001</v>
          </cell>
          <cell r="P115">
            <v>5.8864999999999998</v>
          </cell>
          <cell r="Q115">
            <v>0.5242</v>
          </cell>
          <cell r="R115">
            <v>1251.3</v>
          </cell>
          <cell r="T115" t="str">
            <v>PriceTableDevonNGL</v>
          </cell>
          <cell r="Y115">
            <v>41361</v>
          </cell>
          <cell r="Z115">
            <v>14.65</v>
          </cell>
          <cell r="AB115">
            <v>1933.5889999999999</v>
          </cell>
          <cell r="AC115">
            <v>2386.096</v>
          </cell>
          <cell r="AE115" t="str">
            <v>Yes</v>
          </cell>
          <cell r="AG115" t="str">
            <v>Yes</v>
          </cell>
          <cell r="AI115">
            <v>0.95</v>
          </cell>
          <cell r="AK115">
            <v>7047.9210000000003</v>
          </cell>
          <cell r="AL115">
            <v>7047.9210000000003</v>
          </cell>
          <cell r="AM115">
            <v>2645.5239999999999</v>
          </cell>
          <cell r="AN115">
            <v>527.649</v>
          </cell>
          <cell r="AO115">
            <v>855.07799999999997</v>
          </cell>
          <cell r="AP115">
            <v>278.89100000000002</v>
          </cell>
          <cell r="AQ115">
            <v>255.43100000000001</v>
          </cell>
          <cell r="AR115">
            <v>294.464</v>
          </cell>
          <cell r="AS115">
            <v>18952.879000000004</v>
          </cell>
          <cell r="AU115">
            <v>6738.3639999999996</v>
          </cell>
          <cell r="AV115">
            <v>6738.3639999999996</v>
          </cell>
          <cell r="AW115">
            <v>2529.328</v>
          </cell>
          <cell r="AX115">
            <v>504.47300000000001</v>
          </cell>
          <cell r="AY115">
            <v>817.52099999999996</v>
          </cell>
          <cell r="AZ115">
            <v>266.642</v>
          </cell>
          <cell r="BA115">
            <v>244.21199999999999</v>
          </cell>
          <cell r="BB115">
            <v>281.53100000000001</v>
          </cell>
          <cell r="BC115">
            <v>18120.434999999998</v>
          </cell>
          <cell r="BE115">
            <v>47.537999999999997</v>
          </cell>
          <cell r="BF115">
            <v>5701.3950000000004</v>
          </cell>
          <cell r="BG115">
            <v>2593.2840000000001</v>
          </cell>
          <cell r="BH115">
            <v>467.37299999999999</v>
          </cell>
          <cell r="BI115">
            <v>909.75199999999995</v>
          </cell>
          <cell r="BJ115">
            <v>272.94</v>
          </cell>
          <cell r="BK115">
            <v>251.14599999999999</v>
          </cell>
          <cell r="BL115">
            <v>295.56</v>
          </cell>
          <cell r="BM115">
            <v>10538.988000000001</v>
          </cell>
          <cell r="BO115">
            <v>47.537999999999997</v>
          </cell>
          <cell r="BP115">
            <v>5701.393</v>
          </cell>
          <cell r="BQ115">
            <v>2593.2829999999999</v>
          </cell>
          <cell r="BR115">
            <v>467.37200000000001</v>
          </cell>
          <cell r="BS115">
            <v>909.75099999999998</v>
          </cell>
          <cell r="BT115">
            <v>272.94</v>
          </cell>
          <cell r="BU115">
            <v>251.14599999999999</v>
          </cell>
          <cell r="BV115">
            <v>295.56</v>
          </cell>
          <cell r="BW115">
            <v>10538.983</v>
          </cell>
          <cell r="BY115">
            <v>0</v>
          </cell>
          <cell r="BZ115">
            <v>0</v>
          </cell>
          <cell r="CA115">
            <v>0</v>
          </cell>
          <cell r="CB115">
            <v>0</v>
          </cell>
          <cell r="CC115">
            <v>0</v>
          </cell>
          <cell r="CD115">
            <v>0</v>
          </cell>
          <cell r="CE115">
            <v>0</v>
          </cell>
          <cell r="CF115">
            <v>0</v>
          </cell>
          <cell r="CG115">
            <v>0</v>
          </cell>
          <cell r="CI115">
            <v>45.161000000000001</v>
          </cell>
          <cell r="CJ115">
            <v>5416.3249999999998</v>
          </cell>
          <cell r="CK115">
            <v>2463.62</v>
          </cell>
          <cell r="CL115">
            <v>444.00400000000002</v>
          </cell>
          <cell r="CM115">
            <v>864.26400000000001</v>
          </cell>
          <cell r="CN115">
            <v>259.29300000000001</v>
          </cell>
          <cell r="CO115">
            <v>238.589</v>
          </cell>
          <cell r="CP115">
            <v>280.78199999999998</v>
          </cell>
          <cell r="CQ115">
            <v>10012.037999999999</v>
          </cell>
          <cell r="CS115">
            <v>2.82</v>
          </cell>
          <cell r="CT115">
            <v>214.405</v>
          </cell>
          <cell r="CU115">
            <v>94.668999999999997</v>
          </cell>
          <cell r="CV115">
            <v>14.364000000000001</v>
          </cell>
          <cell r="CW115">
            <v>29.021999999999998</v>
          </cell>
          <cell r="CX115">
            <v>7.5060000000000002</v>
          </cell>
          <cell r="CY115">
            <v>6.968</v>
          </cell>
          <cell r="CZ115">
            <v>7.2279999999999998</v>
          </cell>
          <cell r="DB115">
            <v>2.839</v>
          </cell>
          <cell r="DC115">
            <v>378.23099999999999</v>
          </cell>
          <cell r="DD115">
            <v>237.44900000000001</v>
          </cell>
          <cell r="DE115">
            <v>46.564</v>
          </cell>
          <cell r="DF115">
            <v>94.378</v>
          </cell>
          <cell r="DG115">
            <v>29.936</v>
          </cell>
          <cell r="DH115">
            <v>27.844999999999999</v>
          </cell>
          <cell r="DI115">
            <v>34.865000000000002</v>
          </cell>
          <cell r="DJ115">
            <v>852.10700000000008</v>
          </cell>
          <cell r="DL115">
            <v>0.22062000000000001</v>
          </cell>
          <cell r="DM115">
            <v>0.22062000000000001</v>
          </cell>
          <cell r="DN115">
            <v>0.87283500000000003</v>
          </cell>
          <cell r="DO115">
            <v>1.1972959999999999</v>
          </cell>
          <cell r="DP115">
            <v>1.18468</v>
          </cell>
          <cell r="DQ115">
            <v>1.986728</v>
          </cell>
          <cell r="DS115">
            <v>0</v>
          </cell>
          <cell r="DT115">
            <v>0</v>
          </cell>
          <cell r="DU115">
            <v>0</v>
          </cell>
          <cell r="DV115">
            <v>0</v>
          </cell>
          <cell r="DW115">
            <v>0</v>
          </cell>
          <cell r="DX115">
            <v>0</v>
          </cell>
          <cell r="DY115">
            <v>0</v>
          </cell>
          <cell r="DZ115">
            <v>0</v>
          </cell>
          <cell r="EA115">
            <v>0</v>
          </cell>
          <cell r="EC115">
            <v>0</v>
          </cell>
          <cell r="ED115">
            <v>0</v>
          </cell>
          <cell r="EE115">
            <v>0</v>
          </cell>
          <cell r="EF115">
            <v>0</v>
          </cell>
          <cell r="EG115">
            <v>0</v>
          </cell>
          <cell r="EH115">
            <v>0</v>
          </cell>
          <cell r="EI115">
            <v>0</v>
          </cell>
          <cell r="EJ115">
            <v>0</v>
          </cell>
          <cell r="EK115">
            <v>0</v>
          </cell>
          <cell r="EM115">
            <v>44.948</v>
          </cell>
          <cell r="EN115">
            <v>45.372</v>
          </cell>
          <cell r="EP115">
            <v>52.055</v>
          </cell>
          <cell r="EQ115">
            <v>52.932000000000002</v>
          </cell>
          <cell r="ES115">
            <v>9.5830000000000002</v>
          </cell>
          <cell r="ET115">
            <v>11.093</v>
          </cell>
          <cell r="EX115">
            <v>2022.4169999999999</v>
          </cell>
          <cell r="EY115">
            <v>2485.9070000000002</v>
          </cell>
          <cell r="FA115">
            <v>0.48199999999999998</v>
          </cell>
          <cell r="FB115">
            <v>0.59199999999999997</v>
          </cell>
          <cell r="FC115">
            <v>43.405000000000001</v>
          </cell>
          <cell r="FD115">
            <v>55.683</v>
          </cell>
          <cell r="FE115">
            <v>20.045000000000002</v>
          </cell>
          <cell r="FF115">
            <v>24.18</v>
          </cell>
          <cell r="FK115">
            <v>1535.4960000000001</v>
          </cell>
          <cell r="FL115">
            <v>1556.8050000000001</v>
          </cell>
          <cell r="FM115">
            <v>1543.894</v>
          </cell>
          <cell r="FN115">
            <v>34.298000000000002</v>
          </cell>
          <cell r="FO115">
            <v>16.262</v>
          </cell>
          <cell r="FP115">
            <v>179.036</v>
          </cell>
          <cell r="FQ115">
            <v>1327.2080000000001</v>
          </cell>
          <cell r="FR115">
            <v>1556.8050000000001</v>
          </cell>
          <cell r="FS115">
            <v>0</v>
          </cell>
          <cell r="FU115">
            <v>0.08</v>
          </cell>
          <cell r="FV115">
            <v>-190.89</v>
          </cell>
          <cell r="FW115">
            <v>0</v>
          </cell>
          <cell r="FX115">
            <v>0</v>
          </cell>
          <cell r="FY115">
            <v>0</v>
          </cell>
          <cell r="FZ115">
            <v>168.4</v>
          </cell>
          <cell r="GA115">
            <v>0.15</v>
          </cell>
          <cell r="GB115">
            <v>-304.8</v>
          </cell>
          <cell r="GE115">
            <v>0.25</v>
          </cell>
          <cell r="GF115">
            <v>-624.25</v>
          </cell>
          <cell r="GO115">
            <v>1.2500000000000001E-2</v>
          </cell>
          <cell r="GP115">
            <v>-125.15</v>
          </cell>
          <cell r="GQ115" t="str">
            <v xml:space="preserve"> </v>
          </cell>
          <cell r="GR115">
            <v>0</v>
          </cell>
          <cell r="GS115">
            <v>0</v>
          </cell>
          <cell r="GV115">
            <v>0</v>
          </cell>
          <cell r="GW115">
            <v>0</v>
          </cell>
          <cell r="GX115">
            <v>-316.03999999999996</v>
          </cell>
          <cell r="GY115">
            <v>-929.05</v>
          </cell>
          <cell r="GZ115">
            <v>-1245.0900000000001</v>
          </cell>
          <cell r="HC115">
            <v>-1245.0900000000001</v>
          </cell>
          <cell r="HE115">
            <v>339.88025554000023</v>
          </cell>
          <cell r="HF115">
            <v>0.52441373999999896</v>
          </cell>
          <cell r="HG115">
            <v>62.892143400000137</v>
          </cell>
          <cell r="HH115">
            <v>113.17527744000019</v>
          </cell>
          <cell r="HI115">
            <v>27.979610223999963</v>
          </cell>
          <cell r="HJ115">
            <v>53.888723839999933</v>
          </cell>
          <cell r="HK115">
            <v>27.112877015999985</v>
          </cell>
          <cell r="HL115">
            <v>24.947343495999977</v>
          </cell>
          <cell r="HM115">
            <v>29.359866384000039</v>
          </cell>
        </row>
        <row r="116">
          <cell r="B116" t="str">
            <v>72-400-063</v>
          </cell>
          <cell r="C116" t="str">
            <v>Devon-GTH00086</v>
          </cell>
          <cell r="D116" t="str">
            <v>Lanham Riley 1H</v>
          </cell>
          <cell r="E116">
            <v>5102</v>
          </cell>
          <cell r="F116">
            <v>6138</v>
          </cell>
          <cell r="H116">
            <v>3.1615000000000002</v>
          </cell>
          <cell r="I116">
            <v>3.1615000000000002</v>
          </cell>
          <cell r="J116">
            <v>1.1453</v>
          </cell>
          <cell r="K116">
            <v>0.2646</v>
          </cell>
          <cell r="L116">
            <v>0.36909999999999998</v>
          </cell>
          <cell r="M116">
            <v>0.1555</v>
          </cell>
          <cell r="N116">
            <v>0.13289999999999999</v>
          </cell>
          <cell r="O116">
            <v>0.19420000000000001</v>
          </cell>
          <cell r="P116">
            <v>5.4230999999999998</v>
          </cell>
          <cell r="Q116">
            <v>1.2746</v>
          </cell>
          <cell r="R116">
            <v>1224.0999999999999</v>
          </cell>
          <cell r="T116" t="str">
            <v>PriceTableDevonNGL</v>
          </cell>
          <cell r="Y116">
            <v>41388</v>
          </cell>
          <cell r="Z116">
            <v>14.65</v>
          </cell>
          <cell r="AB116">
            <v>4855.3909999999996</v>
          </cell>
          <cell r="AC116">
            <v>5865.3819999999996</v>
          </cell>
          <cell r="AE116" t="str">
            <v>Yes</v>
          </cell>
          <cell r="AG116" t="str">
            <v>Yes</v>
          </cell>
          <cell r="AI116">
            <v>0.95</v>
          </cell>
          <cell r="AK116">
            <v>16055.501</v>
          </cell>
          <cell r="AL116">
            <v>16055.501</v>
          </cell>
          <cell r="AM116">
            <v>5816.3419999999996</v>
          </cell>
          <cell r="AN116">
            <v>1343.7560000000001</v>
          </cell>
          <cell r="AO116">
            <v>1874.454</v>
          </cell>
          <cell r="AP116">
            <v>789.69799999999998</v>
          </cell>
          <cell r="AQ116">
            <v>674.92499999999995</v>
          </cell>
          <cell r="AR116">
            <v>986.23400000000004</v>
          </cell>
          <cell r="AS116">
            <v>43596.410999999993</v>
          </cell>
          <cell r="AU116">
            <v>15350.319</v>
          </cell>
          <cell r="AV116">
            <v>15350.319</v>
          </cell>
          <cell r="AW116">
            <v>5560.8789999999999</v>
          </cell>
          <cell r="AX116">
            <v>1284.7360000000001</v>
          </cell>
          <cell r="AY116">
            <v>1792.125</v>
          </cell>
          <cell r="AZ116">
            <v>755.01300000000003</v>
          </cell>
          <cell r="BA116">
            <v>645.28099999999995</v>
          </cell>
          <cell r="BB116">
            <v>942.91700000000003</v>
          </cell>
          <cell r="BC116">
            <v>41681.589</v>
          </cell>
          <cell r="BE116">
            <v>108.29300000000001</v>
          </cell>
          <cell r="BF116">
            <v>12988.05</v>
          </cell>
          <cell r="BG116">
            <v>5701.49</v>
          </cell>
          <cell r="BH116">
            <v>1190.251</v>
          </cell>
          <cell r="BI116">
            <v>1994.308</v>
          </cell>
          <cell r="BJ116">
            <v>772.84699999999998</v>
          </cell>
          <cell r="BK116">
            <v>663.60299999999995</v>
          </cell>
          <cell r="BL116">
            <v>989.90499999999997</v>
          </cell>
          <cell r="BM116">
            <v>24408.746999999999</v>
          </cell>
          <cell r="BO116">
            <v>108.29300000000001</v>
          </cell>
          <cell r="BP116">
            <v>12988.049000000001</v>
          </cell>
          <cell r="BQ116">
            <v>5701.4889999999996</v>
          </cell>
          <cell r="BR116">
            <v>1190.251</v>
          </cell>
          <cell r="BS116">
            <v>1994.308</v>
          </cell>
          <cell r="BT116">
            <v>772.846</v>
          </cell>
          <cell r="BU116">
            <v>663.60299999999995</v>
          </cell>
          <cell r="BV116">
            <v>989.90499999999997</v>
          </cell>
          <cell r="BW116">
            <v>24408.743999999999</v>
          </cell>
          <cell r="BY116">
            <v>0</v>
          </cell>
          <cell r="BZ116">
            <v>0</v>
          </cell>
          <cell r="CA116">
            <v>0</v>
          </cell>
          <cell r="CB116">
            <v>0</v>
          </cell>
          <cell r="CC116">
            <v>0</v>
          </cell>
          <cell r="CD116">
            <v>0</v>
          </cell>
          <cell r="CE116">
            <v>0</v>
          </cell>
          <cell r="CF116">
            <v>0</v>
          </cell>
          <cell r="CG116">
            <v>0</v>
          </cell>
          <cell r="CI116">
            <v>102.878</v>
          </cell>
          <cell r="CJ116">
            <v>12338.647999999999</v>
          </cell>
          <cell r="CK116">
            <v>5416.4160000000002</v>
          </cell>
          <cell r="CL116">
            <v>1130.7380000000001</v>
          </cell>
          <cell r="CM116">
            <v>1894.5930000000001</v>
          </cell>
          <cell r="CN116">
            <v>734.20500000000004</v>
          </cell>
          <cell r="CO116">
            <v>630.423</v>
          </cell>
          <cell r="CP116">
            <v>940.41</v>
          </cell>
          <cell r="CQ116">
            <v>23188.311000000002</v>
          </cell>
          <cell r="CS116">
            <v>6.4249999999999998</v>
          </cell>
          <cell r="CT116">
            <v>488.42500000000001</v>
          </cell>
          <cell r="CU116">
            <v>208.13499999999999</v>
          </cell>
          <cell r="CV116">
            <v>36.58</v>
          </cell>
          <cell r="CW116">
            <v>63.621000000000002</v>
          </cell>
          <cell r="CX116">
            <v>21.254000000000001</v>
          </cell>
          <cell r="CY116">
            <v>18.411999999999999</v>
          </cell>
          <cell r="CZ116">
            <v>24.21</v>
          </cell>
          <cell r="DB116">
            <v>6.468</v>
          </cell>
          <cell r="DC116">
            <v>861.62699999999995</v>
          </cell>
          <cell r="DD116">
            <v>522.04499999999996</v>
          </cell>
          <cell r="DE116">
            <v>118.58499999999999</v>
          </cell>
          <cell r="DF116">
            <v>206.88900000000001</v>
          </cell>
          <cell r="DG116">
            <v>84.766000000000005</v>
          </cell>
          <cell r="DH116">
            <v>73.573999999999998</v>
          </cell>
          <cell r="DI116">
            <v>116.77200000000001</v>
          </cell>
          <cell r="DJ116">
            <v>1990.7260000000001</v>
          </cell>
          <cell r="DL116">
            <v>0.22062000000000001</v>
          </cell>
          <cell r="DM116">
            <v>0.22062000000000001</v>
          </cell>
          <cell r="DN116">
            <v>0.87283500000000003</v>
          </cell>
          <cell r="DO116">
            <v>1.1972959999999999</v>
          </cell>
          <cell r="DP116">
            <v>1.18468</v>
          </cell>
          <cell r="DQ116">
            <v>1.986728</v>
          </cell>
          <cell r="DS116">
            <v>0</v>
          </cell>
          <cell r="DT116">
            <v>0</v>
          </cell>
          <cell r="DU116">
            <v>0</v>
          </cell>
          <cell r="DV116">
            <v>0</v>
          </cell>
          <cell r="DW116">
            <v>0</v>
          </cell>
          <cell r="DX116">
            <v>0</v>
          </cell>
          <cell r="DY116">
            <v>0</v>
          </cell>
          <cell r="DZ116">
            <v>0</v>
          </cell>
          <cell r="EA116">
            <v>0</v>
          </cell>
          <cell r="EC116">
            <v>0</v>
          </cell>
          <cell r="ED116">
            <v>0</v>
          </cell>
          <cell r="EE116">
            <v>0</v>
          </cell>
          <cell r="EF116">
            <v>0</v>
          </cell>
          <cell r="EG116">
            <v>0</v>
          </cell>
          <cell r="EH116">
            <v>0</v>
          </cell>
          <cell r="EI116">
            <v>0</v>
          </cell>
          <cell r="EJ116">
            <v>0</v>
          </cell>
          <cell r="EK116">
            <v>0</v>
          </cell>
          <cell r="EM116">
            <v>110.488</v>
          </cell>
          <cell r="EN116">
            <v>111.53200000000001</v>
          </cell>
          <cell r="EP116">
            <v>127.958</v>
          </cell>
          <cell r="EQ116">
            <v>130.11500000000001</v>
          </cell>
          <cell r="ES116">
            <v>23.555999999999997</v>
          </cell>
          <cell r="ET116">
            <v>27.266999999999999</v>
          </cell>
          <cell r="EX116">
            <v>5078.4440000000004</v>
          </cell>
          <cell r="EY116">
            <v>6110.7330000000002</v>
          </cell>
          <cell r="FA116">
            <v>1.21</v>
          </cell>
          <cell r="FB116">
            <v>1.454</v>
          </cell>
          <cell r="FC116">
            <v>108.992</v>
          </cell>
          <cell r="FD116">
            <v>136.87700000000001</v>
          </cell>
          <cell r="FE116">
            <v>50.334000000000003</v>
          </cell>
          <cell r="FF116">
            <v>59.438000000000002</v>
          </cell>
          <cell r="FK116">
            <v>3878.3599999999997</v>
          </cell>
          <cell r="FL116">
            <v>3932.1819999999998</v>
          </cell>
          <cell r="FM116">
            <v>3899.5709999999999</v>
          </cell>
          <cell r="FN116">
            <v>86.63</v>
          </cell>
          <cell r="FO116">
            <v>41.076000000000001</v>
          </cell>
          <cell r="FP116">
            <v>452.21</v>
          </cell>
          <cell r="FQ116">
            <v>3352.2669999999998</v>
          </cell>
          <cell r="FR116">
            <v>3932.1819999999998</v>
          </cell>
          <cell r="FS116">
            <v>0</v>
          </cell>
          <cell r="FU116">
            <v>0.08</v>
          </cell>
          <cell r="FV116">
            <v>-469.23</v>
          </cell>
          <cell r="FW116">
            <v>0</v>
          </cell>
          <cell r="FX116">
            <v>0</v>
          </cell>
          <cell r="FY116">
            <v>0</v>
          </cell>
          <cell r="FZ116">
            <v>235.7</v>
          </cell>
          <cell r="GA116">
            <v>0.15</v>
          </cell>
          <cell r="GB116">
            <v>-765.3</v>
          </cell>
          <cell r="GE116">
            <v>0.25</v>
          </cell>
          <cell r="GF116">
            <v>-1534.5</v>
          </cell>
          <cell r="GO116">
            <v>1.2500000000000001E-2</v>
          </cell>
          <cell r="GP116">
            <v>-289.85000000000002</v>
          </cell>
          <cell r="GQ116" t="str">
            <v xml:space="preserve"> </v>
          </cell>
          <cell r="GR116">
            <v>0</v>
          </cell>
          <cell r="GS116">
            <v>0</v>
          </cell>
          <cell r="GV116">
            <v>0</v>
          </cell>
          <cell r="GW116">
            <v>0</v>
          </cell>
          <cell r="GX116">
            <v>-759.08</v>
          </cell>
          <cell r="GY116">
            <v>-2299.8000000000002</v>
          </cell>
          <cell r="GZ116">
            <v>-3058.8799999999997</v>
          </cell>
          <cell r="HC116">
            <v>-3058.8799999999997</v>
          </cell>
          <cell r="HE116">
            <v>823.6972151539992</v>
          </cell>
          <cell r="HF116">
            <v>1.1946573000000014</v>
          </cell>
          <cell r="HG116">
            <v>143.27106924</v>
          </cell>
          <cell r="HH116">
            <v>248.82256478999966</v>
          </cell>
          <cell r="HI116">
            <v>71.254676847999903</v>
          </cell>
          <cell r="HJ116">
            <v>118.1303661999999</v>
          </cell>
          <cell r="HK116">
            <v>76.771143375999884</v>
          </cell>
          <cell r="HL116">
            <v>65.919635039999903</v>
          </cell>
          <cell r="HM116">
            <v>98.333102360000012</v>
          </cell>
        </row>
        <row r="117">
          <cell r="B117" t="str">
            <v>72-400-066</v>
          </cell>
          <cell r="C117" t="str">
            <v>Devon-GTH00086</v>
          </cell>
          <cell r="D117" t="str">
            <v>Murrin Bear Creek 1H</v>
          </cell>
          <cell r="E117">
            <v>12405</v>
          </cell>
          <cell r="F117">
            <v>14054</v>
          </cell>
          <cell r="H117">
            <v>2.6555</v>
          </cell>
          <cell r="I117">
            <v>2.6555</v>
          </cell>
          <cell r="J117">
            <v>0.77500000000000002</v>
          </cell>
          <cell r="K117">
            <v>0.1603</v>
          </cell>
          <cell r="L117">
            <v>0.20699999999999999</v>
          </cell>
          <cell r="M117">
            <v>7.5600000000000001E-2</v>
          </cell>
          <cell r="N117">
            <v>5.8000000000000003E-2</v>
          </cell>
          <cell r="O117">
            <v>0.16259999999999999</v>
          </cell>
          <cell r="P117">
            <v>4.0940000000000003</v>
          </cell>
          <cell r="Q117">
            <v>1.2672000000000001</v>
          </cell>
          <cell r="R117">
            <v>1153.3</v>
          </cell>
          <cell r="T117" t="str">
            <v>PriceTableDevonNGL</v>
          </cell>
          <cell r="Y117">
            <v>41382</v>
          </cell>
          <cell r="Z117">
            <v>14.65</v>
          </cell>
          <cell r="AB117">
            <v>11808.585999999999</v>
          </cell>
          <cell r="AC117">
            <v>13429.794</v>
          </cell>
          <cell r="AE117" t="str">
            <v>Yes</v>
          </cell>
          <cell r="AG117" t="str">
            <v>Yes</v>
          </cell>
          <cell r="AI117">
            <v>0.95</v>
          </cell>
          <cell r="AK117">
            <v>32798.248</v>
          </cell>
          <cell r="AL117">
            <v>32798.248</v>
          </cell>
          <cell r="AM117">
            <v>9572.0740000000005</v>
          </cell>
          <cell r="AN117">
            <v>1979.875</v>
          </cell>
          <cell r="AO117">
            <v>2556.67</v>
          </cell>
          <cell r="AP117">
            <v>933.74</v>
          </cell>
          <cell r="AQ117">
            <v>716.36199999999997</v>
          </cell>
          <cell r="AR117">
            <v>2008.2829999999999</v>
          </cell>
          <cell r="AS117">
            <v>83363.5</v>
          </cell>
          <cell r="AU117">
            <v>31357.7</v>
          </cell>
          <cell r="AV117">
            <v>31357.7</v>
          </cell>
          <cell r="AW117">
            <v>9151.6540000000005</v>
          </cell>
          <cell r="AX117">
            <v>1892.9159999999999</v>
          </cell>
          <cell r="AY117">
            <v>2444.377</v>
          </cell>
          <cell r="AZ117">
            <v>892.72900000000004</v>
          </cell>
          <cell r="BA117">
            <v>684.89800000000002</v>
          </cell>
          <cell r="BB117">
            <v>1920.076</v>
          </cell>
          <cell r="BC117">
            <v>79702.05</v>
          </cell>
          <cell r="BE117">
            <v>221.221</v>
          </cell>
          <cell r="BF117">
            <v>26532.045999999998</v>
          </cell>
          <cell r="BG117">
            <v>9383.0589999999993</v>
          </cell>
          <cell r="BH117">
            <v>1753.703</v>
          </cell>
          <cell r="BI117">
            <v>2720.145</v>
          </cell>
          <cell r="BJ117">
            <v>913.81500000000005</v>
          </cell>
          <cell r="BK117">
            <v>704.34500000000003</v>
          </cell>
          <cell r="BL117">
            <v>2015.759</v>
          </cell>
          <cell r="BM117">
            <v>44244.093000000001</v>
          </cell>
          <cell r="BO117">
            <v>221.221</v>
          </cell>
          <cell r="BP117">
            <v>26532.044999999998</v>
          </cell>
          <cell r="BQ117">
            <v>9383.0589999999993</v>
          </cell>
          <cell r="BR117">
            <v>1753.703</v>
          </cell>
          <cell r="BS117">
            <v>2720.145</v>
          </cell>
          <cell r="BT117">
            <v>913.81500000000005</v>
          </cell>
          <cell r="BU117">
            <v>704.34500000000003</v>
          </cell>
          <cell r="BV117">
            <v>2015.758</v>
          </cell>
          <cell r="BW117">
            <v>44244.091</v>
          </cell>
          <cell r="BY117">
            <v>0</v>
          </cell>
          <cell r="BZ117">
            <v>0</v>
          </cell>
          <cell r="CA117">
            <v>0</v>
          </cell>
          <cell r="CB117">
            <v>0</v>
          </cell>
          <cell r="CC117">
            <v>0</v>
          </cell>
          <cell r="CD117">
            <v>0</v>
          </cell>
          <cell r="CE117">
            <v>0</v>
          </cell>
          <cell r="CF117">
            <v>0</v>
          </cell>
          <cell r="CG117">
            <v>0</v>
          </cell>
          <cell r="CI117">
            <v>210.16</v>
          </cell>
          <cell r="CJ117">
            <v>25205.444</v>
          </cell>
          <cell r="CK117">
            <v>8913.9060000000009</v>
          </cell>
          <cell r="CL117">
            <v>1666.018</v>
          </cell>
          <cell r="CM117">
            <v>2584.1379999999999</v>
          </cell>
          <cell r="CN117">
            <v>868.12400000000002</v>
          </cell>
          <cell r="CO117">
            <v>669.12800000000004</v>
          </cell>
          <cell r="CP117">
            <v>1914.971</v>
          </cell>
          <cell r="CQ117">
            <v>42031.889000000003</v>
          </cell>
          <cell r="CS117">
            <v>13.124000000000001</v>
          </cell>
          <cell r="CT117">
            <v>997.75599999999997</v>
          </cell>
          <cell r="CU117">
            <v>342.53199999999998</v>
          </cell>
          <cell r="CV117">
            <v>53.896999999999998</v>
          </cell>
          <cell r="CW117">
            <v>86.775000000000006</v>
          </cell>
          <cell r="CX117">
            <v>25.13</v>
          </cell>
          <cell r="CY117">
            <v>19.542000000000002</v>
          </cell>
          <cell r="CZ117">
            <v>49.298999999999999</v>
          </cell>
          <cell r="DB117">
            <v>13.212999999999999</v>
          </cell>
          <cell r="DC117">
            <v>1760.136</v>
          </cell>
          <cell r="DD117">
            <v>859.14099999999996</v>
          </cell>
          <cell r="DE117">
            <v>174.721</v>
          </cell>
          <cell r="DF117">
            <v>282.18799999999999</v>
          </cell>
          <cell r="DG117">
            <v>100.227</v>
          </cell>
          <cell r="DH117">
            <v>78.090999999999994</v>
          </cell>
          <cell r="DI117">
            <v>237.785</v>
          </cell>
          <cell r="DJ117">
            <v>3505.5019999999995</v>
          </cell>
          <cell r="DL117">
            <v>0.22062000000000001</v>
          </cell>
          <cell r="DM117">
            <v>0.22062000000000001</v>
          </cell>
          <cell r="DN117">
            <v>0.87283500000000003</v>
          </cell>
          <cell r="DO117">
            <v>1.1972959999999999</v>
          </cell>
          <cell r="DP117">
            <v>1.18468</v>
          </cell>
          <cell r="DQ117">
            <v>1.986728</v>
          </cell>
          <cell r="DS117">
            <v>0</v>
          </cell>
          <cell r="DT117">
            <v>0</v>
          </cell>
          <cell r="DU117">
            <v>0</v>
          </cell>
          <cell r="DV117">
            <v>0</v>
          </cell>
          <cell r="DW117">
            <v>0</v>
          </cell>
          <cell r="DX117">
            <v>0</v>
          </cell>
          <cell r="DY117">
            <v>0</v>
          </cell>
          <cell r="DZ117">
            <v>0</v>
          </cell>
          <cell r="EA117">
            <v>0</v>
          </cell>
          <cell r="EC117">
            <v>0</v>
          </cell>
          <cell r="ED117">
            <v>0</v>
          </cell>
          <cell r="EE117">
            <v>0</v>
          </cell>
          <cell r="EF117">
            <v>0</v>
          </cell>
          <cell r="EG117">
            <v>0</v>
          </cell>
          <cell r="EH117">
            <v>0</v>
          </cell>
          <cell r="EI117">
            <v>0</v>
          </cell>
          <cell r="EJ117">
            <v>0</v>
          </cell>
          <cell r="EK117">
            <v>0</v>
          </cell>
          <cell r="EM117">
            <v>252.983</v>
          </cell>
          <cell r="EN117">
            <v>255.37199999999999</v>
          </cell>
          <cell r="EP117">
            <v>292.98099999999999</v>
          </cell>
          <cell r="EQ117">
            <v>297.91899999999998</v>
          </cell>
          <cell r="ES117">
            <v>53.936999999999998</v>
          </cell>
          <cell r="ET117">
            <v>62.434000000000005</v>
          </cell>
          <cell r="EX117">
            <v>12351.063</v>
          </cell>
          <cell r="EY117">
            <v>13991.566000000001</v>
          </cell>
          <cell r="FA117">
            <v>2.944</v>
          </cell>
          <cell r="FB117">
            <v>3.3290000000000002</v>
          </cell>
          <cell r="FC117">
            <v>265.07499999999999</v>
          </cell>
          <cell r="FD117">
            <v>313.40199999999999</v>
          </cell>
          <cell r="FE117">
            <v>122.41500000000001</v>
          </cell>
          <cell r="FF117">
            <v>136.09399999999999</v>
          </cell>
          <cell r="FK117">
            <v>9932.7730000000029</v>
          </cell>
          <cell r="FL117">
            <v>10070.616</v>
          </cell>
          <cell r="FM117">
            <v>9987.0969999999998</v>
          </cell>
          <cell r="FN117">
            <v>221.86600000000001</v>
          </cell>
          <cell r="FO117">
            <v>105.19799999999999</v>
          </cell>
          <cell r="FP117">
            <v>1158.143</v>
          </cell>
          <cell r="FQ117">
            <v>8585.4089999999997</v>
          </cell>
          <cell r="FR117">
            <v>10070.616</v>
          </cell>
          <cell r="FS117">
            <v>0</v>
          </cell>
          <cell r="FU117">
            <v>0.08</v>
          </cell>
          <cell r="FV117">
            <v>-1074.3800000000001</v>
          </cell>
          <cell r="FW117">
            <v>0</v>
          </cell>
          <cell r="FX117">
            <v>0</v>
          </cell>
          <cell r="FY117">
            <v>0</v>
          </cell>
          <cell r="FZ117">
            <v>141</v>
          </cell>
          <cell r="GA117">
            <v>0.2</v>
          </cell>
          <cell r="GB117">
            <v>-2481</v>
          </cell>
          <cell r="GE117">
            <v>0.25</v>
          </cell>
          <cell r="GF117">
            <v>-3513.5</v>
          </cell>
          <cell r="GO117">
            <v>1.2500000000000001E-2</v>
          </cell>
          <cell r="GP117">
            <v>-525.4</v>
          </cell>
          <cell r="GQ117" t="str">
            <v>72-402-066</v>
          </cell>
          <cell r="GR117">
            <v>465</v>
          </cell>
          <cell r="GS117">
            <v>-200</v>
          </cell>
          <cell r="GV117">
            <v>0</v>
          </cell>
          <cell r="GW117">
            <v>0</v>
          </cell>
          <cell r="GX117">
            <v>-1599.7800000000002</v>
          </cell>
          <cell r="GY117">
            <v>-6194.5</v>
          </cell>
          <cell r="GZ117">
            <v>-7794.28</v>
          </cell>
          <cell r="HC117">
            <v>-7794.28</v>
          </cell>
          <cell r="HE117">
            <v>1331.6985730229985</v>
          </cell>
          <cell r="HF117">
            <v>2.4402778200000017</v>
          </cell>
          <cell r="HG117">
            <v>292.6749332399998</v>
          </cell>
          <cell r="HH117">
            <v>409.49315875499866</v>
          </cell>
          <cell r="HI117">
            <v>104.98489975999993</v>
          </cell>
          <cell r="HJ117">
            <v>161.12477276000007</v>
          </cell>
          <cell r="HK117">
            <v>90.775589048000057</v>
          </cell>
          <cell r="HL117">
            <v>69.966599975999969</v>
          </cell>
          <cell r="HM117">
            <v>200.23834166400002</v>
          </cell>
        </row>
        <row r="118">
          <cell r="B118" t="str">
            <v>72-400-068</v>
          </cell>
          <cell r="C118" t="str">
            <v>Devon-GTH00086</v>
          </cell>
          <cell r="D118" t="str">
            <v>W.G. Mitchell 1H</v>
          </cell>
          <cell r="E118">
            <v>2985</v>
          </cell>
          <cell r="F118">
            <v>3584</v>
          </cell>
          <cell r="H118">
            <v>3.0569999999999999</v>
          </cell>
          <cell r="I118">
            <v>3.0569999999999999</v>
          </cell>
          <cell r="J118">
            <v>1.0496000000000001</v>
          </cell>
          <cell r="K118">
            <v>0.23039999999999999</v>
          </cell>
          <cell r="L118">
            <v>0.33779999999999999</v>
          </cell>
          <cell r="M118">
            <v>0.12820000000000001</v>
          </cell>
          <cell r="N118">
            <v>0.1192</v>
          </cell>
          <cell r="O118">
            <v>0.21659999999999999</v>
          </cell>
          <cell r="P118">
            <v>5.1387999999999998</v>
          </cell>
          <cell r="Q118">
            <v>0.60409999999999997</v>
          </cell>
          <cell r="R118">
            <v>1222</v>
          </cell>
          <cell r="T118" t="str">
            <v>PriceTableDevonNGL</v>
          </cell>
          <cell r="Y118">
            <v>41429</v>
          </cell>
          <cell r="Z118">
            <v>14.65</v>
          </cell>
          <cell r="AB118">
            <v>2840.7440000000001</v>
          </cell>
          <cell r="AC118">
            <v>3424.817</v>
          </cell>
          <cell r="AE118" t="str">
            <v>Yes</v>
          </cell>
          <cell r="AG118" t="str">
            <v>Yes</v>
          </cell>
          <cell r="AI118">
            <v>0.95</v>
          </cell>
          <cell r="AK118">
            <v>9083.0959999999995</v>
          </cell>
          <cell r="AL118">
            <v>9083.0959999999995</v>
          </cell>
          <cell r="AM118">
            <v>3118.6190000000001</v>
          </cell>
          <cell r="AN118">
            <v>684.57500000000005</v>
          </cell>
          <cell r="AO118">
            <v>1003.687</v>
          </cell>
          <cell r="AP118">
            <v>380.91399999999999</v>
          </cell>
          <cell r="AQ118">
            <v>354.17200000000003</v>
          </cell>
          <cell r="AR118">
            <v>643.572</v>
          </cell>
          <cell r="AS118">
            <v>24351.731</v>
          </cell>
          <cell r="AU118">
            <v>8684.1540000000005</v>
          </cell>
          <cell r="AV118">
            <v>8684.1540000000005</v>
          </cell>
          <cell r="AW118">
            <v>2981.645</v>
          </cell>
          <cell r="AX118">
            <v>654.50699999999995</v>
          </cell>
          <cell r="AY118">
            <v>959.60299999999995</v>
          </cell>
          <cell r="AZ118">
            <v>364.18299999999999</v>
          </cell>
          <cell r="BA118">
            <v>338.61700000000002</v>
          </cell>
          <cell r="BB118">
            <v>615.30499999999995</v>
          </cell>
          <cell r="BC118">
            <v>23282.168000000001</v>
          </cell>
          <cell r="BE118">
            <v>61.265000000000001</v>
          </cell>
          <cell r="BF118">
            <v>7347.7439999999997</v>
          </cell>
          <cell r="BG118">
            <v>3057.0369999999998</v>
          </cell>
          <cell r="BH118">
            <v>606.37199999999996</v>
          </cell>
          <cell r="BI118">
            <v>1067.8630000000001</v>
          </cell>
          <cell r="BJ118">
            <v>372.786</v>
          </cell>
          <cell r="BK118">
            <v>348.23099999999999</v>
          </cell>
          <cell r="BL118">
            <v>645.96799999999996</v>
          </cell>
          <cell r="BM118">
            <v>13507.266</v>
          </cell>
          <cell r="BO118">
            <v>61.265000000000001</v>
          </cell>
          <cell r="BP118">
            <v>7347.7439999999997</v>
          </cell>
          <cell r="BQ118">
            <v>3057.038</v>
          </cell>
          <cell r="BR118">
            <v>606.37199999999996</v>
          </cell>
          <cell r="BS118">
            <v>1067.8630000000001</v>
          </cell>
          <cell r="BT118">
            <v>372.78500000000003</v>
          </cell>
          <cell r="BU118">
            <v>348.23200000000003</v>
          </cell>
          <cell r="BV118">
            <v>645.96699999999998</v>
          </cell>
          <cell r="BW118">
            <v>13507.266</v>
          </cell>
          <cell r="BY118">
            <v>0</v>
          </cell>
          <cell r="BZ118">
            <v>0</v>
          </cell>
          <cell r="CA118">
            <v>0</v>
          </cell>
          <cell r="CB118">
            <v>0</v>
          </cell>
          <cell r="CC118">
            <v>0</v>
          </cell>
          <cell r="CD118">
            <v>0</v>
          </cell>
          <cell r="CE118">
            <v>0</v>
          </cell>
          <cell r="CF118">
            <v>0</v>
          </cell>
          <cell r="CG118">
            <v>0</v>
          </cell>
          <cell r="CI118">
            <v>58.201999999999998</v>
          </cell>
          <cell r="CJ118">
            <v>6980.357</v>
          </cell>
          <cell r="CK118">
            <v>2904.1849999999999</v>
          </cell>
          <cell r="CL118">
            <v>576.053</v>
          </cell>
          <cell r="CM118">
            <v>1014.47</v>
          </cell>
          <cell r="CN118">
            <v>354.14699999999999</v>
          </cell>
          <cell r="CO118">
            <v>330.81900000000002</v>
          </cell>
          <cell r="CP118">
            <v>613.66999999999996</v>
          </cell>
          <cell r="CQ118">
            <v>12831.903</v>
          </cell>
          <cell r="CS118">
            <v>3.6349999999999998</v>
          </cell>
          <cell r="CT118">
            <v>276.31700000000001</v>
          </cell>
          <cell r="CU118">
            <v>111.598</v>
          </cell>
          <cell r="CV118">
            <v>18.635999999999999</v>
          </cell>
          <cell r="CW118">
            <v>34.066000000000003</v>
          </cell>
          <cell r="CX118">
            <v>10.252000000000001</v>
          </cell>
          <cell r="CY118">
            <v>9.6620000000000008</v>
          </cell>
          <cell r="CZ118">
            <v>15.798</v>
          </cell>
          <cell r="DB118">
            <v>3.6589999999999998</v>
          </cell>
          <cell r="DC118">
            <v>487.44900000000001</v>
          </cell>
          <cell r="DD118">
            <v>279.91199999999998</v>
          </cell>
          <cell r="DE118">
            <v>60.412999999999997</v>
          </cell>
          <cell r="DF118">
            <v>110.78</v>
          </cell>
          <cell r="DG118">
            <v>40.887</v>
          </cell>
          <cell r="DH118">
            <v>38.607999999999997</v>
          </cell>
          <cell r="DI118">
            <v>76.2</v>
          </cell>
          <cell r="DJ118">
            <v>1097.9079999999999</v>
          </cell>
          <cell r="DL118">
            <v>0.22062000000000001</v>
          </cell>
          <cell r="DM118">
            <v>0.22062000000000001</v>
          </cell>
          <cell r="DN118">
            <v>0.87283500000000003</v>
          </cell>
          <cell r="DO118">
            <v>1.1972959999999999</v>
          </cell>
          <cell r="DP118">
            <v>1.18468</v>
          </cell>
          <cell r="DQ118">
            <v>1.986728</v>
          </cell>
          <cell r="DS118">
            <v>0</v>
          </cell>
          <cell r="DT118">
            <v>0</v>
          </cell>
          <cell r="DU118">
            <v>0</v>
          </cell>
          <cell r="DV118">
            <v>0</v>
          </cell>
          <cell r="DW118">
            <v>0</v>
          </cell>
          <cell r="DX118">
            <v>0</v>
          </cell>
          <cell r="DY118">
            <v>0</v>
          </cell>
          <cell r="DZ118">
            <v>0</v>
          </cell>
          <cell r="EA118">
            <v>0</v>
          </cell>
          <cell r="EC118">
            <v>0</v>
          </cell>
          <cell r="ED118">
            <v>0</v>
          </cell>
          <cell r="EE118">
            <v>0</v>
          </cell>
          <cell r="EF118">
            <v>0</v>
          </cell>
          <cell r="EG118">
            <v>0</v>
          </cell>
          <cell r="EH118">
            <v>0</v>
          </cell>
          <cell r="EI118">
            <v>0</v>
          </cell>
          <cell r="EJ118">
            <v>0</v>
          </cell>
          <cell r="EK118">
            <v>0</v>
          </cell>
          <cell r="EM118">
            <v>64.515000000000001</v>
          </cell>
          <cell r="EN118">
            <v>65.123999999999995</v>
          </cell>
          <cell r="EP118">
            <v>74.715000000000003</v>
          </cell>
          <cell r="EQ118">
            <v>75.974000000000004</v>
          </cell>
          <cell r="ES118">
            <v>13.754999999999999</v>
          </cell>
          <cell r="ET118">
            <v>15.922000000000001</v>
          </cell>
          <cell r="EX118">
            <v>2971.2449999999999</v>
          </cell>
          <cell r="EY118">
            <v>3568.078</v>
          </cell>
          <cell r="FA118">
            <v>0.70799999999999996</v>
          </cell>
          <cell r="FB118">
            <v>0.84899999999999998</v>
          </cell>
          <cell r="FC118">
            <v>63.768000000000001</v>
          </cell>
          <cell r="FD118">
            <v>79.923000000000002</v>
          </cell>
          <cell r="FE118">
            <v>29.449000000000002</v>
          </cell>
          <cell r="FF118">
            <v>34.706000000000003</v>
          </cell>
          <cell r="FK118">
            <v>2329.0720000000001</v>
          </cell>
          <cell r="FL118">
            <v>2361.3939999999998</v>
          </cell>
          <cell r="FM118">
            <v>2341.81</v>
          </cell>
          <cell r="FN118">
            <v>52.024000000000001</v>
          </cell>
          <cell r="FO118">
            <v>24.667000000000002</v>
          </cell>
          <cell r="FP118">
            <v>271.56599999999997</v>
          </cell>
          <cell r="FQ118">
            <v>2013.1369999999999</v>
          </cell>
          <cell r="FR118">
            <v>2361.3939999999998</v>
          </cell>
          <cell r="FS118">
            <v>0</v>
          </cell>
          <cell r="FU118">
            <v>0.08</v>
          </cell>
          <cell r="FV118">
            <v>-273.99</v>
          </cell>
          <cell r="FW118">
            <v>0</v>
          </cell>
          <cell r="FX118">
            <v>0</v>
          </cell>
          <cell r="FY118">
            <v>0</v>
          </cell>
          <cell r="FZ118">
            <v>167.6</v>
          </cell>
          <cell r="GA118">
            <v>0.15</v>
          </cell>
          <cell r="GB118">
            <v>-447.75</v>
          </cell>
          <cell r="GE118">
            <v>0.25</v>
          </cell>
          <cell r="GF118">
            <v>-896</v>
          </cell>
          <cell r="GO118">
            <v>1.2500000000000001E-2</v>
          </cell>
          <cell r="GP118">
            <v>-160.4</v>
          </cell>
          <cell r="GQ118" t="str">
            <v xml:space="preserve"> </v>
          </cell>
          <cell r="GR118">
            <v>0</v>
          </cell>
          <cell r="GS118">
            <v>0</v>
          </cell>
          <cell r="GV118">
            <v>0</v>
          </cell>
          <cell r="GW118">
            <v>0</v>
          </cell>
          <cell r="GX118">
            <v>-434.39</v>
          </cell>
          <cell r="GY118">
            <v>-1343.75</v>
          </cell>
          <cell r="GZ118">
            <v>-1778.14</v>
          </cell>
          <cell r="HC118">
            <v>-1778.14</v>
          </cell>
          <cell r="HE118">
            <v>450.48856315599977</v>
          </cell>
          <cell r="HF118">
            <v>0.67575906000000052</v>
          </cell>
          <cell r="HG118">
            <v>81.052919939999938</v>
          </cell>
          <cell r="HH118">
            <v>133.41457541999989</v>
          </cell>
          <cell r="HI118">
            <v>36.300817423999952</v>
          </cell>
          <cell r="HJ118">
            <v>63.253619240000035</v>
          </cell>
          <cell r="HK118">
            <v>37.030623192000022</v>
          </cell>
          <cell r="HL118">
            <v>34.592907935999953</v>
          </cell>
          <cell r="HM118">
            <v>64.167340944000003</v>
          </cell>
        </row>
        <row r="119">
          <cell r="B119" t="str">
            <v>72-400-070</v>
          </cell>
          <cell r="C119" t="str">
            <v>Devon-GTH00086</v>
          </cell>
          <cell r="D119" t="str">
            <v>Split Rail 1H</v>
          </cell>
          <cell r="E119">
            <v>2909</v>
          </cell>
          <cell r="F119">
            <v>3501</v>
          </cell>
          <cell r="H119">
            <v>3.0546000000000002</v>
          </cell>
          <cell r="I119">
            <v>3.0546000000000002</v>
          </cell>
          <cell r="J119">
            <v>1.0564</v>
          </cell>
          <cell r="K119">
            <v>0.23219999999999999</v>
          </cell>
          <cell r="L119">
            <v>0.33510000000000001</v>
          </cell>
          <cell r="M119">
            <v>0.1321</v>
          </cell>
          <cell r="N119">
            <v>0.1159</v>
          </cell>
          <cell r="O119">
            <v>0.24829999999999999</v>
          </cell>
          <cell r="P119">
            <v>5.1745999999999999</v>
          </cell>
          <cell r="Q119">
            <v>0.65559999999999996</v>
          </cell>
          <cell r="R119">
            <v>1224.5999999999999</v>
          </cell>
          <cell r="T119" t="str">
            <v>PriceTableDevonNGL</v>
          </cell>
          <cell r="Y119">
            <v>41429</v>
          </cell>
          <cell r="Z119">
            <v>14.65</v>
          </cell>
          <cell r="AB119">
            <v>2768.3870000000002</v>
          </cell>
          <cell r="AC119">
            <v>3345.5039999999999</v>
          </cell>
          <cell r="AE119" t="str">
            <v>Yes</v>
          </cell>
          <cell r="AG119" t="str">
            <v>Yes</v>
          </cell>
          <cell r="AI119">
            <v>0.95</v>
          </cell>
          <cell r="AK119">
            <v>8844.7900000000009</v>
          </cell>
          <cell r="AL119">
            <v>8844.7900000000009</v>
          </cell>
          <cell r="AM119">
            <v>3058.8739999999998</v>
          </cell>
          <cell r="AN119">
            <v>672.35</v>
          </cell>
          <cell r="AO119">
            <v>970.303</v>
          </cell>
          <cell r="AP119">
            <v>382.50400000000002</v>
          </cell>
          <cell r="AQ119">
            <v>335.596</v>
          </cell>
          <cell r="AR119">
            <v>718.96900000000005</v>
          </cell>
          <cell r="AS119">
            <v>23828.176000000003</v>
          </cell>
          <cell r="AU119">
            <v>8456.3150000000005</v>
          </cell>
          <cell r="AV119">
            <v>8456.3150000000005</v>
          </cell>
          <cell r="AW119">
            <v>2924.5239999999999</v>
          </cell>
          <cell r="AX119">
            <v>642.81899999999996</v>
          </cell>
          <cell r="AY119">
            <v>927.68600000000004</v>
          </cell>
          <cell r="AZ119">
            <v>365.70400000000001</v>
          </cell>
          <cell r="BA119">
            <v>320.85599999999999</v>
          </cell>
          <cell r="BB119">
            <v>687.39</v>
          </cell>
          <cell r="BC119">
            <v>22781.609000000004</v>
          </cell>
          <cell r="BE119">
            <v>59.656999999999996</v>
          </cell>
          <cell r="BF119">
            <v>7154.9669999999996</v>
          </cell>
          <cell r="BG119">
            <v>2998.4720000000002</v>
          </cell>
          <cell r="BH119">
            <v>595.54399999999998</v>
          </cell>
          <cell r="BI119">
            <v>1032.345</v>
          </cell>
          <cell r="BJ119">
            <v>374.34199999999998</v>
          </cell>
          <cell r="BK119">
            <v>329.96600000000001</v>
          </cell>
          <cell r="BL119">
            <v>721.64499999999998</v>
          </cell>
          <cell r="BM119">
            <v>13266.938</v>
          </cell>
          <cell r="BO119">
            <v>59.656999999999996</v>
          </cell>
          <cell r="BP119">
            <v>7154.9679999999998</v>
          </cell>
          <cell r="BQ119">
            <v>2998.4720000000002</v>
          </cell>
          <cell r="BR119">
            <v>595.54300000000001</v>
          </cell>
          <cell r="BS119">
            <v>1032.345</v>
          </cell>
          <cell r="BT119">
            <v>374.34199999999998</v>
          </cell>
          <cell r="BU119">
            <v>329.96600000000001</v>
          </cell>
          <cell r="BV119">
            <v>721.64400000000001</v>
          </cell>
          <cell r="BW119">
            <v>13266.937</v>
          </cell>
          <cell r="BY119">
            <v>0</v>
          </cell>
          <cell r="BZ119">
            <v>0</v>
          </cell>
          <cell r="CA119">
            <v>0</v>
          </cell>
          <cell r="CB119">
            <v>0</v>
          </cell>
          <cell r="CC119">
            <v>0</v>
          </cell>
          <cell r="CD119">
            <v>0</v>
          </cell>
          <cell r="CE119">
            <v>0</v>
          </cell>
          <cell r="CF119">
            <v>0</v>
          </cell>
          <cell r="CG119">
            <v>0</v>
          </cell>
          <cell r="CI119">
            <v>56.673999999999999</v>
          </cell>
          <cell r="CJ119">
            <v>6797.2190000000001</v>
          </cell>
          <cell r="CK119">
            <v>2848.5479999999998</v>
          </cell>
          <cell r="CL119">
            <v>565.76700000000005</v>
          </cell>
          <cell r="CM119">
            <v>980.72799999999995</v>
          </cell>
          <cell r="CN119">
            <v>355.625</v>
          </cell>
          <cell r="CO119">
            <v>313.46800000000002</v>
          </cell>
          <cell r="CP119">
            <v>685.56299999999999</v>
          </cell>
          <cell r="CQ119">
            <v>12603.591999999999</v>
          </cell>
          <cell r="CS119">
            <v>3.5390000000000001</v>
          </cell>
          <cell r="CT119">
            <v>269.06799999999998</v>
          </cell>
          <cell r="CU119">
            <v>109.46</v>
          </cell>
          <cell r="CV119">
            <v>18.303000000000001</v>
          </cell>
          <cell r="CW119">
            <v>32.933</v>
          </cell>
          <cell r="CX119">
            <v>10.295</v>
          </cell>
          <cell r="CY119">
            <v>9.1549999999999994</v>
          </cell>
          <cell r="CZ119">
            <v>17.649000000000001</v>
          </cell>
          <cell r="DB119">
            <v>3.5630000000000002</v>
          </cell>
          <cell r="DC119">
            <v>474.661</v>
          </cell>
          <cell r="DD119">
            <v>274.54899999999998</v>
          </cell>
          <cell r="DE119">
            <v>59.334000000000003</v>
          </cell>
          <cell r="DF119">
            <v>107.095</v>
          </cell>
          <cell r="DG119">
            <v>41.058</v>
          </cell>
          <cell r="DH119">
            <v>36.582999999999998</v>
          </cell>
          <cell r="DI119">
            <v>85.126999999999995</v>
          </cell>
          <cell r="DJ119">
            <v>1081.97</v>
          </cell>
          <cell r="DL119">
            <v>0.22062000000000001</v>
          </cell>
          <cell r="DM119">
            <v>0.22062000000000001</v>
          </cell>
          <cell r="DN119">
            <v>0.87283500000000003</v>
          </cell>
          <cell r="DO119">
            <v>1.1972959999999999</v>
          </cell>
          <cell r="DP119">
            <v>1.18468</v>
          </cell>
          <cell r="DQ119">
            <v>1.986728</v>
          </cell>
          <cell r="DS119">
            <v>0</v>
          </cell>
          <cell r="DT119">
            <v>0</v>
          </cell>
          <cell r="DU119">
            <v>0</v>
          </cell>
          <cell r="DV119">
            <v>0</v>
          </cell>
          <cell r="DW119">
            <v>0</v>
          </cell>
          <cell r="DX119">
            <v>0</v>
          </cell>
          <cell r="DY119">
            <v>0</v>
          </cell>
          <cell r="DZ119">
            <v>0</v>
          </cell>
          <cell r="EA119">
            <v>0</v>
          </cell>
          <cell r="EC119">
            <v>0</v>
          </cell>
          <cell r="ED119">
            <v>0</v>
          </cell>
          <cell r="EE119">
            <v>0</v>
          </cell>
          <cell r="EF119">
            <v>0</v>
          </cell>
          <cell r="EG119">
            <v>0</v>
          </cell>
          <cell r="EH119">
            <v>0</v>
          </cell>
          <cell r="EI119">
            <v>0</v>
          </cell>
          <cell r="EJ119">
            <v>0</v>
          </cell>
          <cell r="EK119">
            <v>0</v>
          </cell>
          <cell r="EM119">
            <v>63.021000000000001</v>
          </cell>
          <cell r="EN119">
            <v>63.616</v>
          </cell>
          <cell r="EP119">
            <v>72.984999999999999</v>
          </cell>
          <cell r="EQ119">
            <v>74.215000000000003</v>
          </cell>
          <cell r="ES119">
            <v>13.436</v>
          </cell>
          <cell r="ET119">
            <v>15.553000000000001</v>
          </cell>
          <cell r="EX119">
            <v>2895.5639999999999</v>
          </cell>
          <cell r="EY119">
            <v>3485.4470000000001</v>
          </cell>
          <cell r="FA119">
            <v>0.69</v>
          </cell>
          <cell r="FB119">
            <v>0.82899999999999996</v>
          </cell>
          <cell r="FC119">
            <v>62.143999999999998</v>
          </cell>
          <cell r="FD119">
            <v>78.072000000000003</v>
          </cell>
          <cell r="FE119">
            <v>28.699000000000002</v>
          </cell>
          <cell r="FF119">
            <v>33.902000000000001</v>
          </cell>
          <cell r="FK119">
            <v>2265.6459999999997</v>
          </cell>
          <cell r="FL119">
            <v>2297.0880000000002</v>
          </cell>
          <cell r="FM119">
            <v>2278.038</v>
          </cell>
          <cell r="FN119">
            <v>50.606999999999999</v>
          </cell>
          <cell r="FO119">
            <v>23.995000000000001</v>
          </cell>
          <cell r="FP119">
            <v>264.17</v>
          </cell>
          <cell r="FQ119">
            <v>1958.3150000000001</v>
          </cell>
          <cell r="FR119">
            <v>2297.0880000000002</v>
          </cell>
          <cell r="FS119">
            <v>0</v>
          </cell>
          <cell r="FU119">
            <v>0.08</v>
          </cell>
          <cell r="FV119">
            <v>-267.64</v>
          </cell>
          <cell r="FW119">
            <v>0</v>
          </cell>
          <cell r="FX119">
            <v>0</v>
          </cell>
          <cell r="FY119">
            <v>0</v>
          </cell>
          <cell r="FZ119">
            <v>168.6</v>
          </cell>
          <cell r="GA119">
            <v>0.15</v>
          </cell>
          <cell r="GB119">
            <v>-436.35</v>
          </cell>
          <cell r="GE119">
            <v>0.25</v>
          </cell>
          <cell r="GF119">
            <v>-875.25</v>
          </cell>
          <cell r="GO119">
            <v>1.2500000000000001E-2</v>
          </cell>
          <cell r="GP119">
            <v>-157.54</v>
          </cell>
          <cell r="GQ119" t="str">
            <v>72-99-402-070</v>
          </cell>
          <cell r="GR119">
            <v>0</v>
          </cell>
          <cell r="GS119">
            <v>-200</v>
          </cell>
          <cell r="GV119">
            <v>0</v>
          </cell>
          <cell r="GW119">
            <v>0</v>
          </cell>
          <cell r="GX119">
            <v>-425.17999999999995</v>
          </cell>
          <cell r="GY119">
            <v>-1511.6</v>
          </cell>
          <cell r="GZ119">
            <v>-1936.78</v>
          </cell>
          <cell r="HC119">
            <v>-1936.78</v>
          </cell>
          <cell r="HE119">
            <v>448.89264452800023</v>
          </cell>
          <cell r="HF119">
            <v>0.65810945999999937</v>
          </cell>
          <cell r="HG119">
            <v>78.926363759999916</v>
          </cell>
          <cell r="HH119">
            <v>130.85891454000037</v>
          </cell>
          <cell r="HI119">
            <v>35.651882991999912</v>
          </cell>
          <cell r="HJ119">
            <v>61.149627560000084</v>
          </cell>
          <cell r="HK119">
            <v>37.185587975999972</v>
          </cell>
          <cell r="HL119">
            <v>32.777038543999979</v>
          </cell>
          <cell r="HM119">
            <v>71.685119695999987</v>
          </cell>
        </row>
        <row r="120">
          <cell r="B120" t="str">
            <v>72-400-073</v>
          </cell>
          <cell r="C120" t="str">
            <v>Devon-GTH00086</v>
          </cell>
          <cell r="D120" t="str">
            <v>Thorman #1</v>
          </cell>
          <cell r="E120">
            <v>0</v>
          </cell>
          <cell r="F120">
            <v>0</v>
          </cell>
          <cell r="H120">
            <v>3.3959000000000001</v>
          </cell>
          <cell r="I120">
            <v>3.3959000000000001</v>
          </cell>
          <cell r="J120">
            <v>1.3240000000000001</v>
          </cell>
          <cell r="K120">
            <v>0.20200000000000001</v>
          </cell>
          <cell r="L120">
            <v>0.41930000000000001</v>
          </cell>
          <cell r="M120">
            <v>0.1215</v>
          </cell>
          <cell r="N120">
            <v>0.13170000000000001</v>
          </cell>
          <cell r="O120">
            <v>0.1807</v>
          </cell>
          <cell r="P120">
            <v>5.7751000000000001</v>
          </cell>
          <cell r="Q120">
            <v>0.2591</v>
          </cell>
          <cell r="R120">
            <v>1234.2</v>
          </cell>
          <cell r="T120" t="str">
            <v>PriceTableDevonNGL</v>
          </cell>
          <cell r="Y120">
            <v>41291</v>
          </cell>
          <cell r="Z120">
            <v>14.65</v>
          </cell>
          <cell r="AB120">
            <v>0</v>
          </cell>
          <cell r="AC120">
            <v>0</v>
          </cell>
          <cell r="AE120" t="str">
            <v>Yes</v>
          </cell>
          <cell r="AG120" t="str">
            <v>Yes</v>
          </cell>
          <cell r="AI120">
            <v>0.95</v>
          </cell>
          <cell r="AK120">
            <v>0</v>
          </cell>
          <cell r="AL120">
            <v>0</v>
          </cell>
          <cell r="AM120">
            <v>0</v>
          </cell>
          <cell r="AN120">
            <v>0</v>
          </cell>
          <cell r="AO120">
            <v>0</v>
          </cell>
          <cell r="AP120">
            <v>0</v>
          </cell>
          <cell r="AQ120">
            <v>0</v>
          </cell>
          <cell r="AR120">
            <v>0</v>
          </cell>
          <cell r="AS120">
            <v>0</v>
          </cell>
          <cell r="AU120">
            <v>0</v>
          </cell>
          <cell r="AV120">
            <v>0</v>
          </cell>
          <cell r="AW120">
            <v>0</v>
          </cell>
          <cell r="AX120">
            <v>0</v>
          </cell>
          <cell r="AY120">
            <v>0</v>
          </cell>
          <cell r="AZ120">
            <v>0</v>
          </cell>
          <cell r="BA120">
            <v>0</v>
          </cell>
          <cell r="BB120">
            <v>0</v>
          </cell>
          <cell r="BC120">
            <v>0</v>
          </cell>
          <cell r="BE120">
            <v>0</v>
          </cell>
          <cell r="BF120">
            <v>0</v>
          </cell>
          <cell r="BG120">
            <v>0</v>
          </cell>
          <cell r="BH120">
            <v>0</v>
          </cell>
          <cell r="BI120">
            <v>0</v>
          </cell>
          <cell r="BJ120">
            <v>0</v>
          </cell>
          <cell r="BK120">
            <v>0</v>
          </cell>
          <cell r="BL120">
            <v>0</v>
          </cell>
          <cell r="BM120">
            <v>0</v>
          </cell>
          <cell r="BO120">
            <v>0</v>
          </cell>
          <cell r="BP120">
            <v>0</v>
          </cell>
          <cell r="BQ120">
            <v>0</v>
          </cell>
          <cell r="BR120">
            <v>0</v>
          </cell>
          <cell r="BS120">
            <v>0</v>
          </cell>
          <cell r="BT120">
            <v>0</v>
          </cell>
          <cell r="BU120">
            <v>0</v>
          </cell>
          <cell r="BV120">
            <v>0</v>
          </cell>
          <cell r="BW120">
            <v>0</v>
          </cell>
          <cell r="BY120">
            <v>0</v>
          </cell>
          <cell r="BZ120">
            <v>0</v>
          </cell>
          <cell r="CA120">
            <v>0</v>
          </cell>
          <cell r="CB120">
            <v>0</v>
          </cell>
          <cell r="CC120">
            <v>0</v>
          </cell>
          <cell r="CD120">
            <v>0</v>
          </cell>
          <cell r="CE120">
            <v>0</v>
          </cell>
          <cell r="CF120">
            <v>0</v>
          </cell>
          <cell r="CG120">
            <v>0</v>
          </cell>
          <cell r="CI120">
            <v>0</v>
          </cell>
          <cell r="CJ120">
            <v>0</v>
          </cell>
          <cell r="CK120">
            <v>0</v>
          </cell>
          <cell r="CL120">
            <v>0</v>
          </cell>
          <cell r="CM120">
            <v>0</v>
          </cell>
          <cell r="CN120">
            <v>0</v>
          </cell>
          <cell r="CO120">
            <v>0</v>
          </cell>
          <cell r="CP120">
            <v>0</v>
          </cell>
          <cell r="CQ120">
            <v>0</v>
          </cell>
          <cell r="CS120">
            <v>0</v>
          </cell>
          <cell r="CT120">
            <v>0</v>
          </cell>
          <cell r="CU120">
            <v>0</v>
          </cell>
          <cell r="CV120">
            <v>0</v>
          </cell>
          <cell r="CW120">
            <v>0</v>
          </cell>
          <cell r="CX120">
            <v>0</v>
          </cell>
          <cell r="CY120">
            <v>0</v>
          </cell>
          <cell r="CZ120">
            <v>0</v>
          </cell>
          <cell r="DB120">
            <v>0</v>
          </cell>
          <cell r="DC120">
            <v>0</v>
          </cell>
          <cell r="DD120">
            <v>0</v>
          </cell>
          <cell r="DE120">
            <v>0</v>
          </cell>
          <cell r="DF120">
            <v>0</v>
          </cell>
          <cell r="DG120">
            <v>0</v>
          </cell>
          <cell r="DH120">
            <v>0</v>
          </cell>
          <cell r="DI120">
            <v>0</v>
          </cell>
          <cell r="DJ120">
            <v>0</v>
          </cell>
          <cell r="DL120">
            <v>0.22062000000000001</v>
          </cell>
          <cell r="DM120">
            <v>0.22062000000000001</v>
          </cell>
          <cell r="DN120">
            <v>0.87283500000000003</v>
          </cell>
          <cell r="DO120">
            <v>1.1972959999999999</v>
          </cell>
          <cell r="DP120">
            <v>1.18468</v>
          </cell>
          <cell r="DQ120">
            <v>1.986728</v>
          </cell>
          <cell r="DS120">
            <v>0</v>
          </cell>
          <cell r="DT120">
            <v>0</v>
          </cell>
          <cell r="DU120">
            <v>0</v>
          </cell>
          <cell r="DV120">
            <v>0</v>
          </cell>
          <cell r="DW120">
            <v>0</v>
          </cell>
          <cell r="DX120">
            <v>0</v>
          </cell>
          <cell r="DY120">
            <v>0</v>
          </cell>
          <cell r="DZ120">
            <v>0</v>
          </cell>
          <cell r="EA120">
            <v>0</v>
          </cell>
          <cell r="EC120">
            <v>0</v>
          </cell>
          <cell r="ED120">
            <v>0</v>
          </cell>
          <cell r="EE120">
            <v>0</v>
          </cell>
          <cell r="EF120">
            <v>0</v>
          </cell>
          <cell r="EG120">
            <v>0</v>
          </cell>
          <cell r="EH120">
            <v>0</v>
          </cell>
          <cell r="EI120">
            <v>0</v>
          </cell>
          <cell r="EJ120">
            <v>0</v>
          </cell>
          <cell r="EK120">
            <v>0</v>
          </cell>
          <cell r="EM120">
            <v>0</v>
          </cell>
          <cell r="EN120">
            <v>0</v>
          </cell>
          <cell r="EP120">
            <v>0</v>
          </cell>
          <cell r="EQ120">
            <v>0</v>
          </cell>
          <cell r="ES120">
            <v>0</v>
          </cell>
          <cell r="ET120">
            <v>0</v>
          </cell>
          <cell r="EX120">
            <v>0</v>
          </cell>
          <cell r="EY120">
            <v>0</v>
          </cell>
          <cell r="FA120">
            <v>0</v>
          </cell>
          <cell r="FB120">
            <v>0</v>
          </cell>
          <cell r="FC120">
            <v>0</v>
          </cell>
          <cell r="FD120">
            <v>0</v>
          </cell>
          <cell r="FE120">
            <v>0</v>
          </cell>
          <cell r="FF120">
            <v>0</v>
          </cell>
          <cell r="FK120">
            <v>0</v>
          </cell>
          <cell r="FL120">
            <v>0</v>
          </cell>
          <cell r="FM120">
            <v>0</v>
          </cell>
          <cell r="FN120">
            <v>0</v>
          </cell>
          <cell r="FO120">
            <v>0</v>
          </cell>
          <cell r="FP120">
            <v>0</v>
          </cell>
          <cell r="FQ120">
            <v>0</v>
          </cell>
          <cell r="FR120">
            <v>0</v>
          </cell>
          <cell r="FS120">
            <v>0</v>
          </cell>
          <cell r="FU120">
            <v>0.08</v>
          </cell>
          <cell r="FV120">
            <v>0</v>
          </cell>
          <cell r="FW120">
            <v>0</v>
          </cell>
          <cell r="FX120">
            <v>0</v>
          </cell>
          <cell r="FY120">
            <v>-75</v>
          </cell>
          <cell r="FZ120">
            <v>169.9</v>
          </cell>
          <cell r="GA120">
            <v>0.15</v>
          </cell>
          <cell r="GB120">
            <v>0</v>
          </cell>
          <cell r="GE120">
            <v>0.25</v>
          </cell>
          <cell r="GF120">
            <v>0</v>
          </cell>
          <cell r="GO120">
            <v>1.2500000000000001E-2</v>
          </cell>
          <cell r="GP120">
            <v>0</v>
          </cell>
          <cell r="GQ120" t="str">
            <v>72-402-073</v>
          </cell>
          <cell r="GR120">
            <v>0</v>
          </cell>
          <cell r="GS120">
            <v>-200</v>
          </cell>
          <cell r="GV120">
            <v>0</v>
          </cell>
          <cell r="GW120">
            <v>0</v>
          </cell>
          <cell r="GX120">
            <v>0</v>
          </cell>
          <cell r="GY120">
            <v>-275</v>
          </cell>
          <cell r="GZ120">
            <v>-275</v>
          </cell>
          <cell r="HC120">
            <v>-275</v>
          </cell>
          <cell r="HE120">
            <v>0</v>
          </cell>
          <cell r="HF120">
            <v>0</v>
          </cell>
          <cell r="HG120">
            <v>0</v>
          </cell>
          <cell r="HH120">
            <v>0</v>
          </cell>
          <cell r="HI120">
            <v>0</v>
          </cell>
          <cell r="HJ120">
            <v>0</v>
          </cell>
          <cell r="HK120">
            <v>0</v>
          </cell>
          <cell r="HL120">
            <v>0</v>
          </cell>
          <cell r="HM120">
            <v>0</v>
          </cell>
        </row>
        <row r="121">
          <cell r="B121" t="str">
            <v>72-400-075</v>
          </cell>
          <cell r="C121" t="str">
            <v>Devon-GTH00086</v>
          </cell>
          <cell r="D121" t="str">
            <v>Hendrick Airport 1H</v>
          </cell>
          <cell r="E121">
            <v>0</v>
          </cell>
          <cell r="F121">
            <v>0</v>
          </cell>
          <cell r="H121">
            <v>3.1589</v>
          </cell>
          <cell r="I121">
            <v>3.1589</v>
          </cell>
          <cell r="J121">
            <v>1.1306</v>
          </cell>
          <cell r="K121">
            <v>0.22650000000000001</v>
          </cell>
          <cell r="L121">
            <v>0.36359999999999998</v>
          </cell>
          <cell r="M121">
            <v>0.12809999999999999</v>
          </cell>
          <cell r="N121">
            <v>0.1285</v>
          </cell>
          <cell r="O121">
            <v>0.28070000000000001</v>
          </cell>
          <cell r="P121">
            <v>5.4169</v>
          </cell>
          <cell r="Q121">
            <v>0.40989999999999999</v>
          </cell>
          <cell r="R121">
            <v>1240.5999999999999</v>
          </cell>
          <cell r="T121" t="str">
            <v>PriceTableDevonNGL</v>
          </cell>
          <cell r="Y121">
            <v>41037</v>
          </cell>
          <cell r="Z121">
            <v>14.65</v>
          </cell>
          <cell r="AB121">
            <v>0</v>
          </cell>
          <cell r="AC121">
            <v>0</v>
          </cell>
          <cell r="AE121" t="str">
            <v>Yes</v>
          </cell>
          <cell r="AG121" t="str">
            <v>Yes</v>
          </cell>
          <cell r="AI121">
            <v>0.95</v>
          </cell>
          <cell r="AK121">
            <v>0</v>
          </cell>
          <cell r="AL121">
            <v>0</v>
          </cell>
          <cell r="AM121">
            <v>0</v>
          </cell>
          <cell r="AN121">
            <v>0</v>
          </cell>
          <cell r="AO121">
            <v>0</v>
          </cell>
          <cell r="AP121">
            <v>0</v>
          </cell>
          <cell r="AQ121">
            <v>0</v>
          </cell>
          <cell r="AR121">
            <v>0</v>
          </cell>
          <cell r="AS121">
            <v>0</v>
          </cell>
          <cell r="AU121">
            <v>0</v>
          </cell>
          <cell r="AV121">
            <v>0</v>
          </cell>
          <cell r="AW121">
            <v>0</v>
          </cell>
          <cell r="AX121">
            <v>0</v>
          </cell>
          <cell r="AY121">
            <v>0</v>
          </cell>
          <cell r="AZ121">
            <v>0</v>
          </cell>
          <cell r="BA121">
            <v>0</v>
          </cell>
          <cell r="BB121">
            <v>0</v>
          </cell>
          <cell r="BC121">
            <v>0</v>
          </cell>
          <cell r="BE121">
            <v>0</v>
          </cell>
          <cell r="BF121">
            <v>0</v>
          </cell>
          <cell r="BG121">
            <v>0</v>
          </cell>
          <cell r="BH121">
            <v>0</v>
          </cell>
          <cell r="BI121">
            <v>0</v>
          </cell>
          <cell r="BJ121">
            <v>0</v>
          </cell>
          <cell r="BK121">
            <v>0</v>
          </cell>
          <cell r="BL121">
            <v>0</v>
          </cell>
          <cell r="BM121">
            <v>0</v>
          </cell>
          <cell r="BO121">
            <v>0</v>
          </cell>
          <cell r="BP121">
            <v>0</v>
          </cell>
          <cell r="BQ121">
            <v>0</v>
          </cell>
          <cell r="BR121">
            <v>0</v>
          </cell>
          <cell r="BS121">
            <v>0</v>
          </cell>
          <cell r="BT121">
            <v>0</v>
          </cell>
          <cell r="BU121">
            <v>0</v>
          </cell>
          <cell r="BV121">
            <v>0</v>
          </cell>
          <cell r="BW121">
            <v>0</v>
          </cell>
          <cell r="BY121">
            <v>0</v>
          </cell>
          <cell r="BZ121">
            <v>0</v>
          </cell>
          <cell r="CA121">
            <v>0</v>
          </cell>
          <cell r="CB121">
            <v>0</v>
          </cell>
          <cell r="CC121">
            <v>0</v>
          </cell>
          <cell r="CD121">
            <v>0</v>
          </cell>
          <cell r="CE121">
            <v>0</v>
          </cell>
          <cell r="CF121">
            <v>0</v>
          </cell>
          <cell r="CG121">
            <v>0</v>
          </cell>
          <cell r="CI121">
            <v>0</v>
          </cell>
          <cell r="CJ121">
            <v>0</v>
          </cell>
          <cell r="CK121">
            <v>0</v>
          </cell>
          <cell r="CL121">
            <v>0</v>
          </cell>
          <cell r="CM121">
            <v>0</v>
          </cell>
          <cell r="CN121">
            <v>0</v>
          </cell>
          <cell r="CO121">
            <v>0</v>
          </cell>
          <cell r="CP121">
            <v>0</v>
          </cell>
          <cell r="CQ121">
            <v>0</v>
          </cell>
          <cell r="CS121">
            <v>0</v>
          </cell>
          <cell r="CT121">
            <v>0</v>
          </cell>
          <cell r="CU121">
            <v>0</v>
          </cell>
          <cell r="CV121">
            <v>0</v>
          </cell>
          <cell r="CW121">
            <v>0</v>
          </cell>
          <cell r="CX121">
            <v>0</v>
          </cell>
          <cell r="CY121">
            <v>0</v>
          </cell>
          <cell r="CZ121">
            <v>0</v>
          </cell>
          <cell r="DB121">
            <v>0</v>
          </cell>
          <cell r="DC121">
            <v>0</v>
          </cell>
          <cell r="DD121">
            <v>0</v>
          </cell>
          <cell r="DE121">
            <v>0</v>
          </cell>
          <cell r="DF121">
            <v>0</v>
          </cell>
          <cell r="DG121">
            <v>0</v>
          </cell>
          <cell r="DH121">
            <v>0</v>
          </cell>
          <cell r="DI121">
            <v>0</v>
          </cell>
          <cell r="DJ121">
            <v>0</v>
          </cell>
          <cell r="DL121">
            <v>0.22062000000000001</v>
          </cell>
          <cell r="DM121">
            <v>0.22062000000000001</v>
          </cell>
          <cell r="DN121">
            <v>0.87283500000000003</v>
          </cell>
          <cell r="DO121">
            <v>1.1972959999999999</v>
          </cell>
          <cell r="DP121">
            <v>1.18468</v>
          </cell>
          <cell r="DQ121">
            <v>1.986728</v>
          </cell>
          <cell r="DS121">
            <v>0</v>
          </cell>
          <cell r="DT121">
            <v>0</v>
          </cell>
          <cell r="DU121">
            <v>0</v>
          </cell>
          <cell r="DV121">
            <v>0</v>
          </cell>
          <cell r="DW121">
            <v>0</v>
          </cell>
          <cell r="DX121">
            <v>0</v>
          </cell>
          <cell r="DY121">
            <v>0</v>
          </cell>
          <cell r="DZ121">
            <v>0</v>
          </cell>
          <cell r="EA121">
            <v>0</v>
          </cell>
          <cell r="EC121">
            <v>0</v>
          </cell>
          <cell r="ED121">
            <v>0</v>
          </cell>
          <cell r="EE121">
            <v>0</v>
          </cell>
          <cell r="EF121">
            <v>0</v>
          </cell>
          <cell r="EG121">
            <v>0</v>
          </cell>
          <cell r="EH121">
            <v>0</v>
          </cell>
          <cell r="EI121">
            <v>0</v>
          </cell>
          <cell r="EJ121">
            <v>0</v>
          </cell>
          <cell r="EK121">
            <v>0</v>
          </cell>
          <cell r="EM121">
            <v>0</v>
          </cell>
          <cell r="EN121">
            <v>0</v>
          </cell>
          <cell r="EP121">
            <v>0</v>
          </cell>
          <cell r="EQ121">
            <v>0</v>
          </cell>
          <cell r="ES121">
            <v>0</v>
          </cell>
          <cell r="ET121">
            <v>0</v>
          </cell>
          <cell r="EX121">
            <v>0</v>
          </cell>
          <cell r="EY121">
            <v>0</v>
          </cell>
          <cell r="FA121">
            <v>0</v>
          </cell>
          <cell r="FB121">
            <v>0</v>
          </cell>
          <cell r="FC121">
            <v>0</v>
          </cell>
          <cell r="FD121">
            <v>0</v>
          </cell>
          <cell r="FE121">
            <v>0</v>
          </cell>
          <cell r="FF121">
            <v>0</v>
          </cell>
          <cell r="FK121">
            <v>0</v>
          </cell>
          <cell r="FL121">
            <v>0</v>
          </cell>
          <cell r="FM121">
            <v>0</v>
          </cell>
          <cell r="FN121">
            <v>0</v>
          </cell>
          <cell r="FO121">
            <v>0</v>
          </cell>
          <cell r="FP121">
            <v>0</v>
          </cell>
          <cell r="FQ121">
            <v>0</v>
          </cell>
          <cell r="FR121">
            <v>0</v>
          </cell>
          <cell r="FS121">
            <v>0</v>
          </cell>
          <cell r="FU121">
            <v>0.08</v>
          </cell>
          <cell r="FV121">
            <v>0</v>
          </cell>
          <cell r="FW121">
            <v>0</v>
          </cell>
          <cell r="FX121">
            <v>0</v>
          </cell>
          <cell r="FY121">
            <v>-75</v>
          </cell>
          <cell r="FZ121">
            <v>294</v>
          </cell>
          <cell r="GA121">
            <v>0.1</v>
          </cell>
          <cell r="GB121">
            <v>0</v>
          </cell>
          <cell r="GE121">
            <v>0.25</v>
          </cell>
          <cell r="GF121">
            <v>0</v>
          </cell>
          <cell r="GO121">
            <v>1.2500000000000001E-2</v>
          </cell>
          <cell r="GP121">
            <v>0</v>
          </cell>
          <cell r="GQ121" t="str">
            <v>72-402-075</v>
          </cell>
          <cell r="GR121">
            <v>382</v>
          </cell>
          <cell r="GS121">
            <v>-200</v>
          </cell>
          <cell r="GV121">
            <v>-21</v>
          </cell>
          <cell r="GW121">
            <v>-77.260000000000005</v>
          </cell>
          <cell r="GX121">
            <v>0</v>
          </cell>
          <cell r="GY121">
            <v>-352.26</v>
          </cell>
          <cell r="GZ121">
            <v>-352.26</v>
          </cell>
          <cell r="HC121">
            <v>-352.26</v>
          </cell>
          <cell r="HE121">
            <v>0</v>
          </cell>
          <cell r="HF121">
            <v>0</v>
          </cell>
          <cell r="HG121">
            <v>0</v>
          </cell>
          <cell r="HH121">
            <v>0</v>
          </cell>
          <cell r="HI121">
            <v>0</v>
          </cell>
          <cell r="HJ121">
            <v>0</v>
          </cell>
          <cell r="HK121">
            <v>0</v>
          </cell>
          <cell r="HL121">
            <v>0</v>
          </cell>
          <cell r="HM121">
            <v>0</v>
          </cell>
        </row>
        <row r="122">
          <cell r="B122" t="str">
            <v>72-400-076</v>
          </cell>
          <cell r="C122" t="str">
            <v>Devon-GTH00086</v>
          </cell>
          <cell r="D122" t="str">
            <v>Wakefield 1H</v>
          </cell>
          <cell r="E122">
            <v>4351</v>
          </cell>
          <cell r="F122">
            <v>5424</v>
          </cell>
          <cell r="H122">
            <v>3.6097000000000001</v>
          </cell>
          <cell r="I122">
            <v>3.6097000000000001</v>
          </cell>
          <cell r="J122">
            <v>1.3682000000000001</v>
          </cell>
          <cell r="K122">
            <v>0.2114</v>
          </cell>
          <cell r="L122">
            <v>0.44059999999999999</v>
          </cell>
          <cell r="M122">
            <v>0.12970000000000001</v>
          </cell>
          <cell r="N122">
            <v>0.14449999999999999</v>
          </cell>
          <cell r="O122">
            <v>0.22850000000000001</v>
          </cell>
          <cell r="P122">
            <v>6.1326000000000001</v>
          </cell>
          <cell r="Q122">
            <v>0.42749999999999999</v>
          </cell>
          <cell r="R122">
            <v>1267.9000000000001</v>
          </cell>
          <cell r="T122" t="str">
            <v>PriceTableDevonNGL</v>
          </cell>
          <cell r="Y122">
            <v>41241</v>
          </cell>
          <cell r="Z122">
            <v>14.65</v>
          </cell>
          <cell r="AB122">
            <v>4139.9949999999999</v>
          </cell>
          <cell r="AC122">
            <v>5183.0940000000001</v>
          </cell>
          <cell r="AE122" t="str">
            <v>Yes</v>
          </cell>
          <cell r="AG122" t="str">
            <v>Yes</v>
          </cell>
          <cell r="AI122">
            <v>0.95</v>
          </cell>
          <cell r="AK122">
            <v>15630.662</v>
          </cell>
          <cell r="AL122">
            <v>15630.662</v>
          </cell>
          <cell r="AM122">
            <v>5924.5559999999996</v>
          </cell>
          <cell r="AN122">
            <v>915.40099999999995</v>
          </cell>
          <cell r="AO122">
            <v>1907.8789999999999</v>
          </cell>
          <cell r="AP122">
            <v>561.625</v>
          </cell>
          <cell r="AQ122">
            <v>625.71100000000001</v>
          </cell>
          <cell r="AR122">
            <v>989.447</v>
          </cell>
          <cell r="AS122">
            <v>42185.942999999999</v>
          </cell>
          <cell r="AU122">
            <v>14944.14</v>
          </cell>
          <cell r="AV122">
            <v>14944.14</v>
          </cell>
          <cell r="AW122">
            <v>5664.3410000000003</v>
          </cell>
          <cell r="AX122">
            <v>875.19500000000005</v>
          </cell>
          <cell r="AY122">
            <v>1824.0820000000001</v>
          </cell>
          <cell r="AZ122">
            <v>536.95699999999999</v>
          </cell>
          <cell r="BA122">
            <v>598.22900000000004</v>
          </cell>
          <cell r="BB122">
            <v>945.98900000000003</v>
          </cell>
          <cell r="BC122">
            <v>40333.073000000004</v>
          </cell>
          <cell r="BE122">
            <v>105.42700000000001</v>
          </cell>
          <cell r="BF122">
            <v>12644.378000000001</v>
          </cell>
          <cell r="BG122">
            <v>5807.567</v>
          </cell>
          <cell r="BH122">
            <v>810.83</v>
          </cell>
          <cell r="BI122">
            <v>2029.87</v>
          </cell>
          <cell r="BJ122">
            <v>549.64</v>
          </cell>
          <cell r="BK122">
            <v>615.21500000000003</v>
          </cell>
          <cell r="BL122">
            <v>993.13</v>
          </cell>
          <cell r="BM122">
            <v>23556.057000000001</v>
          </cell>
          <cell r="BO122">
            <v>105.42700000000001</v>
          </cell>
          <cell r="BP122">
            <v>12644.378000000001</v>
          </cell>
          <cell r="BQ122">
            <v>5807.567</v>
          </cell>
          <cell r="BR122">
            <v>810.83</v>
          </cell>
          <cell r="BS122">
            <v>2029.87</v>
          </cell>
          <cell r="BT122">
            <v>549.64</v>
          </cell>
          <cell r="BU122">
            <v>615.21500000000003</v>
          </cell>
          <cell r="BV122">
            <v>993.13</v>
          </cell>
          <cell r="BW122">
            <v>23556.057000000001</v>
          </cell>
          <cell r="BY122">
            <v>0</v>
          </cell>
          <cell r="BZ122">
            <v>0</v>
          </cell>
          <cell r="CA122">
            <v>0</v>
          </cell>
          <cell r="CB122">
            <v>0</v>
          </cell>
          <cell r="CC122">
            <v>0</v>
          </cell>
          <cell r="CD122">
            <v>0</v>
          </cell>
          <cell r="CE122">
            <v>0</v>
          </cell>
          <cell r="CF122">
            <v>0</v>
          </cell>
          <cell r="CG122">
            <v>0</v>
          </cell>
          <cell r="CI122">
            <v>100.15600000000001</v>
          </cell>
          <cell r="CJ122">
            <v>12012.159</v>
          </cell>
          <cell r="CK122">
            <v>5517.1890000000003</v>
          </cell>
          <cell r="CL122">
            <v>770.28899999999999</v>
          </cell>
          <cell r="CM122">
            <v>1928.377</v>
          </cell>
          <cell r="CN122">
            <v>522.15800000000002</v>
          </cell>
          <cell r="CO122">
            <v>584.45399999999995</v>
          </cell>
          <cell r="CP122">
            <v>943.47400000000005</v>
          </cell>
          <cell r="CQ122">
            <v>22378.256000000001</v>
          </cell>
          <cell r="CS122">
            <v>6.2549999999999999</v>
          </cell>
          <cell r="CT122">
            <v>475.50099999999998</v>
          </cell>
          <cell r="CU122">
            <v>212.00700000000001</v>
          </cell>
          <cell r="CV122">
            <v>24.919</v>
          </cell>
          <cell r="CW122">
            <v>64.754999999999995</v>
          </cell>
          <cell r="CX122">
            <v>15.115</v>
          </cell>
          <cell r="CY122">
            <v>17.068999999999999</v>
          </cell>
          <cell r="CZ122">
            <v>24.289000000000001</v>
          </cell>
          <cell r="DB122">
            <v>6.2969999999999997</v>
          </cell>
          <cell r="DC122">
            <v>838.82799999999997</v>
          </cell>
          <cell r="DD122">
            <v>531.75800000000004</v>
          </cell>
          <cell r="DE122">
            <v>80.783000000000001</v>
          </cell>
          <cell r="DF122">
            <v>210.57900000000001</v>
          </cell>
          <cell r="DG122">
            <v>60.284999999999997</v>
          </cell>
          <cell r="DH122">
            <v>68.209000000000003</v>
          </cell>
          <cell r="DI122">
            <v>117.15300000000001</v>
          </cell>
          <cell r="DJ122">
            <v>1913.8920000000001</v>
          </cell>
          <cell r="DL122">
            <v>0.22062000000000001</v>
          </cell>
          <cell r="DM122">
            <v>0.22062000000000001</v>
          </cell>
          <cell r="DN122">
            <v>0.87283500000000003</v>
          </cell>
          <cell r="DO122">
            <v>1.1972959999999999</v>
          </cell>
          <cell r="DP122">
            <v>1.18468</v>
          </cell>
          <cell r="DQ122">
            <v>1.986728</v>
          </cell>
          <cell r="DS122">
            <v>0</v>
          </cell>
          <cell r="DT122">
            <v>0</v>
          </cell>
          <cell r="DU122">
            <v>0</v>
          </cell>
          <cell r="DV122">
            <v>0</v>
          </cell>
          <cell r="DW122">
            <v>0</v>
          </cell>
          <cell r="DX122">
            <v>0</v>
          </cell>
          <cell r="DY122">
            <v>0</v>
          </cell>
          <cell r="DZ122">
            <v>0</v>
          </cell>
          <cell r="EA122">
            <v>0</v>
          </cell>
          <cell r="EC122">
            <v>0</v>
          </cell>
          <cell r="ED122">
            <v>0</v>
          </cell>
          <cell r="EE122">
            <v>0</v>
          </cell>
          <cell r="EF122">
            <v>0</v>
          </cell>
          <cell r="EG122">
            <v>0</v>
          </cell>
          <cell r="EH122">
            <v>0</v>
          </cell>
          <cell r="EI122">
            <v>0</v>
          </cell>
          <cell r="EJ122">
            <v>0</v>
          </cell>
          <cell r="EK122">
            <v>0</v>
          </cell>
          <cell r="EM122">
            <v>97.635999999999996</v>
          </cell>
          <cell r="EN122">
            <v>98.558000000000007</v>
          </cell>
          <cell r="EP122">
            <v>113.07299999999999</v>
          </cell>
          <cell r="EQ122">
            <v>114.979</v>
          </cell>
          <cell r="ES122">
            <v>20.817</v>
          </cell>
          <cell r="ET122">
            <v>24.096</v>
          </cell>
          <cell r="EX122">
            <v>4330.183</v>
          </cell>
          <cell r="EY122">
            <v>5399.9040000000005</v>
          </cell>
          <cell r="FA122">
            <v>1.032</v>
          </cell>
          <cell r="FB122">
            <v>1.2849999999999999</v>
          </cell>
          <cell r="FC122">
            <v>92.933000000000007</v>
          </cell>
          <cell r="FD122">
            <v>120.95399999999999</v>
          </cell>
          <cell r="FE122">
            <v>42.917999999999999</v>
          </cell>
          <cell r="FF122">
            <v>52.524000000000001</v>
          </cell>
          <cell r="FK122">
            <v>3272.4750000000008</v>
          </cell>
          <cell r="FL122">
            <v>3317.8890000000001</v>
          </cell>
          <cell r="FM122">
            <v>3290.373</v>
          </cell>
          <cell r="FN122">
            <v>73.096999999999994</v>
          </cell>
          <cell r="FO122">
            <v>34.658999999999999</v>
          </cell>
          <cell r="FP122">
            <v>381.565</v>
          </cell>
          <cell r="FQ122">
            <v>2828.569</v>
          </cell>
          <cell r="FR122">
            <v>3317.8890000000001</v>
          </cell>
          <cell r="FS122">
            <v>0</v>
          </cell>
          <cell r="FU122">
            <v>0.08</v>
          </cell>
          <cell r="FV122">
            <v>-414.65</v>
          </cell>
          <cell r="FW122">
            <v>0</v>
          </cell>
          <cell r="FX122">
            <v>0</v>
          </cell>
          <cell r="FY122">
            <v>0</v>
          </cell>
          <cell r="FZ122">
            <v>239</v>
          </cell>
          <cell r="GA122">
            <v>0.15</v>
          </cell>
          <cell r="GB122">
            <v>-652.65</v>
          </cell>
          <cell r="GE122">
            <v>0.25</v>
          </cell>
          <cell r="GF122">
            <v>-1356</v>
          </cell>
          <cell r="GO122">
            <v>1.2500000000000001E-2</v>
          </cell>
          <cell r="GP122">
            <v>-279.73</v>
          </cell>
          <cell r="GQ122" t="str">
            <v xml:space="preserve"> </v>
          </cell>
          <cell r="GR122">
            <v>0</v>
          </cell>
          <cell r="GS122">
            <v>0</v>
          </cell>
          <cell r="GV122">
            <v>0</v>
          </cell>
          <cell r="GW122">
            <v>0</v>
          </cell>
          <cell r="GX122">
            <v>-694.38</v>
          </cell>
          <cell r="GY122">
            <v>-2008.65</v>
          </cell>
          <cell r="GZ122">
            <v>-2703.03</v>
          </cell>
          <cell r="HC122">
            <v>-2703.03</v>
          </cell>
          <cell r="HE122">
            <v>777.2373942779999</v>
          </cell>
          <cell r="HF122">
            <v>1.1628880200000002</v>
          </cell>
          <cell r="HG122">
            <v>139.48015578000022</v>
          </cell>
          <cell r="HH122">
            <v>253.45208162999975</v>
          </cell>
          <cell r="HI122">
            <v>48.539577136000062</v>
          </cell>
          <cell r="HJ122">
            <v>120.23672723999992</v>
          </cell>
          <cell r="HK122">
            <v>54.599258895999945</v>
          </cell>
          <cell r="HL122">
            <v>61.113740008000164</v>
          </cell>
          <cell r="HM122">
            <v>98.6529655679999</v>
          </cell>
        </row>
        <row r="123">
          <cell r="B123" t="str">
            <v>72-400-077</v>
          </cell>
          <cell r="C123" t="str">
            <v>Devon-GTH00086</v>
          </cell>
          <cell r="D123" t="str">
            <v>Murrin Bear Creek 2H</v>
          </cell>
          <cell r="E123">
            <v>0</v>
          </cell>
          <cell r="F123">
            <v>0</v>
          </cell>
          <cell r="H123">
            <v>3.0207000000000002</v>
          </cell>
          <cell r="I123">
            <v>3.0207000000000002</v>
          </cell>
          <cell r="J123">
            <v>1.0074000000000001</v>
          </cell>
          <cell r="K123">
            <v>0.21740000000000001</v>
          </cell>
          <cell r="L123">
            <v>0.29149999999999998</v>
          </cell>
          <cell r="M123">
            <v>0.10879999999999999</v>
          </cell>
          <cell r="N123">
            <v>8.7499999999999994E-2</v>
          </cell>
          <cell r="O123">
            <v>0.16309999999999999</v>
          </cell>
          <cell r="P123">
            <v>4.8963999999999999</v>
          </cell>
          <cell r="Q123">
            <v>0</v>
          </cell>
          <cell r="R123">
            <v>1195</v>
          </cell>
          <cell r="T123" t="str">
            <v>PriceTableDevonNGL</v>
          </cell>
          <cell r="Y123">
            <v>41192</v>
          </cell>
          <cell r="Z123">
            <v>14.65</v>
          </cell>
          <cell r="AB123">
            <v>0</v>
          </cell>
          <cell r="AC123">
            <v>0</v>
          </cell>
          <cell r="AE123" t="str">
            <v>Yes</v>
          </cell>
          <cell r="AG123" t="str">
            <v>Yes</v>
          </cell>
          <cell r="AI123">
            <v>0.95</v>
          </cell>
          <cell r="AK123">
            <v>0</v>
          </cell>
          <cell r="AL123">
            <v>0</v>
          </cell>
          <cell r="AM123">
            <v>0</v>
          </cell>
          <cell r="AN123">
            <v>0</v>
          </cell>
          <cell r="AO123">
            <v>0</v>
          </cell>
          <cell r="AP123">
            <v>0</v>
          </cell>
          <cell r="AQ123">
            <v>0</v>
          </cell>
          <cell r="AR123">
            <v>0</v>
          </cell>
          <cell r="AS123">
            <v>0</v>
          </cell>
          <cell r="AU123">
            <v>0</v>
          </cell>
          <cell r="AV123">
            <v>0</v>
          </cell>
          <cell r="AW123">
            <v>0</v>
          </cell>
          <cell r="AX123">
            <v>0</v>
          </cell>
          <cell r="AY123">
            <v>0</v>
          </cell>
          <cell r="AZ123">
            <v>0</v>
          </cell>
          <cell r="BA123">
            <v>0</v>
          </cell>
          <cell r="BB123">
            <v>0</v>
          </cell>
          <cell r="BC123">
            <v>0</v>
          </cell>
          <cell r="BE123">
            <v>0</v>
          </cell>
          <cell r="BF123">
            <v>0</v>
          </cell>
          <cell r="BG123">
            <v>0</v>
          </cell>
          <cell r="BH123">
            <v>0</v>
          </cell>
          <cell r="BI123">
            <v>0</v>
          </cell>
          <cell r="BJ123">
            <v>0</v>
          </cell>
          <cell r="BK123">
            <v>0</v>
          </cell>
          <cell r="BL123">
            <v>0</v>
          </cell>
          <cell r="BM123">
            <v>0</v>
          </cell>
          <cell r="BO123">
            <v>0</v>
          </cell>
          <cell r="BP123">
            <v>0</v>
          </cell>
          <cell r="BQ123">
            <v>0</v>
          </cell>
          <cell r="BR123">
            <v>0</v>
          </cell>
          <cell r="BS123">
            <v>0</v>
          </cell>
          <cell r="BT123">
            <v>0</v>
          </cell>
          <cell r="BU123">
            <v>0</v>
          </cell>
          <cell r="BV123">
            <v>0</v>
          </cell>
          <cell r="BW123">
            <v>0</v>
          </cell>
          <cell r="BY123">
            <v>0</v>
          </cell>
          <cell r="BZ123">
            <v>0</v>
          </cell>
          <cell r="CA123">
            <v>0</v>
          </cell>
          <cell r="CB123">
            <v>0</v>
          </cell>
          <cell r="CC123">
            <v>0</v>
          </cell>
          <cell r="CD123">
            <v>0</v>
          </cell>
          <cell r="CE123">
            <v>0</v>
          </cell>
          <cell r="CF123">
            <v>0</v>
          </cell>
          <cell r="CG123">
            <v>0</v>
          </cell>
          <cell r="CI123">
            <v>0</v>
          </cell>
          <cell r="CJ123">
            <v>0</v>
          </cell>
          <cell r="CK123">
            <v>0</v>
          </cell>
          <cell r="CL123">
            <v>0</v>
          </cell>
          <cell r="CM123">
            <v>0</v>
          </cell>
          <cell r="CN123">
            <v>0</v>
          </cell>
          <cell r="CO123">
            <v>0</v>
          </cell>
          <cell r="CP123">
            <v>0</v>
          </cell>
          <cell r="CQ123">
            <v>0</v>
          </cell>
          <cell r="CS123">
            <v>0</v>
          </cell>
          <cell r="CT123">
            <v>0</v>
          </cell>
          <cell r="CU123">
            <v>0</v>
          </cell>
          <cell r="CV123">
            <v>0</v>
          </cell>
          <cell r="CW123">
            <v>0</v>
          </cell>
          <cell r="CX123">
            <v>0</v>
          </cell>
          <cell r="CY123">
            <v>0</v>
          </cell>
          <cell r="CZ123">
            <v>0</v>
          </cell>
          <cell r="DB123">
            <v>0</v>
          </cell>
          <cell r="DC123">
            <v>0</v>
          </cell>
          <cell r="DD123">
            <v>0</v>
          </cell>
          <cell r="DE123">
            <v>0</v>
          </cell>
          <cell r="DF123">
            <v>0</v>
          </cell>
          <cell r="DG123">
            <v>0</v>
          </cell>
          <cell r="DH123">
            <v>0</v>
          </cell>
          <cell r="DI123">
            <v>0</v>
          </cell>
          <cell r="DJ123">
            <v>0</v>
          </cell>
          <cell r="DL123">
            <v>0.22062000000000001</v>
          </cell>
          <cell r="DM123">
            <v>0.22062000000000001</v>
          </cell>
          <cell r="DN123">
            <v>0.87283500000000003</v>
          </cell>
          <cell r="DO123">
            <v>1.1972959999999999</v>
          </cell>
          <cell r="DP123">
            <v>1.18468</v>
          </cell>
          <cell r="DQ123">
            <v>1.986728</v>
          </cell>
          <cell r="DS123">
            <v>0</v>
          </cell>
          <cell r="DT123">
            <v>0</v>
          </cell>
          <cell r="DU123">
            <v>0</v>
          </cell>
          <cell r="DV123">
            <v>0</v>
          </cell>
          <cell r="DW123">
            <v>0</v>
          </cell>
          <cell r="DX123">
            <v>0</v>
          </cell>
          <cell r="DY123">
            <v>0</v>
          </cell>
          <cell r="DZ123">
            <v>0</v>
          </cell>
          <cell r="EA123">
            <v>0</v>
          </cell>
          <cell r="EC123">
            <v>0</v>
          </cell>
          <cell r="ED123">
            <v>0</v>
          </cell>
          <cell r="EE123">
            <v>0</v>
          </cell>
          <cell r="EF123">
            <v>0</v>
          </cell>
          <cell r="EG123">
            <v>0</v>
          </cell>
          <cell r="EH123">
            <v>0</v>
          </cell>
          <cell r="EI123">
            <v>0</v>
          </cell>
          <cell r="EJ123">
            <v>0</v>
          </cell>
          <cell r="EK123">
            <v>0</v>
          </cell>
          <cell r="EM123">
            <v>0</v>
          </cell>
          <cell r="EN123">
            <v>0</v>
          </cell>
          <cell r="EP123">
            <v>0</v>
          </cell>
          <cell r="EQ123">
            <v>0</v>
          </cell>
          <cell r="ES123">
            <v>0</v>
          </cell>
          <cell r="ET123">
            <v>0</v>
          </cell>
          <cell r="EX123">
            <v>0</v>
          </cell>
          <cell r="EY123">
            <v>0</v>
          </cell>
          <cell r="FA123">
            <v>0</v>
          </cell>
          <cell r="FB123">
            <v>0</v>
          </cell>
          <cell r="FC123">
            <v>0</v>
          </cell>
          <cell r="FD123">
            <v>0</v>
          </cell>
          <cell r="FE123">
            <v>0</v>
          </cell>
          <cell r="FF123">
            <v>0</v>
          </cell>
          <cell r="FK123">
            <v>0</v>
          </cell>
          <cell r="FL123">
            <v>0</v>
          </cell>
          <cell r="FM123">
            <v>0</v>
          </cell>
          <cell r="FN123">
            <v>0</v>
          </cell>
          <cell r="FO123">
            <v>0</v>
          </cell>
          <cell r="FP123">
            <v>0</v>
          </cell>
          <cell r="FQ123">
            <v>0</v>
          </cell>
          <cell r="FR123">
            <v>0</v>
          </cell>
          <cell r="FS123">
            <v>0</v>
          </cell>
          <cell r="FU123">
            <v>0.08</v>
          </cell>
          <cell r="FV123">
            <v>0</v>
          </cell>
          <cell r="FW123">
            <v>0</v>
          </cell>
          <cell r="FX123">
            <v>0</v>
          </cell>
          <cell r="FY123">
            <v>-75</v>
          </cell>
          <cell r="FZ123">
            <v>0</v>
          </cell>
          <cell r="GA123">
            <v>0</v>
          </cell>
          <cell r="GB123">
            <v>0</v>
          </cell>
          <cell r="GE123">
            <v>0.25</v>
          </cell>
          <cell r="GF123">
            <v>0</v>
          </cell>
          <cell r="GO123">
            <v>1.2500000000000001E-2</v>
          </cell>
          <cell r="GP123">
            <v>0</v>
          </cell>
          <cell r="GQ123" t="str">
            <v xml:space="preserve"> </v>
          </cell>
          <cell r="GR123">
            <v>0</v>
          </cell>
          <cell r="GS123">
            <v>0</v>
          </cell>
          <cell r="GV123">
            <v>0</v>
          </cell>
          <cell r="GW123">
            <v>0</v>
          </cell>
          <cell r="GX123">
            <v>0</v>
          </cell>
          <cell r="GY123">
            <v>-75</v>
          </cell>
          <cell r="GZ123">
            <v>-75</v>
          </cell>
          <cell r="HC123">
            <v>-75</v>
          </cell>
          <cell r="HE123">
            <v>0</v>
          </cell>
          <cell r="HF123">
            <v>0</v>
          </cell>
          <cell r="HG123">
            <v>0</v>
          </cell>
          <cell r="HH123">
            <v>0</v>
          </cell>
          <cell r="HI123">
            <v>0</v>
          </cell>
          <cell r="HJ123">
            <v>0</v>
          </cell>
          <cell r="HK123">
            <v>0</v>
          </cell>
          <cell r="HL123">
            <v>0</v>
          </cell>
          <cell r="HM123">
            <v>0</v>
          </cell>
        </row>
        <row r="124">
          <cell r="B124" t="str">
            <v>72-400-081</v>
          </cell>
          <cell r="C124" t="str">
            <v>Devon-GTH00086</v>
          </cell>
          <cell r="D124" t="str">
            <v>PBM Ragle 1H</v>
          </cell>
          <cell r="E124">
            <v>769</v>
          </cell>
          <cell r="F124">
            <v>879</v>
          </cell>
          <cell r="H124">
            <v>2.5438000000000001</v>
          </cell>
          <cell r="I124">
            <v>2.5438000000000001</v>
          </cell>
          <cell r="J124">
            <v>0.77470000000000006</v>
          </cell>
          <cell r="K124">
            <v>0.16139999999999999</v>
          </cell>
          <cell r="L124">
            <v>0.22070000000000001</v>
          </cell>
          <cell r="M124">
            <v>7.8700000000000006E-2</v>
          </cell>
          <cell r="N124">
            <v>6.7500000000000004E-2</v>
          </cell>
          <cell r="O124">
            <v>0.13139999999999999</v>
          </cell>
          <cell r="P124">
            <v>3.9782000000000002</v>
          </cell>
          <cell r="Q124">
            <v>0.96089999999999998</v>
          </cell>
          <cell r="R124">
            <v>1156.9000000000001</v>
          </cell>
          <cell r="T124" t="str">
            <v>PriceTableDevonNGL</v>
          </cell>
          <cell r="Y124">
            <v>41379</v>
          </cell>
          <cell r="Z124">
            <v>14.65</v>
          </cell>
          <cell r="AB124">
            <v>731.99900000000002</v>
          </cell>
          <cell r="AC124">
            <v>839.95899999999995</v>
          </cell>
          <cell r="AE124" t="str">
            <v>Yes</v>
          </cell>
          <cell r="AG124" t="str">
            <v>Yes</v>
          </cell>
          <cell r="AI124">
            <v>0.95</v>
          </cell>
          <cell r="AK124">
            <v>1947.5989999999999</v>
          </cell>
          <cell r="AL124">
            <v>1947.5989999999999</v>
          </cell>
          <cell r="AM124">
            <v>593.13</v>
          </cell>
          <cell r="AN124">
            <v>123.572</v>
          </cell>
          <cell r="AO124">
            <v>168.97399999999999</v>
          </cell>
          <cell r="AP124">
            <v>60.255000000000003</v>
          </cell>
          <cell r="AQ124">
            <v>51.68</v>
          </cell>
          <cell r="AR124">
            <v>100.60299999999999</v>
          </cell>
          <cell r="AS124">
            <v>4993.4120000000003</v>
          </cell>
          <cell r="AU124">
            <v>1862.059</v>
          </cell>
          <cell r="AV124">
            <v>1862.059</v>
          </cell>
          <cell r="AW124">
            <v>567.08000000000004</v>
          </cell>
          <cell r="AX124">
            <v>118.145</v>
          </cell>
          <cell r="AY124">
            <v>161.55199999999999</v>
          </cell>
          <cell r="AZ124">
            <v>57.607999999999997</v>
          </cell>
          <cell r="BA124">
            <v>49.41</v>
          </cell>
          <cell r="BB124">
            <v>96.185000000000002</v>
          </cell>
          <cell r="BC124">
            <v>4774.0980000000009</v>
          </cell>
          <cell r="BE124">
            <v>13.135999999999999</v>
          </cell>
          <cell r="BF124">
            <v>1575.5039999999999</v>
          </cell>
          <cell r="BG124">
            <v>581.41800000000001</v>
          </cell>
          <cell r="BH124">
            <v>109.456</v>
          </cell>
          <cell r="BI124">
            <v>179.77799999999999</v>
          </cell>
          <cell r="BJ124">
            <v>58.969000000000001</v>
          </cell>
          <cell r="BK124">
            <v>50.813000000000002</v>
          </cell>
          <cell r="BL124">
            <v>100.977</v>
          </cell>
          <cell r="BM124">
            <v>2670.0509999999999</v>
          </cell>
          <cell r="BO124">
            <v>13.135999999999999</v>
          </cell>
          <cell r="BP124">
            <v>1575.5060000000001</v>
          </cell>
          <cell r="BQ124">
            <v>581.41899999999998</v>
          </cell>
          <cell r="BR124">
            <v>109.456</v>
          </cell>
          <cell r="BS124">
            <v>179.77799999999999</v>
          </cell>
          <cell r="BT124">
            <v>58.969000000000001</v>
          </cell>
          <cell r="BU124">
            <v>50.813000000000002</v>
          </cell>
          <cell r="BV124">
            <v>100.97799999999999</v>
          </cell>
          <cell r="BW124">
            <v>2670.0550000000003</v>
          </cell>
          <cell r="BY124">
            <v>0</v>
          </cell>
          <cell r="BZ124">
            <v>0</v>
          </cell>
          <cell r="CA124">
            <v>0</v>
          </cell>
          <cell r="CB124">
            <v>0</v>
          </cell>
          <cell r="CC124">
            <v>0</v>
          </cell>
          <cell r="CD124">
            <v>0</v>
          </cell>
          <cell r="CE124">
            <v>0</v>
          </cell>
          <cell r="CF124">
            <v>0</v>
          </cell>
          <cell r="CG124">
            <v>0</v>
          </cell>
          <cell r="CI124">
            <v>12.478999999999999</v>
          </cell>
          <cell r="CJ124">
            <v>1496.729</v>
          </cell>
          <cell r="CK124">
            <v>552.34699999999998</v>
          </cell>
          <cell r="CL124">
            <v>103.983</v>
          </cell>
          <cell r="CM124">
            <v>170.78899999999999</v>
          </cell>
          <cell r="CN124">
            <v>56.021000000000001</v>
          </cell>
          <cell r="CO124">
            <v>48.271999999999998</v>
          </cell>
          <cell r="CP124">
            <v>95.927999999999997</v>
          </cell>
          <cell r="CQ124">
            <v>2536.5480000000002</v>
          </cell>
          <cell r="CS124">
            <v>0.77900000000000003</v>
          </cell>
          <cell r="CT124">
            <v>59.247999999999998</v>
          </cell>
          <cell r="CU124">
            <v>21.225000000000001</v>
          </cell>
          <cell r="CV124">
            <v>3.3639999999999999</v>
          </cell>
          <cell r="CW124">
            <v>5.7350000000000003</v>
          </cell>
          <cell r="CX124">
            <v>1.6220000000000001</v>
          </cell>
          <cell r="CY124">
            <v>1.41</v>
          </cell>
          <cell r="CZ124">
            <v>2.4700000000000002</v>
          </cell>
          <cell r="DB124">
            <v>0.78500000000000003</v>
          </cell>
          <cell r="DC124">
            <v>104.51900000000001</v>
          </cell>
          <cell r="DD124">
            <v>53.235999999999997</v>
          </cell>
          <cell r="DE124">
            <v>10.904999999999999</v>
          </cell>
          <cell r="DF124">
            <v>18.649999999999999</v>
          </cell>
          <cell r="DG124">
            <v>6.468</v>
          </cell>
          <cell r="DH124">
            <v>5.6340000000000003</v>
          </cell>
          <cell r="DI124">
            <v>11.912000000000001</v>
          </cell>
          <cell r="DJ124">
            <v>212.10900000000001</v>
          </cell>
          <cell r="DL124">
            <v>0.22062000000000001</v>
          </cell>
          <cell r="DM124">
            <v>0.22062000000000001</v>
          </cell>
          <cell r="DN124">
            <v>0.87283500000000003</v>
          </cell>
          <cell r="DO124">
            <v>1.1972959999999999</v>
          </cell>
          <cell r="DP124">
            <v>1.18468</v>
          </cell>
          <cell r="DQ124">
            <v>1.986728</v>
          </cell>
          <cell r="DS124">
            <v>0</v>
          </cell>
          <cell r="DT124">
            <v>0</v>
          </cell>
          <cell r="DU124">
            <v>0</v>
          </cell>
          <cell r="DV124">
            <v>0</v>
          </cell>
          <cell r="DW124">
            <v>0</v>
          </cell>
          <cell r="DX124">
            <v>0</v>
          </cell>
          <cell r="DY124">
            <v>0</v>
          </cell>
          <cell r="DZ124">
            <v>0</v>
          </cell>
          <cell r="EA124">
            <v>0</v>
          </cell>
          <cell r="EC124">
            <v>0</v>
          </cell>
          <cell r="ED124">
            <v>0</v>
          </cell>
          <cell r="EE124">
            <v>0</v>
          </cell>
          <cell r="EF124">
            <v>0</v>
          </cell>
          <cell r="EG124">
            <v>0</v>
          </cell>
          <cell r="EH124">
            <v>0</v>
          </cell>
          <cell r="EI124">
            <v>0</v>
          </cell>
          <cell r="EJ124">
            <v>0</v>
          </cell>
          <cell r="EK124">
            <v>0</v>
          </cell>
          <cell r="EM124">
            <v>15.823</v>
          </cell>
          <cell r="EN124">
            <v>15.972000000000001</v>
          </cell>
          <cell r="EP124">
            <v>18.324000000000002</v>
          </cell>
          <cell r="EQ124">
            <v>18.632999999999999</v>
          </cell>
          <cell r="ES124">
            <v>3.3739999999999997</v>
          </cell>
          <cell r="ET124">
            <v>3.9050000000000002</v>
          </cell>
          <cell r="EX124">
            <v>765.62599999999998</v>
          </cell>
          <cell r="EY124">
            <v>875.09500000000003</v>
          </cell>
          <cell r="FA124">
            <v>0.182</v>
          </cell>
          <cell r="FB124">
            <v>0.20799999999999999</v>
          </cell>
          <cell r="FC124">
            <v>16.431999999999999</v>
          </cell>
          <cell r="FD124">
            <v>19.602</v>
          </cell>
          <cell r="FE124">
            <v>7.5880000000000001</v>
          </cell>
          <cell r="FF124">
            <v>8.5120000000000005</v>
          </cell>
          <cell r="FK124">
            <v>628.38099999999997</v>
          </cell>
          <cell r="FL124">
            <v>637.101</v>
          </cell>
          <cell r="FM124">
            <v>631.81700000000001</v>
          </cell>
          <cell r="FN124">
            <v>14.036</v>
          </cell>
          <cell r="FO124">
            <v>6.6550000000000002</v>
          </cell>
          <cell r="FP124">
            <v>73.268000000000001</v>
          </cell>
          <cell r="FQ124">
            <v>543.14200000000005</v>
          </cell>
          <cell r="FR124">
            <v>637.101</v>
          </cell>
          <cell r="FS124">
            <v>0</v>
          </cell>
          <cell r="FU124">
            <v>0.08</v>
          </cell>
          <cell r="FV124">
            <v>-67.2</v>
          </cell>
          <cell r="FW124">
            <v>0</v>
          </cell>
          <cell r="FX124">
            <v>0</v>
          </cell>
          <cell r="FY124">
            <v>0</v>
          </cell>
          <cell r="FZ124">
            <v>159.9</v>
          </cell>
          <cell r="GA124">
            <v>0.15</v>
          </cell>
          <cell r="GB124">
            <v>-115.35</v>
          </cell>
          <cell r="GE124">
            <v>0.25</v>
          </cell>
          <cell r="GF124">
            <v>-219.75</v>
          </cell>
          <cell r="GO124">
            <v>1.2500000000000001E-2</v>
          </cell>
          <cell r="GP124">
            <v>-31.71</v>
          </cell>
          <cell r="GQ124" t="str">
            <v>72-402-081</v>
          </cell>
          <cell r="GR124">
            <v>972</v>
          </cell>
          <cell r="GS124">
            <v>-200</v>
          </cell>
          <cell r="GV124">
            <v>0</v>
          </cell>
          <cell r="GW124">
            <v>0</v>
          </cell>
          <cell r="GX124">
            <v>-98.91</v>
          </cell>
          <cell r="GY124">
            <v>-535.1</v>
          </cell>
          <cell r="GZ124">
            <v>-634.01</v>
          </cell>
          <cell r="HC124">
            <v>-634.01</v>
          </cell>
          <cell r="HE124">
            <v>81.036503317000012</v>
          </cell>
          <cell r="HF124">
            <v>0.14494734000000001</v>
          </cell>
          <cell r="HG124">
            <v>17.379340499999969</v>
          </cell>
          <cell r="HH124">
            <v>25.374186285000025</v>
          </cell>
          <cell r="HI124">
            <v>6.5528010079999985</v>
          </cell>
          <cell r="HJ124">
            <v>10.649088520000005</v>
          </cell>
          <cell r="HK124">
            <v>5.8568741440000007</v>
          </cell>
          <cell r="HL124">
            <v>5.0482758480000083</v>
          </cell>
          <cell r="HM124">
            <v>10.030989672000013</v>
          </cell>
        </row>
        <row r="125">
          <cell r="B125" t="str">
            <v>72-400-086</v>
          </cell>
          <cell r="C125" t="str">
            <v>Devon-GTH00086</v>
          </cell>
          <cell r="D125" t="str">
            <v>Sherman Hudson 1H</v>
          </cell>
          <cell r="E125">
            <v>2092</v>
          </cell>
          <cell r="F125">
            <v>2523</v>
          </cell>
          <cell r="H125">
            <v>3.3064</v>
          </cell>
          <cell r="I125">
            <v>3.3064</v>
          </cell>
          <cell r="J125">
            <v>1.2276</v>
          </cell>
          <cell r="K125">
            <v>0.18729999999999999</v>
          </cell>
          <cell r="L125">
            <v>0.36969999999999997</v>
          </cell>
          <cell r="M125">
            <v>0.1031</v>
          </cell>
          <cell r="N125">
            <v>0.1125</v>
          </cell>
          <cell r="O125">
            <v>0.13639999999999999</v>
          </cell>
          <cell r="P125">
            <v>5.4429999999999996</v>
          </cell>
          <cell r="Q125">
            <v>0.46500000000000002</v>
          </cell>
          <cell r="R125">
            <v>1227.5</v>
          </cell>
          <cell r="T125" t="str">
            <v>PriceTableDevonNGL</v>
          </cell>
          <cell r="Y125">
            <v>41358</v>
          </cell>
          <cell r="Z125">
            <v>14.65</v>
          </cell>
          <cell r="AB125">
            <v>1990.86</v>
          </cell>
          <cell r="AC125">
            <v>2410.942</v>
          </cell>
          <cell r="AE125" t="str">
            <v>Yes</v>
          </cell>
          <cell r="AG125" t="str">
            <v>Yes</v>
          </cell>
          <cell r="AI125">
            <v>0.95</v>
          </cell>
          <cell r="AK125">
            <v>6884.9759999999997</v>
          </cell>
          <cell r="AL125">
            <v>6884.9759999999997</v>
          </cell>
          <cell r="AM125">
            <v>2556.2539999999999</v>
          </cell>
          <cell r="AN125">
            <v>390.01799999999997</v>
          </cell>
          <cell r="AO125">
            <v>769.83299999999997</v>
          </cell>
          <cell r="AP125">
            <v>214.68700000000001</v>
          </cell>
          <cell r="AQ125">
            <v>234.261</v>
          </cell>
          <cell r="AR125">
            <v>284.02800000000002</v>
          </cell>
          <cell r="AS125">
            <v>18219.032999999996</v>
          </cell>
          <cell r="AU125">
            <v>6582.58</v>
          </cell>
          <cell r="AV125">
            <v>6582.58</v>
          </cell>
          <cell r="AW125">
            <v>2443.98</v>
          </cell>
          <cell r="AX125">
            <v>372.88799999999998</v>
          </cell>
          <cell r="AY125">
            <v>736.02099999999996</v>
          </cell>
          <cell r="AZ125">
            <v>205.25800000000001</v>
          </cell>
          <cell r="BA125">
            <v>223.97200000000001</v>
          </cell>
          <cell r="BB125">
            <v>271.553</v>
          </cell>
          <cell r="BC125">
            <v>17418.832000000002</v>
          </cell>
          <cell r="BE125">
            <v>46.439</v>
          </cell>
          <cell r="BF125">
            <v>5569.5810000000001</v>
          </cell>
          <cell r="BG125">
            <v>2505.777</v>
          </cell>
          <cell r="BH125">
            <v>345.464</v>
          </cell>
          <cell r="BI125">
            <v>819.05700000000002</v>
          </cell>
          <cell r="BJ125">
            <v>210.10599999999999</v>
          </cell>
          <cell r="BK125">
            <v>230.33099999999999</v>
          </cell>
          <cell r="BL125">
            <v>285.08499999999998</v>
          </cell>
          <cell r="BM125">
            <v>10011.84</v>
          </cell>
          <cell r="BO125">
            <v>46.439</v>
          </cell>
          <cell r="BP125">
            <v>5569.5829999999996</v>
          </cell>
          <cell r="BQ125">
            <v>2505.777</v>
          </cell>
          <cell r="BR125">
            <v>345.464</v>
          </cell>
          <cell r="BS125">
            <v>819.05700000000002</v>
          </cell>
          <cell r="BT125">
            <v>210.10599999999999</v>
          </cell>
          <cell r="BU125">
            <v>230.33099999999999</v>
          </cell>
          <cell r="BV125">
            <v>285.08499999999998</v>
          </cell>
          <cell r="BW125">
            <v>10011.842000000001</v>
          </cell>
          <cell r="BY125">
            <v>0</v>
          </cell>
          <cell r="BZ125">
            <v>0</v>
          </cell>
          <cell r="CA125">
            <v>0</v>
          </cell>
          <cell r="CB125">
            <v>0</v>
          </cell>
          <cell r="CC125">
            <v>0</v>
          </cell>
          <cell r="CD125">
            <v>0</v>
          </cell>
          <cell r="CE125">
            <v>0</v>
          </cell>
          <cell r="CF125">
            <v>0</v>
          </cell>
          <cell r="CG125">
            <v>0</v>
          </cell>
          <cell r="CI125">
            <v>44.116999999999997</v>
          </cell>
          <cell r="CJ125">
            <v>5291.1019999999999</v>
          </cell>
          <cell r="CK125">
            <v>2380.4879999999998</v>
          </cell>
          <cell r="CL125">
            <v>328.19099999999997</v>
          </cell>
          <cell r="CM125">
            <v>778.10400000000004</v>
          </cell>
          <cell r="CN125">
            <v>199.601</v>
          </cell>
          <cell r="CO125">
            <v>218.81399999999999</v>
          </cell>
          <cell r="CP125">
            <v>270.83100000000002</v>
          </cell>
          <cell r="CQ125">
            <v>9511.2480000000014</v>
          </cell>
          <cell r="CS125">
            <v>2.7549999999999999</v>
          </cell>
          <cell r="CT125">
            <v>209.44800000000001</v>
          </cell>
          <cell r="CU125">
            <v>91.474000000000004</v>
          </cell>
          <cell r="CV125">
            <v>10.617000000000001</v>
          </cell>
          <cell r="CW125">
            <v>26.129000000000001</v>
          </cell>
          <cell r="CX125">
            <v>5.7779999999999996</v>
          </cell>
          <cell r="CY125">
            <v>6.391</v>
          </cell>
          <cell r="CZ125">
            <v>6.9720000000000004</v>
          </cell>
          <cell r="DB125">
            <v>2.774</v>
          </cell>
          <cell r="DC125">
            <v>369.48599999999999</v>
          </cell>
          <cell r="DD125">
            <v>229.43600000000001</v>
          </cell>
          <cell r="DE125">
            <v>34.418999999999997</v>
          </cell>
          <cell r="DF125">
            <v>84.968999999999994</v>
          </cell>
          <cell r="DG125">
            <v>23.044</v>
          </cell>
          <cell r="DH125">
            <v>25.536999999999999</v>
          </cell>
          <cell r="DI125">
            <v>33.630000000000003</v>
          </cell>
          <cell r="DJ125">
            <v>803.29500000000007</v>
          </cell>
          <cell r="DL125">
            <v>0.22062000000000001</v>
          </cell>
          <cell r="DM125">
            <v>0.22062000000000001</v>
          </cell>
          <cell r="DN125">
            <v>0.87283500000000003</v>
          </cell>
          <cell r="DO125">
            <v>1.1972959999999999</v>
          </cell>
          <cell r="DP125">
            <v>1.18468</v>
          </cell>
          <cell r="DQ125">
            <v>1.986728</v>
          </cell>
          <cell r="DS125">
            <v>0</v>
          </cell>
          <cell r="DT125">
            <v>0</v>
          </cell>
          <cell r="DU125">
            <v>0</v>
          </cell>
          <cell r="DV125">
            <v>0</v>
          </cell>
          <cell r="DW125">
            <v>0</v>
          </cell>
          <cell r="DX125">
            <v>0</v>
          </cell>
          <cell r="DY125">
            <v>0</v>
          </cell>
          <cell r="DZ125">
            <v>0</v>
          </cell>
          <cell r="EA125">
            <v>0</v>
          </cell>
          <cell r="EC125">
            <v>0</v>
          </cell>
          <cell r="ED125">
            <v>0</v>
          </cell>
          <cell r="EE125">
            <v>0</v>
          </cell>
          <cell r="EF125">
            <v>0</v>
          </cell>
          <cell r="EG125">
            <v>0</v>
          </cell>
          <cell r="EH125">
            <v>0</v>
          </cell>
          <cell r="EI125">
            <v>0</v>
          </cell>
          <cell r="EJ125">
            <v>0</v>
          </cell>
          <cell r="EK125">
            <v>0</v>
          </cell>
          <cell r="EM125">
            <v>45.414999999999999</v>
          </cell>
          <cell r="EN125">
            <v>45.844000000000001</v>
          </cell>
          <cell r="EP125">
            <v>52.597000000000001</v>
          </cell>
          <cell r="EQ125">
            <v>53.482999999999997</v>
          </cell>
          <cell r="ES125">
            <v>9.6820000000000004</v>
          </cell>
          <cell r="ET125">
            <v>11.208</v>
          </cell>
          <cell r="EX125">
            <v>2082.3180000000002</v>
          </cell>
          <cell r="EY125">
            <v>2511.7919999999999</v>
          </cell>
          <cell r="FA125">
            <v>0.496</v>
          </cell>
          <cell r="FB125">
            <v>0.59799999999999998</v>
          </cell>
          <cell r="FC125">
            <v>44.69</v>
          </cell>
          <cell r="FD125">
            <v>56.262999999999998</v>
          </cell>
          <cell r="FE125">
            <v>20.638999999999999</v>
          </cell>
          <cell r="FF125">
            <v>24.431999999999999</v>
          </cell>
          <cell r="FK125">
            <v>1609.1699999999998</v>
          </cell>
          <cell r="FL125">
            <v>1631.501</v>
          </cell>
          <cell r="FM125">
            <v>1617.97</v>
          </cell>
          <cell r="FN125">
            <v>35.944000000000003</v>
          </cell>
          <cell r="FO125">
            <v>17.042999999999999</v>
          </cell>
          <cell r="FP125">
            <v>187.626</v>
          </cell>
          <cell r="FQ125">
            <v>1390.8889999999999</v>
          </cell>
          <cell r="FR125">
            <v>1631.501</v>
          </cell>
          <cell r="FS125">
            <v>0</v>
          </cell>
          <cell r="FU125">
            <v>0.08</v>
          </cell>
          <cell r="FV125">
            <v>-192.88</v>
          </cell>
          <cell r="FW125">
            <v>0</v>
          </cell>
          <cell r="FX125">
            <v>0</v>
          </cell>
          <cell r="FY125">
            <v>0</v>
          </cell>
          <cell r="FZ125">
            <v>187.7</v>
          </cell>
          <cell r="GA125">
            <v>0.15</v>
          </cell>
          <cell r="GB125">
            <v>-313.8</v>
          </cell>
          <cell r="GE125">
            <v>0.25</v>
          </cell>
          <cell r="GF125">
            <v>-630.75</v>
          </cell>
          <cell r="GO125">
            <v>1.2500000000000001E-2</v>
          </cell>
          <cell r="GP125">
            <v>-118.89</v>
          </cell>
          <cell r="GQ125" t="str">
            <v xml:space="preserve"> </v>
          </cell>
          <cell r="GR125">
            <v>0</v>
          </cell>
          <cell r="GS125">
            <v>0</v>
          </cell>
          <cell r="GV125">
            <v>0</v>
          </cell>
          <cell r="GW125">
            <v>0</v>
          </cell>
          <cell r="GX125">
            <v>-311.77</v>
          </cell>
          <cell r="GY125">
            <v>-944.55</v>
          </cell>
          <cell r="GZ125">
            <v>-1256.3200000000002</v>
          </cell>
          <cell r="HC125">
            <v>-1256.3200000000002</v>
          </cell>
          <cell r="HE125">
            <v>312.57457971100018</v>
          </cell>
          <cell r="HF125">
            <v>0.51227964000000059</v>
          </cell>
          <cell r="HG125">
            <v>61.438036980000064</v>
          </cell>
          <cell r="HH125">
            <v>109.35662431500019</v>
          </cell>
          <cell r="HI125">
            <v>20.680893808000029</v>
          </cell>
          <cell r="HJ125">
            <v>48.516200039999966</v>
          </cell>
          <cell r="HK125">
            <v>20.87057763999999</v>
          </cell>
          <cell r="HL125">
            <v>22.881146375999993</v>
          </cell>
          <cell r="HM125">
            <v>28.318820911999925</v>
          </cell>
        </row>
        <row r="126">
          <cell r="B126" t="str">
            <v>72-400-088</v>
          </cell>
          <cell r="C126" t="str">
            <v>Devon-GTH00086</v>
          </cell>
          <cell r="D126" t="str">
            <v>John Westhoff 1H</v>
          </cell>
          <cell r="E126">
            <v>3171</v>
          </cell>
          <cell r="F126">
            <v>3898</v>
          </cell>
          <cell r="H126">
            <v>3.4476</v>
          </cell>
          <cell r="I126">
            <v>3.4476</v>
          </cell>
          <cell r="J126">
            <v>1.3351</v>
          </cell>
          <cell r="K126">
            <v>0.20569999999999999</v>
          </cell>
          <cell r="L126">
            <v>0.40949999999999998</v>
          </cell>
          <cell r="M126">
            <v>0.1139</v>
          </cell>
          <cell r="N126">
            <v>0.12839999999999999</v>
          </cell>
          <cell r="O126">
            <v>0.25219999999999998</v>
          </cell>
          <cell r="P126">
            <v>5.8924000000000003</v>
          </cell>
          <cell r="Q126">
            <v>0.59409999999999996</v>
          </cell>
          <cell r="R126">
            <v>1249.5999999999999</v>
          </cell>
          <cell r="T126" t="str">
            <v>PriceTableDevonNGL</v>
          </cell>
          <cell r="Y126">
            <v>41437</v>
          </cell>
          <cell r="Z126">
            <v>14.65</v>
          </cell>
          <cell r="AB126">
            <v>3017.4229999999998</v>
          </cell>
          <cell r="AC126">
            <v>3724.8719999999998</v>
          </cell>
          <cell r="AE126" t="str">
            <v>Yes</v>
          </cell>
          <cell r="AG126" t="str">
            <v>Yes</v>
          </cell>
          <cell r="AI126">
            <v>0.95</v>
          </cell>
          <cell r="AK126">
            <v>10880.767</v>
          </cell>
          <cell r="AL126">
            <v>10880.767</v>
          </cell>
          <cell r="AM126">
            <v>4213.63</v>
          </cell>
          <cell r="AN126">
            <v>649.19799999999998</v>
          </cell>
          <cell r="AO126">
            <v>1292.3989999999999</v>
          </cell>
          <cell r="AP126">
            <v>359.47300000000001</v>
          </cell>
          <cell r="AQ126">
            <v>405.23599999999999</v>
          </cell>
          <cell r="AR126">
            <v>795.95399999999995</v>
          </cell>
          <cell r="AS126">
            <v>29477.424000000006</v>
          </cell>
          <cell r="AU126">
            <v>10402.868</v>
          </cell>
          <cell r="AV126">
            <v>10402.868</v>
          </cell>
          <cell r="AW126">
            <v>4028.5610000000001</v>
          </cell>
          <cell r="AX126">
            <v>620.68399999999997</v>
          </cell>
          <cell r="AY126">
            <v>1235.635</v>
          </cell>
          <cell r="AZ126">
            <v>343.68400000000003</v>
          </cell>
          <cell r="BA126">
            <v>387.43700000000001</v>
          </cell>
          <cell r="BB126">
            <v>760.99400000000003</v>
          </cell>
          <cell r="BC126">
            <v>28182.731000000003</v>
          </cell>
          <cell r="BE126">
            <v>73.39</v>
          </cell>
          <cell r="BF126">
            <v>8801.9639999999999</v>
          </cell>
          <cell r="BG126">
            <v>4130.4260000000004</v>
          </cell>
          <cell r="BH126">
            <v>575.03700000000003</v>
          </cell>
          <cell r="BI126">
            <v>1375.0360000000001</v>
          </cell>
          <cell r="BJ126">
            <v>351.80200000000002</v>
          </cell>
          <cell r="BK126">
            <v>398.43799999999999</v>
          </cell>
          <cell r="BL126">
            <v>798.91700000000003</v>
          </cell>
          <cell r="BM126">
            <v>16505.009999999998</v>
          </cell>
          <cell r="BO126">
            <v>73.39</v>
          </cell>
          <cell r="BP126">
            <v>8801.9650000000001</v>
          </cell>
          <cell r="BQ126">
            <v>4130.4250000000002</v>
          </cell>
          <cell r="BR126">
            <v>575.03599999999994</v>
          </cell>
          <cell r="BS126">
            <v>1375.0360000000001</v>
          </cell>
          <cell r="BT126">
            <v>351.80200000000002</v>
          </cell>
          <cell r="BU126">
            <v>398.43799999999999</v>
          </cell>
          <cell r="BV126">
            <v>798.91600000000005</v>
          </cell>
          <cell r="BW126">
            <v>16505.007999999998</v>
          </cell>
          <cell r="BY126">
            <v>0</v>
          </cell>
          <cell r="BZ126">
            <v>0</v>
          </cell>
          <cell r="CA126">
            <v>0</v>
          </cell>
          <cell r="CB126">
            <v>0</v>
          </cell>
          <cell r="CC126">
            <v>0</v>
          </cell>
          <cell r="CD126">
            <v>0</v>
          </cell>
          <cell r="CE126">
            <v>0</v>
          </cell>
          <cell r="CF126">
            <v>0</v>
          </cell>
          <cell r="CG126">
            <v>0</v>
          </cell>
          <cell r="CI126">
            <v>69.721000000000004</v>
          </cell>
          <cell r="CJ126">
            <v>8361.866</v>
          </cell>
          <cell r="CK126">
            <v>3923.9050000000002</v>
          </cell>
          <cell r="CL126">
            <v>546.28499999999997</v>
          </cell>
          <cell r="CM126">
            <v>1306.2840000000001</v>
          </cell>
          <cell r="CN126">
            <v>334.21199999999999</v>
          </cell>
          <cell r="CO126">
            <v>378.51600000000002</v>
          </cell>
          <cell r="CP126">
            <v>758.971</v>
          </cell>
          <cell r="CQ126">
            <v>15679.759999999998</v>
          </cell>
          <cell r="CS126">
            <v>4.3540000000000001</v>
          </cell>
          <cell r="CT126">
            <v>331.00400000000002</v>
          </cell>
          <cell r="CU126">
            <v>150.78299999999999</v>
          </cell>
          <cell r="CV126">
            <v>17.672999999999998</v>
          </cell>
          <cell r="CW126">
            <v>43.865000000000002</v>
          </cell>
          <cell r="CX126">
            <v>9.6750000000000007</v>
          </cell>
          <cell r="CY126">
            <v>11.055</v>
          </cell>
          <cell r="CZ126">
            <v>19.539000000000001</v>
          </cell>
          <cell r="DB126">
            <v>4.383</v>
          </cell>
          <cell r="DC126">
            <v>583.92200000000003</v>
          </cell>
          <cell r="DD126">
            <v>378.19400000000002</v>
          </cell>
          <cell r="DE126">
            <v>57.290999999999997</v>
          </cell>
          <cell r="DF126">
            <v>142.64599999999999</v>
          </cell>
          <cell r="DG126">
            <v>38.585999999999999</v>
          </cell>
          <cell r="DH126">
            <v>44.174999999999997</v>
          </cell>
          <cell r="DI126">
            <v>94.242999999999995</v>
          </cell>
          <cell r="DJ126">
            <v>1343.4399999999998</v>
          </cell>
          <cell r="DL126">
            <v>0.22062000000000001</v>
          </cell>
          <cell r="DM126">
            <v>0.22062000000000001</v>
          </cell>
          <cell r="DN126">
            <v>0.87283500000000003</v>
          </cell>
          <cell r="DO126">
            <v>1.1972959999999999</v>
          </cell>
          <cell r="DP126">
            <v>1.18468</v>
          </cell>
          <cell r="DQ126">
            <v>1.986728</v>
          </cell>
          <cell r="DS126">
            <v>0</v>
          </cell>
          <cell r="DT126">
            <v>0</v>
          </cell>
          <cell r="DU126">
            <v>0</v>
          </cell>
          <cell r="DV126">
            <v>0</v>
          </cell>
          <cell r="DW126">
            <v>0</v>
          </cell>
          <cell r="DX126">
            <v>0</v>
          </cell>
          <cell r="DY126">
            <v>0</v>
          </cell>
          <cell r="DZ126">
            <v>0</v>
          </cell>
          <cell r="EA126">
            <v>0</v>
          </cell>
          <cell r="EC126">
            <v>0</v>
          </cell>
          <cell r="ED126">
            <v>0</v>
          </cell>
          <cell r="EE126">
            <v>0</v>
          </cell>
          <cell r="EF126">
            <v>0</v>
          </cell>
          <cell r="EG126">
            <v>0</v>
          </cell>
          <cell r="EH126">
            <v>0</v>
          </cell>
          <cell r="EI126">
            <v>0</v>
          </cell>
          <cell r="EJ126">
            <v>0</v>
          </cell>
          <cell r="EK126">
            <v>0</v>
          </cell>
          <cell r="EM126">
            <v>70.167000000000002</v>
          </cell>
          <cell r="EN126">
            <v>70.83</v>
          </cell>
          <cell r="EP126">
            <v>81.260999999999996</v>
          </cell>
          <cell r="EQ126">
            <v>82.631</v>
          </cell>
          <cell r="ES126">
            <v>14.959</v>
          </cell>
          <cell r="ET126">
            <v>17.315999999999999</v>
          </cell>
          <cell r="EX126">
            <v>3156.0410000000002</v>
          </cell>
          <cell r="EY126">
            <v>3880.6840000000002</v>
          </cell>
          <cell r="FA126">
            <v>0.752</v>
          </cell>
          <cell r="FB126">
            <v>0.92300000000000004</v>
          </cell>
          <cell r="FC126">
            <v>67.733999999999995</v>
          </cell>
          <cell r="FD126">
            <v>86.924999999999997</v>
          </cell>
          <cell r="FE126">
            <v>31.280999999999999</v>
          </cell>
          <cell r="FF126">
            <v>37.747</v>
          </cell>
          <cell r="FK126">
            <v>2383.7830000000008</v>
          </cell>
          <cell r="FL126">
            <v>2416.864</v>
          </cell>
          <cell r="FM126">
            <v>2396.8200000000002</v>
          </cell>
          <cell r="FN126">
            <v>53.246000000000002</v>
          </cell>
          <cell r="FO126">
            <v>25.247</v>
          </cell>
          <cell r="FP126">
            <v>277.94499999999999</v>
          </cell>
          <cell r="FQ126">
            <v>2060.4270000000001</v>
          </cell>
          <cell r="FR126">
            <v>2416.864</v>
          </cell>
          <cell r="FS126">
            <v>0</v>
          </cell>
          <cell r="FU126">
            <v>0.08</v>
          </cell>
          <cell r="FV126">
            <v>-297.99</v>
          </cell>
          <cell r="FW126">
            <v>0</v>
          </cell>
          <cell r="FX126">
            <v>0</v>
          </cell>
          <cell r="FY126">
            <v>0</v>
          </cell>
          <cell r="FZ126">
            <v>153.69999999999999</v>
          </cell>
          <cell r="GA126">
            <v>0.15</v>
          </cell>
          <cell r="GB126">
            <v>-475.65</v>
          </cell>
          <cell r="GE126">
            <v>0.25</v>
          </cell>
          <cell r="GF126">
            <v>-974.5</v>
          </cell>
          <cell r="GO126">
            <v>1.2500000000000001E-2</v>
          </cell>
          <cell r="GP126">
            <v>-196</v>
          </cell>
          <cell r="GQ126" t="str">
            <v xml:space="preserve"> </v>
          </cell>
          <cell r="GR126">
            <v>0</v>
          </cell>
          <cell r="GS126">
            <v>0</v>
          </cell>
          <cell r="GV126">
            <v>0</v>
          </cell>
          <cell r="GW126">
            <v>0</v>
          </cell>
          <cell r="GX126">
            <v>-493.99</v>
          </cell>
          <cell r="GY126">
            <v>-1450.15</v>
          </cell>
          <cell r="GZ126">
            <v>-1944.1399999999999</v>
          </cell>
          <cell r="HC126">
            <v>-1944.1399999999999</v>
          </cell>
          <cell r="HE126">
            <v>547.92438395100021</v>
          </cell>
          <cell r="HF126">
            <v>0.80945477999999937</v>
          </cell>
          <cell r="HG126">
            <v>97.094420759999991</v>
          </cell>
          <cell r="HH126">
            <v>180.25875703500017</v>
          </cell>
          <cell r="HI126">
            <v>34.424654592000074</v>
          </cell>
          <cell r="HJ126">
            <v>81.449119359999941</v>
          </cell>
          <cell r="HK126">
            <v>34.946545520000065</v>
          </cell>
          <cell r="HL126">
            <v>39.579595215999937</v>
          </cell>
          <cell r="HM126">
            <v>79.361836688000054</v>
          </cell>
        </row>
        <row r="127">
          <cell r="B127" t="str">
            <v>72-400-089</v>
          </cell>
          <cell r="C127" t="str">
            <v>Devon-GTH00086</v>
          </cell>
          <cell r="D127" t="str">
            <v>Joyce Fuller 1H</v>
          </cell>
          <cell r="E127">
            <v>0</v>
          </cell>
          <cell r="F127">
            <v>0</v>
          </cell>
          <cell r="H127">
            <v>3.3372000000000002</v>
          </cell>
          <cell r="I127">
            <v>3.3372000000000002</v>
          </cell>
          <cell r="J127">
            <v>1.2817000000000001</v>
          </cell>
          <cell r="K127">
            <v>0.18479999999999999</v>
          </cell>
          <cell r="L127">
            <v>0.40579999999999999</v>
          </cell>
          <cell r="M127">
            <v>0.1187</v>
          </cell>
          <cell r="N127">
            <v>0.13730000000000001</v>
          </cell>
          <cell r="O127">
            <v>0.34920000000000001</v>
          </cell>
          <cell r="P127">
            <v>5.8147000000000002</v>
          </cell>
          <cell r="Q127">
            <v>0.31390000000000001</v>
          </cell>
          <cell r="R127">
            <v>1249.7</v>
          </cell>
          <cell r="T127" t="str">
            <v>PriceTableDevonNGL</v>
          </cell>
          <cell r="Y127">
            <v>41178</v>
          </cell>
          <cell r="Z127">
            <v>14.65</v>
          </cell>
          <cell r="AB127">
            <v>0</v>
          </cell>
          <cell r="AC127">
            <v>0</v>
          </cell>
          <cell r="AE127" t="str">
            <v>Yes</v>
          </cell>
          <cell r="AG127" t="str">
            <v>Yes</v>
          </cell>
          <cell r="AI127">
            <v>0.95</v>
          </cell>
          <cell r="AK127">
            <v>0</v>
          </cell>
          <cell r="AL127">
            <v>0</v>
          </cell>
          <cell r="AM127">
            <v>0</v>
          </cell>
          <cell r="AN127">
            <v>0</v>
          </cell>
          <cell r="AO127">
            <v>0</v>
          </cell>
          <cell r="AP127">
            <v>0</v>
          </cell>
          <cell r="AQ127">
            <v>0</v>
          </cell>
          <cell r="AR127">
            <v>0</v>
          </cell>
          <cell r="AS127">
            <v>0</v>
          </cell>
          <cell r="AU127">
            <v>0</v>
          </cell>
          <cell r="AV127">
            <v>0</v>
          </cell>
          <cell r="AW127">
            <v>0</v>
          </cell>
          <cell r="AX127">
            <v>0</v>
          </cell>
          <cell r="AY127">
            <v>0</v>
          </cell>
          <cell r="AZ127">
            <v>0</v>
          </cell>
          <cell r="BA127">
            <v>0</v>
          </cell>
          <cell r="BB127">
            <v>0</v>
          </cell>
          <cell r="BC127">
            <v>0</v>
          </cell>
          <cell r="BE127">
            <v>0</v>
          </cell>
          <cell r="BF127">
            <v>0</v>
          </cell>
          <cell r="BG127">
            <v>0</v>
          </cell>
          <cell r="BH127">
            <v>0</v>
          </cell>
          <cell r="BI127">
            <v>0</v>
          </cell>
          <cell r="BJ127">
            <v>0</v>
          </cell>
          <cell r="BK127">
            <v>0</v>
          </cell>
          <cell r="BL127">
            <v>0</v>
          </cell>
          <cell r="BM127">
            <v>0</v>
          </cell>
          <cell r="BO127">
            <v>0</v>
          </cell>
          <cell r="BP127">
            <v>0</v>
          </cell>
          <cell r="BQ127">
            <v>0</v>
          </cell>
          <cell r="BR127">
            <v>0</v>
          </cell>
          <cell r="BS127">
            <v>0</v>
          </cell>
          <cell r="BT127">
            <v>0</v>
          </cell>
          <cell r="BU127">
            <v>0</v>
          </cell>
          <cell r="BV127">
            <v>0</v>
          </cell>
          <cell r="BW127">
            <v>0</v>
          </cell>
          <cell r="BY127">
            <v>0</v>
          </cell>
          <cell r="BZ127">
            <v>0</v>
          </cell>
          <cell r="CA127">
            <v>0</v>
          </cell>
          <cell r="CB127">
            <v>0</v>
          </cell>
          <cell r="CC127">
            <v>0</v>
          </cell>
          <cell r="CD127">
            <v>0</v>
          </cell>
          <cell r="CE127">
            <v>0</v>
          </cell>
          <cell r="CF127">
            <v>0</v>
          </cell>
          <cell r="CG127">
            <v>0</v>
          </cell>
          <cell r="CI127">
            <v>0</v>
          </cell>
          <cell r="CJ127">
            <v>0</v>
          </cell>
          <cell r="CK127">
            <v>0</v>
          </cell>
          <cell r="CL127">
            <v>0</v>
          </cell>
          <cell r="CM127">
            <v>0</v>
          </cell>
          <cell r="CN127">
            <v>0</v>
          </cell>
          <cell r="CO127">
            <v>0</v>
          </cell>
          <cell r="CP127">
            <v>0</v>
          </cell>
          <cell r="CQ127">
            <v>0</v>
          </cell>
          <cell r="CS127">
            <v>0</v>
          </cell>
          <cell r="CT127">
            <v>0</v>
          </cell>
          <cell r="CU127">
            <v>0</v>
          </cell>
          <cell r="CV127">
            <v>0</v>
          </cell>
          <cell r="CW127">
            <v>0</v>
          </cell>
          <cell r="CX127">
            <v>0</v>
          </cell>
          <cell r="CY127">
            <v>0</v>
          </cell>
          <cell r="CZ127">
            <v>0</v>
          </cell>
          <cell r="DB127">
            <v>0</v>
          </cell>
          <cell r="DC127">
            <v>0</v>
          </cell>
          <cell r="DD127">
            <v>0</v>
          </cell>
          <cell r="DE127">
            <v>0</v>
          </cell>
          <cell r="DF127">
            <v>0</v>
          </cell>
          <cell r="DG127">
            <v>0</v>
          </cell>
          <cell r="DH127">
            <v>0</v>
          </cell>
          <cell r="DI127">
            <v>0</v>
          </cell>
          <cell r="DJ127">
            <v>0</v>
          </cell>
          <cell r="DL127">
            <v>0.22062000000000001</v>
          </cell>
          <cell r="DM127">
            <v>0.22062000000000001</v>
          </cell>
          <cell r="DN127">
            <v>0.87283500000000003</v>
          </cell>
          <cell r="DO127">
            <v>1.1972959999999999</v>
          </cell>
          <cell r="DP127">
            <v>1.18468</v>
          </cell>
          <cell r="DQ127">
            <v>1.986728</v>
          </cell>
          <cell r="DS127">
            <v>0</v>
          </cell>
          <cell r="DT127">
            <v>0</v>
          </cell>
          <cell r="DU127">
            <v>0</v>
          </cell>
          <cell r="DV127">
            <v>0</v>
          </cell>
          <cell r="DW127">
            <v>0</v>
          </cell>
          <cell r="DX127">
            <v>0</v>
          </cell>
          <cell r="DY127">
            <v>0</v>
          </cell>
          <cell r="DZ127">
            <v>0</v>
          </cell>
          <cell r="EA127">
            <v>0</v>
          </cell>
          <cell r="EC127">
            <v>0</v>
          </cell>
          <cell r="ED127">
            <v>0</v>
          </cell>
          <cell r="EE127">
            <v>0</v>
          </cell>
          <cell r="EF127">
            <v>0</v>
          </cell>
          <cell r="EG127">
            <v>0</v>
          </cell>
          <cell r="EH127">
            <v>0</v>
          </cell>
          <cell r="EI127">
            <v>0</v>
          </cell>
          <cell r="EJ127">
            <v>0</v>
          </cell>
          <cell r="EK127">
            <v>0</v>
          </cell>
          <cell r="EM127">
            <v>0</v>
          </cell>
          <cell r="EN127">
            <v>0</v>
          </cell>
          <cell r="EP127">
            <v>0</v>
          </cell>
          <cell r="EQ127">
            <v>0</v>
          </cell>
          <cell r="ES127">
            <v>0</v>
          </cell>
          <cell r="ET127">
            <v>0</v>
          </cell>
          <cell r="EX127">
            <v>0</v>
          </cell>
          <cell r="EY127">
            <v>0</v>
          </cell>
          <cell r="FA127">
            <v>0</v>
          </cell>
          <cell r="FB127">
            <v>0</v>
          </cell>
          <cell r="FC127">
            <v>0</v>
          </cell>
          <cell r="FD127">
            <v>0</v>
          </cell>
          <cell r="FE127">
            <v>0</v>
          </cell>
          <cell r="FF127">
            <v>0</v>
          </cell>
          <cell r="FK127">
            <v>0</v>
          </cell>
          <cell r="FL127">
            <v>0</v>
          </cell>
          <cell r="FM127">
            <v>0</v>
          </cell>
          <cell r="FN127">
            <v>0</v>
          </cell>
          <cell r="FO127">
            <v>0</v>
          </cell>
          <cell r="FP127">
            <v>0</v>
          </cell>
          <cell r="FQ127">
            <v>0</v>
          </cell>
          <cell r="FR127">
            <v>0</v>
          </cell>
          <cell r="FS127">
            <v>0</v>
          </cell>
          <cell r="FU127">
            <v>0.08</v>
          </cell>
          <cell r="FV127">
            <v>0</v>
          </cell>
          <cell r="FW127">
            <v>0</v>
          </cell>
          <cell r="FX127">
            <v>0</v>
          </cell>
          <cell r="FY127">
            <v>-75</v>
          </cell>
          <cell r="FZ127">
            <v>185.8</v>
          </cell>
          <cell r="GA127">
            <v>0.15</v>
          </cell>
          <cell r="GB127">
            <v>0</v>
          </cell>
          <cell r="GE127">
            <v>0.25</v>
          </cell>
          <cell r="GF127">
            <v>0</v>
          </cell>
          <cell r="GO127">
            <v>1.2500000000000001E-2</v>
          </cell>
          <cell r="GP127">
            <v>0</v>
          </cell>
          <cell r="GQ127" t="str">
            <v>72-402-089</v>
          </cell>
          <cell r="GR127">
            <v>1622</v>
          </cell>
          <cell r="GS127">
            <v>-200</v>
          </cell>
          <cell r="GV127">
            <v>-1459</v>
          </cell>
          <cell r="GW127">
            <v>-5367.42</v>
          </cell>
          <cell r="GX127">
            <v>0</v>
          </cell>
          <cell r="GY127">
            <v>-5642.42</v>
          </cell>
          <cell r="GZ127">
            <v>-5642.42</v>
          </cell>
          <cell r="HC127">
            <v>-5642.42</v>
          </cell>
          <cell r="HE127">
            <v>0</v>
          </cell>
          <cell r="HF127">
            <v>0</v>
          </cell>
          <cell r="HG127">
            <v>0</v>
          </cell>
          <cell r="HH127">
            <v>0</v>
          </cell>
          <cell r="HI127">
            <v>0</v>
          </cell>
          <cell r="HJ127">
            <v>0</v>
          </cell>
          <cell r="HK127">
            <v>0</v>
          </cell>
          <cell r="HL127">
            <v>0</v>
          </cell>
          <cell r="HM127">
            <v>0</v>
          </cell>
        </row>
        <row r="128">
          <cell r="B128" t="str">
            <v>72-400-093</v>
          </cell>
          <cell r="C128" t="str">
            <v>Devon-GTH00086</v>
          </cell>
          <cell r="D128" t="str">
            <v>A.L. Hayter 2H</v>
          </cell>
          <cell r="E128">
            <v>3035</v>
          </cell>
          <cell r="F128">
            <v>3649</v>
          </cell>
          <cell r="H128">
            <v>3.3813</v>
          </cell>
          <cell r="I128">
            <v>3.3813</v>
          </cell>
          <cell r="J128">
            <v>1.2918000000000001</v>
          </cell>
          <cell r="K128">
            <v>0.18329999999999999</v>
          </cell>
          <cell r="L128">
            <v>0.37769999999999998</v>
          </cell>
          <cell r="M128">
            <v>9.6299999999999997E-2</v>
          </cell>
          <cell r="N128">
            <v>0.1069</v>
          </cell>
          <cell r="O128">
            <v>0.10340000000000001</v>
          </cell>
          <cell r="P128">
            <v>5.5407000000000002</v>
          </cell>
          <cell r="Q128">
            <v>0.34589999999999999</v>
          </cell>
          <cell r="R128">
            <v>1223.7</v>
          </cell>
          <cell r="T128" t="str">
            <v>PriceTableDevonNGL</v>
          </cell>
          <cell r="Y128">
            <v>41345</v>
          </cell>
          <cell r="Z128">
            <v>14.65</v>
          </cell>
          <cell r="AB128">
            <v>2888.308</v>
          </cell>
          <cell r="AC128">
            <v>3486.93</v>
          </cell>
          <cell r="AE128" t="str">
            <v>Yes</v>
          </cell>
          <cell r="AG128" t="str">
            <v>Yes</v>
          </cell>
          <cell r="AI128">
            <v>0.95</v>
          </cell>
          <cell r="AK128">
            <v>10214.89</v>
          </cell>
          <cell r="AL128">
            <v>10214.89</v>
          </cell>
          <cell r="AM128">
            <v>3902.5210000000002</v>
          </cell>
          <cell r="AN128">
            <v>553.74800000000005</v>
          </cell>
          <cell r="AO128">
            <v>1141.03</v>
          </cell>
          <cell r="AP128">
            <v>290.92200000000003</v>
          </cell>
          <cell r="AQ128">
            <v>322.94400000000002</v>
          </cell>
          <cell r="AR128">
            <v>312.37099999999998</v>
          </cell>
          <cell r="AS128">
            <v>26953.315999999995</v>
          </cell>
          <cell r="AU128">
            <v>9766.2360000000008</v>
          </cell>
          <cell r="AV128">
            <v>9766.2360000000008</v>
          </cell>
          <cell r="AW128">
            <v>3731.116</v>
          </cell>
          <cell r="AX128">
            <v>529.42700000000002</v>
          </cell>
          <cell r="AY128">
            <v>1090.914</v>
          </cell>
          <cell r="AZ128">
            <v>278.14400000000001</v>
          </cell>
          <cell r="BA128">
            <v>308.76</v>
          </cell>
          <cell r="BB128">
            <v>298.65100000000001</v>
          </cell>
          <cell r="BC128">
            <v>25769.484000000004</v>
          </cell>
          <cell r="BE128">
            <v>68.897999999999996</v>
          </cell>
          <cell r="BF128">
            <v>8263.3050000000003</v>
          </cell>
          <cell r="BG128">
            <v>3825.46</v>
          </cell>
          <cell r="BH128">
            <v>490.49</v>
          </cell>
          <cell r="BI128">
            <v>1213.9880000000001</v>
          </cell>
          <cell r="BJ128">
            <v>284.714</v>
          </cell>
          <cell r="BK128">
            <v>317.52699999999999</v>
          </cell>
          <cell r="BL128">
            <v>313.53399999999999</v>
          </cell>
          <cell r="BM128">
            <v>14777.915999999999</v>
          </cell>
          <cell r="BO128">
            <v>68.897999999999996</v>
          </cell>
          <cell r="BP128">
            <v>8263.3040000000001</v>
          </cell>
          <cell r="BQ128">
            <v>3825.4589999999998</v>
          </cell>
          <cell r="BR128">
            <v>490.49099999999999</v>
          </cell>
          <cell r="BS128">
            <v>1213.9880000000001</v>
          </cell>
          <cell r="BT128">
            <v>284.714</v>
          </cell>
          <cell r="BU128">
            <v>317.52699999999999</v>
          </cell>
          <cell r="BV128">
            <v>313.53399999999999</v>
          </cell>
          <cell r="BW128">
            <v>14777.914999999999</v>
          </cell>
          <cell r="BY128">
            <v>0</v>
          </cell>
          <cell r="BZ128">
            <v>0</v>
          </cell>
          <cell r="CA128">
            <v>0</v>
          </cell>
          <cell r="CB128">
            <v>0</v>
          </cell>
          <cell r="CC128">
            <v>0</v>
          </cell>
          <cell r="CD128">
            <v>0</v>
          </cell>
          <cell r="CE128">
            <v>0</v>
          </cell>
          <cell r="CF128">
            <v>0</v>
          </cell>
          <cell r="CG128">
            <v>0</v>
          </cell>
          <cell r="CI128">
            <v>65.453000000000003</v>
          </cell>
          <cell r="CJ128">
            <v>7850.14</v>
          </cell>
          <cell r="CK128">
            <v>3634.1869999999999</v>
          </cell>
          <cell r="CL128">
            <v>465.96600000000001</v>
          </cell>
          <cell r="CM128">
            <v>1153.289</v>
          </cell>
          <cell r="CN128">
            <v>270.47800000000001</v>
          </cell>
          <cell r="CO128">
            <v>301.65100000000001</v>
          </cell>
          <cell r="CP128">
            <v>297.85700000000003</v>
          </cell>
          <cell r="CQ128">
            <v>14039.021000000001</v>
          </cell>
          <cell r="CS128">
            <v>4.0869999999999997</v>
          </cell>
          <cell r="CT128">
            <v>310.74700000000001</v>
          </cell>
          <cell r="CU128">
            <v>139.65</v>
          </cell>
          <cell r="CV128">
            <v>15.074</v>
          </cell>
          <cell r="CW128">
            <v>38.726999999999997</v>
          </cell>
          <cell r="CX128">
            <v>7.83</v>
          </cell>
          <cell r="CY128">
            <v>8.81</v>
          </cell>
          <cell r="CZ128">
            <v>7.6680000000000001</v>
          </cell>
          <cell r="DB128">
            <v>4.1150000000000002</v>
          </cell>
          <cell r="DC128">
            <v>548.18799999999999</v>
          </cell>
          <cell r="DD128">
            <v>350.27100000000002</v>
          </cell>
          <cell r="DE128">
            <v>48.868000000000002</v>
          </cell>
          <cell r="DF128">
            <v>125.93899999999999</v>
          </cell>
          <cell r="DG128">
            <v>31.227</v>
          </cell>
          <cell r="DH128">
            <v>35.204000000000001</v>
          </cell>
          <cell r="DI128">
            <v>36.984999999999999</v>
          </cell>
          <cell r="DJ128">
            <v>1180.797</v>
          </cell>
          <cell r="DL128">
            <v>0.22062000000000001</v>
          </cell>
          <cell r="DM128">
            <v>0.22062000000000001</v>
          </cell>
          <cell r="DN128">
            <v>0.87283500000000003</v>
          </cell>
          <cell r="DO128">
            <v>1.1972959999999999</v>
          </cell>
          <cell r="DP128">
            <v>1.18468</v>
          </cell>
          <cell r="DQ128">
            <v>1.986728</v>
          </cell>
          <cell r="DS128">
            <v>0</v>
          </cell>
          <cell r="DT128">
            <v>0</v>
          </cell>
          <cell r="DU128">
            <v>0</v>
          </cell>
          <cell r="DV128">
            <v>0</v>
          </cell>
          <cell r="DW128">
            <v>0</v>
          </cell>
          <cell r="DX128">
            <v>0</v>
          </cell>
          <cell r="DY128">
            <v>0</v>
          </cell>
          <cell r="DZ128">
            <v>0</v>
          </cell>
          <cell r="EA128">
            <v>0</v>
          </cell>
          <cell r="EC128">
            <v>0</v>
          </cell>
          <cell r="ED128">
            <v>0</v>
          </cell>
          <cell r="EE128">
            <v>0</v>
          </cell>
          <cell r="EF128">
            <v>0</v>
          </cell>
          <cell r="EG128">
            <v>0</v>
          </cell>
          <cell r="EH128">
            <v>0</v>
          </cell>
          <cell r="EI128">
            <v>0</v>
          </cell>
          <cell r="EJ128">
            <v>0</v>
          </cell>
          <cell r="EK128">
            <v>0</v>
          </cell>
          <cell r="EM128">
            <v>65.685000000000002</v>
          </cell>
          <cell r="EN128">
            <v>66.305000000000007</v>
          </cell>
          <cell r="EP128">
            <v>76.069999999999993</v>
          </cell>
          <cell r="EQ128">
            <v>77.352000000000004</v>
          </cell>
          <cell r="ES128">
            <v>14.005000000000001</v>
          </cell>
          <cell r="ET128">
            <v>16.210999999999999</v>
          </cell>
          <cell r="EX128">
            <v>3020.9949999999999</v>
          </cell>
          <cell r="EY128">
            <v>3632.7890000000002</v>
          </cell>
          <cell r="FA128">
            <v>0.72</v>
          </cell>
          <cell r="FB128">
            <v>0.86399999999999999</v>
          </cell>
          <cell r="FC128">
            <v>64.835999999999999</v>
          </cell>
          <cell r="FD128">
            <v>81.372</v>
          </cell>
          <cell r="FE128">
            <v>29.942</v>
          </cell>
          <cell r="FF128">
            <v>35.335999999999999</v>
          </cell>
          <cell r="FK128">
            <v>2308.3350000000005</v>
          </cell>
          <cell r="FL128">
            <v>2340.3690000000001</v>
          </cell>
          <cell r="FM128">
            <v>2320.96</v>
          </cell>
          <cell r="FN128">
            <v>51.561</v>
          </cell>
          <cell r="FO128">
            <v>24.448</v>
          </cell>
          <cell r="FP128">
            <v>269.14800000000002</v>
          </cell>
          <cell r="FQ128">
            <v>1995.213</v>
          </cell>
          <cell r="FR128">
            <v>2340.3690000000001</v>
          </cell>
          <cell r="FS128">
            <v>0</v>
          </cell>
          <cell r="FU128">
            <v>0.08</v>
          </cell>
          <cell r="FV128">
            <v>-278.95</v>
          </cell>
          <cell r="FW128">
            <v>0</v>
          </cell>
          <cell r="FX128">
            <v>0</v>
          </cell>
          <cell r="FY128">
            <v>0</v>
          </cell>
          <cell r="FZ128">
            <v>158.19999999999999</v>
          </cell>
          <cell r="GA128">
            <v>0.15</v>
          </cell>
          <cell r="GB128">
            <v>-455.25</v>
          </cell>
          <cell r="GE128">
            <v>0.25</v>
          </cell>
          <cell r="GF128">
            <v>-912.25</v>
          </cell>
          <cell r="GO128">
            <v>1.2500000000000001E-2</v>
          </cell>
          <cell r="GP128">
            <v>-175.49</v>
          </cell>
          <cell r="GQ128" t="str">
            <v>72-99-402-093</v>
          </cell>
          <cell r="GR128">
            <v>0</v>
          </cell>
          <cell r="GS128">
            <v>-200</v>
          </cell>
          <cell r="GV128">
            <v>0</v>
          </cell>
          <cell r="GW128">
            <v>0</v>
          </cell>
          <cell r="GX128">
            <v>-454.44</v>
          </cell>
          <cell r="GY128">
            <v>-1567.5</v>
          </cell>
          <cell r="GZ128">
            <v>-2021.94</v>
          </cell>
          <cell r="HC128">
            <v>-2021.94</v>
          </cell>
          <cell r="HE128">
            <v>451.10393397100012</v>
          </cell>
          <cell r="HF128">
            <v>0.76003589999999854</v>
          </cell>
          <cell r="HG128">
            <v>91.152462299999996</v>
          </cell>
          <cell r="HH128">
            <v>166.94976895500014</v>
          </cell>
          <cell r="HI128">
            <v>29.362487104</v>
          </cell>
          <cell r="HJ128">
            <v>71.90889132000008</v>
          </cell>
          <cell r="HK128">
            <v>28.28305980799998</v>
          </cell>
          <cell r="HL128">
            <v>31.541293727999953</v>
          </cell>
          <cell r="HM128">
            <v>31.145934855999929</v>
          </cell>
        </row>
        <row r="129">
          <cell r="B129" t="str">
            <v>72-400-095</v>
          </cell>
          <cell r="C129" t="str">
            <v>Devon-GTH00086</v>
          </cell>
          <cell r="D129" t="str">
            <v>Coomer 1H</v>
          </cell>
          <cell r="E129">
            <v>4791</v>
          </cell>
          <cell r="F129">
            <v>5042</v>
          </cell>
          <cell r="H129">
            <v>1.7947</v>
          </cell>
          <cell r="I129">
            <v>1.7947</v>
          </cell>
          <cell r="J129">
            <v>0.30880000000000002</v>
          </cell>
          <cell r="K129">
            <v>6.3399999999999998E-2</v>
          </cell>
          <cell r="L129">
            <v>5.6399999999999999E-2</v>
          </cell>
          <cell r="M129">
            <v>1.7500000000000002E-2</v>
          </cell>
          <cell r="N129">
            <v>1.01E-2</v>
          </cell>
          <cell r="O129">
            <v>1.61E-2</v>
          </cell>
          <cell r="P129">
            <v>2.2669999999999999</v>
          </cell>
          <cell r="Q129">
            <v>1.2627999999999999</v>
          </cell>
          <cell r="R129">
            <v>1071.5999999999999</v>
          </cell>
          <cell r="T129" t="str">
            <v>PriceTableDevonNGL</v>
          </cell>
          <cell r="Y129">
            <v>41288</v>
          </cell>
          <cell r="Z129">
            <v>14.65</v>
          </cell>
          <cell r="AB129">
            <v>4562.0720000000001</v>
          </cell>
          <cell r="AC129">
            <v>4818.0609999999997</v>
          </cell>
          <cell r="AE129" t="str">
            <v>Yes</v>
          </cell>
          <cell r="AG129" t="str">
            <v>Yes</v>
          </cell>
          <cell r="AI129">
            <v>0.95</v>
          </cell>
          <cell r="AK129">
            <v>8563.68</v>
          </cell>
          <cell r="AL129">
            <v>8563.68</v>
          </cell>
          <cell r="AM129">
            <v>1473.4860000000001</v>
          </cell>
          <cell r="AN129">
            <v>302.52300000000002</v>
          </cell>
          <cell r="AO129">
            <v>269.12099999999998</v>
          </cell>
          <cell r="AP129">
            <v>83.504000000000005</v>
          </cell>
          <cell r="AQ129">
            <v>48.194000000000003</v>
          </cell>
          <cell r="AR129">
            <v>76.823999999999998</v>
          </cell>
          <cell r="AS129">
            <v>19381.012000000002</v>
          </cell>
          <cell r="AU129">
            <v>8187.5510000000004</v>
          </cell>
          <cell r="AV129">
            <v>8187.5510000000004</v>
          </cell>
          <cell r="AW129">
            <v>1408.768</v>
          </cell>
          <cell r="AX129">
            <v>289.23500000000001</v>
          </cell>
          <cell r="AY129">
            <v>257.30099999999999</v>
          </cell>
          <cell r="AZ129">
            <v>79.835999999999999</v>
          </cell>
          <cell r="BA129">
            <v>46.076999999999998</v>
          </cell>
          <cell r="BB129">
            <v>73.448999999999998</v>
          </cell>
          <cell r="BC129">
            <v>18529.768000000004</v>
          </cell>
          <cell r="BE129">
            <v>57.761000000000003</v>
          </cell>
          <cell r="BF129">
            <v>6927.5640000000003</v>
          </cell>
          <cell r="BG129">
            <v>1444.39</v>
          </cell>
          <cell r="BH129">
            <v>267.964</v>
          </cell>
          <cell r="BI129">
            <v>286.32900000000001</v>
          </cell>
          <cell r="BJ129">
            <v>81.721999999999994</v>
          </cell>
          <cell r="BK129">
            <v>47.386000000000003</v>
          </cell>
          <cell r="BL129">
            <v>77.11</v>
          </cell>
          <cell r="BM129">
            <v>9190.2260000000006</v>
          </cell>
          <cell r="BO129">
            <v>57.761000000000003</v>
          </cell>
          <cell r="BP129">
            <v>6927.5640000000003</v>
          </cell>
          <cell r="BQ129">
            <v>1444.3889999999999</v>
          </cell>
          <cell r="BR129">
            <v>267.96300000000002</v>
          </cell>
          <cell r="BS129">
            <v>286.32900000000001</v>
          </cell>
          <cell r="BT129">
            <v>81.721999999999994</v>
          </cell>
          <cell r="BU129">
            <v>47.384999999999998</v>
          </cell>
          <cell r="BV129">
            <v>77.108999999999995</v>
          </cell>
          <cell r="BW129">
            <v>9190.2219999999998</v>
          </cell>
          <cell r="BY129">
            <v>0</v>
          </cell>
          <cell r="BZ129">
            <v>0</v>
          </cell>
          <cell r="CA129">
            <v>0</v>
          </cell>
          <cell r="CB129">
            <v>0</v>
          </cell>
          <cell r="CC129">
            <v>0</v>
          </cell>
          <cell r="CD129">
            <v>0</v>
          </cell>
          <cell r="CE129">
            <v>0</v>
          </cell>
          <cell r="CF129">
            <v>0</v>
          </cell>
          <cell r="CG129">
            <v>0</v>
          </cell>
          <cell r="CI129">
            <v>54.872999999999998</v>
          </cell>
          <cell r="CJ129">
            <v>6581.1859999999997</v>
          </cell>
          <cell r="CK129">
            <v>1372.171</v>
          </cell>
          <cell r="CL129">
            <v>254.566</v>
          </cell>
          <cell r="CM129">
            <v>272.01299999999998</v>
          </cell>
          <cell r="CN129">
            <v>77.635999999999996</v>
          </cell>
          <cell r="CO129">
            <v>45.017000000000003</v>
          </cell>
          <cell r="CP129">
            <v>73.254999999999995</v>
          </cell>
          <cell r="CQ129">
            <v>8730.7170000000006</v>
          </cell>
          <cell r="CS129">
            <v>3.427</v>
          </cell>
          <cell r="CT129">
            <v>260.51600000000002</v>
          </cell>
          <cell r="CU129">
            <v>52.728000000000002</v>
          </cell>
          <cell r="CV129">
            <v>8.2349999999999994</v>
          </cell>
          <cell r="CW129">
            <v>9.1340000000000003</v>
          </cell>
          <cell r="CX129">
            <v>2.2469999999999999</v>
          </cell>
          <cell r="CY129">
            <v>1.3149999999999999</v>
          </cell>
          <cell r="CZ129">
            <v>1.8859999999999999</v>
          </cell>
          <cell r="DB129">
            <v>3.45</v>
          </cell>
          <cell r="DC129">
            <v>459.57499999999999</v>
          </cell>
          <cell r="DD129">
            <v>132.25299999999999</v>
          </cell>
          <cell r="DE129">
            <v>26.696999999999999</v>
          </cell>
          <cell r="DF129">
            <v>29.704000000000001</v>
          </cell>
          <cell r="DG129">
            <v>8.9629999999999992</v>
          </cell>
          <cell r="DH129">
            <v>5.2539999999999996</v>
          </cell>
          <cell r="DI129">
            <v>9.0960000000000001</v>
          </cell>
          <cell r="DJ129">
            <v>674.99199999999996</v>
          </cell>
          <cell r="DL129">
            <v>0.22062000000000001</v>
          </cell>
          <cell r="DM129">
            <v>0.22062000000000001</v>
          </cell>
          <cell r="DN129">
            <v>0.87283500000000003</v>
          </cell>
          <cell r="DO129">
            <v>1.1972959999999999</v>
          </cell>
          <cell r="DP129">
            <v>1.18468</v>
          </cell>
          <cell r="DQ129">
            <v>1.986728</v>
          </cell>
          <cell r="DS129">
            <v>0</v>
          </cell>
          <cell r="DT129">
            <v>0</v>
          </cell>
          <cell r="DU129">
            <v>0</v>
          </cell>
          <cell r="DV129">
            <v>0</v>
          </cell>
          <cell r="DW129">
            <v>0</v>
          </cell>
          <cell r="DX129">
            <v>0</v>
          </cell>
          <cell r="DY129">
            <v>0</v>
          </cell>
          <cell r="DZ129">
            <v>0</v>
          </cell>
          <cell r="EA129">
            <v>0</v>
          </cell>
          <cell r="EC129">
            <v>0</v>
          </cell>
          <cell r="ED129">
            <v>0</v>
          </cell>
          <cell r="EE129">
            <v>0</v>
          </cell>
          <cell r="EF129">
            <v>0</v>
          </cell>
          <cell r="EG129">
            <v>0</v>
          </cell>
          <cell r="EH129">
            <v>0</v>
          </cell>
          <cell r="EI129">
            <v>0</v>
          </cell>
          <cell r="EJ129">
            <v>0</v>
          </cell>
          <cell r="EK129">
            <v>0</v>
          </cell>
          <cell r="EM129">
            <v>90.759999999999991</v>
          </cell>
          <cell r="EN129">
            <v>91.617000000000004</v>
          </cell>
          <cell r="EP129">
            <v>105.10899999999999</v>
          </cell>
          <cell r="EQ129">
            <v>106.881</v>
          </cell>
          <cell r="ES129">
            <v>19.349999999999998</v>
          </cell>
          <cell r="ET129">
            <v>22.398</v>
          </cell>
          <cell r="EX129">
            <v>4771.6499999999996</v>
          </cell>
          <cell r="EY129">
            <v>5019.6019999999999</v>
          </cell>
          <cell r="FA129">
            <v>1.137</v>
          </cell>
          <cell r="FB129">
            <v>1.194</v>
          </cell>
          <cell r="FC129">
            <v>102.408</v>
          </cell>
          <cell r="FD129">
            <v>112.43600000000001</v>
          </cell>
          <cell r="FE129">
            <v>47.292999999999999</v>
          </cell>
          <cell r="FF129">
            <v>48.825000000000003</v>
          </cell>
          <cell r="FK129">
            <v>4146.1119999999992</v>
          </cell>
          <cell r="FL129">
            <v>4203.6499999999996</v>
          </cell>
          <cell r="FM129">
            <v>4168.7879999999996</v>
          </cell>
          <cell r="FN129">
            <v>92.611000000000004</v>
          </cell>
          <cell r="FO129">
            <v>43.911000000000001</v>
          </cell>
          <cell r="FP129">
            <v>483.42899999999997</v>
          </cell>
          <cell r="FQ129">
            <v>3583.6990000000001</v>
          </cell>
          <cell r="FR129">
            <v>4203.6499999999996</v>
          </cell>
          <cell r="FS129">
            <v>0</v>
          </cell>
          <cell r="FU129">
            <v>0.08</v>
          </cell>
          <cell r="FV129">
            <v>-385.44</v>
          </cell>
          <cell r="FW129">
            <v>0</v>
          </cell>
          <cell r="FX129">
            <v>0</v>
          </cell>
          <cell r="FY129">
            <v>0</v>
          </cell>
          <cell r="FZ129">
            <v>310.60000000000002</v>
          </cell>
          <cell r="GA129">
            <v>0.1</v>
          </cell>
          <cell r="GB129">
            <v>-479.1</v>
          </cell>
          <cell r="GE129">
            <v>0.25</v>
          </cell>
          <cell r="GF129">
            <v>-1260.5</v>
          </cell>
          <cell r="GO129">
            <v>1.2500000000000001E-2</v>
          </cell>
          <cell r="GP129">
            <v>-109.13</v>
          </cell>
          <cell r="GQ129" t="str">
            <v xml:space="preserve"> </v>
          </cell>
          <cell r="GR129">
            <v>0</v>
          </cell>
          <cell r="GS129">
            <v>0</v>
          </cell>
          <cell r="GV129">
            <v>0</v>
          </cell>
          <cell r="GW129">
            <v>0</v>
          </cell>
          <cell r="GX129">
            <v>-494.57</v>
          </cell>
          <cell r="GY129">
            <v>-1739.6</v>
          </cell>
          <cell r="GZ129">
            <v>-2234.17</v>
          </cell>
          <cell r="HC129">
            <v>-2234.17</v>
          </cell>
          <cell r="HE129">
            <v>193.57475215300022</v>
          </cell>
          <cell r="HF129">
            <v>0.63715056000000114</v>
          </cell>
          <cell r="HG129">
            <v>76.41791436000014</v>
          </cell>
          <cell r="HH129">
            <v>63.035270865000044</v>
          </cell>
          <cell r="HI129">
            <v>16.041371807999994</v>
          </cell>
          <cell r="HJ129">
            <v>16.959878880000037</v>
          </cell>
          <cell r="HK129">
            <v>8.1177706079999972</v>
          </cell>
          <cell r="HL129">
            <v>4.7065586319999992</v>
          </cell>
          <cell r="HM129">
            <v>7.658836440000008</v>
          </cell>
        </row>
        <row r="130">
          <cell r="B130" t="str">
            <v>72-400-100</v>
          </cell>
          <cell r="C130" t="str">
            <v>Devon-GTH00086</v>
          </cell>
          <cell r="D130" t="str">
            <v>White 2-H</v>
          </cell>
          <cell r="E130">
            <v>3881</v>
          </cell>
          <cell r="F130">
            <v>4294</v>
          </cell>
          <cell r="H130">
            <v>2.3748</v>
          </cell>
          <cell r="I130">
            <v>2.3748</v>
          </cell>
          <cell r="J130">
            <v>0.58389999999999997</v>
          </cell>
          <cell r="K130">
            <v>0.1363</v>
          </cell>
          <cell r="L130">
            <v>0.1444</v>
          </cell>
          <cell r="M130">
            <v>5.5199999999999999E-2</v>
          </cell>
          <cell r="N130">
            <v>3.8300000000000001E-2</v>
          </cell>
          <cell r="O130">
            <v>8.3299999999999999E-2</v>
          </cell>
          <cell r="P130">
            <v>3.4161999999999999</v>
          </cell>
          <cell r="Q130">
            <v>0.85580000000000001</v>
          </cell>
          <cell r="R130">
            <v>1125.2</v>
          </cell>
          <cell r="T130" t="str">
            <v>PriceTableDevonNGL</v>
          </cell>
          <cell r="Y130">
            <v>41366</v>
          </cell>
          <cell r="Z130">
            <v>14.65</v>
          </cell>
          <cell r="AB130">
            <v>3694.7849999999999</v>
          </cell>
          <cell r="AC130">
            <v>4103.2830000000004</v>
          </cell>
          <cell r="AE130" t="str">
            <v>Yes</v>
          </cell>
          <cell r="AG130" t="str">
            <v>Yes</v>
          </cell>
          <cell r="AI130">
            <v>0.95</v>
          </cell>
          <cell r="AK130">
            <v>9177.4619999999995</v>
          </cell>
          <cell r="AL130">
            <v>9177.4619999999995</v>
          </cell>
          <cell r="AM130">
            <v>2256.4929999999999</v>
          </cell>
          <cell r="AN130">
            <v>526.73400000000004</v>
          </cell>
          <cell r="AO130">
            <v>558.03700000000003</v>
          </cell>
          <cell r="AP130">
            <v>213.322</v>
          </cell>
          <cell r="AQ130">
            <v>148.011</v>
          </cell>
          <cell r="AR130">
            <v>321.91500000000002</v>
          </cell>
          <cell r="AS130">
            <v>22379.435999999998</v>
          </cell>
          <cell r="AU130">
            <v>8774.375</v>
          </cell>
          <cell r="AV130">
            <v>8774.375</v>
          </cell>
          <cell r="AW130">
            <v>2157.3850000000002</v>
          </cell>
          <cell r="AX130">
            <v>503.59899999999999</v>
          </cell>
          <cell r="AY130">
            <v>533.52700000000004</v>
          </cell>
          <cell r="AZ130">
            <v>203.952</v>
          </cell>
          <cell r="BA130">
            <v>141.51</v>
          </cell>
          <cell r="BB130">
            <v>307.77600000000001</v>
          </cell>
          <cell r="BC130">
            <v>21396.499</v>
          </cell>
          <cell r="BE130">
            <v>61.901000000000003</v>
          </cell>
          <cell r="BF130">
            <v>7424.0810000000001</v>
          </cell>
          <cell r="BG130">
            <v>2211.9349999999999</v>
          </cell>
          <cell r="BH130">
            <v>466.56200000000001</v>
          </cell>
          <cell r="BI130">
            <v>593.71799999999996</v>
          </cell>
          <cell r="BJ130">
            <v>208.77</v>
          </cell>
          <cell r="BK130">
            <v>145.52799999999999</v>
          </cell>
          <cell r="BL130">
            <v>323.113</v>
          </cell>
          <cell r="BM130">
            <v>11435.608</v>
          </cell>
          <cell r="BO130">
            <v>61.901000000000003</v>
          </cell>
          <cell r="BP130">
            <v>7424.0810000000001</v>
          </cell>
          <cell r="BQ130">
            <v>2211.9360000000001</v>
          </cell>
          <cell r="BR130">
            <v>466.56200000000001</v>
          </cell>
          <cell r="BS130">
            <v>593.71799999999996</v>
          </cell>
          <cell r="BT130">
            <v>208.76900000000001</v>
          </cell>
          <cell r="BU130">
            <v>145.52799999999999</v>
          </cell>
          <cell r="BV130">
            <v>323.113</v>
          </cell>
          <cell r="BW130">
            <v>11435.608</v>
          </cell>
          <cell r="BY130">
            <v>0</v>
          </cell>
          <cell r="BZ130">
            <v>0</v>
          </cell>
          <cell r="CA130">
            <v>0</v>
          </cell>
          <cell r="CB130">
            <v>0</v>
          </cell>
          <cell r="CC130">
            <v>0</v>
          </cell>
          <cell r="CD130">
            <v>0</v>
          </cell>
          <cell r="CE130">
            <v>0</v>
          </cell>
          <cell r="CF130">
            <v>0</v>
          </cell>
          <cell r="CG130">
            <v>0</v>
          </cell>
          <cell r="CI130">
            <v>58.805999999999997</v>
          </cell>
          <cell r="CJ130">
            <v>7052.8770000000004</v>
          </cell>
          <cell r="CK130">
            <v>2101.3380000000002</v>
          </cell>
          <cell r="CL130">
            <v>443.23399999999998</v>
          </cell>
          <cell r="CM130">
            <v>564.03200000000004</v>
          </cell>
          <cell r="CN130">
            <v>198.33199999999999</v>
          </cell>
          <cell r="CO130">
            <v>138.25200000000001</v>
          </cell>
          <cell r="CP130">
            <v>306.95699999999999</v>
          </cell>
          <cell r="CQ130">
            <v>10863.828000000001</v>
          </cell>
          <cell r="CS130">
            <v>3.6720000000000002</v>
          </cell>
          <cell r="CT130">
            <v>279.18799999999999</v>
          </cell>
          <cell r="CU130">
            <v>80.747</v>
          </cell>
          <cell r="CV130">
            <v>14.339</v>
          </cell>
          <cell r="CW130">
            <v>18.940000000000001</v>
          </cell>
          <cell r="CX130">
            <v>5.7409999999999997</v>
          </cell>
          <cell r="CY130">
            <v>4.0380000000000003</v>
          </cell>
          <cell r="CZ130">
            <v>7.9020000000000001</v>
          </cell>
          <cell r="DB130">
            <v>3.6970000000000001</v>
          </cell>
          <cell r="DC130">
            <v>492.51400000000001</v>
          </cell>
          <cell r="DD130">
            <v>202.53100000000001</v>
          </cell>
          <cell r="DE130">
            <v>46.484000000000002</v>
          </cell>
          <cell r="DF130">
            <v>61.591999999999999</v>
          </cell>
          <cell r="DG130">
            <v>22.898</v>
          </cell>
          <cell r="DH130">
            <v>16.135000000000002</v>
          </cell>
          <cell r="DI130">
            <v>38.115000000000002</v>
          </cell>
          <cell r="DJ130">
            <v>883.96600000000001</v>
          </cell>
          <cell r="DL130">
            <v>0.22062000000000001</v>
          </cell>
          <cell r="DM130">
            <v>0.22062000000000001</v>
          </cell>
          <cell r="DN130">
            <v>0.87283500000000003</v>
          </cell>
          <cell r="DO130">
            <v>1.1972959999999999</v>
          </cell>
          <cell r="DP130">
            <v>1.18468</v>
          </cell>
          <cell r="DQ130">
            <v>1.986728</v>
          </cell>
          <cell r="DS130">
            <v>0</v>
          </cell>
          <cell r="DT130">
            <v>0</v>
          </cell>
          <cell r="DU130">
            <v>0</v>
          </cell>
          <cell r="DV130">
            <v>0</v>
          </cell>
          <cell r="DW130">
            <v>0</v>
          </cell>
          <cell r="DX130">
            <v>0</v>
          </cell>
          <cell r="DY130">
            <v>0</v>
          </cell>
          <cell r="DZ130">
            <v>0</v>
          </cell>
          <cell r="EA130">
            <v>0</v>
          </cell>
          <cell r="EC130">
            <v>0</v>
          </cell>
          <cell r="ED130">
            <v>0</v>
          </cell>
          <cell r="EE130">
            <v>0</v>
          </cell>
          <cell r="EF130">
            <v>0</v>
          </cell>
          <cell r="EG130">
            <v>0</v>
          </cell>
          <cell r="EH130">
            <v>0</v>
          </cell>
          <cell r="EI130">
            <v>0</v>
          </cell>
          <cell r="EJ130">
            <v>0</v>
          </cell>
          <cell r="EK130">
            <v>0</v>
          </cell>
          <cell r="EM130">
            <v>77.294999999999987</v>
          </cell>
          <cell r="EN130">
            <v>78.025000000000006</v>
          </cell>
          <cell r="EP130">
            <v>89.516000000000005</v>
          </cell>
          <cell r="EQ130">
            <v>91.025000000000006</v>
          </cell>
          <cell r="ES130">
            <v>16.48</v>
          </cell>
          <cell r="ET130">
            <v>19.076000000000001</v>
          </cell>
          <cell r="EX130">
            <v>3864.52</v>
          </cell>
          <cell r="EY130">
            <v>4274.924</v>
          </cell>
          <cell r="FA130">
            <v>0.92100000000000004</v>
          </cell>
          <cell r="FB130">
            <v>1.0169999999999999</v>
          </cell>
          <cell r="FC130">
            <v>82.938999999999993</v>
          </cell>
          <cell r="FD130">
            <v>95.756</v>
          </cell>
          <cell r="FE130">
            <v>38.302</v>
          </cell>
          <cell r="FF130">
            <v>41.582000000000001</v>
          </cell>
          <cell r="FK130">
            <v>3221.9079999999999</v>
          </cell>
          <cell r="FL130">
            <v>3266.62</v>
          </cell>
          <cell r="FM130">
            <v>3239.529</v>
          </cell>
          <cell r="FN130">
            <v>71.966999999999999</v>
          </cell>
          <cell r="FO130">
            <v>34.122999999999998</v>
          </cell>
          <cell r="FP130">
            <v>375.66899999999998</v>
          </cell>
          <cell r="FQ130">
            <v>2784.8609999999999</v>
          </cell>
          <cell r="FR130">
            <v>3266.62</v>
          </cell>
          <cell r="FS130">
            <v>0</v>
          </cell>
          <cell r="FU130">
            <v>0.08</v>
          </cell>
          <cell r="FV130">
            <v>-328.26</v>
          </cell>
          <cell r="FW130">
            <v>0</v>
          </cell>
          <cell r="FX130">
            <v>0</v>
          </cell>
          <cell r="FY130">
            <v>0</v>
          </cell>
          <cell r="FZ130">
            <v>222.6</v>
          </cell>
          <cell r="GA130">
            <v>0.15</v>
          </cell>
          <cell r="GB130">
            <v>-582.15</v>
          </cell>
          <cell r="GE130">
            <v>0.25</v>
          </cell>
          <cell r="GF130">
            <v>-1073.5</v>
          </cell>
          <cell r="GO130">
            <v>1.2500000000000001E-2</v>
          </cell>
          <cell r="GP130">
            <v>-135.80000000000001</v>
          </cell>
          <cell r="GQ130" t="str">
            <v>72-402-100</v>
          </cell>
          <cell r="GR130">
            <v>1079</v>
          </cell>
          <cell r="GS130">
            <v>-200</v>
          </cell>
          <cell r="GV130">
            <v>0</v>
          </cell>
          <cell r="GW130">
            <v>0</v>
          </cell>
          <cell r="GX130">
            <v>-464.06</v>
          </cell>
          <cell r="GY130">
            <v>-1855.65</v>
          </cell>
          <cell r="GZ130">
            <v>-2319.71</v>
          </cell>
          <cell r="HC130">
            <v>-2319.71</v>
          </cell>
          <cell r="HE130">
            <v>309.50018680299968</v>
          </cell>
          <cell r="HF130">
            <v>0.68281890000000134</v>
          </cell>
          <cell r="HG130">
            <v>81.895026479999942</v>
          </cell>
          <cell r="HH130">
            <v>96.532932494999784</v>
          </cell>
          <cell r="HI130">
            <v>27.930521088000035</v>
          </cell>
          <cell r="HJ130">
            <v>35.168410479999906</v>
          </cell>
          <cell r="HK130">
            <v>20.737466864000034</v>
          </cell>
          <cell r="HL130">
            <v>14.455432927999965</v>
          </cell>
          <cell r="HM130">
            <v>32.097577568000013</v>
          </cell>
        </row>
        <row r="131">
          <cell r="B131" t="str">
            <v>72-400-105</v>
          </cell>
          <cell r="C131" t="str">
            <v>Devon-GTH00086</v>
          </cell>
          <cell r="D131" t="str">
            <v>M &amp; J Bar None A 1H</v>
          </cell>
          <cell r="E131">
            <v>731</v>
          </cell>
          <cell r="F131">
            <v>882</v>
          </cell>
          <cell r="H131">
            <v>3.1991000000000001</v>
          </cell>
          <cell r="I131">
            <v>3.1991000000000001</v>
          </cell>
          <cell r="J131">
            <v>1.1895</v>
          </cell>
          <cell r="K131">
            <v>0.17499999999999999</v>
          </cell>
          <cell r="L131">
            <v>0.36720000000000003</v>
          </cell>
          <cell r="M131">
            <v>0.10979999999999999</v>
          </cell>
          <cell r="N131">
            <v>0.1249</v>
          </cell>
          <cell r="O131">
            <v>0.19889999999999999</v>
          </cell>
          <cell r="P131">
            <v>5.3643999999999998</v>
          </cell>
          <cell r="Q131">
            <v>0.38979999999999998</v>
          </cell>
          <cell r="R131">
            <v>1225.0999999999999</v>
          </cell>
          <cell r="T131" t="str">
            <v>PriceTableDevonNGL</v>
          </cell>
          <cell r="Y131">
            <v>41414</v>
          </cell>
          <cell r="Z131">
            <v>14.65</v>
          </cell>
          <cell r="AB131">
            <v>695.65800000000002</v>
          </cell>
          <cell r="AC131">
            <v>842.82600000000002</v>
          </cell>
          <cell r="AE131" t="str">
            <v>Yes</v>
          </cell>
          <cell r="AG131" t="str">
            <v>Yes</v>
          </cell>
          <cell r="AI131">
            <v>0.95</v>
          </cell>
          <cell r="AK131">
            <v>2327.7159999999999</v>
          </cell>
          <cell r="AL131">
            <v>2327.7159999999999</v>
          </cell>
          <cell r="AM131">
            <v>865.49900000000002</v>
          </cell>
          <cell r="AN131">
            <v>127.333</v>
          </cell>
          <cell r="AO131">
            <v>267.18099999999998</v>
          </cell>
          <cell r="AP131">
            <v>79.891999999999996</v>
          </cell>
          <cell r="AQ131">
            <v>90.879000000000005</v>
          </cell>
          <cell r="AR131">
            <v>144.72300000000001</v>
          </cell>
          <cell r="AS131">
            <v>6230.9389999999985</v>
          </cell>
          <cell r="AU131">
            <v>2225.48</v>
          </cell>
          <cell r="AV131">
            <v>2225.48</v>
          </cell>
          <cell r="AW131">
            <v>827.48500000000001</v>
          </cell>
          <cell r="AX131">
            <v>121.74</v>
          </cell>
          <cell r="AY131">
            <v>255.446</v>
          </cell>
          <cell r="AZ131">
            <v>76.382999999999996</v>
          </cell>
          <cell r="BA131">
            <v>86.888000000000005</v>
          </cell>
          <cell r="BB131">
            <v>138.36600000000001</v>
          </cell>
          <cell r="BC131">
            <v>5957.2679999999991</v>
          </cell>
          <cell r="BE131">
            <v>15.7</v>
          </cell>
          <cell r="BF131">
            <v>1882.999</v>
          </cell>
          <cell r="BG131">
            <v>848.40800000000002</v>
          </cell>
          <cell r="BH131">
            <v>112.78700000000001</v>
          </cell>
          <cell r="BI131">
            <v>284.26499999999999</v>
          </cell>
          <cell r="BJ131">
            <v>78.186999999999998</v>
          </cell>
          <cell r="BK131">
            <v>89.355000000000004</v>
          </cell>
          <cell r="BL131">
            <v>145.262</v>
          </cell>
          <cell r="BM131">
            <v>3456.9629999999997</v>
          </cell>
          <cell r="BO131">
            <v>15.7</v>
          </cell>
          <cell r="BP131">
            <v>1883</v>
          </cell>
          <cell r="BQ131">
            <v>848.40800000000002</v>
          </cell>
          <cell r="BR131">
            <v>112.78700000000001</v>
          </cell>
          <cell r="BS131">
            <v>284.26499999999999</v>
          </cell>
          <cell r="BT131">
            <v>78.186999999999998</v>
          </cell>
          <cell r="BU131">
            <v>89.355000000000004</v>
          </cell>
          <cell r="BV131">
            <v>145.261</v>
          </cell>
          <cell r="BW131">
            <v>3456.9629999999997</v>
          </cell>
          <cell r="BY131">
            <v>0</v>
          </cell>
          <cell r="BZ131">
            <v>0</v>
          </cell>
          <cell r="CA131">
            <v>0</v>
          </cell>
          <cell r="CB131">
            <v>0</v>
          </cell>
          <cell r="CC131">
            <v>0</v>
          </cell>
          <cell r="CD131">
            <v>0</v>
          </cell>
          <cell r="CE131">
            <v>0</v>
          </cell>
          <cell r="CF131">
            <v>0</v>
          </cell>
          <cell r="CG131">
            <v>0</v>
          </cell>
          <cell r="CI131">
            <v>14.914999999999999</v>
          </cell>
          <cell r="CJ131">
            <v>1788.8489999999999</v>
          </cell>
          <cell r="CK131">
            <v>805.98800000000006</v>
          </cell>
          <cell r="CL131">
            <v>107.148</v>
          </cell>
          <cell r="CM131">
            <v>270.05200000000002</v>
          </cell>
          <cell r="CN131">
            <v>74.278000000000006</v>
          </cell>
          <cell r="CO131">
            <v>84.887</v>
          </cell>
          <cell r="CP131">
            <v>137.999</v>
          </cell>
          <cell r="CQ131">
            <v>3284.116</v>
          </cell>
          <cell r="CS131">
            <v>0.93100000000000005</v>
          </cell>
          <cell r="CT131">
            <v>70.811999999999998</v>
          </cell>
          <cell r="CU131">
            <v>30.971</v>
          </cell>
          <cell r="CV131">
            <v>3.4660000000000002</v>
          </cell>
          <cell r="CW131">
            <v>9.0679999999999996</v>
          </cell>
          <cell r="CX131">
            <v>2.15</v>
          </cell>
          <cell r="CY131">
            <v>2.4790000000000001</v>
          </cell>
          <cell r="CZ131">
            <v>3.5529999999999999</v>
          </cell>
          <cell r="DB131">
            <v>0.93799999999999994</v>
          </cell>
          <cell r="DC131">
            <v>124.91800000000001</v>
          </cell>
          <cell r="DD131">
            <v>77.683000000000007</v>
          </cell>
          <cell r="DE131">
            <v>11.237</v>
          </cell>
          <cell r="DF131">
            <v>29.49</v>
          </cell>
          <cell r="DG131">
            <v>8.5760000000000005</v>
          </cell>
          <cell r="DH131">
            <v>9.907</v>
          </cell>
          <cell r="DI131">
            <v>17.135999999999999</v>
          </cell>
          <cell r="DJ131">
            <v>279.88500000000005</v>
          </cell>
          <cell r="DL131">
            <v>0.22062000000000001</v>
          </cell>
          <cell r="DM131">
            <v>0.22062000000000001</v>
          </cell>
          <cell r="DN131">
            <v>0.87283500000000003</v>
          </cell>
          <cell r="DO131">
            <v>1.1972959999999999</v>
          </cell>
          <cell r="DP131">
            <v>1.18468</v>
          </cell>
          <cell r="DQ131">
            <v>1.986728</v>
          </cell>
          <cell r="DS131">
            <v>0</v>
          </cell>
          <cell r="DT131">
            <v>0</v>
          </cell>
          <cell r="DU131">
            <v>0</v>
          </cell>
          <cell r="DV131">
            <v>0</v>
          </cell>
          <cell r="DW131">
            <v>0</v>
          </cell>
          <cell r="DX131">
            <v>0</v>
          </cell>
          <cell r="DY131">
            <v>0</v>
          </cell>
          <cell r="DZ131">
            <v>0</v>
          </cell>
          <cell r="EA131">
            <v>0</v>
          </cell>
          <cell r="EC131">
            <v>0</v>
          </cell>
          <cell r="ED131">
            <v>0</v>
          </cell>
          <cell r="EE131">
            <v>0</v>
          </cell>
          <cell r="EF131">
            <v>0</v>
          </cell>
          <cell r="EG131">
            <v>0</v>
          </cell>
          <cell r="EH131">
            <v>0</v>
          </cell>
          <cell r="EI131">
            <v>0</v>
          </cell>
          <cell r="EJ131">
            <v>0</v>
          </cell>
          <cell r="EK131">
            <v>0</v>
          </cell>
          <cell r="EM131">
            <v>15.877000000000001</v>
          </cell>
          <cell r="EN131">
            <v>16.027000000000001</v>
          </cell>
          <cell r="EP131">
            <v>18.387</v>
          </cell>
          <cell r="EQ131">
            <v>18.696999999999999</v>
          </cell>
          <cell r="ES131">
            <v>3.3839999999999999</v>
          </cell>
          <cell r="ET131">
            <v>3.9180000000000001</v>
          </cell>
          <cell r="EX131">
            <v>727.61599999999999</v>
          </cell>
          <cell r="EY131">
            <v>878.08199999999999</v>
          </cell>
          <cell r="FA131">
            <v>0.17299999999999999</v>
          </cell>
          <cell r="FB131">
            <v>0.20899999999999999</v>
          </cell>
          <cell r="FC131">
            <v>15.616</v>
          </cell>
          <cell r="FD131">
            <v>19.667999999999999</v>
          </cell>
          <cell r="FE131">
            <v>7.2119999999999997</v>
          </cell>
          <cell r="FF131">
            <v>8.5410000000000004</v>
          </cell>
          <cell r="FK131">
            <v>563.47299999999984</v>
          </cell>
          <cell r="FL131">
            <v>571.29300000000001</v>
          </cell>
          <cell r="FM131">
            <v>566.55499999999995</v>
          </cell>
          <cell r="FN131">
            <v>12.586</v>
          </cell>
          <cell r="FO131">
            <v>5.968</v>
          </cell>
          <cell r="FP131">
            <v>65.7</v>
          </cell>
          <cell r="FQ131">
            <v>487.03899999999999</v>
          </cell>
          <cell r="FR131">
            <v>571.29300000000001</v>
          </cell>
          <cell r="FS131">
            <v>0</v>
          </cell>
          <cell r="FU131">
            <v>0.08</v>
          </cell>
          <cell r="FV131">
            <v>-67.430000000000007</v>
          </cell>
          <cell r="FW131">
            <v>0</v>
          </cell>
          <cell r="FX131">
            <v>0</v>
          </cell>
          <cell r="FY131">
            <v>0</v>
          </cell>
          <cell r="FZ131">
            <v>168.9</v>
          </cell>
          <cell r="GA131">
            <v>0.15</v>
          </cell>
          <cell r="GB131">
            <v>-109.65</v>
          </cell>
          <cell r="GE131">
            <v>0.25</v>
          </cell>
          <cell r="GF131">
            <v>-220.5</v>
          </cell>
          <cell r="GO131">
            <v>1.2500000000000001E-2</v>
          </cell>
          <cell r="GP131">
            <v>-41.05</v>
          </cell>
          <cell r="GQ131" t="str">
            <v>72-402-105</v>
          </cell>
          <cell r="GR131">
            <v>48</v>
          </cell>
          <cell r="GS131">
            <v>-200</v>
          </cell>
          <cell r="GV131">
            <v>0</v>
          </cell>
          <cell r="GW131">
            <v>0</v>
          </cell>
          <cell r="GX131">
            <v>-108.48</v>
          </cell>
          <cell r="GY131">
            <v>-530.15</v>
          </cell>
          <cell r="GZ131">
            <v>-638.63000000000011</v>
          </cell>
          <cell r="HC131">
            <v>-638.63000000000011</v>
          </cell>
          <cell r="HE131">
            <v>112.63205530399996</v>
          </cell>
          <cell r="HF131">
            <v>0.17318670000000003</v>
          </cell>
          <cell r="HG131">
            <v>20.771373000000022</v>
          </cell>
          <cell r="HH131">
            <v>37.025660699999968</v>
          </cell>
          <cell r="HI131">
            <v>6.7515521440000112</v>
          </cell>
          <cell r="HJ131">
            <v>16.837856839999958</v>
          </cell>
          <cell r="HK131">
            <v>7.7661197519999838</v>
          </cell>
          <cell r="HL131">
            <v>8.8767007040000081</v>
          </cell>
          <cell r="HM131">
            <v>14.42960546400001</v>
          </cell>
        </row>
        <row r="132">
          <cell r="B132" t="str">
            <v>72-400-107</v>
          </cell>
          <cell r="C132" t="str">
            <v>Devon-GTH00086</v>
          </cell>
          <cell r="D132" t="str">
            <v>Snipes South 1H</v>
          </cell>
          <cell r="E132">
            <v>0</v>
          </cell>
          <cell r="F132">
            <v>0</v>
          </cell>
          <cell r="H132">
            <v>2.0571999999999999</v>
          </cell>
          <cell r="I132">
            <v>2.0571999999999999</v>
          </cell>
          <cell r="J132">
            <v>0.42599999999999999</v>
          </cell>
          <cell r="K132">
            <v>9.35E-2</v>
          </cell>
          <cell r="L132">
            <v>8.8900000000000007E-2</v>
          </cell>
          <cell r="M132">
            <v>3.3399999999999999E-2</v>
          </cell>
          <cell r="N132">
            <v>2.0400000000000001E-2</v>
          </cell>
          <cell r="O132">
            <v>4.0099999999999997E-2</v>
          </cell>
          <cell r="P132">
            <v>2.7595000000000001</v>
          </cell>
          <cell r="Q132">
            <v>1.0611999999999999</v>
          </cell>
          <cell r="R132">
            <v>1093.0999999999999</v>
          </cell>
          <cell r="T132" t="str">
            <v>PriceTableDevonNGL</v>
          </cell>
          <cell r="Y132">
            <v>41317</v>
          </cell>
          <cell r="Z132">
            <v>14.65</v>
          </cell>
          <cell r="AB132">
            <v>0</v>
          </cell>
          <cell r="AC132">
            <v>0</v>
          </cell>
          <cell r="AE132" t="str">
            <v>Yes</v>
          </cell>
          <cell r="AG132" t="str">
            <v>Yes</v>
          </cell>
          <cell r="AI132">
            <v>0.95</v>
          </cell>
          <cell r="AK132">
            <v>0</v>
          </cell>
          <cell r="AL132">
            <v>0</v>
          </cell>
          <cell r="AM132">
            <v>0</v>
          </cell>
          <cell r="AN132">
            <v>0</v>
          </cell>
          <cell r="AO132">
            <v>0</v>
          </cell>
          <cell r="AP132">
            <v>0</v>
          </cell>
          <cell r="AQ132">
            <v>0</v>
          </cell>
          <cell r="AR132">
            <v>0</v>
          </cell>
          <cell r="AS132">
            <v>0</v>
          </cell>
          <cell r="AU132">
            <v>0</v>
          </cell>
          <cell r="AV132">
            <v>0</v>
          </cell>
          <cell r="AW132">
            <v>0</v>
          </cell>
          <cell r="AX132">
            <v>0</v>
          </cell>
          <cell r="AY132">
            <v>0</v>
          </cell>
          <cell r="AZ132">
            <v>0</v>
          </cell>
          <cell r="BA132">
            <v>0</v>
          </cell>
          <cell r="BB132">
            <v>0</v>
          </cell>
          <cell r="BC132">
            <v>0</v>
          </cell>
          <cell r="BE132">
            <v>0</v>
          </cell>
          <cell r="BF132">
            <v>0</v>
          </cell>
          <cell r="BG132">
            <v>0</v>
          </cell>
          <cell r="BH132">
            <v>0</v>
          </cell>
          <cell r="BI132">
            <v>0</v>
          </cell>
          <cell r="BJ132">
            <v>0</v>
          </cell>
          <cell r="BK132">
            <v>0</v>
          </cell>
          <cell r="BL132">
            <v>0</v>
          </cell>
          <cell r="BM132">
            <v>0</v>
          </cell>
          <cell r="BO132">
            <v>0</v>
          </cell>
          <cell r="BP132">
            <v>0</v>
          </cell>
          <cell r="BQ132">
            <v>0</v>
          </cell>
          <cell r="BR132">
            <v>0</v>
          </cell>
          <cell r="BS132">
            <v>0</v>
          </cell>
          <cell r="BT132">
            <v>0</v>
          </cell>
          <cell r="BU132">
            <v>0</v>
          </cell>
          <cell r="BV132">
            <v>0</v>
          </cell>
          <cell r="BW132">
            <v>0</v>
          </cell>
          <cell r="BY132">
            <v>0</v>
          </cell>
          <cell r="BZ132">
            <v>0</v>
          </cell>
          <cell r="CA132">
            <v>0</v>
          </cell>
          <cell r="CB132">
            <v>0</v>
          </cell>
          <cell r="CC132">
            <v>0</v>
          </cell>
          <cell r="CD132">
            <v>0</v>
          </cell>
          <cell r="CE132">
            <v>0</v>
          </cell>
          <cell r="CF132">
            <v>0</v>
          </cell>
          <cell r="CG132">
            <v>0</v>
          </cell>
          <cell r="CI132">
            <v>0</v>
          </cell>
          <cell r="CJ132">
            <v>0</v>
          </cell>
          <cell r="CK132">
            <v>0</v>
          </cell>
          <cell r="CL132">
            <v>0</v>
          </cell>
          <cell r="CM132">
            <v>0</v>
          </cell>
          <cell r="CN132">
            <v>0</v>
          </cell>
          <cell r="CO132">
            <v>0</v>
          </cell>
          <cell r="CP132">
            <v>0</v>
          </cell>
          <cell r="CQ132">
            <v>0</v>
          </cell>
          <cell r="CS132">
            <v>0</v>
          </cell>
          <cell r="CT132">
            <v>0</v>
          </cell>
          <cell r="CU132">
            <v>0</v>
          </cell>
          <cell r="CV132">
            <v>0</v>
          </cell>
          <cell r="CW132">
            <v>0</v>
          </cell>
          <cell r="CX132">
            <v>0</v>
          </cell>
          <cell r="CY132">
            <v>0</v>
          </cell>
          <cell r="CZ132">
            <v>0</v>
          </cell>
          <cell r="DB132">
            <v>0</v>
          </cell>
          <cell r="DC132">
            <v>0</v>
          </cell>
          <cell r="DD132">
            <v>0</v>
          </cell>
          <cell r="DE132">
            <v>0</v>
          </cell>
          <cell r="DF132">
            <v>0</v>
          </cell>
          <cell r="DG132">
            <v>0</v>
          </cell>
          <cell r="DH132">
            <v>0</v>
          </cell>
          <cell r="DI132">
            <v>0</v>
          </cell>
          <cell r="DJ132">
            <v>0</v>
          </cell>
          <cell r="DL132">
            <v>0.22062000000000001</v>
          </cell>
          <cell r="DM132">
            <v>0.22062000000000001</v>
          </cell>
          <cell r="DN132">
            <v>0.87283500000000003</v>
          </cell>
          <cell r="DO132">
            <v>1.1972959999999999</v>
          </cell>
          <cell r="DP132">
            <v>1.18468</v>
          </cell>
          <cell r="DQ132">
            <v>1.986728</v>
          </cell>
          <cell r="DS132">
            <v>0</v>
          </cell>
          <cell r="DT132">
            <v>0</v>
          </cell>
          <cell r="DU132">
            <v>0</v>
          </cell>
          <cell r="DV132">
            <v>0</v>
          </cell>
          <cell r="DW132">
            <v>0</v>
          </cell>
          <cell r="DX132">
            <v>0</v>
          </cell>
          <cell r="DY132">
            <v>0</v>
          </cell>
          <cell r="DZ132">
            <v>0</v>
          </cell>
          <cell r="EA132">
            <v>0</v>
          </cell>
          <cell r="EC132">
            <v>0</v>
          </cell>
          <cell r="ED132">
            <v>0</v>
          </cell>
          <cell r="EE132">
            <v>0</v>
          </cell>
          <cell r="EF132">
            <v>0</v>
          </cell>
          <cell r="EG132">
            <v>0</v>
          </cell>
          <cell r="EH132">
            <v>0</v>
          </cell>
          <cell r="EI132">
            <v>0</v>
          </cell>
          <cell r="EJ132">
            <v>0</v>
          </cell>
          <cell r="EK132">
            <v>0</v>
          </cell>
          <cell r="EM132">
            <v>0</v>
          </cell>
          <cell r="EN132">
            <v>0</v>
          </cell>
          <cell r="EP132">
            <v>0</v>
          </cell>
          <cell r="EQ132">
            <v>0</v>
          </cell>
          <cell r="ES132">
            <v>0</v>
          </cell>
          <cell r="ET132">
            <v>0</v>
          </cell>
          <cell r="EX132">
            <v>0</v>
          </cell>
          <cell r="EY132">
            <v>0</v>
          </cell>
          <cell r="FA132">
            <v>0</v>
          </cell>
          <cell r="FB132">
            <v>0</v>
          </cell>
          <cell r="FC132">
            <v>0</v>
          </cell>
          <cell r="FD132">
            <v>0</v>
          </cell>
          <cell r="FE132">
            <v>0</v>
          </cell>
          <cell r="FF132">
            <v>0</v>
          </cell>
          <cell r="FK132">
            <v>0</v>
          </cell>
          <cell r="FL132">
            <v>0</v>
          </cell>
          <cell r="FM132">
            <v>0</v>
          </cell>
          <cell r="FN132">
            <v>0</v>
          </cell>
          <cell r="FO132">
            <v>0</v>
          </cell>
          <cell r="FP132">
            <v>0</v>
          </cell>
          <cell r="FQ132">
            <v>0</v>
          </cell>
          <cell r="FR132">
            <v>0</v>
          </cell>
          <cell r="FS132">
            <v>0</v>
          </cell>
          <cell r="FU132">
            <v>0.08</v>
          </cell>
          <cell r="FV132">
            <v>0</v>
          </cell>
          <cell r="FW132">
            <v>0</v>
          </cell>
          <cell r="FX132">
            <v>0</v>
          </cell>
          <cell r="FY132">
            <v>-75</v>
          </cell>
          <cell r="FZ132">
            <v>0</v>
          </cell>
          <cell r="GA132">
            <v>0</v>
          </cell>
          <cell r="GB132">
            <v>0</v>
          </cell>
          <cell r="GE132">
            <v>0.25</v>
          </cell>
          <cell r="GF132">
            <v>0</v>
          </cell>
          <cell r="GO132">
            <v>1.2500000000000001E-2</v>
          </cell>
          <cell r="GP132">
            <v>0</v>
          </cell>
          <cell r="GQ132" t="str">
            <v>72-402-107</v>
          </cell>
          <cell r="GR132">
            <v>0</v>
          </cell>
          <cell r="GS132">
            <v>-200</v>
          </cell>
          <cell r="GV132">
            <v>0</v>
          </cell>
          <cell r="GW132">
            <v>0</v>
          </cell>
          <cell r="GX132">
            <v>0</v>
          </cell>
          <cell r="GY132">
            <v>-275</v>
          </cell>
          <cell r="GZ132">
            <v>-275</v>
          </cell>
          <cell r="HC132">
            <v>-275</v>
          </cell>
          <cell r="HE132">
            <v>0</v>
          </cell>
          <cell r="HF132">
            <v>0</v>
          </cell>
          <cell r="HG132">
            <v>0</v>
          </cell>
          <cell r="HH132">
            <v>0</v>
          </cell>
          <cell r="HI132">
            <v>0</v>
          </cell>
          <cell r="HJ132">
            <v>0</v>
          </cell>
          <cell r="HK132">
            <v>0</v>
          </cell>
          <cell r="HL132">
            <v>0</v>
          </cell>
          <cell r="HM132">
            <v>0</v>
          </cell>
        </row>
        <row r="133">
          <cell r="B133" t="str">
            <v>72-400-108</v>
          </cell>
          <cell r="C133" t="str">
            <v>Devon-GTH00086</v>
          </cell>
          <cell r="D133" t="str">
            <v>Murrin Bear Creek #5H</v>
          </cell>
          <cell r="E133">
            <v>8031</v>
          </cell>
          <cell r="F133">
            <v>9018</v>
          </cell>
          <cell r="H133">
            <v>2.5059999999999998</v>
          </cell>
          <cell r="I133">
            <v>2.5059999999999998</v>
          </cell>
          <cell r="J133">
            <v>0.72670000000000001</v>
          </cell>
          <cell r="K133">
            <v>0.15340000000000001</v>
          </cell>
          <cell r="L133">
            <v>0.19500000000000001</v>
          </cell>
          <cell r="M133">
            <v>7.1300000000000002E-2</v>
          </cell>
          <cell r="N133">
            <v>5.4699999999999999E-2</v>
          </cell>
          <cell r="O133">
            <v>0.14749999999999999</v>
          </cell>
          <cell r="P133">
            <v>3.8546</v>
          </cell>
          <cell r="Q133">
            <v>1.3328</v>
          </cell>
          <cell r="R133">
            <v>1142.5999999999999</v>
          </cell>
          <cell r="T133" t="str">
            <v>PriceTableDevonNGL</v>
          </cell>
          <cell r="Y133">
            <v>41382</v>
          </cell>
          <cell r="Z133">
            <v>14.65</v>
          </cell>
          <cell r="AB133">
            <v>7645.1769999999997</v>
          </cell>
          <cell r="AC133">
            <v>8617.4670000000006</v>
          </cell>
          <cell r="AE133" t="str">
            <v>Yes</v>
          </cell>
          <cell r="AG133" t="str">
            <v>Yes</v>
          </cell>
          <cell r="AI133">
            <v>0.95</v>
          </cell>
          <cell r="AK133">
            <v>20038.953000000001</v>
          </cell>
          <cell r="AL133">
            <v>20038.953000000001</v>
          </cell>
          <cell r="AM133">
            <v>5810.9769999999999</v>
          </cell>
          <cell r="AN133">
            <v>1226.646</v>
          </cell>
          <cell r="AO133">
            <v>1559.296</v>
          </cell>
          <cell r="AP133">
            <v>570.14300000000003</v>
          </cell>
          <cell r="AQ133">
            <v>437.40300000000002</v>
          </cell>
          <cell r="AR133">
            <v>1179.4680000000001</v>
          </cell>
          <cell r="AS133">
            <v>50861.839000000007</v>
          </cell>
          <cell r="AU133">
            <v>19158.813999999998</v>
          </cell>
          <cell r="AV133">
            <v>19158.813999999998</v>
          </cell>
          <cell r="AW133">
            <v>5555.75</v>
          </cell>
          <cell r="AX133">
            <v>1172.77</v>
          </cell>
          <cell r="AY133">
            <v>1490.81</v>
          </cell>
          <cell r="AZ133">
            <v>545.101</v>
          </cell>
          <cell r="BA133">
            <v>418.19099999999997</v>
          </cell>
          <cell r="BB133">
            <v>1127.664</v>
          </cell>
          <cell r="BC133">
            <v>48627.91399999999</v>
          </cell>
          <cell r="BE133">
            <v>135.161</v>
          </cell>
          <cell r="BF133">
            <v>16210.451999999999</v>
          </cell>
          <cell r="BG133">
            <v>5696.2309999999998</v>
          </cell>
          <cell r="BH133">
            <v>1086.52</v>
          </cell>
          <cell r="BI133">
            <v>1658.998</v>
          </cell>
          <cell r="BJ133">
            <v>557.97699999999998</v>
          </cell>
          <cell r="BK133">
            <v>430.06599999999997</v>
          </cell>
          <cell r="BL133">
            <v>1183.8579999999999</v>
          </cell>
          <cell r="BM133">
            <v>26959.262999999995</v>
          </cell>
          <cell r="BO133">
            <v>135.161</v>
          </cell>
          <cell r="BP133">
            <v>16210.453</v>
          </cell>
          <cell r="BQ133">
            <v>5696.23</v>
          </cell>
          <cell r="BR133">
            <v>1086.52</v>
          </cell>
          <cell r="BS133">
            <v>1658.999</v>
          </cell>
          <cell r="BT133">
            <v>557.976</v>
          </cell>
          <cell r="BU133">
            <v>430.065</v>
          </cell>
          <cell r="BV133">
            <v>1183.8579999999999</v>
          </cell>
          <cell r="BW133">
            <v>26959.261999999995</v>
          </cell>
          <cell r="BY133">
            <v>0</v>
          </cell>
          <cell r="BZ133">
            <v>0</v>
          </cell>
          <cell r="CA133">
            <v>0</v>
          </cell>
          <cell r="CB133">
            <v>0</v>
          </cell>
          <cell r="CC133">
            <v>0</v>
          </cell>
          <cell r="CD133">
            <v>0</v>
          </cell>
          <cell r="CE133">
            <v>0</v>
          </cell>
          <cell r="CF133">
            <v>0</v>
          </cell>
          <cell r="CG133">
            <v>0</v>
          </cell>
          <cell r="CI133">
            <v>128.40299999999999</v>
          </cell>
          <cell r="CJ133">
            <v>15399.929</v>
          </cell>
          <cell r="CK133">
            <v>5411.4189999999999</v>
          </cell>
          <cell r="CL133">
            <v>1032.194</v>
          </cell>
          <cell r="CM133">
            <v>1576.048</v>
          </cell>
          <cell r="CN133">
            <v>530.07799999999997</v>
          </cell>
          <cell r="CO133">
            <v>408.56299999999999</v>
          </cell>
          <cell r="CP133">
            <v>1124.665</v>
          </cell>
          <cell r="CQ133">
            <v>25611.298999999999</v>
          </cell>
          <cell r="CS133">
            <v>8.0190000000000001</v>
          </cell>
          <cell r="CT133">
            <v>609.60599999999999</v>
          </cell>
          <cell r="CU133">
            <v>207.94300000000001</v>
          </cell>
          <cell r="CV133">
            <v>33.392000000000003</v>
          </cell>
          <cell r="CW133">
            <v>52.923999999999999</v>
          </cell>
          <cell r="CX133">
            <v>15.345000000000001</v>
          </cell>
          <cell r="CY133">
            <v>11.932</v>
          </cell>
          <cell r="CZ133">
            <v>28.952999999999999</v>
          </cell>
          <cell r="DB133">
            <v>8.0730000000000004</v>
          </cell>
          <cell r="DC133">
            <v>1075.4010000000001</v>
          </cell>
          <cell r="DD133">
            <v>521.56399999999996</v>
          </cell>
          <cell r="DE133">
            <v>108.25</v>
          </cell>
          <cell r="DF133">
            <v>172.10400000000001</v>
          </cell>
          <cell r="DG133">
            <v>61.198999999999998</v>
          </cell>
          <cell r="DH133">
            <v>47.680999999999997</v>
          </cell>
          <cell r="DI133">
            <v>139.65100000000001</v>
          </cell>
          <cell r="DJ133">
            <v>2133.9230000000002</v>
          </cell>
          <cell r="DL133">
            <v>0.22062000000000001</v>
          </cell>
          <cell r="DM133">
            <v>0.22062000000000001</v>
          </cell>
          <cell r="DN133">
            <v>0.87283500000000003</v>
          </cell>
          <cell r="DO133">
            <v>1.1972959999999999</v>
          </cell>
          <cell r="DP133">
            <v>1.18468</v>
          </cell>
          <cell r="DQ133">
            <v>1.986728</v>
          </cell>
          <cell r="DS133">
            <v>0</v>
          </cell>
          <cell r="DT133">
            <v>0</v>
          </cell>
          <cell r="DU133">
            <v>0</v>
          </cell>
          <cell r="DV133">
            <v>0</v>
          </cell>
          <cell r="DW133">
            <v>0</v>
          </cell>
          <cell r="DX133">
            <v>0</v>
          </cell>
          <cell r="DY133">
            <v>0</v>
          </cell>
          <cell r="DZ133">
            <v>0</v>
          </cell>
          <cell r="EA133">
            <v>0</v>
          </cell>
          <cell r="EC133">
            <v>0</v>
          </cell>
          <cell r="ED133">
            <v>0</v>
          </cell>
          <cell r="EE133">
            <v>0</v>
          </cell>
          <cell r="EF133">
            <v>0</v>
          </cell>
          <cell r="EG133">
            <v>0</v>
          </cell>
          <cell r="EH133">
            <v>0</v>
          </cell>
          <cell r="EI133">
            <v>0</v>
          </cell>
          <cell r="EJ133">
            <v>0</v>
          </cell>
          <cell r="EK133">
            <v>0</v>
          </cell>
          <cell r="EM133">
            <v>162.33099999999999</v>
          </cell>
          <cell r="EN133">
            <v>163.864</v>
          </cell>
          <cell r="EP133">
            <v>187.99600000000001</v>
          </cell>
          <cell r="EQ133">
            <v>191.16499999999999</v>
          </cell>
          <cell r="ES133">
            <v>34.61</v>
          </cell>
          <cell r="ET133">
            <v>40.061999999999998</v>
          </cell>
          <cell r="EX133">
            <v>7996.39</v>
          </cell>
          <cell r="EY133">
            <v>8977.9380000000001</v>
          </cell>
          <cell r="FA133">
            <v>1.9059999999999999</v>
          </cell>
          <cell r="FB133">
            <v>2.1360000000000001</v>
          </cell>
          <cell r="FC133">
            <v>171.61699999999999</v>
          </cell>
          <cell r="FD133">
            <v>201.1</v>
          </cell>
          <cell r="FE133">
            <v>79.254999999999995</v>
          </cell>
          <cell r="FF133">
            <v>87.326999999999998</v>
          </cell>
          <cell r="FK133">
            <v>6488.9859999999999</v>
          </cell>
          <cell r="FL133">
            <v>6579.0379999999996</v>
          </cell>
          <cell r="FM133">
            <v>6524.4759999999997</v>
          </cell>
          <cell r="FN133">
            <v>144.94300000000001</v>
          </cell>
          <cell r="FO133">
            <v>68.724999999999994</v>
          </cell>
          <cell r="FP133">
            <v>756.60400000000004</v>
          </cell>
          <cell r="FQ133">
            <v>5608.7659999999996</v>
          </cell>
          <cell r="FR133">
            <v>6579.0379999999996</v>
          </cell>
          <cell r="FS133">
            <v>0</v>
          </cell>
          <cell r="FU133">
            <v>0.08</v>
          </cell>
          <cell r="FV133">
            <v>-689.4</v>
          </cell>
          <cell r="FW133">
            <v>0</v>
          </cell>
          <cell r="FX133">
            <v>0</v>
          </cell>
          <cell r="FY133">
            <v>0</v>
          </cell>
          <cell r="FZ133">
            <v>143.69999999999999</v>
          </cell>
          <cell r="GA133">
            <v>0.2</v>
          </cell>
          <cell r="GB133">
            <v>-1606.2</v>
          </cell>
          <cell r="GE133">
            <v>0.25</v>
          </cell>
          <cell r="GF133">
            <v>-2254.5</v>
          </cell>
          <cell r="GO133">
            <v>1.2500000000000001E-2</v>
          </cell>
          <cell r="GP133">
            <v>-320.14</v>
          </cell>
          <cell r="GQ133" t="str">
            <v xml:space="preserve"> </v>
          </cell>
          <cell r="GR133">
            <v>0</v>
          </cell>
          <cell r="GS133">
            <v>0</v>
          </cell>
          <cell r="GV133">
            <v>0</v>
          </cell>
          <cell r="GW133">
            <v>0</v>
          </cell>
          <cell r="GX133">
            <v>-1009.54</v>
          </cell>
          <cell r="GY133">
            <v>-3860.7</v>
          </cell>
          <cell r="GZ133">
            <v>-4870.2400000000007</v>
          </cell>
          <cell r="HC133">
            <v>-4870.2400000000007</v>
          </cell>
          <cell r="HE133">
            <v>807.96465189599974</v>
          </cell>
          <cell r="HF133">
            <v>1.4909499600000022</v>
          </cell>
          <cell r="HG133">
            <v>178.81758425999985</v>
          </cell>
          <cell r="HH133">
            <v>248.59388201999991</v>
          </cell>
          <cell r="HI133">
            <v>65.044302496000029</v>
          </cell>
          <cell r="HJ133">
            <v>98.269206000000054</v>
          </cell>
          <cell r="HK133">
            <v>55.427724472000001</v>
          </cell>
          <cell r="HL133">
            <v>42.720612183999975</v>
          </cell>
          <cell r="HM133">
            <v>117.60039050399998</v>
          </cell>
        </row>
        <row r="134">
          <cell r="B134" t="str">
            <v>72-400-110</v>
          </cell>
          <cell r="C134" t="str">
            <v>Devon-GTH00086</v>
          </cell>
          <cell r="D134" t="str">
            <v>Murrin Bear Creek 6H</v>
          </cell>
          <cell r="E134">
            <v>2018</v>
          </cell>
          <cell r="F134">
            <v>2213</v>
          </cell>
          <cell r="H134">
            <v>2.1545999999999998</v>
          </cell>
          <cell r="I134">
            <v>2.1545999999999998</v>
          </cell>
          <cell r="J134">
            <v>0.6129</v>
          </cell>
          <cell r="K134">
            <v>0.13469999999999999</v>
          </cell>
          <cell r="L134">
            <v>0.1638</v>
          </cell>
          <cell r="M134">
            <v>6.0299999999999999E-2</v>
          </cell>
          <cell r="N134">
            <v>4.6699999999999998E-2</v>
          </cell>
          <cell r="O134">
            <v>0.1144</v>
          </cell>
          <cell r="P134">
            <v>3.2873999999999999</v>
          </cell>
          <cell r="Q134">
            <v>1.1995</v>
          </cell>
          <cell r="R134">
            <v>1115.8</v>
          </cell>
          <cell r="T134" t="str">
            <v>PriceTableDevonNGL</v>
          </cell>
          <cell r="Y134">
            <v>41305</v>
          </cell>
          <cell r="Z134">
            <v>14.65</v>
          </cell>
          <cell r="AB134">
            <v>1921.2460000000001</v>
          </cell>
          <cell r="AC134">
            <v>2114.7089999999998</v>
          </cell>
          <cell r="AE134" t="str">
            <v>Yes</v>
          </cell>
          <cell r="AG134" t="str">
            <v>Yes</v>
          </cell>
          <cell r="AI134">
            <v>0.95</v>
          </cell>
          <cell r="AK134">
            <v>4329.6819999999998</v>
          </cell>
          <cell r="AL134">
            <v>4329.6819999999998</v>
          </cell>
          <cell r="AM134">
            <v>1231.626</v>
          </cell>
          <cell r="AN134">
            <v>270.68</v>
          </cell>
          <cell r="AO134">
            <v>329.15699999999998</v>
          </cell>
          <cell r="AP134">
            <v>121.173</v>
          </cell>
          <cell r="AQ134">
            <v>93.843999999999994</v>
          </cell>
          <cell r="AR134">
            <v>229.887</v>
          </cell>
          <cell r="AS134">
            <v>10935.731</v>
          </cell>
          <cell r="AU134">
            <v>4139.5169999999998</v>
          </cell>
          <cell r="AV134">
            <v>4139.5169999999998</v>
          </cell>
          <cell r="AW134">
            <v>1177.5319999999999</v>
          </cell>
          <cell r="AX134">
            <v>258.79199999999997</v>
          </cell>
          <cell r="AY134">
            <v>314.7</v>
          </cell>
          <cell r="AZ134">
            <v>115.851</v>
          </cell>
          <cell r="BA134">
            <v>89.721999999999994</v>
          </cell>
          <cell r="BB134">
            <v>219.791</v>
          </cell>
          <cell r="BC134">
            <v>10455.421999999999</v>
          </cell>
          <cell r="BE134">
            <v>29.202999999999999</v>
          </cell>
          <cell r="BF134">
            <v>3502.4839999999999</v>
          </cell>
          <cell r="BG134">
            <v>1207.306</v>
          </cell>
          <cell r="BH134">
            <v>239.75899999999999</v>
          </cell>
          <cell r="BI134">
            <v>350.20400000000001</v>
          </cell>
          <cell r="BJ134">
            <v>118.587</v>
          </cell>
          <cell r="BK134">
            <v>92.27</v>
          </cell>
          <cell r="BL134">
            <v>230.74299999999999</v>
          </cell>
          <cell r="BM134">
            <v>5770.5560000000014</v>
          </cell>
          <cell r="BO134">
            <v>29.202999999999999</v>
          </cell>
          <cell r="BP134">
            <v>3502.4839999999999</v>
          </cell>
          <cell r="BQ134">
            <v>1207.307</v>
          </cell>
          <cell r="BR134">
            <v>239.75899999999999</v>
          </cell>
          <cell r="BS134">
            <v>350.20400000000001</v>
          </cell>
          <cell r="BT134">
            <v>118.587</v>
          </cell>
          <cell r="BU134">
            <v>92.27</v>
          </cell>
          <cell r="BV134">
            <v>230.744</v>
          </cell>
          <cell r="BW134">
            <v>5770.558</v>
          </cell>
          <cell r="BY134">
            <v>0</v>
          </cell>
          <cell r="BZ134">
            <v>0</v>
          </cell>
          <cell r="CA134">
            <v>0</v>
          </cell>
          <cell r="CB134">
            <v>0</v>
          </cell>
          <cell r="CC134">
            <v>0</v>
          </cell>
          <cell r="CD134">
            <v>0</v>
          </cell>
          <cell r="CE134">
            <v>0</v>
          </cell>
          <cell r="CF134">
            <v>0</v>
          </cell>
          <cell r="CG134">
            <v>0</v>
          </cell>
          <cell r="CI134">
            <v>27.742999999999999</v>
          </cell>
          <cell r="CJ134">
            <v>3327.36</v>
          </cell>
          <cell r="CK134">
            <v>1146.941</v>
          </cell>
          <cell r="CL134">
            <v>227.77099999999999</v>
          </cell>
          <cell r="CM134">
            <v>332.69400000000002</v>
          </cell>
          <cell r="CN134">
            <v>112.658</v>
          </cell>
          <cell r="CO134">
            <v>87.656999999999996</v>
          </cell>
          <cell r="CP134">
            <v>219.20599999999999</v>
          </cell>
          <cell r="CQ134">
            <v>5482.0300000000007</v>
          </cell>
          <cell r="CS134">
            <v>1.7330000000000001</v>
          </cell>
          <cell r="CT134">
            <v>131.71299999999999</v>
          </cell>
          <cell r="CU134">
            <v>44.073</v>
          </cell>
          <cell r="CV134">
            <v>7.3689999999999998</v>
          </cell>
          <cell r="CW134">
            <v>11.172000000000001</v>
          </cell>
          <cell r="CX134">
            <v>3.2610000000000001</v>
          </cell>
          <cell r="CY134">
            <v>2.56</v>
          </cell>
          <cell r="CZ134">
            <v>5.6429999999999998</v>
          </cell>
          <cell r="DB134">
            <v>1.744</v>
          </cell>
          <cell r="DC134">
            <v>232.35499999999999</v>
          </cell>
          <cell r="DD134">
            <v>110.545</v>
          </cell>
          <cell r="DE134">
            <v>23.887</v>
          </cell>
          <cell r="DF134">
            <v>36.33</v>
          </cell>
          <cell r="DG134">
            <v>13.007</v>
          </cell>
          <cell r="DH134">
            <v>10.23</v>
          </cell>
          <cell r="DI134">
            <v>27.219000000000001</v>
          </cell>
          <cell r="DJ134">
            <v>455.31700000000001</v>
          </cell>
          <cell r="DL134">
            <v>0.22062000000000001</v>
          </cell>
          <cell r="DM134">
            <v>0.22062000000000001</v>
          </cell>
          <cell r="DN134">
            <v>0.87283500000000003</v>
          </cell>
          <cell r="DO134">
            <v>1.1972959999999999</v>
          </cell>
          <cell r="DP134">
            <v>1.18468</v>
          </cell>
          <cell r="DQ134">
            <v>1.986728</v>
          </cell>
          <cell r="DS134">
            <v>0</v>
          </cell>
          <cell r="DT134">
            <v>0</v>
          </cell>
          <cell r="DU134">
            <v>0</v>
          </cell>
          <cell r="DV134">
            <v>0</v>
          </cell>
          <cell r="DW134">
            <v>0</v>
          </cell>
          <cell r="DX134">
            <v>0</v>
          </cell>
          <cell r="DY134">
            <v>0</v>
          </cell>
          <cell r="DZ134">
            <v>0</v>
          </cell>
          <cell r="EA134">
            <v>0</v>
          </cell>
          <cell r="EC134">
            <v>0</v>
          </cell>
          <cell r="ED134">
            <v>0</v>
          </cell>
          <cell r="EE134">
            <v>0</v>
          </cell>
          <cell r="EF134">
            <v>0</v>
          </cell>
          <cell r="EG134">
            <v>0</v>
          </cell>
          <cell r="EH134">
            <v>0</v>
          </cell>
          <cell r="EI134">
            <v>0</v>
          </cell>
          <cell r="EJ134">
            <v>0</v>
          </cell>
          <cell r="EK134">
            <v>0</v>
          </cell>
          <cell r="EM134">
            <v>39.836000000000006</v>
          </cell>
          <cell r="EN134">
            <v>40.212000000000003</v>
          </cell>
          <cell r="EP134">
            <v>46.134</v>
          </cell>
          <cell r="EQ134">
            <v>46.911999999999999</v>
          </cell>
          <cell r="ES134">
            <v>8.4939999999999998</v>
          </cell>
          <cell r="ET134">
            <v>9.8320000000000007</v>
          </cell>
          <cell r="EX134">
            <v>2009.5060000000001</v>
          </cell>
          <cell r="EY134">
            <v>2203.1680000000001</v>
          </cell>
          <cell r="FA134">
            <v>0.47899999999999998</v>
          </cell>
          <cell r="FB134">
            <v>0.52400000000000002</v>
          </cell>
          <cell r="FC134">
            <v>43.128</v>
          </cell>
          <cell r="FD134">
            <v>49.35</v>
          </cell>
          <cell r="FE134">
            <v>19.917000000000002</v>
          </cell>
          <cell r="FF134">
            <v>21.43</v>
          </cell>
          <cell r="FK134">
            <v>1660.7270000000001</v>
          </cell>
          <cell r="FL134">
            <v>1683.7739999999999</v>
          </cell>
          <cell r="FM134">
            <v>1669.81</v>
          </cell>
          <cell r="FN134">
            <v>37.094999999999999</v>
          </cell>
          <cell r="FO134">
            <v>17.588999999999999</v>
          </cell>
          <cell r="FP134">
            <v>193.63800000000001</v>
          </cell>
          <cell r="FQ134">
            <v>1435.452</v>
          </cell>
          <cell r="FR134">
            <v>1683.7739999999999</v>
          </cell>
          <cell r="FS134">
            <v>0</v>
          </cell>
          <cell r="FU134">
            <v>0.08</v>
          </cell>
          <cell r="FV134">
            <v>-169.18</v>
          </cell>
          <cell r="FW134">
            <v>0</v>
          </cell>
          <cell r="FX134">
            <v>0</v>
          </cell>
          <cell r="FY134">
            <v>0</v>
          </cell>
          <cell r="FZ134">
            <v>146.80000000000001</v>
          </cell>
          <cell r="GA134">
            <v>0.2</v>
          </cell>
          <cell r="GB134">
            <v>-403.6</v>
          </cell>
          <cell r="GE134">
            <v>0.25</v>
          </cell>
          <cell r="GF134">
            <v>-553.25</v>
          </cell>
          <cell r="GO134">
            <v>1.2500000000000001E-2</v>
          </cell>
          <cell r="GP134">
            <v>-68.53</v>
          </cell>
          <cell r="GQ134" t="str">
            <v>72-99-402-110</v>
          </cell>
          <cell r="GR134">
            <v>0</v>
          </cell>
          <cell r="GS134">
            <v>-200</v>
          </cell>
          <cell r="GV134">
            <v>0</v>
          </cell>
          <cell r="GW134">
            <v>0</v>
          </cell>
          <cell r="GX134">
            <v>-237.71</v>
          </cell>
          <cell r="GY134">
            <v>-1156.8499999999999</v>
          </cell>
          <cell r="GZ134">
            <v>-1394.56</v>
          </cell>
          <cell r="HC134">
            <v>-1394.56</v>
          </cell>
          <cell r="HE134">
            <v>170.60854561499997</v>
          </cell>
          <cell r="HF134">
            <v>0.3221052000000002</v>
          </cell>
          <cell r="HG134">
            <v>38.635856879999956</v>
          </cell>
          <cell r="HH134">
            <v>52.688684775000013</v>
          </cell>
          <cell r="HI134">
            <v>14.353184447999999</v>
          </cell>
          <cell r="HJ134">
            <v>20.74374679999999</v>
          </cell>
          <cell r="HK134">
            <v>11.779310312000005</v>
          </cell>
          <cell r="HL134">
            <v>9.1647762639999986</v>
          </cell>
          <cell r="HM134">
            <v>22.920880936000014</v>
          </cell>
        </row>
        <row r="135">
          <cell r="B135" t="str">
            <v>72-400-111</v>
          </cell>
          <cell r="C135" t="str">
            <v>Devon-GTH00086</v>
          </cell>
          <cell r="D135" t="str">
            <v>Brite 1H</v>
          </cell>
          <cell r="E135">
            <v>3152</v>
          </cell>
          <cell r="F135">
            <v>3896</v>
          </cell>
          <cell r="H135">
            <v>3.4479000000000002</v>
          </cell>
          <cell r="I135">
            <v>3.4479000000000002</v>
          </cell>
          <cell r="J135">
            <v>1.3496999999999999</v>
          </cell>
          <cell r="K135">
            <v>0.22520000000000001</v>
          </cell>
          <cell r="L135">
            <v>0.43709999999999999</v>
          </cell>
          <cell r="M135">
            <v>0.13969999999999999</v>
          </cell>
          <cell r="N135">
            <v>0.1578</v>
          </cell>
          <cell r="O135">
            <v>0.19719999999999999</v>
          </cell>
          <cell r="P135">
            <v>5.9546000000000001</v>
          </cell>
          <cell r="Q135">
            <v>0.34050000000000002</v>
          </cell>
          <cell r="R135">
            <v>1259.0999999999999</v>
          </cell>
          <cell r="T135" t="str">
            <v>PriceTableDevonNGL</v>
          </cell>
          <cell r="Y135">
            <v>41296</v>
          </cell>
          <cell r="Z135">
            <v>14.65</v>
          </cell>
          <cell r="AB135">
            <v>2999.2640000000001</v>
          </cell>
          <cell r="AC135">
            <v>3722.96</v>
          </cell>
          <cell r="AE135" t="str">
            <v>Yes</v>
          </cell>
          <cell r="AG135" t="str">
            <v>Yes</v>
          </cell>
          <cell r="AI135">
            <v>0.95</v>
          </cell>
          <cell r="AK135">
            <v>10816.227999999999</v>
          </cell>
          <cell r="AL135">
            <v>10816.227999999999</v>
          </cell>
          <cell r="AM135">
            <v>4234.0739999999996</v>
          </cell>
          <cell r="AN135">
            <v>706.46299999999997</v>
          </cell>
          <cell r="AO135">
            <v>1371.204</v>
          </cell>
          <cell r="AP135">
            <v>438.24599999999998</v>
          </cell>
          <cell r="AQ135">
            <v>495.02600000000001</v>
          </cell>
          <cell r="AR135">
            <v>618.62599999999998</v>
          </cell>
          <cell r="AS135">
            <v>29496.095000000001</v>
          </cell>
          <cell r="AU135">
            <v>10341.162</v>
          </cell>
          <cell r="AV135">
            <v>10341.162</v>
          </cell>
          <cell r="AW135">
            <v>4048.107</v>
          </cell>
          <cell r="AX135">
            <v>675.43399999999997</v>
          </cell>
          <cell r="AY135">
            <v>1310.9780000000001</v>
          </cell>
          <cell r="AZ135">
            <v>418.99700000000001</v>
          </cell>
          <cell r="BA135">
            <v>473.28399999999999</v>
          </cell>
          <cell r="BB135">
            <v>591.45500000000004</v>
          </cell>
          <cell r="BC135">
            <v>28200.579000000002</v>
          </cell>
          <cell r="BE135">
            <v>72.953999999999994</v>
          </cell>
          <cell r="BF135">
            <v>8749.7559999999994</v>
          </cell>
          <cell r="BG135">
            <v>4150.4660000000003</v>
          </cell>
          <cell r="BH135">
            <v>625.76</v>
          </cell>
          <cell r="BI135">
            <v>1458.88</v>
          </cell>
          <cell r="BJ135">
            <v>428.89400000000001</v>
          </cell>
          <cell r="BK135">
            <v>486.72199999999998</v>
          </cell>
          <cell r="BL135">
            <v>620.92899999999997</v>
          </cell>
          <cell r="BM135">
            <v>16594.360999999997</v>
          </cell>
          <cell r="BO135">
            <v>72.953999999999994</v>
          </cell>
          <cell r="BP135">
            <v>8749.7549999999992</v>
          </cell>
          <cell r="BQ135">
            <v>4150.4660000000003</v>
          </cell>
          <cell r="BR135">
            <v>625.76</v>
          </cell>
          <cell r="BS135">
            <v>1458.8789999999999</v>
          </cell>
          <cell r="BT135">
            <v>428.89400000000001</v>
          </cell>
          <cell r="BU135">
            <v>486.72199999999998</v>
          </cell>
          <cell r="BV135">
            <v>620.92899999999997</v>
          </cell>
          <cell r="BW135">
            <v>16594.358999999997</v>
          </cell>
          <cell r="BY135">
            <v>0</v>
          </cell>
          <cell r="BZ135">
            <v>0</v>
          </cell>
          <cell r="CA135">
            <v>0</v>
          </cell>
          <cell r="CB135">
            <v>0</v>
          </cell>
          <cell r="CC135">
            <v>0</v>
          </cell>
          <cell r="CD135">
            <v>0</v>
          </cell>
          <cell r="CE135">
            <v>0</v>
          </cell>
          <cell r="CF135">
            <v>0</v>
          </cell>
          <cell r="CG135">
            <v>0</v>
          </cell>
          <cell r="CI135">
            <v>69.305999999999997</v>
          </cell>
          <cell r="CJ135">
            <v>8312.268</v>
          </cell>
          <cell r="CK135">
            <v>3942.9430000000002</v>
          </cell>
          <cell r="CL135">
            <v>594.47199999999998</v>
          </cell>
          <cell r="CM135">
            <v>1385.9359999999999</v>
          </cell>
          <cell r="CN135">
            <v>407.44900000000001</v>
          </cell>
          <cell r="CO135">
            <v>462.38600000000002</v>
          </cell>
          <cell r="CP135">
            <v>589.88300000000004</v>
          </cell>
          <cell r="CQ135">
            <v>15764.643</v>
          </cell>
          <cell r="CS135">
            <v>4.3280000000000003</v>
          </cell>
          <cell r="CT135">
            <v>329.041</v>
          </cell>
          <cell r="CU135">
            <v>151.51400000000001</v>
          </cell>
          <cell r="CV135">
            <v>19.231999999999999</v>
          </cell>
          <cell r="CW135">
            <v>46.54</v>
          </cell>
          <cell r="CX135">
            <v>11.795</v>
          </cell>
          <cell r="CY135">
            <v>13.504</v>
          </cell>
          <cell r="CZ135">
            <v>15.186</v>
          </cell>
          <cell r="DB135">
            <v>4.3570000000000002</v>
          </cell>
          <cell r="DC135">
            <v>580.45899999999995</v>
          </cell>
          <cell r="DD135">
            <v>380.029</v>
          </cell>
          <cell r="DE135">
            <v>62.344000000000001</v>
          </cell>
          <cell r="DF135">
            <v>151.34399999999999</v>
          </cell>
          <cell r="DG135">
            <v>47.040999999999997</v>
          </cell>
          <cell r="DH135">
            <v>53.963000000000001</v>
          </cell>
          <cell r="DI135">
            <v>73.247</v>
          </cell>
          <cell r="DJ135">
            <v>1352.7839999999999</v>
          </cell>
          <cell r="DL135">
            <v>0.22062000000000001</v>
          </cell>
          <cell r="DM135">
            <v>0.22062000000000001</v>
          </cell>
          <cell r="DN135">
            <v>0.87283500000000003</v>
          </cell>
          <cell r="DO135">
            <v>1.1972959999999999</v>
          </cell>
          <cell r="DP135">
            <v>1.18468</v>
          </cell>
          <cell r="DQ135">
            <v>1.986728</v>
          </cell>
          <cell r="DS135">
            <v>0</v>
          </cell>
          <cell r="DT135">
            <v>0</v>
          </cell>
          <cell r="DU135">
            <v>0</v>
          </cell>
          <cell r="DV135">
            <v>0</v>
          </cell>
          <cell r="DW135">
            <v>0</v>
          </cell>
          <cell r="DX135">
            <v>0</v>
          </cell>
          <cell r="DY135">
            <v>0</v>
          </cell>
          <cell r="DZ135">
            <v>0</v>
          </cell>
          <cell r="EA135">
            <v>0</v>
          </cell>
          <cell r="EC135">
            <v>0</v>
          </cell>
          <cell r="ED135">
            <v>0</v>
          </cell>
          <cell r="EE135">
            <v>0</v>
          </cell>
          <cell r="EF135">
            <v>0</v>
          </cell>
          <cell r="EG135">
            <v>0</v>
          </cell>
          <cell r="EH135">
            <v>0</v>
          </cell>
          <cell r="EI135">
            <v>0</v>
          </cell>
          <cell r="EJ135">
            <v>0</v>
          </cell>
          <cell r="EK135">
            <v>0</v>
          </cell>
          <cell r="EM135">
            <v>70.131</v>
          </cell>
          <cell r="EN135">
            <v>70.792999999999992</v>
          </cell>
          <cell r="EP135">
            <v>81.218999999999994</v>
          </cell>
          <cell r="EQ135">
            <v>82.587999999999994</v>
          </cell>
          <cell r="ES135">
            <v>14.951999999999998</v>
          </cell>
          <cell r="ET135">
            <v>17.308</v>
          </cell>
          <cell r="EX135">
            <v>3137.0479999999998</v>
          </cell>
          <cell r="EY135">
            <v>3878.692</v>
          </cell>
          <cell r="FA135">
            <v>0.748</v>
          </cell>
          <cell r="FB135">
            <v>0.92300000000000004</v>
          </cell>
          <cell r="FC135">
            <v>67.326999999999998</v>
          </cell>
          <cell r="FD135">
            <v>86.88</v>
          </cell>
          <cell r="FE135">
            <v>31.091999999999999</v>
          </cell>
          <cell r="FF135">
            <v>37.726999999999997</v>
          </cell>
          <cell r="FK135">
            <v>2372.527</v>
          </cell>
          <cell r="FL135">
            <v>2405.4520000000002</v>
          </cell>
          <cell r="FM135">
            <v>2385.5030000000002</v>
          </cell>
          <cell r="FN135">
            <v>52.994999999999997</v>
          </cell>
          <cell r="FO135">
            <v>25.126999999999999</v>
          </cell>
          <cell r="FP135">
            <v>276.63200000000001</v>
          </cell>
          <cell r="FQ135">
            <v>2050.6979999999999</v>
          </cell>
          <cell r="FR135">
            <v>2405.4520000000002</v>
          </cell>
          <cell r="FS135">
            <v>0</v>
          </cell>
          <cell r="FU135">
            <v>0.08</v>
          </cell>
          <cell r="FV135">
            <v>-297.83999999999997</v>
          </cell>
          <cell r="FW135">
            <v>0</v>
          </cell>
          <cell r="FX135">
            <v>0</v>
          </cell>
          <cell r="FY135">
            <v>0</v>
          </cell>
          <cell r="FZ135">
            <v>242.3</v>
          </cell>
          <cell r="GA135">
            <v>0.15</v>
          </cell>
          <cell r="GB135">
            <v>-472.8</v>
          </cell>
          <cell r="GE135">
            <v>0.25</v>
          </cell>
          <cell r="GF135">
            <v>-974</v>
          </cell>
          <cell r="GO135">
            <v>1.2500000000000001E-2</v>
          </cell>
          <cell r="GP135">
            <v>-197.06</v>
          </cell>
          <cell r="GQ135" t="str">
            <v xml:space="preserve"> </v>
          </cell>
          <cell r="GR135">
            <v>0</v>
          </cell>
          <cell r="GS135">
            <v>0</v>
          </cell>
          <cell r="GV135">
            <v>0</v>
          </cell>
          <cell r="GW135">
            <v>0</v>
          </cell>
          <cell r="GX135">
            <v>-494.9</v>
          </cell>
          <cell r="GY135">
            <v>-1446.8</v>
          </cell>
          <cell r="GZ135">
            <v>-1941.6999999999998</v>
          </cell>
          <cell r="HC135">
            <v>-1941.6999999999998</v>
          </cell>
          <cell r="HE135">
            <v>554.96740924899996</v>
          </cell>
          <cell r="HF135">
            <v>0.80482175999999916</v>
          </cell>
          <cell r="HG135">
            <v>96.518602559999863</v>
          </cell>
          <cell r="HH135">
            <v>181.13333770500012</v>
          </cell>
          <cell r="HI135">
            <v>37.460997248000012</v>
          </cell>
          <cell r="HJ135">
            <v>86.415297920000214</v>
          </cell>
          <cell r="HK135">
            <v>42.605381959999988</v>
          </cell>
          <cell r="HL135">
            <v>48.34901260799991</v>
          </cell>
          <cell r="HM135">
            <v>61.679957487999872</v>
          </cell>
        </row>
        <row r="136">
          <cell r="B136" t="str">
            <v>72-400-113</v>
          </cell>
          <cell r="C136" t="str">
            <v>Devon-GTH00086</v>
          </cell>
          <cell r="D136" t="str">
            <v>Smelley 2H</v>
          </cell>
          <cell r="E136">
            <v>2732</v>
          </cell>
          <cell r="F136">
            <v>3381</v>
          </cell>
          <cell r="H136">
            <v>3.3298999999999999</v>
          </cell>
          <cell r="I136">
            <v>3.3298999999999999</v>
          </cell>
          <cell r="J136">
            <v>1.2356</v>
          </cell>
          <cell r="K136">
            <v>0.26129999999999998</v>
          </cell>
          <cell r="L136">
            <v>0.41810000000000003</v>
          </cell>
          <cell r="M136">
            <v>0.15529999999999999</v>
          </cell>
          <cell r="N136">
            <v>0.15279999999999999</v>
          </cell>
          <cell r="O136">
            <v>0.27929999999999999</v>
          </cell>
          <cell r="P136">
            <v>5.8323</v>
          </cell>
          <cell r="Q136">
            <v>0.55530000000000002</v>
          </cell>
          <cell r="R136">
            <v>1259.5999999999999</v>
          </cell>
          <cell r="T136" t="str">
            <v>PriceTableDevonNGL</v>
          </cell>
          <cell r="Y136">
            <v>41136</v>
          </cell>
          <cell r="Z136">
            <v>14.65</v>
          </cell>
          <cell r="AB136">
            <v>2599.6010000000001</v>
          </cell>
          <cell r="AC136">
            <v>3230.8339999999998</v>
          </cell>
          <cell r="AE136" t="str">
            <v>Yes</v>
          </cell>
          <cell r="AG136" t="str">
            <v>Yes</v>
          </cell>
          <cell r="AI136">
            <v>0.95</v>
          </cell>
          <cell r="AK136">
            <v>9054.0810000000001</v>
          </cell>
          <cell r="AL136">
            <v>9054.0810000000001</v>
          </cell>
          <cell r="AM136">
            <v>3359.627</v>
          </cell>
          <cell r="AN136">
            <v>710.48099999999999</v>
          </cell>
          <cell r="AO136">
            <v>1136.8240000000001</v>
          </cell>
          <cell r="AP136">
            <v>422.26499999999999</v>
          </cell>
          <cell r="AQ136">
            <v>415.46699999999998</v>
          </cell>
          <cell r="AR136">
            <v>759.42399999999998</v>
          </cell>
          <cell r="AS136">
            <v>24912.25</v>
          </cell>
          <cell r="AU136">
            <v>8656.4110000000001</v>
          </cell>
          <cell r="AV136">
            <v>8656.4110000000001</v>
          </cell>
          <cell r="AW136">
            <v>3212.067</v>
          </cell>
          <cell r="AX136">
            <v>679.27599999999995</v>
          </cell>
          <cell r="AY136">
            <v>1086.893</v>
          </cell>
          <cell r="AZ136">
            <v>403.71800000000002</v>
          </cell>
          <cell r="BA136">
            <v>397.21899999999999</v>
          </cell>
          <cell r="BB136">
            <v>726.06899999999996</v>
          </cell>
          <cell r="BC136">
            <v>23818.064000000002</v>
          </cell>
          <cell r="BE136">
            <v>61.069000000000003</v>
          </cell>
          <cell r="BF136">
            <v>7324.2719999999999</v>
          </cell>
          <cell r="BG136">
            <v>3293.2860000000001</v>
          </cell>
          <cell r="BH136">
            <v>629.31899999999996</v>
          </cell>
          <cell r="BI136">
            <v>1209.5129999999999</v>
          </cell>
          <cell r="BJ136">
            <v>413.25400000000002</v>
          </cell>
          <cell r="BK136">
            <v>408.49799999999999</v>
          </cell>
          <cell r="BL136">
            <v>762.25099999999998</v>
          </cell>
          <cell r="BM136">
            <v>14101.462</v>
          </cell>
          <cell r="BO136">
            <v>61.069000000000003</v>
          </cell>
          <cell r="BP136">
            <v>7324.2709999999997</v>
          </cell>
          <cell r="BQ136">
            <v>3293.2860000000001</v>
          </cell>
          <cell r="BR136">
            <v>629.31899999999996</v>
          </cell>
          <cell r="BS136">
            <v>1209.5129999999999</v>
          </cell>
          <cell r="BT136">
            <v>413.25400000000002</v>
          </cell>
          <cell r="BU136">
            <v>408.49700000000001</v>
          </cell>
          <cell r="BV136">
            <v>762.25099999999998</v>
          </cell>
          <cell r="BW136">
            <v>14101.46</v>
          </cell>
          <cell r="BY136">
            <v>0</v>
          </cell>
          <cell r="BZ136">
            <v>0</v>
          </cell>
          <cell r="CA136">
            <v>0</v>
          </cell>
          <cell r="CB136">
            <v>0</v>
          </cell>
          <cell r="CC136">
            <v>0</v>
          </cell>
          <cell r="CD136">
            <v>0</v>
          </cell>
          <cell r="CE136">
            <v>0</v>
          </cell>
          <cell r="CF136">
            <v>0</v>
          </cell>
          <cell r="CG136">
            <v>0</v>
          </cell>
          <cell r="CI136">
            <v>58.015999999999998</v>
          </cell>
          <cell r="CJ136">
            <v>6958.058</v>
          </cell>
          <cell r="CK136">
            <v>3128.6219999999998</v>
          </cell>
          <cell r="CL136">
            <v>597.85299999999995</v>
          </cell>
          <cell r="CM136">
            <v>1149.037</v>
          </cell>
          <cell r="CN136">
            <v>392.59100000000001</v>
          </cell>
          <cell r="CO136">
            <v>388.07299999999998</v>
          </cell>
          <cell r="CP136">
            <v>724.13800000000003</v>
          </cell>
          <cell r="CQ136">
            <v>13396.388000000001</v>
          </cell>
          <cell r="CS136">
            <v>3.6230000000000002</v>
          </cell>
          <cell r="CT136">
            <v>275.43400000000003</v>
          </cell>
          <cell r="CU136">
            <v>120.22199999999999</v>
          </cell>
          <cell r="CV136">
            <v>19.341000000000001</v>
          </cell>
          <cell r="CW136">
            <v>38.585000000000001</v>
          </cell>
          <cell r="CX136">
            <v>11.365</v>
          </cell>
          <cell r="CY136">
            <v>11.334</v>
          </cell>
          <cell r="CZ136">
            <v>18.641999999999999</v>
          </cell>
          <cell r="DB136">
            <v>3.6480000000000001</v>
          </cell>
          <cell r="DC136">
            <v>485.892</v>
          </cell>
          <cell r="DD136">
            <v>301.54300000000001</v>
          </cell>
          <cell r="DE136">
            <v>62.698999999999998</v>
          </cell>
          <cell r="DF136">
            <v>125.47499999999999</v>
          </cell>
          <cell r="DG136">
            <v>45.326000000000001</v>
          </cell>
          <cell r="DH136">
            <v>45.29</v>
          </cell>
          <cell r="DI136">
            <v>89.917000000000002</v>
          </cell>
          <cell r="DJ136">
            <v>1159.79</v>
          </cell>
          <cell r="DL136">
            <v>0.22062000000000001</v>
          </cell>
          <cell r="DM136">
            <v>0.22062000000000001</v>
          </cell>
          <cell r="DN136">
            <v>0.87283500000000003</v>
          </cell>
          <cell r="DO136">
            <v>1.1972959999999999</v>
          </cell>
          <cell r="DP136">
            <v>1.18468</v>
          </cell>
          <cell r="DQ136">
            <v>1.986728</v>
          </cell>
          <cell r="DS136">
            <v>0</v>
          </cell>
          <cell r="DT136">
            <v>0</v>
          </cell>
          <cell r="DU136">
            <v>0</v>
          </cell>
          <cell r="DV136">
            <v>0</v>
          </cell>
          <cell r="DW136">
            <v>0</v>
          </cell>
          <cell r="DX136">
            <v>0</v>
          </cell>
          <cell r="DY136">
            <v>0</v>
          </cell>
          <cell r="DZ136">
            <v>0</v>
          </cell>
          <cell r="EA136">
            <v>0</v>
          </cell>
          <cell r="EC136">
            <v>0</v>
          </cell>
          <cell r="ED136">
            <v>0</v>
          </cell>
          <cell r="EE136">
            <v>0</v>
          </cell>
          <cell r="EF136">
            <v>0</v>
          </cell>
          <cell r="EG136">
            <v>0</v>
          </cell>
          <cell r="EH136">
            <v>0</v>
          </cell>
          <cell r="EI136">
            <v>0</v>
          </cell>
          <cell r="EJ136">
            <v>0</v>
          </cell>
          <cell r="EK136">
            <v>0</v>
          </cell>
          <cell r="EM136">
            <v>60.860999999999997</v>
          </cell>
          <cell r="EN136">
            <v>61.435000000000002</v>
          </cell>
          <cell r="EP136">
            <v>70.483000000000004</v>
          </cell>
          <cell r="EQ136">
            <v>71.671000000000006</v>
          </cell>
          <cell r="ES136">
            <v>12.975000000000001</v>
          </cell>
          <cell r="ET136">
            <v>15.019</v>
          </cell>
          <cell r="EX136">
            <v>2719.0250000000001</v>
          </cell>
          <cell r="EY136">
            <v>3365.9810000000002</v>
          </cell>
          <cell r="FA136">
            <v>0.64800000000000002</v>
          </cell>
          <cell r="FB136">
            <v>0.80100000000000005</v>
          </cell>
          <cell r="FC136">
            <v>58.354999999999997</v>
          </cell>
          <cell r="FD136">
            <v>75.396000000000001</v>
          </cell>
          <cell r="FE136">
            <v>26.949000000000002</v>
          </cell>
          <cell r="FF136">
            <v>32.74</v>
          </cell>
          <cell r="FK136">
            <v>2073.0850000000005</v>
          </cell>
          <cell r="FL136">
            <v>2101.8539999999998</v>
          </cell>
          <cell r="FM136">
            <v>2084.4229999999998</v>
          </cell>
          <cell r="FN136">
            <v>46.305999999999997</v>
          </cell>
          <cell r="FO136">
            <v>21.956</v>
          </cell>
          <cell r="FP136">
            <v>241.71799999999999</v>
          </cell>
          <cell r="FQ136">
            <v>1791.874</v>
          </cell>
          <cell r="FR136">
            <v>2101.8539999999998</v>
          </cell>
          <cell r="FS136">
            <v>0</v>
          </cell>
          <cell r="FU136">
            <v>0.08</v>
          </cell>
          <cell r="FV136">
            <v>-258.47000000000003</v>
          </cell>
          <cell r="FW136">
            <v>0</v>
          </cell>
          <cell r="FX136">
            <v>0</v>
          </cell>
          <cell r="FY136">
            <v>0</v>
          </cell>
          <cell r="FZ136">
            <v>169.1</v>
          </cell>
          <cell r="GA136">
            <v>0.15</v>
          </cell>
          <cell r="GB136">
            <v>-409.8</v>
          </cell>
          <cell r="GE136">
            <v>0.25</v>
          </cell>
          <cell r="GF136">
            <v>-845.25</v>
          </cell>
          <cell r="GO136">
            <v>1.2500000000000001E-2</v>
          </cell>
          <cell r="GP136">
            <v>-167.45</v>
          </cell>
          <cell r="GQ136" t="str">
            <v xml:space="preserve"> </v>
          </cell>
          <cell r="GR136">
            <v>0</v>
          </cell>
          <cell r="GS136">
            <v>0</v>
          </cell>
          <cell r="GV136">
            <v>0</v>
          </cell>
          <cell r="GW136">
            <v>0</v>
          </cell>
          <cell r="GX136">
            <v>-425.92</v>
          </cell>
          <cell r="GY136">
            <v>-1255.05</v>
          </cell>
          <cell r="GZ136">
            <v>-1680.97</v>
          </cell>
          <cell r="HC136">
            <v>-1680.97</v>
          </cell>
          <cell r="HE136">
            <v>491.86185592399994</v>
          </cell>
          <cell r="HF136">
            <v>0.67355286000000103</v>
          </cell>
          <cell r="HG136">
            <v>80.79413267999999</v>
          </cell>
          <cell r="HH136">
            <v>143.72450244000018</v>
          </cell>
          <cell r="HI136">
            <v>37.674115936000007</v>
          </cell>
          <cell r="HJ136">
            <v>71.644707679999868</v>
          </cell>
          <cell r="HK136">
            <v>41.051760664000021</v>
          </cell>
          <cell r="HL136">
            <v>40.578919400000025</v>
          </cell>
          <cell r="HM136">
            <v>75.720164263999891</v>
          </cell>
        </row>
        <row r="137">
          <cell r="B137" t="str">
            <v>72-400-115</v>
          </cell>
          <cell r="C137" t="str">
            <v>Devon-GTH00086</v>
          </cell>
          <cell r="D137" t="str">
            <v>Grogan Barbee B-1H</v>
          </cell>
          <cell r="E137">
            <v>203</v>
          </cell>
          <cell r="F137">
            <v>245</v>
          </cell>
          <cell r="H137">
            <v>3.3492000000000002</v>
          </cell>
          <cell r="I137">
            <v>3.3492000000000002</v>
          </cell>
          <cell r="J137">
            <v>1.2503</v>
          </cell>
          <cell r="K137">
            <v>0.18260000000000001</v>
          </cell>
          <cell r="L137">
            <v>0.3795</v>
          </cell>
          <cell r="M137">
            <v>0.1075</v>
          </cell>
          <cell r="N137">
            <v>0.11600000000000001</v>
          </cell>
          <cell r="O137">
            <v>0.16539999999999999</v>
          </cell>
          <cell r="P137">
            <v>5.5505000000000004</v>
          </cell>
          <cell r="Q137">
            <v>0.45700000000000002</v>
          </cell>
          <cell r="R137">
            <v>1229.8</v>
          </cell>
          <cell r="T137" t="str">
            <v>PriceTableDevonNGL</v>
          </cell>
          <cell r="Y137">
            <v>41351</v>
          </cell>
          <cell r="Z137">
            <v>14.65</v>
          </cell>
          <cell r="AB137">
            <v>193.185</v>
          </cell>
          <cell r="AC137">
            <v>234.119</v>
          </cell>
          <cell r="AE137" t="str">
            <v>Yes</v>
          </cell>
          <cell r="AG137" t="str">
            <v>Yes</v>
          </cell>
          <cell r="AI137">
            <v>0.95</v>
          </cell>
          <cell r="AK137">
            <v>676.73900000000003</v>
          </cell>
          <cell r="AL137">
            <v>676.73900000000003</v>
          </cell>
          <cell r="AM137">
            <v>252.636</v>
          </cell>
          <cell r="AN137">
            <v>36.896000000000001</v>
          </cell>
          <cell r="AO137">
            <v>76.682000000000002</v>
          </cell>
          <cell r="AP137">
            <v>21.721</v>
          </cell>
          <cell r="AQ137">
            <v>23.439</v>
          </cell>
          <cell r="AR137">
            <v>33.420999999999999</v>
          </cell>
          <cell r="AS137">
            <v>1798.2730000000001</v>
          </cell>
          <cell r="AU137">
            <v>647.01499999999999</v>
          </cell>
          <cell r="AV137">
            <v>647.01499999999999</v>
          </cell>
          <cell r="AW137">
            <v>241.53899999999999</v>
          </cell>
          <cell r="AX137">
            <v>35.276000000000003</v>
          </cell>
          <cell r="AY137">
            <v>73.313999999999993</v>
          </cell>
          <cell r="AZ137">
            <v>20.766999999999999</v>
          </cell>
          <cell r="BA137">
            <v>22.408999999999999</v>
          </cell>
          <cell r="BB137">
            <v>31.952999999999999</v>
          </cell>
          <cell r="BC137">
            <v>1719.2880000000002</v>
          </cell>
          <cell r="BE137">
            <v>4.5650000000000004</v>
          </cell>
          <cell r="BF137">
            <v>547.44600000000003</v>
          </cell>
          <cell r="BG137">
            <v>247.64699999999999</v>
          </cell>
          <cell r="BH137">
            <v>32.680999999999997</v>
          </cell>
          <cell r="BI137">
            <v>81.584999999999994</v>
          </cell>
          <cell r="BJ137">
            <v>21.257000000000001</v>
          </cell>
          <cell r="BK137">
            <v>23.045999999999999</v>
          </cell>
          <cell r="BL137">
            <v>33.545000000000002</v>
          </cell>
          <cell r="BM137">
            <v>991.77200000000016</v>
          </cell>
          <cell r="BO137">
            <v>4.5650000000000004</v>
          </cell>
          <cell r="BP137">
            <v>547.44500000000005</v>
          </cell>
          <cell r="BQ137">
            <v>247.64599999999999</v>
          </cell>
          <cell r="BR137">
            <v>32.682000000000002</v>
          </cell>
          <cell r="BS137">
            <v>81.584999999999994</v>
          </cell>
          <cell r="BT137">
            <v>21.257999999999999</v>
          </cell>
          <cell r="BU137">
            <v>23.045000000000002</v>
          </cell>
          <cell r="BV137">
            <v>33.545000000000002</v>
          </cell>
          <cell r="BW137">
            <v>991.77100000000007</v>
          </cell>
          <cell r="BY137">
            <v>0</v>
          </cell>
          <cell r="BZ137">
            <v>0</v>
          </cell>
          <cell r="CA137">
            <v>0</v>
          </cell>
          <cell r="CB137">
            <v>0</v>
          </cell>
          <cell r="CC137">
            <v>0</v>
          </cell>
          <cell r="CD137">
            <v>0</v>
          </cell>
          <cell r="CE137">
            <v>0</v>
          </cell>
          <cell r="CF137">
            <v>0</v>
          </cell>
          <cell r="CG137">
            <v>0</v>
          </cell>
          <cell r="CI137">
            <v>4.3369999999999997</v>
          </cell>
          <cell r="CJ137">
            <v>520.07399999999996</v>
          </cell>
          <cell r="CK137">
            <v>235.26499999999999</v>
          </cell>
          <cell r="CL137">
            <v>31.047000000000001</v>
          </cell>
          <cell r="CM137">
            <v>77.506</v>
          </cell>
          <cell r="CN137">
            <v>20.193999999999999</v>
          </cell>
          <cell r="CO137">
            <v>21.893999999999998</v>
          </cell>
          <cell r="CP137">
            <v>31.867999999999999</v>
          </cell>
          <cell r="CQ137">
            <v>942.18499999999995</v>
          </cell>
          <cell r="CS137">
            <v>0.27100000000000002</v>
          </cell>
          <cell r="CT137">
            <v>20.587</v>
          </cell>
          <cell r="CU137">
            <v>9.0399999999999991</v>
          </cell>
          <cell r="CV137">
            <v>1.004</v>
          </cell>
          <cell r="CW137">
            <v>2.6030000000000002</v>
          </cell>
          <cell r="CX137">
            <v>0.58499999999999996</v>
          </cell>
          <cell r="CY137">
            <v>0.63900000000000001</v>
          </cell>
          <cell r="CZ137">
            <v>0.82</v>
          </cell>
          <cell r="DB137">
            <v>0.27300000000000002</v>
          </cell>
          <cell r="DC137">
            <v>36.317999999999998</v>
          </cell>
          <cell r="DD137">
            <v>22.675000000000001</v>
          </cell>
          <cell r="DE137">
            <v>3.2559999999999998</v>
          </cell>
          <cell r="DF137">
            <v>8.4640000000000004</v>
          </cell>
          <cell r="DG137">
            <v>2.3319999999999999</v>
          </cell>
          <cell r="DH137">
            <v>2.5550000000000002</v>
          </cell>
          <cell r="DI137">
            <v>3.9569999999999999</v>
          </cell>
          <cell r="DJ137">
            <v>79.83</v>
          </cell>
          <cell r="DL137">
            <v>0.22062000000000001</v>
          </cell>
          <cell r="DM137">
            <v>0.22062000000000001</v>
          </cell>
          <cell r="DN137">
            <v>0.87283500000000003</v>
          </cell>
          <cell r="DO137">
            <v>1.1972959999999999</v>
          </cell>
          <cell r="DP137">
            <v>1.18468</v>
          </cell>
          <cell r="DQ137">
            <v>1.986728</v>
          </cell>
          <cell r="DS137">
            <v>0</v>
          </cell>
          <cell r="DT137">
            <v>0</v>
          </cell>
          <cell r="DU137">
            <v>0</v>
          </cell>
          <cell r="DV137">
            <v>0</v>
          </cell>
          <cell r="DW137">
            <v>0</v>
          </cell>
          <cell r="DX137">
            <v>0</v>
          </cell>
          <cell r="DY137">
            <v>0</v>
          </cell>
          <cell r="DZ137">
            <v>0</v>
          </cell>
          <cell r="EA137">
            <v>0</v>
          </cell>
          <cell r="EC137">
            <v>0</v>
          </cell>
          <cell r="ED137">
            <v>0</v>
          </cell>
          <cell r="EE137">
            <v>0</v>
          </cell>
          <cell r="EF137">
            <v>0</v>
          </cell>
          <cell r="EG137">
            <v>0</v>
          </cell>
          <cell r="EH137">
            <v>0</v>
          </cell>
          <cell r="EI137">
            <v>0</v>
          </cell>
          <cell r="EJ137">
            <v>0</v>
          </cell>
          <cell r="EK137">
            <v>0</v>
          </cell>
          <cell r="EM137">
            <v>4.4109999999999996</v>
          </cell>
          <cell r="EN137">
            <v>4.452</v>
          </cell>
          <cell r="EP137">
            <v>5.1079999999999997</v>
          </cell>
          <cell r="EQ137">
            <v>5.194</v>
          </cell>
          <cell r="ES137">
            <v>0.94</v>
          </cell>
          <cell r="ET137">
            <v>1.0880000000000001</v>
          </cell>
          <cell r="EX137">
            <v>202.06</v>
          </cell>
          <cell r="EY137">
            <v>243.91200000000001</v>
          </cell>
          <cell r="FA137">
            <v>4.8000000000000001E-2</v>
          </cell>
          <cell r="FB137">
            <v>5.8000000000000003E-2</v>
          </cell>
          <cell r="FC137">
            <v>4.3369999999999997</v>
          </cell>
          <cell r="FD137">
            <v>5.4630000000000001</v>
          </cell>
          <cell r="FE137">
            <v>2.0030000000000001</v>
          </cell>
          <cell r="FF137">
            <v>2.3719999999999999</v>
          </cell>
          <cell r="FK137">
            <v>154.43600000000001</v>
          </cell>
          <cell r="FL137">
            <v>156.57900000000001</v>
          </cell>
          <cell r="FM137">
            <v>155.28</v>
          </cell>
          <cell r="FN137">
            <v>3.45</v>
          </cell>
          <cell r="FO137">
            <v>1.6359999999999999</v>
          </cell>
          <cell r="FP137">
            <v>18.007000000000001</v>
          </cell>
          <cell r="FQ137">
            <v>133.48699999999999</v>
          </cell>
          <cell r="FR137">
            <v>156.57900000000001</v>
          </cell>
          <cell r="FS137">
            <v>0</v>
          </cell>
          <cell r="FU137">
            <v>0.08</v>
          </cell>
          <cell r="FV137">
            <v>-18.73</v>
          </cell>
          <cell r="FW137">
            <v>0</v>
          </cell>
          <cell r="FX137">
            <v>0</v>
          </cell>
          <cell r="FY137">
            <v>-75</v>
          </cell>
          <cell r="FZ137">
            <v>215</v>
          </cell>
          <cell r="GA137">
            <v>0.15</v>
          </cell>
          <cell r="GB137">
            <v>-30.45</v>
          </cell>
          <cell r="GE137">
            <v>0.25</v>
          </cell>
          <cell r="GF137">
            <v>-61.25</v>
          </cell>
          <cell r="GO137">
            <v>1.2500000000000001E-2</v>
          </cell>
          <cell r="GP137">
            <v>-11.78</v>
          </cell>
          <cell r="GQ137" t="str">
            <v xml:space="preserve"> </v>
          </cell>
          <cell r="GR137">
            <v>0</v>
          </cell>
          <cell r="GS137">
            <v>0</v>
          </cell>
          <cell r="GV137">
            <v>0</v>
          </cell>
          <cell r="GW137">
            <v>0</v>
          </cell>
          <cell r="GX137">
            <v>-30.509999999999998</v>
          </cell>
          <cell r="GY137">
            <v>-166.7</v>
          </cell>
          <cell r="GZ137">
            <v>-197.21</v>
          </cell>
          <cell r="HC137">
            <v>-197.21</v>
          </cell>
          <cell r="HE137">
            <v>31.417591730000019</v>
          </cell>
          <cell r="HF137">
            <v>5.0301360000000142E-2</v>
          </cell>
          <cell r="HG137">
            <v>6.0388106400000163</v>
          </cell>
          <cell r="HH137">
            <v>10.807442970000004</v>
          </cell>
          <cell r="HI137">
            <v>1.956381663999996</v>
          </cell>
          <cell r="HJ137">
            <v>4.8323097199999925</v>
          </cell>
          <cell r="HK137">
            <v>2.1118918640000048</v>
          </cell>
          <cell r="HL137">
            <v>2.2887106560000019</v>
          </cell>
          <cell r="HM137">
            <v>3.3317428560000062</v>
          </cell>
        </row>
        <row r="138">
          <cell r="B138" t="str">
            <v>72-400-116</v>
          </cell>
          <cell r="C138" t="str">
            <v>Devon-GTH00086</v>
          </cell>
          <cell r="D138" t="str">
            <v>Hedrick Burns 1H</v>
          </cell>
          <cell r="E138">
            <v>223</v>
          </cell>
          <cell r="F138">
            <v>274</v>
          </cell>
          <cell r="H138">
            <v>3.1110000000000002</v>
          </cell>
          <cell r="I138">
            <v>3.1110000000000002</v>
          </cell>
          <cell r="J138">
            <v>1.1606000000000001</v>
          </cell>
          <cell r="K138">
            <v>0.23699999999999999</v>
          </cell>
          <cell r="L138">
            <v>0.38179999999999997</v>
          </cell>
          <cell r="M138">
            <v>0.1346</v>
          </cell>
          <cell r="N138">
            <v>0.1384</v>
          </cell>
          <cell r="O138">
            <v>0.1966</v>
          </cell>
          <cell r="P138">
            <v>5.36</v>
          </cell>
          <cell r="Q138">
            <v>0.42399999999999999</v>
          </cell>
          <cell r="R138">
            <v>1231.2</v>
          </cell>
          <cell r="T138" t="str">
            <v>PriceTableDevonNGL</v>
          </cell>
          <cell r="Y138">
            <v>41402</v>
          </cell>
          <cell r="Z138">
            <v>14.65</v>
          </cell>
          <cell r="AB138">
            <v>212.19900000000001</v>
          </cell>
          <cell r="AC138">
            <v>261.83</v>
          </cell>
          <cell r="AE138" t="str">
            <v>Yes</v>
          </cell>
          <cell r="AG138" t="str">
            <v>Yes</v>
          </cell>
          <cell r="AI138">
            <v>0.95</v>
          </cell>
          <cell r="AK138">
            <v>690.47699999999998</v>
          </cell>
          <cell r="AL138">
            <v>690.47699999999998</v>
          </cell>
          <cell r="AM138">
            <v>257.59199999999998</v>
          </cell>
          <cell r="AN138">
            <v>52.600999999999999</v>
          </cell>
          <cell r="AO138">
            <v>84.739000000000004</v>
          </cell>
          <cell r="AP138">
            <v>29.873999999999999</v>
          </cell>
          <cell r="AQ138">
            <v>30.716999999999999</v>
          </cell>
          <cell r="AR138">
            <v>43.634999999999998</v>
          </cell>
          <cell r="AS138">
            <v>1880.1120000000001</v>
          </cell>
          <cell r="AU138">
            <v>660.15099999999995</v>
          </cell>
          <cell r="AV138">
            <v>660.15099999999995</v>
          </cell>
          <cell r="AW138">
            <v>246.27799999999999</v>
          </cell>
          <cell r="AX138">
            <v>50.290999999999997</v>
          </cell>
          <cell r="AY138">
            <v>81.018000000000001</v>
          </cell>
          <cell r="AZ138">
            <v>28.562000000000001</v>
          </cell>
          <cell r="BA138">
            <v>29.367999999999999</v>
          </cell>
          <cell r="BB138">
            <v>41.718000000000004</v>
          </cell>
          <cell r="BC138">
            <v>1797.5369999999998</v>
          </cell>
          <cell r="BE138">
            <v>4.657</v>
          </cell>
          <cell r="BF138">
            <v>558.55899999999997</v>
          </cell>
          <cell r="BG138">
            <v>252.505</v>
          </cell>
          <cell r="BH138">
            <v>46.591999999999999</v>
          </cell>
          <cell r="BI138">
            <v>90.156999999999996</v>
          </cell>
          <cell r="BJ138">
            <v>29.236999999999998</v>
          </cell>
          <cell r="BK138">
            <v>30.202000000000002</v>
          </cell>
          <cell r="BL138">
            <v>43.796999999999997</v>
          </cell>
          <cell r="BM138">
            <v>1055.7059999999999</v>
          </cell>
          <cell r="BO138">
            <v>4.657</v>
          </cell>
          <cell r="BP138">
            <v>558.55999999999995</v>
          </cell>
          <cell r="BQ138">
            <v>252.505</v>
          </cell>
          <cell r="BR138">
            <v>46.591999999999999</v>
          </cell>
          <cell r="BS138">
            <v>90.158000000000001</v>
          </cell>
          <cell r="BT138">
            <v>29.236999999999998</v>
          </cell>
          <cell r="BU138">
            <v>30.202000000000002</v>
          </cell>
          <cell r="BV138">
            <v>43.796999999999997</v>
          </cell>
          <cell r="BW138">
            <v>1055.7079999999999</v>
          </cell>
          <cell r="BY138">
            <v>0</v>
          </cell>
          <cell r="BZ138">
            <v>0</v>
          </cell>
          <cell r="CA138">
            <v>0</v>
          </cell>
          <cell r="CB138">
            <v>0</v>
          </cell>
          <cell r="CC138">
            <v>0</v>
          </cell>
          <cell r="CD138">
            <v>0</v>
          </cell>
          <cell r="CE138">
            <v>0</v>
          </cell>
          <cell r="CF138">
            <v>0</v>
          </cell>
          <cell r="CG138">
            <v>0</v>
          </cell>
          <cell r="CI138">
            <v>4.4240000000000004</v>
          </cell>
          <cell r="CJ138">
            <v>530.63099999999997</v>
          </cell>
          <cell r="CK138">
            <v>239.88</v>
          </cell>
          <cell r="CL138">
            <v>44.262</v>
          </cell>
          <cell r="CM138">
            <v>85.649000000000001</v>
          </cell>
          <cell r="CN138">
            <v>27.774999999999999</v>
          </cell>
          <cell r="CO138">
            <v>28.692</v>
          </cell>
          <cell r="CP138">
            <v>41.606999999999999</v>
          </cell>
          <cell r="CQ138">
            <v>1002.9199999999998</v>
          </cell>
          <cell r="CS138">
            <v>0.27600000000000002</v>
          </cell>
          <cell r="CT138">
            <v>21.004999999999999</v>
          </cell>
          <cell r="CU138">
            <v>9.218</v>
          </cell>
          <cell r="CV138">
            <v>1.4319999999999999</v>
          </cell>
          <cell r="CW138">
            <v>2.8759999999999999</v>
          </cell>
          <cell r="CX138">
            <v>0.80400000000000005</v>
          </cell>
          <cell r="CY138">
            <v>0.83799999999999997</v>
          </cell>
          <cell r="CZ138">
            <v>1.071</v>
          </cell>
          <cell r="DB138">
            <v>0.27800000000000002</v>
          </cell>
          <cell r="DC138">
            <v>37.055</v>
          </cell>
          <cell r="DD138">
            <v>23.12</v>
          </cell>
          <cell r="DE138">
            <v>4.6420000000000003</v>
          </cell>
          <cell r="DF138">
            <v>9.3529999999999998</v>
          </cell>
          <cell r="DG138">
            <v>3.2069999999999999</v>
          </cell>
          <cell r="DH138">
            <v>3.3479999999999999</v>
          </cell>
          <cell r="DI138">
            <v>5.1660000000000004</v>
          </cell>
          <cell r="DJ138">
            <v>86.168999999999983</v>
          </cell>
          <cell r="DL138">
            <v>0.22062000000000001</v>
          </cell>
          <cell r="DM138">
            <v>0.22062000000000001</v>
          </cell>
          <cell r="DN138">
            <v>0.87283500000000003</v>
          </cell>
          <cell r="DO138">
            <v>1.1972959999999999</v>
          </cell>
          <cell r="DP138">
            <v>1.18468</v>
          </cell>
          <cell r="DQ138">
            <v>1.986728</v>
          </cell>
          <cell r="DS138">
            <v>0</v>
          </cell>
          <cell r="DT138">
            <v>0</v>
          </cell>
          <cell r="DU138">
            <v>0</v>
          </cell>
          <cell r="DV138">
            <v>0</v>
          </cell>
          <cell r="DW138">
            <v>0</v>
          </cell>
          <cell r="DX138">
            <v>0</v>
          </cell>
          <cell r="DY138">
            <v>0</v>
          </cell>
          <cell r="DZ138">
            <v>0</v>
          </cell>
          <cell r="EA138">
            <v>0</v>
          </cell>
          <cell r="EC138">
            <v>0</v>
          </cell>
          <cell r="ED138">
            <v>0</v>
          </cell>
          <cell r="EE138">
            <v>0</v>
          </cell>
          <cell r="EF138">
            <v>0</v>
          </cell>
          <cell r="EG138">
            <v>0</v>
          </cell>
          <cell r="EH138">
            <v>0</v>
          </cell>
          <cell r="EI138">
            <v>0</v>
          </cell>
          <cell r="EJ138">
            <v>0</v>
          </cell>
          <cell r="EK138">
            <v>0</v>
          </cell>
          <cell r="EM138">
            <v>4.931</v>
          </cell>
          <cell r="EN138">
            <v>4.9779999999999998</v>
          </cell>
          <cell r="EP138">
            <v>5.7119999999999997</v>
          </cell>
          <cell r="EQ138">
            <v>5.8079999999999998</v>
          </cell>
          <cell r="ES138">
            <v>1.0529999999999999</v>
          </cell>
          <cell r="ET138">
            <v>1.218</v>
          </cell>
          <cell r="EX138">
            <v>221.947</v>
          </cell>
          <cell r="EY138">
            <v>272.78199999999998</v>
          </cell>
          <cell r="FA138">
            <v>5.2999999999999999E-2</v>
          </cell>
          <cell r="FB138">
            <v>6.5000000000000002E-2</v>
          </cell>
          <cell r="FC138">
            <v>4.7629999999999999</v>
          </cell>
          <cell r="FD138">
            <v>6.11</v>
          </cell>
          <cell r="FE138">
            <v>2.2000000000000002</v>
          </cell>
          <cell r="FF138">
            <v>2.653</v>
          </cell>
          <cell r="FK138">
            <v>175.827</v>
          </cell>
          <cell r="FL138">
            <v>178.267</v>
          </cell>
          <cell r="FM138">
            <v>176.78899999999999</v>
          </cell>
          <cell r="FN138">
            <v>3.927</v>
          </cell>
          <cell r="FO138">
            <v>1.8620000000000001</v>
          </cell>
          <cell r="FP138">
            <v>20.501000000000001</v>
          </cell>
          <cell r="FQ138">
            <v>151.976</v>
          </cell>
          <cell r="FR138">
            <v>178.267</v>
          </cell>
          <cell r="FS138">
            <v>0</v>
          </cell>
          <cell r="FU138">
            <v>0.08</v>
          </cell>
          <cell r="FV138">
            <v>-20.95</v>
          </cell>
          <cell r="FW138">
            <v>0</v>
          </cell>
          <cell r="FX138">
            <v>0</v>
          </cell>
          <cell r="FY138">
            <v>0</v>
          </cell>
          <cell r="FZ138">
            <v>303.7</v>
          </cell>
          <cell r="GA138">
            <v>0.1</v>
          </cell>
          <cell r="GB138">
            <v>-22.3</v>
          </cell>
          <cell r="GE138">
            <v>0.25</v>
          </cell>
          <cell r="GF138">
            <v>-68.5</v>
          </cell>
          <cell r="GO138">
            <v>1.2500000000000001E-2</v>
          </cell>
          <cell r="GP138">
            <v>-12.54</v>
          </cell>
          <cell r="GQ138" t="str">
            <v>72-402-116</v>
          </cell>
          <cell r="GR138">
            <v>3509</v>
          </cell>
          <cell r="GS138">
            <v>-200</v>
          </cell>
          <cell r="GV138">
            <v>0</v>
          </cell>
          <cell r="GW138">
            <v>0</v>
          </cell>
          <cell r="GX138">
            <v>-33.489999999999995</v>
          </cell>
          <cell r="GY138">
            <v>-290.8</v>
          </cell>
          <cell r="GZ138">
            <v>-324.28999999999996</v>
          </cell>
          <cell r="HC138">
            <v>-324.28999999999996</v>
          </cell>
          <cell r="HE138">
            <v>35.618148750999993</v>
          </cell>
          <cell r="HF138">
            <v>5.1404459999999923E-2</v>
          </cell>
          <cell r="HG138">
            <v>6.1614753599999998</v>
          </cell>
          <cell r="HH138">
            <v>11.019541875</v>
          </cell>
          <cell r="HI138">
            <v>2.7896996799999978</v>
          </cell>
          <cell r="HJ138">
            <v>5.340537439999995</v>
          </cell>
          <cell r="HK138">
            <v>2.9045963359999996</v>
          </cell>
          <cell r="HL138">
            <v>2.9999592800000032</v>
          </cell>
          <cell r="HM138">
            <v>4.3509343199999959</v>
          </cell>
        </row>
        <row r="139">
          <cell r="B139" t="str">
            <v>72-400-117</v>
          </cell>
          <cell r="C139" t="str">
            <v>Devon-GTH00086</v>
          </cell>
          <cell r="D139" t="str">
            <v>Morris Robertson 1H</v>
          </cell>
          <cell r="E139">
            <v>1692</v>
          </cell>
          <cell r="F139">
            <v>2051</v>
          </cell>
          <cell r="H139">
            <v>3.2208000000000001</v>
          </cell>
          <cell r="I139">
            <v>3.2208000000000001</v>
          </cell>
          <cell r="J139">
            <v>1.1224000000000001</v>
          </cell>
          <cell r="K139">
            <v>0.2218</v>
          </cell>
          <cell r="L139">
            <v>0.35160000000000002</v>
          </cell>
          <cell r="M139">
            <v>0.12470000000000001</v>
          </cell>
          <cell r="N139">
            <v>0.1239</v>
          </cell>
          <cell r="O139">
            <v>0.22750000000000001</v>
          </cell>
          <cell r="P139">
            <v>5.3926999999999996</v>
          </cell>
          <cell r="Q139">
            <v>0.46710000000000002</v>
          </cell>
          <cell r="R139">
            <v>1234.2</v>
          </cell>
          <cell r="T139" t="str">
            <v>PriceTableDevonNGL</v>
          </cell>
          <cell r="Y139">
            <v>41375</v>
          </cell>
          <cell r="Z139">
            <v>14.65</v>
          </cell>
          <cell r="AB139">
            <v>1610.16</v>
          </cell>
          <cell r="AC139">
            <v>1959.9059999999999</v>
          </cell>
          <cell r="AE139" t="str">
            <v>Yes</v>
          </cell>
          <cell r="AG139" t="str">
            <v>Yes</v>
          </cell>
          <cell r="AI139">
            <v>0.95</v>
          </cell>
          <cell r="AK139">
            <v>5424.2430000000004</v>
          </cell>
          <cell r="AL139">
            <v>5424.2430000000004</v>
          </cell>
          <cell r="AM139">
            <v>1890.2660000000001</v>
          </cell>
          <cell r="AN139">
            <v>373.54</v>
          </cell>
          <cell r="AO139">
            <v>592.14</v>
          </cell>
          <cell r="AP139">
            <v>210.011</v>
          </cell>
          <cell r="AQ139">
            <v>208.66399999999999</v>
          </cell>
          <cell r="AR139">
            <v>383.13900000000001</v>
          </cell>
          <cell r="AS139">
            <v>14506.246000000001</v>
          </cell>
          <cell r="AU139">
            <v>5186.0029999999997</v>
          </cell>
          <cell r="AV139">
            <v>5186.0029999999997</v>
          </cell>
          <cell r="AW139">
            <v>1807.2439999999999</v>
          </cell>
          <cell r="AX139">
            <v>357.13299999999998</v>
          </cell>
          <cell r="AY139">
            <v>566.13199999999995</v>
          </cell>
          <cell r="AZ139">
            <v>200.78700000000001</v>
          </cell>
          <cell r="BA139">
            <v>199.499</v>
          </cell>
          <cell r="BB139">
            <v>366.31099999999998</v>
          </cell>
          <cell r="BC139">
            <v>13869.111999999999</v>
          </cell>
          <cell r="BE139">
            <v>36.585999999999999</v>
          </cell>
          <cell r="BF139">
            <v>4387.9250000000002</v>
          </cell>
          <cell r="BG139">
            <v>1852.94</v>
          </cell>
          <cell r="BH139">
            <v>330.86799999999999</v>
          </cell>
          <cell r="BI139">
            <v>630.00199999999995</v>
          </cell>
          <cell r="BJ139">
            <v>205.53</v>
          </cell>
          <cell r="BK139">
            <v>205.16399999999999</v>
          </cell>
          <cell r="BL139">
            <v>384.565</v>
          </cell>
          <cell r="BM139">
            <v>8033.5800000000008</v>
          </cell>
          <cell r="BO139">
            <v>36.585999999999999</v>
          </cell>
          <cell r="BP139">
            <v>4387.9260000000004</v>
          </cell>
          <cell r="BQ139">
            <v>1852.941</v>
          </cell>
          <cell r="BR139">
            <v>330.86799999999999</v>
          </cell>
          <cell r="BS139">
            <v>630.00099999999998</v>
          </cell>
          <cell r="BT139">
            <v>205.53</v>
          </cell>
          <cell r="BU139">
            <v>205.16300000000001</v>
          </cell>
          <cell r="BV139">
            <v>384.565</v>
          </cell>
          <cell r="BW139">
            <v>8033.5800000000008</v>
          </cell>
          <cell r="BY139">
            <v>0</v>
          </cell>
          <cell r="BZ139">
            <v>0</v>
          </cell>
          <cell r="CA139">
            <v>0</v>
          </cell>
          <cell r="CB139">
            <v>0</v>
          </cell>
          <cell r="CC139">
            <v>0</v>
          </cell>
          <cell r="CD139">
            <v>0</v>
          </cell>
          <cell r="CE139">
            <v>0</v>
          </cell>
          <cell r="CF139">
            <v>0</v>
          </cell>
          <cell r="CG139">
            <v>0</v>
          </cell>
          <cell r="CI139">
            <v>34.756999999999998</v>
          </cell>
          <cell r="CJ139">
            <v>4168.5290000000005</v>
          </cell>
          <cell r="CK139">
            <v>1760.2929999999999</v>
          </cell>
          <cell r="CL139">
            <v>314.32499999999999</v>
          </cell>
          <cell r="CM139">
            <v>598.50199999999995</v>
          </cell>
          <cell r="CN139">
            <v>195.25399999999999</v>
          </cell>
          <cell r="CO139">
            <v>194.90600000000001</v>
          </cell>
          <cell r="CP139">
            <v>365.33699999999999</v>
          </cell>
          <cell r="CQ139">
            <v>7631.9029999999984</v>
          </cell>
          <cell r="CS139">
            <v>2.1709999999999998</v>
          </cell>
          <cell r="CT139">
            <v>165.011</v>
          </cell>
          <cell r="CU139">
            <v>67.641999999999996</v>
          </cell>
          <cell r="CV139">
            <v>10.169</v>
          </cell>
          <cell r="CW139">
            <v>20.097999999999999</v>
          </cell>
          <cell r="CX139">
            <v>5.6520000000000001</v>
          </cell>
          <cell r="CY139">
            <v>5.6920000000000002</v>
          </cell>
          <cell r="CZ139">
            <v>9.4049999999999994</v>
          </cell>
          <cell r="DB139">
            <v>2.1850000000000001</v>
          </cell>
          <cell r="DC139">
            <v>291.09500000000003</v>
          </cell>
          <cell r="DD139">
            <v>169.661</v>
          </cell>
          <cell r="DE139">
            <v>32.963999999999999</v>
          </cell>
          <cell r="DF139">
            <v>65.355999999999995</v>
          </cell>
          <cell r="DG139">
            <v>22.542000000000002</v>
          </cell>
          <cell r="DH139">
            <v>22.745999999999999</v>
          </cell>
          <cell r="DI139">
            <v>45.363999999999997</v>
          </cell>
          <cell r="DJ139">
            <v>651.91300000000001</v>
          </cell>
          <cell r="DL139">
            <v>0.22062000000000001</v>
          </cell>
          <cell r="DM139">
            <v>0.22062000000000001</v>
          </cell>
          <cell r="DN139">
            <v>0.87283500000000003</v>
          </cell>
          <cell r="DO139">
            <v>1.1972959999999999</v>
          </cell>
          <cell r="DP139">
            <v>1.18468</v>
          </cell>
          <cell r="DQ139">
            <v>1.986728</v>
          </cell>
          <cell r="DS139">
            <v>0</v>
          </cell>
          <cell r="DT139">
            <v>0</v>
          </cell>
          <cell r="DU139">
            <v>0</v>
          </cell>
          <cell r="DV139">
            <v>0</v>
          </cell>
          <cell r="DW139">
            <v>0</v>
          </cell>
          <cell r="DX139">
            <v>0</v>
          </cell>
          <cell r="DY139">
            <v>0</v>
          </cell>
          <cell r="DZ139">
            <v>0</v>
          </cell>
          <cell r="EA139">
            <v>0</v>
          </cell>
          <cell r="EC139">
            <v>0</v>
          </cell>
          <cell r="ED139">
            <v>0</v>
          </cell>
          <cell r="EE139">
            <v>0</v>
          </cell>
          <cell r="EF139">
            <v>0</v>
          </cell>
          <cell r="EG139">
            <v>0</v>
          </cell>
          <cell r="EH139">
            <v>0</v>
          </cell>
          <cell r="EI139">
            <v>0</v>
          </cell>
          <cell r="EJ139">
            <v>0</v>
          </cell>
          <cell r="EK139">
            <v>0</v>
          </cell>
          <cell r="EM139">
            <v>36.92</v>
          </cell>
          <cell r="EN139">
            <v>37.269000000000005</v>
          </cell>
          <cell r="EP139">
            <v>42.756</v>
          </cell>
          <cell r="EQ139">
            <v>43.476999999999997</v>
          </cell>
          <cell r="ES139">
            <v>7.8710000000000004</v>
          </cell>
          <cell r="ET139">
            <v>9.1110000000000007</v>
          </cell>
          <cell r="EX139">
            <v>1684.1289999999999</v>
          </cell>
          <cell r="EY139">
            <v>2041.8889999999999</v>
          </cell>
          <cell r="FA139">
            <v>0.40100000000000002</v>
          </cell>
          <cell r="FB139">
            <v>0.48599999999999999</v>
          </cell>
          <cell r="FC139">
            <v>36.143999999999998</v>
          </cell>
          <cell r="FD139">
            <v>45.737000000000002</v>
          </cell>
          <cell r="FE139">
            <v>16.692</v>
          </cell>
          <cell r="FF139">
            <v>19.861000000000001</v>
          </cell>
          <cell r="FK139">
            <v>1309.2299999999998</v>
          </cell>
          <cell r="FL139">
            <v>1327.3989999999999</v>
          </cell>
          <cell r="FM139">
            <v>1316.39</v>
          </cell>
          <cell r="FN139">
            <v>29.244</v>
          </cell>
          <cell r="FO139">
            <v>13.866</v>
          </cell>
          <cell r="FP139">
            <v>152.654</v>
          </cell>
          <cell r="FQ139">
            <v>1131.635</v>
          </cell>
          <cell r="FR139">
            <v>1327.3989999999999</v>
          </cell>
          <cell r="FS139">
            <v>0</v>
          </cell>
          <cell r="FU139">
            <v>0.08</v>
          </cell>
          <cell r="FV139">
            <v>-156.79</v>
          </cell>
          <cell r="FW139">
            <v>0</v>
          </cell>
          <cell r="FX139">
            <v>0</v>
          </cell>
          <cell r="FY139">
            <v>0</v>
          </cell>
          <cell r="FZ139">
            <v>163.6</v>
          </cell>
          <cell r="GA139">
            <v>0.15</v>
          </cell>
          <cell r="GB139">
            <v>-253.8</v>
          </cell>
          <cell r="GE139">
            <v>0.25</v>
          </cell>
          <cell r="GF139">
            <v>-512.75</v>
          </cell>
          <cell r="GO139">
            <v>1.2500000000000001E-2</v>
          </cell>
          <cell r="GP139">
            <v>-95.4</v>
          </cell>
          <cell r="GQ139" t="str">
            <v>72-402-117</v>
          </cell>
          <cell r="GR139">
            <v>29</v>
          </cell>
          <cell r="GS139">
            <v>-200</v>
          </cell>
          <cell r="GV139">
            <v>0</v>
          </cell>
          <cell r="GW139">
            <v>0</v>
          </cell>
          <cell r="GX139">
            <v>-252.19</v>
          </cell>
          <cell r="GY139">
            <v>-966.55</v>
          </cell>
          <cell r="GZ139">
            <v>-1218.74</v>
          </cell>
          <cell r="HC139">
            <v>-1218.74</v>
          </cell>
          <cell r="HE139">
            <v>265.79277020900008</v>
          </cell>
          <cell r="HF139">
            <v>0.40351398000000016</v>
          </cell>
          <cell r="HG139">
            <v>48.403145519999946</v>
          </cell>
          <cell r="HH139">
            <v>80.865544245000137</v>
          </cell>
          <cell r="HI139">
            <v>19.806867728000007</v>
          </cell>
          <cell r="HJ139">
            <v>37.317419999999998</v>
          </cell>
          <cell r="HK139">
            <v>20.41561692800002</v>
          </cell>
          <cell r="HL139">
            <v>20.379855823999964</v>
          </cell>
          <cell r="HM139">
            <v>38.20080598400002</v>
          </cell>
        </row>
        <row r="140">
          <cell r="B140" t="str">
            <v>72-400-118</v>
          </cell>
          <cell r="C140" t="str">
            <v>Devon-GTH00086</v>
          </cell>
          <cell r="D140" t="str">
            <v>Gravelco GU 1H</v>
          </cell>
          <cell r="E140">
            <v>7370</v>
          </cell>
          <cell r="F140">
            <v>8878</v>
          </cell>
          <cell r="H140">
            <v>3.2141999999999999</v>
          </cell>
          <cell r="I140">
            <v>3.2141999999999999</v>
          </cell>
          <cell r="J140">
            <v>1.0991</v>
          </cell>
          <cell r="K140">
            <v>0.2276</v>
          </cell>
          <cell r="L140">
            <v>0.34620000000000001</v>
          </cell>
          <cell r="M140">
            <v>0.1205</v>
          </cell>
          <cell r="N140">
            <v>0.11269999999999999</v>
          </cell>
          <cell r="O140">
            <v>0.19719999999999999</v>
          </cell>
          <cell r="P140">
            <v>5.3174999999999999</v>
          </cell>
          <cell r="Q140">
            <v>0.80600000000000005</v>
          </cell>
          <cell r="R140">
            <v>1226.5</v>
          </cell>
          <cell r="T140" t="str">
            <v>PriceTableDevonNGL</v>
          </cell>
          <cell r="Y140">
            <v>41431</v>
          </cell>
          <cell r="Z140">
            <v>14.65</v>
          </cell>
          <cell r="AB140">
            <v>7013.723</v>
          </cell>
          <cell r="AC140">
            <v>8483.6849999999995</v>
          </cell>
          <cell r="AE140" t="str">
            <v>Yes</v>
          </cell>
          <cell r="AG140" t="str">
            <v>Yes</v>
          </cell>
          <cell r="AI140">
            <v>0.95</v>
          </cell>
          <cell r="AK140">
            <v>23579.14</v>
          </cell>
          <cell r="AL140">
            <v>23579.14</v>
          </cell>
          <cell r="AM140">
            <v>8062.9179999999997</v>
          </cell>
          <cell r="AN140">
            <v>1669.6569999999999</v>
          </cell>
          <cell r="AO140">
            <v>2539.6979999999999</v>
          </cell>
          <cell r="AP140">
            <v>883.97900000000004</v>
          </cell>
          <cell r="AQ140">
            <v>826.75900000000001</v>
          </cell>
          <cell r="AR140">
            <v>1446.645</v>
          </cell>
          <cell r="AS140">
            <v>62587.935999999987</v>
          </cell>
          <cell r="AU140">
            <v>22543.508000000002</v>
          </cell>
          <cell r="AV140">
            <v>22543.508000000002</v>
          </cell>
          <cell r="AW140">
            <v>7708.7830000000004</v>
          </cell>
          <cell r="AX140">
            <v>1596.3230000000001</v>
          </cell>
          <cell r="AY140">
            <v>2428.1509999999998</v>
          </cell>
          <cell r="AZ140">
            <v>845.154</v>
          </cell>
          <cell r="BA140">
            <v>790.447</v>
          </cell>
          <cell r="BB140">
            <v>1383.106</v>
          </cell>
          <cell r="BC140">
            <v>59838.98</v>
          </cell>
          <cell r="BE140">
            <v>159.03899999999999</v>
          </cell>
          <cell r="BF140">
            <v>19074.276000000002</v>
          </cell>
          <cell r="BG140">
            <v>7903.7039999999997</v>
          </cell>
          <cell r="BH140">
            <v>1478.923</v>
          </cell>
          <cell r="BI140">
            <v>2702.0880000000002</v>
          </cell>
          <cell r="BJ140">
            <v>865.11599999999999</v>
          </cell>
          <cell r="BK140">
            <v>812.89</v>
          </cell>
          <cell r="BL140">
            <v>1452.03</v>
          </cell>
          <cell r="BM140">
            <v>34448.065999999999</v>
          </cell>
          <cell r="BO140">
            <v>159.03899999999999</v>
          </cell>
          <cell r="BP140">
            <v>19074.274000000001</v>
          </cell>
          <cell r="BQ140">
            <v>7903.7039999999997</v>
          </cell>
          <cell r="BR140">
            <v>1478.923</v>
          </cell>
          <cell r="BS140">
            <v>2702.0880000000002</v>
          </cell>
          <cell r="BT140">
            <v>865.11599999999999</v>
          </cell>
          <cell r="BU140">
            <v>812.89099999999996</v>
          </cell>
          <cell r="BV140">
            <v>1452.03</v>
          </cell>
          <cell r="BW140">
            <v>34448.065000000002</v>
          </cell>
          <cell r="BY140">
            <v>0</v>
          </cell>
          <cell r="BZ140">
            <v>0</v>
          </cell>
          <cell r="CA140">
            <v>0</v>
          </cell>
          <cell r="CB140">
            <v>0</v>
          </cell>
          <cell r="CC140">
            <v>0</v>
          </cell>
          <cell r="CD140">
            <v>0</v>
          </cell>
          <cell r="CE140">
            <v>0</v>
          </cell>
          <cell r="CF140">
            <v>0</v>
          </cell>
          <cell r="CG140">
            <v>0</v>
          </cell>
          <cell r="CI140">
            <v>151.08699999999999</v>
          </cell>
          <cell r="CJ140">
            <v>18120.562000000002</v>
          </cell>
          <cell r="CK140">
            <v>7508.5190000000002</v>
          </cell>
          <cell r="CL140">
            <v>1404.9770000000001</v>
          </cell>
          <cell r="CM140">
            <v>2566.9839999999999</v>
          </cell>
          <cell r="CN140">
            <v>821.86</v>
          </cell>
          <cell r="CO140">
            <v>772.24599999999998</v>
          </cell>
          <cell r="CP140">
            <v>1379.4290000000001</v>
          </cell>
          <cell r="CQ140">
            <v>32725.664000000001</v>
          </cell>
          <cell r="CS140">
            <v>9.4350000000000005</v>
          </cell>
          <cell r="CT140">
            <v>717.30200000000002</v>
          </cell>
          <cell r="CU140">
            <v>288.52699999999999</v>
          </cell>
          <cell r="CV140">
            <v>45.451999999999998</v>
          </cell>
          <cell r="CW140">
            <v>86.198999999999998</v>
          </cell>
          <cell r="CX140">
            <v>23.791</v>
          </cell>
          <cell r="CY140">
            <v>22.553999999999998</v>
          </cell>
          <cell r="CZ140">
            <v>35.512</v>
          </cell>
          <cell r="DB140">
            <v>9.4990000000000006</v>
          </cell>
          <cell r="DC140">
            <v>1265.3869999999999</v>
          </cell>
          <cell r="DD140">
            <v>723.68700000000001</v>
          </cell>
          <cell r="DE140">
            <v>147.345</v>
          </cell>
          <cell r="DF140">
            <v>280.315</v>
          </cell>
          <cell r="DG140">
            <v>94.885999999999996</v>
          </cell>
          <cell r="DH140">
            <v>90.125</v>
          </cell>
          <cell r="DI140">
            <v>171.286</v>
          </cell>
          <cell r="DJ140">
            <v>2782.5299999999997</v>
          </cell>
          <cell r="DL140">
            <v>0.22062000000000001</v>
          </cell>
          <cell r="DM140">
            <v>0.22062000000000001</v>
          </cell>
          <cell r="DN140">
            <v>0.87283500000000003</v>
          </cell>
          <cell r="DO140">
            <v>1.1972959999999999</v>
          </cell>
          <cell r="DP140">
            <v>1.18468</v>
          </cell>
          <cell r="DQ140">
            <v>1.986728</v>
          </cell>
          <cell r="DS140">
            <v>0</v>
          </cell>
          <cell r="DT140">
            <v>0</v>
          </cell>
          <cell r="DU140">
            <v>0</v>
          </cell>
          <cell r="DV140">
            <v>0</v>
          </cell>
          <cell r="DW140">
            <v>0</v>
          </cell>
          <cell r="DX140">
            <v>0</v>
          </cell>
          <cell r="DY140">
            <v>0</v>
          </cell>
          <cell r="DZ140">
            <v>0</v>
          </cell>
          <cell r="EA140">
            <v>0</v>
          </cell>
          <cell r="EC140">
            <v>0</v>
          </cell>
          <cell r="ED140">
            <v>0</v>
          </cell>
          <cell r="EE140">
            <v>0</v>
          </cell>
          <cell r="EF140">
            <v>0</v>
          </cell>
          <cell r="EG140">
            <v>0</v>
          </cell>
          <cell r="EH140">
            <v>0</v>
          </cell>
          <cell r="EI140">
            <v>0</v>
          </cell>
          <cell r="EJ140">
            <v>0</v>
          </cell>
          <cell r="EK140">
            <v>0</v>
          </cell>
          <cell r="EM140">
            <v>159.81</v>
          </cell>
          <cell r="EN140">
            <v>161.32</v>
          </cell>
          <cell r="EP140">
            <v>185.07900000000001</v>
          </cell>
          <cell r="EQ140">
            <v>188.19800000000001</v>
          </cell>
          <cell r="ES140">
            <v>34.072000000000003</v>
          </cell>
          <cell r="ET140">
            <v>39.44</v>
          </cell>
          <cell r="EX140">
            <v>7335.9279999999999</v>
          </cell>
          <cell r="EY140">
            <v>8838.56</v>
          </cell>
          <cell r="FA140">
            <v>1.748</v>
          </cell>
          <cell r="FB140">
            <v>2.1030000000000002</v>
          </cell>
          <cell r="FC140">
            <v>157.44200000000001</v>
          </cell>
          <cell r="FD140">
            <v>197.97800000000001</v>
          </cell>
          <cell r="FE140">
            <v>72.709000000000003</v>
          </cell>
          <cell r="FF140">
            <v>85.971000000000004</v>
          </cell>
          <cell r="FK140">
            <v>5706.5119999999997</v>
          </cell>
          <cell r="FL140">
            <v>5785.7049999999999</v>
          </cell>
          <cell r="FM140">
            <v>5737.7219999999998</v>
          </cell>
          <cell r="FN140">
            <v>127.465</v>
          </cell>
          <cell r="FO140">
            <v>60.438000000000002</v>
          </cell>
          <cell r="FP140">
            <v>665.36900000000003</v>
          </cell>
          <cell r="FQ140">
            <v>4932.433</v>
          </cell>
          <cell r="FR140">
            <v>5785.7049999999999</v>
          </cell>
          <cell r="FS140">
            <v>0</v>
          </cell>
          <cell r="FU140">
            <v>0.08</v>
          </cell>
          <cell r="FV140">
            <v>-678.69</v>
          </cell>
          <cell r="FW140">
            <v>0</v>
          </cell>
          <cell r="FX140">
            <v>0</v>
          </cell>
          <cell r="FY140">
            <v>0</v>
          </cell>
          <cell r="FZ140">
            <v>162.4</v>
          </cell>
          <cell r="GA140">
            <v>0.15</v>
          </cell>
          <cell r="GB140">
            <v>-1105.5</v>
          </cell>
          <cell r="GE140">
            <v>0.25</v>
          </cell>
          <cell r="GF140">
            <v>-2219.5</v>
          </cell>
          <cell r="GO140">
            <v>1.2500000000000001E-2</v>
          </cell>
          <cell r="GP140">
            <v>-409.07</v>
          </cell>
          <cell r="GQ140" t="str">
            <v xml:space="preserve"> </v>
          </cell>
          <cell r="GR140">
            <v>0</v>
          </cell>
          <cell r="GS140">
            <v>0</v>
          </cell>
          <cell r="GV140">
            <v>0</v>
          </cell>
          <cell r="GW140">
            <v>0</v>
          </cell>
          <cell r="GX140">
            <v>-1087.76</v>
          </cell>
          <cell r="GY140">
            <v>-3325</v>
          </cell>
          <cell r="GZ140">
            <v>-4412.76</v>
          </cell>
          <cell r="HC140">
            <v>-4412.76</v>
          </cell>
          <cell r="HE140">
            <v>1116.6092278589995</v>
          </cell>
          <cell r="HF140">
            <v>1.7543702399999996</v>
          </cell>
          <cell r="HG140">
            <v>210.40838267999999</v>
          </cell>
          <cell r="HH140">
            <v>344.93129947499955</v>
          </cell>
          <cell r="HI140">
            <v>88.535250015999893</v>
          </cell>
          <cell r="HJ140">
            <v>160.05500672000031</v>
          </cell>
          <cell r="HK140">
            <v>85.937906367999943</v>
          </cell>
          <cell r="HL140">
            <v>80.748572832000008</v>
          </cell>
          <cell r="HM140">
            <v>144.23843952799979</v>
          </cell>
        </row>
        <row r="141">
          <cell r="B141" t="str">
            <v>72-400-120</v>
          </cell>
          <cell r="C141" t="str">
            <v>Devon-GTH00086</v>
          </cell>
          <cell r="D141" t="str">
            <v>Hendrick-Stoker</v>
          </cell>
          <cell r="E141">
            <v>7904</v>
          </cell>
          <cell r="F141">
            <v>9672</v>
          </cell>
          <cell r="H141">
            <v>3.2570999999999999</v>
          </cell>
          <cell r="I141">
            <v>3.2570999999999999</v>
          </cell>
          <cell r="J141">
            <v>1.2286999999999999</v>
          </cell>
          <cell r="K141">
            <v>0.2326</v>
          </cell>
          <cell r="L141">
            <v>0.39810000000000001</v>
          </cell>
          <cell r="M141">
            <v>0.1231</v>
          </cell>
          <cell r="N141">
            <v>0.13669999999999999</v>
          </cell>
          <cell r="O141">
            <v>0.22789999999999999</v>
          </cell>
          <cell r="P141">
            <v>5.6041999999999996</v>
          </cell>
          <cell r="Q141">
            <v>0.48849999999999999</v>
          </cell>
          <cell r="R141">
            <v>1245.5</v>
          </cell>
          <cell r="T141" t="str">
            <v>PriceTableDevonNGL</v>
          </cell>
          <cell r="Y141">
            <v>41401</v>
          </cell>
          <cell r="Z141">
            <v>14.65</v>
          </cell>
          <cell r="AB141">
            <v>7521.3549999999996</v>
          </cell>
          <cell r="AC141">
            <v>9242.42</v>
          </cell>
          <cell r="AE141" t="str">
            <v>Yes</v>
          </cell>
          <cell r="AG141" t="str">
            <v>Yes</v>
          </cell>
          <cell r="AI141">
            <v>0.95</v>
          </cell>
          <cell r="AK141">
            <v>25623.215</v>
          </cell>
          <cell r="AL141">
            <v>25623.215</v>
          </cell>
          <cell r="AM141">
            <v>9666.0349999999999</v>
          </cell>
          <cell r="AN141">
            <v>1829.836</v>
          </cell>
          <cell r="AO141">
            <v>3131.8049999999998</v>
          </cell>
          <cell r="AP141">
            <v>968.41300000000001</v>
          </cell>
          <cell r="AQ141">
            <v>1075.402</v>
          </cell>
          <cell r="AR141">
            <v>1792.8620000000001</v>
          </cell>
          <cell r="AS141">
            <v>69710.782999999996</v>
          </cell>
          <cell r="AU141">
            <v>24497.805</v>
          </cell>
          <cell r="AV141">
            <v>24497.805</v>
          </cell>
          <cell r="AW141">
            <v>9241.4889999999996</v>
          </cell>
          <cell r="AX141">
            <v>1749.4670000000001</v>
          </cell>
          <cell r="AY141">
            <v>2994.2510000000002</v>
          </cell>
          <cell r="AZ141">
            <v>925.87900000000002</v>
          </cell>
          <cell r="BA141">
            <v>1028.1690000000001</v>
          </cell>
          <cell r="BB141">
            <v>1714.117</v>
          </cell>
          <cell r="BC141">
            <v>66648.982000000004</v>
          </cell>
          <cell r="BE141">
            <v>172.82599999999999</v>
          </cell>
          <cell r="BF141">
            <v>20727.824000000001</v>
          </cell>
          <cell r="BG141">
            <v>9475.1650000000009</v>
          </cell>
          <cell r="BH141">
            <v>1620.8040000000001</v>
          </cell>
          <cell r="BI141">
            <v>3332.0549999999998</v>
          </cell>
          <cell r="BJ141">
            <v>947.74800000000005</v>
          </cell>
          <cell r="BK141">
            <v>1057.3620000000001</v>
          </cell>
          <cell r="BL141">
            <v>1799.5360000000001</v>
          </cell>
          <cell r="BM141">
            <v>39133.32</v>
          </cell>
          <cell r="BO141">
            <v>172.82599999999999</v>
          </cell>
          <cell r="BP141">
            <v>20727.824000000001</v>
          </cell>
          <cell r="BQ141">
            <v>9475.1650000000009</v>
          </cell>
          <cell r="BR141">
            <v>1620.8040000000001</v>
          </cell>
          <cell r="BS141">
            <v>3332.0540000000001</v>
          </cell>
          <cell r="BT141">
            <v>947.74800000000005</v>
          </cell>
          <cell r="BU141">
            <v>1057.3620000000001</v>
          </cell>
          <cell r="BV141">
            <v>1799.5360000000001</v>
          </cell>
          <cell r="BW141">
            <v>39133.319000000003</v>
          </cell>
          <cell r="BY141">
            <v>0</v>
          </cell>
          <cell r="BZ141">
            <v>0</v>
          </cell>
          <cell r="CA141">
            <v>0</v>
          </cell>
          <cell r="CB141">
            <v>0</v>
          </cell>
          <cell r="CC141">
            <v>0</v>
          </cell>
          <cell r="CD141">
            <v>0</v>
          </cell>
          <cell r="CE141">
            <v>0</v>
          </cell>
          <cell r="CF141">
            <v>0</v>
          </cell>
          <cell r="CG141">
            <v>0</v>
          </cell>
          <cell r="CI141">
            <v>164.185</v>
          </cell>
          <cell r="CJ141">
            <v>19691.433000000001</v>
          </cell>
          <cell r="CK141">
            <v>9001.4069999999992</v>
          </cell>
          <cell r="CL141">
            <v>1539.7639999999999</v>
          </cell>
          <cell r="CM141">
            <v>3165.4520000000002</v>
          </cell>
          <cell r="CN141">
            <v>900.36099999999999</v>
          </cell>
          <cell r="CO141">
            <v>1004.494</v>
          </cell>
          <cell r="CP141">
            <v>1709.559</v>
          </cell>
          <cell r="CQ141">
            <v>37176.654999999999</v>
          </cell>
          <cell r="CS141">
            <v>10.253</v>
          </cell>
          <cell r="CT141">
            <v>779.48500000000001</v>
          </cell>
          <cell r="CU141">
            <v>345.89400000000001</v>
          </cell>
          <cell r="CV141">
            <v>49.811999999999998</v>
          </cell>
          <cell r="CW141">
            <v>106.29600000000001</v>
          </cell>
          <cell r="CX141">
            <v>26.062999999999999</v>
          </cell>
          <cell r="CY141">
            <v>29.337</v>
          </cell>
          <cell r="CZ141">
            <v>44.011000000000003</v>
          </cell>
          <cell r="DB141">
            <v>10.323</v>
          </cell>
          <cell r="DC141">
            <v>1375.0840000000001</v>
          </cell>
          <cell r="DD141">
            <v>867.57500000000005</v>
          </cell>
          <cell r="DE141">
            <v>161.48099999999999</v>
          </cell>
          <cell r="DF141">
            <v>345.66699999999997</v>
          </cell>
          <cell r="DG141">
            <v>103.949</v>
          </cell>
          <cell r="DH141">
            <v>117.23</v>
          </cell>
          <cell r="DI141">
            <v>212.279</v>
          </cell>
          <cell r="DJ141">
            <v>3193.5879999999997</v>
          </cell>
          <cell r="DL141">
            <v>0.22062000000000001</v>
          </cell>
          <cell r="DM141">
            <v>0.22062000000000001</v>
          </cell>
          <cell r="DN141">
            <v>0.87283500000000003</v>
          </cell>
          <cell r="DO141">
            <v>1.1972959999999999</v>
          </cell>
          <cell r="DP141">
            <v>1.18468</v>
          </cell>
          <cell r="DQ141">
            <v>1.986728</v>
          </cell>
          <cell r="DS141">
            <v>0</v>
          </cell>
          <cell r="DT141">
            <v>0</v>
          </cell>
          <cell r="DU141">
            <v>0</v>
          </cell>
          <cell r="DV141">
            <v>0</v>
          </cell>
          <cell r="DW141">
            <v>0</v>
          </cell>
          <cell r="DX141">
            <v>0</v>
          </cell>
          <cell r="DY141">
            <v>0</v>
          </cell>
          <cell r="DZ141">
            <v>0</v>
          </cell>
          <cell r="EA141">
            <v>0</v>
          </cell>
          <cell r="EC141">
            <v>0</v>
          </cell>
          <cell r="ED141">
            <v>0</v>
          </cell>
          <cell r="EE141">
            <v>0</v>
          </cell>
          <cell r="EF141">
            <v>0</v>
          </cell>
          <cell r="EG141">
            <v>0</v>
          </cell>
          <cell r="EH141">
            <v>0</v>
          </cell>
          <cell r="EI141">
            <v>0</v>
          </cell>
          <cell r="EJ141">
            <v>0</v>
          </cell>
          <cell r="EK141">
            <v>0</v>
          </cell>
          <cell r="EM141">
            <v>174.10300000000001</v>
          </cell>
          <cell r="EN141">
            <v>175.74700000000001</v>
          </cell>
          <cell r="EP141">
            <v>201.631</v>
          </cell>
          <cell r="EQ141">
            <v>205.029</v>
          </cell>
          <cell r="ES141">
            <v>37.120000000000005</v>
          </cell>
          <cell r="ET141">
            <v>42.966999999999999</v>
          </cell>
          <cell r="EX141">
            <v>7866.88</v>
          </cell>
          <cell r="EY141">
            <v>9629.0329999999994</v>
          </cell>
          <cell r="FA141">
            <v>1.875</v>
          </cell>
          <cell r="FB141">
            <v>2.2909999999999999</v>
          </cell>
          <cell r="FC141">
            <v>168.83699999999999</v>
          </cell>
          <cell r="FD141">
            <v>215.684</v>
          </cell>
          <cell r="FE141">
            <v>77.971000000000004</v>
          </cell>
          <cell r="FF141">
            <v>93.66</v>
          </cell>
          <cell r="FK141">
            <v>6054.668999999999</v>
          </cell>
          <cell r="FL141">
            <v>6138.6930000000002</v>
          </cell>
          <cell r="FM141">
            <v>6087.7830000000004</v>
          </cell>
          <cell r="FN141">
            <v>135.24199999999999</v>
          </cell>
          <cell r="FO141">
            <v>64.125</v>
          </cell>
          <cell r="FP141">
            <v>705.96299999999997</v>
          </cell>
          <cell r="FQ141">
            <v>5233.3630000000003</v>
          </cell>
          <cell r="FR141">
            <v>6138.6930000000002</v>
          </cell>
          <cell r="FS141">
            <v>0</v>
          </cell>
          <cell r="FU141">
            <v>0.08</v>
          </cell>
          <cell r="FV141">
            <v>-739.39</v>
          </cell>
          <cell r="FW141">
            <v>0</v>
          </cell>
          <cell r="FX141">
            <v>0</v>
          </cell>
          <cell r="FY141">
            <v>0</v>
          </cell>
          <cell r="FZ141">
            <v>276.3</v>
          </cell>
          <cell r="GA141">
            <v>0.1</v>
          </cell>
          <cell r="GB141">
            <v>-790.4</v>
          </cell>
          <cell r="GE141">
            <v>0.25</v>
          </cell>
          <cell r="GF141">
            <v>-2418</v>
          </cell>
          <cell r="GO141">
            <v>1.2500000000000001E-2</v>
          </cell>
          <cell r="GP141">
            <v>-464.71</v>
          </cell>
          <cell r="GQ141" t="str">
            <v>72-402-120</v>
          </cell>
          <cell r="GR141">
            <v>237</v>
          </cell>
          <cell r="GS141">
            <v>-200</v>
          </cell>
          <cell r="GV141">
            <v>0</v>
          </cell>
          <cell r="GW141">
            <v>0</v>
          </cell>
          <cell r="GX141">
            <v>-1204.0999999999999</v>
          </cell>
          <cell r="GY141">
            <v>-3408.4</v>
          </cell>
          <cell r="GZ141">
            <v>-4612.5</v>
          </cell>
          <cell r="HC141">
            <v>-4612.5</v>
          </cell>
          <cell r="HE141">
            <v>1316.4068745460013</v>
          </cell>
          <cell r="HF141">
            <v>1.9063774199999981</v>
          </cell>
          <cell r="HG141">
            <v>228.64858241999994</v>
          </cell>
          <cell r="HH141">
            <v>413.51256393000142</v>
          </cell>
          <cell r="HI141">
            <v>97.028867840000217</v>
          </cell>
          <cell r="HJ141">
            <v>197.37124203999954</v>
          </cell>
          <cell r="HK141">
            <v>94.145079736000113</v>
          </cell>
          <cell r="HL141">
            <v>105.0343359040001</v>
          </cell>
          <cell r="HM141">
            <v>178.75982525600017</v>
          </cell>
        </row>
        <row r="142">
          <cell r="B142" t="str">
            <v>72-400-131</v>
          </cell>
          <cell r="C142" t="str">
            <v>Devon-GTH00086</v>
          </cell>
          <cell r="D142" t="str">
            <v>Brite 2H</v>
          </cell>
          <cell r="E142">
            <v>0</v>
          </cell>
          <cell r="F142">
            <v>0</v>
          </cell>
          <cell r="H142">
            <v>3.3271999999999999</v>
          </cell>
          <cell r="I142">
            <v>3.3271999999999999</v>
          </cell>
          <cell r="J142">
            <v>1.2264999999999999</v>
          </cell>
          <cell r="K142">
            <v>0.21390000000000001</v>
          </cell>
          <cell r="L142">
            <v>0.38990000000000002</v>
          </cell>
          <cell r="M142">
            <v>0.1288</v>
          </cell>
          <cell r="N142">
            <v>0.1396</v>
          </cell>
          <cell r="O142">
            <v>0.2291</v>
          </cell>
          <cell r="P142">
            <v>5.6550000000000002</v>
          </cell>
          <cell r="Q142">
            <v>0.31019999999999998</v>
          </cell>
          <cell r="R142">
            <v>1245</v>
          </cell>
          <cell r="T142" t="str">
            <v>PriceTableDevonNGL</v>
          </cell>
          <cell r="Y142">
            <v>41038</v>
          </cell>
          <cell r="Z142">
            <v>14.65</v>
          </cell>
          <cell r="AB142">
            <v>0</v>
          </cell>
          <cell r="AC142">
            <v>0</v>
          </cell>
          <cell r="AE142" t="str">
            <v>Yes</v>
          </cell>
          <cell r="AG142" t="str">
            <v>Yes</v>
          </cell>
          <cell r="AI142">
            <v>0.95</v>
          </cell>
          <cell r="AK142">
            <v>0</v>
          </cell>
          <cell r="AL142">
            <v>0</v>
          </cell>
          <cell r="AM142">
            <v>0</v>
          </cell>
          <cell r="AN142">
            <v>0</v>
          </cell>
          <cell r="AO142">
            <v>0</v>
          </cell>
          <cell r="AP142">
            <v>0</v>
          </cell>
          <cell r="AQ142">
            <v>0</v>
          </cell>
          <cell r="AR142">
            <v>0</v>
          </cell>
          <cell r="AS142">
            <v>0</v>
          </cell>
          <cell r="AU142">
            <v>0</v>
          </cell>
          <cell r="AV142">
            <v>0</v>
          </cell>
          <cell r="AW142">
            <v>0</v>
          </cell>
          <cell r="AX142">
            <v>0</v>
          </cell>
          <cell r="AY142">
            <v>0</v>
          </cell>
          <cell r="AZ142">
            <v>0</v>
          </cell>
          <cell r="BA142">
            <v>0</v>
          </cell>
          <cell r="BB142">
            <v>0</v>
          </cell>
          <cell r="BC142">
            <v>0</v>
          </cell>
          <cell r="BE142">
            <v>0</v>
          </cell>
          <cell r="BF142">
            <v>0</v>
          </cell>
          <cell r="BG142">
            <v>0</v>
          </cell>
          <cell r="BH142">
            <v>0</v>
          </cell>
          <cell r="BI142">
            <v>0</v>
          </cell>
          <cell r="BJ142">
            <v>0</v>
          </cell>
          <cell r="BK142">
            <v>0</v>
          </cell>
          <cell r="BL142">
            <v>0</v>
          </cell>
          <cell r="BM142">
            <v>0</v>
          </cell>
          <cell r="BO142">
            <v>0</v>
          </cell>
          <cell r="BP142">
            <v>0</v>
          </cell>
          <cell r="BQ142">
            <v>0</v>
          </cell>
          <cell r="BR142">
            <v>0</v>
          </cell>
          <cell r="BS142">
            <v>0</v>
          </cell>
          <cell r="BT142">
            <v>0</v>
          </cell>
          <cell r="BU142">
            <v>0</v>
          </cell>
          <cell r="BV142">
            <v>0</v>
          </cell>
          <cell r="BW142">
            <v>0</v>
          </cell>
          <cell r="BY142">
            <v>0</v>
          </cell>
          <cell r="BZ142">
            <v>0</v>
          </cell>
          <cell r="CA142">
            <v>0</v>
          </cell>
          <cell r="CB142">
            <v>0</v>
          </cell>
          <cell r="CC142">
            <v>0</v>
          </cell>
          <cell r="CD142">
            <v>0</v>
          </cell>
          <cell r="CE142">
            <v>0</v>
          </cell>
          <cell r="CF142">
            <v>0</v>
          </cell>
          <cell r="CG142">
            <v>0</v>
          </cell>
          <cell r="CI142">
            <v>0</v>
          </cell>
          <cell r="CJ142">
            <v>0</v>
          </cell>
          <cell r="CK142">
            <v>0</v>
          </cell>
          <cell r="CL142">
            <v>0</v>
          </cell>
          <cell r="CM142">
            <v>0</v>
          </cell>
          <cell r="CN142">
            <v>0</v>
          </cell>
          <cell r="CO142">
            <v>0</v>
          </cell>
          <cell r="CP142">
            <v>0</v>
          </cell>
          <cell r="CQ142">
            <v>0</v>
          </cell>
          <cell r="CS142">
            <v>0</v>
          </cell>
          <cell r="CT142">
            <v>0</v>
          </cell>
          <cell r="CU142">
            <v>0</v>
          </cell>
          <cell r="CV142">
            <v>0</v>
          </cell>
          <cell r="CW142">
            <v>0</v>
          </cell>
          <cell r="CX142">
            <v>0</v>
          </cell>
          <cell r="CY142">
            <v>0</v>
          </cell>
          <cell r="CZ142">
            <v>0</v>
          </cell>
          <cell r="DB142">
            <v>0</v>
          </cell>
          <cell r="DC142">
            <v>0</v>
          </cell>
          <cell r="DD142">
            <v>0</v>
          </cell>
          <cell r="DE142">
            <v>0</v>
          </cell>
          <cell r="DF142">
            <v>0</v>
          </cell>
          <cell r="DG142">
            <v>0</v>
          </cell>
          <cell r="DH142">
            <v>0</v>
          </cell>
          <cell r="DI142">
            <v>0</v>
          </cell>
          <cell r="DJ142">
            <v>0</v>
          </cell>
          <cell r="DL142">
            <v>0.22062000000000001</v>
          </cell>
          <cell r="DM142">
            <v>0.22062000000000001</v>
          </cell>
          <cell r="DN142">
            <v>0.87283500000000003</v>
          </cell>
          <cell r="DO142">
            <v>1.1972959999999999</v>
          </cell>
          <cell r="DP142">
            <v>1.18468</v>
          </cell>
          <cell r="DQ142">
            <v>1.986728</v>
          </cell>
          <cell r="DS142">
            <v>0</v>
          </cell>
          <cell r="DT142">
            <v>0</v>
          </cell>
          <cell r="DU142">
            <v>0</v>
          </cell>
          <cell r="DV142">
            <v>0</v>
          </cell>
          <cell r="DW142">
            <v>0</v>
          </cell>
          <cell r="DX142">
            <v>0</v>
          </cell>
          <cell r="DY142">
            <v>0</v>
          </cell>
          <cell r="DZ142">
            <v>0</v>
          </cell>
          <cell r="EA142">
            <v>0</v>
          </cell>
          <cell r="EC142">
            <v>0</v>
          </cell>
          <cell r="ED142">
            <v>0</v>
          </cell>
          <cell r="EE142">
            <v>0</v>
          </cell>
          <cell r="EF142">
            <v>0</v>
          </cell>
          <cell r="EG142">
            <v>0</v>
          </cell>
          <cell r="EH142">
            <v>0</v>
          </cell>
          <cell r="EI142">
            <v>0</v>
          </cell>
          <cell r="EJ142">
            <v>0</v>
          </cell>
          <cell r="EK142">
            <v>0</v>
          </cell>
          <cell r="EM142">
            <v>0</v>
          </cell>
          <cell r="EN142">
            <v>0</v>
          </cell>
          <cell r="EP142">
            <v>0</v>
          </cell>
          <cell r="EQ142">
            <v>0</v>
          </cell>
          <cell r="ES142">
            <v>0</v>
          </cell>
          <cell r="ET142">
            <v>0</v>
          </cell>
          <cell r="EX142">
            <v>0</v>
          </cell>
          <cell r="EY142">
            <v>0</v>
          </cell>
          <cell r="FA142">
            <v>0</v>
          </cell>
          <cell r="FB142">
            <v>0</v>
          </cell>
          <cell r="FC142">
            <v>0</v>
          </cell>
          <cell r="FD142">
            <v>0</v>
          </cell>
          <cell r="FE142">
            <v>0</v>
          </cell>
          <cell r="FF142">
            <v>0</v>
          </cell>
          <cell r="FK142">
            <v>0</v>
          </cell>
          <cell r="FL142">
            <v>0</v>
          </cell>
          <cell r="FM142">
            <v>0</v>
          </cell>
          <cell r="FN142">
            <v>0</v>
          </cell>
          <cell r="FO142">
            <v>0</v>
          </cell>
          <cell r="FP142">
            <v>0</v>
          </cell>
          <cell r="FQ142">
            <v>0</v>
          </cell>
          <cell r="FR142">
            <v>0</v>
          </cell>
          <cell r="FS142">
            <v>0</v>
          </cell>
          <cell r="FU142">
            <v>0.08</v>
          </cell>
          <cell r="FV142">
            <v>0</v>
          </cell>
          <cell r="FW142">
            <v>0</v>
          </cell>
          <cell r="FX142">
            <v>0</v>
          </cell>
          <cell r="FY142">
            <v>-75</v>
          </cell>
          <cell r="FZ142">
            <v>238.7</v>
          </cell>
          <cell r="GA142">
            <v>0.15</v>
          </cell>
          <cell r="GB142">
            <v>0</v>
          </cell>
          <cell r="GE142">
            <v>0.25</v>
          </cell>
          <cell r="GF142">
            <v>0</v>
          </cell>
          <cell r="GO142">
            <v>1.2500000000000001E-2</v>
          </cell>
          <cell r="GP142">
            <v>0</v>
          </cell>
          <cell r="GQ142" t="str">
            <v>72-402-131</v>
          </cell>
          <cell r="GR142">
            <v>0</v>
          </cell>
          <cell r="GS142">
            <v>-200</v>
          </cell>
          <cell r="GV142">
            <v>0</v>
          </cell>
          <cell r="GW142">
            <v>0</v>
          </cell>
          <cell r="GX142">
            <v>0</v>
          </cell>
          <cell r="GY142">
            <v>-275</v>
          </cell>
          <cell r="GZ142">
            <v>-275</v>
          </cell>
          <cell r="HC142">
            <v>-275</v>
          </cell>
          <cell r="HE142">
            <v>0</v>
          </cell>
          <cell r="HF142">
            <v>0</v>
          </cell>
          <cell r="HG142">
            <v>0</v>
          </cell>
          <cell r="HH142">
            <v>0</v>
          </cell>
          <cell r="HI142">
            <v>0</v>
          </cell>
          <cell r="HJ142">
            <v>0</v>
          </cell>
          <cell r="HK142">
            <v>0</v>
          </cell>
          <cell r="HL142">
            <v>0</v>
          </cell>
          <cell r="HM142">
            <v>0</v>
          </cell>
        </row>
        <row r="143">
          <cell r="B143" t="str">
            <v>72-400-135</v>
          </cell>
          <cell r="C143" t="str">
            <v>Devon-GTH00086</v>
          </cell>
          <cell r="D143" t="str">
            <v>Woody Brothers</v>
          </cell>
          <cell r="E143">
            <v>4459</v>
          </cell>
          <cell r="F143">
            <v>5001</v>
          </cell>
          <cell r="H143">
            <v>2.4906000000000001</v>
          </cell>
          <cell r="I143">
            <v>2.4906000000000001</v>
          </cell>
          <cell r="J143">
            <v>0.65029999999999999</v>
          </cell>
          <cell r="K143">
            <v>0.14230000000000001</v>
          </cell>
          <cell r="L143">
            <v>0.1691</v>
          </cell>
          <cell r="M143">
            <v>6.5100000000000005E-2</v>
          </cell>
          <cell r="N143">
            <v>4.9799999999999997E-2</v>
          </cell>
          <cell r="O143">
            <v>0.1173</v>
          </cell>
          <cell r="P143">
            <v>3.6844999999999999</v>
          </cell>
          <cell r="Q143">
            <v>0.99299999999999999</v>
          </cell>
          <cell r="R143">
            <v>1141.2</v>
          </cell>
          <cell r="T143" t="str">
            <v>PriceTableDevonNGL</v>
          </cell>
          <cell r="Y143">
            <v>41379</v>
          </cell>
          <cell r="Z143">
            <v>14.65</v>
          </cell>
          <cell r="AB143">
            <v>4244.8040000000001</v>
          </cell>
          <cell r="AC143">
            <v>4778.8810000000003</v>
          </cell>
          <cell r="AE143" t="str">
            <v>Yes</v>
          </cell>
          <cell r="AG143" t="str">
            <v>Yes</v>
          </cell>
          <cell r="AI143">
            <v>0.95</v>
          </cell>
          <cell r="AK143">
            <v>11057.782999999999</v>
          </cell>
          <cell r="AL143">
            <v>11057.782999999999</v>
          </cell>
          <cell r="AM143">
            <v>2887.2060000000001</v>
          </cell>
          <cell r="AN143">
            <v>631.78499999999997</v>
          </cell>
          <cell r="AO143">
            <v>750.77099999999996</v>
          </cell>
          <cell r="AP143">
            <v>289.03100000000001</v>
          </cell>
          <cell r="AQ143">
            <v>221.102</v>
          </cell>
          <cell r="AR143">
            <v>520.78899999999999</v>
          </cell>
          <cell r="AS143">
            <v>27416.249999999996</v>
          </cell>
          <cell r="AU143">
            <v>10572.109</v>
          </cell>
          <cell r="AV143">
            <v>10572.109</v>
          </cell>
          <cell r="AW143">
            <v>2760.3960000000002</v>
          </cell>
          <cell r="AX143">
            <v>604.03599999999994</v>
          </cell>
          <cell r="AY143">
            <v>717.79600000000005</v>
          </cell>
          <cell r="AZ143">
            <v>276.33699999999999</v>
          </cell>
          <cell r="BA143">
            <v>211.39099999999999</v>
          </cell>
          <cell r="BB143">
            <v>497.916</v>
          </cell>
          <cell r="BC143">
            <v>26212.09</v>
          </cell>
          <cell r="BE143">
            <v>74.584000000000003</v>
          </cell>
          <cell r="BF143">
            <v>8945.1610000000001</v>
          </cell>
          <cell r="BG143">
            <v>2830.194</v>
          </cell>
          <cell r="BH143">
            <v>559.61300000000006</v>
          </cell>
          <cell r="BI143">
            <v>798.77599999999995</v>
          </cell>
          <cell r="BJ143">
            <v>282.863</v>
          </cell>
          <cell r="BK143">
            <v>217.393</v>
          </cell>
          <cell r="BL143">
            <v>522.72799999999995</v>
          </cell>
          <cell r="BM143">
            <v>14231.311999999998</v>
          </cell>
          <cell r="BO143">
            <v>74.584000000000003</v>
          </cell>
          <cell r="BP143">
            <v>8945.1610000000001</v>
          </cell>
          <cell r="BQ143">
            <v>2830.194</v>
          </cell>
          <cell r="BR143">
            <v>559.61300000000006</v>
          </cell>
          <cell r="BS143">
            <v>798.77599999999995</v>
          </cell>
          <cell r="BT143">
            <v>282.86399999999998</v>
          </cell>
          <cell r="BU143">
            <v>217.393</v>
          </cell>
          <cell r="BV143">
            <v>522.72799999999995</v>
          </cell>
          <cell r="BW143">
            <v>14231.312999999998</v>
          </cell>
          <cell r="BY143">
            <v>0</v>
          </cell>
          <cell r="BZ143">
            <v>0</v>
          </cell>
          <cell r="CA143">
            <v>0</v>
          </cell>
          <cell r="CB143">
            <v>0</v>
          </cell>
          <cell r="CC143">
            <v>0</v>
          </cell>
          <cell r="CD143">
            <v>0</v>
          </cell>
          <cell r="CE143">
            <v>0</v>
          </cell>
          <cell r="CF143">
            <v>0</v>
          </cell>
          <cell r="CG143">
            <v>0</v>
          </cell>
          <cell r="CI143">
            <v>70.855000000000004</v>
          </cell>
          <cell r="CJ143">
            <v>8497.9030000000002</v>
          </cell>
          <cell r="CK143">
            <v>2688.6840000000002</v>
          </cell>
          <cell r="CL143">
            <v>531.63199999999995</v>
          </cell>
          <cell r="CM143">
            <v>758.83699999999999</v>
          </cell>
          <cell r="CN143">
            <v>268.72000000000003</v>
          </cell>
          <cell r="CO143">
            <v>206.523</v>
          </cell>
          <cell r="CP143">
            <v>496.59199999999998</v>
          </cell>
          <cell r="CQ143">
            <v>13519.745999999997</v>
          </cell>
          <cell r="CS143">
            <v>4.4249999999999998</v>
          </cell>
          <cell r="CT143">
            <v>336.38900000000001</v>
          </cell>
          <cell r="CU143">
            <v>103.31699999999999</v>
          </cell>
          <cell r="CV143">
            <v>17.199000000000002</v>
          </cell>
          <cell r="CW143">
            <v>25.481999999999999</v>
          </cell>
          <cell r="CX143">
            <v>7.7789999999999999</v>
          </cell>
          <cell r="CY143">
            <v>6.032</v>
          </cell>
          <cell r="CZ143">
            <v>12.784000000000001</v>
          </cell>
          <cell r="DB143">
            <v>4.4550000000000001</v>
          </cell>
          <cell r="DC143">
            <v>593.42200000000003</v>
          </cell>
          <cell r="DD143">
            <v>259.14100000000002</v>
          </cell>
          <cell r="DE143">
            <v>55.753999999999998</v>
          </cell>
          <cell r="DF143">
            <v>82.864999999999995</v>
          </cell>
          <cell r="DG143">
            <v>31.024000000000001</v>
          </cell>
          <cell r="DH143">
            <v>24.102</v>
          </cell>
          <cell r="DI143">
            <v>61.662999999999997</v>
          </cell>
          <cell r="DJ143">
            <v>1112.4260000000002</v>
          </cell>
          <cell r="DL143">
            <v>0.22062000000000001</v>
          </cell>
          <cell r="DM143">
            <v>0.22062000000000001</v>
          </cell>
          <cell r="DN143">
            <v>0.87283500000000003</v>
          </cell>
          <cell r="DO143">
            <v>1.1972959999999999</v>
          </cell>
          <cell r="DP143">
            <v>1.18468</v>
          </cell>
          <cell r="DQ143">
            <v>1.986728</v>
          </cell>
          <cell r="DS143">
            <v>0</v>
          </cell>
          <cell r="DT143">
            <v>0</v>
          </cell>
          <cell r="DU143">
            <v>0</v>
          </cell>
          <cell r="DV143">
            <v>0</v>
          </cell>
          <cell r="DW143">
            <v>0</v>
          </cell>
          <cell r="DX143">
            <v>0</v>
          </cell>
          <cell r="DY143">
            <v>0</v>
          </cell>
          <cell r="DZ143">
            <v>0</v>
          </cell>
          <cell r="EA143">
            <v>0</v>
          </cell>
          <cell r="EC143">
            <v>0</v>
          </cell>
          <cell r="ED143">
            <v>0</v>
          </cell>
          <cell r="EE143">
            <v>0</v>
          </cell>
          <cell r="EF143">
            <v>0</v>
          </cell>
          <cell r="EG143">
            <v>0</v>
          </cell>
          <cell r="EH143">
            <v>0</v>
          </cell>
          <cell r="EI143">
            <v>0</v>
          </cell>
          <cell r="EJ143">
            <v>0</v>
          </cell>
          <cell r="EK143">
            <v>0</v>
          </cell>
          <cell r="EM143">
            <v>90.022000000000006</v>
          </cell>
          <cell r="EN143">
            <v>90.872</v>
          </cell>
          <cell r="EP143">
            <v>104.255</v>
          </cell>
          <cell r="EQ143">
            <v>106.012</v>
          </cell>
          <cell r="ES143">
            <v>19.192999999999998</v>
          </cell>
          <cell r="ET143">
            <v>22.216999999999999</v>
          </cell>
          <cell r="EX143">
            <v>4439.8069999999998</v>
          </cell>
          <cell r="EY143">
            <v>4978.7830000000004</v>
          </cell>
          <cell r="FA143">
            <v>1.0580000000000001</v>
          </cell>
          <cell r="FB143">
            <v>1.1850000000000001</v>
          </cell>
          <cell r="FC143">
            <v>95.286000000000001</v>
          </cell>
          <cell r="FD143">
            <v>111.52200000000001</v>
          </cell>
          <cell r="FE143">
            <v>44.003999999999998</v>
          </cell>
          <cell r="FF143">
            <v>48.427999999999997</v>
          </cell>
          <cell r="FK143">
            <v>3669.473</v>
          </cell>
          <cell r="FL143">
            <v>3720.3969999999999</v>
          </cell>
          <cell r="FM143">
            <v>3689.5430000000001</v>
          </cell>
          <cell r="FN143">
            <v>81.963999999999999</v>
          </cell>
          <cell r="FO143">
            <v>38.863</v>
          </cell>
          <cell r="FP143">
            <v>427.85399999999998</v>
          </cell>
          <cell r="FQ143">
            <v>3171.7150000000001</v>
          </cell>
          <cell r="FR143">
            <v>3720.3969999999999</v>
          </cell>
          <cell r="FS143">
            <v>0</v>
          </cell>
          <cell r="FU143">
            <v>0.08</v>
          </cell>
          <cell r="FV143">
            <v>-382.31</v>
          </cell>
          <cell r="FW143">
            <v>0</v>
          </cell>
          <cell r="FX143">
            <v>0</v>
          </cell>
          <cell r="FY143">
            <v>0</v>
          </cell>
          <cell r="FZ143">
            <v>177.3</v>
          </cell>
          <cell r="GA143">
            <v>0.15</v>
          </cell>
          <cell r="GB143">
            <v>-668.85</v>
          </cell>
          <cell r="GE143">
            <v>0.25</v>
          </cell>
          <cell r="GF143">
            <v>-1250.25</v>
          </cell>
          <cell r="GO143">
            <v>1.2500000000000001E-2</v>
          </cell>
          <cell r="GP143">
            <v>-169</v>
          </cell>
          <cell r="GQ143" t="str">
            <v>72-402-135</v>
          </cell>
          <cell r="GR143">
            <v>182</v>
          </cell>
          <cell r="GS143">
            <v>-200</v>
          </cell>
          <cell r="GV143">
            <v>0</v>
          </cell>
          <cell r="GW143">
            <v>0</v>
          </cell>
          <cell r="GX143">
            <v>-551.30999999999995</v>
          </cell>
          <cell r="GY143">
            <v>-2119.1</v>
          </cell>
          <cell r="GZ143">
            <v>-2670.41</v>
          </cell>
          <cell r="HC143">
            <v>-2670.41</v>
          </cell>
          <cell r="HE143">
            <v>405.44725715799973</v>
          </cell>
          <cell r="HF143">
            <v>0.82269197999999988</v>
          </cell>
          <cell r="HG143">
            <v>98.674059959999965</v>
          </cell>
          <cell r="HH143">
            <v>123.5148808499998</v>
          </cell>
          <cell r="HI143">
            <v>33.501539376000125</v>
          </cell>
          <cell r="HJ143">
            <v>47.314934519999959</v>
          </cell>
          <cell r="HK143">
            <v>28.098294103999944</v>
          </cell>
          <cell r="HL143">
            <v>21.595733360000011</v>
          </cell>
          <cell r="HM143">
            <v>51.925123007999936</v>
          </cell>
        </row>
        <row r="144">
          <cell r="B144" t="str">
            <v>72-400-139</v>
          </cell>
          <cell r="C144" t="str">
            <v>Devon-GTH00086</v>
          </cell>
          <cell r="D144" t="str">
            <v>J Muriel Reese GU 1H</v>
          </cell>
          <cell r="E144">
            <v>0</v>
          </cell>
          <cell r="F144">
            <v>0</v>
          </cell>
          <cell r="H144">
            <v>2.1640000000000001</v>
          </cell>
          <cell r="I144">
            <v>2.1640000000000001</v>
          </cell>
          <cell r="J144">
            <v>0.53280000000000005</v>
          </cell>
          <cell r="K144">
            <v>0.13320000000000001</v>
          </cell>
          <cell r="L144">
            <v>0.12809999999999999</v>
          </cell>
          <cell r="M144">
            <v>5.21E-2</v>
          </cell>
          <cell r="N144">
            <v>3.32E-2</v>
          </cell>
          <cell r="O144">
            <v>0.1011</v>
          </cell>
          <cell r="P144">
            <v>3.1444999999999999</v>
          </cell>
          <cell r="Q144">
            <v>0</v>
          </cell>
          <cell r="R144">
            <v>1111.7</v>
          </cell>
          <cell r="T144" t="str">
            <v>PriceTableDevonNGL</v>
          </cell>
          <cell r="Y144">
            <v>41092</v>
          </cell>
          <cell r="Z144">
            <v>14.65</v>
          </cell>
          <cell r="AB144">
            <v>0</v>
          </cell>
          <cell r="AC144">
            <v>0</v>
          </cell>
          <cell r="AE144" t="str">
            <v>Yes</v>
          </cell>
          <cell r="AG144" t="str">
            <v>Yes</v>
          </cell>
          <cell r="AI144">
            <v>0.95</v>
          </cell>
          <cell r="AK144">
            <v>0</v>
          </cell>
          <cell r="AL144">
            <v>0</v>
          </cell>
          <cell r="AM144">
            <v>0</v>
          </cell>
          <cell r="AN144">
            <v>0</v>
          </cell>
          <cell r="AO144">
            <v>0</v>
          </cell>
          <cell r="AP144">
            <v>0</v>
          </cell>
          <cell r="AQ144">
            <v>0</v>
          </cell>
          <cell r="AR144">
            <v>0</v>
          </cell>
          <cell r="AS144">
            <v>0</v>
          </cell>
          <cell r="AU144">
            <v>0</v>
          </cell>
          <cell r="AV144">
            <v>0</v>
          </cell>
          <cell r="AW144">
            <v>0</v>
          </cell>
          <cell r="AX144">
            <v>0</v>
          </cell>
          <cell r="AY144">
            <v>0</v>
          </cell>
          <cell r="AZ144">
            <v>0</v>
          </cell>
          <cell r="BA144">
            <v>0</v>
          </cell>
          <cell r="BB144">
            <v>0</v>
          </cell>
          <cell r="BC144">
            <v>0</v>
          </cell>
          <cell r="BE144">
            <v>0</v>
          </cell>
          <cell r="BF144">
            <v>0</v>
          </cell>
          <cell r="BG144">
            <v>0</v>
          </cell>
          <cell r="BH144">
            <v>0</v>
          </cell>
          <cell r="BI144">
            <v>0</v>
          </cell>
          <cell r="BJ144">
            <v>0</v>
          </cell>
          <cell r="BK144">
            <v>0</v>
          </cell>
          <cell r="BL144">
            <v>0</v>
          </cell>
          <cell r="BM144">
            <v>0</v>
          </cell>
          <cell r="BO144">
            <v>0</v>
          </cell>
          <cell r="BP144">
            <v>0</v>
          </cell>
          <cell r="BQ144">
            <v>0</v>
          </cell>
          <cell r="BR144">
            <v>0</v>
          </cell>
          <cell r="BS144">
            <v>0</v>
          </cell>
          <cell r="BT144">
            <v>0</v>
          </cell>
          <cell r="BU144">
            <v>0</v>
          </cell>
          <cell r="BV144">
            <v>0</v>
          </cell>
          <cell r="BW144">
            <v>0</v>
          </cell>
          <cell r="BY144">
            <v>0</v>
          </cell>
          <cell r="BZ144">
            <v>0</v>
          </cell>
          <cell r="CA144">
            <v>0</v>
          </cell>
          <cell r="CB144">
            <v>0</v>
          </cell>
          <cell r="CC144">
            <v>0</v>
          </cell>
          <cell r="CD144">
            <v>0</v>
          </cell>
          <cell r="CE144">
            <v>0</v>
          </cell>
          <cell r="CF144">
            <v>0</v>
          </cell>
          <cell r="CG144">
            <v>0</v>
          </cell>
          <cell r="CI144">
            <v>0</v>
          </cell>
          <cell r="CJ144">
            <v>0</v>
          </cell>
          <cell r="CK144">
            <v>0</v>
          </cell>
          <cell r="CL144">
            <v>0</v>
          </cell>
          <cell r="CM144">
            <v>0</v>
          </cell>
          <cell r="CN144">
            <v>0</v>
          </cell>
          <cell r="CO144">
            <v>0</v>
          </cell>
          <cell r="CP144">
            <v>0</v>
          </cell>
          <cell r="CQ144">
            <v>0</v>
          </cell>
          <cell r="CS144">
            <v>0</v>
          </cell>
          <cell r="CT144">
            <v>0</v>
          </cell>
          <cell r="CU144">
            <v>0</v>
          </cell>
          <cell r="CV144">
            <v>0</v>
          </cell>
          <cell r="CW144">
            <v>0</v>
          </cell>
          <cell r="CX144">
            <v>0</v>
          </cell>
          <cell r="CY144">
            <v>0</v>
          </cell>
          <cell r="CZ144">
            <v>0</v>
          </cell>
          <cell r="DB144">
            <v>0</v>
          </cell>
          <cell r="DC144">
            <v>0</v>
          </cell>
          <cell r="DD144">
            <v>0</v>
          </cell>
          <cell r="DE144">
            <v>0</v>
          </cell>
          <cell r="DF144">
            <v>0</v>
          </cell>
          <cell r="DG144">
            <v>0</v>
          </cell>
          <cell r="DH144">
            <v>0</v>
          </cell>
          <cell r="DI144">
            <v>0</v>
          </cell>
          <cell r="DJ144">
            <v>0</v>
          </cell>
          <cell r="DL144">
            <v>0.22062000000000001</v>
          </cell>
          <cell r="DM144">
            <v>0.22062000000000001</v>
          </cell>
          <cell r="DN144">
            <v>0.87283500000000003</v>
          </cell>
          <cell r="DO144">
            <v>1.1972959999999999</v>
          </cell>
          <cell r="DP144">
            <v>1.18468</v>
          </cell>
          <cell r="DQ144">
            <v>1.986728</v>
          </cell>
          <cell r="DS144">
            <v>0</v>
          </cell>
          <cell r="DT144">
            <v>0</v>
          </cell>
          <cell r="DU144">
            <v>0</v>
          </cell>
          <cell r="DV144">
            <v>0</v>
          </cell>
          <cell r="DW144">
            <v>0</v>
          </cell>
          <cell r="DX144">
            <v>0</v>
          </cell>
          <cell r="DY144">
            <v>0</v>
          </cell>
          <cell r="DZ144">
            <v>0</v>
          </cell>
          <cell r="EA144">
            <v>0</v>
          </cell>
          <cell r="EC144">
            <v>0</v>
          </cell>
          <cell r="ED144">
            <v>0</v>
          </cell>
          <cell r="EE144">
            <v>0</v>
          </cell>
          <cell r="EF144">
            <v>0</v>
          </cell>
          <cell r="EG144">
            <v>0</v>
          </cell>
          <cell r="EH144">
            <v>0</v>
          </cell>
          <cell r="EI144">
            <v>0</v>
          </cell>
          <cell r="EJ144">
            <v>0</v>
          </cell>
          <cell r="EK144">
            <v>0</v>
          </cell>
          <cell r="EM144">
            <v>0</v>
          </cell>
          <cell r="EN144">
            <v>0</v>
          </cell>
          <cell r="EP144">
            <v>0</v>
          </cell>
          <cell r="EQ144">
            <v>0</v>
          </cell>
          <cell r="ES144">
            <v>0</v>
          </cell>
          <cell r="ET144">
            <v>0</v>
          </cell>
          <cell r="EX144">
            <v>0</v>
          </cell>
          <cell r="EY144">
            <v>0</v>
          </cell>
          <cell r="FA144">
            <v>0</v>
          </cell>
          <cell r="FB144">
            <v>0</v>
          </cell>
          <cell r="FC144">
            <v>0</v>
          </cell>
          <cell r="FD144">
            <v>0</v>
          </cell>
          <cell r="FE144">
            <v>0</v>
          </cell>
          <cell r="FF144">
            <v>0</v>
          </cell>
          <cell r="FK144">
            <v>0</v>
          </cell>
          <cell r="FL144">
            <v>0</v>
          </cell>
          <cell r="FM144">
            <v>0</v>
          </cell>
          <cell r="FN144">
            <v>0</v>
          </cell>
          <cell r="FO144">
            <v>0</v>
          </cell>
          <cell r="FP144">
            <v>0</v>
          </cell>
          <cell r="FQ144">
            <v>0</v>
          </cell>
          <cell r="FR144">
            <v>0</v>
          </cell>
          <cell r="FS144">
            <v>0</v>
          </cell>
          <cell r="FU144">
            <v>0.08</v>
          </cell>
          <cell r="FV144">
            <v>0</v>
          </cell>
          <cell r="FW144">
            <v>0</v>
          </cell>
          <cell r="FX144">
            <v>0</v>
          </cell>
          <cell r="FY144">
            <v>-75</v>
          </cell>
          <cell r="FZ144">
            <v>0</v>
          </cell>
          <cell r="GA144">
            <v>0</v>
          </cell>
          <cell r="GB144">
            <v>0</v>
          </cell>
          <cell r="GE144">
            <v>0.25</v>
          </cell>
          <cell r="GF144">
            <v>0</v>
          </cell>
          <cell r="GO144">
            <v>1.2500000000000001E-2</v>
          </cell>
          <cell r="GP144">
            <v>0</v>
          </cell>
          <cell r="GQ144" t="str">
            <v>72-402-139</v>
          </cell>
          <cell r="GR144">
            <v>0</v>
          </cell>
          <cell r="GS144">
            <v>-200</v>
          </cell>
          <cell r="GV144">
            <v>0</v>
          </cell>
          <cell r="GW144">
            <v>0</v>
          </cell>
          <cell r="GX144">
            <v>0</v>
          </cell>
          <cell r="GY144">
            <v>-275</v>
          </cell>
          <cell r="GZ144">
            <v>-275</v>
          </cell>
          <cell r="HC144">
            <v>-275</v>
          </cell>
          <cell r="HE144">
            <v>0</v>
          </cell>
          <cell r="HF144">
            <v>0</v>
          </cell>
          <cell r="HG144">
            <v>0</v>
          </cell>
          <cell r="HH144">
            <v>0</v>
          </cell>
          <cell r="HI144">
            <v>0</v>
          </cell>
          <cell r="HJ144">
            <v>0</v>
          </cell>
          <cell r="HK144">
            <v>0</v>
          </cell>
          <cell r="HL144">
            <v>0</v>
          </cell>
          <cell r="HM144">
            <v>0</v>
          </cell>
        </row>
        <row r="145">
          <cell r="B145" t="str">
            <v>72-400-141</v>
          </cell>
          <cell r="C145" t="str">
            <v>Devon-GTH00086</v>
          </cell>
          <cell r="D145" t="str">
            <v>Williams Campbell 1H</v>
          </cell>
          <cell r="E145">
            <v>1656</v>
          </cell>
          <cell r="F145">
            <v>1974</v>
          </cell>
          <cell r="H145">
            <v>3.0341999999999998</v>
          </cell>
          <cell r="I145">
            <v>3.0341999999999998</v>
          </cell>
          <cell r="J145">
            <v>1.0683</v>
          </cell>
          <cell r="K145">
            <v>0.22639999999999999</v>
          </cell>
          <cell r="L145">
            <v>0.3453</v>
          </cell>
          <cell r="M145">
            <v>0.1273</v>
          </cell>
          <cell r="N145">
            <v>0.12470000000000001</v>
          </cell>
          <cell r="O145">
            <v>0.22040000000000001</v>
          </cell>
          <cell r="P145">
            <v>5.1466000000000003</v>
          </cell>
          <cell r="Q145">
            <v>0.4904</v>
          </cell>
          <cell r="R145">
            <v>1216.4000000000001</v>
          </cell>
          <cell r="T145" t="str">
            <v>PriceTableDevonNGL</v>
          </cell>
          <cell r="Y145">
            <v>41366</v>
          </cell>
          <cell r="Z145">
            <v>14.65</v>
          </cell>
          <cell r="AB145">
            <v>1576.0239999999999</v>
          </cell>
          <cell r="AC145">
            <v>1886.326</v>
          </cell>
          <cell r="AE145" t="str">
            <v>Yes</v>
          </cell>
          <cell r="AG145" t="str">
            <v>Yes</v>
          </cell>
          <cell r="AI145">
            <v>0.95</v>
          </cell>
          <cell r="AK145">
            <v>5001.6509999999998</v>
          </cell>
          <cell r="AL145">
            <v>5001.6509999999998</v>
          </cell>
          <cell r="AM145">
            <v>1761.0119999999999</v>
          </cell>
          <cell r="AN145">
            <v>373.20299999999997</v>
          </cell>
          <cell r="AO145">
            <v>569.20100000000002</v>
          </cell>
          <cell r="AP145">
            <v>209.845</v>
          </cell>
          <cell r="AQ145">
            <v>205.559</v>
          </cell>
          <cell r="AR145">
            <v>363.31299999999999</v>
          </cell>
          <cell r="AS145">
            <v>13485.434999999999</v>
          </cell>
          <cell r="AU145">
            <v>4781.9719999999998</v>
          </cell>
          <cell r="AV145">
            <v>4781.9719999999998</v>
          </cell>
          <cell r="AW145">
            <v>1683.6659999999999</v>
          </cell>
          <cell r="AX145">
            <v>356.81200000000001</v>
          </cell>
          <cell r="AY145">
            <v>544.20100000000002</v>
          </cell>
          <cell r="AZ145">
            <v>200.62799999999999</v>
          </cell>
          <cell r="BA145">
            <v>196.53</v>
          </cell>
          <cell r="BB145">
            <v>347.35599999999999</v>
          </cell>
          <cell r="BC145">
            <v>12893.137000000001</v>
          </cell>
          <cell r="BE145">
            <v>33.735999999999997</v>
          </cell>
          <cell r="BF145">
            <v>4046.0709999999999</v>
          </cell>
          <cell r="BG145">
            <v>1726.2380000000001</v>
          </cell>
          <cell r="BH145">
            <v>330.57</v>
          </cell>
          <cell r="BI145">
            <v>605.596</v>
          </cell>
          <cell r="BJ145">
            <v>205.36699999999999</v>
          </cell>
          <cell r="BK145">
            <v>202.11099999999999</v>
          </cell>
          <cell r="BL145">
            <v>364.66500000000002</v>
          </cell>
          <cell r="BM145">
            <v>7514.3539999999994</v>
          </cell>
          <cell r="BO145">
            <v>33.735999999999997</v>
          </cell>
          <cell r="BP145">
            <v>4046.0720000000001</v>
          </cell>
          <cell r="BQ145">
            <v>1726.2380000000001</v>
          </cell>
          <cell r="BR145">
            <v>330.57100000000003</v>
          </cell>
          <cell r="BS145">
            <v>605.596</v>
          </cell>
          <cell r="BT145">
            <v>205.36699999999999</v>
          </cell>
          <cell r="BU145">
            <v>202.11</v>
          </cell>
          <cell r="BV145">
            <v>364.666</v>
          </cell>
          <cell r="BW145">
            <v>7514.3559999999998</v>
          </cell>
          <cell r="BY145">
            <v>0</v>
          </cell>
          <cell r="BZ145">
            <v>0</v>
          </cell>
          <cell r="CA145">
            <v>0</v>
          </cell>
          <cell r="CB145">
            <v>0</v>
          </cell>
          <cell r="CC145">
            <v>0</v>
          </cell>
          <cell r="CD145">
            <v>0</v>
          </cell>
          <cell r="CE145">
            <v>0</v>
          </cell>
          <cell r="CF145">
            <v>0</v>
          </cell>
          <cell r="CG145">
            <v>0</v>
          </cell>
          <cell r="CI145">
            <v>32.048999999999999</v>
          </cell>
          <cell r="CJ145">
            <v>3843.7669999999998</v>
          </cell>
          <cell r="CK145">
            <v>1639.9259999999999</v>
          </cell>
          <cell r="CL145">
            <v>314.04199999999997</v>
          </cell>
          <cell r="CM145">
            <v>575.31600000000003</v>
          </cell>
          <cell r="CN145">
            <v>195.09899999999999</v>
          </cell>
          <cell r="CO145">
            <v>192.005</v>
          </cell>
          <cell r="CP145">
            <v>346.43200000000002</v>
          </cell>
          <cell r="CQ145">
            <v>7138.6360000000004</v>
          </cell>
          <cell r="CS145">
            <v>2.0009999999999999</v>
          </cell>
          <cell r="CT145">
            <v>152.155</v>
          </cell>
          <cell r="CU145">
            <v>63.017000000000003</v>
          </cell>
          <cell r="CV145">
            <v>10.159000000000001</v>
          </cell>
          <cell r="CW145">
            <v>19.318999999999999</v>
          </cell>
          <cell r="CX145">
            <v>5.6479999999999997</v>
          </cell>
          <cell r="CY145">
            <v>5.6079999999999997</v>
          </cell>
          <cell r="CZ145">
            <v>8.9190000000000005</v>
          </cell>
          <cell r="DB145">
            <v>2.0150000000000001</v>
          </cell>
          <cell r="DC145">
            <v>268.416</v>
          </cell>
          <cell r="DD145">
            <v>158.06</v>
          </cell>
          <cell r="DE145">
            <v>32.935000000000002</v>
          </cell>
          <cell r="DF145">
            <v>62.825000000000003</v>
          </cell>
          <cell r="DG145">
            <v>22.524999999999999</v>
          </cell>
          <cell r="DH145">
            <v>22.408000000000001</v>
          </cell>
          <cell r="DI145">
            <v>43.017000000000003</v>
          </cell>
          <cell r="DJ145">
            <v>612.20100000000002</v>
          </cell>
          <cell r="DL145">
            <v>0.22062000000000001</v>
          </cell>
          <cell r="DM145">
            <v>0.22062000000000001</v>
          </cell>
          <cell r="DN145">
            <v>0.87283500000000003</v>
          </cell>
          <cell r="DO145">
            <v>1.1972959999999999</v>
          </cell>
          <cell r="DP145">
            <v>1.18468</v>
          </cell>
          <cell r="DQ145">
            <v>1.986728</v>
          </cell>
          <cell r="DS145">
            <v>0</v>
          </cell>
          <cell r="DT145">
            <v>0</v>
          </cell>
          <cell r="DU145">
            <v>0</v>
          </cell>
          <cell r="DV145">
            <v>0</v>
          </cell>
          <cell r="DW145">
            <v>0</v>
          </cell>
          <cell r="DX145">
            <v>0</v>
          </cell>
          <cell r="DY145">
            <v>0</v>
          </cell>
          <cell r="DZ145">
            <v>0</v>
          </cell>
          <cell r="EA145">
            <v>0</v>
          </cell>
          <cell r="EC145">
            <v>0</v>
          </cell>
          <cell r="ED145">
            <v>0</v>
          </cell>
          <cell r="EE145">
            <v>0</v>
          </cell>
          <cell r="EF145">
            <v>0</v>
          </cell>
          <cell r="EG145">
            <v>0</v>
          </cell>
          <cell r="EH145">
            <v>0</v>
          </cell>
          <cell r="EI145">
            <v>0</v>
          </cell>
          <cell r="EJ145">
            <v>0</v>
          </cell>
          <cell r="EK145">
            <v>0</v>
          </cell>
          <cell r="EM145">
            <v>35.533000000000001</v>
          </cell>
          <cell r="EN145">
            <v>35.869</v>
          </cell>
          <cell r="EP145">
            <v>41.151000000000003</v>
          </cell>
          <cell r="EQ145">
            <v>41.844999999999999</v>
          </cell>
          <cell r="ES145">
            <v>7.5750000000000011</v>
          </cell>
          <cell r="ET145">
            <v>8.7690000000000001</v>
          </cell>
          <cell r="EX145">
            <v>1648.425</v>
          </cell>
          <cell r="EY145">
            <v>1965.231</v>
          </cell>
          <cell r="FA145">
            <v>0.39300000000000002</v>
          </cell>
          <cell r="FB145">
            <v>0.46800000000000003</v>
          </cell>
          <cell r="FC145">
            <v>35.378</v>
          </cell>
          <cell r="FD145">
            <v>44.02</v>
          </cell>
          <cell r="FE145">
            <v>16.338000000000001</v>
          </cell>
          <cell r="FF145">
            <v>19.116</v>
          </cell>
          <cell r="FK145">
            <v>1275.316</v>
          </cell>
          <cell r="FL145">
            <v>1293.0139999999999</v>
          </cell>
          <cell r="FM145">
            <v>1282.2909999999999</v>
          </cell>
          <cell r="FN145">
            <v>28.486000000000001</v>
          </cell>
          <cell r="FO145">
            <v>13.507</v>
          </cell>
          <cell r="FP145">
            <v>148.69999999999999</v>
          </cell>
          <cell r="FQ145">
            <v>1102.3209999999999</v>
          </cell>
          <cell r="FR145">
            <v>1293.0139999999999</v>
          </cell>
          <cell r="FS145">
            <v>0</v>
          </cell>
          <cell r="FU145">
            <v>0.08</v>
          </cell>
          <cell r="FV145">
            <v>-150.91</v>
          </cell>
          <cell r="FW145">
            <v>0</v>
          </cell>
          <cell r="FX145">
            <v>0</v>
          </cell>
          <cell r="FY145">
            <v>0</v>
          </cell>
          <cell r="FZ145">
            <v>163.69999999999999</v>
          </cell>
          <cell r="GA145">
            <v>0.15</v>
          </cell>
          <cell r="GB145">
            <v>-248.4</v>
          </cell>
          <cell r="GE145">
            <v>0.25</v>
          </cell>
          <cell r="GF145">
            <v>-493.5</v>
          </cell>
          <cell r="GO145">
            <v>1.2500000000000001E-2</v>
          </cell>
          <cell r="GP145">
            <v>-89.23</v>
          </cell>
          <cell r="GQ145" t="str">
            <v>72-402-141</v>
          </cell>
          <cell r="GR145">
            <v>1481</v>
          </cell>
          <cell r="GS145">
            <v>-200</v>
          </cell>
          <cell r="GV145">
            <v>0</v>
          </cell>
          <cell r="GW145">
            <v>0</v>
          </cell>
          <cell r="GX145">
            <v>-240.14</v>
          </cell>
          <cell r="GY145">
            <v>-941.9</v>
          </cell>
          <cell r="GZ145">
            <v>-1182.04</v>
          </cell>
          <cell r="HC145">
            <v>-1182.04</v>
          </cell>
          <cell r="HE145">
            <v>252.70325552400013</v>
          </cell>
          <cell r="HF145">
            <v>0.37218593999999949</v>
          </cell>
          <cell r="HG145">
            <v>44.63230848000002</v>
          </cell>
          <cell r="HH145">
            <v>75.336134520000115</v>
          </cell>
          <cell r="HI145">
            <v>19.788908288000023</v>
          </cell>
          <cell r="HJ145">
            <v>35.872110399999968</v>
          </cell>
          <cell r="HK145">
            <v>20.399723104000003</v>
          </cell>
          <cell r="HL145">
            <v>20.077873167999989</v>
          </cell>
          <cell r="HM145">
            <v>36.224011624000006</v>
          </cell>
        </row>
        <row r="146">
          <cell r="B146" t="str">
            <v>72-400-144</v>
          </cell>
          <cell r="C146" t="str">
            <v>Devon-GTH00086</v>
          </cell>
          <cell r="D146" t="str">
            <v>Pickard 1H</v>
          </cell>
          <cell r="E146">
            <v>4892</v>
          </cell>
          <cell r="F146">
            <v>6034</v>
          </cell>
          <cell r="H146">
            <v>3.5148999999999999</v>
          </cell>
          <cell r="I146">
            <v>3.5148999999999999</v>
          </cell>
          <cell r="J146">
            <v>1.3922000000000001</v>
          </cell>
          <cell r="K146">
            <v>0.24390000000000001</v>
          </cell>
          <cell r="L146">
            <v>0.46289999999999998</v>
          </cell>
          <cell r="M146">
            <v>0.12570000000000001</v>
          </cell>
          <cell r="N146">
            <v>0.1229</v>
          </cell>
          <cell r="O146">
            <v>0.1434</v>
          </cell>
          <cell r="P146">
            <v>6.0058999999999996</v>
          </cell>
          <cell r="Q146">
            <v>0.53859999999999997</v>
          </cell>
          <cell r="R146">
            <v>1254.9000000000001</v>
          </cell>
          <cell r="T146" t="str">
            <v>PriceTableDevonNGL</v>
          </cell>
          <cell r="Y146">
            <v>41241</v>
          </cell>
          <cell r="Z146">
            <v>14.65</v>
          </cell>
          <cell r="AB146">
            <v>4654.9949999999999</v>
          </cell>
          <cell r="AC146">
            <v>5766.0010000000002</v>
          </cell>
          <cell r="AE146" t="str">
            <v>Yes</v>
          </cell>
          <cell r="AG146" t="str">
            <v>Yes</v>
          </cell>
          <cell r="AI146">
            <v>0.95</v>
          </cell>
          <cell r="AK146">
            <v>17113.492999999999</v>
          </cell>
          <cell r="AL146">
            <v>17113.492999999999</v>
          </cell>
          <cell r="AM146">
            <v>6778.402</v>
          </cell>
          <cell r="AN146">
            <v>1187.511</v>
          </cell>
          <cell r="AO146">
            <v>2253.7869999999998</v>
          </cell>
          <cell r="AP146">
            <v>612.01300000000003</v>
          </cell>
          <cell r="AQ146">
            <v>598.38099999999997</v>
          </cell>
          <cell r="AR146">
            <v>698.19200000000001</v>
          </cell>
          <cell r="AS146">
            <v>46355.271999999997</v>
          </cell>
          <cell r="AU146">
            <v>16361.842000000001</v>
          </cell>
          <cell r="AV146">
            <v>16361.842000000001</v>
          </cell>
          <cell r="AW146">
            <v>6480.6840000000002</v>
          </cell>
          <cell r="AX146">
            <v>1135.3530000000001</v>
          </cell>
          <cell r="AY146">
            <v>2154.797</v>
          </cell>
          <cell r="AZ146">
            <v>585.13300000000004</v>
          </cell>
          <cell r="BA146">
            <v>572.09900000000005</v>
          </cell>
          <cell r="BB146">
            <v>667.52599999999995</v>
          </cell>
          <cell r="BC146">
            <v>44319.276000000005</v>
          </cell>
          <cell r="BE146">
            <v>115.429</v>
          </cell>
          <cell r="BF146">
            <v>13843.91</v>
          </cell>
          <cell r="BG146">
            <v>6644.5519999999997</v>
          </cell>
          <cell r="BH146">
            <v>1051.855</v>
          </cell>
          <cell r="BI146">
            <v>2397.8960000000002</v>
          </cell>
          <cell r="BJ146">
            <v>598.95299999999997</v>
          </cell>
          <cell r="BK146">
            <v>588.34299999999996</v>
          </cell>
          <cell r="BL146">
            <v>700.79100000000005</v>
          </cell>
          <cell r="BM146">
            <v>25941.729000000003</v>
          </cell>
          <cell r="BO146">
            <v>115.429</v>
          </cell>
          <cell r="BP146">
            <v>13843.909</v>
          </cell>
          <cell r="BQ146">
            <v>6644.5519999999997</v>
          </cell>
          <cell r="BR146">
            <v>1051.854</v>
          </cell>
          <cell r="BS146">
            <v>2397.895</v>
          </cell>
          <cell r="BT146">
            <v>598.95399999999995</v>
          </cell>
          <cell r="BU146">
            <v>588.34299999999996</v>
          </cell>
          <cell r="BV146">
            <v>700.79</v>
          </cell>
          <cell r="BW146">
            <v>25941.726000000002</v>
          </cell>
          <cell r="BY146">
            <v>0</v>
          </cell>
          <cell r="BZ146">
            <v>0</v>
          </cell>
          <cell r="CA146">
            <v>0</v>
          </cell>
          <cell r="CB146">
            <v>0</v>
          </cell>
          <cell r="CC146">
            <v>0</v>
          </cell>
          <cell r="CD146">
            <v>0</v>
          </cell>
          <cell r="CE146">
            <v>0</v>
          </cell>
          <cell r="CF146">
            <v>0</v>
          </cell>
          <cell r="CG146">
            <v>0</v>
          </cell>
          <cell r="CI146">
            <v>109.658</v>
          </cell>
          <cell r="CJ146">
            <v>13151.715</v>
          </cell>
          <cell r="CK146">
            <v>6312.3239999999996</v>
          </cell>
          <cell r="CL146">
            <v>999.26199999999994</v>
          </cell>
          <cell r="CM146">
            <v>2278.0010000000002</v>
          </cell>
          <cell r="CN146">
            <v>569.005</v>
          </cell>
          <cell r="CO146">
            <v>558.92600000000004</v>
          </cell>
          <cell r="CP146">
            <v>665.75099999999998</v>
          </cell>
          <cell r="CQ146">
            <v>24644.642</v>
          </cell>
          <cell r="CS146">
            <v>6.8479999999999999</v>
          </cell>
          <cell r="CT146">
            <v>520.61</v>
          </cell>
          <cell r="CU146">
            <v>242.56200000000001</v>
          </cell>
          <cell r="CV146">
            <v>32.326999999999998</v>
          </cell>
          <cell r="CW146">
            <v>76.495000000000005</v>
          </cell>
          <cell r="CX146">
            <v>16.471</v>
          </cell>
          <cell r="CY146">
            <v>16.324000000000002</v>
          </cell>
          <cell r="CZ146">
            <v>17.138999999999999</v>
          </cell>
          <cell r="DB146">
            <v>6.8940000000000001</v>
          </cell>
          <cell r="DC146">
            <v>918.40499999999997</v>
          </cell>
          <cell r="DD146">
            <v>608.39499999999998</v>
          </cell>
          <cell r="DE146">
            <v>104.79600000000001</v>
          </cell>
          <cell r="DF146">
            <v>248.75800000000001</v>
          </cell>
          <cell r="DG146">
            <v>65.692999999999998</v>
          </cell>
          <cell r="DH146">
            <v>65.23</v>
          </cell>
          <cell r="DI146">
            <v>82.667000000000002</v>
          </cell>
          <cell r="DJ146">
            <v>2100.8380000000002</v>
          </cell>
          <cell r="DL146">
            <v>0.22062000000000001</v>
          </cell>
          <cell r="DM146">
            <v>0.22062000000000001</v>
          </cell>
          <cell r="DN146">
            <v>0.87283500000000003</v>
          </cell>
          <cell r="DO146">
            <v>1.1972959999999999</v>
          </cell>
          <cell r="DP146">
            <v>1.18468</v>
          </cell>
          <cell r="DQ146">
            <v>1.986728</v>
          </cell>
          <cell r="DS146">
            <v>0</v>
          </cell>
          <cell r="DT146">
            <v>0</v>
          </cell>
          <cell r="DU146">
            <v>0</v>
          </cell>
          <cell r="DV146">
            <v>0</v>
          </cell>
          <cell r="DW146">
            <v>0</v>
          </cell>
          <cell r="DX146">
            <v>0</v>
          </cell>
          <cell r="DY146">
            <v>0</v>
          </cell>
          <cell r="DZ146">
            <v>0</v>
          </cell>
          <cell r="EA146">
            <v>0</v>
          </cell>
          <cell r="EC146">
            <v>0</v>
          </cell>
          <cell r="ED146">
            <v>0</v>
          </cell>
          <cell r="EE146">
            <v>0</v>
          </cell>
          <cell r="EF146">
            <v>0</v>
          </cell>
          <cell r="EG146">
            <v>0</v>
          </cell>
          <cell r="EH146">
            <v>0</v>
          </cell>
          <cell r="EI146">
            <v>0</v>
          </cell>
          <cell r="EJ146">
            <v>0</v>
          </cell>
          <cell r="EK146">
            <v>0</v>
          </cell>
          <cell r="EM146">
            <v>108.61699999999999</v>
          </cell>
          <cell r="EN146">
            <v>109.64200000000001</v>
          </cell>
          <cell r="EP146">
            <v>125.79</v>
          </cell>
          <cell r="EQ146">
            <v>127.91</v>
          </cell>
          <cell r="ES146">
            <v>23.158000000000001</v>
          </cell>
          <cell r="ET146">
            <v>26.806000000000001</v>
          </cell>
          <cell r="EX146">
            <v>4868.8419999999996</v>
          </cell>
          <cell r="EY146">
            <v>6007.1940000000004</v>
          </cell>
          <cell r="FA146">
            <v>1.1599999999999999</v>
          </cell>
          <cell r="FB146">
            <v>1.429</v>
          </cell>
          <cell r="FC146">
            <v>104.494</v>
          </cell>
          <cell r="FD146">
            <v>134.55699999999999</v>
          </cell>
          <cell r="FE146">
            <v>48.256999999999998</v>
          </cell>
          <cell r="FF146">
            <v>58.430999999999997</v>
          </cell>
          <cell r="FK146">
            <v>3668.8040000000005</v>
          </cell>
          <cell r="FL146">
            <v>3719.7179999999998</v>
          </cell>
          <cell r="FM146">
            <v>3688.8690000000001</v>
          </cell>
          <cell r="FN146">
            <v>81.948999999999998</v>
          </cell>
          <cell r="FO146">
            <v>38.856000000000002</v>
          </cell>
          <cell r="FP146">
            <v>427.77600000000001</v>
          </cell>
          <cell r="FQ146">
            <v>3171.1370000000002</v>
          </cell>
          <cell r="FR146">
            <v>3719.7179999999998</v>
          </cell>
          <cell r="FS146">
            <v>0</v>
          </cell>
          <cell r="FU146">
            <v>0.08</v>
          </cell>
          <cell r="FV146">
            <v>-461.28</v>
          </cell>
          <cell r="FW146">
            <v>0</v>
          </cell>
          <cell r="FX146">
            <v>0</v>
          </cell>
          <cell r="FY146">
            <v>0</v>
          </cell>
          <cell r="FZ146">
            <v>229.2</v>
          </cell>
          <cell r="GA146">
            <v>0.15</v>
          </cell>
          <cell r="GB146">
            <v>-733.8</v>
          </cell>
          <cell r="GE146">
            <v>0.25</v>
          </cell>
          <cell r="GF146">
            <v>-1508.5</v>
          </cell>
          <cell r="GO146">
            <v>1.2500000000000001E-2</v>
          </cell>
          <cell r="GP146">
            <v>-308.06</v>
          </cell>
          <cell r="GQ146" t="str">
            <v xml:space="preserve"> </v>
          </cell>
          <cell r="GR146">
            <v>0</v>
          </cell>
          <cell r="GS146">
            <v>0</v>
          </cell>
          <cell r="GV146">
            <v>0</v>
          </cell>
          <cell r="GW146">
            <v>0</v>
          </cell>
          <cell r="GX146">
            <v>-769.33999999999992</v>
          </cell>
          <cell r="GY146">
            <v>-2242.3000000000002</v>
          </cell>
          <cell r="GZ146">
            <v>-3011.64</v>
          </cell>
          <cell r="HC146">
            <v>-3011.64</v>
          </cell>
          <cell r="HE146">
            <v>836.52913926799999</v>
          </cell>
          <cell r="HF146">
            <v>1.2731980200000002</v>
          </cell>
          <cell r="HG146">
            <v>152.71206089999995</v>
          </cell>
          <cell r="HH146">
            <v>289.98022638000009</v>
          </cell>
          <cell r="HI146">
            <v>62.969388528000081</v>
          </cell>
          <cell r="HJ146">
            <v>142.03720859999999</v>
          </cell>
          <cell r="HK146">
            <v>59.498530143999957</v>
          </cell>
          <cell r="HL146">
            <v>58.443577575999832</v>
          </cell>
          <cell r="HM146">
            <v>69.614949120000162</v>
          </cell>
        </row>
        <row r="147">
          <cell r="B147" t="str">
            <v>72-400-146</v>
          </cell>
          <cell r="C147" t="str">
            <v>Devon-GTH00086</v>
          </cell>
          <cell r="D147" t="str">
            <v>Herschel Green 1H</v>
          </cell>
          <cell r="E147">
            <v>0</v>
          </cell>
          <cell r="F147">
            <v>0</v>
          </cell>
          <cell r="H147">
            <v>2.2591999999999999</v>
          </cell>
          <cell r="I147">
            <v>2.2591999999999999</v>
          </cell>
          <cell r="J147">
            <v>0.52180000000000004</v>
          </cell>
          <cell r="K147">
            <v>0.1226</v>
          </cell>
          <cell r="L147">
            <v>0.1203</v>
          </cell>
          <cell r="M147">
            <v>4.9700000000000001E-2</v>
          </cell>
          <cell r="N147">
            <v>3.04E-2</v>
          </cell>
          <cell r="O147">
            <v>0.1065</v>
          </cell>
          <cell r="P147">
            <v>3.2105000000000001</v>
          </cell>
          <cell r="Q147">
            <v>0</v>
          </cell>
          <cell r="R147">
            <v>1118.4000000000001</v>
          </cell>
          <cell r="T147" t="str">
            <v>PriceTableDevonNGL</v>
          </cell>
          <cell r="Y147">
            <v>40864</v>
          </cell>
          <cell r="Z147">
            <v>14.65</v>
          </cell>
          <cell r="AB147">
            <v>0</v>
          </cell>
          <cell r="AC147">
            <v>0</v>
          </cell>
          <cell r="AE147" t="str">
            <v>Yes</v>
          </cell>
          <cell r="AG147" t="str">
            <v>Yes</v>
          </cell>
          <cell r="AI147">
            <v>0.95</v>
          </cell>
          <cell r="AK147">
            <v>0</v>
          </cell>
          <cell r="AL147">
            <v>0</v>
          </cell>
          <cell r="AM147">
            <v>0</v>
          </cell>
          <cell r="AN147">
            <v>0</v>
          </cell>
          <cell r="AO147">
            <v>0</v>
          </cell>
          <cell r="AP147">
            <v>0</v>
          </cell>
          <cell r="AQ147">
            <v>0</v>
          </cell>
          <cell r="AR147">
            <v>0</v>
          </cell>
          <cell r="AS147">
            <v>0</v>
          </cell>
          <cell r="AU147">
            <v>0</v>
          </cell>
          <cell r="AV147">
            <v>0</v>
          </cell>
          <cell r="AW147">
            <v>0</v>
          </cell>
          <cell r="AX147">
            <v>0</v>
          </cell>
          <cell r="AY147">
            <v>0</v>
          </cell>
          <cell r="AZ147">
            <v>0</v>
          </cell>
          <cell r="BA147">
            <v>0</v>
          </cell>
          <cell r="BB147">
            <v>0</v>
          </cell>
          <cell r="BC147">
            <v>0</v>
          </cell>
          <cell r="BE147">
            <v>0</v>
          </cell>
          <cell r="BF147">
            <v>0</v>
          </cell>
          <cell r="BG147">
            <v>0</v>
          </cell>
          <cell r="BH147">
            <v>0</v>
          </cell>
          <cell r="BI147">
            <v>0</v>
          </cell>
          <cell r="BJ147">
            <v>0</v>
          </cell>
          <cell r="BK147">
            <v>0</v>
          </cell>
          <cell r="BL147">
            <v>0</v>
          </cell>
          <cell r="BM147">
            <v>0</v>
          </cell>
          <cell r="BO147">
            <v>0</v>
          </cell>
          <cell r="BP147">
            <v>0</v>
          </cell>
          <cell r="BQ147">
            <v>0</v>
          </cell>
          <cell r="BR147">
            <v>0</v>
          </cell>
          <cell r="BS147">
            <v>0</v>
          </cell>
          <cell r="BT147">
            <v>0</v>
          </cell>
          <cell r="BU147">
            <v>0</v>
          </cell>
          <cell r="BV147">
            <v>0</v>
          </cell>
          <cell r="BW147">
            <v>0</v>
          </cell>
          <cell r="BY147">
            <v>0</v>
          </cell>
          <cell r="BZ147">
            <v>0</v>
          </cell>
          <cell r="CA147">
            <v>0</v>
          </cell>
          <cell r="CB147">
            <v>0</v>
          </cell>
          <cell r="CC147">
            <v>0</v>
          </cell>
          <cell r="CD147">
            <v>0</v>
          </cell>
          <cell r="CE147">
            <v>0</v>
          </cell>
          <cell r="CF147">
            <v>0</v>
          </cell>
          <cell r="CG147">
            <v>0</v>
          </cell>
          <cell r="CI147">
            <v>0</v>
          </cell>
          <cell r="CJ147">
            <v>0</v>
          </cell>
          <cell r="CK147">
            <v>0</v>
          </cell>
          <cell r="CL147">
            <v>0</v>
          </cell>
          <cell r="CM147">
            <v>0</v>
          </cell>
          <cell r="CN147">
            <v>0</v>
          </cell>
          <cell r="CO147">
            <v>0</v>
          </cell>
          <cell r="CP147">
            <v>0</v>
          </cell>
          <cell r="CQ147">
            <v>0</v>
          </cell>
          <cell r="CS147">
            <v>0</v>
          </cell>
          <cell r="CT147">
            <v>0</v>
          </cell>
          <cell r="CU147">
            <v>0</v>
          </cell>
          <cell r="CV147">
            <v>0</v>
          </cell>
          <cell r="CW147">
            <v>0</v>
          </cell>
          <cell r="CX147">
            <v>0</v>
          </cell>
          <cell r="CY147">
            <v>0</v>
          </cell>
          <cell r="CZ147">
            <v>0</v>
          </cell>
          <cell r="DB147">
            <v>0</v>
          </cell>
          <cell r="DC147">
            <v>0</v>
          </cell>
          <cell r="DD147">
            <v>0</v>
          </cell>
          <cell r="DE147">
            <v>0</v>
          </cell>
          <cell r="DF147">
            <v>0</v>
          </cell>
          <cell r="DG147">
            <v>0</v>
          </cell>
          <cell r="DH147">
            <v>0</v>
          </cell>
          <cell r="DI147">
            <v>0</v>
          </cell>
          <cell r="DJ147">
            <v>0</v>
          </cell>
          <cell r="DL147">
            <v>0.22062000000000001</v>
          </cell>
          <cell r="DM147">
            <v>0.22062000000000001</v>
          </cell>
          <cell r="DN147">
            <v>0.87283500000000003</v>
          </cell>
          <cell r="DO147">
            <v>1.1972959999999999</v>
          </cell>
          <cell r="DP147">
            <v>1.18468</v>
          </cell>
          <cell r="DQ147">
            <v>1.986728</v>
          </cell>
          <cell r="DS147">
            <v>0</v>
          </cell>
          <cell r="DT147">
            <v>0</v>
          </cell>
          <cell r="DU147">
            <v>0</v>
          </cell>
          <cell r="DV147">
            <v>0</v>
          </cell>
          <cell r="DW147">
            <v>0</v>
          </cell>
          <cell r="DX147">
            <v>0</v>
          </cell>
          <cell r="DY147">
            <v>0</v>
          </cell>
          <cell r="DZ147">
            <v>0</v>
          </cell>
          <cell r="EA147">
            <v>0</v>
          </cell>
          <cell r="EC147">
            <v>0</v>
          </cell>
          <cell r="ED147">
            <v>0</v>
          </cell>
          <cell r="EE147">
            <v>0</v>
          </cell>
          <cell r="EF147">
            <v>0</v>
          </cell>
          <cell r="EG147">
            <v>0</v>
          </cell>
          <cell r="EH147">
            <v>0</v>
          </cell>
          <cell r="EI147">
            <v>0</v>
          </cell>
          <cell r="EJ147">
            <v>0</v>
          </cell>
          <cell r="EK147">
            <v>0</v>
          </cell>
          <cell r="EM147">
            <v>0</v>
          </cell>
          <cell r="EN147">
            <v>0</v>
          </cell>
          <cell r="EP147">
            <v>0</v>
          </cell>
          <cell r="EQ147">
            <v>0</v>
          </cell>
          <cell r="ES147">
            <v>0</v>
          </cell>
          <cell r="ET147">
            <v>0</v>
          </cell>
          <cell r="EX147">
            <v>0</v>
          </cell>
          <cell r="EY147">
            <v>0</v>
          </cell>
          <cell r="FA147">
            <v>0</v>
          </cell>
          <cell r="FB147">
            <v>0</v>
          </cell>
          <cell r="FC147">
            <v>0</v>
          </cell>
          <cell r="FD147">
            <v>0</v>
          </cell>
          <cell r="FE147">
            <v>0</v>
          </cell>
          <cell r="FF147">
            <v>0</v>
          </cell>
          <cell r="FK147">
            <v>0</v>
          </cell>
          <cell r="FL147">
            <v>0</v>
          </cell>
          <cell r="FM147">
            <v>0</v>
          </cell>
          <cell r="FN147">
            <v>0</v>
          </cell>
          <cell r="FO147">
            <v>0</v>
          </cell>
          <cell r="FP147">
            <v>0</v>
          </cell>
          <cell r="FQ147">
            <v>0</v>
          </cell>
          <cell r="FR147">
            <v>0</v>
          </cell>
          <cell r="FS147">
            <v>0</v>
          </cell>
          <cell r="FU147">
            <v>0.08</v>
          </cell>
          <cell r="FV147">
            <v>0</v>
          </cell>
          <cell r="FW147">
            <v>0</v>
          </cell>
          <cell r="FX147">
            <v>0</v>
          </cell>
          <cell r="FY147">
            <v>-75</v>
          </cell>
          <cell r="FZ147">
            <v>0</v>
          </cell>
          <cell r="GA147">
            <v>0</v>
          </cell>
          <cell r="GB147">
            <v>0</v>
          </cell>
          <cell r="GE147">
            <v>0.25</v>
          </cell>
          <cell r="GF147">
            <v>0</v>
          </cell>
          <cell r="GO147">
            <v>1.2500000000000001E-2</v>
          </cell>
          <cell r="GP147">
            <v>0</v>
          </cell>
          <cell r="GQ147" t="str">
            <v xml:space="preserve"> </v>
          </cell>
          <cell r="GR147">
            <v>0</v>
          </cell>
          <cell r="GS147">
            <v>0</v>
          </cell>
          <cell r="GV147">
            <v>0</v>
          </cell>
          <cell r="GW147">
            <v>0</v>
          </cell>
          <cell r="GX147">
            <v>0</v>
          </cell>
          <cell r="GY147">
            <v>-75</v>
          </cell>
          <cell r="GZ147">
            <v>-75</v>
          </cell>
          <cell r="HC147">
            <v>-75</v>
          </cell>
          <cell r="HE147">
            <v>0</v>
          </cell>
          <cell r="HF147">
            <v>0</v>
          </cell>
          <cell r="HG147">
            <v>0</v>
          </cell>
          <cell r="HH147">
            <v>0</v>
          </cell>
          <cell r="HI147">
            <v>0</v>
          </cell>
          <cell r="HJ147">
            <v>0</v>
          </cell>
          <cell r="HK147">
            <v>0</v>
          </cell>
          <cell r="HL147">
            <v>0</v>
          </cell>
          <cell r="HM147">
            <v>0</v>
          </cell>
        </row>
        <row r="148">
          <cell r="B148" t="str">
            <v>72-400-147</v>
          </cell>
          <cell r="C148" t="str">
            <v>Devon-GTH00086</v>
          </cell>
          <cell r="D148" t="str">
            <v>Bilderback Trust 1H</v>
          </cell>
          <cell r="E148">
            <v>6078</v>
          </cell>
          <cell r="F148">
            <v>7434</v>
          </cell>
          <cell r="H148">
            <v>3.4582999999999999</v>
          </cell>
          <cell r="I148">
            <v>3.4582999999999999</v>
          </cell>
          <cell r="J148">
            <v>1.2903</v>
          </cell>
          <cell r="K148">
            <v>0.19439999999999999</v>
          </cell>
          <cell r="L148">
            <v>0.42949999999999999</v>
          </cell>
          <cell r="M148">
            <v>0.12280000000000001</v>
          </cell>
          <cell r="N148">
            <v>0.14449999999999999</v>
          </cell>
          <cell r="O148">
            <v>0.1464</v>
          </cell>
          <cell r="P148">
            <v>5.7862</v>
          </cell>
          <cell r="Q148">
            <v>0.41849999999999998</v>
          </cell>
          <cell r="R148">
            <v>1244.5999999999999</v>
          </cell>
          <cell r="T148" t="str">
            <v>PriceTableDevonNGL</v>
          </cell>
          <cell r="Y148">
            <v>41425</v>
          </cell>
          <cell r="Z148">
            <v>14.65</v>
          </cell>
          <cell r="AB148">
            <v>5783.768</v>
          </cell>
          <cell r="AC148">
            <v>7103.82</v>
          </cell>
          <cell r="AE148" t="str">
            <v>Yes</v>
          </cell>
          <cell r="AG148" t="str">
            <v>Yes</v>
          </cell>
          <cell r="AI148">
            <v>0.95</v>
          </cell>
          <cell r="AK148">
            <v>20920.882000000001</v>
          </cell>
          <cell r="AL148">
            <v>20920.882000000001</v>
          </cell>
          <cell r="AM148">
            <v>7805.6310000000003</v>
          </cell>
          <cell r="AN148">
            <v>1176.0170000000001</v>
          </cell>
          <cell r="AO148">
            <v>2598.2469999999998</v>
          </cell>
          <cell r="AP148">
            <v>742.875</v>
          </cell>
          <cell r="AQ148">
            <v>874.14800000000002</v>
          </cell>
          <cell r="AR148">
            <v>885.64200000000005</v>
          </cell>
          <cell r="AS148">
            <v>55924.324000000008</v>
          </cell>
          <cell r="AU148">
            <v>20002.005000000001</v>
          </cell>
          <cell r="AV148">
            <v>20002.005000000001</v>
          </cell>
          <cell r="AW148">
            <v>7462.7960000000003</v>
          </cell>
          <cell r="AX148">
            <v>1124.364</v>
          </cell>
          <cell r="AY148">
            <v>2484.1280000000002</v>
          </cell>
          <cell r="AZ148">
            <v>710.24699999999996</v>
          </cell>
          <cell r="BA148">
            <v>835.75400000000002</v>
          </cell>
          <cell r="BB148">
            <v>846.74400000000003</v>
          </cell>
          <cell r="BC148">
            <v>53468.043000000005</v>
          </cell>
          <cell r="BE148">
            <v>141.10900000000001</v>
          </cell>
          <cell r="BF148">
            <v>16923.885999999999</v>
          </cell>
          <cell r="BG148">
            <v>7651.4970000000003</v>
          </cell>
          <cell r="BH148">
            <v>1041.674</v>
          </cell>
          <cell r="BI148">
            <v>2764.3809999999999</v>
          </cell>
          <cell r="BJ148">
            <v>727.02300000000002</v>
          </cell>
          <cell r="BK148">
            <v>859.48400000000004</v>
          </cell>
          <cell r="BL148">
            <v>888.93899999999996</v>
          </cell>
          <cell r="BM148">
            <v>30997.992999999999</v>
          </cell>
          <cell r="BO148">
            <v>141.10900000000001</v>
          </cell>
          <cell r="BP148">
            <v>16923.884999999998</v>
          </cell>
          <cell r="BQ148">
            <v>7651.4970000000003</v>
          </cell>
          <cell r="BR148">
            <v>1041.674</v>
          </cell>
          <cell r="BS148">
            <v>2764.38</v>
          </cell>
          <cell r="BT148">
            <v>727.02300000000002</v>
          </cell>
          <cell r="BU148">
            <v>859.48400000000004</v>
          </cell>
          <cell r="BV148">
            <v>888.93899999999996</v>
          </cell>
          <cell r="BW148">
            <v>30997.990999999998</v>
          </cell>
          <cell r="BY148">
            <v>0</v>
          </cell>
          <cell r="BZ148">
            <v>0</v>
          </cell>
          <cell r="CA148">
            <v>0</v>
          </cell>
          <cell r="CB148">
            <v>0</v>
          </cell>
          <cell r="CC148">
            <v>0</v>
          </cell>
          <cell r="CD148">
            <v>0</v>
          </cell>
          <cell r="CE148">
            <v>0</v>
          </cell>
          <cell r="CF148">
            <v>0</v>
          </cell>
          <cell r="CG148">
            <v>0</v>
          </cell>
          <cell r="CI148">
            <v>134.054</v>
          </cell>
          <cell r="CJ148">
            <v>16077.691999999999</v>
          </cell>
          <cell r="CK148">
            <v>7268.9219999999996</v>
          </cell>
          <cell r="CL148">
            <v>989.59</v>
          </cell>
          <cell r="CM148">
            <v>2626.1619999999998</v>
          </cell>
          <cell r="CN148">
            <v>690.67200000000003</v>
          </cell>
          <cell r="CO148">
            <v>816.51</v>
          </cell>
          <cell r="CP148">
            <v>844.49199999999996</v>
          </cell>
          <cell r="CQ148">
            <v>29448.093999999994</v>
          </cell>
          <cell r="CS148">
            <v>8.3710000000000004</v>
          </cell>
          <cell r="CT148">
            <v>636.43499999999995</v>
          </cell>
          <cell r="CU148">
            <v>279.32</v>
          </cell>
          <cell r="CV148">
            <v>32.014000000000003</v>
          </cell>
          <cell r="CW148">
            <v>88.186999999999998</v>
          </cell>
          <cell r="CX148">
            <v>19.992999999999999</v>
          </cell>
          <cell r="CY148">
            <v>23.847000000000001</v>
          </cell>
          <cell r="CZ148">
            <v>21.741</v>
          </cell>
          <cell r="DB148">
            <v>8.4280000000000008</v>
          </cell>
          <cell r="DC148">
            <v>1122.731</v>
          </cell>
          <cell r="DD148">
            <v>700.59400000000005</v>
          </cell>
          <cell r="DE148">
            <v>103.782</v>
          </cell>
          <cell r="DF148">
            <v>286.77699999999999</v>
          </cell>
          <cell r="DG148">
            <v>79.739999999999995</v>
          </cell>
          <cell r="DH148">
            <v>95.290999999999997</v>
          </cell>
          <cell r="DI148">
            <v>104.86199999999999</v>
          </cell>
          <cell r="DJ148">
            <v>2502.2049999999999</v>
          </cell>
          <cell r="DL148">
            <v>0.22062000000000001</v>
          </cell>
          <cell r="DM148">
            <v>0.22062000000000001</v>
          </cell>
          <cell r="DN148">
            <v>0.87283500000000003</v>
          </cell>
          <cell r="DO148">
            <v>1.1972959999999999</v>
          </cell>
          <cell r="DP148">
            <v>1.18468</v>
          </cell>
          <cell r="DQ148">
            <v>1.986728</v>
          </cell>
          <cell r="DS148">
            <v>0</v>
          </cell>
          <cell r="DT148">
            <v>0</v>
          </cell>
          <cell r="DU148">
            <v>0</v>
          </cell>
          <cell r="DV148">
            <v>0</v>
          </cell>
          <cell r="DW148">
            <v>0</v>
          </cell>
          <cell r="DX148">
            <v>0</v>
          </cell>
          <cell r="DY148">
            <v>0</v>
          </cell>
          <cell r="DZ148">
            <v>0</v>
          </cell>
          <cell r="EA148">
            <v>0</v>
          </cell>
          <cell r="EC148">
            <v>0</v>
          </cell>
          <cell r="ED148">
            <v>0</v>
          </cell>
          <cell r="EE148">
            <v>0</v>
          </cell>
          <cell r="EF148">
            <v>0</v>
          </cell>
          <cell r="EG148">
            <v>0</v>
          </cell>
          <cell r="EH148">
            <v>0</v>
          </cell>
          <cell r="EI148">
            <v>0</v>
          </cell>
          <cell r="EJ148">
            <v>0</v>
          </cell>
          <cell r="EK148">
            <v>0</v>
          </cell>
          <cell r="EM148">
            <v>133.81700000000001</v>
          </cell>
          <cell r="EN148">
            <v>135.08100000000002</v>
          </cell>
          <cell r="EP148">
            <v>154.97499999999999</v>
          </cell>
          <cell r="EQ148">
            <v>157.58699999999999</v>
          </cell>
          <cell r="ES148">
            <v>28.53</v>
          </cell>
          <cell r="ET148">
            <v>33.024999999999999</v>
          </cell>
          <cell r="EX148">
            <v>6049.47</v>
          </cell>
          <cell r="EY148">
            <v>7400.9750000000004</v>
          </cell>
          <cell r="FA148">
            <v>1.4419999999999999</v>
          </cell>
          <cell r="FB148">
            <v>1.7609999999999999</v>
          </cell>
          <cell r="FC148">
            <v>129.83199999999999</v>
          </cell>
          <cell r="FD148">
            <v>165.77699999999999</v>
          </cell>
          <cell r="FE148">
            <v>59.957999999999998</v>
          </cell>
          <cell r="FF148">
            <v>71.988</v>
          </cell>
          <cell r="FK148">
            <v>4606.1020000000008</v>
          </cell>
          <cell r="FL148">
            <v>4670.0240000000003</v>
          </cell>
          <cell r="FM148">
            <v>4631.2939999999999</v>
          </cell>
          <cell r="FN148">
            <v>102.886</v>
          </cell>
          <cell r="FO148">
            <v>48.783000000000001</v>
          </cell>
          <cell r="FP148">
            <v>537.06299999999999</v>
          </cell>
          <cell r="FQ148">
            <v>3981.2919999999999</v>
          </cell>
          <cell r="FR148">
            <v>4670.0240000000003</v>
          </cell>
          <cell r="FS148">
            <v>0</v>
          </cell>
          <cell r="FU148">
            <v>0.08</v>
          </cell>
          <cell r="FV148">
            <v>-568.30999999999995</v>
          </cell>
          <cell r="FW148">
            <v>0</v>
          </cell>
          <cell r="FX148">
            <v>0</v>
          </cell>
          <cell r="FY148">
            <v>0</v>
          </cell>
          <cell r="FZ148">
            <v>241.5</v>
          </cell>
          <cell r="GA148">
            <v>0.15</v>
          </cell>
          <cell r="GB148">
            <v>-911.7</v>
          </cell>
          <cell r="GE148">
            <v>0.25</v>
          </cell>
          <cell r="GF148">
            <v>-1858.5</v>
          </cell>
          <cell r="GO148">
            <v>1.2500000000000001E-2</v>
          </cell>
          <cell r="GP148">
            <v>-368.1</v>
          </cell>
          <cell r="GQ148" t="str">
            <v xml:space="preserve"> </v>
          </cell>
          <cell r="GR148">
            <v>0</v>
          </cell>
          <cell r="GS148">
            <v>0</v>
          </cell>
          <cell r="GV148">
            <v>0</v>
          </cell>
          <cell r="GW148">
            <v>0</v>
          </cell>
          <cell r="GX148">
            <v>-936.41</v>
          </cell>
          <cell r="GY148">
            <v>-2770.2</v>
          </cell>
          <cell r="GZ148">
            <v>-3706.61</v>
          </cell>
          <cell r="HC148">
            <v>-3706.61</v>
          </cell>
          <cell r="HE148">
            <v>994.17519230500056</v>
          </cell>
          <cell r="HF148">
            <v>1.5564741000000015</v>
          </cell>
          <cell r="HG148">
            <v>186.68732027999991</v>
          </cell>
          <cell r="HH148">
            <v>333.92485012500066</v>
          </cell>
          <cell r="HI148">
            <v>62.359964863999934</v>
          </cell>
          <cell r="HJ148">
            <v>163.74528492000005</v>
          </cell>
          <cell r="HK148">
            <v>72.219549528000002</v>
          </cell>
          <cell r="HL148">
            <v>85.377649072000096</v>
          </cell>
          <cell r="HM148">
            <v>88.304099416000014</v>
          </cell>
        </row>
        <row r="149">
          <cell r="B149" t="str">
            <v>72-400-148</v>
          </cell>
          <cell r="C149" t="str">
            <v>Devon-GTH00086</v>
          </cell>
          <cell r="D149" t="str">
            <v>Henry Maddux GU 4H</v>
          </cell>
          <cell r="E149">
            <v>4758</v>
          </cell>
          <cell r="F149">
            <v>5783</v>
          </cell>
          <cell r="H149">
            <v>3.2164999999999999</v>
          </cell>
          <cell r="I149">
            <v>3.2164999999999999</v>
          </cell>
          <cell r="J149">
            <v>1.2527999999999999</v>
          </cell>
          <cell r="K149">
            <v>0.18429999999999999</v>
          </cell>
          <cell r="L149">
            <v>0.39929999999999999</v>
          </cell>
          <cell r="M149">
            <v>0.11799999999999999</v>
          </cell>
          <cell r="N149">
            <v>0.1419</v>
          </cell>
          <cell r="O149">
            <v>0.28849999999999998</v>
          </cell>
          <cell r="P149">
            <v>5.6013000000000002</v>
          </cell>
          <cell r="Q149">
            <v>0.4254</v>
          </cell>
          <cell r="R149">
            <v>1237.4000000000001</v>
          </cell>
          <cell r="T149" t="str">
            <v>PriceTableDevonNGL</v>
          </cell>
          <cell r="Y149">
            <v>41438</v>
          </cell>
          <cell r="Z149">
            <v>14.65</v>
          </cell>
          <cell r="AB149">
            <v>4527.8029999999999</v>
          </cell>
          <cell r="AC149">
            <v>5526.15</v>
          </cell>
          <cell r="AE149" t="str">
            <v>Yes</v>
          </cell>
          <cell r="AG149" t="str">
            <v>Yes</v>
          </cell>
          <cell r="AI149">
            <v>0.95</v>
          </cell>
          <cell r="AK149">
            <v>15232.723</v>
          </cell>
          <cell r="AL149">
            <v>15232.723</v>
          </cell>
          <cell r="AM149">
            <v>5933.0190000000002</v>
          </cell>
          <cell r="AN149">
            <v>872.80899999999997</v>
          </cell>
          <cell r="AO149">
            <v>1891.008</v>
          </cell>
          <cell r="AP149">
            <v>558.82500000000005</v>
          </cell>
          <cell r="AQ149">
            <v>672.01099999999997</v>
          </cell>
          <cell r="AR149">
            <v>1366.28</v>
          </cell>
          <cell r="AS149">
            <v>41759.397999999994</v>
          </cell>
          <cell r="AU149">
            <v>14563.678</v>
          </cell>
          <cell r="AV149">
            <v>14563.678</v>
          </cell>
          <cell r="AW149">
            <v>5672.4319999999998</v>
          </cell>
          <cell r="AX149">
            <v>834.47400000000005</v>
          </cell>
          <cell r="AY149">
            <v>1807.952</v>
          </cell>
          <cell r="AZ149">
            <v>534.28099999999995</v>
          </cell>
          <cell r="BA149">
            <v>642.495</v>
          </cell>
          <cell r="BB149">
            <v>1306.271</v>
          </cell>
          <cell r="BC149">
            <v>39925.261000000006</v>
          </cell>
          <cell r="BE149">
            <v>102.74299999999999</v>
          </cell>
          <cell r="BF149">
            <v>12322.466</v>
          </cell>
          <cell r="BG149">
            <v>5815.8630000000003</v>
          </cell>
          <cell r="BH149">
            <v>773.10299999999995</v>
          </cell>
          <cell r="BI149">
            <v>2011.92</v>
          </cell>
          <cell r="BJ149">
            <v>546.9</v>
          </cell>
          <cell r="BK149">
            <v>660.73800000000006</v>
          </cell>
          <cell r="BL149">
            <v>1371.366</v>
          </cell>
          <cell r="BM149">
            <v>23605.099000000002</v>
          </cell>
          <cell r="BO149">
            <v>102.74299999999999</v>
          </cell>
          <cell r="BP149">
            <v>12322.465</v>
          </cell>
          <cell r="BQ149">
            <v>5815.8630000000003</v>
          </cell>
          <cell r="BR149">
            <v>773.10299999999995</v>
          </cell>
          <cell r="BS149">
            <v>2011.92</v>
          </cell>
          <cell r="BT149">
            <v>546.90099999999995</v>
          </cell>
          <cell r="BU149">
            <v>660.73800000000006</v>
          </cell>
          <cell r="BV149">
            <v>1371.366</v>
          </cell>
          <cell r="BW149">
            <v>23605.099000000002</v>
          </cell>
          <cell r="BY149">
            <v>0</v>
          </cell>
          <cell r="BZ149">
            <v>0</v>
          </cell>
          <cell r="CA149">
            <v>0</v>
          </cell>
          <cell r="CB149">
            <v>0</v>
          </cell>
          <cell r="CC149">
            <v>0</v>
          </cell>
          <cell r="CD149">
            <v>0</v>
          </cell>
          <cell r="CE149">
            <v>0</v>
          </cell>
          <cell r="CF149">
            <v>0</v>
          </cell>
          <cell r="CG149">
            <v>0</v>
          </cell>
          <cell r="CI149">
            <v>97.605999999999995</v>
          </cell>
          <cell r="CJ149">
            <v>11706.343000000001</v>
          </cell>
          <cell r="CK149">
            <v>5525.07</v>
          </cell>
          <cell r="CL149">
            <v>734.44799999999998</v>
          </cell>
          <cell r="CM149">
            <v>1911.3240000000001</v>
          </cell>
          <cell r="CN149">
            <v>519.55499999999995</v>
          </cell>
          <cell r="CO149">
            <v>627.70100000000002</v>
          </cell>
          <cell r="CP149">
            <v>1302.798</v>
          </cell>
          <cell r="CQ149">
            <v>22424.845000000001</v>
          </cell>
          <cell r="CS149">
            <v>6.0949999999999998</v>
          </cell>
          <cell r="CT149">
            <v>463.39499999999998</v>
          </cell>
          <cell r="CU149">
            <v>212.31</v>
          </cell>
          <cell r="CV149">
            <v>23.76</v>
          </cell>
          <cell r="CW149">
            <v>64.182000000000002</v>
          </cell>
          <cell r="CX149">
            <v>15.04</v>
          </cell>
          <cell r="CY149">
            <v>18.332999999999998</v>
          </cell>
          <cell r="CZ149">
            <v>33.539000000000001</v>
          </cell>
          <cell r="DB149">
            <v>6.1369999999999996</v>
          </cell>
          <cell r="DC149">
            <v>817.47199999999998</v>
          </cell>
          <cell r="DD149">
            <v>532.51800000000003</v>
          </cell>
          <cell r="DE149">
            <v>77.024000000000001</v>
          </cell>
          <cell r="DF149">
            <v>208.71700000000001</v>
          </cell>
          <cell r="DG149">
            <v>59.984000000000002</v>
          </cell>
          <cell r="DH149">
            <v>73.256</v>
          </cell>
          <cell r="DI149">
            <v>161.77000000000001</v>
          </cell>
          <cell r="DJ149">
            <v>1936.8779999999999</v>
          </cell>
          <cell r="DL149">
            <v>0.22062000000000001</v>
          </cell>
          <cell r="DM149">
            <v>0.22062000000000001</v>
          </cell>
          <cell r="DN149">
            <v>0.87283500000000003</v>
          </cell>
          <cell r="DO149">
            <v>1.1972959999999999</v>
          </cell>
          <cell r="DP149">
            <v>1.18468</v>
          </cell>
          <cell r="DQ149">
            <v>1.986728</v>
          </cell>
          <cell r="DS149">
            <v>0</v>
          </cell>
          <cell r="DT149">
            <v>0</v>
          </cell>
          <cell r="DU149">
            <v>0</v>
          </cell>
          <cell r="DV149">
            <v>0</v>
          </cell>
          <cell r="DW149">
            <v>0</v>
          </cell>
          <cell r="DX149">
            <v>0</v>
          </cell>
          <cell r="DY149">
            <v>0</v>
          </cell>
          <cell r="DZ149">
            <v>0</v>
          </cell>
          <cell r="EA149">
            <v>0</v>
          </cell>
          <cell r="EC149">
            <v>0</v>
          </cell>
          <cell r="ED149">
            <v>0</v>
          </cell>
          <cell r="EE149">
            <v>0</v>
          </cell>
          <cell r="EF149">
            <v>0</v>
          </cell>
          <cell r="EG149">
            <v>0</v>
          </cell>
          <cell r="EH149">
            <v>0</v>
          </cell>
          <cell r="EI149">
            <v>0</v>
          </cell>
          <cell r="EJ149">
            <v>0</v>
          </cell>
          <cell r="EK149">
            <v>0</v>
          </cell>
          <cell r="EM149">
            <v>104.09800000000001</v>
          </cell>
          <cell r="EN149">
            <v>105.081</v>
          </cell>
          <cell r="EP149">
            <v>120.557</v>
          </cell>
          <cell r="EQ149">
            <v>122.589</v>
          </cell>
          <cell r="ES149">
            <v>22.193000000000001</v>
          </cell>
          <cell r="ET149">
            <v>25.69</v>
          </cell>
          <cell r="EX149">
            <v>4735.8069999999998</v>
          </cell>
          <cell r="EY149">
            <v>5757.31</v>
          </cell>
          <cell r="FA149">
            <v>1.129</v>
          </cell>
          <cell r="FB149">
            <v>1.37</v>
          </cell>
          <cell r="FC149">
            <v>101.639</v>
          </cell>
          <cell r="FD149">
            <v>128.96</v>
          </cell>
          <cell r="FE149">
            <v>46.938000000000002</v>
          </cell>
          <cell r="FF149">
            <v>56.000999999999998</v>
          </cell>
          <cell r="FK149">
            <v>3592.7620000000006</v>
          </cell>
          <cell r="FL149">
            <v>3642.6210000000001</v>
          </cell>
          <cell r="FM149">
            <v>3612.4119999999998</v>
          </cell>
          <cell r="FN149">
            <v>80.251000000000005</v>
          </cell>
          <cell r="FO149">
            <v>38.051000000000002</v>
          </cell>
          <cell r="FP149">
            <v>418.90899999999999</v>
          </cell>
          <cell r="FQ149">
            <v>3105.41</v>
          </cell>
          <cell r="FR149">
            <v>3642.6210000000001</v>
          </cell>
          <cell r="FS149">
            <v>0</v>
          </cell>
          <cell r="FU149">
            <v>0.08</v>
          </cell>
          <cell r="FV149">
            <v>-442.09</v>
          </cell>
          <cell r="FW149">
            <v>0</v>
          </cell>
          <cell r="FX149">
            <v>0</v>
          </cell>
          <cell r="FY149">
            <v>0</v>
          </cell>
          <cell r="FZ149">
            <v>164.5</v>
          </cell>
          <cell r="GA149">
            <v>0.15</v>
          </cell>
          <cell r="GB149">
            <v>-713.7</v>
          </cell>
          <cell r="GE149">
            <v>0.25</v>
          </cell>
          <cell r="GF149">
            <v>-1445.75</v>
          </cell>
          <cell r="GO149">
            <v>1.2500000000000001E-2</v>
          </cell>
          <cell r="GP149">
            <v>-280.31</v>
          </cell>
          <cell r="GQ149" t="str">
            <v>72-99-402-148</v>
          </cell>
          <cell r="GR149">
            <v>0</v>
          </cell>
          <cell r="GS149">
            <v>-200</v>
          </cell>
          <cell r="GV149">
            <v>0</v>
          </cell>
          <cell r="GW149">
            <v>0</v>
          </cell>
          <cell r="GX149">
            <v>-722.4</v>
          </cell>
          <cell r="GY149">
            <v>-2359.4499999999998</v>
          </cell>
          <cell r="GZ149">
            <v>-3081.85</v>
          </cell>
          <cell r="HC149">
            <v>-3081.85</v>
          </cell>
          <cell r="HE149">
            <v>812.52081111500047</v>
          </cell>
          <cell r="HF149">
            <v>1.1333249400000001</v>
          </cell>
          <cell r="HG149">
            <v>135.92905625999992</v>
          </cell>
          <cell r="HH149">
            <v>253.8143081550005</v>
          </cell>
          <cell r="HI149">
            <v>46.281476879999964</v>
          </cell>
          <cell r="HJ149">
            <v>119.17406928</v>
          </cell>
          <cell r="HK149">
            <v>54.327077160000059</v>
          </cell>
          <cell r="HL149">
            <v>65.635532936000075</v>
          </cell>
          <cell r="HM149">
            <v>136.22596550399996</v>
          </cell>
        </row>
        <row r="150">
          <cell r="B150" t="str">
            <v>72-400-150</v>
          </cell>
          <cell r="C150" t="str">
            <v>Devon-GTH00086</v>
          </cell>
          <cell r="D150" t="str">
            <v>Geri Lavite GU  #1H</v>
          </cell>
          <cell r="E150">
            <v>0</v>
          </cell>
          <cell r="F150">
            <v>0</v>
          </cell>
          <cell r="H150">
            <v>2.9775999999999998</v>
          </cell>
          <cell r="I150">
            <v>2.9775999999999998</v>
          </cell>
          <cell r="J150">
            <v>1.1014999999999999</v>
          </cell>
          <cell r="K150">
            <v>0.2036</v>
          </cell>
          <cell r="L150">
            <v>0.36559999999999998</v>
          </cell>
          <cell r="M150">
            <v>0.12189999999999999</v>
          </cell>
          <cell r="N150">
            <v>0.13</v>
          </cell>
          <cell r="O150">
            <v>0.18079999999999999</v>
          </cell>
          <cell r="P150">
            <v>5.0810000000000004</v>
          </cell>
          <cell r="Q150">
            <v>0.48530000000000001</v>
          </cell>
          <cell r="R150">
            <v>1218.4000000000001</v>
          </cell>
          <cell r="T150" t="str">
            <v>PriceTableDevonNGL</v>
          </cell>
          <cell r="Y150">
            <v>40522</v>
          </cell>
          <cell r="Z150">
            <v>14.65</v>
          </cell>
          <cell r="AB150">
            <v>0</v>
          </cell>
          <cell r="AC150">
            <v>0</v>
          </cell>
          <cell r="AE150" t="str">
            <v>Yes</v>
          </cell>
          <cell r="AG150" t="str">
            <v>Yes</v>
          </cell>
          <cell r="AI150">
            <v>0.95</v>
          </cell>
          <cell r="AK150">
            <v>0</v>
          </cell>
          <cell r="AL150">
            <v>0</v>
          </cell>
          <cell r="AM150">
            <v>0</v>
          </cell>
          <cell r="AN150">
            <v>0</v>
          </cell>
          <cell r="AO150">
            <v>0</v>
          </cell>
          <cell r="AP150">
            <v>0</v>
          </cell>
          <cell r="AQ150">
            <v>0</v>
          </cell>
          <cell r="AR150">
            <v>0</v>
          </cell>
          <cell r="AS150">
            <v>0</v>
          </cell>
          <cell r="AU150">
            <v>0</v>
          </cell>
          <cell r="AV150">
            <v>0</v>
          </cell>
          <cell r="AW150">
            <v>0</v>
          </cell>
          <cell r="AX150">
            <v>0</v>
          </cell>
          <cell r="AY150">
            <v>0</v>
          </cell>
          <cell r="AZ150">
            <v>0</v>
          </cell>
          <cell r="BA150">
            <v>0</v>
          </cell>
          <cell r="BB150">
            <v>0</v>
          </cell>
          <cell r="BC150">
            <v>0</v>
          </cell>
          <cell r="BE150">
            <v>0</v>
          </cell>
          <cell r="BF150">
            <v>0</v>
          </cell>
          <cell r="BG150">
            <v>0</v>
          </cell>
          <cell r="BH150">
            <v>0</v>
          </cell>
          <cell r="BI150">
            <v>0</v>
          </cell>
          <cell r="BJ150">
            <v>0</v>
          </cell>
          <cell r="BK150">
            <v>0</v>
          </cell>
          <cell r="BL150">
            <v>0</v>
          </cell>
          <cell r="BM150">
            <v>0</v>
          </cell>
          <cell r="BO150">
            <v>0</v>
          </cell>
          <cell r="BP150">
            <v>0</v>
          </cell>
          <cell r="BQ150">
            <v>0</v>
          </cell>
          <cell r="BR150">
            <v>0</v>
          </cell>
          <cell r="BS150">
            <v>0</v>
          </cell>
          <cell r="BT150">
            <v>0</v>
          </cell>
          <cell r="BU150">
            <v>0</v>
          </cell>
          <cell r="BV150">
            <v>0</v>
          </cell>
          <cell r="BW150">
            <v>0</v>
          </cell>
          <cell r="BY150">
            <v>0</v>
          </cell>
          <cell r="BZ150">
            <v>0</v>
          </cell>
          <cell r="CA150">
            <v>0</v>
          </cell>
          <cell r="CB150">
            <v>0</v>
          </cell>
          <cell r="CC150">
            <v>0</v>
          </cell>
          <cell r="CD150">
            <v>0</v>
          </cell>
          <cell r="CE150">
            <v>0</v>
          </cell>
          <cell r="CF150">
            <v>0</v>
          </cell>
          <cell r="CG150">
            <v>0</v>
          </cell>
          <cell r="CI150">
            <v>0</v>
          </cell>
          <cell r="CJ150">
            <v>0</v>
          </cell>
          <cell r="CK150">
            <v>0</v>
          </cell>
          <cell r="CL150">
            <v>0</v>
          </cell>
          <cell r="CM150">
            <v>0</v>
          </cell>
          <cell r="CN150">
            <v>0</v>
          </cell>
          <cell r="CO150">
            <v>0</v>
          </cell>
          <cell r="CP150">
            <v>0</v>
          </cell>
          <cell r="CQ150">
            <v>0</v>
          </cell>
          <cell r="CS150">
            <v>0</v>
          </cell>
          <cell r="CT150">
            <v>0</v>
          </cell>
          <cell r="CU150">
            <v>0</v>
          </cell>
          <cell r="CV150">
            <v>0</v>
          </cell>
          <cell r="CW150">
            <v>0</v>
          </cell>
          <cell r="CX150">
            <v>0</v>
          </cell>
          <cell r="CY150">
            <v>0</v>
          </cell>
          <cell r="CZ150">
            <v>0</v>
          </cell>
          <cell r="DB150">
            <v>0</v>
          </cell>
          <cell r="DC150">
            <v>0</v>
          </cell>
          <cell r="DD150">
            <v>0</v>
          </cell>
          <cell r="DE150">
            <v>0</v>
          </cell>
          <cell r="DF150">
            <v>0</v>
          </cell>
          <cell r="DG150">
            <v>0</v>
          </cell>
          <cell r="DH150">
            <v>0</v>
          </cell>
          <cell r="DI150">
            <v>0</v>
          </cell>
          <cell r="DJ150">
            <v>0</v>
          </cell>
          <cell r="DL150">
            <v>0.22062000000000001</v>
          </cell>
          <cell r="DM150">
            <v>0.22062000000000001</v>
          </cell>
          <cell r="DN150">
            <v>0.87283500000000003</v>
          </cell>
          <cell r="DO150">
            <v>1.1972959999999999</v>
          </cell>
          <cell r="DP150">
            <v>1.18468</v>
          </cell>
          <cell r="DQ150">
            <v>1.986728</v>
          </cell>
          <cell r="DS150">
            <v>0</v>
          </cell>
          <cell r="DT150">
            <v>0</v>
          </cell>
          <cell r="DU150">
            <v>0</v>
          </cell>
          <cell r="DV150">
            <v>0</v>
          </cell>
          <cell r="DW150">
            <v>0</v>
          </cell>
          <cell r="DX150">
            <v>0</v>
          </cell>
          <cell r="DY150">
            <v>0</v>
          </cell>
          <cell r="DZ150">
            <v>0</v>
          </cell>
          <cell r="EA150">
            <v>0</v>
          </cell>
          <cell r="EC150">
            <v>0</v>
          </cell>
          <cell r="ED150">
            <v>0</v>
          </cell>
          <cell r="EE150">
            <v>0</v>
          </cell>
          <cell r="EF150">
            <v>0</v>
          </cell>
          <cell r="EG150">
            <v>0</v>
          </cell>
          <cell r="EH150">
            <v>0</v>
          </cell>
          <cell r="EI150">
            <v>0</v>
          </cell>
          <cell r="EJ150">
            <v>0</v>
          </cell>
          <cell r="EK150">
            <v>0</v>
          </cell>
          <cell r="EM150">
            <v>0</v>
          </cell>
          <cell r="EN150">
            <v>0</v>
          </cell>
          <cell r="EP150">
            <v>0</v>
          </cell>
          <cell r="EQ150">
            <v>0</v>
          </cell>
          <cell r="ES150">
            <v>0</v>
          </cell>
          <cell r="ET150">
            <v>0</v>
          </cell>
          <cell r="EX150">
            <v>0</v>
          </cell>
          <cell r="EY150">
            <v>0</v>
          </cell>
          <cell r="FA150">
            <v>0</v>
          </cell>
          <cell r="FB150">
            <v>0</v>
          </cell>
          <cell r="FC150">
            <v>0</v>
          </cell>
          <cell r="FD150">
            <v>0</v>
          </cell>
          <cell r="FE150">
            <v>0</v>
          </cell>
          <cell r="FF150">
            <v>0</v>
          </cell>
          <cell r="FK150">
            <v>0</v>
          </cell>
          <cell r="FL150">
            <v>0</v>
          </cell>
          <cell r="FM150">
            <v>0</v>
          </cell>
          <cell r="FN150">
            <v>0</v>
          </cell>
          <cell r="FO150">
            <v>0</v>
          </cell>
          <cell r="FP150">
            <v>0</v>
          </cell>
          <cell r="FQ150">
            <v>0</v>
          </cell>
          <cell r="FR150">
            <v>0</v>
          </cell>
          <cell r="FS150">
            <v>0</v>
          </cell>
          <cell r="FU150">
            <v>0.08</v>
          </cell>
          <cell r="FV150">
            <v>0</v>
          </cell>
          <cell r="FW150">
            <v>0</v>
          </cell>
          <cell r="FX150">
            <v>0</v>
          </cell>
          <cell r="FY150">
            <v>-75</v>
          </cell>
          <cell r="FZ150">
            <v>0.7</v>
          </cell>
          <cell r="GA150">
            <v>0</v>
          </cell>
          <cell r="GB150">
            <v>0</v>
          </cell>
          <cell r="GE150">
            <v>0.25</v>
          </cell>
          <cell r="GF150">
            <v>0</v>
          </cell>
          <cell r="GO150">
            <v>1.2500000000000001E-2</v>
          </cell>
          <cell r="GP150">
            <v>0</v>
          </cell>
          <cell r="GQ150" t="str">
            <v xml:space="preserve"> </v>
          </cell>
          <cell r="GR150">
            <v>0</v>
          </cell>
          <cell r="GS150">
            <v>0</v>
          </cell>
          <cell r="GV150">
            <v>0</v>
          </cell>
          <cell r="GW150">
            <v>0</v>
          </cell>
          <cell r="GX150">
            <v>0</v>
          </cell>
          <cell r="GY150">
            <v>-75</v>
          </cell>
          <cell r="GZ150">
            <v>-75</v>
          </cell>
          <cell r="HC150">
            <v>-75</v>
          </cell>
          <cell r="HE150">
            <v>0</v>
          </cell>
          <cell r="HF150">
            <v>0</v>
          </cell>
          <cell r="HG150">
            <v>0</v>
          </cell>
          <cell r="HH150">
            <v>0</v>
          </cell>
          <cell r="HI150">
            <v>0</v>
          </cell>
          <cell r="HJ150">
            <v>0</v>
          </cell>
          <cell r="HK150">
            <v>0</v>
          </cell>
          <cell r="HL150">
            <v>0</v>
          </cell>
          <cell r="HM150">
            <v>0</v>
          </cell>
        </row>
        <row r="151">
          <cell r="B151" t="str">
            <v>72-400-154</v>
          </cell>
          <cell r="C151" t="str">
            <v>Devon-GTH00086</v>
          </cell>
          <cell r="D151" t="str">
            <v>Lake Weatherford A1H</v>
          </cell>
          <cell r="E151">
            <v>3035</v>
          </cell>
          <cell r="F151">
            <v>3645</v>
          </cell>
          <cell r="H151">
            <v>3.0611999999999999</v>
          </cell>
          <cell r="I151">
            <v>3.0611999999999999</v>
          </cell>
          <cell r="J151">
            <v>1.0369999999999999</v>
          </cell>
          <cell r="K151">
            <v>0.21279999999999999</v>
          </cell>
          <cell r="L151">
            <v>0.32100000000000001</v>
          </cell>
          <cell r="M151">
            <v>0.1147</v>
          </cell>
          <cell r="N151">
            <v>0.1123</v>
          </cell>
          <cell r="O151">
            <v>0.25359999999999999</v>
          </cell>
          <cell r="P151">
            <v>5.1125999999999996</v>
          </cell>
          <cell r="Q151">
            <v>0.45929999999999999</v>
          </cell>
          <cell r="R151">
            <v>1222.5</v>
          </cell>
          <cell r="T151" t="str">
            <v>PriceTableDevonNGL</v>
          </cell>
          <cell r="Y151">
            <v>41115</v>
          </cell>
          <cell r="Z151">
            <v>14.65</v>
          </cell>
          <cell r="AB151">
            <v>2888.3249999999998</v>
          </cell>
          <cell r="AC151">
            <v>3483.1089999999999</v>
          </cell>
          <cell r="AE151" t="str">
            <v>Yes</v>
          </cell>
          <cell r="AG151" t="str">
            <v>Yes</v>
          </cell>
          <cell r="AI151">
            <v>0.95</v>
          </cell>
          <cell r="AK151">
            <v>9247.9220000000005</v>
          </cell>
          <cell r="AL151">
            <v>9247.9220000000005</v>
          </cell>
          <cell r="AM151">
            <v>3132.7890000000002</v>
          </cell>
          <cell r="AN151">
            <v>642.87099999999998</v>
          </cell>
          <cell r="AO151">
            <v>969.745</v>
          </cell>
          <cell r="AP151">
            <v>346.51</v>
          </cell>
          <cell r="AQ151">
            <v>339.26</v>
          </cell>
          <cell r="AR151">
            <v>766.12900000000002</v>
          </cell>
          <cell r="AS151">
            <v>24693.147999999997</v>
          </cell>
          <cell r="AU151">
            <v>8841.74</v>
          </cell>
          <cell r="AV151">
            <v>8841.74</v>
          </cell>
          <cell r="AW151">
            <v>2995.1930000000002</v>
          </cell>
          <cell r="AX151">
            <v>614.63599999999997</v>
          </cell>
          <cell r="AY151">
            <v>927.15200000000004</v>
          </cell>
          <cell r="AZ151">
            <v>331.291</v>
          </cell>
          <cell r="BA151">
            <v>324.35899999999998</v>
          </cell>
          <cell r="BB151">
            <v>732.47900000000004</v>
          </cell>
          <cell r="BC151">
            <v>23608.589999999997</v>
          </cell>
          <cell r="BE151">
            <v>62.375999999999998</v>
          </cell>
          <cell r="BF151">
            <v>7481.0789999999997</v>
          </cell>
          <cell r="BG151">
            <v>3070.9270000000001</v>
          </cell>
          <cell r="BH151">
            <v>569.43200000000002</v>
          </cell>
          <cell r="BI151">
            <v>1031.751</v>
          </cell>
          <cell r="BJ151">
            <v>339.11599999999999</v>
          </cell>
          <cell r="BK151">
            <v>333.56900000000002</v>
          </cell>
          <cell r="BL151">
            <v>768.98099999999999</v>
          </cell>
          <cell r="BM151">
            <v>13657.231</v>
          </cell>
          <cell r="BO151">
            <v>62.375999999999998</v>
          </cell>
          <cell r="BP151">
            <v>7481.0789999999997</v>
          </cell>
          <cell r="BQ151">
            <v>3070.9279999999999</v>
          </cell>
          <cell r="BR151">
            <v>569.43299999999999</v>
          </cell>
          <cell r="BS151">
            <v>1031.751</v>
          </cell>
          <cell r="BT151">
            <v>339.11599999999999</v>
          </cell>
          <cell r="BU151">
            <v>333.56900000000002</v>
          </cell>
          <cell r="BV151">
            <v>768.98</v>
          </cell>
          <cell r="BW151">
            <v>13657.231999999998</v>
          </cell>
          <cell r="BY151">
            <v>0</v>
          </cell>
          <cell r="BZ151">
            <v>0</v>
          </cell>
          <cell r="CA151">
            <v>0</v>
          </cell>
          <cell r="CB151">
            <v>0</v>
          </cell>
          <cell r="CC151">
            <v>0</v>
          </cell>
          <cell r="CD151">
            <v>0</v>
          </cell>
          <cell r="CE151">
            <v>0</v>
          </cell>
          <cell r="CF151">
            <v>0</v>
          </cell>
          <cell r="CG151">
            <v>0</v>
          </cell>
          <cell r="CI151">
            <v>59.256999999999998</v>
          </cell>
          <cell r="CJ151">
            <v>7107.0249999999996</v>
          </cell>
          <cell r="CK151">
            <v>2917.3809999999999</v>
          </cell>
          <cell r="CL151">
            <v>540.96</v>
          </cell>
          <cell r="CM151">
            <v>980.16300000000001</v>
          </cell>
          <cell r="CN151">
            <v>322.16000000000003</v>
          </cell>
          <cell r="CO151">
            <v>316.89100000000002</v>
          </cell>
          <cell r="CP151">
            <v>730.53200000000004</v>
          </cell>
          <cell r="CQ151">
            <v>12974.368999999999</v>
          </cell>
          <cell r="CS151">
            <v>3.7010000000000001</v>
          </cell>
          <cell r="CT151">
            <v>281.33100000000002</v>
          </cell>
          <cell r="CU151">
            <v>112.105</v>
          </cell>
          <cell r="CV151">
            <v>17.5</v>
          </cell>
          <cell r="CW151">
            <v>32.914000000000001</v>
          </cell>
          <cell r="CX151">
            <v>9.3260000000000005</v>
          </cell>
          <cell r="CY151">
            <v>9.2550000000000008</v>
          </cell>
          <cell r="CZ151">
            <v>18.806999999999999</v>
          </cell>
          <cell r="DB151">
            <v>3.726</v>
          </cell>
          <cell r="DC151">
            <v>496.29500000000002</v>
          </cell>
          <cell r="DD151">
            <v>281.18299999999999</v>
          </cell>
          <cell r="DE151">
            <v>56.732999999999997</v>
          </cell>
          <cell r="DF151">
            <v>107.03400000000001</v>
          </cell>
          <cell r="DG151">
            <v>37.194000000000003</v>
          </cell>
          <cell r="DH151">
            <v>36.982999999999997</v>
          </cell>
          <cell r="DI151">
            <v>90.710999999999999</v>
          </cell>
          <cell r="DJ151">
            <v>1109.8589999999997</v>
          </cell>
          <cell r="DL151">
            <v>0.22062000000000001</v>
          </cell>
          <cell r="DM151">
            <v>0.22062000000000001</v>
          </cell>
          <cell r="DN151">
            <v>0.87283500000000003</v>
          </cell>
          <cell r="DO151">
            <v>1.1972959999999999</v>
          </cell>
          <cell r="DP151">
            <v>1.18468</v>
          </cell>
          <cell r="DQ151">
            <v>1.986728</v>
          </cell>
          <cell r="DS151">
            <v>0</v>
          </cell>
          <cell r="DT151">
            <v>0</v>
          </cell>
          <cell r="DU151">
            <v>0</v>
          </cell>
          <cell r="DV151">
            <v>0</v>
          </cell>
          <cell r="DW151">
            <v>0</v>
          </cell>
          <cell r="DX151">
            <v>0</v>
          </cell>
          <cell r="DY151">
            <v>0</v>
          </cell>
          <cell r="DZ151">
            <v>0</v>
          </cell>
          <cell r="EA151">
            <v>0</v>
          </cell>
          <cell r="EC151">
            <v>0</v>
          </cell>
          <cell r="ED151">
            <v>0</v>
          </cell>
          <cell r="EE151">
            <v>0</v>
          </cell>
          <cell r="EF151">
            <v>0</v>
          </cell>
          <cell r="EG151">
            <v>0</v>
          </cell>
          <cell r="EH151">
            <v>0</v>
          </cell>
          <cell r="EI151">
            <v>0</v>
          </cell>
          <cell r="EJ151">
            <v>0</v>
          </cell>
          <cell r="EK151">
            <v>0</v>
          </cell>
          <cell r="EM151">
            <v>65.611999999999995</v>
          </cell>
          <cell r="EN151">
            <v>66.231999999999999</v>
          </cell>
          <cell r="EP151">
            <v>75.986000000000004</v>
          </cell>
          <cell r="EQ151">
            <v>77.266999999999996</v>
          </cell>
          <cell r="ES151">
            <v>13.988</v>
          </cell>
          <cell r="ET151">
            <v>16.192</v>
          </cell>
          <cell r="EX151">
            <v>3021.0120000000002</v>
          </cell>
          <cell r="EY151">
            <v>3628.808</v>
          </cell>
          <cell r="FA151">
            <v>0.72</v>
          </cell>
          <cell r="FB151">
            <v>0.86299999999999999</v>
          </cell>
          <cell r="FC151">
            <v>64.835999999999999</v>
          </cell>
          <cell r="FD151">
            <v>81.283000000000001</v>
          </cell>
          <cell r="FE151">
            <v>29.942</v>
          </cell>
          <cell r="FF151">
            <v>35.296999999999997</v>
          </cell>
          <cell r="FK151">
            <v>2375.4500000000007</v>
          </cell>
          <cell r="FL151">
            <v>2408.4160000000002</v>
          </cell>
          <cell r="FM151">
            <v>2388.442</v>
          </cell>
          <cell r="FN151">
            <v>53.06</v>
          </cell>
          <cell r="FO151">
            <v>25.158000000000001</v>
          </cell>
          <cell r="FP151">
            <v>276.97300000000001</v>
          </cell>
          <cell r="FQ151">
            <v>2053.2240000000002</v>
          </cell>
          <cell r="FR151">
            <v>2408.4160000000002</v>
          </cell>
          <cell r="FS151">
            <v>0</v>
          </cell>
          <cell r="FU151">
            <v>0.08</v>
          </cell>
          <cell r="FV151">
            <v>-278.64999999999998</v>
          </cell>
          <cell r="FW151">
            <v>0</v>
          </cell>
          <cell r="FX151">
            <v>0</v>
          </cell>
          <cell r="FY151">
            <v>0</v>
          </cell>
          <cell r="FZ151">
            <v>164.5</v>
          </cell>
          <cell r="GA151">
            <v>0.15</v>
          </cell>
          <cell r="GB151">
            <v>-455.25</v>
          </cell>
          <cell r="GE151">
            <v>0.25</v>
          </cell>
          <cell r="GF151">
            <v>-911.25</v>
          </cell>
          <cell r="GO151">
            <v>1.2500000000000001E-2</v>
          </cell>
          <cell r="GP151">
            <v>-162.18</v>
          </cell>
          <cell r="GQ151" t="str">
            <v>72-402-154</v>
          </cell>
          <cell r="GR151">
            <v>162</v>
          </cell>
          <cell r="GS151">
            <v>-200</v>
          </cell>
          <cell r="GV151">
            <v>0</v>
          </cell>
          <cell r="GW151">
            <v>0</v>
          </cell>
          <cell r="GX151">
            <v>-440.83</v>
          </cell>
          <cell r="GY151">
            <v>-1566.5</v>
          </cell>
          <cell r="GZ151">
            <v>-2007.3300000000002</v>
          </cell>
          <cell r="HC151">
            <v>-2007.3300000000002</v>
          </cell>
          <cell r="HE151">
            <v>455.646228146</v>
          </cell>
          <cell r="HF151">
            <v>0.68811378000000001</v>
          </cell>
          <cell r="HG151">
            <v>82.523793480000023</v>
          </cell>
          <cell r="HH151">
            <v>134.02032291000023</v>
          </cell>
          <cell r="HI151">
            <v>34.089411711999972</v>
          </cell>
          <cell r="HJ151">
            <v>61.115271839999956</v>
          </cell>
          <cell r="HK151">
            <v>33.686959967999925</v>
          </cell>
          <cell r="HL151">
            <v>33.134649583999995</v>
          </cell>
          <cell r="HM151">
            <v>76.387704871999915</v>
          </cell>
        </row>
        <row r="152">
          <cell r="B152" t="str">
            <v>72-400-155</v>
          </cell>
          <cell r="C152" t="str">
            <v>Devon-GTH00086</v>
          </cell>
          <cell r="D152" t="str">
            <v>Bussey 2H</v>
          </cell>
          <cell r="E152">
            <v>71494</v>
          </cell>
          <cell r="F152">
            <v>87611</v>
          </cell>
          <cell r="H152">
            <v>3.399</v>
          </cell>
          <cell r="I152">
            <v>3.399</v>
          </cell>
          <cell r="J152">
            <v>1.2715000000000001</v>
          </cell>
          <cell r="K152">
            <v>0.2142</v>
          </cell>
          <cell r="L152">
            <v>0.41199999999999998</v>
          </cell>
          <cell r="M152">
            <v>0.1255</v>
          </cell>
          <cell r="N152">
            <v>0.13139999999999999</v>
          </cell>
          <cell r="O152">
            <v>0.21809999999999999</v>
          </cell>
          <cell r="P152">
            <v>5.7717000000000001</v>
          </cell>
          <cell r="Q152">
            <v>0.50560000000000005</v>
          </cell>
          <cell r="R152">
            <v>1247.2</v>
          </cell>
          <cell r="T152" t="str">
            <v>PriceTableDevonNGL</v>
          </cell>
          <cell r="Y152">
            <v>41388</v>
          </cell>
          <cell r="Z152">
            <v>14.65</v>
          </cell>
          <cell r="AB152">
            <v>68032.410999999993</v>
          </cell>
          <cell r="AC152">
            <v>83719.775999999998</v>
          </cell>
          <cell r="AE152" t="str">
            <v>Yes</v>
          </cell>
          <cell r="AG152" t="str">
            <v>Yes</v>
          </cell>
          <cell r="AI152">
            <v>0.95</v>
          </cell>
          <cell r="AK152">
            <v>241865.24</v>
          </cell>
          <cell r="AL152">
            <v>241865.24</v>
          </cell>
          <cell r="AM152">
            <v>90477.096999999994</v>
          </cell>
          <cell r="AN152">
            <v>15241.993</v>
          </cell>
          <cell r="AO152">
            <v>29316.999</v>
          </cell>
          <cell r="AP152">
            <v>8930.2990000000009</v>
          </cell>
          <cell r="AQ152">
            <v>9350.1299999999992</v>
          </cell>
          <cell r="AR152">
            <v>15519.508</v>
          </cell>
          <cell r="AS152">
            <v>652566.50599999994</v>
          </cell>
          <cell r="AU152">
            <v>231242.16500000001</v>
          </cell>
          <cell r="AV152">
            <v>231242.16500000001</v>
          </cell>
          <cell r="AW152">
            <v>86503.210999999996</v>
          </cell>
          <cell r="AX152">
            <v>14572.541999999999</v>
          </cell>
          <cell r="AY152">
            <v>28029.352999999999</v>
          </cell>
          <cell r="AZ152">
            <v>8538.0679999999993</v>
          </cell>
          <cell r="BA152">
            <v>8939.4590000000007</v>
          </cell>
          <cell r="BB152">
            <v>14837.869000000001</v>
          </cell>
          <cell r="BC152">
            <v>623904.83199999994</v>
          </cell>
          <cell r="BE152">
            <v>1631.3579999999999</v>
          </cell>
          <cell r="BF152">
            <v>195656.17499999999</v>
          </cell>
          <cell r="BG152">
            <v>88690.491999999998</v>
          </cell>
          <cell r="BH152">
            <v>13500.816999999999</v>
          </cell>
          <cell r="BI152">
            <v>31191.546999999999</v>
          </cell>
          <cell r="BJ152">
            <v>8739.7350000000006</v>
          </cell>
          <cell r="BK152">
            <v>9193.2819999999992</v>
          </cell>
          <cell r="BL152">
            <v>15577.277</v>
          </cell>
          <cell r="BM152">
            <v>364180.68300000002</v>
          </cell>
          <cell r="BO152">
            <v>1631.3579999999999</v>
          </cell>
          <cell r="BP152">
            <v>195656.174</v>
          </cell>
          <cell r="BQ152">
            <v>88690.491999999998</v>
          </cell>
          <cell r="BR152">
            <v>13500.816000000001</v>
          </cell>
          <cell r="BS152">
            <v>31191.545999999998</v>
          </cell>
          <cell r="BT152">
            <v>8739.7360000000008</v>
          </cell>
          <cell r="BU152">
            <v>9193.2819999999992</v>
          </cell>
          <cell r="BV152">
            <v>15577.277</v>
          </cell>
          <cell r="BW152">
            <v>364180.68099999992</v>
          </cell>
          <cell r="BY152">
            <v>0</v>
          </cell>
          <cell r="BZ152">
            <v>0</v>
          </cell>
          <cell r="CA152">
            <v>0</v>
          </cell>
          <cell r="CB152">
            <v>0</v>
          </cell>
          <cell r="CC152">
            <v>0</v>
          </cell>
          <cell r="CD152">
            <v>0</v>
          </cell>
          <cell r="CE152">
            <v>0</v>
          </cell>
          <cell r="CF152">
            <v>0</v>
          </cell>
          <cell r="CG152">
            <v>0</v>
          </cell>
          <cell r="CI152">
            <v>1549.79</v>
          </cell>
          <cell r="CJ152">
            <v>185873.36600000001</v>
          </cell>
          <cell r="CK152">
            <v>84255.967000000004</v>
          </cell>
          <cell r="CL152">
            <v>12825.776</v>
          </cell>
          <cell r="CM152">
            <v>29631.97</v>
          </cell>
          <cell r="CN152">
            <v>8302.7479999999996</v>
          </cell>
          <cell r="CO152">
            <v>8733.6180000000004</v>
          </cell>
          <cell r="CP152">
            <v>14798.413</v>
          </cell>
          <cell r="CQ152">
            <v>345971.6480000001</v>
          </cell>
          <cell r="CS152">
            <v>96.781999999999996</v>
          </cell>
          <cell r="CT152">
            <v>7357.7889999999998</v>
          </cell>
          <cell r="CU152">
            <v>3237.6750000000002</v>
          </cell>
          <cell r="CV152">
            <v>414.92200000000003</v>
          </cell>
          <cell r="CW152">
            <v>995.04300000000001</v>
          </cell>
          <cell r="CX152">
            <v>240.345</v>
          </cell>
          <cell r="CY152">
            <v>255.072</v>
          </cell>
          <cell r="CZ152">
            <v>380.96899999999999</v>
          </cell>
          <cell r="DB152">
            <v>97.438999999999993</v>
          </cell>
          <cell r="DC152">
            <v>12979.831</v>
          </cell>
          <cell r="DD152">
            <v>8120.768</v>
          </cell>
          <cell r="DE152">
            <v>1345.086</v>
          </cell>
          <cell r="DF152">
            <v>3235.8110000000001</v>
          </cell>
          <cell r="DG152">
            <v>958.57399999999996</v>
          </cell>
          <cell r="DH152">
            <v>1019.259</v>
          </cell>
          <cell r="DI152">
            <v>1837.5419999999999</v>
          </cell>
          <cell r="DJ152">
            <v>29594.310000000005</v>
          </cell>
          <cell r="DL152">
            <v>0.22062000000000001</v>
          </cell>
          <cell r="DM152">
            <v>0.22062000000000001</v>
          </cell>
          <cell r="DN152">
            <v>0.87283500000000003</v>
          </cell>
          <cell r="DO152">
            <v>1.1972959999999999</v>
          </cell>
          <cell r="DP152">
            <v>1.18468</v>
          </cell>
          <cell r="DQ152">
            <v>1.986728</v>
          </cell>
          <cell r="DS152">
            <v>0</v>
          </cell>
          <cell r="DT152">
            <v>0</v>
          </cell>
          <cell r="DU152">
            <v>0</v>
          </cell>
          <cell r="DV152">
            <v>0</v>
          </cell>
          <cell r="DW152">
            <v>0</v>
          </cell>
          <cell r="DX152">
            <v>0</v>
          </cell>
          <cell r="DY152">
            <v>0</v>
          </cell>
          <cell r="DZ152">
            <v>0</v>
          </cell>
          <cell r="EA152">
            <v>0</v>
          </cell>
          <cell r="EC152">
            <v>0</v>
          </cell>
          <cell r="ED152">
            <v>0</v>
          </cell>
          <cell r="EE152">
            <v>0</v>
          </cell>
          <cell r="EF152">
            <v>0</v>
          </cell>
          <cell r="EG152">
            <v>0</v>
          </cell>
          <cell r="EH152">
            <v>0</v>
          </cell>
          <cell r="EI152">
            <v>0</v>
          </cell>
          <cell r="EJ152">
            <v>0</v>
          </cell>
          <cell r="EK152">
            <v>0</v>
          </cell>
          <cell r="EM152">
            <v>1577.0619999999999</v>
          </cell>
          <cell r="EN152">
            <v>1591.9570000000001</v>
          </cell>
          <cell r="EP152">
            <v>1826.412</v>
          </cell>
          <cell r="EQ152">
            <v>1857.1949999999999</v>
          </cell>
          <cell r="ES152">
            <v>336.23599999999999</v>
          </cell>
          <cell r="ET152">
            <v>389.20299999999997</v>
          </cell>
          <cell r="EX152">
            <v>71157.763999999996</v>
          </cell>
          <cell r="EY152">
            <v>87221.797000000006</v>
          </cell>
          <cell r="FA152">
            <v>16.96</v>
          </cell>
          <cell r="FB152">
            <v>20.754000000000001</v>
          </cell>
          <cell r="FC152">
            <v>1527.17</v>
          </cell>
          <cell r="FD152">
            <v>1953.7139999999999</v>
          </cell>
          <cell r="FE152">
            <v>705.26700000000005</v>
          </cell>
          <cell r="FF152">
            <v>848.39400000000001</v>
          </cell>
          <cell r="FK152">
            <v>54178.334999999999</v>
          </cell>
          <cell r="FL152">
            <v>54930.201000000001</v>
          </cell>
          <cell r="FM152">
            <v>54474.648999999998</v>
          </cell>
          <cell r="FN152">
            <v>1210.171</v>
          </cell>
          <cell r="FO152">
            <v>573.80200000000002</v>
          </cell>
          <cell r="FP152">
            <v>6317.0950000000003</v>
          </cell>
          <cell r="FQ152">
            <v>46829.133000000002</v>
          </cell>
          <cell r="FR152">
            <v>54930.201000000001</v>
          </cell>
          <cell r="FS152">
            <v>0</v>
          </cell>
          <cell r="FU152">
            <v>0.08</v>
          </cell>
          <cell r="FV152">
            <v>-6697.58</v>
          </cell>
          <cell r="FW152">
            <v>0</v>
          </cell>
          <cell r="FX152">
            <v>0</v>
          </cell>
          <cell r="FY152">
            <v>0</v>
          </cell>
          <cell r="FZ152">
            <v>217.2</v>
          </cell>
          <cell r="GA152">
            <v>0.15</v>
          </cell>
          <cell r="GB152">
            <v>-10724.1</v>
          </cell>
          <cell r="GE152">
            <v>0.25</v>
          </cell>
          <cell r="GF152">
            <v>-21902.75</v>
          </cell>
          <cell r="GO152">
            <v>1.2500000000000001E-2</v>
          </cell>
          <cell r="GP152">
            <v>-4324.6499999999996</v>
          </cell>
          <cell r="GQ152" t="str">
            <v>72-402-155</v>
          </cell>
          <cell r="GR152">
            <v>8</v>
          </cell>
          <cell r="GS152">
            <v>-200</v>
          </cell>
          <cell r="GV152">
            <v>0</v>
          </cell>
          <cell r="GW152">
            <v>0</v>
          </cell>
          <cell r="GX152">
            <v>-11022.23</v>
          </cell>
          <cell r="GY152">
            <v>-32826.85</v>
          </cell>
          <cell r="GZ152">
            <v>-43849.08</v>
          </cell>
          <cell r="HC152">
            <v>-43849.08</v>
          </cell>
          <cell r="HE152">
            <v>12031.503616530985</v>
          </cell>
          <cell r="HF152">
            <v>17.995532159999996</v>
          </cell>
          <cell r="HG152">
            <v>2158.2833215799956</v>
          </cell>
          <cell r="HH152">
            <v>3870.6086283749951</v>
          </cell>
          <cell r="HI152">
            <v>808.223889135999</v>
          </cell>
          <cell r="HJ152">
            <v>1847.5996803599969</v>
          </cell>
          <cell r="HK152">
            <v>868.17430853600194</v>
          </cell>
          <cell r="HL152">
            <v>913.2273393919977</v>
          </cell>
          <cell r="HM152">
            <v>1547.3909169919991</v>
          </cell>
        </row>
        <row r="153">
          <cell r="B153" t="str">
            <v>72-400-157</v>
          </cell>
          <cell r="C153" t="str">
            <v>Devon-GTH00086</v>
          </cell>
          <cell r="D153" t="str">
            <v>Hendrick Stoker Burns SA 1H</v>
          </cell>
          <cell r="E153">
            <v>2219</v>
          </cell>
          <cell r="F153">
            <v>2686</v>
          </cell>
          <cell r="H153">
            <v>3.254</v>
          </cell>
          <cell r="I153">
            <v>3.254</v>
          </cell>
          <cell r="J153">
            <v>1.1937</v>
          </cell>
          <cell r="K153">
            <v>0.22259999999999999</v>
          </cell>
          <cell r="L153">
            <v>0.37369999999999998</v>
          </cell>
          <cell r="M153">
            <v>0.1176</v>
          </cell>
          <cell r="N153">
            <v>0.11990000000000001</v>
          </cell>
          <cell r="O153">
            <v>0.1434</v>
          </cell>
          <cell r="P153">
            <v>5.4249000000000001</v>
          </cell>
          <cell r="Q153">
            <v>0.49859999999999999</v>
          </cell>
          <cell r="R153">
            <v>1230.9000000000001</v>
          </cell>
          <cell r="T153" t="str">
            <v>PriceTableDevonNGL</v>
          </cell>
          <cell r="Y153">
            <v>41401</v>
          </cell>
          <cell r="Z153">
            <v>14.65</v>
          </cell>
          <cell r="AB153">
            <v>2111.683</v>
          </cell>
          <cell r="AC153">
            <v>2566.7020000000002</v>
          </cell>
          <cell r="AE153" t="str">
            <v>Yes</v>
          </cell>
          <cell r="AG153" t="str">
            <v>Yes</v>
          </cell>
          <cell r="AI153">
            <v>0.95</v>
          </cell>
          <cell r="AK153">
            <v>7187.0839999999998</v>
          </cell>
          <cell r="AL153">
            <v>7187.0839999999998</v>
          </cell>
          <cell r="AM153">
            <v>2636.5160000000001</v>
          </cell>
          <cell r="AN153">
            <v>491.65499999999997</v>
          </cell>
          <cell r="AO153">
            <v>825.38800000000003</v>
          </cell>
          <cell r="AP153">
            <v>259.74200000000002</v>
          </cell>
          <cell r="AQ153">
            <v>264.822</v>
          </cell>
          <cell r="AR153">
            <v>316.726</v>
          </cell>
          <cell r="AS153">
            <v>19169.016999999996</v>
          </cell>
          <cell r="AU153">
            <v>6871.4160000000002</v>
          </cell>
          <cell r="AV153">
            <v>6871.4160000000002</v>
          </cell>
          <cell r="AW153">
            <v>2520.7159999999999</v>
          </cell>
          <cell r="AX153">
            <v>470.06099999999998</v>
          </cell>
          <cell r="AY153">
            <v>789.13599999999997</v>
          </cell>
          <cell r="AZ153">
            <v>248.334</v>
          </cell>
          <cell r="BA153">
            <v>253.191</v>
          </cell>
          <cell r="BB153">
            <v>302.815</v>
          </cell>
          <cell r="BC153">
            <v>18327.084999999995</v>
          </cell>
          <cell r="BE153">
            <v>48.475999999999999</v>
          </cell>
          <cell r="BF153">
            <v>5813.97</v>
          </cell>
          <cell r="BG153">
            <v>2584.4540000000002</v>
          </cell>
          <cell r="BH153">
            <v>435.49099999999999</v>
          </cell>
          <cell r="BI153">
            <v>878.16399999999999</v>
          </cell>
          <cell r="BJ153">
            <v>254.19900000000001</v>
          </cell>
          <cell r="BK153">
            <v>260.38</v>
          </cell>
          <cell r="BL153">
            <v>317.90499999999997</v>
          </cell>
          <cell r="BM153">
            <v>10593.039000000001</v>
          </cell>
          <cell r="BO153">
            <v>48.475999999999999</v>
          </cell>
          <cell r="BP153">
            <v>5813.97</v>
          </cell>
          <cell r="BQ153">
            <v>2584.4540000000002</v>
          </cell>
          <cell r="BR153">
            <v>435.49099999999999</v>
          </cell>
          <cell r="BS153">
            <v>878.16399999999999</v>
          </cell>
          <cell r="BT153">
            <v>254.2</v>
          </cell>
          <cell r="BU153">
            <v>260.38</v>
          </cell>
          <cell r="BV153">
            <v>317.90499999999997</v>
          </cell>
          <cell r="BW153">
            <v>10593.04</v>
          </cell>
          <cell r="BY153">
            <v>0</v>
          </cell>
          <cell r="BZ153">
            <v>0</v>
          </cell>
          <cell r="CA153">
            <v>0</v>
          </cell>
          <cell r="CB153">
            <v>0</v>
          </cell>
          <cell r="CC153">
            <v>0</v>
          </cell>
          <cell r="CD153">
            <v>0</v>
          </cell>
          <cell r="CE153">
            <v>0</v>
          </cell>
          <cell r="CF153">
            <v>0</v>
          </cell>
          <cell r="CG153">
            <v>0</v>
          </cell>
          <cell r="CI153">
            <v>46.052</v>
          </cell>
          <cell r="CJ153">
            <v>5523.2719999999999</v>
          </cell>
          <cell r="CK153">
            <v>2455.2310000000002</v>
          </cell>
          <cell r="CL153">
            <v>413.71600000000001</v>
          </cell>
          <cell r="CM153">
            <v>834.25599999999997</v>
          </cell>
          <cell r="CN153">
            <v>241.489</v>
          </cell>
          <cell r="CO153">
            <v>247.36099999999999</v>
          </cell>
          <cell r="CP153">
            <v>302.01</v>
          </cell>
          <cell r="CQ153">
            <v>10063.387000000001</v>
          </cell>
          <cell r="CS153">
            <v>2.8759999999999999</v>
          </cell>
          <cell r="CT153">
            <v>218.63800000000001</v>
          </cell>
          <cell r="CU153">
            <v>94.346000000000004</v>
          </cell>
          <cell r="CV153">
            <v>13.384</v>
          </cell>
          <cell r="CW153">
            <v>28.013999999999999</v>
          </cell>
          <cell r="CX153">
            <v>6.9909999999999997</v>
          </cell>
          <cell r="CY153">
            <v>7.2240000000000002</v>
          </cell>
          <cell r="CZ153">
            <v>7.7750000000000004</v>
          </cell>
          <cell r="DB153">
            <v>2.895</v>
          </cell>
          <cell r="DC153">
            <v>385.69900000000001</v>
          </cell>
          <cell r="DD153">
            <v>236.64</v>
          </cell>
          <cell r="DE153">
            <v>43.387999999999998</v>
          </cell>
          <cell r="DF153">
            <v>91.100999999999999</v>
          </cell>
          <cell r="DG153">
            <v>27.881</v>
          </cell>
          <cell r="DH153">
            <v>28.867999999999999</v>
          </cell>
          <cell r="DI153">
            <v>37.500999999999998</v>
          </cell>
          <cell r="DJ153">
            <v>853.97299999999996</v>
          </cell>
          <cell r="DL153">
            <v>0.22062000000000001</v>
          </cell>
          <cell r="DM153">
            <v>0.22062000000000001</v>
          </cell>
          <cell r="DN153">
            <v>0.87283500000000003</v>
          </cell>
          <cell r="DO153">
            <v>1.1972959999999999</v>
          </cell>
          <cell r="DP153">
            <v>1.18468</v>
          </cell>
          <cell r="DQ153">
            <v>1.986728</v>
          </cell>
          <cell r="DS153">
            <v>0</v>
          </cell>
          <cell r="DT153">
            <v>0</v>
          </cell>
          <cell r="DU153">
            <v>0</v>
          </cell>
          <cell r="DV153">
            <v>0</v>
          </cell>
          <cell r="DW153">
            <v>0</v>
          </cell>
          <cell r="DX153">
            <v>0</v>
          </cell>
          <cell r="DY153">
            <v>0</v>
          </cell>
          <cell r="DZ153">
            <v>0</v>
          </cell>
          <cell r="EA153">
            <v>0</v>
          </cell>
          <cell r="EC153">
            <v>0</v>
          </cell>
          <cell r="ED153">
            <v>0</v>
          </cell>
          <cell r="EE153">
            <v>0</v>
          </cell>
          <cell r="EF153">
            <v>0</v>
          </cell>
          <cell r="EG153">
            <v>0</v>
          </cell>
          <cell r="EH153">
            <v>0</v>
          </cell>
          <cell r="EI153">
            <v>0</v>
          </cell>
          <cell r="EJ153">
            <v>0</v>
          </cell>
          <cell r="EK153">
            <v>0</v>
          </cell>
          <cell r="EM153">
            <v>48.349999999999994</v>
          </cell>
          <cell r="EN153">
            <v>48.807000000000002</v>
          </cell>
          <cell r="EP153">
            <v>55.994</v>
          </cell>
          <cell r="EQ153">
            <v>56.938000000000002</v>
          </cell>
          <cell r="ES153">
            <v>10.308</v>
          </cell>
          <cell r="ET153">
            <v>11.932</v>
          </cell>
          <cell r="EX153">
            <v>2208.692</v>
          </cell>
          <cell r="EY153">
            <v>2674.0680000000002</v>
          </cell>
          <cell r="FA153">
            <v>0.52600000000000002</v>
          </cell>
          <cell r="FB153">
            <v>0.63600000000000001</v>
          </cell>
          <cell r="FC153">
            <v>47.402000000000001</v>
          </cell>
          <cell r="FD153">
            <v>59.896999999999998</v>
          </cell>
          <cell r="FE153">
            <v>21.890999999999998</v>
          </cell>
          <cell r="FF153">
            <v>26.01</v>
          </cell>
          <cell r="FK153">
            <v>1714.3500000000001</v>
          </cell>
          <cell r="FL153">
            <v>1738.1410000000001</v>
          </cell>
          <cell r="FM153">
            <v>1723.7260000000001</v>
          </cell>
          <cell r="FN153">
            <v>38.292999999999999</v>
          </cell>
          <cell r="FO153">
            <v>18.157</v>
          </cell>
          <cell r="FP153">
            <v>199.89</v>
          </cell>
          <cell r="FQ153">
            <v>1481.8009999999999</v>
          </cell>
          <cell r="FR153">
            <v>1738.1410000000001</v>
          </cell>
          <cell r="FS153">
            <v>0</v>
          </cell>
          <cell r="FU153">
            <v>0.08</v>
          </cell>
          <cell r="FV153">
            <v>-205.34</v>
          </cell>
          <cell r="FW153">
            <v>0</v>
          </cell>
          <cell r="FX153">
            <v>0</v>
          </cell>
          <cell r="FY153">
            <v>0</v>
          </cell>
          <cell r="FZ153">
            <v>295.89999999999998</v>
          </cell>
          <cell r="GA153">
            <v>0.1</v>
          </cell>
          <cell r="GB153">
            <v>-221.9</v>
          </cell>
          <cell r="GE153">
            <v>0.25</v>
          </cell>
          <cell r="GF153">
            <v>-671.5</v>
          </cell>
          <cell r="GO153">
            <v>1.2500000000000001E-2</v>
          </cell>
          <cell r="GP153">
            <v>-125.79</v>
          </cell>
          <cell r="GQ153" t="str">
            <v>72-99-402-155</v>
          </cell>
          <cell r="GR153">
            <v>524</v>
          </cell>
          <cell r="GS153">
            <v>-200</v>
          </cell>
          <cell r="GV153">
            <v>0</v>
          </cell>
          <cell r="GW153">
            <v>0</v>
          </cell>
          <cell r="GX153">
            <v>-331.13</v>
          </cell>
          <cell r="GY153">
            <v>-1093.4000000000001</v>
          </cell>
          <cell r="GZ153">
            <v>-1424.53</v>
          </cell>
          <cell r="HC153">
            <v>-1424.53</v>
          </cell>
          <cell r="HE153">
            <v>338.242548957</v>
          </cell>
          <cell r="HF153">
            <v>0.53478287999999996</v>
          </cell>
          <cell r="HG153">
            <v>64.133792760000077</v>
          </cell>
          <cell r="HH153">
            <v>112.79035720499996</v>
          </cell>
          <cell r="HI153">
            <v>26.07112039999997</v>
          </cell>
          <cell r="HJ153">
            <v>52.01692944000002</v>
          </cell>
          <cell r="HK153">
            <v>25.251312880000018</v>
          </cell>
          <cell r="HL153">
            <v>25.865211832000011</v>
          </cell>
          <cell r="HM153">
            <v>31.579041559999965</v>
          </cell>
        </row>
        <row r="154">
          <cell r="B154" t="str">
            <v>72-400-158</v>
          </cell>
          <cell r="C154" t="str">
            <v>Devon-GTH00086</v>
          </cell>
          <cell r="D154" t="str">
            <v>Hendrick Stoker Lavite SA 1H</v>
          </cell>
          <cell r="E154">
            <v>14683</v>
          </cell>
          <cell r="F154">
            <v>18072</v>
          </cell>
          <cell r="H154">
            <v>3.2608999999999999</v>
          </cell>
          <cell r="I154">
            <v>3.2608999999999999</v>
          </cell>
          <cell r="J154">
            <v>1.2154</v>
          </cell>
          <cell r="K154">
            <v>0.2316</v>
          </cell>
          <cell r="L154">
            <v>0.3992</v>
          </cell>
          <cell r="M154">
            <v>0.13550000000000001</v>
          </cell>
          <cell r="N154">
            <v>0.14680000000000001</v>
          </cell>
          <cell r="O154">
            <v>0.2908</v>
          </cell>
          <cell r="P154">
            <v>5.6802000000000001</v>
          </cell>
          <cell r="Q154">
            <v>0.49109999999999998</v>
          </cell>
          <cell r="R154">
            <v>1252.8</v>
          </cell>
          <cell r="T154" t="str">
            <v>PriceTableDevonNGL</v>
          </cell>
          <cell r="Y154">
            <v>41401</v>
          </cell>
          <cell r="Z154">
            <v>14.65</v>
          </cell>
          <cell r="AB154">
            <v>13971.79</v>
          </cell>
          <cell r="AC154">
            <v>17269.335999999999</v>
          </cell>
          <cell r="AE154" t="str">
            <v>Yes</v>
          </cell>
          <cell r="AG154" t="str">
            <v>Yes</v>
          </cell>
          <cell r="AI154">
            <v>0.95</v>
          </cell>
          <cell r="AK154">
            <v>47653.627999999997</v>
          </cell>
          <cell r="AL154">
            <v>47653.627999999997</v>
          </cell>
          <cell r="AM154">
            <v>17761.421999999999</v>
          </cell>
          <cell r="AN154">
            <v>3384.52</v>
          </cell>
          <cell r="AO154">
            <v>5833.7659999999996</v>
          </cell>
          <cell r="AP154">
            <v>1980.1489999999999</v>
          </cell>
          <cell r="AQ154">
            <v>2145.2829999999999</v>
          </cell>
          <cell r="AR154">
            <v>4249.6469999999999</v>
          </cell>
          <cell r="AS154">
            <v>130662.04299999999</v>
          </cell>
          <cell r="AU154">
            <v>45560.61</v>
          </cell>
          <cell r="AV154">
            <v>45560.61</v>
          </cell>
          <cell r="AW154">
            <v>16981.313999999998</v>
          </cell>
          <cell r="AX154">
            <v>3235.8670000000002</v>
          </cell>
          <cell r="AY154">
            <v>5577.5389999999998</v>
          </cell>
          <cell r="AZ154">
            <v>1893.1780000000001</v>
          </cell>
          <cell r="BA154">
            <v>2051.0590000000002</v>
          </cell>
          <cell r="BB154">
            <v>4062.9969999999998</v>
          </cell>
          <cell r="BC154">
            <v>124923.174</v>
          </cell>
          <cell r="BE154">
            <v>321.41899999999998</v>
          </cell>
          <cell r="BF154">
            <v>38549.262000000002</v>
          </cell>
          <cell r="BG154">
            <v>17410.696</v>
          </cell>
          <cell r="BH154">
            <v>2997.8879999999999</v>
          </cell>
          <cell r="BI154">
            <v>6206.7809999999999</v>
          </cell>
          <cell r="BJ154">
            <v>1937.895</v>
          </cell>
          <cell r="BK154">
            <v>2109.2959999999998</v>
          </cell>
          <cell r="BL154">
            <v>4265.4660000000003</v>
          </cell>
          <cell r="BM154">
            <v>73798.703000000009</v>
          </cell>
          <cell r="BO154">
            <v>321.41899999999998</v>
          </cell>
          <cell r="BP154">
            <v>38549.260999999999</v>
          </cell>
          <cell r="BQ154">
            <v>17410.696</v>
          </cell>
          <cell r="BR154">
            <v>2997.8879999999999</v>
          </cell>
          <cell r="BS154">
            <v>6206.7809999999999</v>
          </cell>
          <cell r="BT154">
            <v>1937.895</v>
          </cell>
          <cell r="BU154">
            <v>2109.2959999999998</v>
          </cell>
          <cell r="BV154">
            <v>4265.4660000000003</v>
          </cell>
          <cell r="BW154">
            <v>73798.702000000005</v>
          </cell>
          <cell r="BY154">
            <v>0</v>
          </cell>
          <cell r="BZ154">
            <v>0</v>
          </cell>
          <cell r="CA154">
            <v>0</v>
          </cell>
          <cell r="CB154">
            <v>0</v>
          </cell>
          <cell r="CC154">
            <v>0</v>
          </cell>
          <cell r="CD154">
            <v>0</v>
          </cell>
          <cell r="CE154">
            <v>0</v>
          </cell>
          <cell r="CF154">
            <v>0</v>
          </cell>
          <cell r="CG154">
            <v>0</v>
          </cell>
          <cell r="CI154">
            <v>305.34800000000001</v>
          </cell>
          <cell r="CJ154">
            <v>36621.798999999999</v>
          </cell>
          <cell r="CK154">
            <v>16540.161</v>
          </cell>
          <cell r="CL154">
            <v>2847.9940000000001</v>
          </cell>
          <cell r="CM154">
            <v>5896.442</v>
          </cell>
          <cell r="CN154">
            <v>1841</v>
          </cell>
          <cell r="CO154">
            <v>2003.8309999999999</v>
          </cell>
          <cell r="CP154">
            <v>4052.1930000000002</v>
          </cell>
          <cell r="CQ154">
            <v>70108.767999999996</v>
          </cell>
          <cell r="CS154">
            <v>19.068999999999999</v>
          </cell>
          <cell r="CT154">
            <v>1449.672</v>
          </cell>
          <cell r="CU154">
            <v>635.58299999999997</v>
          </cell>
          <cell r="CV154">
            <v>92.135000000000005</v>
          </cell>
          <cell r="CW154">
            <v>198.00299999999999</v>
          </cell>
          <cell r="CX154">
            <v>53.292999999999999</v>
          </cell>
          <cell r="CY154">
            <v>58.523000000000003</v>
          </cell>
          <cell r="CZ154">
            <v>104.319</v>
          </cell>
          <cell r="DB154">
            <v>19.198</v>
          </cell>
          <cell r="DC154">
            <v>2557.3580000000002</v>
          </cell>
          <cell r="DD154">
            <v>1594.1759999999999</v>
          </cell>
          <cell r="DE154">
            <v>298.68</v>
          </cell>
          <cell r="DF154">
            <v>643.89099999999996</v>
          </cell>
          <cell r="DG154">
            <v>212.548</v>
          </cell>
          <cell r="DH154">
            <v>233.858</v>
          </cell>
          <cell r="DI154">
            <v>503.16699999999997</v>
          </cell>
          <cell r="DJ154">
            <v>6062.8760000000002</v>
          </cell>
          <cell r="DL154">
            <v>0.22062000000000001</v>
          </cell>
          <cell r="DM154">
            <v>0.22062000000000001</v>
          </cell>
          <cell r="DN154">
            <v>0.87283500000000003</v>
          </cell>
          <cell r="DO154">
            <v>1.1972959999999999</v>
          </cell>
          <cell r="DP154">
            <v>1.18468</v>
          </cell>
          <cell r="DQ154">
            <v>1.986728</v>
          </cell>
          <cell r="DS154">
            <v>0</v>
          </cell>
          <cell r="DT154">
            <v>0</v>
          </cell>
          <cell r="DU154">
            <v>0</v>
          </cell>
          <cell r="DV154">
            <v>0</v>
          </cell>
          <cell r="DW154">
            <v>0</v>
          </cell>
          <cell r="DX154">
            <v>0</v>
          </cell>
          <cell r="DY154">
            <v>0</v>
          </cell>
          <cell r="DZ154">
            <v>0</v>
          </cell>
          <cell r="EA154">
            <v>0</v>
          </cell>
          <cell r="EC154">
            <v>0</v>
          </cell>
          <cell r="ED154">
            <v>0</v>
          </cell>
          <cell r="EE154">
            <v>0</v>
          </cell>
          <cell r="EF154">
            <v>0</v>
          </cell>
          <cell r="EG154">
            <v>0</v>
          </cell>
          <cell r="EH154">
            <v>0</v>
          </cell>
          <cell r="EI154">
            <v>0</v>
          </cell>
          <cell r="EJ154">
            <v>0</v>
          </cell>
          <cell r="EK154">
            <v>0</v>
          </cell>
          <cell r="EM154">
            <v>325.30899999999997</v>
          </cell>
          <cell r="EN154">
            <v>328.38200000000001</v>
          </cell>
          <cell r="EP154">
            <v>376.74400000000003</v>
          </cell>
          <cell r="EQ154">
            <v>383.09399999999999</v>
          </cell>
          <cell r="ES154">
            <v>69.356999999999999</v>
          </cell>
          <cell r="ET154">
            <v>80.283000000000001</v>
          </cell>
          <cell r="EX154">
            <v>14613.643</v>
          </cell>
          <cell r="EY154">
            <v>17991.717000000001</v>
          </cell>
          <cell r="FA154">
            <v>3.4830000000000001</v>
          </cell>
          <cell r="FB154">
            <v>4.2809999999999997</v>
          </cell>
          <cell r="FC154">
            <v>313.63400000000001</v>
          </cell>
          <cell r="FD154">
            <v>403.00299999999999</v>
          </cell>
          <cell r="FE154">
            <v>144.84</v>
          </cell>
          <cell r="FF154">
            <v>175.00299999999999</v>
          </cell>
          <cell r="FK154">
            <v>11217.365000000002</v>
          </cell>
          <cell r="FL154">
            <v>11373.035</v>
          </cell>
          <cell r="FM154">
            <v>11278.715</v>
          </cell>
          <cell r="FN154">
            <v>250.56</v>
          </cell>
          <cell r="FO154">
            <v>118.803</v>
          </cell>
          <cell r="FP154">
            <v>1307.924</v>
          </cell>
          <cell r="FQ154">
            <v>9695.7479999999996</v>
          </cell>
          <cell r="FR154">
            <v>11373.035</v>
          </cell>
          <cell r="FS154">
            <v>0</v>
          </cell>
          <cell r="FU154">
            <v>0.08</v>
          </cell>
          <cell r="FV154">
            <v>-1381.55</v>
          </cell>
          <cell r="FW154">
            <v>0</v>
          </cell>
          <cell r="FX154">
            <v>0</v>
          </cell>
          <cell r="FY154">
            <v>0</v>
          </cell>
          <cell r="FZ154">
            <v>205.7</v>
          </cell>
          <cell r="GA154">
            <v>0.15</v>
          </cell>
          <cell r="GB154">
            <v>-2202.4499999999998</v>
          </cell>
          <cell r="GE154">
            <v>0.25</v>
          </cell>
          <cell r="GF154">
            <v>-4518</v>
          </cell>
          <cell r="GO154">
            <v>1.2500000000000001E-2</v>
          </cell>
          <cell r="GP154">
            <v>-876.36</v>
          </cell>
          <cell r="GQ154" t="str">
            <v>72-99-402-158</v>
          </cell>
          <cell r="GR154">
            <v>0</v>
          </cell>
          <cell r="GS154">
            <v>-200</v>
          </cell>
          <cell r="GV154">
            <v>0</v>
          </cell>
          <cell r="GW154">
            <v>0</v>
          </cell>
          <cell r="GX154">
            <v>-2257.91</v>
          </cell>
          <cell r="GY154">
            <v>-6920.45</v>
          </cell>
          <cell r="GZ154">
            <v>-9178.36</v>
          </cell>
          <cell r="HC154">
            <v>-9178.36</v>
          </cell>
          <cell r="HE154">
            <v>2561.4854997730004</v>
          </cell>
          <cell r="HF154">
            <v>3.5455840199999935</v>
          </cell>
          <cell r="HG154">
            <v>425.23688706000075</v>
          </cell>
          <cell r="HH154">
            <v>759.83341672499989</v>
          </cell>
          <cell r="HI154">
            <v>179.46748662399972</v>
          </cell>
          <cell r="HJ154">
            <v>367.65240651999994</v>
          </cell>
          <cell r="HK154">
            <v>192.50400955999996</v>
          </cell>
          <cell r="HL154">
            <v>209.53026851999985</v>
          </cell>
          <cell r="HM154">
            <v>423.71544074400026</v>
          </cell>
        </row>
        <row r="155">
          <cell r="B155" t="str">
            <v>72-400-160</v>
          </cell>
          <cell r="C155" t="str">
            <v>Devon-GTH00086</v>
          </cell>
          <cell r="D155" t="str">
            <v>Clark-Carter (SA) 1H</v>
          </cell>
          <cell r="E155">
            <v>19060</v>
          </cell>
          <cell r="F155">
            <v>23514</v>
          </cell>
          <cell r="H155">
            <v>3.3818999999999999</v>
          </cell>
          <cell r="I155">
            <v>3.3818999999999999</v>
          </cell>
          <cell r="J155">
            <v>1.2813000000000001</v>
          </cell>
          <cell r="K155">
            <v>0.2429</v>
          </cell>
          <cell r="L155">
            <v>0.41909999999999997</v>
          </cell>
          <cell r="M155">
            <v>0.13700000000000001</v>
          </cell>
          <cell r="N155">
            <v>0.14510000000000001</v>
          </cell>
          <cell r="O155">
            <v>0.2303</v>
          </cell>
          <cell r="P155">
            <v>5.8376000000000001</v>
          </cell>
          <cell r="Q155">
            <v>0.54369999999999996</v>
          </cell>
          <cell r="R155">
            <v>1255.8</v>
          </cell>
          <cell r="T155" t="str">
            <v>PriceTableDevonNGL</v>
          </cell>
          <cell r="Y155">
            <v>41403</v>
          </cell>
          <cell r="Z155">
            <v>14.65</v>
          </cell>
          <cell r="AB155">
            <v>18136.578000000001</v>
          </cell>
          <cell r="AC155">
            <v>22469.63</v>
          </cell>
          <cell r="AE155" t="str">
            <v>Yes</v>
          </cell>
          <cell r="AG155" t="str">
            <v>Yes</v>
          </cell>
          <cell r="AI155">
            <v>0.95</v>
          </cell>
          <cell r="AK155">
            <v>64153.821000000004</v>
          </cell>
          <cell r="AL155">
            <v>64153.821000000004</v>
          </cell>
          <cell r="AM155">
            <v>24305.95</v>
          </cell>
          <cell r="AN155">
            <v>4607.7539999999999</v>
          </cell>
          <cell r="AO155">
            <v>7950.2250000000004</v>
          </cell>
          <cell r="AP155">
            <v>2598.857</v>
          </cell>
          <cell r="AQ155">
            <v>2752.5120000000002</v>
          </cell>
          <cell r="AR155">
            <v>4368.7349999999997</v>
          </cell>
          <cell r="AS155">
            <v>174891.67499999996</v>
          </cell>
          <cell r="AU155">
            <v>61336.093000000001</v>
          </cell>
          <cell r="AV155">
            <v>61336.093000000001</v>
          </cell>
          <cell r="AW155">
            <v>23238.397000000001</v>
          </cell>
          <cell r="AX155">
            <v>4405.375</v>
          </cell>
          <cell r="AY155">
            <v>7601.04</v>
          </cell>
          <cell r="AZ155">
            <v>2484.7109999999998</v>
          </cell>
          <cell r="BA155">
            <v>2631.6170000000002</v>
          </cell>
          <cell r="BB155">
            <v>4176.8540000000003</v>
          </cell>
          <cell r="BC155">
            <v>167210.18000000002</v>
          </cell>
          <cell r="BE155">
            <v>432.71199999999999</v>
          </cell>
          <cell r="BF155">
            <v>51897.044999999998</v>
          </cell>
          <cell r="BG155">
            <v>23825.992999999999</v>
          </cell>
          <cell r="BH155">
            <v>4081.3850000000002</v>
          </cell>
          <cell r="BI155">
            <v>8458.5669999999991</v>
          </cell>
          <cell r="BJ155">
            <v>2543.4</v>
          </cell>
          <cell r="BK155">
            <v>2706.3389999999999</v>
          </cell>
          <cell r="BL155">
            <v>4384.9970000000003</v>
          </cell>
          <cell r="BM155">
            <v>98330.437999999995</v>
          </cell>
          <cell r="BO155">
            <v>432.71199999999999</v>
          </cell>
          <cell r="BP155">
            <v>51897.046000000002</v>
          </cell>
          <cell r="BQ155">
            <v>23825.992999999999</v>
          </cell>
          <cell r="BR155">
            <v>4081.3850000000002</v>
          </cell>
          <cell r="BS155">
            <v>8458.5679999999993</v>
          </cell>
          <cell r="BT155">
            <v>2543.3989999999999</v>
          </cell>
          <cell r="BU155">
            <v>2706.3380000000002</v>
          </cell>
          <cell r="BV155">
            <v>4384.9970000000003</v>
          </cell>
          <cell r="BW155">
            <v>98330.438000000009</v>
          </cell>
          <cell r="BY155">
            <v>0</v>
          </cell>
          <cell r="BZ155">
            <v>0</v>
          </cell>
          <cell r="CA155">
            <v>0</v>
          </cell>
          <cell r="CB155">
            <v>0</v>
          </cell>
          <cell r="CC155">
            <v>0</v>
          </cell>
          <cell r="CD155">
            <v>0</v>
          </cell>
          <cell r="CE155">
            <v>0</v>
          </cell>
          <cell r="CF155">
            <v>0</v>
          </cell>
          <cell r="CG155">
            <v>0</v>
          </cell>
          <cell r="CI155">
            <v>411.07600000000002</v>
          </cell>
          <cell r="CJ155">
            <v>49302.192999999999</v>
          </cell>
          <cell r="CK155">
            <v>22634.692999999999</v>
          </cell>
          <cell r="CL155">
            <v>3877.3159999999998</v>
          </cell>
          <cell r="CM155">
            <v>8035.6390000000001</v>
          </cell>
          <cell r="CN155">
            <v>2416.23</v>
          </cell>
          <cell r="CO155">
            <v>2571.0219999999999</v>
          </cell>
          <cell r="CP155">
            <v>4165.7470000000003</v>
          </cell>
          <cell r="CQ155">
            <v>93413.915999999997</v>
          </cell>
          <cell r="CS155">
            <v>25.670999999999999</v>
          </cell>
          <cell r="CT155">
            <v>1951.625</v>
          </cell>
          <cell r="CU155">
            <v>869.77599999999995</v>
          </cell>
          <cell r="CV155">
            <v>125.434</v>
          </cell>
          <cell r="CW155">
            <v>269.83699999999999</v>
          </cell>
          <cell r="CX155">
            <v>69.944000000000003</v>
          </cell>
          <cell r="CY155">
            <v>75.088999999999999</v>
          </cell>
          <cell r="CZ155">
            <v>107.24299999999999</v>
          </cell>
          <cell r="DB155">
            <v>25.844999999999999</v>
          </cell>
          <cell r="DC155">
            <v>3442.85</v>
          </cell>
          <cell r="DD155">
            <v>2181.5790000000002</v>
          </cell>
          <cell r="DE155">
            <v>406.62799999999999</v>
          </cell>
          <cell r="DF155">
            <v>877.49199999999996</v>
          </cell>
          <cell r="DG155">
            <v>278.95999999999998</v>
          </cell>
          <cell r="DH155">
            <v>300.05200000000002</v>
          </cell>
          <cell r="DI155">
            <v>517.26700000000005</v>
          </cell>
          <cell r="DJ155">
            <v>8030.6729999999989</v>
          </cell>
          <cell r="DL155">
            <v>0.22062000000000001</v>
          </cell>
          <cell r="DM155">
            <v>0.22062000000000001</v>
          </cell>
          <cell r="DN155">
            <v>0.87283500000000003</v>
          </cell>
          <cell r="DO155">
            <v>1.1972959999999999</v>
          </cell>
          <cell r="DP155">
            <v>1.18468</v>
          </cell>
          <cell r="DQ155">
            <v>1.986728</v>
          </cell>
          <cell r="DS155">
            <v>0</v>
          </cell>
          <cell r="DT155">
            <v>0</v>
          </cell>
          <cell r="DU155">
            <v>0</v>
          </cell>
          <cell r="DV155">
            <v>0</v>
          </cell>
          <cell r="DW155">
            <v>0</v>
          </cell>
          <cell r="DX155">
            <v>0</v>
          </cell>
          <cell r="DY155">
            <v>0</v>
          </cell>
          <cell r="DZ155">
            <v>0</v>
          </cell>
          <cell r="EA155">
            <v>0</v>
          </cell>
          <cell r="EC155">
            <v>0</v>
          </cell>
          <cell r="ED155">
            <v>0</v>
          </cell>
          <cell r="EE155">
            <v>0</v>
          </cell>
          <cell r="EF155">
            <v>0</v>
          </cell>
          <cell r="EG155">
            <v>0</v>
          </cell>
          <cell r="EH155">
            <v>0</v>
          </cell>
          <cell r="EI155">
            <v>0</v>
          </cell>
          <cell r="EJ155">
            <v>0</v>
          </cell>
          <cell r="EK155">
            <v>0</v>
          </cell>
          <cell r="EM155">
            <v>423.26900000000001</v>
          </cell>
          <cell r="EN155">
            <v>427.26600000000002</v>
          </cell>
          <cell r="EP155">
            <v>490.19200000000001</v>
          </cell>
          <cell r="EQ155">
            <v>498.45400000000001</v>
          </cell>
          <cell r="ES155">
            <v>90.242999999999995</v>
          </cell>
          <cell r="ET155">
            <v>104.459</v>
          </cell>
          <cell r="EX155">
            <v>18969.757000000001</v>
          </cell>
          <cell r="EY155">
            <v>23409.541000000001</v>
          </cell>
          <cell r="FA155">
            <v>4.5209999999999999</v>
          </cell>
          <cell r="FB155">
            <v>5.57</v>
          </cell>
          <cell r="FC155">
            <v>407.12400000000002</v>
          </cell>
          <cell r="FD155">
            <v>524.35900000000004</v>
          </cell>
          <cell r="FE155">
            <v>188.01499999999999</v>
          </cell>
          <cell r="FF155">
            <v>227.70099999999999</v>
          </cell>
          <cell r="FK155">
            <v>14453.148000000003</v>
          </cell>
          <cell r="FL155">
            <v>14653.723</v>
          </cell>
          <cell r="FM155">
            <v>14532.195</v>
          </cell>
          <cell r="FN155">
            <v>322.83699999999999</v>
          </cell>
          <cell r="FO155">
            <v>153.07300000000001</v>
          </cell>
          <cell r="FP155">
            <v>1685.211</v>
          </cell>
          <cell r="FQ155">
            <v>12492.602000000001</v>
          </cell>
          <cell r="FR155">
            <v>14653.723</v>
          </cell>
          <cell r="FS155">
            <v>0</v>
          </cell>
          <cell r="FU155">
            <v>0.08</v>
          </cell>
          <cell r="FV155">
            <v>-1797.57</v>
          </cell>
          <cell r="FW155">
            <v>0</v>
          </cell>
          <cell r="FX155">
            <v>0</v>
          </cell>
          <cell r="FY155">
            <v>0</v>
          </cell>
          <cell r="FZ155">
            <v>160.80000000000001</v>
          </cell>
          <cell r="GA155">
            <v>0.15</v>
          </cell>
          <cell r="GB155">
            <v>-2859</v>
          </cell>
          <cell r="GE155">
            <v>0.25</v>
          </cell>
          <cell r="GF155">
            <v>-5878.5</v>
          </cell>
          <cell r="GO155">
            <v>1.2500000000000001E-2</v>
          </cell>
          <cell r="GP155">
            <v>-1167.67</v>
          </cell>
          <cell r="GQ155" t="str">
            <v xml:space="preserve"> </v>
          </cell>
          <cell r="GR155">
            <v>0</v>
          </cell>
          <cell r="GS155">
            <v>0</v>
          </cell>
          <cell r="GV155">
            <v>0</v>
          </cell>
          <cell r="GW155">
            <v>0</v>
          </cell>
          <cell r="GX155">
            <v>-2965.24</v>
          </cell>
          <cell r="GY155">
            <v>-8737.5</v>
          </cell>
          <cell r="GZ155">
            <v>-11702.74</v>
          </cell>
          <cell r="HC155">
            <v>-11702.74</v>
          </cell>
          <cell r="HE155">
            <v>3319.5036450599991</v>
          </cell>
          <cell r="HF155">
            <v>4.7733343199999929</v>
          </cell>
          <cell r="HG155">
            <v>572.47624823999979</v>
          </cell>
          <cell r="HH155">
            <v>1039.8083354999994</v>
          </cell>
          <cell r="HI155">
            <v>244.33099742400049</v>
          </cell>
          <cell r="HJ155">
            <v>501.03434303999876</v>
          </cell>
          <cell r="HK155">
            <v>252.65219976000014</v>
          </cell>
          <cell r="HL155">
            <v>268.83807277600005</v>
          </cell>
          <cell r="HM155">
            <v>435.59011400000003</v>
          </cell>
        </row>
        <row r="156">
          <cell r="B156" t="str">
            <v>72-400-161</v>
          </cell>
          <cell r="C156" t="str">
            <v>Devon-GTH00086</v>
          </cell>
          <cell r="D156" t="str">
            <v>Sansone-Bedinger (SA) A1H</v>
          </cell>
          <cell r="E156">
            <v>1718</v>
          </cell>
          <cell r="F156">
            <v>2083</v>
          </cell>
          <cell r="H156">
            <v>3.1855000000000002</v>
          </cell>
          <cell r="I156">
            <v>3.1855000000000002</v>
          </cell>
          <cell r="J156">
            <v>1.1424000000000001</v>
          </cell>
          <cell r="K156">
            <v>0.21390000000000001</v>
          </cell>
          <cell r="L156">
            <v>0.35470000000000002</v>
          </cell>
          <cell r="M156">
            <v>0.1235</v>
          </cell>
          <cell r="N156">
            <v>0.1278</v>
          </cell>
          <cell r="O156">
            <v>0.24840000000000001</v>
          </cell>
          <cell r="P156">
            <v>5.3962000000000003</v>
          </cell>
          <cell r="Q156">
            <v>0.53890000000000005</v>
          </cell>
          <cell r="R156">
            <v>1235.3</v>
          </cell>
          <cell r="T156" t="str">
            <v>PriceTableDevonNGL</v>
          </cell>
          <cell r="Y156">
            <v>41320</v>
          </cell>
          <cell r="Z156">
            <v>14.65</v>
          </cell>
          <cell r="AB156">
            <v>1634.9</v>
          </cell>
          <cell r="AC156">
            <v>1990.4849999999999</v>
          </cell>
          <cell r="AE156" t="str">
            <v>Yes</v>
          </cell>
          <cell r="AG156" t="str">
            <v>Yes</v>
          </cell>
          <cell r="AI156">
            <v>0.95</v>
          </cell>
          <cell r="AK156">
            <v>5447.2240000000002</v>
          </cell>
          <cell r="AL156">
            <v>5447.2240000000002</v>
          </cell>
          <cell r="AM156">
            <v>1953.511</v>
          </cell>
          <cell r="AN156">
            <v>365.77</v>
          </cell>
          <cell r="AO156">
            <v>606.53899999999999</v>
          </cell>
          <cell r="AP156">
            <v>211.18600000000001</v>
          </cell>
          <cell r="AQ156">
            <v>218.53899999999999</v>
          </cell>
          <cell r="AR156">
            <v>424.76499999999999</v>
          </cell>
          <cell r="AS156">
            <v>14674.758000000002</v>
          </cell>
          <cell r="AU156">
            <v>5207.9740000000002</v>
          </cell>
          <cell r="AV156">
            <v>5207.9740000000002</v>
          </cell>
          <cell r="AW156">
            <v>1867.71</v>
          </cell>
          <cell r="AX156">
            <v>349.70499999999998</v>
          </cell>
          <cell r="AY156">
            <v>579.899</v>
          </cell>
          <cell r="AZ156">
            <v>201.91</v>
          </cell>
          <cell r="BA156">
            <v>208.94</v>
          </cell>
          <cell r="BB156">
            <v>406.10899999999998</v>
          </cell>
          <cell r="BC156">
            <v>14030.221</v>
          </cell>
          <cell r="BE156">
            <v>36.741</v>
          </cell>
          <cell r="BF156">
            <v>4406.5159999999996</v>
          </cell>
          <cell r="BG156">
            <v>1914.9359999999999</v>
          </cell>
          <cell r="BH156">
            <v>323.98599999999999</v>
          </cell>
          <cell r="BI156">
            <v>645.32100000000003</v>
          </cell>
          <cell r="BJ156">
            <v>206.679</v>
          </cell>
          <cell r="BK156">
            <v>214.87299999999999</v>
          </cell>
          <cell r="BL156">
            <v>426.346</v>
          </cell>
          <cell r="BM156">
            <v>8175.3979999999992</v>
          </cell>
          <cell r="BO156">
            <v>36.741</v>
          </cell>
          <cell r="BP156">
            <v>4406.5159999999996</v>
          </cell>
          <cell r="BQ156">
            <v>1914.9359999999999</v>
          </cell>
          <cell r="BR156">
            <v>323.98599999999999</v>
          </cell>
          <cell r="BS156">
            <v>645.322</v>
          </cell>
          <cell r="BT156">
            <v>206.679</v>
          </cell>
          <cell r="BU156">
            <v>214.87299999999999</v>
          </cell>
          <cell r="BV156">
            <v>426.346</v>
          </cell>
          <cell r="BW156">
            <v>8175.3989999999994</v>
          </cell>
          <cell r="BY156">
            <v>0</v>
          </cell>
          <cell r="BZ156">
            <v>0</v>
          </cell>
          <cell r="CA156">
            <v>0</v>
          </cell>
          <cell r="CB156">
            <v>0</v>
          </cell>
          <cell r="CC156">
            <v>0</v>
          </cell>
          <cell r="CD156">
            <v>0</v>
          </cell>
          <cell r="CE156">
            <v>0</v>
          </cell>
          <cell r="CF156">
            <v>0</v>
          </cell>
          <cell r="CG156">
            <v>0</v>
          </cell>
          <cell r="CI156">
            <v>34.904000000000003</v>
          </cell>
          <cell r="CJ156">
            <v>4186.1899999999996</v>
          </cell>
          <cell r="CK156">
            <v>1819.1890000000001</v>
          </cell>
          <cell r="CL156">
            <v>307.78699999999998</v>
          </cell>
          <cell r="CM156">
            <v>613.05499999999995</v>
          </cell>
          <cell r="CN156">
            <v>196.345</v>
          </cell>
          <cell r="CO156">
            <v>204.12899999999999</v>
          </cell>
          <cell r="CP156">
            <v>405.029</v>
          </cell>
          <cell r="CQ156">
            <v>7766.6280000000006</v>
          </cell>
          <cell r="CS156">
            <v>2.1800000000000002</v>
          </cell>
          <cell r="CT156">
            <v>165.71</v>
          </cell>
          <cell r="CU156">
            <v>69.905000000000001</v>
          </cell>
          <cell r="CV156">
            <v>9.9570000000000007</v>
          </cell>
          <cell r="CW156">
            <v>20.585999999999999</v>
          </cell>
          <cell r="CX156">
            <v>5.6840000000000002</v>
          </cell>
          <cell r="CY156">
            <v>5.9619999999999997</v>
          </cell>
          <cell r="CZ156">
            <v>10.427</v>
          </cell>
          <cell r="DB156">
            <v>2.1949999999999998</v>
          </cell>
          <cell r="DC156">
            <v>292.32799999999997</v>
          </cell>
          <cell r="DD156">
            <v>175.33699999999999</v>
          </cell>
          <cell r="DE156">
            <v>32.279000000000003</v>
          </cell>
          <cell r="DF156">
            <v>66.945999999999998</v>
          </cell>
          <cell r="DG156">
            <v>22.669</v>
          </cell>
          <cell r="DH156">
            <v>23.823</v>
          </cell>
          <cell r="DI156">
            <v>50.292999999999999</v>
          </cell>
          <cell r="DJ156">
            <v>665.86999999999989</v>
          </cell>
          <cell r="DL156">
            <v>0.22062000000000001</v>
          </cell>
          <cell r="DM156">
            <v>0.22062000000000001</v>
          </cell>
          <cell r="DN156">
            <v>0.87283500000000003</v>
          </cell>
          <cell r="DO156">
            <v>1.1972959999999999</v>
          </cell>
          <cell r="DP156">
            <v>1.18468</v>
          </cell>
          <cell r="DQ156">
            <v>1.986728</v>
          </cell>
          <cell r="DS156">
            <v>0</v>
          </cell>
          <cell r="DT156">
            <v>0</v>
          </cell>
          <cell r="DU156">
            <v>0</v>
          </cell>
          <cell r="DV156">
            <v>0</v>
          </cell>
          <cell r="DW156">
            <v>0</v>
          </cell>
          <cell r="DX156">
            <v>0</v>
          </cell>
          <cell r="DY156">
            <v>0</v>
          </cell>
          <cell r="DZ156">
            <v>0</v>
          </cell>
          <cell r="EA156">
            <v>0</v>
          </cell>
          <cell r="EC156">
            <v>0</v>
          </cell>
          <cell r="ED156">
            <v>0</v>
          </cell>
          <cell r="EE156">
            <v>0</v>
          </cell>
          <cell r="EF156">
            <v>0</v>
          </cell>
          <cell r="EG156">
            <v>0</v>
          </cell>
          <cell r="EH156">
            <v>0</v>
          </cell>
          <cell r="EI156">
            <v>0</v>
          </cell>
          <cell r="EJ156">
            <v>0</v>
          </cell>
          <cell r="EK156">
            <v>0</v>
          </cell>
          <cell r="EM156">
            <v>37.496000000000002</v>
          </cell>
          <cell r="EN156">
            <v>37.849999999999994</v>
          </cell>
          <cell r="EP156">
            <v>43.423999999999999</v>
          </cell>
          <cell r="EQ156">
            <v>44.155999999999999</v>
          </cell>
          <cell r="ES156">
            <v>7.9939999999999998</v>
          </cell>
          <cell r="ET156">
            <v>9.2530000000000001</v>
          </cell>
          <cell r="EX156">
            <v>1710.0060000000001</v>
          </cell>
          <cell r="EY156">
            <v>2073.7469999999998</v>
          </cell>
          <cell r="FA156">
            <v>0.40799999999999997</v>
          </cell>
          <cell r="FB156">
            <v>0.49299999999999999</v>
          </cell>
          <cell r="FC156">
            <v>36.700000000000003</v>
          </cell>
          <cell r="FD156">
            <v>46.451000000000001</v>
          </cell>
          <cell r="FE156">
            <v>16.948</v>
          </cell>
          <cell r="FF156">
            <v>20.170999999999999</v>
          </cell>
          <cell r="FK156">
            <v>1325.8710000000001</v>
          </cell>
          <cell r="FL156">
            <v>1344.271</v>
          </cell>
          <cell r="FM156">
            <v>1333.123</v>
          </cell>
          <cell r="FN156">
            <v>29.616</v>
          </cell>
          <cell r="FO156">
            <v>14.042</v>
          </cell>
          <cell r="FP156">
            <v>154.59399999999999</v>
          </cell>
          <cell r="FQ156">
            <v>1146.019</v>
          </cell>
          <cell r="FR156">
            <v>1344.271</v>
          </cell>
          <cell r="FS156">
            <v>0</v>
          </cell>
          <cell r="FU156">
            <v>0.08</v>
          </cell>
          <cell r="FV156">
            <v>-159.24</v>
          </cell>
          <cell r="FW156">
            <v>0</v>
          </cell>
          <cell r="FX156">
            <v>0</v>
          </cell>
          <cell r="FY156">
            <v>0</v>
          </cell>
          <cell r="FZ156">
            <v>160.30000000000001</v>
          </cell>
          <cell r="GA156">
            <v>0.15</v>
          </cell>
          <cell r="GB156">
            <v>-257.7</v>
          </cell>
          <cell r="GE156">
            <v>0.25</v>
          </cell>
          <cell r="GF156">
            <v>-520.75</v>
          </cell>
          <cell r="GO156">
            <v>1.2500000000000001E-2</v>
          </cell>
          <cell r="GP156">
            <v>-97.08</v>
          </cell>
          <cell r="GQ156" t="str">
            <v>72-402-161</v>
          </cell>
          <cell r="GR156">
            <v>2361</v>
          </cell>
          <cell r="GS156">
            <v>-200</v>
          </cell>
          <cell r="GV156">
            <v>0</v>
          </cell>
          <cell r="GW156">
            <v>0</v>
          </cell>
          <cell r="GX156">
            <v>-256.32</v>
          </cell>
          <cell r="GY156">
            <v>-978.45</v>
          </cell>
          <cell r="GZ156">
            <v>-1234.77</v>
          </cell>
          <cell r="HC156">
            <v>-1234.77</v>
          </cell>
          <cell r="HE156">
            <v>274.43215014899999</v>
          </cell>
          <cell r="HF156">
            <v>0.4052789399999992</v>
          </cell>
          <cell r="HG156">
            <v>48.608322120000004</v>
          </cell>
          <cell r="HH156">
            <v>83.571332744999864</v>
          </cell>
          <cell r="HI156">
            <v>19.394997904000014</v>
          </cell>
          <cell r="HJ156">
            <v>38.22488488000009</v>
          </cell>
          <cell r="HK156">
            <v>20.530847152000007</v>
          </cell>
          <cell r="HL156">
            <v>21.345405631999999</v>
          </cell>
          <cell r="HM156">
            <v>42.351080776000018</v>
          </cell>
        </row>
        <row r="157">
          <cell r="B157" t="str">
            <v>72-400-162</v>
          </cell>
          <cell r="C157" t="str">
            <v>Devon-GTH00086</v>
          </cell>
          <cell r="D157" t="str">
            <v>Sansone-Robertson (SA) 1H</v>
          </cell>
          <cell r="E157">
            <v>36674</v>
          </cell>
          <cell r="F157">
            <v>44574</v>
          </cell>
          <cell r="H157">
            <v>3.194</v>
          </cell>
          <cell r="I157">
            <v>3.194</v>
          </cell>
          <cell r="J157">
            <v>1.1371</v>
          </cell>
          <cell r="K157">
            <v>0.21260000000000001</v>
          </cell>
          <cell r="L157">
            <v>0.3503</v>
          </cell>
          <cell r="M157">
            <v>0.12239999999999999</v>
          </cell>
          <cell r="N157">
            <v>0.12529999999999999</v>
          </cell>
          <cell r="O157">
            <v>0.2656</v>
          </cell>
          <cell r="P157">
            <v>5.4073000000000002</v>
          </cell>
          <cell r="Q157">
            <v>0.51790000000000003</v>
          </cell>
          <cell r="R157">
            <v>1237</v>
          </cell>
          <cell r="T157" t="str">
            <v>PriceTableDevonNGL</v>
          </cell>
          <cell r="Y157">
            <v>41320</v>
          </cell>
          <cell r="Z157">
            <v>14.65</v>
          </cell>
          <cell r="AB157">
            <v>34899.671000000002</v>
          </cell>
          <cell r="AC157">
            <v>42594.254999999997</v>
          </cell>
          <cell r="AE157" t="str">
            <v>Yes</v>
          </cell>
          <cell r="AG157" t="str">
            <v>Yes</v>
          </cell>
          <cell r="AI157">
            <v>0.95</v>
          </cell>
          <cell r="AK157">
            <v>116590.368</v>
          </cell>
          <cell r="AL157">
            <v>116590.368</v>
          </cell>
          <cell r="AM157">
            <v>41507.485000000001</v>
          </cell>
          <cell r="AN157">
            <v>7760.5240000000003</v>
          </cell>
          <cell r="AO157">
            <v>12786.977000000001</v>
          </cell>
          <cell r="AP157">
            <v>4467.9589999999998</v>
          </cell>
          <cell r="AQ157">
            <v>4573.8180000000002</v>
          </cell>
          <cell r="AR157">
            <v>9695.1790000000001</v>
          </cell>
          <cell r="AS157">
            <v>313972.67800000001</v>
          </cell>
          <cell r="AU157">
            <v>111469.549</v>
          </cell>
          <cell r="AV157">
            <v>111469.549</v>
          </cell>
          <cell r="AW157">
            <v>39684.415999999997</v>
          </cell>
          <cell r="AX157">
            <v>7419.67</v>
          </cell>
          <cell r="AY157">
            <v>12225.355</v>
          </cell>
          <cell r="AZ157">
            <v>4271.72</v>
          </cell>
          <cell r="BA157">
            <v>4372.9290000000001</v>
          </cell>
          <cell r="BB157">
            <v>9269.3529999999992</v>
          </cell>
          <cell r="BC157">
            <v>300182.54099999991</v>
          </cell>
          <cell r="BE157">
            <v>786.39099999999996</v>
          </cell>
          <cell r="BF157">
            <v>94315.434999999998</v>
          </cell>
          <cell r="BG157">
            <v>40687.858</v>
          </cell>
          <cell r="BH157">
            <v>6873.9970000000003</v>
          </cell>
          <cell r="BI157">
            <v>13604.584999999999</v>
          </cell>
          <cell r="BJ157">
            <v>4372.6170000000002</v>
          </cell>
          <cell r="BK157">
            <v>4497.0919999999996</v>
          </cell>
          <cell r="BL157">
            <v>9731.268</v>
          </cell>
          <cell r="BM157">
            <v>174869.24300000002</v>
          </cell>
          <cell r="BO157">
            <v>786.39099999999996</v>
          </cell>
          <cell r="BP157">
            <v>94315.434999999998</v>
          </cell>
          <cell r="BQ157">
            <v>40687.858</v>
          </cell>
          <cell r="BR157">
            <v>6873.9970000000003</v>
          </cell>
          <cell r="BS157">
            <v>13604.584999999999</v>
          </cell>
          <cell r="BT157">
            <v>4372.6170000000002</v>
          </cell>
          <cell r="BU157">
            <v>4497.0919999999996</v>
          </cell>
          <cell r="BV157">
            <v>9731.268</v>
          </cell>
          <cell r="BW157">
            <v>174869.24300000002</v>
          </cell>
          <cell r="BY157">
            <v>0</v>
          </cell>
          <cell r="BZ157">
            <v>0</v>
          </cell>
          <cell r="CA157">
            <v>0</v>
          </cell>
          <cell r="CB157">
            <v>0</v>
          </cell>
          <cell r="CC157">
            <v>0</v>
          </cell>
          <cell r="CD157">
            <v>0</v>
          </cell>
          <cell r="CE157">
            <v>0</v>
          </cell>
          <cell r="CF157">
            <v>0</v>
          </cell>
          <cell r="CG157">
            <v>0</v>
          </cell>
          <cell r="CI157">
            <v>747.07100000000003</v>
          </cell>
          <cell r="CJ157">
            <v>89599.663</v>
          </cell>
          <cell r="CK157">
            <v>38653.464999999997</v>
          </cell>
          <cell r="CL157">
            <v>6530.2969999999996</v>
          </cell>
          <cell r="CM157">
            <v>12924.356</v>
          </cell>
          <cell r="CN157">
            <v>4153.9859999999999</v>
          </cell>
          <cell r="CO157">
            <v>4272.2370000000001</v>
          </cell>
          <cell r="CP157">
            <v>9244.7049999999999</v>
          </cell>
          <cell r="CQ157">
            <v>166125.77999999997</v>
          </cell>
          <cell r="CS157">
            <v>46.654000000000003</v>
          </cell>
          <cell r="CT157">
            <v>3546.799</v>
          </cell>
          <cell r="CU157">
            <v>1485.3230000000001</v>
          </cell>
          <cell r="CV157">
            <v>211.26</v>
          </cell>
          <cell r="CW157">
            <v>434.00099999999998</v>
          </cell>
          <cell r="CX157">
            <v>120.248</v>
          </cell>
          <cell r="CY157">
            <v>124.774</v>
          </cell>
          <cell r="CZ157">
            <v>237.995</v>
          </cell>
          <cell r="DB157">
            <v>46.97</v>
          </cell>
          <cell r="DC157">
            <v>6256.8860000000004</v>
          </cell>
          <cell r="DD157">
            <v>3725.502</v>
          </cell>
          <cell r="DE157">
            <v>684.85599999999999</v>
          </cell>
          <cell r="DF157">
            <v>1411.34</v>
          </cell>
          <cell r="DG157">
            <v>479.589</v>
          </cell>
          <cell r="DH157">
            <v>498.59300000000002</v>
          </cell>
          <cell r="DI157">
            <v>1147.93</v>
          </cell>
          <cell r="DJ157">
            <v>14251.666000000001</v>
          </cell>
          <cell r="DL157">
            <v>0.22062000000000001</v>
          </cell>
          <cell r="DM157">
            <v>0.22062000000000001</v>
          </cell>
          <cell r="DN157">
            <v>0.87283500000000003</v>
          </cell>
          <cell r="DO157">
            <v>1.1972959999999999</v>
          </cell>
          <cell r="DP157">
            <v>1.18468</v>
          </cell>
          <cell r="DQ157">
            <v>1.986728</v>
          </cell>
          <cell r="DS157">
            <v>0</v>
          </cell>
          <cell r="DT157">
            <v>0</v>
          </cell>
          <cell r="DU157">
            <v>0</v>
          </cell>
          <cell r="DV157">
            <v>0</v>
          </cell>
          <cell r="DW157">
            <v>0</v>
          </cell>
          <cell r="DX157">
            <v>0</v>
          </cell>
          <cell r="DY157">
            <v>0</v>
          </cell>
          <cell r="DZ157">
            <v>0</v>
          </cell>
          <cell r="EA157">
            <v>0</v>
          </cell>
          <cell r="EC157">
            <v>0</v>
          </cell>
          <cell r="ED157">
            <v>0</v>
          </cell>
          <cell r="EE157">
            <v>0</v>
          </cell>
          <cell r="EF157">
            <v>0</v>
          </cell>
          <cell r="EG157">
            <v>0</v>
          </cell>
          <cell r="EH157">
            <v>0</v>
          </cell>
          <cell r="EI157">
            <v>0</v>
          </cell>
          <cell r="EJ157">
            <v>0</v>
          </cell>
          <cell r="EK157">
            <v>0</v>
          </cell>
          <cell r="EM157">
            <v>802.36300000000006</v>
          </cell>
          <cell r="EN157">
            <v>809.94200000000001</v>
          </cell>
          <cell r="EP157">
            <v>929.226</v>
          </cell>
          <cell r="EQ157">
            <v>944.88800000000003</v>
          </cell>
          <cell r="ES157">
            <v>171.06700000000001</v>
          </cell>
          <cell r="ET157">
            <v>198.01599999999999</v>
          </cell>
          <cell r="EX157">
            <v>36502.932999999997</v>
          </cell>
          <cell r="EY157">
            <v>44375.983999999997</v>
          </cell>
          <cell r="FA157">
            <v>8.6999999999999993</v>
          </cell>
          <cell r="FB157">
            <v>10.558999999999999</v>
          </cell>
          <cell r="FC157">
            <v>783.41700000000003</v>
          </cell>
          <cell r="FD157">
            <v>993.99400000000003</v>
          </cell>
          <cell r="FE157">
            <v>361.79199999999997</v>
          </cell>
          <cell r="FF157">
            <v>431.63900000000001</v>
          </cell>
          <cell r="FK157">
            <v>28369.487999999998</v>
          </cell>
          <cell r="FL157">
            <v>28763.188999999998</v>
          </cell>
          <cell r="FM157">
            <v>28524.647000000001</v>
          </cell>
          <cell r="FN157">
            <v>633.68399999999997</v>
          </cell>
          <cell r="FO157">
            <v>300.46100000000001</v>
          </cell>
          <cell r="FP157">
            <v>3307.8310000000001</v>
          </cell>
          <cell r="FQ157">
            <v>24521.214</v>
          </cell>
          <cell r="FR157">
            <v>28763.188999999998</v>
          </cell>
          <cell r="FS157">
            <v>0</v>
          </cell>
          <cell r="FU157">
            <v>0.08</v>
          </cell>
          <cell r="FV157">
            <v>-3407.54</v>
          </cell>
          <cell r="FW157">
            <v>0</v>
          </cell>
          <cell r="FX157">
            <v>0</v>
          </cell>
          <cell r="FY157">
            <v>0</v>
          </cell>
          <cell r="FZ157">
            <v>151.19999999999999</v>
          </cell>
          <cell r="GA157">
            <v>0.15</v>
          </cell>
          <cell r="GB157">
            <v>-5501.1</v>
          </cell>
          <cell r="GE157">
            <v>0.25</v>
          </cell>
          <cell r="GF157">
            <v>-11143.5</v>
          </cell>
          <cell r="GO157">
            <v>1.2500000000000001E-2</v>
          </cell>
          <cell r="GP157">
            <v>-2076.5700000000002</v>
          </cell>
          <cell r="GQ157" t="str">
            <v xml:space="preserve"> </v>
          </cell>
          <cell r="GR157">
            <v>0</v>
          </cell>
          <cell r="GS157">
            <v>0</v>
          </cell>
          <cell r="GV157">
            <v>0</v>
          </cell>
          <cell r="GW157">
            <v>0</v>
          </cell>
          <cell r="GX157">
            <v>-5484.1100000000006</v>
          </cell>
          <cell r="GY157">
            <v>-16644.599999999999</v>
          </cell>
          <cell r="GZ157">
            <v>-22128.71</v>
          </cell>
          <cell r="HC157">
            <v>-22128.71</v>
          </cell>
          <cell r="HE157">
            <v>5889.8765277870025</v>
          </cell>
          <cell r="HF157">
            <v>8.6747783999999868</v>
          </cell>
          <cell r="HG157">
            <v>1040.3936186399994</v>
          </cell>
          <cell r="HH157">
            <v>1775.6894141550033</v>
          </cell>
          <cell r="HI157">
            <v>411.51063520000082</v>
          </cell>
          <cell r="HJ157">
            <v>805.85369171999923</v>
          </cell>
          <cell r="HK157">
            <v>434.36032936800063</v>
          </cell>
          <cell r="HL157">
            <v>446.72572443999917</v>
          </cell>
          <cell r="HM157">
            <v>966.66833586400026</v>
          </cell>
        </row>
        <row r="158">
          <cell r="B158" t="str">
            <v>72-400-163</v>
          </cell>
          <cell r="C158" t="str">
            <v>Devon-GTH00086</v>
          </cell>
          <cell r="D158" t="str">
            <v>Sansone-Robertson (SA) A1H</v>
          </cell>
          <cell r="E158">
            <v>11493</v>
          </cell>
          <cell r="F158">
            <v>13929</v>
          </cell>
          <cell r="H158">
            <v>3.1223000000000001</v>
          </cell>
          <cell r="I158">
            <v>3.1223000000000001</v>
          </cell>
          <cell r="J158">
            <v>1.1186</v>
          </cell>
          <cell r="K158">
            <v>0.214</v>
          </cell>
          <cell r="L158">
            <v>0.34820000000000001</v>
          </cell>
          <cell r="M158">
            <v>0.1237</v>
          </cell>
          <cell r="N158">
            <v>0.12659999999999999</v>
          </cell>
          <cell r="O158">
            <v>0.26650000000000001</v>
          </cell>
          <cell r="P158">
            <v>5.3198999999999996</v>
          </cell>
          <cell r="Q158">
            <v>0.49199999999999999</v>
          </cell>
          <cell r="R158">
            <v>1233.5999999999999</v>
          </cell>
          <cell r="T158" t="str">
            <v>PriceTableDevonNGL</v>
          </cell>
          <cell r="Y158">
            <v>41320</v>
          </cell>
          <cell r="Z158">
            <v>14.65</v>
          </cell>
          <cell r="AB158">
            <v>10937.102000000001</v>
          </cell>
          <cell r="AC158">
            <v>13310.347</v>
          </cell>
          <cell r="AE158" t="str">
            <v>Yes</v>
          </cell>
          <cell r="AG158" t="str">
            <v>Yes</v>
          </cell>
          <cell r="AI158">
            <v>0.95</v>
          </cell>
          <cell r="AK158">
            <v>35717.684999999998</v>
          </cell>
          <cell r="AL158">
            <v>35717.684999999998</v>
          </cell>
          <cell r="AM158">
            <v>12796.272999999999</v>
          </cell>
          <cell r="AN158">
            <v>2448.0619999999999</v>
          </cell>
          <cell r="AO158">
            <v>3983.2489999999998</v>
          </cell>
          <cell r="AP158">
            <v>1415.0709999999999</v>
          </cell>
          <cell r="AQ158">
            <v>1448.2460000000001</v>
          </cell>
          <cell r="AR158">
            <v>3048.6379999999999</v>
          </cell>
          <cell r="AS158">
            <v>96574.909</v>
          </cell>
          <cell r="AU158">
            <v>34148.913999999997</v>
          </cell>
          <cell r="AV158">
            <v>34148.913999999997</v>
          </cell>
          <cell r="AW158">
            <v>12234.242</v>
          </cell>
          <cell r="AX158">
            <v>2340.54</v>
          </cell>
          <cell r="AY158">
            <v>3808.299</v>
          </cell>
          <cell r="AZ158">
            <v>1352.92</v>
          </cell>
          <cell r="BA158">
            <v>1384.6369999999999</v>
          </cell>
          <cell r="BB158">
            <v>2914.7379999999998</v>
          </cell>
          <cell r="BC158">
            <v>92333.203999999983</v>
          </cell>
          <cell r="BE158">
            <v>240.91200000000001</v>
          </cell>
          <cell r="BF158">
            <v>28893.716</v>
          </cell>
          <cell r="BG158">
            <v>12543.592000000001</v>
          </cell>
          <cell r="BH158">
            <v>2168.4070000000002</v>
          </cell>
          <cell r="BI158">
            <v>4237.9409999999998</v>
          </cell>
          <cell r="BJ158">
            <v>1384.875</v>
          </cell>
          <cell r="BK158">
            <v>1423.952</v>
          </cell>
          <cell r="BL158">
            <v>3059.9859999999999</v>
          </cell>
          <cell r="BM158">
            <v>53953.380999999994</v>
          </cell>
          <cell r="BO158">
            <v>240.91200000000001</v>
          </cell>
          <cell r="BP158">
            <v>28893.718000000001</v>
          </cell>
          <cell r="BQ158">
            <v>12543.592000000001</v>
          </cell>
          <cell r="BR158">
            <v>2168.4070000000002</v>
          </cell>
          <cell r="BS158">
            <v>4237.9409999999998</v>
          </cell>
          <cell r="BT158">
            <v>1384.876</v>
          </cell>
          <cell r="BU158">
            <v>1423.952</v>
          </cell>
          <cell r="BV158">
            <v>3059.9870000000001</v>
          </cell>
          <cell r="BW158">
            <v>53953.384999999995</v>
          </cell>
          <cell r="BY158">
            <v>0</v>
          </cell>
          <cell r="BZ158">
            <v>0</v>
          </cell>
          <cell r="CA158">
            <v>0</v>
          </cell>
          <cell r="CB158">
            <v>0</v>
          </cell>
          <cell r="CC158">
            <v>0</v>
          </cell>
          <cell r="CD158">
            <v>0</v>
          </cell>
          <cell r="CE158">
            <v>0</v>
          </cell>
          <cell r="CF158">
            <v>0</v>
          </cell>
          <cell r="CG158">
            <v>0</v>
          </cell>
          <cell r="CI158">
            <v>228.86600000000001</v>
          </cell>
          <cell r="CJ158">
            <v>27449.03</v>
          </cell>
          <cell r="CK158">
            <v>11916.412</v>
          </cell>
          <cell r="CL158">
            <v>2059.9870000000001</v>
          </cell>
          <cell r="CM158">
            <v>4026.0439999999999</v>
          </cell>
          <cell r="CN158">
            <v>1315.6310000000001</v>
          </cell>
          <cell r="CO158">
            <v>1352.7539999999999</v>
          </cell>
          <cell r="CP158">
            <v>2906.9870000000001</v>
          </cell>
          <cell r="CQ158">
            <v>51255.71100000001</v>
          </cell>
          <cell r="CS158">
            <v>14.292</v>
          </cell>
          <cell r="CT158">
            <v>1086.569</v>
          </cell>
          <cell r="CU158">
            <v>457.90800000000002</v>
          </cell>
          <cell r="CV158">
            <v>66.641999999999996</v>
          </cell>
          <cell r="CW158">
            <v>135.19499999999999</v>
          </cell>
          <cell r="CX158">
            <v>38.084000000000003</v>
          </cell>
          <cell r="CY158">
            <v>39.508000000000003</v>
          </cell>
          <cell r="CZ158">
            <v>74.837000000000003</v>
          </cell>
          <cell r="DB158">
            <v>14.388999999999999</v>
          </cell>
          <cell r="DC158">
            <v>1916.809</v>
          </cell>
          <cell r="DD158">
            <v>1148.529</v>
          </cell>
          <cell r="DE158">
            <v>216.03800000000001</v>
          </cell>
          <cell r="DF158">
            <v>439.64400000000001</v>
          </cell>
          <cell r="DG158">
            <v>151.893</v>
          </cell>
          <cell r="DH158">
            <v>157.874</v>
          </cell>
          <cell r="DI158">
            <v>360.96499999999997</v>
          </cell>
          <cell r="DJ158">
            <v>4406.1409999999996</v>
          </cell>
          <cell r="DL158">
            <v>0.22062000000000001</v>
          </cell>
          <cell r="DM158">
            <v>0.22062000000000001</v>
          </cell>
          <cell r="DN158">
            <v>0.87283500000000003</v>
          </cell>
          <cell r="DO158">
            <v>1.1972959999999999</v>
          </cell>
          <cell r="DP158">
            <v>1.18468</v>
          </cell>
          <cell r="DQ158">
            <v>1.986728</v>
          </cell>
          <cell r="DS158">
            <v>0</v>
          </cell>
          <cell r="DT158">
            <v>0</v>
          </cell>
          <cell r="DU158">
            <v>0</v>
          </cell>
          <cell r="DV158">
            <v>0</v>
          </cell>
          <cell r="DW158">
            <v>0</v>
          </cell>
          <cell r="DX158">
            <v>0</v>
          </cell>
          <cell r="DY158">
            <v>0</v>
          </cell>
          <cell r="DZ158">
            <v>0</v>
          </cell>
          <cell r="EA158">
            <v>0</v>
          </cell>
          <cell r="EC158">
            <v>0</v>
          </cell>
          <cell r="ED158">
            <v>0</v>
          </cell>
          <cell r="EE158">
            <v>0</v>
          </cell>
          <cell r="EF158">
            <v>0</v>
          </cell>
          <cell r="EG158">
            <v>0</v>
          </cell>
          <cell r="EH158">
            <v>0</v>
          </cell>
          <cell r="EI158">
            <v>0</v>
          </cell>
          <cell r="EJ158">
            <v>0</v>
          </cell>
          <cell r="EK158">
            <v>0</v>
          </cell>
          <cell r="EM158">
            <v>250.73299999999998</v>
          </cell>
          <cell r="EN158">
            <v>253.101</v>
          </cell>
          <cell r="EP158">
            <v>290.37599999999998</v>
          </cell>
          <cell r="EQ158">
            <v>295.27</v>
          </cell>
          <cell r="ES158">
            <v>53.457000000000001</v>
          </cell>
          <cell r="ET158">
            <v>61.878</v>
          </cell>
          <cell r="EX158">
            <v>11439.543</v>
          </cell>
          <cell r="EY158">
            <v>13867.121999999999</v>
          </cell>
          <cell r="FA158">
            <v>2.726</v>
          </cell>
          <cell r="FB158">
            <v>3.3</v>
          </cell>
          <cell r="FC158">
            <v>245.51300000000001</v>
          </cell>
          <cell r="FD158">
            <v>310.61500000000001</v>
          </cell>
          <cell r="FE158">
            <v>113.381</v>
          </cell>
          <cell r="FF158">
            <v>134.88300000000001</v>
          </cell>
          <cell r="FK158">
            <v>8912.6099999999988</v>
          </cell>
          <cell r="FL158">
            <v>9036.2960000000003</v>
          </cell>
          <cell r="FM158">
            <v>8961.3549999999996</v>
          </cell>
          <cell r="FN158">
            <v>199.07900000000001</v>
          </cell>
          <cell r="FO158">
            <v>94.393000000000001</v>
          </cell>
          <cell r="FP158">
            <v>1039.194</v>
          </cell>
          <cell r="FQ158">
            <v>7703.6289999999999</v>
          </cell>
          <cell r="FR158">
            <v>9036.2960000000003</v>
          </cell>
          <cell r="FS158">
            <v>0</v>
          </cell>
          <cell r="FU158">
            <v>0.08</v>
          </cell>
          <cell r="FV158">
            <v>-1064.83</v>
          </cell>
          <cell r="FW158">
            <v>0</v>
          </cell>
          <cell r="FX158">
            <v>0</v>
          </cell>
          <cell r="FY158">
            <v>0</v>
          </cell>
          <cell r="FZ158">
            <v>153.9</v>
          </cell>
          <cell r="GA158">
            <v>0.15</v>
          </cell>
          <cell r="GB158">
            <v>-1723.95</v>
          </cell>
          <cell r="GE158">
            <v>0.25</v>
          </cell>
          <cell r="GF158">
            <v>-3482.25</v>
          </cell>
          <cell r="GO158">
            <v>1.2500000000000001E-2</v>
          </cell>
          <cell r="GP158">
            <v>-640.70000000000005</v>
          </cell>
          <cell r="GQ158" t="str">
            <v>72-99-402-163</v>
          </cell>
          <cell r="GR158">
            <v>0</v>
          </cell>
          <cell r="GS158">
            <v>-200</v>
          </cell>
          <cell r="GV158">
            <v>0</v>
          </cell>
          <cell r="GW158">
            <v>0</v>
          </cell>
          <cell r="GX158">
            <v>-1705.53</v>
          </cell>
          <cell r="GY158">
            <v>-5406.2</v>
          </cell>
          <cell r="GZ158">
            <v>-7111.73</v>
          </cell>
          <cell r="HC158">
            <v>-7111.73</v>
          </cell>
          <cell r="HE158">
            <v>1832.6372904680002</v>
          </cell>
          <cell r="HF158">
            <v>2.6575885199999982</v>
          </cell>
          <cell r="HG158">
            <v>318.72662532000032</v>
          </cell>
          <cell r="HH158">
            <v>547.42465530000027</v>
          </cell>
          <cell r="HI158">
            <v>129.81083232000009</v>
          </cell>
          <cell r="HJ158">
            <v>251.03013795999991</v>
          </cell>
          <cell r="HK158">
            <v>137.56899363199983</v>
          </cell>
          <cell r="HL158">
            <v>141.45106014400019</v>
          </cell>
          <cell r="HM158">
            <v>303.96739727199963</v>
          </cell>
        </row>
        <row r="159">
          <cell r="B159" t="str">
            <v>72-400-164</v>
          </cell>
          <cell r="C159" t="str">
            <v>Devon-GTH00086</v>
          </cell>
          <cell r="D159" t="str">
            <v>Faxel 8H</v>
          </cell>
          <cell r="E159">
            <v>13421</v>
          </cell>
          <cell r="F159">
            <v>16514</v>
          </cell>
          <cell r="H159">
            <v>3.3622000000000001</v>
          </cell>
          <cell r="I159">
            <v>3.3622000000000001</v>
          </cell>
          <cell r="J159">
            <v>1.2652000000000001</v>
          </cell>
          <cell r="K159">
            <v>0.2266</v>
          </cell>
          <cell r="L159">
            <v>0.41980000000000001</v>
          </cell>
          <cell r="M159">
            <v>0.1363</v>
          </cell>
          <cell r="N159">
            <v>0.14940000000000001</v>
          </cell>
          <cell r="O159">
            <v>0.20469999999999999</v>
          </cell>
          <cell r="P159">
            <v>5.7641999999999998</v>
          </cell>
          <cell r="Q159">
            <v>0.56769999999999998</v>
          </cell>
          <cell r="R159">
            <v>1252</v>
          </cell>
          <cell r="T159" t="str">
            <v>PriceTableDevonNGL</v>
          </cell>
          <cell r="Y159">
            <v>41422</v>
          </cell>
          <cell r="Z159">
            <v>14.65</v>
          </cell>
          <cell r="AB159">
            <v>12770.936</v>
          </cell>
          <cell r="AC159">
            <v>15780.534</v>
          </cell>
          <cell r="AE159" t="str">
            <v>Yes</v>
          </cell>
          <cell r="AG159" t="str">
            <v>Yes</v>
          </cell>
          <cell r="AI159">
            <v>0.95</v>
          </cell>
          <cell r="AK159">
            <v>44910.997000000003</v>
          </cell>
          <cell r="AL159">
            <v>44910.997000000003</v>
          </cell>
          <cell r="AM159">
            <v>16900.062999999998</v>
          </cell>
          <cell r="AN159">
            <v>3026.837</v>
          </cell>
          <cell r="AO159">
            <v>5607.53</v>
          </cell>
          <cell r="AP159">
            <v>1820.644</v>
          </cell>
          <cell r="AQ159">
            <v>1995.6289999999999</v>
          </cell>
          <cell r="AR159">
            <v>2734.3049999999998</v>
          </cell>
          <cell r="AS159">
            <v>121907.00199999999</v>
          </cell>
          <cell r="AU159">
            <v>42938.440999999999</v>
          </cell>
          <cell r="AV159">
            <v>42938.440999999999</v>
          </cell>
          <cell r="AW159">
            <v>16157.788</v>
          </cell>
          <cell r="AX159">
            <v>2893.8939999999998</v>
          </cell>
          <cell r="AY159">
            <v>5361.2389999999996</v>
          </cell>
          <cell r="AZ159">
            <v>1740.6790000000001</v>
          </cell>
          <cell r="BA159">
            <v>1907.9780000000001</v>
          </cell>
          <cell r="BB159">
            <v>2614.2109999999998</v>
          </cell>
          <cell r="BC159">
            <v>116552.671</v>
          </cell>
          <cell r="BE159">
            <v>302.92</v>
          </cell>
          <cell r="BF159">
            <v>36330.618999999999</v>
          </cell>
          <cell r="BG159">
            <v>16566.346000000001</v>
          </cell>
          <cell r="BH159">
            <v>2681.0650000000001</v>
          </cell>
          <cell r="BI159">
            <v>5966.0789999999997</v>
          </cell>
          <cell r="BJ159">
            <v>1781.7929999999999</v>
          </cell>
          <cell r="BK159">
            <v>1962.152</v>
          </cell>
          <cell r="BL159">
            <v>2744.4830000000002</v>
          </cell>
          <cell r="BM159">
            <v>68335.456999999995</v>
          </cell>
          <cell r="BO159">
            <v>302.92</v>
          </cell>
          <cell r="BP159">
            <v>36330.618999999999</v>
          </cell>
          <cell r="BQ159">
            <v>16566.347000000002</v>
          </cell>
          <cell r="BR159">
            <v>2681.0650000000001</v>
          </cell>
          <cell r="BS159">
            <v>5966.0789999999997</v>
          </cell>
          <cell r="BT159">
            <v>1781.7940000000001</v>
          </cell>
          <cell r="BU159">
            <v>1962.152</v>
          </cell>
          <cell r="BV159">
            <v>2744.4839999999999</v>
          </cell>
          <cell r="BW159">
            <v>68335.459999999992</v>
          </cell>
          <cell r="BY159">
            <v>0</v>
          </cell>
          <cell r="BZ159">
            <v>0</v>
          </cell>
          <cell r="CA159">
            <v>0</v>
          </cell>
          <cell r="CB159">
            <v>0</v>
          </cell>
          <cell r="CC159">
            <v>0</v>
          </cell>
          <cell r="CD159">
            <v>0</v>
          </cell>
          <cell r="CE159">
            <v>0</v>
          </cell>
          <cell r="CF159">
            <v>0</v>
          </cell>
          <cell r="CG159">
            <v>0</v>
          </cell>
          <cell r="CI159">
            <v>287.774</v>
          </cell>
          <cell r="CJ159">
            <v>34514.088000000003</v>
          </cell>
          <cell r="CK159">
            <v>15738.029</v>
          </cell>
          <cell r="CL159">
            <v>2547.0120000000002</v>
          </cell>
          <cell r="CM159">
            <v>5667.7749999999996</v>
          </cell>
          <cell r="CN159">
            <v>1692.703</v>
          </cell>
          <cell r="CO159">
            <v>1864.0440000000001</v>
          </cell>
          <cell r="CP159">
            <v>2607.259</v>
          </cell>
          <cell r="CQ159">
            <v>64918.684000000008</v>
          </cell>
          <cell r="CS159">
            <v>17.971</v>
          </cell>
          <cell r="CT159">
            <v>1366.239</v>
          </cell>
          <cell r="CU159">
            <v>604.76</v>
          </cell>
          <cell r="CV159">
            <v>82.397999999999996</v>
          </cell>
          <cell r="CW159">
            <v>190.32400000000001</v>
          </cell>
          <cell r="CX159">
            <v>49</v>
          </cell>
          <cell r="CY159">
            <v>54.441000000000003</v>
          </cell>
          <cell r="CZ159">
            <v>67.120999999999995</v>
          </cell>
          <cell r="DB159">
            <v>18.093</v>
          </cell>
          <cell r="DC159">
            <v>2410.1729999999998</v>
          </cell>
          <cell r="DD159">
            <v>1516.864</v>
          </cell>
          <cell r="DE159">
            <v>267.11399999999998</v>
          </cell>
          <cell r="DF159">
            <v>618.92100000000005</v>
          </cell>
          <cell r="DG159">
            <v>195.42699999999999</v>
          </cell>
          <cell r="DH159">
            <v>217.54400000000001</v>
          </cell>
          <cell r="DI159">
            <v>323.74700000000001</v>
          </cell>
          <cell r="DJ159">
            <v>5567.8829999999998</v>
          </cell>
          <cell r="DL159">
            <v>0.22062000000000001</v>
          </cell>
          <cell r="DM159">
            <v>0.22062000000000001</v>
          </cell>
          <cell r="DN159">
            <v>0.87283500000000003</v>
          </cell>
          <cell r="DO159">
            <v>1.1972959999999999</v>
          </cell>
          <cell r="DP159">
            <v>1.18468</v>
          </cell>
          <cell r="DQ159">
            <v>1.986728</v>
          </cell>
          <cell r="DS159">
            <v>0</v>
          </cell>
          <cell r="DT159">
            <v>0</v>
          </cell>
          <cell r="DU159">
            <v>0</v>
          </cell>
          <cell r="DV159">
            <v>0</v>
          </cell>
          <cell r="DW159">
            <v>0</v>
          </cell>
          <cell r="DX159">
            <v>0</v>
          </cell>
          <cell r="DY159">
            <v>0</v>
          </cell>
          <cell r="DZ159">
            <v>0</v>
          </cell>
          <cell r="EA159">
            <v>0</v>
          </cell>
          <cell r="EC159">
            <v>0</v>
          </cell>
          <cell r="ED159">
            <v>0</v>
          </cell>
          <cell r="EE159">
            <v>0</v>
          </cell>
          <cell r="EF159">
            <v>0</v>
          </cell>
          <cell r="EG159">
            <v>0</v>
          </cell>
          <cell r="EH159">
            <v>0</v>
          </cell>
          <cell r="EI159">
            <v>0</v>
          </cell>
          <cell r="EJ159">
            <v>0</v>
          </cell>
          <cell r="EK159">
            <v>0</v>
          </cell>
          <cell r="EM159">
            <v>297.26400000000001</v>
          </cell>
          <cell r="EN159">
            <v>300.072</v>
          </cell>
          <cell r="EP159">
            <v>344.26499999999999</v>
          </cell>
          <cell r="EQ159">
            <v>350.06700000000001</v>
          </cell>
          <cell r="ES159">
            <v>63.378</v>
          </cell>
          <cell r="ET159">
            <v>73.361999999999995</v>
          </cell>
          <cell r="EX159">
            <v>13357.621999999999</v>
          </cell>
          <cell r="EY159">
            <v>16440.637999999999</v>
          </cell>
          <cell r="FA159">
            <v>3.1840000000000002</v>
          </cell>
          <cell r="FB159">
            <v>3.9119999999999999</v>
          </cell>
          <cell r="FC159">
            <v>286.678</v>
          </cell>
          <cell r="FD159">
            <v>368.26</v>
          </cell>
          <cell r="FE159">
            <v>132.392</v>
          </cell>
          <cell r="FF159">
            <v>159.916</v>
          </cell>
          <cell r="FK159">
            <v>10222.615999999998</v>
          </cell>
          <cell r="FL159">
            <v>10364.482</v>
          </cell>
          <cell r="FM159">
            <v>10278.526</v>
          </cell>
          <cell r="FN159">
            <v>228.34100000000001</v>
          </cell>
          <cell r="FO159">
            <v>108.268</v>
          </cell>
          <cell r="FP159">
            <v>1191.9380000000001</v>
          </cell>
          <cell r="FQ159">
            <v>8835.9349999999995</v>
          </cell>
          <cell r="FR159">
            <v>10364.482</v>
          </cell>
          <cell r="FS159">
            <v>0</v>
          </cell>
          <cell r="FU159">
            <v>0.08</v>
          </cell>
          <cell r="FV159">
            <v>-1262.44</v>
          </cell>
          <cell r="FW159">
            <v>0</v>
          </cell>
          <cell r="FX159">
            <v>0</v>
          </cell>
          <cell r="FY159">
            <v>0</v>
          </cell>
          <cell r="FZ159">
            <v>255</v>
          </cell>
          <cell r="GA159">
            <v>0.1</v>
          </cell>
          <cell r="GB159">
            <v>-1342.1</v>
          </cell>
          <cell r="GE159">
            <v>0.25</v>
          </cell>
          <cell r="GF159">
            <v>-4128.5</v>
          </cell>
          <cell r="GO159">
            <v>1.2500000000000001E-2</v>
          </cell>
          <cell r="GP159">
            <v>-811.48</v>
          </cell>
          <cell r="GQ159" t="str">
            <v xml:space="preserve"> </v>
          </cell>
          <cell r="GR159">
            <v>0</v>
          </cell>
          <cell r="GS159">
            <v>0</v>
          </cell>
          <cell r="GV159">
            <v>0</v>
          </cell>
          <cell r="GW159">
            <v>0</v>
          </cell>
          <cell r="GX159">
            <v>-2073.92</v>
          </cell>
          <cell r="GY159">
            <v>-5470.6</v>
          </cell>
          <cell r="GZ159">
            <v>-7544.52</v>
          </cell>
          <cell r="HC159">
            <v>-7544.52</v>
          </cell>
          <cell r="HE159">
            <v>2285.5228230589996</v>
          </cell>
          <cell r="HF159">
            <v>3.3415105200000035</v>
          </cell>
          <cell r="HG159">
            <v>400.76306921999901</v>
          </cell>
          <cell r="HH159">
            <v>722.98406869500081</v>
          </cell>
          <cell r="HI159">
            <v>160.50112068799984</v>
          </cell>
          <cell r="HJ159">
            <v>353.39478272000008</v>
          </cell>
          <cell r="HK159">
            <v>176.99759751999983</v>
          </cell>
          <cell r="HL159">
            <v>194.9139106239999</v>
          </cell>
          <cell r="HM159">
            <v>272.6267630720003</v>
          </cell>
        </row>
        <row r="160">
          <cell r="B160" t="str">
            <v>72-400-165</v>
          </cell>
          <cell r="C160" t="str">
            <v>Devon-GTH00086</v>
          </cell>
          <cell r="D160" t="str">
            <v>Faxel 9H</v>
          </cell>
          <cell r="E160">
            <v>6014</v>
          </cell>
          <cell r="F160">
            <v>7369</v>
          </cell>
          <cell r="H160">
            <v>3.2324999999999999</v>
          </cell>
          <cell r="I160">
            <v>3.2324999999999999</v>
          </cell>
          <cell r="J160">
            <v>1.1957</v>
          </cell>
          <cell r="K160">
            <v>0.2198</v>
          </cell>
          <cell r="L160">
            <v>0.39589999999999997</v>
          </cell>
          <cell r="M160">
            <v>0.1336</v>
          </cell>
          <cell r="N160">
            <v>0.14460000000000001</v>
          </cell>
          <cell r="O160">
            <v>0.26650000000000001</v>
          </cell>
          <cell r="P160">
            <v>5.5885999999999996</v>
          </cell>
          <cell r="Q160">
            <v>0.5081</v>
          </cell>
          <cell r="R160">
            <v>1247.4000000000001</v>
          </cell>
          <cell r="T160" t="str">
            <v>PriceTableDevonNGL</v>
          </cell>
          <cell r="Y160">
            <v>41422</v>
          </cell>
          <cell r="Z160">
            <v>14.65</v>
          </cell>
          <cell r="AB160">
            <v>5722.817</v>
          </cell>
          <cell r="AC160">
            <v>7041.7070000000003</v>
          </cell>
          <cell r="AE160" t="str">
            <v>Yes</v>
          </cell>
          <cell r="AG160" t="str">
            <v>Yes</v>
          </cell>
          <cell r="AI160">
            <v>0.95</v>
          </cell>
          <cell r="AK160">
            <v>19348.837</v>
          </cell>
          <cell r="AL160">
            <v>19348.837</v>
          </cell>
          <cell r="AM160">
            <v>7157.1239999999998</v>
          </cell>
          <cell r="AN160">
            <v>1315.6610000000001</v>
          </cell>
          <cell r="AO160">
            <v>2369.7460000000001</v>
          </cell>
          <cell r="AP160">
            <v>799.69200000000001</v>
          </cell>
          <cell r="AQ160">
            <v>865.53499999999997</v>
          </cell>
          <cell r="AR160">
            <v>1595.194</v>
          </cell>
          <cell r="AS160">
            <v>52800.626000000004</v>
          </cell>
          <cell r="AU160">
            <v>18499.006000000001</v>
          </cell>
          <cell r="AV160">
            <v>18499.006000000001</v>
          </cell>
          <cell r="AW160">
            <v>6842.7719999999999</v>
          </cell>
          <cell r="AX160">
            <v>1257.875</v>
          </cell>
          <cell r="AY160">
            <v>2265.663</v>
          </cell>
          <cell r="AZ160">
            <v>764.56799999999998</v>
          </cell>
          <cell r="BA160">
            <v>827.51900000000001</v>
          </cell>
          <cell r="BB160">
            <v>1525.1310000000001</v>
          </cell>
          <cell r="BC160">
            <v>50481.54</v>
          </cell>
          <cell r="BE160">
            <v>130.506</v>
          </cell>
          <cell r="BF160">
            <v>15652.184999999999</v>
          </cell>
          <cell r="BG160">
            <v>7015.7960000000003</v>
          </cell>
          <cell r="BH160">
            <v>1165.366</v>
          </cell>
          <cell r="BI160">
            <v>2521.2689999999998</v>
          </cell>
          <cell r="BJ160">
            <v>782.62699999999995</v>
          </cell>
          <cell r="BK160">
            <v>851.01599999999996</v>
          </cell>
          <cell r="BL160">
            <v>1601.1320000000001</v>
          </cell>
          <cell r="BM160">
            <v>29719.897000000004</v>
          </cell>
          <cell r="BO160">
            <v>130.506</v>
          </cell>
          <cell r="BP160">
            <v>15652.183000000001</v>
          </cell>
          <cell r="BQ160">
            <v>7015.7950000000001</v>
          </cell>
          <cell r="BR160">
            <v>1165.366</v>
          </cell>
          <cell r="BS160">
            <v>2521.2689999999998</v>
          </cell>
          <cell r="BT160">
            <v>782.62699999999995</v>
          </cell>
          <cell r="BU160">
            <v>851.01499999999999</v>
          </cell>
          <cell r="BV160">
            <v>1601.1320000000001</v>
          </cell>
          <cell r="BW160">
            <v>29719.893</v>
          </cell>
          <cell r="BY160">
            <v>0</v>
          </cell>
          <cell r="BZ160">
            <v>0</v>
          </cell>
          <cell r="CA160">
            <v>0</v>
          </cell>
          <cell r="CB160">
            <v>0</v>
          </cell>
          <cell r="CC160">
            <v>0</v>
          </cell>
          <cell r="CD160">
            <v>0</v>
          </cell>
          <cell r="CE160">
            <v>0</v>
          </cell>
          <cell r="CF160">
            <v>0</v>
          </cell>
          <cell r="CG160">
            <v>0</v>
          </cell>
          <cell r="CI160">
            <v>123.98099999999999</v>
          </cell>
          <cell r="CJ160">
            <v>14869.575999999999</v>
          </cell>
          <cell r="CK160">
            <v>6665.0060000000003</v>
          </cell>
          <cell r="CL160">
            <v>1107.098</v>
          </cell>
          <cell r="CM160">
            <v>2395.2060000000001</v>
          </cell>
          <cell r="CN160">
            <v>743.49599999999998</v>
          </cell>
          <cell r="CO160">
            <v>808.46500000000003</v>
          </cell>
          <cell r="CP160">
            <v>1521.075</v>
          </cell>
          <cell r="CQ160">
            <v>28233.902999999998</v>
          </cell>
          <cell r="CS160">
            <v>7.742</v>
          </cell>
          <cell r="CT160">
            <v>588.61099999999999</v>
          </cell>
          <cell r="CU160">
            <v>256.11399999999998</v>
          </cell>
          <cell r="CV160">
            <v>35.814999999999998</v>
          </cell>
          <cell r="CW160">
            <v>80.430999999999997</v>
          </cell>
          <cell r="CX160">
            <v>21.521999999999998</v>
          </cell>
          <cell r="CY160">
            <v>23.611999999999998</v>
          </cell>
          <cell r="CZ160">
            <v>39.158000000000001</v>
          </cell>
          <cell r="DB160">
            <v>7.7949999999999999</v>
          </cell>
          <cell r="DC160">
            <v>1038.366</v>
          </cell>
          <cell r="DD160">
            <v>642.38699999999994</v>
          </cell>
          <cell r="DE160">
            <v>116.105</v>
          </cell>
          <cell r="DF160">
            <v>261.55599999999998</v>
          </cell>
          <cell r="DG160">
            <v>85.838999999999999</v>
          </cell>
          <cell r="DH160">
            <v>94.352000000000004</v>
          </cell>
          <cell r="DI160">
            <v>188.874</v>
          </cell>
          <cell r="DJ160">
            <v>2435.2739999999994</v>
          </cell>
          <cell r="DL160">
            <v>0.22062000000000001</v>
          </cell>
          <cell r="DM160">
            <v>0.22062000000000001</v>
          </cell>
          <cell r="DN160">
            <v>0.87283500000000003</v>
          </cell>
          <cell r="DO160">
            <v>1.1972959999999999</v>
          </cell>
          <cell r="DP160">
            <v>1.18468</v>
          </cell>
          <cell r="DQ160">
            <v>1.986728</v>
          </cell>
          <cell r="DS160">
            <v>0</v>
          </cell>
          <cell r="DT160">
            <v>0</v>
          </cell>
          <cell r="DU160">
            <v>0</v>
          </cell>
          <cell r="DV160">
            <v>0</v>
          </cell>
          <cell r="DW160">
            <v>0</v>
          </cell>
          <cell r="DX160">
            <v>0</v>
          </cell>
          <cell r="DY160">
            <v>0</v>
          </cell>
          <cell r="DZ160">
            <v>0</v>
          </cell>
          <cell r="EA160">
            <v>0</v>
          </cell>
          <cell r="EC160">
            <v>0</v>
          </cell>
          <cell r="ED160">
            <v>0</v>
          </cell>
          <cell r="EE160">
            <v>0</v>
          </cell>
          <cell r="EF160">
            <v>0</v>
          </cell>
          <cell r="EG160">
            <v>0</v>
          </cell>
          <cell r="EH160">
            <v>0</v>
          </cell>
          <cell r="EI160">
            <v>0</v>
          </cell>
          <cell r="EJ160">
            <v>0</v>
          </cell>
          <cell r="EK160">
            <v>0</v>
          </cell>
          <cell r="EM160">
            <v>132.648</v>
          </cell>
          <cell r="EN160">
            <v>133.9</v>
          </cell>
          <cell r="EP160">
            <v>153.62</v>
          </cell>
          <cell r="EQ160">
            <v>156.209</v>
          </cell>
          <cell r="ES160">
            <v>28.280999999999999</v>
          </cell>
          <cell r="ET160">
            <v>32.735999999999997</v>
          </cell>
          <cell r="EX160">
            <v>5985.7190000000001</v>
          </cell>
          <cell r="EY160">
            <v>7336.2640000000001</v>
          </cell>
          <cell r="FA160">
            <v>1.427</v>
          </cell>
          <cell r="FB160">
            <v>1.746</v>
          </cell>
          <cell r="FC160">
            <v>128.464</v>
          </cell>
          <cell r="FD160">
            <v>164.328</v>
          </cell>
          <cell r="FE160">
            <v>59.326000000000001</v>
          </cell>
          <cell r="FF160">
            <v>71.358999999999995</v>
          </cell>
          <cell r="FK160">
            <v>4610.8810000000012</v>
          </cell>
          <cell r="FL160">
            <v>4674.8689999999997</v>
          </cell>
          <cell r="FM160">
            <v>4636.0990000000002</v>
          </cell>
          <cell r="FN160">
            <v>102.992</v>
          </cell>
          <cell r="FO160">
            <v>48.834000000000003</v>
          </cell>
          <cell r="FP160">
            <v>537.62</v>
          </cell>
          <cell r="FQ160">
            <v>3985.4229999999998</v>
          </cell>
          <cell r="FR160">
            <v>4674.8689999999997</v>
          </cell>
          <cell r="FS160">
            <v>0</v>
          </cell>
          <cell r="FU160">
            <v>0.08</v>
          </cell>
          <cell r="FV160">
            <v>-563.34</v>
          </cell>
          <cell r="FW160">
            <v>0</v>
          </cell>
          <cell r="FX160">
            <v>0</v>
          </cell>
          <cell r="FY160">
            <v>0</v>
          </cell>
          <cell r="FZ160">
            <v>236.6</v>
          </cell>
          <cell r="GA160">
            <v>0.15</v>
          </cell>
          <cell r="GB160">
            <v>-902.1</v>
          </cell>
          <cell r="GE160">
            <v>0.25</v>
          </cell>
          <cell r="GF160">
            <v>-1842.25</v>
          </cell>
          <cell r="GO160">
            <v>1.2500000000000001E-2</v>
          </cell>
          <cell r="GP160">
            <v>-352.92</v>
          </cell>
          <cell r="GQ160" t="str">
            <v>72-402-165</v>
          </cell>
          <cell r="GR160">
            <v>378</v>
          </cell>
          <cell r="GS160">
            <v>-200</v>
          </cell>
          <cell r="GV160">
            <v>0</v>
          </cell>
          <cell r="GW160">
            <v>0</v>
          </cell>
          <cell r="GX160">
            <v>-916.26</v>
          </cell>
          <cell r="GY160">
            <v>-2944.35</v>
          </cell>
          <cell r="GZ160">
            <v>-3860.61</v>
          </cell>
          <cell r="HC160">
            <v>-3860.61</v>
          </cell>
          <cell r="HE160">
            <v>1020.7202908899997</v>
          </cell>
          <cell r="HF160">
            <v>1.4395455000000013</v>
          </cell>
          <cell r="HG160">
            <v>172.6591975800001</v>
          </cell>
          <cell r="HH160">
            <v>306.18178964999998</v>
          </cell>
          <cell r="HI160">
            <v>69.764043328000028</v>
          </cell>
          <cell r="HJ160">
            <v>149.34431483999958</v>
          </cell>
          <cell r="HK160">
            <v>77.742653367999949</v>
          </cell>
          <cell r="HL160">
            <v>84.537263127999864</v>
          </cell>
          <cell r="HM160">
            <v>159.05148349600003</v>
          </cell>
        </row>
        <row r="161">
          <cell r="B161" t="str">
            <v>72-400-167</v>
          </cell>
          <cell r="C161" t="str">
            <v>Devon-GTH00086</v>
          </cell>
          <cell r="D161" t="str">
            <v>JE Carter (SA) 6H</v>
          </cell>
          <cell r="E161">
            <v>25219</v>
          </cell>
          <cell r="F161">
            <v>31488</v>
          </cell>
          <cell r="H161">
            <v>3.4199000000000002</v>
          </cell>
          <cell r="I161">
            <v>3.4199000000000002</v>
          </cell>
          <cell r="J161">
            <v>1.3697999999999999</v>
          </cell>
          <cell r="K161">
            <v>0.2636</v>
          </cell>
          <cell r="L161">
            <v>0.4602</v>
          </cell>
          <cell r="M161">
            <v>0.15429999999999999</v>
          </cell>
          <cell r="N161">
            <v>0.16639999999999999</v>
          </cell>
          <cell r="O161">
            <v>0.23350000000000001</v>
          </cell>
          <cell r="P161">
            <v>6.0677000000000003</v>
          </cell>
          <cell r="Q161">
            <v>0.47139999999999999</v>
          </cell>
          <cell r="R161">
            <v>1270.5999999999999</v>
          </cell>
          <cell r="T161" t="str">
            <v>PriceTableDevonNGL</v>
          </cell>
          <cell r="Y161">
            <v>41404</v>
          </cell>
          <cell r="Z161">
            <v>14.65</v>
          </cell>
          <cell r="AB161">
            <v>23995.807000000001</v>
          </cell>
          <cell r="AC161">
            <v>30089.468000000001</v>
          </cell>
          <cell r="AE161" t="str">
            <v>Yes</v>
          </cell>
          <cell r="AG161" t="str">
            <v>Yes</v>
          </cell>
          <cell r="AI161">
            <v>0.95</v>
          </cell>
          <cell r="AK161">
            <v>85833.18</v>
          </cell>
          <cell r="AL161">
            <v>85833.18</v>
          </cell>
          <cell r="AM161">
            <v>34379.453000000001</v>
          </cell>
          <cell r="AN161">
            <v>6615.8739999999998</v>
          </cell>
          <cell r="AO161">
            <v>11550.171</v>
          </cell>
          <cell r="AP161">
            <v>3872.645</v>
          </cell>
          <cell r="AQ161">
            <v>4176.3329999999996</v>
          </cell>
          <cell r="AR161">
            <v>5860.4189999999999</v>
          </cell>
          <cell r="AS161">
            <v>238121.255</v>
          </cell>
          <cell r="AU161">
            <v>82063.259999999995</v>
          </cell>
          <cell r="AV161">
            <v>82063.259999999995</v>
          </cell>
          <cell r="AW161">
            <v>32869.455999999998</v>
          </cell>
          <cell r="AX161">
            <v>6325.2950000000001</v>
          </cell>
          <cell r="AY161">
            <v>11042.87</v>
          </cell>
          <cell r="AZ161">
            <v>3702.5529999999999</v>
          </cell>
          <cell r="BA161">
            <v>3992.902</v>
          </cell>
          <cell r="BB161">
            <v>5603.0209999999997</v>
          </cell>
          <cell r="BC161">
            <v>227662.61700000003</v>
          </cell>
          <cell r="BE161">
            <v>578.93700000000001</v>
          </cell>
          <cell r="BF161">
            <v>69434.498999999996</v>
          </cell>
          <cell r="BG161">
            <v>33700.58</v>
          </cell>
          <cell r="BH161">
            <v>5860.107</v>
          </cell>
          <cell r="BI161">
            <v>12288.696</v>
          </cell>
          <cell r="BJ161">
            <v>3790.0059999999999</v>
          </cell>
          <cell r="BK161">
            <v>4106.2749999999996</v>
          </cell>
          <cell r="BL161">
            <v>5882.2330000000002</v>
          </cell>
          <cell r="BM161">
            <v>135641.33299999998</v>
          </cell>
          <cell r="BO161">
            <v>578.93700000000001</v>
          </cell>
          <cell r="BP161">
            <v>69434.497000000003</v>
          </cell>
          <cell r="BQ161">
            <v>33700.578000000001</v>
          </cell>
          <cell r="BR161">
            <v>5860.1059999999998</v>
          </cell>
          <cell r="BS161">
            <v>12288.696</v>
          </cell>
          <cell r="BT161">
            <v>3790.0070000000001</v>
          </cell>
          <cell r="BU161">
            <v>4106.2749999999996</v>
          </cell>
          <cell r="BV161">
            <v>5882.2340000000004</v>
          </cell>
          <cell r="BW161">
            <v>135641.33000000002</v>
          </cell>
          <cell r="BY161">
            <v>0</v>
          </cell>
          <cell r="BZ161">
            <v>0</v>
          </cell>
          <cell r="CA161">
            <v>0</v>
          </cell>
          <cell r="CB161">
            <v>0</v>
          </cell>
          <cell r="CC161">
            <v>0</v>
          </cell>
          <cell r="CD161">
            <v>0</v>
          </cell>
          <cell r="CE161">
            <v>0</v>
          </cell>
          <cell r="CF161">
            <v>0</v>
          </cell>
          <cell r="CG161">
            <v>0</v>
          </cell>
          <cell r="CI161">
            <v>549.99</v>
          </cell>
          <cell r="CJ161">
            <v>65962.774000000005</v>
          </cell>
          <cell r="CK161">
            <v>32015.550999999999</v>
          </cell>
          <cell r="CL161">
            <v>5567.1019999999999</v>
          </cell>
          <cell r="CM161">
            <v>11674.261</v>
          </cell>
          <cell r="CN161">
            <v>3600.5059999999999</v>
          </cell>
          <cell r="CO161">
            <v>3900.9609999999998</v>
          </cell>
          <cell r="CP161">
            <v>5588.1210000000001</v>
          </cell>
          <cell r="CQ161">
            <v>128859.26599999999</v>
          </cell>
          <cell r="CS161">
            <v>34.345999999999997</v>
          </cell>
          <cell r="CT161">
            <v>2611.1329999999998</v>
          </cell>
          <cell r="CU161">
            <v>1230.251</v>
          </cell>
          <cell r="CV161">
            <v>180.09899999999999</v>
          </cell>
          <cell r="CW161">
            <v>392.02199999999999</v>
          </cell>
          <cell r="CX161">
            <v>104.226</v>
          </cell>
          <cell r="CY161">
            <v>113.931</v>
          </cell>
          <cell r="CZ161">
            <v>143.86000000000001</v>
          </cell>
          <cell r="DB161">
            <v>34.579000000000001</v>
          </cell>
          <cell r="DC161">
            <v>4606.2849999999999</v>
          </cell>
          <cell r="DD161">
            <v>3085.7260000000001</v>
          </cell>
          <cell r="DE161">
            <v>583.84199999999998</v>
          </cell>
          <cell r="DF161">
            <v>1274.829</v>
          </cell>
          <cell r="DG161">
            <v>415.68799999999999</v>
          </cell>
          <cell r="DH161">
            <v>455.26299999999998</v>
          </cell>
          <cell r="DI161">
            <v>693.88599999999997</v>
          </cell>
          <cell r="DJ161">
            <v>11150.098000000002</v>
          </cell>
          <cell r="DL161">
            <v>0.22062000000000001</v>
          </cell>
          <cell r="DM161">
            <v>0.22062000000000001</v>
          </cell>
          <cell r="DN161">
            <v>0.87283500000000003</v>
          </cell>
          <cell r="DO161">
            <v>1.1972959999999999</v>
          </cell>
          <cell r="DP161">
            <v>1.18468</v>
          </cell>
          <cell r="DQ161">
            <v>1.986728</v>
          </cell>
          <cell r="DS161">
            <v>0</v>
          </cell>
          <cell r="DT161">
            <v>0</v>
          </cell>
          <cell r="DU161">
            <v>0</v>
          </cell>
          <cell r="DV161">
            <v>0</v>
          </cell>
          <cell r="DW161">
            <v>0</v>
          </cell>
          <cell r="DX161">
            <v>0</v>
          </cell>
          <cell r="DY161">
            <v>0</v>
          </cell>
          <cell r="DZ161">
            <v>0</v>
          </cell>
          <cell r="EA161">
            <v>0</v>
          </cell>
          <cell r="EC161">
            <v>0</v>
          </cell>
          <cell r="ED161">
            <v>0</v>
          </cell>
          <cell r="EE161">
            <v>0</v>
          </cell>
          <cell r="EF161">
            <v>0</v>
          </cell>
          <cell r="EG161">
            <v>0</v>
          </cell>
          <cell r="EH161">
            <v>0</v>
          </cell>
          <cell r="EI161">
            <v>0</v>
          </cell>
          <cell r="EJ161">
            <v>0</v>
          </cell>
          <cell r="EK161">
            <v>0</v>
          </cell>
          <cell r="EM161">
            <v>566.80700000000002</v>
          </cell>
          <cell r="EN161">
            <v>572.16100000000006</v>
          </cell>
          <cell r="EP161">
            <v>656.42499999999995</v>
          </cell>
          <cell r="EQ161">
            <v>667.48900000000003</v>
          </cell>
          <cell r="ES161">
            <v>120.845</v>
          </cell>
          <cell r="ET161">
            <v>139.88200000000001</v>
          </cell>
          <cell r="EX161">
            <v>25098.154999999999</v>
          </cell>
          <cell r="EY161">
            <v>31348.117999999999</v>
          </cell>
          <cell r="FA161">
            <v>5.9820000000000002</v>
          </cell>
          <cell r="FB161">
            <v>7.4589999999999996</v>
          </cell>
          <cell r="FC161">
            <v>538.65</v>
          </cell>
          <cell r="FD161">
            <v>702.178</v>
          </cell>
          <cell r="FE161">
            <v>248.756</v>
          </cell>
          <cell r="FF161">
            <v>304.91899999999998</v>
          </cell>
          <cell r="FK161">
            <v>18958.369999999995</v>
          </cell>
          <cell r="FL161">
            <v>19221.467000000001</v>
          </cell>
          <cell r="FM161">
            <v>19062.058000000001</v>
          </cell>
          <cell r="FN161">
            <v>423.47</v>
          </cell>
          <cell r="FO161">
            <v>200.78800000000001</v>
          </cell>
          <cell r="FP161">
            <v>2210.511</v>
          </cell>
          <cell r="FQ161">
            <v>16386.698</v>
          </cell>
          <cell r="FR161">
            <v>19221.467000000001</v>
          </cell>
          <cell r="FS161">
            <v>0</v>
          </cell>
          <cell r="FU161">
            <v>0.08</v>
          </cell>
          <cell r="FV161">
            <v>-2407.16</v>
          </cell>
          <cell r="FW161">
            <v>0</v>
          </cell>
          <cell r="FX161">
            <v>0</v>
          </cell>
          <cell r="FY161">
            <v>0</v>
          </cell>
          <cell r="FZ161">
            <v>155.69999999999999</v>
          </cell>
          <cell r="GA161">
            <v>0.15</v>
          </cell>
          <cell r="GB161">
            <v>-3782.85</v>
          </cell>
          <cell r="GE161">
            <v>0.25</v>
          </cell>
          <cell r="GF161">
            <v>-7872</v>
          </cell>
          <cell r="GO161">
            <v>1.2500000000000001E-2</v>
          </cell>
          <cell r="GP161">
            <v>-1610.74</v>
          </cell>
          <cell r="GQ161" t="str">
            <v>72-99-402-167</v>
          </cell>
          <cell r="GR161">
            <v>0</v>
          </cell>
          <cell r="GS161">
            <v>-200</v>
          </cell>
          <cell r="GV161">
            <v>0</v>
          </cell>
          <cell r="GW161">
            <v>0</v>
          </cell>
          <cell r="GX161">
            <v>-4017.8999999999996</v>
          </cell>
          <cell r="GY161">
            <v>-11854.85</v>
          </cell>
          <cell r="GZ161">
            <v>-15872.75</v>
          </cell>
          <cell r="HC161">
            <v>-15872.75</v>
          </cell>
          <cell r="HE161">
            <v>4690.5016882630007</v>
          </cell>
          <cell r="HF161">
            <v>6.3862871400000012</v>
          </cell>
          <cell r="HG161">
            <v>765.9319694999981</v>
          </cell>
          <cell r="HH161">
            <v>1470.7522872150021</v>
          </cell>
          <cell r="HI161">
            <v>350.8137144800001</v>
          </cell>
          <cell r="HJ161">
            <v>727.9088557999994</v>
          </cell>
          <cell r="HK161">
            <v>376.48495600000001</v>
          </cell>
          <cell r="HL161">
            <v>407.90307259199972</v>
          </cell>
          <cell r="HM161">
            <v>584.32054553600017</v>
          </cell>
        </row>
        <row r="162">
          <cell r="B162" t="str">
            <v>72-400-168</v>
          </cell>
          <cell r="C162" t="str">
            <v>Devon-GTH00086</v>
          </cell>
          <cell r="D162" t="str">
            <v>Gates Edwards 2H</v>
          </cell>
          <cell r="E162">
            <v>14442</v>
          </cell>
          <cell r="F162">
            <v>17660</v>
          </cell>
          <cell r="H162">
            <v>3.3182</v>
          </cell>
          <cell r="I162">
            <v>3.3182</v>
          </cell>
          <cell r="J162">
            <v>1.2672000000000001</v>
          </cell>
          <cell r="K162">
            <v>0.20300000000000001</v>
          </cell>
          <cell r="L162">
            <v>0.40089999999999998</v>
          </cell>
          <cell r="M162">
            <v>0.12</v>
          </cell>
          <cell r="N162">
            <v>0.13370000000000001</v>
          </cell>
          <cell r="O162">
            <v>0.23169999999999999</v>
          </cell>
          <cell r="P162">
            <v>5.6746999999999996</v>
          </cell>
          <cell r="Q162">
            <v>0.44500000000000001</v>
          </cell>
          <cell r="R162">
            <v>1244.5999999999999</v>
          </cell>
          <cell r="T162" t="str">
            <v>PriceTableDevonNGL</v>
          </cell>
          <cell r="Y162">
            <v>41414</v>
          </cell>
          <cell r="Z162">
            <v>14.65</v>
          </cell>
          <cell r="AB162">
            <v>13742.887000000001</v>
          </cell>
          <cell r="AC162">
            <v>16875.634999999998</v>
          </cell>
          <cell r="AE162" t="str">
            <v>Yes</v>
          </cell>
          <cell r="AG162" t="str">
            <v>Yes</v>
          </cell>
          <cell r="AI162">
            <v>0.95</v>
          </cell>
          <cell r="AK162">
            <v>47696.55</v>
          </cell>
          <cell r="AL162">
            <v>47696.55</v>
          </cell>
          <cell r="AM162">
            <v>18215.017</v>
          </cell>
          <cell r="AN162">
            <v>2917.9670000000001</v>
          </cell>
          <cell r="AO162">
            <v>5762.6260000000002</v>
          </cell>
          <cell r="AP162">
            <v>1724.9069999999999</v>
          </cell>
          <cell r="AQ162">
            <v>1921.8340000000001</v>
          </cell>
          <cell r="AR162">
            <v>3330.5079999999998</v>
          </cell>
          <cell r="AS162">
            <v>129265.95900000002</v>
          </cell>
          <cell r="AU162">
            <v>45601.648000000001</v>
          </cell>
          <cell r="AV162">
            <v>45601.648000000001</v>
          </cell>
          <cell r="AW162">
            <v>17414.986000000001</v>
          </cell>
          <cell r="AX162">
            <v>2789.806</v>
          </cell>
          <cell r="AY162">
            <v>5509.5230000000001</v>
          </cell>
          <cell r="AZ162">
            <v>1649.146</v>
          </cell>
          <cell r="BA162">
            <v>1837.424</v>
          </cell>
          <cell r="BB162">
            <v>3184.2269999999999</v>
          </cell>
          <cell r="BC162">
            <v>123588.408</v>
          </cell>
          <cell r="BE162">
            <v>321.709</v>
          </cell>
          <cell r="BF162">
            <v>38583.983999999997</v>
          </cell>
          <cell r="BG162">
            <v>17855.333999999999</v>
          </cell>
          <cell r="BH162">
            <v>2584.6320000000001</v>
          </cell>
          <cell r="BI162">
            <v>6131.0919999999996</v>
          </cell>
          <cell r="BJ162">
            <v>1688.0989999999999</v>
          </cell>
          <cell r="BK162">
            <v>1889.595</v>
          </cell>
          <cell r="BL162">
            <v>3342.9050000000002</v>
          </cell>
          <cell r="BM162">
            <v>72397.349999999991</v>
          </cell>
          <cell r="BO162">
            <v>321.709</v>
          </cell>
          <cell r="BP162">
            <v>38583.983999999997</v>
          </cell>
          <cell r="BQ162">
            <v>17855.332999999999</v>
          </cell>
          <cell r="BR162">
            <v>2584.6320000000001</v>
          </cell>
          <cell r="BS162">
            <v>6131.0919999999996</v>
          </cell>
          <cell r="BT162">
            <v>1688.0989999999999</v>
          </cell>
          <cell r="BU162">
            <v>1889.595</v>
          </cell>
          <cell r="BV162">
            <v>3342.9050000000002</v>
          </cell>
          <cell r="BW162">
            <v>72397.348999999987</v>
          </cell>
          <cell r="BY162">
            <v>0</v>
          </cell>
          <cell r="BZ162">
            <v>0</v>
          </cell>
          <cell r="CA162">
            <v>0</v>
          </cell>
          <cell r="CB162">
            <v>0</v>
          </cell>
          <cell r="CC162">
            <v>0</v>
          </cell>
          <cell r="CD162">
            <v>0</v>
          </cell>
          <cell r="CE162">
            <v>0</v>
          </cell>
          <cell r="CF162">
            <v>0</v>
          </cell>
          <cell r="CG162">
            <v>0</v>
          </cell>
          <cell r="CI162">
            <v>305.62400000000002</v>
          </cell>
          <cell r="CJ162">
            <v>36654.785000000003</v>
          </cell>
          <cell r="CK162">
            <v>16962.566999999999</v>
          </cell>
          <cell r="CL162">
            <v>2455.4</v>
          </cell>
          <cell r="CM162">
            <v>5824.5370000000003</v>
          </cell>
          <cell r="CN162">
            <v>1603.694</v>
          </cell>
          <cell r="CO162">
            <v>1795.115</v>
          </cell>
          <cell r="CP162">
            <v>3175.76</v>
          </cell>
          <cell r="CQ162">
            <v>68777.482000000018</v>
          </cell>
          <cell r="CS162">
            <v>19.085999999999999</v>
          </cell>
          <cell r="CT162">
            <v>1450.9780000000001</v>
          </cell>
          <cell r="CU162">
            <v>651.81500000000005</v>
          </cell>
          <cell r="CV162">
            <v>79.433999999999997</v>
          </cell>
          <cell r="CW162">
            <v>195.58799999999999</v>
          </cell>
          <cell r="CX162">
            <v>46.423000000000002</v>
          </cell>
          <cell r="CY162">
            <v>52.427999999999997</v>
          </cell>
          <cell r="CZ162">
            <v>81.756</v>
          </cell>
          <cell r="DB162">
            <v>19.215</v>
          </cell>
          <cell r="DC162">
            <v>2559.6610000000001</v>
          </cell>
          <cell r="DD162">
            <v>1634.8879999999999</v>
          </cell>
          <cell r="DE162">
            <v>257.50700000000001</v>
          </cell>
          <cell r="DF162">
            <v>636.03899999999999</v>
          </cell>
          <cell r="DG162">
            <v>185.15100000000001</v>
          </cell>
          <cell r="DH162">
            <v>209.499</v>
          </cell>
          <cell r="DI162">
            <v>394.339</v>
          </cell>
          <cell r="DJ162">
            <v>5896.2989999999991</v>
          </cell>
          <cell r="DL162">
            <v>0.22062000000000001</v>
          </cell>
          <cell r="DM162">
            <v>0.22062000000000001</v>
          </cell>
          <cell r="DN162">
            <v>0.87283500000000003</v>
          </cell>
          <cell r="DO162">
            <v>1.1972959999999999</v>
          </cell>
          <cell r="DP162">
            <v>1.18468</v>
          </cell>
          <cell r="DQ162">
            <v>1.986728</v>
          </cell>
          <cell r="DS162">
            <v>0</v>
          </cell>
          <cell r="DT162">
            <v>0</v>
          </cell>
          <cell r="DU162">
            <v>0</v>
          </cell>
          <cell r="DV162">
            <v>0</v>
          </cell>
          <cell r="DW162">
            <v>0</v>
          </cell>
          <cell r="DX162">
            <v>0</v>
          </cell>
          <cell r="DY162">
            <v>0</v>
          </cell>
          <cell r="DZ162">
            <v>0</v>
          </cell>
          <cell r="EA162">
            <v>0</v>
          </cell>
          <cell r="EC162">
            <v>0</v>
          </cell>
          <cell r="ED162">
            <v>0</v>
          </cell>
          <cell r="EE162">
            <v>0</v>
          </cell>
          <cell r="EF162">
            <v>0</v>
          </cell>
          <cell r="EG162">
            <v>0</v>
          </cell>
          <cell r="EH162">
            <v>0</v>
          </cell>
          <cell r="EI162">
            <v>0</v>
          </cell>
          <cell r="EJ162">
            <v>0</v>
          </cell>
          <cell r="EK162">
            <v>0</v>
          </cell>
          <cell r="EM162">
            <v>317.89300000000003</v>
          </cell>
          <cell r="EN162">
            <v>320.89499999999998</v>
          </cell>
          <cell r="EP162">
            <v>368.15499999999997</v>
          </cell>
          <cell r="EQ162">
            <v>374.36</v>
          </cell>
          <cell r="ES162">
            <v>67.775999999999996</v>
          </cell>
          <cell r="ET162">
            <v>78.453000000000003</v>
          </cell>
          <cell r="EX162">
            <v>14374.224</v>
          </cell>
          <cell r="EY162">
            <v>17581.546999999999</v>
          </cell>
          <cell r="FA162">
            <v>3.4260000000000002</v>
          </cell>
          <cell r="FB162">
            <v>4.1840000000000002</v>
          </cell>
          <cell r="FC162">
            <v>308.49599999999998</v>
          </cell>
          <cell r="FD162">
            <v>393.81599999999997</v>
          </cell>
          <cell r="FE162">
            <v>142.46700000000001</v>
          </cell>
          <cell r="FF162">
            <v>171.01300000000001</v>
          </cell>
          <cell r="FK162">
            <v>10989.992999999999</v>
          </cell>
          <cell r="FL162">
            <v>11142.508</v>
          </cell>
          <cell r="FM162">
            <v>11050.1</v>
          </cell>
          <cell r="FN162">
            <v>245.48099999999999</v>
          </cell>
          <cell r="FO162">
            <v>116.395</v>
          </cell>
          <cell r="FP162">
            <v>1281.413</v>
          </cell>
          <cell r="FQ162">
            <v>9499.2189999999991</v>
          </cell>
          <cell r="FR162">
            <v>11142.508</v>
          </cell>
          <cell r="FS162">
            <v>0</v>
          </cell>
          <cell r="FU162">
            <v>0.08</v>
          </cell>
          <cell r="FV162">
            <v>-1350.05</v>
          </cell>
          <cell r="FW162">
            <v>0</v>
          </cell>
          <cell r="FX162">
            <v>0</v>
          </cell>
          <cell r="FY162">
            <v>0</v>
          </cell>
          <cell r="FZ162">
            <v>201.3</v>
          </cell>
          <cell r="GA162">
            <v>0.15</v>
          </cell>
          <cell r="GB162">
            <v>-2166.3000000000002</v>
          </cell>
          <cell r="GE162">
            <v>0.25</v>
          </cell>
          <cell r="GF162">
            <v>-4415</v>
          </cell>
          <cell r="GO162">
            <v>1.2500000000000001E-2</v>
          </cell>
          <cell r="GP162">
            <v>-859.72</v>
          </cell>
          <cell r="GQ162" t="str">
            <v xml:space="preserve"> </v>
          </cell>
          <cell r="GR162">
            <v>0</v>
          </cell>
          <cell r="GS162">
            <v>0</v>
          </cell>
          <cell r="GV162">
            <v>0</v>
          </cell>
          <cell r="GW162">
            <v>0</v>
          </cell>
          <cell r="GX162">
            <v>-2209.77</v>
          </cell>
          <cell r="GY162">
            <v>-6581.3</v>
          </cell>
          <cell r="GZ162">
            <v>-8791.07</v>
          </cell>
          <cell r="HC162">
            <v>-8791.07</v>
          </cell>
          <cell r="HE162">
            <v>2413.7728644369972</v>
          </cell>
          <cell r="HF162">
            <v>3.5486726999999956</v>
          </cell>
          <cell r="HG162">
            <v>425.61988337999856</v>
          </cell>
          <cell r="HH162">
            <v>779.23828444499986</v>
          </cell>
          <cell r="HI162">
            <v>154.72895667199995</v>
          </cell>
          <cell r="HJ162">
            <v>363.16957739999924</v>
          </cell>
          <cell r="HK162">
            <v>167.68977683999995</v>
          </cell>
          <cell r="HL162">
            <v>187.70606144000004</v>
          </cell>
          <cell r="HM162">
            <v>332.07165155999996</v>
          </cell>
        </row>
        <row r="163">
          <cell r="B163" t="str">
            <v>72-400-169</v>
          </cell>
          <cell r="C163" t="str">
            <v>Devon-GTH00086</v>
          </cell>
          <cell r="D163" t="str">
            <v>Landers 3H</v>
          </cell>
          <cell r="E163">
            <v>9288</v>
          </cell>
          <cell r="F163">
            <v>11090</v>
          </cell>
          <cell r="H163">
            <v>2.2096</v>
          </cell>
          <cell r="I163">
            <v>2.2096</v>
          </cell>
          <cell r="J163">
            <v>1.4457</v>
          </cell>
          <cell r="K163">
            <v>0.23469999999999999</v>
          </cell>
          <cell r="L163">
            <v>0.47739999999999999</v>
          </cell>
          <cell r="M163">
            <v>0.15260000000000001</v>
          </cell>
          <cell r="N163">
            <v>0.12790000000000001</v>
          </cell>
          <cell r="O163">
            <v>0.1832</v>
          </cell>
          <cell r="P163">
            <v>4.8311000000000002</v>
          </cell>
          <cell r="Q163">
            <v>0.4229</v>
          </cell>
          <cell r="R163">
            <v>1215.2</v>
          </cell>
          <cell r="T163" t="str">
            <v>PriceTableDevonNGL</v>
          </cell>
          <cell r="Y163">
            <v>41447</v>
          </cell>
          <cell r="Z163">
            <v>14.65</v>
          </cell>
          <cell r="AB163">
            <v>8839.366</v>
          </cell>
          <cell r="AC163">
            <v>10597.44</v>
          </cell>
          <cell r="AE163" t="str">
            <v>Yes</v>
          </cell>
          <cell r="AG163" t="str">
            <v>Yes</v>
          </cell>
          <cell r="AI163">
            <v>0.95</v>
          </cell>
          <cell r="AK163">
            <v>20428.722000000002</v>
          </cell>
          <cell r="AL163">
            <v>20428.722000000002</v>
          </cell>
          <cell r="AM163">
            <v>13366.130999999999</v>
          </cell>
          <cell r="AN163">
            <v>2169.9050000000002</v>
          </cell>
          <cell r="AO163">
            <v>4413.7730000000001</v>
          </cell>
          <cell r="AP163">
            <v>1410.854</v>
          </cell>
          <cell r="AQ163">
            <v>1182.492</v>
          </cell>
          <cell r="AR163">
            <v>1693.7639999999999</v>
          </cell>
          <cell r="AS163">
            <v>65094.363000000005</v>
          </cell>
          <cell r="AU163">
            <v>19531.463</v>
          </cell>
          <cell r="AV163">
            <v>19531.463</v>
          </cell>
          <cell r="AW163">
            <v>12779.071</v>
          </cell>
          <cell r="AX163">
            <v>2074.5990000000002</v>
          </cell>
          <cell r="AY163">
            <v>4219.9129999999996</v>
          </cell>
          <cell r="AZ163">
            <v>1348.8869999999999</v>
          </cell>
          <cell r="BA163">
            <v>1130.5550000000001</v>
          </cell>
          <cell r="BB163">
            <v>1619.3720000000001</v>
          </cell>
          <cell r="BC163">
            <v>62235.323000000011</v>
          </cell>
          <cell r="BE163">
            <v>137.79</v>
          </cell>
          <cell r="BF163">
            <v>16525.755000000001</v>
          </cell>
          <cell r="BG163">
            <v>13102.197</v>
          </cell>
          <cell r="BH163">
            <v>1922.0250000000001</v>
          </cell>
          <cell r="BI163">
            <v>4695.9920000000002</v>
          </cell>
          <cell r="BJ163">
            <v>1380.748</v>
          </cell>
          <cell r="BK163">
            <v>1162.6559999999999</v>
          </cell>
          <cell r="BL163">
            <v>1700.069</v>
          </cell>
          <cell r="BM163">
            <v>40627.232000000011</v>
          </cell>
          <cell r="BO163">
            <v>137.79</v>
          </cell>
          <cell r="BP163">
            <v>16525.755000000001</v>
          </cell>
          <cell r="BQ163">
            <v>13102.197</v>
          </cell>
          <cell r="BR163">
            <v>1922.0239999999999</v>
          </cell>
          <cell r="BS163">
            <v>4695.9920000000002</v>
          </cell>
          <cell r="BT163">
            <v>1380.7470000000001</v>
          </cell>
          <cell r="BU163">
            <v>1162.6559999999999</v>
          </cell>
          <cell r="BV163">
            <v>1700.069</v>
          </cell>
          <cell r="BW163">
            <v>40627.23000000001</v>
          </cell>
          <cell r="BY163">
            <v>0</v>
          </cell>
          <cell r="BZ163">
            <v>0</v>
          </cell>
          <cell r="CA163">
            <v>0</v>
          </cell>
          <cell r="CB163">
            <v>0</v>
          </cell>
          <cell r="CC163">
            <v>0</v>
          </cell>
          <cell r="CD163">
            <v>0</v>
          </cell>
          <cell r="CE163">
            <v>0</v>
          </cell>
          <cell r="CF163">
            <v>0</v>
          </cell>
          <cell r="CG163">
            <v>0</v>
          </cell>
          <cell r="CI163">
            <v>130.90100000000001</v>
          </cell>
          <cell r="CJ163">
            <v>15699.467000000001</v>
          </cell>
          <cell r="CK163">
            <v>12447.087</v>
          </cell>
          <cell r="CL163">
            <v>1825.924</v>
          </cell>
          <cell r="CM163">
            <v>4461.192</v>
          </cell>
          <cell r="CN163">
            <v>1311.711</v>
          </cell>
          <cell r="CO163">
            <v>1104.5229999999999</v>
          </cell>
          <cell r="CP163">
            <v>1615.066</v>
          </cell>
          <cell r="CQ163">
            <v>38595.871000000006</v>
          </cell>
          <cell r="CS163">
            <v>8.1750000000000007</v>
          </cell>
          <cell r="CT163">
            <v>621.46299999999997</v>
          </cell>
          <cell r="CU163">
            <v>478.3</v>
          </cell>
          <cell r="CV163">
            <v>59.07</v>
          </cell>
          <cell r="CW163">
            <v>149.80699999999999</v>
          </cell>
          <cell r="CX163">
            <v>37.970999999999997</v>
          </cell>
          <cell r="CY163">
            <v>32.258000000000003</v>
          </cell>
          <cell r="CZ163">
            <v>41.578000000000003</v>
          </cell>
          <cell r="DB163">
            <v>8.23</v>
          </cell>
          <cell r="DC163">
            <v>1096.319</v>
          </cell>
          <cell r="DD163">
            <v>1199.6759999999999</v>
          </cell>
          <cell r="DE163">
            <v>191.49100000000001</v>
          </cell>
          <cell r="DF163">
            <v>487.16199999999998</v>
          </cell>
          <cell r="DG163">
            <v>151.44</v>
          </cell>
          <cell r="DH163">
            <v>128.904</v>
          </cell>
          <cell r="DI163">
            <v>200.54499999999999</v>
          </cell>
          <cell r="DJ163">
            <v>3463.7669999999998</v>
          </cell>
          <cell r="DL163">
            <v>0.22062000000000001</v>
          </cell>
          <cell r="DM163">
            <v>0.22062000000000001</v>
          </cell>
          <cell r="DN163">
            <v>0.87283500000000003</v>
          </cell>
          <cell r="DO163">
            <v>1.1972959999999999</v>
          </cell>
          <cell r="DP163">
            <v>1.18468</v>
          </cell>
          <cell r="DQ163">
            <v>1.986728</v>
          </cell>
          <cell r="DS163">
            <v>0</v>
          </cell>
          <cell r="DT163">
            <v>0</v>
          </cell>
          <cell r="DU163">
            <v>0</v>
          </cell>
          <cell r="DV163">
            <v>0</v>
          </cell>
          <cell r="DW163">
            <v>0</v>
          </cell>
          <cell r="DX163">
            <v>0</v>
          </cell>
          <cell r="DY163">
            <v>0</v>
          </cell>
          <cell r="DZ163">
            <v>0</v>
          </cell>
          <cell r="EA163">
            <v>0</v>
          </cell>
          <cell r="EC163">
            <v>0</v>
          </cell>
          <cell r="ED163">
            <v>0</v>
          </cell>
          <cell r="EE163">
            <v>0</v>
          </cell>
          <cell r="EF163">
            <v>0</v>
          </cell>
          <cell r="EG163">
            <v>0</v>
          </cell>
          <cell r="EH163">
            <v>0</v>
          </cell>
          <cell r="EI163">
            <v>0</v>
          </cell>
          <cell r="EJ163">
            <v>0</v>
          </cell>
          <cell r="EK163">
            <v>0</v>
          </cell>
          <cell r="EM163">
            <v>199.62799999999999</v>
          </cell>
          <cell r="EN163">
            <v>201.51300000000001</v>
          </cell>
          <cell r="EP163">
            <v>231.191</v>
          </cell>
          <cell r="EQ163">
            <v>235.08799999999999</v>
          </cell>
          <cell r="ES163">
            <v>42.561</v>
          </cell>
          <cell r="ET163">
            <v>49.265999999999998</v>
          </cell>
          <cell r="EX163">
            <v>9245.4390000000003</v>
          </cell>
          <cell r="EY163">
            <v>11040.734</v>
          </cell>
          <cell r="FA163">
            <v>2.2040000000000002</v>
          </cell>
          <cell r="FB163">
            <v>2.6269999999999998</v>
          </cell>
          <cell r="FC163">
            <v>198.423</v>
          </cell>
          <cell r="FD163">
            <v>247.30600000000001</v>
          </cell>
          <cell r="FE163">
            <v>91.634</v>
          </cell>
          <cell r="FF163">
            <v>107.392</v>
          </cell>
          <cell r="FK163">
            <v>7140.3660000000009</v>
          </cell>
          <cell r="FL163">
            <v>7239.4570000000003</v>
          </cell>
          <cell r="FM163">
            <v>7179.4179999999997</v>
          </cell>
          <cell r="FN163">
            <v>159.49299999999999</v>
          </cell>
          <cell r="FO163">
            <v>75.623000000000005</v>
          </cell>
          <cell r="FP163">
            <v>832.55399999999997</v>
          </cell>
          <cell r="FQ163">
            <v>6171.7870000000003</v>
          </cell>
          <cell r="FR163">
            <v>7239.4570000000003</v>
          </cell>
          <cell r="FS163">
            <v>0</v>
          </cell>
          <cell r="FU163">
            <v>0.08</v>
          </cell>
          <cell r="FV163">
            <v>-847.8</v>
          </cell>
          <cell r="FW163">
            <v>0</v>
          </cell>
          <cell r="FX163">
            <v>0</v>
          </cell>
          <cell r="FY163">
            <v>0</v>
          </cell>
          <cell r="FZ163">
            <v>209.5</v>
          </cell>
          <cell r="GA163">
            <v>0.15</v>
          </cell>
          <cell r="GB163">
            <v>-1393.2</v>
          </cell>
          <cell r="GE163">
            <v>0.25</v>
          </cell>
          <cell r="GF163">
            <v>-2772.5</v>
          </cell>
          <cell r="GO163">
            <v>1.2500000000000001E-2</v>
          </cell>
          <cell r="GP163">
            <v>-482.45</v>
          </cell>
          <cell r="GQ163" t="str">
            <v>72-99-402-169</v>
          </cell>
          <cell r="GR163">
            <v>0</v>
          </cell>
          <cell r="GS163">
            <v>-200</v>
          </cell>
          <cell r="GV163">
            <v>0</v>
          </cell>
          <cell r="GW163">
            <v>0</v>
          </cell>
          <cell r="GX163">
            <v>-1330.25</v>
          </cell>
          <cell r="GY163">
            <v>-4365.7</v>
          </cell>
          <cell r="GZ163">
            <v>-5695.95</v>
          </cell>
          <cell r="HC163">
            <v>-5695.95</v>
          </cell>
          <cell r="HE163">
            <v>1570.3726934300007</v>
          </cell>
          <cell r="HF163">
            <v>1.5198511799999961</v>
          </cell>
          <cell r="HG163">
            <v>182.29565856000011</v>
          </cell>
          <cell r="HH163">
            <v>571.80293685000049</v>
          </cell>
          <cell r="HI163">
            <v>115.06134289600013</v>
          </cell>
          <cell r="HJ163">
            <v>278.16286400000018</v>
          </cell>
          <cell r="HK163">
            <v>137.15774093600007</v>
          </cell>
          <cell r="HL163">
            <v>115.49445882400008</v>
          </cell>
          <cell r="HM163">
            <v>168.87784018399987</v>
          </cell>
        </row>
        <row r="164">
          <cell r="B164" t="str">
            <v>72-400-170</v>
          </cell>
          <cell r="C164" t="str">
            <v>Devon-GTH00086</v>
          </cell>
          <cell r="D164" t="str">
            <v>Woody Brothers SA 2H</v>
          </cell>
          <cell r="E164">
            <v>29651</v>
          </cell>
          <cell r="F164">
            <v>33239</v>
          </cell>
          <cell r="H164">
            <v>2.4942000000000002</v>
          </cell>
          <cell r="I164">
            <v>2.4942000000000002</v>
          </cell>
          <cell r="J164">
            <v>0.64649999999999996</v>
          </cell>
          <cell r="K164">
            <v>0.14130000000000001</v>
          </cell>
          <cell r="L164">
            <v>0.16869999999999999</v>
          </cell>
          <cell r="M164">
            <v>6.4500000000000002E-2</v>
          </cell>
          <cell r="N164">
            <v>4.9500000000000002E-2</v>
          </cell>
          <cell r="O164">
            <v>0.11219999999999999</v>
          </cell>
          <cell r="P164">
            <v>3.6768999999999998</v>
          </cell>
          <cell r="Q164">
            <v>0.96740000000000004</v>
          </cell>
          <cell r="R164">
            <v>1140.8</v>
          </cell>
          <cell r="T164" t="str">
            <v>PriceTableDevonNGL</v>
          </cell>
          <cell r="Y164">
            <v>41379</v>
          </cell>
          <cell r="Z164">
            <v>15.65</v>
          </cell>
          <cell r="AB164">
            <v>28226.722000000002</v>
          </cell>
          <cell r="AC164">
            <v>31762.697</v>
          </cell>
          <cell r="AE164" t="str">
            <v>Yes</v>
          </cell>
          <cell r="AG164" t="str">
            <v>Yes</v>
          </cell>
          <cell r="AI164">
            <v>0.95</v>
          </cell>
          <cell r="AK164">
            <v>73637.349000000002</v>
          </cell>
          <cell r="AL164">
            <v>73637.349000000002</v>
          </cell>
          <cell r="AM164">
            <v>19086.900000000001</v>
          </cell>
          <cell r="AN164">
            <v>4171.6610000000001</v>
          </cell>
          <cell r="AO164">
            <v>4980.6030000000001</v>
          </cell>
          <cell r="AP164">
            <v>1904.261</v>
          </cell>
          <cell r="AQ164">
            <v>1461.41</v>
          </cell>
          <cell r="AR164">
            <v>3312.529</v>
          </cell>
          <cell r="AS164">
            <v>182192.06200000001</v>
          </cell>
          <cell r="AU164">
            <v>70403.09</v>
          </cell>
          <cell r="AV164">
            <v>70403.09</v>
          </cell>
          <cell r="AW164">
            <v>18248.576000000001</v>
          </cell>
          <cell r="AX164">
            <v>3988.4360000000001</v>
          </cell>
          <cell r="AY164">
            <v>4761.848</v>
          </cell>
          <cell r="AZ164">
            <v>1820.624</v>
          </cell>
          <cell r="BA164">
            <v>1397.223</v>
          </cell>
          <cell r="BB164">
            <v>3167.038</v>
          </cell>
          <cell r="BC164">
            <v>174189.92499999999</v>
          </cell>
          <cell r="BE164">
            <v>496.67700000000002</v>
          </cell>
          <cell r="BF164">
            <v>59568.716999999997</v>
          </cell>
          <cell r="BG164">
            <v>18710.001</v>
          </cell>
          <cell r="BH164">
            <v>3695.1089999999999</v>
          </cell>
          <cell r="BI164">
            <v>5299.0659999999998</v>
          </cell>
          <cell r="BJ164">
            <v>1863.626</v>
          </cell>
          <cell r="BK164">
            <v>1436.895</v>
          </cell>
          <cell r="BL164">
            <v>3324.8589999999999</v>
          </cell>
          <cell r="BM164">
            <v>94394.950000000012</v>
          </cell>
          <cell r="BO164">
            <v>496.67700000000002</v>
          </cell>
          <cell r="BP164">
            <v>59568.718000000001</v>
          </cell>
          <cell r="BQ164">
            <v>18710.001</v>
          </cell>
          <cell r="BR164">
            <v>3695.11</v>
          </cell>
          <cell r="BS164">
            <v>5299.0659999999998</v>
          </cell>
          <cell r="BT164">
            <v>1863.627</v>
          </cell>
          <cell r="BU164">
            <v>1436.895</v>
          </cell>
          <cell r="BV164">
            <v>3324.8589999999999</v>
          </cell>
          <cell r="BW164">
            <v>94394.953000000009</v>
          </cell>
          <cell r="BY164">
            <v>0</v>
          </cell>
          <cell r="BZ164">
            <v>0</v>
          </cell>
          <cell r="CA164">
            <v>0</v>
          </cell>
          <cell r="CB164">
            <v>0</v>
          </cell>
          <cell r="CC164">
            <v>0</v>
          </cell>
          <cell r="CD164">
            <v>0</v>
          </cell>
          <cell r="CE164">
            <v>0</v>
          </cell>
          <cell r="CF164">
            <v>0</v>
          </cell>
          <cell r="CG164">
            <v>0</v>
          </cell>
          <cell r="CI164">
            <v>471.84300000000002</v>
          </cell>
          <cell r="CJ164">
            <v>56590.281000000003</v>
          </cell>
          <cell r="CK164">
            <v>17774.501</v>
          </cell>
          <cell r="CL164">
            <v>3510.3539999999998</v>
          </cell>
          <cell r="CM164">
            <v>5034.1130000000003</v>
          </cell>
          <cell r="CN164">
            <v>1770.4449999999999</v>
          </cell>
          <cell r="CO164">
            <v>1365.05</v>
          </cell>
          <cell r="CP164">
            <v>3158.616</v>
          </cell>
          <cell r="CQ164">
            <v>89675.203000000009</v>
          </cell>
          <cell r="CS164">
            <v>29.466000000000001</v>
          </cell>
          <cell r="CT164">
            <v>2240.1239999999998</v>
          </cell>
          <cell r="CU164">
            <v>683.01499999999999</v>
          </cell>
          <cell r="CV164">
            <v>113.562</v>
          </cell>
          <cell r="CW164">
            <v>169.04599999999999</v>
          </cell>
          <cell r="CX164">
            <v>51.25</v>
          </cell>
          <cell r="CY164">
            <v>39.866999999999997</v>
          </cell>
          <cell r="CZ164">
            <v>81.314999999999998</v>
          </cell>
          <cell r="DB164">
            <v>29.666</v>
          </cell>
          <cell r="DC164">
            <v>3951.7890000000002</v>
          </cell>
          <cell r="DD164">
            <v>1713.144</v>
          </cell>
          <cell r="DE164">
            <v>368.14400000000001</v>
          </cell>
          <cell r="DF164">
            <v>549.72500000000002</v>
          </cell>
          <cell r="DG164">
            <v>204.40199999999999</v>
          </cell>
          <cell r="DH164">
            <v>159.309</v>
          </cell>
          <cell r="DI164">
            <v>392.21</v>
          </cell>
          <cell r="DJ164">
            <v>7368.389000000001</v>
          </cell>
          <cell r="DL164">
            <v>0.22062000000000001</v>
          </cell>
          <cell r="DM164">
            <v>0.22062000000000001</v>
          </cell>
          <cell r="DN164">
            <v>0.87283500000000003</v>
          </cell>
          <cell r="DO164">
            <v>1.1972959999999999</v>
          </cell>
          <cell r="DP164">
            <v>1.18468</v>
          </cell>
          <cell r="DQ164">
            <v>1.986728</v>
          </cell>
          <cell r="DS164">
            <v>0</v>
          </cell>
          <cell r="DT164">
            <v>0</v>
          </cell>
          <cell r="DU164">
            <v>0</v>
          </cell>
          <cell r="DV164">
            <v>0</v>
          </cell>
          <cell r="DW164">
            <v>0</v>
          </cell>
          <cell r="DX164">
            <v>0</v>
          </cell>
          <cell r="DY164">
            <v>0</v>
          </cell>
          <cell r="DZ164">
            <v>0</v>
          </cell>
          <cell r="EA164">
            <v>0</v>
          </cell>
          <cell r="EC164">
            <v>0</v>
          </cell>
          <cell r="ED164">
            <v>0</v>
          </cell>
          <cell r="EE164">
            <v>0</v>
          </cell>
          <cell r="EF164">
            <v>0</v>
          </cell>
          <cell r="EG164">
            <v>0</v>
          </cell>
          <cell r="EH164">
            <v>0</v>
          </cell>
          <cell r="EI164">
            <v>0</v>
          </cell>
          <cell r="EJ164">
            <v>0</v>
          </cell>
          <cell r="EK164">
            <v>0</v>
          </cell>
          <cell r="EM164">
            <v>598.32600000000002</v>
          </cell>
          <cell r="EN164">
            <v>603.97799999999995</v>
          </cell>
          <cell r="EP164">
            <v>692.928</v>
          </cell>
          <cell r="EQ164">
            <v>704.60699999999997</v>
          </cell>
          <cell r="ES164">
            <v>127.566</v>
          </cell>
          <cell r="ET164">
            <v>147.661</v>
          </cell>
          <cell r="EX164">
            <v>29523.434000000001</v>
          </cell>
          <cell r="EY164">
            <v>33091.339</v>
          </cell>
          <cell r="FA164">
            <v>7.0369999999999999</v>
          </cell>
          <cell r="FB164">
            <v>7.8739999999999997</v>
          </cell>
          <cell r="FC164">
            <v>633.625</v>
          </cell>
          <cell r="FD164">
            <v>741.22500000000002</v>
          </cell>
          <cell r="FE164">
            <v>292.61599999999999</v>
          </cell>
          <cell r="FF164">
            <v>321.875</v>
          </cell>
          <cell r="FK164">
            <v>24414.364999999998</v>
          </cell>
          <cell r="FL164">
            <v>24753.178</v>
          </cell>
          <cell r="FM164">
            <v>24547.893</v>
          </cell>
          <cell r="FN164">
            <v>545.33900000000006</v>
          </cell>
          <cell r="FO164">
            <v>258.572</v>
          </cell>
          <cell r="FP164">
            <v>2846.67</v>
          </cell>
          <cell r="FQ164">
            <v>21102.597000000002</v>
          </cell>
          <cell r="FR164">
            <v>24753.178</v>
          </cell>
          <cell r="FS164">
            <v>0</v>
          </cell>
          <cell r="FU164">
            <v>0.08</v>
          </cell>
          <cell r="FV164">
            <v>-2541.02</v>
          </cell>
          <cell r="FW164">
            <v>0</v>
          </cell>
          <cell r="FX164">
            <v>0</v>
          </cell>
          <cell r="FY164">
            <v>0</v>
          </cell>
          <cell r="FZ164">
            <v>178.4</v>
          </cell>
          <cell r="GA164">
            <v>0.15</v>
          </cell>
          <cell r="GB164">
            <v>-4447.6499999999996</v>
          </cell>
          <cell r="GE164">
            <v>0.25</v>
          </cell>
          <cell r="GF164">
            <v>-8309.75</v>
          </cell>
          <cell r="GO164">
            <v>1.2500000000000001E-2</v>
          </cell>
          <cell r="GP164">
            <v>-1120.94</v>
          </cell>
          <cell r="GQ164" t="str">
            <v>72-99-402-170</v>
          </cell>
          <cell r="GR164">
            <v>0</v>
          </cell>
          <cell r="GS164">
            <v>-200</v>
          </cell>
          <cell r="GV164">
            <v>0</v>
          </cell>
          <cell r="GW164">
            <v>0</v>
          </cell>
          <cell r="GX164">
            <v>-3661.96</v>
          </cell>
          <cell r="GY164">
            <v>-12957.4</v>
          </cell>
          <cell r="GZ164">
            <v>-16619.36</v>
          </cell>
          <cell r="HC164">
            <v>-16619.36</v>
          </cell>
          <cell r="HE164">
            <v>2672.3509102519984</v>
          </cell>
          <cell r="HF164">
            <v>5.4788770800000011</v>
          </cell>
          <cell r="HG164">
            <v>657.10255031999873</v>
          </cell>
          <cell r="HH164">
            <v>816.53714250000007</v>
          </cell>
          <cell r="HI164">
            <v>221.20642248000013</v>
          </cell>
          <cell r="HJ164">
            <v>313.88452003999942</v>
          </cell>
          <cell r="HK164">
            <v>185.12530176800007</v>
          </cell>
          <cell r="HL164">
            <v>142.73647316000006</v>
          </cell>
          <cell r="HM164">
            <v>330.27962290399989</v>
          </cell>
        </row>
        <row r="165">
          <cell r="B165" t="str">
            <v>72-400-171</v>
          </cell>
          <cell r="C165" t="str">
            <v>Devon-GTH00086</v>
          </cell>
          <cell r="D165" t="str">
            <v>Charles Bedinger A 3H</v>
          </cell>
          <cell r="E165">
            <v>31450</v>
          </cell>
          <cell r="F165">
            <v>38491</v>
          </cell>
          <cell r="H165">
            <v>3.24</v>
          </cell>
          <cell r="I165">
            <v>3.24</v>
          </cell>
          <cell r="J165">
            <v>1.1396999999999999</v>
          </cell>
          <cell r="K165">
            <v>0.2195</v>
          </cell>
          <cell r="L165">
            <v>0.36299999999999999</v>
          </cell>
          <cell r="M165">
            <v>0.12870000000000001</v>
          </cell>
          <cell r="N165">
            <v>0.13320000000000001</v>
          </cell>
          <cell r="O165">
            <v>0.30049999999999999</v>
          </cell>
          <cell r="P165">
            <v>5.5246000000000004</v>
          </cell>
          <cell r="Q165">
            <v>0.53410000000000002</v>
          </cell>
          <cell r="R165">
            <v>1245.5</v>
          </cell>
          <cell r="T165" t="str">
            <v>PriceTableDevonNGL</v>
          </cell>
          <cell r="Y165">
            <v>41373</v>
          </cell>
          <cell r="Z165">
            <v>16.649999999999999</v>
          </cell>
          <cell r="AB165">
            <v>29927.436000000002</v>
          </cell>
          <cell r="AC165">
            <v>36781.430999999997</v>
          </cell>
          <cell r="AE165" t="str">
            <v>Yes</v>
          </cell>
          <cell r="AG165" t="str">
            <v>Yes</v>
          </cell>
          <cell r="AI165">
            <v>0.95</v>
          </cell>
          <cell r="AK165">
            <v>101419.38099999999</v>
          </cell>
          <cell r="AL165">
            <v>101419.38099999999</v>
          </cell>
          <cell r="AM165">
            <v>35675.205999999998</v>
          </cell>
          <cell r="AN165">
            <v>6870.85</v>
          </cell>
          <cell r="AO165">
            <v>11362.727000000001</v>
          </cell>
          <cell r="AP165">
            <v>4028.6030000000001</v>
          </cell>
          <cell r="AQ165">
            <v>4169.4629999999997</v>
          </cell>
          <cell r="AR165">
            <v>9406.3349999999991</v>
          </cell>
          <cell r="AS165">
            <v>274351.94600000005</v>
          </cell>
          <cell r="AU165">
            <v>96964.892999999996</v>
          </cell>
          <cell r="AV165">
            <v>96964.892999999996</v>
          </cell>
          <cell r="AW165">
            <v>34108.298999999999</v>
          </cell>
          <cell r="AX165">
            <v>6569.0720000000001</v>
          </cell>
          <cell r="AY165">
            <v>10863.659</v>
          </cell>
          <cell r="AZ165">
            <v>3851.6610000000001</v>
          </cell>
          <cell r="BA165">
            <v>3986.3339999999998</v>
          </cell>
          <cell r="BB165">
            <v>8993.1949999999997</v>
          </cell>
          <cell r="BC165">
            <v>262302.00599999999</v>
          </cell>
          <cell r="BE165">
            <v>684.06399999999996</v>
          </cell>
          <cell r="BF165">
            <v>82042.91</v>
          </cell>
          <cell r="BG165">
            <v>34970.745999999999</v>
          </cell>
          <cell r="BH165">
            <v>6085.9549999999999</v>
          </cell>
          <cell r="BI165">
            <v>12089.267</v>
          </cell>
          <cell r="BJ165">
            <v>3942.636</v>
          </cell>
          <cell r="BK165">
            <v>4099.5200000000004</v>
          </cell>
          <cell r="BL165">
            <v>9441.3490000000002</v>
          </cell>
          <cell r="BM165">
            <v>153356.44699999999</v>
          </cell>
          <cell r="BO165">
            <v>684.06399999999996</v>
          </cell>
          <cell r="BP165">
            <v>82042.909</v>
          </cell>
          <cell r="BQ165">
            <v>34970.745999999999</v>
          </cell>
          <cell r="BR165">
            <v>6085.9549999999999</v>
          </cell>
          <cell r="BS165">
            <v>12089.267</v>
          </cell>
          <cell r="BT165">
            <v>3942.6370000000002</v>
          </cell>
          <cell r="BU165">
            <v>4099.5200000000004</v>
          </cell>
          <cell r="BV165">
            <v>9441.3490000000002</v>
          </cell>
          <cell r="BW165">
            <v>153356.44699999996</v>
          </cell>
          <cell r="BY165">
            <v>0</v>
          </cell>
          <cell r="BZ165">
            <v>0</v>
          </cell>
          <cell r="CA165">
            <v>0</v>
          </cell>
          <cell r="CB165">
            <v>0</v>
          </cell>
          <cell r="CC165">
            <v>0</v>
          </cell>
          <cell r="CD165">
            <v>0</v>
          </cell>
          <cell r="CE165">
            <v>0</v>
          </cell>
          <cell r="CF165">
            <v>0</v>
          </cell>
          <cell r="CG165">
            <v>0</v>
          </cell>
          <cell r="CI165">
            <v>649.86099999999999</v>
          </cell>
          <cell r="CJ165">
            <v>77940.764999999999</v>
          </cell>
          <cell r="CK165">
            <v>33222.209000000003</v>
          </cell>
          <cell r="CL165">
            <v>5781.6570000000002</v>
          </cell>
          <cell r="CM165">
            <v>11484.804</v>
          </cell>
          <cell r="CN165">
            <v>3745.5039999999999</v>
          </cell>
          <cell r="CO165">
            <v>3894.5439999999999</v>
          </cell>
          <cell r="CP165">
            <v>8969.2819999999992</v>
          </cell>
          <cell r="CQ165">
            <v>145688.62600000002</v>
          </cell>
          <cell r="CS165">
            <v>40.582999999999998</v>
          </cell>
          <cell r="CT165">
            <v>3085.2820000000002</v>
          </cell>
          <cell r="CU165">
            <v>1276.6179999999999</v>
          </cell>
          <cell r="CV165">
            <v>187.041</v>
          </cell>
          <cell r="CW165">
            <v>385.66</v>
          </cell>
          <cell r="CX165">
            <v>108.42400000000001</v>
          </cell>
          <cell r="CY165">
            <v>113.74299999999999</v>
          </cell>
          <cell r="CZ165">
            <v>230.904</v>
          </cell>
          <cell r="DB165">
            <v>40.857999999999997</v>
          </cell>
          <cell r="DC165">
            <v>5442.7269999999999</v>
          </cell>
          <cell r="DD165">
            <v>3202.0259999999998</v>
          </cell>
          <cell r="DE165">
            <v>606.34400000000005</v>
          </cell>
          <cell r="DF165">
            <v>1254.1410000000001</v>
          </cell>
          <cell r="DG165">
            <v>432.428</v>
          </cell>
          <cell r="DH165">
            <v>454.51400000000001</v>
          </cell>
          <cell r="DI165">
            <v>1113.73</v>
          </cell>
          <cell r="DJ165">
            <v>12546.768</v>
          </cell>
          <cell r="DL165">
            <v>0.22062000000000001</v>
          </cell>
          <cell r="DM165">
            <v>0.22062000000000001</v>
          </cell>
          <cell r="DN165">
            <v>0.87283500000000003</v>
          </cell>
          <cell r="DO165">
            <v>1.1972959999999999</v>
          </cell>
          <cell r="DP165">
            <v>1.18468</v>
          </cell>
          <cell r="DQ165">
            <v>1.986728</v>
          </cell>
          <cell r="DS165">
            <v>0</v>
          </cell>
          <cell r="DT165">
            <v>0</v>
          </cell>
          <cell r="DU165">
            <v>0</v>
          </cell>
          <cell r="DV165">
            <v>0</v>
          </cell>
          <cell r="DW165">
            <v>0</v>
          </cell>
          <cell r="DX165">
            <v>0</v>
          </cell>
          <cell r="DY165">
            <v>0</v>
          </cell>
          <cell r="DZ165">
            <v>0</v>
          </cell>
          <cell r="EA165">
            <v>0</v>
          </cell>
          <cell r="EC165">
            <v>0</v>
          </cell>
          <cell r="ED165">
            <v>0</v>
          </cell>
          <cell r="EE165">
            <v>0</v>
          </cell>
          <cell r="EF165">
            <v>0</v>
          </cell>
          <cell r="EG165">
            <v>0</v>
          </cell>
          <cell r="EH165">
            <v>0</v>
          </cell>
          <cell r="EI165">
            <v>0</v>
          </cell>
          <cell r="EJ165">
            <v>0</v>
          </cell>
          <cell r="EK165">
            <v>0</v>
          </cell>
          <cell r="EM165">
            <v>692.86500000000001</v>
          </cell>
          <cell r="EN165">
            <v>699.40899999999999</v>
          </cell>
          <cell r="EP165">
            <v>802.41600000000005</v>
          </cell>
          <cell r="EQ165">
            <v>815.94</v>
          </cell>
          <cell r="ES165">
            <v>147.72200000000001</v>
          </cell>
          <cell r="ET165">
            <v>170.99199999999999</v>
          </cell>
          <cell r="EX165">
            <v>31302.277999999998</v>
          </cell>
          <cell r="EY165">
            <v>38320.008000000002</v>
          </cell>
          <cell r="FA165">
            <v>7.4610000000000003</v>
          </cell>
          <cell r="FB165">
            <v>9.1180000000000003</v>
          </cell>
          <cell r="FC165">
            <v>671.80200000000002</v>
          </cell>
          <cell r="FD165">
            <v>858.34400000000005</v>
          </cell>
          <cell r="FE165">
            <v>310.24700000000001</v>
          </cell>
          <cell r="FF165">
            <v>372.733</v>
          </cell>
          <cell r="FK165">
            <v>24257.891000000003</v>
          </cell>
          <cell r="FL165">
            <v>24594.532999999999</v>
          </cell>
          <cell r="FM165">
            <v>24390.562999999998</v>
          </cell>
          <cell r="FN165">
            <v>541.84400000000005</v>
          </cell>
          <cell r="FO165">
            <v>256.91500000000002</v>
          </cell>
          <cell r="FP165">
            <v>2828.4259999999999</v>
          </cell>
          <cell r="FQ165">
            <v>20967.348000000002</v>
          </cell>
          <cell r="FR165">
            <v>24594.532999999999</v>
          </cell>
          <cell r="FS165">
            <v>0</v>
          </cell>
          <cell r="FU165">
            <v>0.08</v>
          </cell>
          <cell r="FV165">
            <v>-2942.51</v>
          </cell>
          <cell r="FW165">
            <v>0</v>
          </cell>
          <cell r="FX165">
            <v>0</v>
          </cell>
          <cell r="FY165">
            <v>0</v>
          </cell>
          <cell r="FZ165">
            <v>162.9</v>
          </cell>
          <cell r="GA165">
            <v>0.15</v>
          </cell>
          <cell r="GB165">
            <v>-4717.5</v>
          </cell>
          <cell r="GE165">
            <v>0.25</v>
          </cell>
          <cell r="GF165">
            <v>-9622.75</v>
          </cell>
          <cell r="GO165">
            <v>1.2500000000000001E-2</v>
          </cell>
          <cell r="GP165">
            <v>-1821.11</v>
          </cell>
          <cell r="GQ165" t="str">
            <v xml:space="preserve"> </v>
          </cell>
          <cell r="GR165">
            <v>0</v>
          </cell>
          <cell r="GS165">
            <v>0</v>
          </cell>
          <cell r="GV165">
            <v>0</v>
          </cell>
          <cell r="GW165">
            <v>0</v>
          </cell>
          <cell r="GX165">
            <v>-4763.62</v>
          </cell>
          <cell r="GY165">
            <v>-14340.25</v>
          </cell>
          <cell r="GZ165">
            <v>-19103.870000000003</v>
          </cell>
          <cell r="HC165">
            <v>-19103.870000000003</v>
          </cell>
          <cell r="HE165">
            <v>5255.9233426029996</v>
          </cell>
          <cell r="HF165">
            <v>7.5458658599999948</v>
          </cell>
          <cell r="HG165">
            <v>905.01522990000092</v>
          </cell>
          <cell r="HH165">
            <v>1526.1842923949971</v>
          </cell>
          <cell r="HI165">
            <v>364.3347782079997</v>
          </cell>
          <cell r="HJ165">
            <v>716.09522683999967</v>
          </cell>
          <cell r="HK165">
            <v>391.64766409600014</v>
          </cell>
          <cell r="HL165">
            <v>407.23155852800113</v>
          </cell>
          <cell r="HM165">
            <v>937.86872677600184</v>
          </cell>
        </row>
        <row r="166">
          <cell r="B166" t="str">
            <v>72-400-172</v>
          </cell>
          <cell r="C166" t="str">
            <v>Devon-GTH00086</v>
          </cell>
          <cell r="D166" t="str">
            <v>Densmore SA 4H</v>
          </cell>
          <cell r="E166">
            <v>20271</v>
          </cell>
          <cell r="F166">
            <v>24568</v>
          </cell>
          <cell r="H166">
            <v>3.2313000000000001</v>
          </cell>
          <cell r="I166">
            <v>3.2313000000000001</v>
          </cell>
          <cell r="J166">
            <v>1.2014</v>
          </cell>
          <cell r="K166">
            <v>0.1847</v>
          </cell>
          <cell r="L166">
            <v>0.37669999999999998</v>
          </cell>
          <cell r="M166">
            <v>0.11169999999999999</v>
          </cell>
          <cell r="N166">
            <v>0.1265</v>
          </cell>
          <cell r="O166">
            <v>0.2334</v>
          </cell>
          <cell r="P166">
            <v>5.4657</v>
          </cell>
          <cell r="Q166">
            <v>0.5131</v>
          </cell>
          <cell r="R166">
            <v>1233.5</v>
          </cell>
          <cell r="T166" t="str">
            <v>PriceTableDevonNGL</v>
          </cell>
          <cell r="Y166">
            <v>41444</v>
          </cell>
          <cell r="Z166">
            <v>17.649999999999999</v>
          </cell>
          <cell r="AB166">
            <v>19290.521000000001</v>
          </cell>
          <cell r="AC166">
            <v>23476.816999999999</v>
          </cell>
          <cell r="AE166" t="str">
            <v>Yes</v>
          </cell>
          <cell r="AG166" t="str">
            <v>Yes</v>
          </cell>
          <cell r="AI166">
            <v>0.95</v>
          </cell>
          <cell r="AK166">
            <v>65197.008999999998</v>
          </cell>
          <cell r="AL166">
            <v>65197.008999999998</v>
          </cell>
          <cell r="AM166">
            <v>24240.302</v>
          </cell>
          <cell r="AN166">
            <v>3726.6390000000001</v>
          </cell>
          <cell r="AO166">
            <v>7600.567</v>
          </cell>
          <cell r="AP166">
            <v>2253.739</v>
          </cell>
          <cell r="AQ166">
            <v>2552.3539999999998</v>
          </cell>
          <cell r="AR166">
            <v>4709.2449999999999</v>
          </cell>
          <cell r="AS166">
            <v>175476.864</v>
          </cell>
          <cell r="AU166">
            <v>62333.461000000003</v>
          </cell>
          <cell r="AV166">
            <v>62333.461000000003</v>
          </cell>
          <cell r="AW166">
            <v>23175.632000000001</v>
          </cell>
          <cell r="AX166">
            <v>3562.9589999999998</v>
          </cell>
          <cell r="AY166">
            <v>7266.7389999999996</v>
          </cell>
          <cell r="AZ166">
            <v>2154.7510000000002</v>
          </cell>
          <cell r="BA166">
            <v>2440.2510000000002</v>
          </cell>
          <cell r="BB166">
            <v>4502.4080000000004</v>
          </cell>
          <cell r="BC166">
            <v>167769.66199999998</v>
          </cell>
          <cell r="BE166">
            <v>439.74799999999999</v>
          </cell>
          <cell r="BF166">
            <v>52740.928999999996</v>
          </cell>
          <cell r="BG166">
            <v>23761.641</v>
          </cell>
          <cell r="BH166">
            <v>3300.9250000000002</v>
          </cell>
          <cell r="BI166">
            <v>8086.5519999999997</v>
          </cell>
          <cell r="BJ166">
            <v>2205.6460000000002</v>
          </cell>
          <cell r="BK166">
            <v>2509.538</v>
          </cell>
          <cell r="BL166">
            <v>4726.7740000000003</v>
          </cell>
          <cell r="BM166">
            <v>97771.752999999997</v>
          </cell>
          <cell r="BO166">
            <v>439.74799999999999</v>
          </cell>
          <cell r="BP166">
            <v>52740.928</v>
          </cell>
          <cell r="BQ166">
            <v>23761.641</v>
          </cell>
          <cell r="BR166">
            <v>3300.924</v>
          </cell>
          <cell r="BS166">
            <v>8086.5519999999997</v>
          </cell>
          <cell r="BT166">
            <v>2205.6460000000002</v>
          </cell>
          <cell r="BU166">
            <v>2509.5390000000002</v>
          </cell>
          <cell r="BV166">
            <v>4726.7740000000003</v>
          </cell>
          <cell r="BW166">
            <v>97771.751999999993</v>
          </cell>
          <cell r="BY166">
            <v>0</v>
          </cell>
          <cell r="BZ166">
            <v>0</v>
          </cell>
          <cell r="CA166">
            <v>0</v>
          </cell>
          <cell r="CB166">
            <v>0</v>
          </cell>
          <cell r="CC166">
            <v>0</v>
          </cell>
          <cell r="CD166">
            <v>0</v>
          </cell>
          <cell r="CE166">
            <v>0</v>
          </cell>
          <cell r="CF166">
            <v>0</v>
          </cell>
          <cell r="CG166">
            <v>0</v>
          </cell>
          <cell r="CI166">
            <v>417.76100000000002</v>
          </cell>
          <cell r="CJ166">
            <v>50103.883000000002</v>
          </cell>
          <cell r="CK166">
            <v>22573.559000000001</v>
          </cell>
          <cell r="CL166">
            <v>3135.8789999999999</v>
          </cell>
          <cell r="CM166">
            <v>7682.2240000000002</v>
          </cell>
          <cell r="CN166">
            <v>2095.364</v>
          </cell>
          <cell r="CO166">
            <v>2384.0610000000001</v>
          </cell>
          <cell r="CP166">
            <v>4490.4350000000004</v>
          </cell>
          <cell r="CQ166">
            <v>92883.166000000012</v>
          </cell>
          <cell r="CS166">
            <v>26.088999999999999</v>
          </cell>
          <cell r="CT166">
            <v>1983.36</v>
          </cell>
          <cell r="CU166">
            <v>867.42600000000004</v>
          </cell>
          <cell r="CV166">
            <v>101.44799999999999</v>
          </cell>
          <cell r="CW166">
            <v>257.97000000000003</v>
          </cell>
          <cell r="CX166">
            <v>60.655999999999999</v>
          </cell>
          <cell r="CY166">
            <v>69.628</v>
          </cell>
          <cell r="CZ166">
            <v>115.601</v>
          </cell>
          <cell r="DB166">
            <v>26.265999999999998</v>
          </cell>
          <cell r="DC166">
            <v>3498.8330000000001</v>
          </cell>
          <cell r="DD166">
            <v>2175.6869999999999</v>
          </cell>
          <cell r="DE166">
            <v>328.87099999999998</v>
          </cell>
          <cell r="DF166">
            <v>838.899</v>
          </cell>
          <cell r="DG166">
            <v>241.91499999999999</v>
          </cell>
          <cell r="DH166">
            <v>278.233</v>
          </cell>
          <cell r="DI166">
            <v>557.58399999999995</v>
          </cell>
          <cell r="DJ166">
            <v>7946.2880000000005</v>
          </cell>
          <cell r="DL166">
            <v>0.22062000000000001</v>
          </cell>
          <cell r="DM166">
            <v>0.22062000000000001</v>
          </cell>
          <cell r="DN166">
            <v>0.87283500000000003</v>
          </cell>
          <cell r="DO166">
            <v>1.1972959999999999</v>
          </cell>
          <cell r="DP166">
            <v>1.18468</v>
          </cell>
          <cell r="DQ166">
            <v>1.986728</v>
          </cell>
          <cell r="DS166">
            <v>0</v>
          </cell>
          <cell r="DT166">
            <v>0</v>
          </cell>
          <cell r="DU166">
            <v>0</v>
          </cell>
          <cell r="DV166">
            <v>0</v>
          </cell>
          <cell r="DW166">
            <v>0</v>
          </cell>
          <cell r="DX166">
            <v>0</v>
          </cell>
          <cell r="DY166">
            <v>0</v>
          </cell>
          <cell r="DZ166">
            <v>0</v>
          </cell>
          <cell r="EA166">
            <v>0</v>
          </cell>
          <cell r="EC166">
            <v>0</v>
          </cell>
          <cell r="ED166">
            <v>0</v>
          </cell>
          <cell r="EE166">
            <v>0</v>
          </cell>
          <cell r="EF166">
            <v>0</v>
          </cell>
          <cell r="EG166">
            <v>0</v>
          </cell>
          <cell r="EH166">
            <v>0</v>
          </cell>
          <cell r="EI166">
            <v>0</v>
          </cell>
          <cell r="EJ166">
            <v>0</v>
          </cell>
          <cell r="EK166">
            <v>0</v>
          </cell>
          <cell r="EM166">
            <v>442.24200000000002</v>
          </cell>
          <cell r="EN166">
            <v>446.41899999999998</v>
          </cell>
          <cell r="EP166">
            <v>512.16499999999996</v>
          </cell>
          <cell r="EQ166">
            <v>520.79700000000003</v>
          </cell>
          <cell r="ES166">
            <v>94.287999999999997</v>
          </cell>
          <cell r="ET166">
            <v>109.14099999999999</v>
          </cell>
          <cell r="EX166">
            <v>20176.712</v>
          </cell>
          <cell r="EY166">
            <v>24458.859</v>
          </cell>
          <cell r="FA166">
            <v>4.8090000000000002</v>
          </cell>
          <cell r="FB166">
            <v>5.82</v>
          </cell>
          <cell r="FC166">
            <v>433.02800000000002</v>
          </cell>
          <cell r="FD166">
            <v>547.86300000000006</v>
          </cell>
          <cell r="FE166">
            <v>199.97800000000001</v>
          </cell>
          <cell r="FF166">
            <v>237.90799999999999</v>
          </cell>
          <cell r="FK166">
            <v>15545.355</v>
          </cell>
          <cell r="FL166">
            <v>15761.087</v>
          </cell>
          <cell r="FM166">
            <v>15630.376</v>
          </cell>
          <cell r="FN166">
            <v>347.23399999999998</v>
          </cell>
          <cell r="FO166">
            <v>164.64099999999999</v>
          </cell>
          <cell r="FP166">
            <v>1812.56</v>
          </cell>
          <cell r="FQ166">
            <v>13436.653</v>
          </cell>
          <cell r="FR166">
            <v>15761.087</v>
          </cell>
          <cell r="FS166">
            <v>0</v>
          </cell>
          <cell r="FU166">
            <v>0.08</v>
          </cell>
          <cell r="FV166">
            <v>-1878.15</v>
          </cell>
          <cell r="FW166">
            <v>0</v>
          </cell>
          <cell r="FX166">
            <v>0</v>
          </cell>
          <cell r="FY166">
            <v>0</v>
          </cell>
          <cell r="FZ166">
            <v>169.3</v>
          </cell>
          <cell r="GA166">
            <v>0.15</v>
          </cell>
          <cell r="GB166">
            <v>-3040.65</v>
          </cell>
          <cell r="GE166">
            <v>0.25</v>
          </cell>
          <cell r="GF166">
            <v>-6142</v>
          </cell>
          <cell r="GO166">
            <v>1.2500000000000001E-2</v>
          </cell>
          <cell r="GP166">
            <v>-1161.04</v>
          </cell>
          <cell r="GQ166" t="str">
            <v>72-99-402-172</v>
          </cell>
          <cell r="GR166">
            <v>0</v>
          </cell>
          <cell r="GS166">
            <v>-200</v>
          </cell>
          <cell r="GV166">
            <v>0</v>
          </cell>
          <cell r="GW166">
            <v>0</v>
          </cell>
          <cell r="GX166">
            <v>-3039.19</v>
          </cell>
          <cell r="GY166">
            <v>-9382.65</v>
          </cell>
          <cell r="GZ166">
            <v>-12421.84</v>
          </cell>
          <cell r="HC166">
            <v>-12421.84</v>
          </cell>
          <cell r="HE166">
            <v>3238.1739389299973</v>
          </cell>
          <cell r="HF166">
            <v>4.8507719399999925</v>
          </cell>
          <cell r="HG166">
            <v>581.78508851999891</v>
          </cell>
          <cell r="HH166">
            <v>1036.9995524699987</v>
          </cell>
          <cell r="HI166">
            <v>197.60891561600033</v>
          </cell>
          <cell r="HJ166">
            <v>478.99929503999942</v>
          </cell>
          <cell r="HK166">
            <v>219.1003372960003</v>
          </cell>
          <cell r="HL166">
            <v>249.28866925599974</v>
          </cell>
          <cell r="HM166">
            <v>469.54130879199988</v>
          </cell>
        </row>
        <row r="167">
          <cell r="B167" t="str">
            <v>72-400-173</v>
          </cell>
          <cell r="C167" t="str">
            <v>Devon-GTH00086</v>
          </cell>
          <cell r="D167" t="str">
            <v>Densmore SA 3H</v>
          </cell>
          <cell r="E167">
            <v>31122</v>
          </cell>
          <cell r="F167">
            <v>37756</v>
          </cell>
          <cell r="H167">
            <v>3.2536999999999998</v>
          </cell>
          <cell r="I167">
            <v>3.2536999999999998</v>
          </cell>
          <cell r="J167">
            <v>1.2096</v>
          </cell>
          <cell r="K167">
            <v>0.18479999999999999</v>
          </cell>
          <cell r="L167">
            <v>0.38109999999999999</v>
          </cell>
          <cell r="M167">
            <v>0.11559999999999999</v>
          </cell>
          <cell r="N167">
            <v>0.13239999999999999</v>
          </cell>
          <cell r="O167">
            <v>0.19889999999999999</v>
          </cell>
          <cell r="P167">
            <v>5.4760999999999997</v>
          </cell>
          <cell r="Q167">
            <v>0.50960000000000005</v>
          </cell>
          <cell r="R167">
            <v>1234.7</v>
          </cell>
          <cell r="T167" t="str">
            <v>PriceTableDevonNGL</v>
          </cell>
          <cell r="Y167">
            <v>41339</v>
          </cell>
          <cell r="Z167">
            <v>18.649999999999999</v>
          </cell>
          <cell r="AB167">
            <v>29616.54</v>
          </cell>
          <cell r="AC167">
            <v>36079.076000000001</v>
          </cell>
          <cell r="AE167" t="str">
            <v>Yes</v>
          </cell>
          <cell r="AG167" t="str">
            <v>Yes</v>
          </cell>
          <cell r="AI167">
            <v>0.95</v>
          </cell>
          <cell r="AK167">
            <v>100790.18700000001</v>
          </cell>
          <cell r="AL167">
            <v>100790.18700000001</v>
          </cell>
          <cell r="AM167">
            <v>37469.898999999998</v>
          </cell>
          <cell r="AN167">
            <v>5724.5680000000002</v>
          </cell>
          <cell r="AO167">
            <v>11805.371999999999</v>
          </cell>
          <cell r="AP167">
            <v>3580.953</v>
          </cell>
          <cell r="AQ167">
            <v>4101.3680000000004</v>
          </cell>
          <cell r="AR167">
            <v>6161.3450000000003</v>
          </cell>
          <cell r="AS167">
            <v>270423.87900000002</v>
          </cell>
          <cell r="AU167">
            <v>96363.335999999996</v>
          </cell>
          <cell r="AV167">
            <v>96363.335999999996</v>
          </cell>
          <cell r="AW167">
            <v>35824.167000000001</v>
          </cell>
          <cell r="AX167">
            <v>5473.1369999999997</v>
          </cell>
          <cell r="AY167">
            <v>11286.862999999999</v>
          </cell>
          <cell r="AZ167">
            <v>3423.672</v>
          </cell>
          <cell r="BA167">
            <v>3921.23</v>
          </cell>
          <cell r="BB167">
            <v>5890.73</v>
          </cell>
          <cell r="BC167">
            <v>258546.47099999999</v>
          </cell>
          <cell r="BE167">
            <v>679.82</v>
          </cell>
          <cell r="BF167">
            <v>81533.925000000003</v>
          </cell>
          <cell r="BG167">
            <v>36730</v>
          </cell>
          <cell r="BH167">
            <v>5070.6189999999997</v>
          </cell>
          <cell r="BI167">
            <v>12560.215</v>
          </cell>
          <cell r="BJ167">
            <v>3504.5390000000002</v>
          </cell>
          <cell r="BK167">
            <v>4032.5680000000002</v>
          </cell>
          <cell r="BL167">
            <v>6184.28</v>
          </cell>
          <cell r="BM167">
            <v>150295.96600000001</v>
          </cell>
          <cell r="BO167">
            <v>679.82</v>
          </cell>
          <cell r="BP167">
            <v>81533.926000000007</v>
          </cell>
          <cell r="BQ167">
            <v>36730.000999999997</v>
          </cell>
          <cell r="BR167">
            <v>5070.62</v>
          </cell>
          <cell r="BS167">
            <v>12560.215</v>
          </cell>
          <cell r="BT167">
            <v>3504.5390000000002</v>
          </cell>
          <cell r="BU167">
            <v>4032.5680000000002</v>
          </cell>
          <cell r="BV167">
            <v>6184.28</v>
          </cell>
          <cell r="BW167">
            <v>150295.96899999998</v>
          </cell>
          <cell r="BY167">
            <v>0</v>
          </cell>
          <cell r="BZ167">
            <v>0</v>
          </cell>
          <cell r="CA167">
            <v>0</v>
          </cell>
          <cell r="CB167">
            <v>0</v>
          </cell>
          <cell r="CC167">
            <v>0</v>
          </cell>
          <cell r="CD167">
            <v>0</v>
          </cell>
          <cell r="CE167">
            <v>0</v>
          </cell>
          <cell r="CF167">
            <v>0</v>
          </cell>
          <cell r="CG167">
            <v>0</v>
          </cell>
          <cell r="CI167">
            <v>645.82899999999995</v>
          </cell>
          <cell r="CJ167">
            <v>77457.229000000007</v>
          </cell>
          <cell r="CK167">
            <v>34893.5</v>
          </cell>
          <cell r="CL167">
            <v>4817.0879999999997</v>
          </cell>
          <cell r="CM167">
            <v>11932.204</v>
          </cell>
          <cell r="CN167">
            <v>3329.3119999999999</v>
          </cell>
          <cell r="CO167">
            <v>3830.94</v>
          </cell>
          <cell r="CP167">
            <v>5875.0659999999998</v>
          </cell>
          <cell r="CQ167">
            <v>142781.16800000001</v>
          </cell>
          <cell r="CS167">
            <v>40.331000000000003</v>
          </cell>
          <cell r="CT167">
            <v>3066.1410000000001</v>
          </cell>
          <cell r="CU167">
            <v>1340.8409999999999</v>
          </cell>
          <cell r="CV167">
            <v>155.83600000000001</v>
          </cell>
          <cell r="CW167">
            <v>400.68400000000003</v>
          </cell>
          <cell r="CX167">
            <v>96.376000000000005</v>
          </cell>
          <cell r="CY167">
            <v>111.886</v>
          </cell>
          <cell r="CZ167">
            <v>151.24700000000001</v>
          </cell>
          <cell r="DB167">
            <v>40.604999999999997</v>
          </cell>
          <cell r="DC167">
            <v>5408.9610000000002</v>
          </cell>
          <cell r="DD167">
            <v>3363.1089999999999</v>
          </cell>
          <cell r="DE167">
            <v>505.18599999999998</v>
          </cell>
          <cell r="DF167">
            <v>1302.9970000000001</v>
          </cell>
          <cell r="DG167">
            <v>384.37799999999999</v>
          </cell>
          <cell r="DH167">
            <v>447.09100000000001</v>
          </cell>
          <cell r="DI167">
            <v>729.51599999999996</v>
          </cell>
          <cell r="DJ167">
            <v>12181.842999999999</v>
          </cell>
          <cell r="DL167">
            <v>0.22062000000000001</v>
          </cell>
          <cell r="DM167">
            <v>0.22062000000000001</v>
          </cell>
          <cell r="DN167">
            <v>0.87283500000000003</v>
          </cell>
          <cell r="DO167">
            <v>1.1972959999999999</v>
          </cell>
          <cell r="DP167">
            <v>1.18468</v>
          </cell>
          <cell r="DQ167">
            <v>1.986728</v>
          </cell>
          <cell r="DS167">
            <v>0</v>
          </cell>
          <cell r="DT167">
            <v>0</v>
          </cell>
          <cell r="DU167">
            <v>0</v>
          </cell>
          <cell r="DV167">
            <v>0</v>
          </cell>
          <cell r="DW167">
            <v>0</v>
          </cell>
          <cell r="DX167">
            <v>0</v>
          </cell>
          <cell r="DY167">
            <v>0</v>
          </cell>
          <cell r="DZ167">
            <v>0</v>
          </cell>
          <cell r="EA167">
            <v>0</v>
          </cell>
          <cell r="EC167">
            <v>0</v>
          </cell>
          <cell r="ED167">
            <v>0</v>
          </cell>
          <cell r="EE167">
            <v>0</v>
          </cell>
          <cell r="EF167">
            <v>0</v>
          </cell>
          <cell r="EG167">
            <v>0</v>
          </cell>
          <cell r="EH167">
            <v>0</v>
          </cell>
          <cell r="EI167">
            <v>0</v>
          </cell>
          <cell r="EJ167">
            <v>0</v>
          </cell>
          <cell r="EK167">
            <v>0</v>
          </cell>
          <cell r="EM167">
            <v>679.63599999999997</v>
          </cell>
          <cell r="EN167">
            <v>686.05499999999995</v>
          </cell>
          <cell r="EP167">
            <v>787.09299999999996</v>
          </cell>
          <cell r="EQ167">
            <v>800.35900000000004</v>
          </cell>
          <cell r="ES167">
            <v>144.90100000000001</v>
          </cell>
          <cell r="ET167">
            <v>167.727</v>
          </cell>
          <cell r="EX167">
            <v>30977.098999999998</v>
          </cell>
          <cell r="EY167">
            <v>37588.273000000001</v>
          </cell>
          <cell r="FA167">
            <v>7.383</v>
          </cell>
          <cell r="FB167">
            <v>8.9440000000000008</v>
          </cell>
          <cell r="FC167">
            <v>664.82299999999998</v>
          </cell>
          <cell r="FD167">
            <v>841.95399999999995</v>
          </cell>
          <cell r="FE167">
            <v>307.024</v>
          </cell>
          <cell r="FF167">
            <v>365.61599999999999</v>
          </cell>
          <cell r="FK167">
            <v>23920.016</v>
          </cell>
          <cell r="FL167">
            <v>24251.969000000001</v>
          </cell>
          <cell r="FM167">
            <v>24050.84</v>
          </cell>
          <cell r="FN167">
            <v>534.29700000000003</v>
          </cell>
          <cell r="FO167">
            <v>253.33600000000001</v>
          </cell>
          <cell r="FP167">
            <v>2789.03</v>
          </cell>
          <cell r="FQ167">
            <v>20675.305</v>
          </cell>
          <cell r="FR167">
            <v>24251.969000000001</v>
          </cell>
          <cell r="FS167">
            <v>0</v>
          </cell>
          <cell r="FU167">
            <v>0.08</v>
          </cell>
          <cell r="FV167">
            <v>-2886.33</v>
          </cell>
          <cell r="FW167">
            <v>0</v>
          </cell>
          <cell r="FX167">
            <v>0</v>
          </cell>
          <cell r="FY167">
            <v>0</v>
          </cell>
          <cell r="FZ167">
            <v>170.2</v>
          </cell>
          <cell r="GA167">
            <v>0.15</v>
          </cell>
          <cell r="GB167">
            <v>-4668.3</v>
          </cell>
          <cell r="GE167">
            <v>0.25</v>
          </cell>
          <cell r="GF167">
            <v>-9439</v>
          </cell>
          <cell r="GO167">
            <v>1.2500000000000001E-2</v>
          </cell>
          <cell r="GP167">
            <v>-1784.76</v>
          </cell>
          <cell r="GQ167" t="str">
            <v>72-99-402-173</v>
          </cell>
          <cell r="GR167">
            <v>0</v>
          </cell>
          <cell r="GS167">
            <v>-200</v>
          </cell>
          <cell r="GV167">
            <v>0</v>
          </cell>
          <cell r="GW167">
            <v>0</v>
          </cell>
          <cell r="GX167">
            <v>-4671.09</v>
          </cell>
          <cell r="GY167">
            <v>-14307.3</v>
          </cell>
          <cell r="GZ167">
            <v>-18978.39</v>
          </cell>
          <cell r="HC167">
            <v>-18978.39</v>
          </cell>
          <cell r="HE167">
            <v>4920.4374593280008</v>
          </cell>
          <cell r="HF167">
            <v>7.4990944200000218</v>
          </cell>
          <cell r="HG167">
            <v>899.40067151999926</v>
          </cell>
          <cell r="HH167">
            <v>1602.9614775</v>
          </cell>
          <cell r="HI167">
            <v>303.55165217599989</v>
          </cell>
          <cell r="HJ167">
            <v>743.9920714800005</v>
          </cell>
          <cell r="HK167">
            <v>348.12838725600062</v>
          </cell>
          <cell r="HL167">
            <v>400.57999318400033</v>
          </cell>
          <cell r="HM167">
            <v>614.32411179199994</v>
          </cell>
        </row>
        <row r="168">
          <cell r="B168" t="str">
            <v>72-400-174</v>
          </cell>
          <cell r="C168" t="str">
            <v>Devon-GTH00086</v>
          </cell>
          <cell r="D168" t="str">
            <v>Densmore SA 2H</v>
          </cell>
          <cell r="E168">
            <v>28711</v>
          </cell>
          <cell r="F168">
            <v>34958</v>
          </cell>
          <cell r="H168">
            <v>3.2783000000000002</v>
          </cell>
          <cell r="I168">
            <v>3.2783000000000002</v>
          </cell>
          <cell r="J168">
            <v>1.2036</v>
          </cell>
          <cell r="K168">
            <v>0.1827</v>
          </cell>
          <cell r="L168">
            <v>0.3836</v>
          </cell>
          <cell r="M168">
            <v>0.1181</v>
          </cell>
          <cell r="N168">
            <v>0.13750000000000001</v>
          </cell>
          <cell r="O168">
            <v>0.2394</v>
          </cell>
          <cell r="P168">
            <v>5.5431999999999997</v>
          </cell>
          <cell r="Q168">
            <v>0.54020000000000001</v>
          </cell>
          <cell r="R168">
            <v>1239.0999999999999</v>
          </cell>
          <cell r="T168" t="str">
            <v>PriceTableDevonNGL</v>
          </cell>
          <cell r="Y168">
            <v>41446</v>
          </cell>
          <cell r="Z168">
            <v>19.649999999999999</v>
          </cell>
          <cell r="AB168">
            <v>27321.701000000001</v>
          </cell>
          <cell r="AC168">
            <v>33405.347000000002</v>
          </cell>
          <cell r="AE168" t="str">
            <v>Yes</v>
          </cell>
          <cell r="AG168" t="str">
            <v>Yes</v>
          </cell>
          <cell r="AI168">
            <v>0.95</v>
          </cell>
          <cell r="AK168">
            <v>93683.445000000007</v>
          </cell>
          <cell r="AL168">
            <v>93683.445000000007</v>
          </cell>
          <cell r="AM168">
            <v>34395.080999999998</v>
          </cell>
          <cell r="AN168">
            <v>5220.9880000000003</v>
          </cell>
          <cell r="AO168">
            <v>10962.075000000001</v>
          </cell>
          <cell r="AP168">
            <v>3374.924</v>
          </cell>
          <cell r="AQ168">
            <v>3929.3150000000001</v>
          </cell>
          <cell r="AR168">
            <v>6841.2950000000001</v>
          </cell>
          <cell r="AS168">
            <v>252090.56800000006</v>
          </cell>
          <cell r="AU168">
            <v>89568.732000000004</v>
          </cell>
          <cell r="AV168">
            <v>89568.732000000004</v>
          </cell>
          <cell r="AW168">
            <v>32884.398999999998</v>
          </cell>
          <cell r="AX168">
            <v>4991.6750000000002</v>
          </cell>
          <cell r="AY168">
            <v>10480.605</v>
          </cell>
          <cell r="AZ168">
            <v>3226.6930000000002</v>
          </cell>
          <cell r="BA168">
            <v>3756.7339999999999</v>
          </cell>
          <cell r="BB168">
            <v>6540.8149999999996</v>
          </cell>
          <cell r="BC168">
            <v>241018.38500000001</v>
          </cell>
          <cell r="BE168">
            <v>631.88599999999997</v>
          </cell>
          <cell r="BF168">
            <v>75784.947</v>
          </cell>
          <cell r="BG168">
            <v>33715.898999999998</v>
          </cell>
          <cell r="BH168">
            <v>4624.5659999999998</v>
          </cell>
          <cell r="BI168">
            <v>11662.996999999999</v>
          </cell>
          <cell r="BJ168">
            <v>3302.9059999999999</v>
          </cell>
          <cell r="BK168">
            <v>3863.4009999999998</v>
          </cell>
          <cell r="BL168">
            <v>6866.7610000000004</v>
          </cell>
          <cell r="BM168">
            <v>140453.36300000001</v>
          </cell>
          <cell r="BO168">
            <v>631.88599999999997</v>
          </cell>
          <cell r="BP168">
            <v>75784.948000000004</v>
          </cell>
          <cell r="BQ168">
            <v>33715.898999999998</v>
          </cell>
          <cell r="BR168">
            <v>4624.5659999999998</v>
          </cell>
          <cell r="BS168">
            <v>11662.996999999999</v>
          </cell>
          <cell r="BT168">
            <v>3302.9070000000002</v>
          </cell>
          <cell r="BU168">
            <v>3863.4009999999998</v>
          </cell>
          <cell r="BV168">
            <v>6866.76</v>
          </cell>
          <cell r="BW168">
            <v>140453.36400000003</v>
          </cell>
          <cell r="BY168">
            <v>0</v>
          </cell>
          <cell r="BZ168">
            <v>0</v>
          </cell>
          <cell r="CA168">
            <v>0</v>
          </cell>
          <cell r="CB168">
            <v>0</v>
          </cell>
          <cell r="CC168">
            <v>0</v>
          </cell>
          <cell r="CD168">
            <v>0</v>
          </cell>
          <cell r="CE168">
            <v>0</v>
          </cell>
          <cell r="CF168">
            <v>0</v>
          </cell>
          <cell r="CG168">
            <v>0</v>
          </cell>
          <cell r="CI168">
            <v>600.29200000000003</v>
          </cell>
          <cell r="CJ168">
            <v>71995.7</v>
          </cell>
          <cell r="CK168">
            <v>32030.103999999999</v>
          </cell>
          <cell r="CL168">
            <v>4393.3379999999997</v>
          </cell>
          <cell r="CM168">
            <v>11079.847</v>
          </cell>
          <cell r="CN168">
            <v>3137.761</v>
          </cell>
          <cell r="CO168">
            <v>3670.2310000000002</v>
          </cell>
          <cell r="CP168">
            <v>6523.4229999999998</v>
          </cell>
          <cell r="CQ168">
            <v>133430.696</v>
          </cell>
          <cell r="CS168">
            <v>37.487000000000002</v>
          </cell>
          <cell r="CT168">
            <v>2849.9470000000001</v>
          </cell>
          <cell r="CU168">
            <v>1230.81</v>
          </cell>
          <cell r="CV168">
            <v>142.12700000000001</v>
          </cell>
          <cell r="CW168">
            <v>372.06200000000001</v>
          </cell>
          <cell r="CX168">
            <v>90.831000000000003</v>
          </cell>
          <cell r="CY168">
            <v>107.19199999999999</v>
          </cell>
          <cell r="CZ168">
            <v>167.93799999999999</v>
          </cell>
          <cell r="DB168">
            <v>37.741999999999997</v>
          </cell>
          <cell r="DC168">
            <v>5027.5730000000003</v>
          </cell>
          <cell r="DD168">
            <v>3087.1289999999999</v>
          </cell>
          <cell r="DE168">
            <v>460.74599999999998</v>
          </cell>
          <cell r="DF168">
            <v>1209.9190000000001</v>
          </cell>
          <cell r="DG168">
            <v>362.26299999999998</v>
          </cell>
          <cell r="DH168">
            <v>428.33499999999998</v>
          </cell>
          <cell r="DI168">
            <v>810.024</v>
          </cell>
          <cell r="DJ168">
            <v>11423.731</v>
          </cell>
          <cell r="DL168">
            <v>0.22062000000000001</v>
          </cell>
          <cell r="DM168">
            <v>0.22062000000000001</v>
          </cell>
          <cell r="DN168">
            <v>0.87283500000000003</v>
          </cell>
          <cell r="DO168">
            <v>1.1972959999999999</v>
          </cell>
          <cell r="DP168">
            <v>1.18468</v>
          </cell>
          <cell r="DQ168">
            <v>1.986728</v>
          </cell>
          <cell r="DS168">
            <v>0</v>
          </cell>
          <cell r="DT168">
            <v>0</v>
          </cell>
          <cell r="DU168">
            <v>0</v>
          </cell>
          <cell r="DV168">
            <v>0</v>
          </cell>
          <cell r="DW168">
            <v>0</v>
          </cell>
          <cell r="DX168">
            <v>0</v>
          </cell>
          <cell r="DY168">
            <v>0</v>
          </cell>
          <cell r="DZ168">
            <v>0</v>
          </cell>
          <cell r="EA168">
            <v>0</v>
          </cell>
          <cell r="EC168">
            <v>0</v>
          </cell>
          <cell r="ED168">
            <v>0</v>
          </cell>
          <cell r="EE168">
            <v>0</v>
          </cell>
          <cell r="EF168">
            <v>0</v>
          </cell>
          <cell r="EG168">
            <v>0</v>
          </cell>
          <cell r="EH168">
            <v>0</v>
          </cell>
          <cell r="EI168">
            <v>0</v>
          </cell>
          <cell r="EJ168">
            <v>0</v>
          </cell>
          <cell r="EK168">
            <v>0</v>
          </cell>
          <cell r="EM168">
            <v>629.26900000000001</v>
          </cell>
          <cell r="EN168">
            <v>635.21299999999997</v>
          </cell>
          <cell r="EP168">
            <v>728.76300000000003</v>
          </cell>
          <cell r="EQ168">
            <v>741.04600000000005</v>
          </cell>
          <cell r="ES168">
            <v>134.16300000000001</v>
          </cell>
          <cell r="ET168">
            <v>155.298</v>
          </cell>
          <cell r="EX168">
            <v>28576.837</v>
          </cell>
          <cell r="EY168">
            <v>34802.701999999997</v>
          </cell>
          <cell r="FA168">
            <v>6.8109999999999999</v>
          </cell>
          <cell r="FB168">
            <v>8.2810000000000006</v>
          </cell>
          <cell r="FC168">
            <v>613.30899999999997</v>
          </cell>
          <cell r="FD168">
            <v>779.55899999999997</v>
          </cell>
          <cell r="FE168">
            <v>283.23399999999998</v>
          </cell>
          <cell r="FF168">
            <v>338.52100000000002</v>
          </cell>
          <cell r="FK168">
            <v>22002.712</v>
          </cell>
          <cell r="FL168">
            <v>22308.057000000001</v>
          </cell>
          <cell r="FM168">
            <v>22123.05</v>
          </cell>
          <cell r="FN168">
            <v>491.47</v>
          </cell>
          <cell r="FO168">
            <v>233.03</v>
          </cell>
          <cell r="FP168">
            <v>2565.4760000000001</v>
          </cell>
          <cell r="FQ168">
            <v>19018.080000000002</v>
          </cell>
          <cell r="FR168">
            <v>22308.057000000001</v>
          </cell>
          <cell r="FS168">
            <v>0</v>
          </cell>
          <cell r="FU168">
            <v>0.08</v>
          </cell>
          <cell r="FV168">
            <v>-2672.43</v>
          </cell>
          <cell r="FW168">
            <v>0</v>
          </cell>
          <cell r="FX168">
            <v>0</v>
          </cell>
          <cell r="FY168">
            <v>0</v>
          </cell>
          <cell r="FZ168">
            <v>170.9</v>
          </cell>
          <cell r="GA168">
            <v>0.15</v>
          </cell>
          <cell r="GB168">
            <v>-4306.6499999999996</v>
          </cell>
          <cell r="GE168">
            <v>0.25</v>
          </cell>
          <cell r="GF168">
            <v>-8739.5</v>
          </cell>
          <cell r="GO168">
            <v>1.2500000000000001E-2</v>
          </cell>
          <cell r="GP168">
            <v>-1667.88</v>
          </cell>
          <cell r="GQ168" t="str">
            <v>72-99-402-174</v>
          </cell>
          <cell r="GR168">
            <v>0</v>
          </cell>
          <cell r="GS168">
            <v>-200</v>
          </cell>
          <cell r="GV168">
            <v>0</v>
          </cell>
          <cell r="GW168">
            <v>0</v>
          </cell>
          <cell r="GX168">
            <v>-4340.3099999999995</v>
          </cell>
          <cell r="GY168">
            <v>-13246.15</v>
          </cell>
          <cell r="GZ168">
            <v>-17586.46</v>
          </cell>
          <cell r="HC168">
            <v>-17586.46</v>
          </cell>
          <cell r="HE168">
            <v>4676.062983116999</v>
          </cell>
          <cell r="HF168">
            <v>6.9702682799999867</v>
          </cell>
          <cell r="HG168">
            <v>835.98367314000075</v>
          </cell>
          <cell r="HH168">
            <v>1471.4208788249985</v>
          </cell>
          <cell r="HI168">
            <v>276.84835948800009</v>
          </cell>
          <cell r="HJ168">
            <v>690.84614199999953</v>
          </cell>
          <cell r="HK168">
            <v>328.09819555999997</v>
          </cell>
          <cell r="HL168">
            <v>383.77624775999925</v>
          </cell>
          <cell r="HM168">
            <v>682.1192180640013</v>
          </cell>
        </row>
        <row r="169">
          <cell r="B169" t="str">
            <v>72-400-175</v>
          </cell>
          <cell r="C169" t="str">
            <v>Devon-GTH00086</v>
          </cell>
          <cell r="D169" t="str">
            <v>Ray Unit A1H</v>
          </cell>
          <cell r="E169">
            <v>1261</v>
          </cell>
          <cell r="F169">
            <v>1521</v>
          </cell>
          <cell r="H169">
            <v>3.0848</v>
          </cell>
          <cell r="I169">
            <v>3.0848</v>
          </cell>
          <cell r="J169">
            <v>1.1003000000000001</v>
          </cell>
          <cell r="K169">
            <v>0.23730000000000001</v>
          </cell>
          <cell r="L169">
            <v>0.34789999999999999</v>
          </cell>
          <cell r="M169">
            <v>0.1341</v>
          </cell>
          <cell r="N169">
            <v>0.11559999999999999</v>
          </cell>
          <cell r="O169">
            <v>0.35099999999999998</v>
          </cell>
          <cell r="P169">
            <v>5.3710000000000004</v>
          </cell>
          <cell r="Q169">
            <v>0.99180000000000001</v>
          </cell>
          <cell r="R169">
            <v>1228.7</v>
          </cell>
          <cell r="T169" t="str">
            <v>PriceTableDevonNGL</v>
          </cell>
          <cell r="Y169">
            <v>41365</v>
          </cell>
          <cell r="Z169">
            <v>14.65</v>
          </cell>
          <cell r="AB169">
            <v>1200.0340000000001</v>
          </cell>
          <cell r="AC169">
            <v>1453.4449999999999</v>
          </cell>
          <cell r="AE169" t="str">
            <v>Yes</v>
          </cell>
          <cell r="AG169" t="str">
            <v>Yes</v>
          </cell>
          <cell r="AI169">
            <v>0.95</v>
          </cell>
          <cell r="AK169">
            <v>3871.9270000000001</v>
          </cell>
          <cell r="AL169">
            <v>3871.9270000000001</v>
          </cell>
          <cell r="AM169">
            <v>1381.056</v>
          </cell>
          <cell r="AN169">
            <v>297.85000000000002</v>
          </cell>
          <cell r="AO169">
            <v>436.67099999999999</v>
          </cell>
          <cell r="AP169">
            <v>168.31700000000001</v>
          </cell>
          <cell r="AQ169">
            <v>145.09700000000001</v>
          </cell>
          <cell r="AR169">
            <v>440.56200000000001</v>
          </cell>
          <cell r="AS169">
            <v>10613.406999999999</v>
          </cell>
          <cell r="AU169">
            <v>3701.8649999999998</v>
          </cell>
          <cell r="AV169">
            <v>3701.8649999999998</v>
          </cell>
          <cell r="AW169">
            <v>1320.3969999999999</v>
          </cell>
          <cell r="AX169">
            <v>284.76799999999997</v>
          </cell>
          <cell r="AY169">
            <v>417.49200000000002</v>
          </cell>
          <cell r="AZ169">
            <v>160.92500000000001</v>
          </cell>
          <cell r="BA169">
            <v>138.72399999999999</v>
          </cell>
          <cell r="BB169">
            <v>421.21199999999999</v>
          </cell>
          <cell r="BC169">
            <v>10147.248</v>
          </cell>
          <cell r="BE169">
            <v>26.116</v>
          </cell>
          <cell r="BF169">
            <v>3132.1840000000002</v>
          </cell>
          <cell r="BG169">
            <v>1353.7850000000001</v>
          </cell>
          <cell r="BH169">
            <v>263.82499999999999</v>
          </cell>
          <cell r="BI169">
            <v>464.59199999999998</v>
          </cell>
          <cell r="BJ169">
            <v>164.72499999999999</v>
          </cell>
          <cell r="BK169">
            <v>142.66300000000001</v>
          </cell>
          <cell r="BL169">
            <v>442.202</v>
          </cell>
          <cell r="BM169">
            <v>5990.0919999999996</v>
          </cell>
          <cell r="BO169">
            <v>26.116</v>
          </cell>
          <cell r="BP169">
            <v>3132.183</v>
          </cell>
          <cell r="BQ169">
            <v>1353.7840000000001</v>
          </cell>
          <cell r="BR169">
            <v>263.82499999999999</v>
          </cell>
          <cell r="BS169">
            <v>464.59199999999998</v>
          </cell>
          <cell r="BT169">
            <v>164.726</v>
          </cell>
          <cell r="BU169">
            <v>142.66300000000001</v>
          </cell>
          <cell r="BV169">
            <v>442.202</v>
          </cell>
          <cell r="BW169">
            <v>5990.0909999999994</v>
          </cell>
          <cell r="BY169">
            <v>0</v>
          </cell>
          <cell r="BZ169">
            <v>0</v>
          </cell>
          <cell r="CA169">
            <v>0</v>
          </cell>
          <cell r="CB169">
            <v>0</v>
          </cell>
          <cell r="CC169">
            <v>0</v>
          </cell>
          <cell r="CD169">
            <v>0</v>
          </cell>
          <cell r="CE169">
            <v>0</v>
          </cell>
          <cell r="CF169">
            <v>0</v>
          </cell>
          <cell r="CG169">
            <v>0</v>
          </cell>
          <cell r="CI169">
            <v>24.81</v>
          </cell>
          <cell r="CJ169">
            <v>2975.5749999999998</v>
          </cell>
          <cell r="CK169">
            <v>1286.096</v>
          </cell>
          <cell r="CL169">
            <v>250.63399999999999</v>
          </cell>
          <cell r="CM169">
            <v>441.36200000000002</v>
          </cell>
          <cell r="CN169">
            <v>156.489</v>
          </cell>
          <cell r="CO169">
            <v>135.53</v>
          </cell>
          <cell r="CP169">
            <v>420.09199999999998</v>
          </cell>
          <cell r="CQ169">
            <v>5690.5879999999988</v>
          </cell>
          <cell r="CS169">
            <v>1.5489999999999999</v>
          </cell>
          <cell r="CT169">
            <v>117.788</v>
          </cell>
          <cell r="CU169">
            <v>49.42</v>
          </cell>
          <cell r="CV169">
            <v>8.1080000000000005</v>
          </cell>
          <cell r="CW169">
            <v>14.821</v>
          </cell>
          <cell r="CX169">
            <v>4.53</v>
          </cell>
          <cell r="CY169">
            <v>3.9580000000000002</v>
          </cell>
          <cell r="CZ169">
            <v>10.815</v>
          </cell>
          <cell r="DB169">
            <v>1.56</v>
          </cell>
          <cell r="DC169">
            <v>207.78899999999999</v>
          </cell>
          <cell r="DD169">
            <v>123.95699999999999</v>
          </cell>
          <cell r="DE169">
            <v>26.285</v>
          </cell>
          <cell r="DF169">
            <v>48.197000000000003</v>
          </cell>
          <cell r="DG169">
            <v>18.067</v>
          </cell>
          <cell r="DH169">
            <v>15.817</v>
          </cell>
          <cell r="DI169">
            <v>52.162999999999997</v>
          </cell>
          <cell r="DJ169">
            <v>493.83500000000004</v>
          </cell>
          <cell r="DL169">
            <v>0.22062000000000001</v>
          </cell>
          <cell r="DM169">
            <v>0.22062000000000001</v>
          </cell>
          <cell r="DN169">
            <v>0.87283500000000003</v>
          </cell>
          <cell r="DO169">
            <v>1.1972959999999999</v>
          </cell>
          <cell r="DP169">
            <v>1.18468</v>
          </cell>
          <cell r="DQ169">
            <v>1.986728</v>
          </cell>
          <cell r="DS169">
            <v>0</v>
          </cell>
          <cell r="DT169">
            <v>0</v>
          </cell>
          <cell r="DU169">
            <v>0</v>
          </cell>
          <cell r="DV169">
            <v>0</v>
          </cell>
          <cell r="DW169">
            <v>0</v>
          </cell>
          <cell r="DX169">
            <v>0</v>
          </cell>
          <cell r="DY169">
            <v>0</v>
          </cell>
          <cell r="DZ169">
            <v>0</v>
          </cell>
          <cell r="EA169">
            <v>0</v>
          </cell>
          <cell r="EC169">
            <v>0</v>
          </cell>
          <cell r="ED169">
            <v>0</v>
          </cell>
          <cell r="EE169">
            <v>0</v>
          </cell>
          <cell r="EF169">
            <v>0</v>
          </cell>
          <cell r="EG169">
            <v>0</v>
          </cell>
          <cell r="EH169">
            <v>0</v>
          </cell>
          <cell r="EI169">
            <v>0</v>
          </cell>
          <cell r="EJ169">
            <v>0</v>
          </cell>
          <cell r="EK169">
            <v>0</v>
          </cell>
          <cell r="EM169">
            <v>27.378999999999998</v>
          </cell>
          <cell r="EN169">
            <v>27.637999999999998</v>
          </cell>
          <cell r="EP169">
            <v>31.707999999999998</v>
          </cell>
          <cell r="EQ169">
            <v>32.241999999999997</v>
          </cell>
          <cell r="ES169">
            <v>5.8369999999999997</v>
          </cell>
          <cell r="ET169">
            <v>6.7569999999999997</v>
          </cell>
          <cell r="EX169">
            <v>1255.163</v>
          </cell>
          <cell r="EY169">
            <v>1514.2429999999999</v>
          </cell>
          <cell r="FA169">
            <v>0.29899999999999999</v>
          </cell>
          <cell r="FB169">
            <v>0.36</v>
          </cell>
          <cell r="FC169">
            <v>26.937999999999999</v>
          </cell>
          <cell r="FD169">
            <v>33.917999999999999</v>
          </cell>
          <cell r="FE169">
            <v>12.44</v>
          </cell>
          <cell r="FF169">
            <v>14.728999999999999</v>
          </cell>
          <cell r="FK169">
            <v>960.52799999999991</v>
          </cell>
          <cell r="FL169">
            <v>973.85799999999995</v>
          </cell>
          <cell r="FM169">
            <v>965.78200000000004</v>
          </cell>
          <cell r="FN169">
            <v>21.454999999999998</v>
          </cell>
          <cell r="FO169">
            <v>10.173</v>
          </cell>
          <cell r="FP169">
            <v>111.996</v>
          </cell>
          <cell r="FQ169">
            <v>830.23400000000004</v>
          </cell>
          <cell r="FR169">
            <v>973.85799999999995</v>
          </cell>
          <cell r="FS169">
            <v>0</v>
          </cell>
          <cell r="FU169">
            <v>0.08</v>
          </cell>
          <cell r="FV169">
            <v>-116.28</v>
          </cell>
          <cell r="FW169">
            <v>0</v>
          </cell>
          <cell r="FX169">
            <v>0</v>
          </cell>
          <cell r="FY169">
            <v>0</v>
          </cell>
          <cell r="FZ169">
            <v>162.30000000000001</v>
          </cell>
          <cell r="GA169">
            <v>0.15</v>
          </cell>
          <cell r="GB169">
            <v>-189.15</v>
          </cell>
          <cell r="GE169">
            <v>0.25</v>
          </cell>
          <cell r="GF169">
            <v>-380.25</v>
          </cell>
          <cell r="GO169">
            <v>1.2500000000000001E-2</v>
          </cell>
          <cell r="GP169">
            <v>-71.13</v>
          </cell>
          <cell r="GQ169" t="str">
            <v xml:space="preserve"> </v>
          </cell>
          <cell r="GR169">
            <v>0</v>
          </cell>
          <cell r="GS169">
            <v>0</v>
          </cell>
          <cell r="GV169">
            <v>0</v>
          </cell>
          <cell r="GW169">
            <v>0</v>
          </cell>
          <cell r="GX169">
            <v>-187.41</v>
          </cell>
          <cell r="GY169">
            <v>-569.4</v>
          </cell>
          <cell r="GZ169">
            <v>-756.81000000000006</v>
          </cell>
          <cell r="HC169">
            <v>-756.81000000000006</v>
          </cell>
          <cell r="HE169">
            <v>211.69476226300014</v>
          </cell>
          <cell r="HF169">
            <v>0.2881297200000002</v>
          </cell>
          <cell r="HG169">
            <v>34.551077580000083</v>
          </cell>
          <cell r="HH169">
            <v>59.081328315000071</v>
          </cell>
          <cell r="HI169">
            <v>15.793531536000001</v>
          </cell>
          <cell r="HJ169">
            <v>27.520116399999953</v>
          </cell>
          <cell r="HK169">
            <v>16.36269180799998</v>
          </cell>
          <cell r="HL169">
            <v>14.17133082400002</v>
          </cell>
          <cell r="HM169">
            <v>43.926556080000026</v>
          </cell>
        </row>
        <row r="170">
          <cell r="B170" t="str">
            <v>72-400-176</v>
          </cell>
          <cell r="C170" t="str">
            <v>Devon-GTH00086</v>
          </cell>
          <cell r="D170" t="str">
            <v>Ray Unit B1H</v>
          </cell>
          <cell r="E170">
            <v>10396</v>
          </cell>
          <cell r="F170">
            <v>12563</v>
          </cell>
          <cell r="H170">
            <v>3.1850999999999998</v>
          </cell>
          <cell r="I170">
            <v>3.1850999999999998</v>
          </cell>
          <cell r="J170">
            <v>1.1668000000000001</v>
          </cell>
          <cell r="K170">
            <v>0.2586</v>
          </cell>
          <cell r="L170">
            <v>0.37759999999999999</v>
          </cell>
          <cell r="M170">
            <v>0.1459</v>
          </cell>
          <cell r="N170">
            <v>0.12770000000000001</v>
          </cell>
          <cell r="O170">
            <v>0.21510000000000001</v>
          </cell>
          <cell r="P170">
            <v>5.4767999999999999</v>
          </cell>
          <cell r="Q170">
            <v>1.339</v>
          </cell>
          <cell r="R170">
            <v>1229.9000000000001</v>
          </cell>
          <cell r="T170" t="str">
            <v>PriceTableDevonNGL</v>
          </cell>
          <cell r="Y170">
            <v>41436</v>
          </cell>
          <cell r="Z170">
            <v>15.65</v>
          </cell>
          <cell r="AB170">
            <v>9893.2950000000001</v>
          </cell>
          <cell r="AC170">
            <v>12005.017</v>
          </cell>
          <cell r="AE170" t="str">
            <v>Yes</v>
          </cell>
          <cell r="AG170" t="str">
            <v>Yes</v>
          </cell>
          <cell r="AI170">
            <v>0.95</v>
          </cell>
          <cell r="AK170">
            <v>32958.730000000003</v>
          </cell>
          <cell r="AL170">
            <v>32958.730000000003</v>
          </cell>
          <cell r="AM170">
            <v>12073.796</v>
          </cell>
          <cell r="AN170">
            <v>2675.9369999999999</v>
          </cell>
          <cell r="AO170">
            <v>3907.3240000000001</v>
          </cell>
          <cell r="AP170">
            <v>1509.742</v>
          </cell>
          <cell r="AQ170">
            <v>1321.412</v>
          </cell>
          <cell r="AR170">
            <v>2225.8090000000002</v>
          </cell>
          <cell r="AS170">
            <v>89631.48</v>
          </cell>
          <cell r="AU170">
            <v>31511.133999999998</v>
          </cell>
          <cell r="AV170">
            <v>31511.133999999998</v>
          </cell>
          <cell r="AW170">
            <v>11543.496999999999</v>
          </cell>
          <cell r="AX170">
            <v>2558.4059999999999</v>
          </cell>
          <cell r="AY170">
            <v>3735.7080000000001</v>
          </cell>
          <cell r="AZ170">
            <v>1443.432</v>
          </cell>
          <cell r="BA170">
            <v>1263.374</v>
          </cell>
          <cell r="BB170">
            <v>2128.0479999999998</v>
          </cell>
          <cell r="BC170">
            <v>85694.732999999993</v>
          </cell>
          <cell r="BE170">
            <v>222.304</v>
          </cell>
          <cell r="BF170">
            <v>26661.867999999999</v>
          </cell>
          <cell r="BG170">
            <v>11835.380999999999</v>
          </cell>
          <cell r="BH170">
            <v>2370.25</v>
          </cell>
          <cell r="BI170">
            <v>4157.1610000000001</v>
          </cell>
          <cell r="BJ170">
            <v>1477.5260000000001</v>
          </cell>
          <cell r="BK170">
            <v>1299.2449999999999</v>
          </cell>
          <cell r="BL170">
            <v>2234.0940000000001</v>
          </cell>
          <cell r="BM170">
            <v>50257.828999999998</v>
          </cell>
          <cell r="BO170">
            <v>222.304</v>
          </cell>
          <cell r="BP170">
            <v>26661.866999999998</v>
          </cell>
          <cell r="BQ170">
            <v>11835.380999999999</v>
          </cell>
          <cell r="BR170">
            <v>2370.25</v>
          </cell>
          <cell r="BS170">
            <v>4157.16</v>
          </cell>
          <cell r="BT170">
            <v>1477.5260000000001</v>
          </cell>
          <cell r="BU170">
            <v>1299.2460000000001</v>
          </cell>
          <cell r="BV170">
            <v>2234.0940000000001</v>
          </cell>
          <cell r="BW170">
            <v>50257.827999999994</v>
          </cell>
          <cell r="BY170">
            <v>0</v>
          </cell>
          <cell r="BZ170">
            <v>0</v>
          </cell>
          <cell r="CA170">
            <v>0</v>
          </cell>
          <cell r="CB170">
            <v>0</v>
          </cell>
          <cell r="CC170">
            <v>0</v>
          </cell>
          <cell r="CD170">
            <v>0</v>
          </cell>
          <cell r="CE170">
            <v>0</v>
          </cell>
          <cell r="CF170">
            <v>0</v>
          </cell>
          <cell r="CG170">
            <v>0</v>
          </cell>
          <cell r="CI170">
            <v>211.18899999999999</v>
          </cell>
          <cell r="CJ170">
            <v>25328.775000000001</v>
          </cell>
          <cell r="CK170">
            <v>11243.611999999999</v>
          </cell>
          <cell r="CL170">
            <v>2251.7379999999998</v>
          </cell>
          <cell r="CM170">
            <v>3949.3029999999999</v>
          </cell>
          <cell r="CN170">
            <v>1403.65</v>
          </cell>
          <cell r="CO170">
            <v>1234.2829999999999</v>
          </cell>
          <cell r="CP170">
            <v>2122.3890000000001</v>
          </cell>
          <cell r="CQ170">
            <v>47744.939000000006</v>
          </cell>
          <cell r="CS170">
            <v>13.188000000000001</v>
          </cell>
          <cell r="CT170">
            <v>1002.638</v>
          </cell>
          <cell r="CU170">
            <v>432.05399999999997</v>
          </cell>
          <cell r="CV170">
            <v>72.844999999999999</v>
          </cell>
          <cell r="CW170">
            <v>132.61799999999999</v>
          </cell>
          <cell r="CX170">
            <v>40.631999999999998</v>
          </cell>
          <cell r="CY170">
            <v>36.048000000000002</v>
          </cell>
          <cell r="CZ170">
            <v>54.639000000000003</v>
          </cell>
          <cell r="DB170">
            <v>13.278</v>
          </cell>
          <cell r="DC170">
            <v>1768.748</v>
          </cell>
          <cell r="DD170">
            <v>1083.683</v>
          </cell>
          <cell r="DE170">
            <v>236.148</v>
          </cell>
          <cell r="DF170">
            <v>431.26400000000001</v>
          </cell>
          <cell r="DG170">
            <v>162.05500000000001</v>
          </cell>
          <cell r="DH170">
            <v>144.047</v>
          </cell>
          <cell r="DI170">
            <v>263.54000000000002</v>
          </cell>
          <cell r="DJ170">
            <v>4102.7629999999999</v>
          </cell>
          <cell r="DL170">
            <v>0.22062000000000001</v>
          </cell>
          <cell r="DM170">
            <v>0.22062000000000001</v>
          </cell>
          <cell r="DN170">
            <v>0.87283500000000003</v>
          </cell>
          <cell r="DO170">
            <v>1.1972959999999999</v>
          </cell>
          <cell r="DP170">
            <v>1.18468</v>
          </cell>
          <cell r="DQ170">
            <v>1.986728</v>
          </cell>
          <cell r="DS170">
            <v>0</v>
          </cell>
          <cell r="DT170">
            <v>0</v>
          </cell>
          <cell r="DU170">
            <v>0</v>
          </cell>
          <cell r="DV170">
            <v>0</v>
          </cell>
          <cell r="DW170">
            <v>0</v>
          </cell>
          <cell r="DX170">
            <v>0</v>
          </cell>
          <cell r="DY170">
            <v>0</v>
          </cell>
          <cell r="DZ170">
            <v>0</v>
          </cell>
          <cell r="EA170">
            <v>0</v>
          </cell>
          <cell r="EC170">
            <v>0</v>
          </cell>
          <cell r="ED170">
            <v>0</v>
          </cell>
          <cell r="EE170">
            <v>0</v>
          </cell>
          <cell r="EF170">
            <v>0</v>
          </cell>
          <cell r="EG170">
            <v>0</v>
          </cell>
          <cell r="EH170">
            <v>0</v>
          </cell>
          <cell r="EI170">
            <v>0</v>
          </cell>
          <cell r="EJ170">
            <v>0</v>
          </cell>
          <cell r="EK170">
            <v>0</v>
          </cell>
          <cell r="EM170">
            <v>226.143</v>
          </cell>
          <cell r="EN170">
            <v>228.279</v>
          </cell>
          <cell r="EP170">
            <v>261.899</v>
          </cell>
          <cell r="EQ170">
            <v>266.31299999999999</v>
          </cell>
          <cell r="ES170">
            <v>48.215000000000003</v>
          </cell>
          <cell r="ET170">
            <v>55.81</v>
          </cell>
          <cell r="EX170">
            <v>10347.785</v>
          </cell>
          <cell r="EY170">
            <v>12507.19</v>
          </cell>
          <cell r="FA170">
            <v>2.4660000000000002</v>
          </cell>
          <cell r="FB170">
            <v>2.976</v>
          </cell>
          <cell r="FC170">
            <v>222.08199999999999</v>
          </cell>
          <cell r="FD170">
            <v>280.15300000000002</v>
          </cell>
          <cell r="FE170">
            <v>102.56</v>
          </cell>
          <cell r="FF170">
            <v>121.65600000000001</v>
          </cell>
          <cell r="FK170">
            <v>7909.8349999999991</v>
          </cell>
          <cell r="FL170">
            <v>8019.6049999999996</v>
          </cell>
          <cell r="FM170">
            <v>7953.0959999999995</v>
          </cell>
          <cell r="FN170">
            <v>176.68</v>
          </cell>
          <cell r="FO170">
            <v>83.772999999999996</v>
          </cell>
          <cell r="FP170">
            <v>922.27200000000005</v>
          </cell>
          <cell r="FQ170">
            <v>6836.8789999999999</v>
          </cell>
          <cell r="FR170">
            <v>8019.6049999999996</v>
          </cell>
          <cell r="FS170">
            <v>0</v>
          </cell>
          <cell r="FU170">
            <v>0.08</v>
          </cell>
          <cell r="FV170">
            <v>-960.4</v>
          </cell>
          <cell r="FW170">
            <v>0</v>
          </cell>
          <cell r="FX170">
            <v>0</v>
          </cell>
          <cell r="FY170">
            <v>0</v>
          </cell>
          <cell r="FZ170">
            <v>154.30000000000001</v>
          </cell>
          <cell r="GA170">
            <v>0.15</v>
          </cell>
          <cell r="GB170">
            <v>-1559.4</v>
          </cell>
          <cell r="GE170">
            <v>0.25</v>
          </cell>
          <cell r="GF170">
            <v>-3140.75</v>
          </cell>
          <cell r="GO170">
            <v>1.2500000000000001E-2</v>
          </cell>
          <cell r="GP170">
            <v>-596.80999999999995</v>
          </cell>
          <cell r="GQ170" t="str">
            <v>72-99-402-176</v>
          </cell>
          <cell r="GR170">
            <v>0</v>
          </cell>
          <cell r="GS170">
            <v>-200</v>
          </cell>
          <cell r="GV170">
            <v>0</v>
          </cell>
          <cell r="GW170">
            <v>0</v>
          </cell>
          <cell r="GX170">
            <v>-1557.21</v>
          </cell>
          <cell r="GY170">
            <v>-4900.1499999999996</v>
          </cell>
          <cell r="GZ170">
            <v>-6457.3600000000006</v>
          </cell>
          <cell r="HC170">
            <v>-6457.3600000000006</v>
          </cell>
          <cell r="HE170">
            <v>1698.9758163709998</v>
          </cell>
          <cell r="HF170">
            <v>2.4521913000000022</v>
          </cell>
          <cell r="HG170">
            <v>294.10697765999936</v>
          </cell>
          <cell r="HH170">
            <v>516.51669511500018</v>
          </cell>
          <cell r="HI170">
            <v>141.8939435520002</v>
          </cell>
          <cell r="HJ170">
            <v>246.24521544000021</v>
          </cell>
          <cell r="HK170">
            <v>146.77151772799996</v>
          </cell>
          <cell r="HL170">
            <v>129.06182433599997</v>
          </cell>
          <cell r="HM170">
            <v>221.92745123999987</v>
          </cell>
        </row>
        <row r="171">
          <cell r="B171" t="str">
            <v>72-400-177</v>
          </cell>
          <cell r="C171" t="str">
            <v>Devon-GTH00086</v>
          </cell>
          <cell r="D171" t="str">
            <v>Ray A SA 2H</v>
          </cell>
          <cell r="E171">
            <v>35689</v>
          </cell>
          <cell r="F171">
            <v>43122</v>
          </cell>
          <cell r="H171">
            <v>3.2282999999999999</v>
          </cell>
          <cell r="I171">
            <v>3.2282999999999999</v>
          </cell>
          <cell r="J171">
            <v>1.1311</v>
          </cell>
          <cell r="K171">
            <v>0.23269999999999999</v>
          </cell>
          <cell r="L171">
            <v>0.36549999999999999</v>
          </cell>
          <cell r="M171">
            <v>0.13539999999999999</v>
          </cell>
          <cell r="N171">
            <v>0.12509999999999999</v>
          </cell>
          <cell r="O171">
            <v>0.1956</v>
          </cell>
          <cell r="P171">
            <v>5.4137000000000004</v>
          </cell>
          <cell r="Q171">
            <v>0.97699999999999998</v>
          </cell>
          <cell r="R171">
            <v>1229.8</v>
          </cell>
          <cell r="T171" t="str">
            <v>PriceTableDevonNGL</v>
          </cell>
          <cell r="Y171">
            <v>41436</v>
          </cell>
          <cell r="Z171">
            <v>16.649999999999999</v>
          </cell>
          <cell r="AB171">
            <v>33963.262000000002</v>
          </cell>
          <cell r="AC171">
            <v>41206.745999999999</v>
          </cell>
          <cell r="AE171" t="str">
            <v>Yes</v>
          </cell>
          <cell r="AG171" t="str">
            <v>Yes</v>
          </cell>
          <cell r="AI171">
            <v>0.95</v>
          </cell>
          <cell r="AK171">
            <v>114680.534</v>
          </cell>
          <cell r="AL171">
            <v>114680.534</v>
          </cell>
          <cell r="AM171">
            <v>40180.637999999999</v>
          </cell>
          <cell r="AN171">
            <v>8266.32</v>
          </cell>
          <cell r="AO171">
            <v>12983.841</v>
          </cell>
          <cell r="AP171">
            <v>4809.8829999999998</v>
          </cell>
          <cell r="AQ171">
            <v>4443.991</v>
          </cell>
          <cell r="AR171">
            <v>6948.3980000000001</v>
          </cell>
          <cell r="AS171">
            <v>306994.13899999997</v>
          </cell>
          <cell r="AU171">
            <v>109643.599</v>
          </cell>
          <cell r="AV171">
            <v>109643.599</v>
          </cell>
          <cell r="AW171">
            <v>38415.845999999998</v>
          </cell>
          <cell r="AX171">
            <v>7903.2510000000002</v>
          </cell>
          <cell r="AY171">
            <v>12413.572</v>
          </cell>
          <cell r="AZ171">
            <v>4598.6260000000002</v>
          </cell>
          <cell r="BA171">
            <v>4248.8040000000001</v>
          </cell>
          <cell r="BB171">
            <v>6643.2139999999999</v>
          </cell>
          <cell r="BC171">
            <v>293510.51099999994</v>
          </cell>
          <cell r="BE171">
            <v>773.50900000000001</v>
          </cell>
          <cell r="BF171">
            <v>92770.481</v>
          </cell>
          <cell r="BG171">
            <v>39387.212</v>
          </cell>
          <cell r="BH171">
            <v>7322.0129999999999</v>
          </cell>
          <cell r="BI171">
            <v>13814.036</v>
          </cell>
          <cell r="BJ171">
            <v>4707.2449999999999</v>
          </cell>
          <cell r="BK171">
            <v>4369.4430000000002</v>
          </cell>
          <cell r="BL171">
            <v>6974.2619999999997</v>
          </cell>
          <cell r="BM171">
            <v>170118.20099999997</v>
          </cell>
          <cell r="BO171">
            <v>773.50900000000001</v>
          </cell>
          <cell r="BP171">
            <v>92770.482000000004</v>
          </cell>
          <cell r="BQ171">
            <v>39387.212</v>
          </cell>
          <cell r="BR171">
            <v>7322.0129999999999</v>
          </cell>
          <cell r="BS171">
            <v>13814.036</v>
          </cell>
          <cell r="BT171">
            <v>4707.2449999999999</v>
          </cell>
          <cell r="BU171">
            <v>4369.4430000000002</v>
          </cell>
          <cell r="BV171">
            <v>6974.2619999999997</v>
          </cell>
          <cell r="BW171">
            <v>170118.20199999999</v>
          </cell>
          <cell r="BY171">
            <v>0</v>
          </cell>
          <cell r="BZ171">
            <v>0</v>
          </cell>
          <cell r="CA171">
            <v>0</v>
          </cell>
          <cell r="CB171">
            <v>0</v>
          </cell>
          <cell r="CC171">
            <v>0</v>
          </cell>
          <cell r="CD171">
            <v>0</v>
          </cell>
          <cell r="CE171">
            <v>0</v>
          </cell>
          <cell r="CF171">
            <v>0</v>
          </cell>
          <cell r="CG171">
            <v>0</v>
          </cell>
          <cell r="CI171">
            <v>734.83399999999995</v>
          </cell>
          <cell r="CJ171">
            <v>88131.956999999995</v>
          </cell>
          <cell r="CK171">
            <v>37417.851000000002</v>
          </cell>
          <cell r="CL171">
            <v>6955.9120000000003</v>
          </cell>
          <cell r="CM171">
            <v>13123.334000000001</v>
          </cell>
          <cell r="CN171">
            <v>4471.8829999999998</v>
          </cell>
          <cell r="CO171">
            <v>4150.9709999999995</v>
          </cell>
          <cell r="CP171">
            <v>6625.549</v>
          </cell>
          <cell r="CQ171">
            <v>161612.291</v>
          </cell>
          <cell r="CS171">
            <v>45.889000000000003</v>
          </cell>
          <cell r="CT171">
            <v>3488.7</v>
          </cell>
          <cell r="CU171">
            <v>1437.8430000000001</v>
          </cell>
          <cell r="CV171">
            <v>225.02799999999999</v>
          </cell>
          <cell r="CW171">
            <v>440.68200000000002</v>
          </cell>
          <cell r="CX171">
            <v>129.45099999999999</v>
          </cell>
          <cell r="CY171">
            <v>121.232</v>
          </cell>
          <cell r="CZ171">
            <v>170.56800000000001</v>
          </cell>
          <cell r="DB171">
            <v>46.201000000000001</v>
          </cell>
          <cell r="DC171">
            <v>6154.3940000000002</v>
          </cell>
          <cell r="DD171">
            <v>3606.4110000000001</v>
          </cell>
          <cell r="DE171">
            <v>729.49199999999996</v>
          </cell>
          <cell r="DF171">
            <v>1433.068</v>
          </cell>
          <cell r="DG171">
            <v>516.29100000000005</v>
          </cell>
          <cell r="DH171">
            <v>484.44</v>
          </cell>
          <cell r="DI171">
            <v>822.70500000000004</v>
          </cell>
          <cell r="DJ171">
            <v>13793.002</v>
          </cell>
          <cell r="DL171">
            <v>0.22062000000000001</v>
          </cell>
          <cell r="DM171">
            <v>0.22062000000000001</v>
          </cell>
          <cell r="DN171">
            <v>0.87283500000000003</v>
          </cell>
          <cell r="DO171">
            <v>1.1972959999999999</v>
          </cell>
          <cell r="DP171">
            <v>1.18468</v>
          </cell>
          <cell r="DQ171">
            <v>1.986728</v>
          </cell>
          <cell r="DS171">
            <v>0</v>
          </cell>
          <cell r="DT171">
            <v>0</v>
          </cell>
          <cell r="DU171">
            <v>0</v>
          </cell>
          <cell r="DV171">
            <v>0</v>
          </cell>
          <cell r="DW171">
            <v>0</v>
          </cell>
          <cell r="DX171">
            <v>0</v>
          </cell>
          <cell r="DY171">
            <v>0</v>
          </cell>
          <cell r="DZ171">
            <v>0</v>
          </cell>
          <cell r="EA171">
            <v>0</v>
          </cell>
          <cell r="EC171">
            <v>0</v>
          </cell>
          <cell r="ED171">
            <v>0</v>
          </cell>
          <cell r="EE171">
            <v>0</v>
          </cell>
          <cell r="EF171">
            <v>0</v>
          </cell>
          <cell r="EG171">
            <v>0</v>
          </cell>
          <cell r="EH171">
            <v>0</v>
          </cell>
          <cell r="EI171">
            <v>0</v>
          </cell>
          <cell r="EJ171">
            <v>0</v>
          </cell>
          <cell r="EK171">
            <v>0</v>
          </cell>
          <cell r="EM171">
            <v>776.22699999999998</v>
          </cell>
          <cell r="EN171">
            <v>783.55799999999999</v>
          </cell>
          <cell r="EP171">
            <v>898.95600000000002</v>
          </cell>
          <cell r="EQ171">
            <v>914.10799999999995</v>
          </cell>
          <cell r="ES171">
            <v>165.494</v>
          </cell>
          <cell r="ET171">
            <v>191.565</v>
          </cell>
          <cell r="EX171">
            <v>35523.506000000001</v>
          </cell>
          <cell r="EY171">
            <v>42930.434999999998</v>
          </cell>
          <cell r="FA171">
            <v>8.4670000000000005</v>
          </cell>
          <cell r="FB171">
            <v>10.215</v>
          </cell>
          <cell r="FC171">
            <v>762.39700000000005</v>
          </cell>
          <cell r="FD171">
            <v>961.61500000000001</v>
          </cell>
          <cell r="FE171">
            <v>352.08499999999998</v>
          </cell>
          <cell r="FF171">
            <v>417.57799999999997</v>
          </cell>
          <cell r="FK171">
            <v>27439.766999999996</v>
          </cell>
          <cell r="FL171">
            <v>27820.565999999999</v>
          </cell>
          <cell r="FM171">
            <v>27589.842000000001</v>
          </cell>
          <cell r="FN171">
            <v>612.91700000000003</v>
          </cell>
          <cell r="FO171">
            <v>290.61399999999998</v>
          </cell>
          <cell r="FP171">
            <v>3199.4270000000001</v>
          </cell>
          <cell r="FQ171">
            <v>23717.608</v>
          </cell>
          <cell r="FR171">
            <v>27820.565999999999</v>
          </cell>
          <cell r="FS171">
            <v>0</v>
          </cell>
          <cell r="FU171">
            <v>0.08</v>
          </cell>
          <cell r="FV171">
            <v>-3296.54</v>
          </cell>
          <cell r="FW171">
            <v>0</v>
          </cell>
          <cell r="FX171">
            <v>0</v>
          </cell>
          <cell r="FY171">
            <v>0</v>
          </cell>
          <cell r="FZ171">
            <v>154.6</v>
          </cell>
          <cell r="GA171">
            <v>0.15</v>
          </cell>
          <cell r="GB171">
            <v>-5353.35</v>
          </cell>
          <cell r="GE171">
            <v>0.25</v>
          </cell>
          <cell r="GF171">
            <v>-10780.5</v>
          </cell>
          <cell r="GO171">
            <v>1.2500000000000001E-2</v>
          </cell>
          <cell r="GP171">
            <v>-2020.15</v>
          </cell>
          <cell r="GQ171" t="str">
            <v>72-99-402-177</v>
          </cell>
          <cell r="GR171">
            <v>0</v>
          </cell>
          <cell r="GS171">
            <v>-200</v>
          </cell>
          <cell r="GV171">
            <v>0</v>
          </cell>
          <cell r="GW171">
            <v>0</v>
          </cell>
          <cell r="GX171">
            <v>-5316.6900000000005</v>
          </cell>
          <cell r="GY171">
            <v>-16333.85</v>
          </cell>
          <cell r="GZ171">
            <v>-21650.54</v>
          </cell>
          <cell r="HC171">
            <v>-21650.54</v>
          </cell>
          <cell r="HE171">
            <v>5601.8455562869976</v>
          </cell>
          <cell r="HF171">
            <v>8.5324785000000158</v>
          </cell>
          <cell r="HG171">
            <v>1023.3511648800011</v>
          </cell>
          <cell r="HH171">
            <v>1718.9272084349975</v>
          </cell>
          <cell r="HI171">
            <v>438.33126289599954</v>
          </cell>
          <cell r="HJ171">
            <v>818.26084535999917</v>
          </cell>
          <cell r="HK171">
            <v>467.6002755360002</v>
          </cell>
          <cell r="HL171">
            <v>434.04443961600134</v>
          </cell>
          <cell r="HM171">
            <v>692.79788106399951</v>
          </cell>
        </row>
        <row r="172">
          <cell r="B172" t="str">
            <v>72-400-178</v>
          </cell>
          <cell r="C172" t="str">
            <v>Devon-GTH00086</v>
          </cell>
          <cell r="D172" t="str">
            <v>Ray A SA 3H</v>
          </cell>
          <cell r="E172">
            <v>34140</v>
          </cell>
          <cell r="F172">
            <v>41477</v>
          </cell>
          <cell r="H172">
            <v>3.2614999999999998</v>
          </cell>
          <cell r="I172">
            <v>3.2614999999999998</v>
          </cell>
          <cell r="J172">
            <v>1.1681999999999999</v>
          </cell>
          <cell r="K172">
            <v>0.24030000000000001</v>
          </cell>
          <cell r="L172">
            <v>0.38419999999999999</v>
          </cell>
          <cell r="M172">
            <v>0.14230000000000001</v>
          </cell>
          <cell r="N172">
            <v>0.1336</v>
          </cell>
          <cell r="O172">
            <v>0.1973</v>
          </cell>
          <cell r="P172">
            <v>5.5274000000000001</v>
          </cell>
          <cell r="Q172">
            <v>0.95309999999999995</v>
          </cell>
          <cell r="R172">
            <v>1236.5</v>
          </cell>
          <cell r="T172" t="str">
            <v>PriceTableDevonNGL</v>
          </cell>
          <cell r="Y172">
            <v>41436</v>
          </cell>
          <cell r="Z172">
            <v>17.649999999999999</v>
          </cell>
          <cell r="AB172">
            <v>32488.330999999998</v>
          </cell>
          <cell r="AC172">
            <v>39634.807000000001</v>
          </cell>
          <cell r="AE172" t="str">
            <v>Yes</v>
          </cell>
          <cell r="AG172" t="str">
            <v>Yes</v>
          </cell>
          <cell r="AI172">
            <v>0.95</v>
          </cell>
          <cell r="AK172">
            <v>110828.43799999999</v>
          </cell>
          <cell r="AL172">
            <v>110828.43799999999</v>
          </cell>
          <cell r="AM172">
            <v>39696.392</v>
          </cell>
          <cell r="AN172">
            <v>8165.5910000000003</v>
          </cell>
          <cell r="AO172">
            <v>13055.43</v>
          </cell>
          <cell r="AP172">
            <v>4835.47</v>
          </cell>
          <cell r="AQ172">
            <v>4539.8370000000004</v>
          </cell>
          <cell r="AR172">
            <v>6704.415</v>
          </cell>
          <cell r="AS172">
            <v>298654.01099999994</v>
          </cell>
          <cell r="AU172">
            <v>105960.692</v>
          </cell>
          <cell r="AV172">
            <v>105960.692</v>
          </cell>
          <cell r="AW172">
            <v>37952.868000000002</v>
          </cell>
          <cell r="AX172">
            <v>7806.9459999999999</v>
          </cell>
          <cell r="AY172">
            <v>12482.017</v>
          </cell>
          <cell r="AZ172">
            <v>4623.09</v>
          </cell>
          <cell r="BA172">
            <v>4340.4409999999998</v>
          </cell>
          <cell r="BB172">
            <v>6409.9480000000003</v>
          </cell>
          <cell r="BC172">
            <v>285536.69399999996</v>
          </cell>
          <cell r="BE172">
            <v>747.52700000000004</v>
          </cell>
          <cell r="BF172">
            <v>89654.339000000007</v>
          </cell>
          <cell r="BG172">
            <v>38912.527999999998</v>
          </cell>
          <cell r="BH172">
            <v>7232.7910000000002</v>
          </cell>
          <cell r="BI172">
            <v>13890.203</v>
          </cell>
          <cell r="BJ172">
            <v>4732.2860000000001</v>
          </cell>
          <cell r="BK172">
            <v>4463.6809999999996</v>
          </cell>
          <cell r="BL172">
            <v>6729.3710000000001</v>
          </cell>
          <cell r="BM172">
            <v>166362.72600000002</v>
          </cell>
          <cell r="BO172">
            <v>747.52700000000004</v>
          </cell>
          <cell r="BP172">
            <v>89654.339000000007</v>
          </cell>
          <cell r="BQ172">
            <v>38912.527000000002</v>
          </cell>
          <cell r="BR172">
            <v>7232.7910000000002</v>
          </cell>
          <cell r="BS172">
            <v>13890.203</v>
          </cell>
          <cell r="BT172">
            <v>4732.2870000000003</v>
          </cell>
          <cell r="BU172">
            <v>4463.6819999999998</v>
          </cell>
          <cell r="BV172">
            <v>6729.3720000000003</v>
          </cell>
          <cell r="BW172">
            <v>166362.72800000003</v>
          </cell>
          <cell r="BY172">
            <v>0</v>
          </cell>
          <cell r="BZ172">
            <v>0</v>
          </cell>
          <cell r="CA172">
            <v>0</v>
          </cell>
          <cell r="CB172">
            <v>0</v>
          </cell>
          <cell r="CC172">
            <v>0</v>
          </cell>
          <cell r="CD172">
            <v>0</v>
          </cell>
          <cell r="CE172">
            <v>0</v>
          </cell>
          <cell r="CF172">
            <v>0</v>
          </cell>
          <cell r="CG172">
            <v>0</v>
          </cell>
          <cell r="CI172">
            <v>710.15099999999995</v>
          </cell>
          <cell r="CJ172">
            <v>85171.622000000003</v>
          </cell>
          <cell r="CK172">
            <v>36966.902000000002</v>
          </cell>
          <cell r="CL172">
            <v>6871.1509999999998</v>
          </cell>
          <cell r="CM172">
            <v>13195.692999999999</v>
          </cell>
          <cell r="CN172">
            <v>4495.6719999999996</v>
          </cell>
          <cell r="CO172">
            <v>4240.4970000000003</v>
          </cell>
          <cell r="CP172">
            <v>6392.902</v>
          </cell>
          <cell r="CQ172">
            <v>158044.59</v>
          </cell>
          <cell r="CS172">
            <v>44.347999999999999</v>
          </cell>
          <cell r="CT172">
            <v>3371.5149999999999</v>
          </cell>
          <cell r="CU172">
            <v>1420.5139999999999</v>
          </cell>
          <cell r="CV172">
            <v>222.286</v>
          </cell>
          <cell r="CW172">
            <v>443.11200000000002</v>
          </cell>
          <cell r="CX172">
            <v>130.13900000000001</v>
          </cell>
          <cell r="CY172">
            <v>123.84699999999999</v>
          </cell>
          <cell r="CZ172">
            <v>164.578</v>
          </cell>
          <cell r="DB172">
            <v>44.649000000000001</v>
          </cell>
          <cell r="DC172">
            <v>5947.6689999999999</v>
          </cell>
          <cell r="DD172">
            <v>3562.9479999999999</v>
          </cell>
          <cell r="DE172">
            <v>720.60299999999995</v>
          </cell>
          <cell r="DF172">
            <v>1440.97</v>
          </cell>
          <cell r="DG172">
            <v>519.03700000000003</v>
          </cell>
          <cell r="DH172">
            <v>494.88799999999998</v>
          </cell>
          <cell r="DI172">
            <v>793.81700000000001</v>
          </cell>
          <cell r="DJ172">
            <v>13524.580999999998</v>
          </cell>
          <cell r="DL172">
            <v>0.22062000000000001</v>
          </cell>
          <cell r="DM172">
            <v>0.22062000000000001</v>
          </cell>
          <cell r="DN172">
            <v>0.87283500000000003</v>
          </cell>
          <cell r="DO172">
            <v>1.1972959999999999</v>
          </cell>
          <cell r="DP172">
            <v>1.18468</v>
          </cell>
          <cell r="DQ172">
            <v>1.986728</v>
          </cell>
          <cell r="DS172">
            <v>0</v>
          </cell>
          <cell r="DT172">
            <v>0</v>
          </cell>
          <cell r="DU172">
            <v>0</v>
          </cell>
          <cell r="DV172">
            <v>0</v>
          </cell>
          <cell r="DW172">
            <v>0</v>
          </cell>
          <cell r="DX172">
            <v>0</v>
          </cell>
          <cell r="DY172">
            <v>0</v>
          </cell>
          <cell r="DZ172">
            <v>0</v>
          </cell>
          <cell r="EA172">
            <v>0</v>
          </cell>
          <cell r="EC172">
            <v>0</v>
          </cell>
          <cell r="ED172">
            <v>0</v>
          </cell>
          <cell r="EE172">
            <v>0</v>
          </cell>
          <cell r="EF172">
            <v>0</v>
          </cell>
          <cell r="EG172">
            <v>0</v>
          </cell>
          <cell r="EH172">
            <v>0</v>
          </cell>
          <cell r="EI172">
            <v>0</v>
          </cell>
          <cell r="EJ172">
            <v>0</v>
          </cell>
          <cell r="EK172">
            <v>0</v>
          </cell>
          <cell r="EM172">
            <v>746.61599999999999</v>
          </cell>
          <cell r="EN172">
            <v>753.66800000000001</v>
          </cell>
          <cell r="EP172">
            <v>864.66300000000001</v>
          </cell>
          <cell r="EQ172">
            <v>879.23699999999997</v>
          </cell>
          <cell r="ES172">
            <v>159.18199999999999</v>
          </cell>
          <cell r="ET172">
            <v>184.25799999999998</v>
          </cell>
          <cell r="EX172">
            <v>33980.817999999999</v>
          </cell>
          <cell r="EY172">
            <v>41292.741999999998</v>
          </cell>
          <cell r="FA172">
            <v>8.0990000000000002</v>
          </cell>
          <cell r="FB172">
            <v>9.8260000000000005</v>
          </cell>
          <cell r="FC172">
            <v>729.28800000000001</v>
          </cell>
          <cell r="FD172">
            <v>924.93200000000002</v>
          </cell>
          <cell r="FE172">
            <v>336.79500000000002</v>
          </cell>
          <cell r="FF172">
            <v>401.64800000000002</v>
          </cell>
          <cell r="FK172">
            <v>26135.255999999998</v>
          </cell>
          <cell r="FL172">
            <v>26497.951000000001</v>
          </cell>
          <cell r="FM172">
            <v>26278.196</v>
          </cell>
          <cell r="FN172">
            <v>583.77800000000002</v>
          </cell>
          <cell r="FO172">
            <v>276.798</v>
          </cell>
          <cell r="FP172">
            <v>3047.3229999999999</v>
          </cell>
          <cell r="FQ172">
            <v>22590.052</v>
          </cell>
          <cell r="FR172">
            <v>26497.951000000001</v>
          </cell>
          <cell r="FS172">
            <v>0</v>
          </cell>
          <cell r="FU172">
            <v>0.08</v>
          </cell>
          <cell r="FV172">
            <v>-3170.78</v>
          </cell>
          <cell r="FW172">
            <v>0</v>
          </cell>
          <cell r="FX172">
            <v>0</v>
          </cell>
          <cell r="FY172">
            <v>0</v>
          </cell>
          <cell r="FZ172">
            <v>155.4</v>
          </cell>
          <cell r="GA172">
            <v>0.15</v>
          </cell>
          <cell r="GB172">
            <v>-5121</v>
          </cell>
          <cell r="GE172">
            <v>0.25</v>
          </cell>
          <cell r="GF172">
            <v>-10369.25</v>
          </cell>
          <cell r="GO172">
            <v>1.2500000000000001E-2</v>
          </cell>
          <cell r="GP172">
            <v>-1975.56</v>
          </cell>
          <cell r="GQ172" t="str">
            <v>72-99-402-178</v>
          </cell>
          <cell r="GR172">
            <v>0</v>
          </cell>
          <cell r="GS172">
            <v>-200</v>
          </cell>
          <cell r="GV172">
            <v>0</v>
          </cell>
          <cell r="GW172">
            <v>0</v>
          </cell>
          <cell r="GX172">
            <v>-5146.34</v>
          </cell>
          <cell r="GY172">
            <v>-15690.25</v>
          </cell>
          <cell r="GZ172">
            <v>-20836.59</v>
          </cell>
          <cell r="HC172">
            <v>-20836.59</v>
          </cell>
          <cell r="HE172">
            <v>5533.1615639859974</v>
          </cell>
          <cell r="HF172">
            <v>8.2458931200000194</v>
          </cell>
          <cell r="HG172">
            <v>988.97702454000103</v>
          </cell>
          <cell r="HH172">
            <v>1698.2104697099971</v>
          </cell>
          <cell r="HI172">
            <v>432.99012544000038</v>
          </cell>
          <cell r="HJ172">
            <v>822.77210680000019</v>
          </cell>
          <cell r="HK172">
            <v>470.08765899200097</v>
          </cell>
          <cell r="HL172">
            <v>443.4059019519986</v>
          </cell>
          <cell r="HM172">
            <v>668.47238343200013</v>
          </cell>
        </row>
        <row r="173">
          <cell r="B173" t="str">
            <v>72-400-179</v>
          </cell>
          <cell r="C173" t="str">
            <v>Devon-GTH00086</v>
          </cell>
          <cell r="D173" t="str">
            <v>Ray A SA 4H</v>
          </cell>
          <cell r="E173">
            <v>25014</v>
          </cell>
          <cell r="F173">
            <v>30038</v>
          </cell>
          <cell r="H173">
            <v>3.1617999999999999</v>
          </cell>
          <cell r="I173">
            <v>3.1617999999999999</v>
          </cell>
          <cell r="J173">
            <v>1.133</v>
          </cell>
          <cell r="K173">
            <v>0.23830000000000001</v>
          </cell>
          <cell r="L173">
            <v>0.36399999999999999</v>
          </cell>
          <cell r="M173">
            <v>0.13569999999999999</v>
          </cell>
          <cell r="N173">
            <v>0.12230000000000001</v>
          </cell>
          <cell r="O173">
            <v>0.19370000000000001</v>
          </cell>
          <cell r="P173">
            <v>5.3487999999999998</v>
          </cell>
          <cell r="Q173">
            <v>1.3573999999999999</v>
          </cell>
          <cell r="R173">
            <v>1222</v>
          </cell>
          <cell r="T173" t="str">
            <v>PriceTableDevonNGL</v>
          </cell>
          <cell r="Y173">
            <v>41436</v>
          </cell>
          <cell r="Z173">
            <v>18.649999999999999</v>
          </cell>
          <cell r="AB173">
            <v>23805.132000000001</v>
          </cell>
          <cell r="AC173">
            <v>28703.868999999999</v>
          </cell>
          <cell r="AE173" t="str">
            <v>Yes</v>
          </cell>
          <cell r="AG173" t="str">
            <v>Yes</v>
          </cell>
          <cell r="AI173">
            <v>0.95</v>
          </cell>
          <cell r="AK173">
            <v>78724.773000000001</v>
          </cell>
          <cell r="AL173">
            <v>78724.773000000001</v>
          </cell>
          <cell r="AM173">
            <v>28210.25</v>
          </cell>
          <cell r="AN173">
            <v>5933.3649999999998</v>
          </cell>
          <cell r="AO173">
            <v>9063.134</v>
          </cell>
          <cell r="AP173">
            <v>3378.7559999999999</v>
          </cell>
          <cell r="AQ173">
            <v>3045.1129999999998</v>
          </cell>
          <cell r="AR173">
            <v>4822.8819999999996</v>
          </cell>
          <cell r="AS173">
            <v>211903.046</v>
          </cell>
          <cell r="AU173">
            <v>75267.066000000006</v>
          </cell>
          <cell r="AV173">
            <v>75267.066000000006</v>
          </cell>
          <cell r="AW173">
            <v>26971.215</v>
          </cell>
          <cell r="AX173">
            <v>5672.7629999999999</v>
          </cell>
          <cell r="AY173">
            <v>8665.0679999999993</v>
          </cell>
          <cell r="AZ173">
            <v>3230.3560000000002</v>
          </cell>
          <cell r="BA173">
            <v>2911.3679999999999</v>
          </cell>
          <cell r="BB173">
            <v>4611.0540000000001</v>
          </cell>
          <cell r="BC173">
            <v>202595.95600000001</v>
          </cell>
          <cell r="BE173">
            <v>530.99099999999999</v>
          </cell>
          <cell r="BF173">
            <v>63684.173999999999</v>
          </cell>
          <cell r="BG173">
            <v>27653.197</v>
          </cell>
          <cell r="BH173">
            <v>5255.5640000000003</v>
          </cell>
          <cell r="BI173">
            <v>9642.6370000000006</v>
          </cell>
          <cell r="BJ173">
            <v>3306.6570000000002</v>
          </cell>
          <cell r="BK173">
            <v>2994.0309999999999</v>
          </cell>
          <cell r="BL173">
            <v>4840.8339999999998</v>
          </cell>
          <cell r="BM173">
            <v>117908.08500000001</v>
          </cell>
          <cell r="BO173">
            <v>530.99099999999999</v>
          </cell>
          <cell r="BP173">
            <v>63684.173000000003</v>
          </cell>
          <cell r="BQ173">
            <v>27653.197</v>
          </cell>
          <cell r="BR173">
            <v>5255.5640000000003</v>
          </cell>
          <cell r="BS173">
            <v>9642.6370000000006</v>
          </cell>
          <cell r="BT173">
            <v>3306.6559999999999</v>
          </cell>
          <cell r="BU173">
            <v>2994.0320000000002</v>
          </cell>
          <cell r="BV173">
            <v>4840.8339999999998</v>
          </cell>
          <cell r="BW173">
            <v>117908.08400000002</v>
          </cell>
          <cell r="BY173">
            <v>0</v>
          </cell>
          <cell r="BZ173">
            <v>0</v>
          </cell>
          <cell r="CA173">
            <v>0</v>
          </cell>
          <cell r="CB173">
            <v>0</v>
          </cell>
          <cell r="CC173">
            <v>0</v>
          </cell>
          <cell r="CD173">
            <v>0</v>
          </cell>
          <cell r="CE173">
            <v>0</v>
          </cell>
          <cell r="CF173">
            <v>0</v>
          </cell>
          <cell r="CG173">
            <v>0</v>
          </cell>
          <cell r="CI173">
            <v>504.44099999999997</v>
          </cell>
          <cell r="CJ173">
            <v>60499.964999999997</v>
          </cell>
          <cell r="CK173">
            <v>26270.537</v>
          </cell>
          <cell r="CL173">
            <v>4992.7860000000001</v>
          </cell>
          <cell r="CM173">
            <v>9160.5049999999992</v>
          </cell>
          <cell r="CN173">
            <v>3141.3240000000001</v>
          </cell>
          <cell r="CO173">
            <v>2844.3290000000002</v>
          </cell>
          <cell r="CP173">
            <v>4598.7920000000004</v>
          </cell>
          <cell r="CQ173">
            <v>112012.67899999999</v>
          </cell>
          <cell r="CS173">
            <v>31.501999999999999</v>
          </cell>
          <cell r="CT173">
            <v>2394.8879999999999</v>
          </cell>
          <cell r="CU173">
            <v>1009.489</v>
          </cell>
          <cell r="CV173">
            <v>161.52000000000001</v>
          </cell>
          <cell r="CW173">
            <v>307.61</v>
          </cell>
          <cell r="CX173">
            <v>90.933999999999997</v>
          </cell>
          <cell r="CY173">
            <v>83.070999999999998</v>
          </cell>
          <cell r="CZ173">
            <v>118.39100000000001</v>
          </cell>
          <cell r="DB173">
            <v>31.716000000000001</v>
          </cell>
          <cell r="DC173">
            <v>4224.808</v>
          </cell>
          <cell r="DD173">
            <v>2532.0100000000002</v>
          </cell>
          <cell r="DE173">
            <v>523.61199999999997</v>
          </cell>
          <cell r="DF173">
            <v>1000.327</v>
          </cell>
          <cell r="DG173">
            <v>362.67399999999998</v>
          </cell>
          <cell r="DH173">
            <v>331.94799999999998</v>
          </cell>
          <cell r="DI173">
            <v>571.03899999999999</v>
          </cell>
          <cell r="DJ173">
            <v>9578.1340000000018</v>
          </cell>
          <cell r="DL173">
            <v>0.22062000000000001</v>
          </cell>
          <cell r="DM173">
            <v>0.22062000000000001</v>
          </cell>
          <cell r="DN173">
            <v>0.87283500000000003</v>
          </cell>
          <cell r="DO173">
            <v>1.1972959999999999</v>
          </cell>
          <cell r="DP173">
            <v>1.18468</v>
          </cell>
          <cell r="DQ173">
            <v>1.986728</v>
          </cell>
          <cell r="DS173">
            <v>0</v>
          </cell>
          <cell r="DT173">
            <v>0</v>
          </cell>
          <cell r="DU173">
            <v>0</v>
          </cell>
          <cell r="DV173">
            <v>0</v>
          </cell>
          <cell r="DW173">
            <v>0</v>
          </cell>
          <cell r="DX173">
            <v>0</v>
          </cell>
          <cell r="DY173">
            <v>0</v>
          </cell>
          <cell r="DZ173">
            <v>0</v>
          </cell>
          <cell r="EA173">
            <v>0</v>
          </cell>
          <cell r="EC173">
            <v>0</v>
          </cell>
          <cell r="ED173">
            <v>0</v>
          </cell>
          <cell r="EE173">
            <v>0</v>
          </cell>
          <cell r="EF173">
            <v>0</v>
          </cell>
          <cell r="EG173">
            <v>0</v>
          </cell>
          <cell r="EH173">
            <v>0</v>
          </cell>
          <cell r="EI173">
            <v>0</v>
          </cell>
          <cell r="EJ173">
            <v>0</v>
          </cell>
          <cell r="EK173">
            <v>0</v>
          </cell>
          <cell r="EM173">
            <v>540.7059999999999</v>
          </cell>
          <cell r="EN173">
            <v>545.81200000000001</v>
          </cell>
          <cell r="EP173">
            <v>626.197</v>
          </cell>
          <cell r="EQ173">
            <v>636.75099999999998</v>
          </cell>
          <cell r="ES173">
            <v>115.28</v>
          </cell>
          <cell r="ET173">
            <v>133.441</v>
          </cell>
          <cell r="EX173">
            <v>24898.720000000001</v>
          </cell>
          <cell r="EY173">
            <v>29904.559000000001</v>
          </cell>
          <cell r="FA173">
            <v>5.9340000000000002</v>
          </cell>
          <cell r="FB173">
            <v>7.1159999999999997</v>
          </cell>
          <cell r="FC173">
            <v>534.37</v>
          </cell>
          <cell r="FD173">
            <v>669.84299999999996</v>
          </cell>
          <cell r="FE173">
            <v>246.779</v>
          </cell>
          <cell r="FF173">
            <v>290.87700000000001</v>
          </cell>
          <cell r="FK173">
            <v>19143.861999999997</v>
          </cell>
          <cell r="FL173">
            <v>19409.532999999999</v>
          </cell>
          <cell r="FM173">
            <v>19248.563999999998</v>
          </cell>
          <cell r="FN173">
            <v>427.613</v>
          </cell>
          <cell r="FO173">
            <v>202.75200000000001</v>
          </cell>
          <cell r="FP173">
            <v>2232.1390000000001</v>
          </cell>
          <cell r="FQ173">
            <v>16547.028999999999</v>
          </cell>
          <cell r="FR173">
            <v>19409.532999999999</v>
          </cell>
          <cell r="FS173">
            <v>0</v>
          </cell>
          <cell r="FU173">
            <v>0.08</v>
          </cell>
          <cell r="FV173">
            <v>-2296.31</v>
          </cell>
          <cell r="FW173">
            <v>0</v>
          </cell>
          <cell r="FX173">
            <v>0</v>
          </cell>
          <cell r="FY173">
            <v>0</v>
          </cell>
          <cell r="FZ173">
            <v>150.80000000000001</v>
          </cell>
          <cell r="GA173">
            <v>0.15</v>
          </cell>
          <cell r="GB173">
            <v>-3752.1</v>
          </cell>
          <cell r="GE173">
            <v>0.25</v>
          </cell>
          <cell r="GF173">
            <v>-7509.5</v>
          </cell>
          <cell r="GO173">
            <v>1.2500000000000001E-2</v>
          </cell>
          <cell r="GP173">
            <v>-1400.16</v>
          </cell>
          <cell r="GQ173" t="str">
            <v>72-99-402-179</v>
          </cell>
          <cell r="GR173">
            <v>0</v>
          </cell>
          <cell r="GS173">
            <v>-200</v>
          </cell>
          <cell r="GV173">
            <v>0</v>
          </cell>
          <cell r="GW173">
            <v>0</v>
          </cell>
          <cell r="GX173">
            <v>-3696.4700000000003</v>
          </cell>
          <cell r="GY173">
            <v>-11461.6</v>
          </cell>
          <cell r="GZ173">
            <v>-15158.07</v>
          </cell>
          <cell r="HC173">
            <v>-15158.07</v>
          </cell>
          <cell r="HE173">
            <v>3907.7473517840012</v>
          </cell>
          <cell r="HF173">
            <v>5.8574610000000025</v>
          </cell>
          <cell r="HG173">
            <v>702.50018958000055</v>
          </cell>
          <cell r="HH173">
            <v>1206.8340410999999</v>
          </cell>
          <cell r="HI173">
            <v>314.62304828800029</v>
          </cell>
          <cell r="HJ173">
            <v>571.17213776000165</v>
          </cell>
          <cell r="HK173">
            <v>328.47170042400018</v>
          </cell>
          <cell r="HL173">
            <v>297.41715505599956</v>
          </cell>
          <cell r="HM173">
            <v>480.87161857599892</v>
          </cell>
        </row>
        <row r="174">
          <cell r="B174" t="str">
            <v>72-400-180</v>
          </cell>
          <cell r="C174" t="str">
            <v>Devon-GTH00086</v>
          </cell>
          <cell r="D174" t="str">
            <v>Ray Unit 1H</v>
          </cell>
          <cell r="E174">
            <v>6602</v>
          </cell>
          <cell r="F174">
            <v>7946</v>
          </cell>
          <cell r="H174">
            <v>3.1505999999999998</v>
          </cell>
          <cell r="I174">
            <v>3.1505999999999998</v>
          </cell>
          <cell r="J174">
            <v>1.1378999999999999</v>
          </cell>
          <cell r="K174">
            <v>0.24199999999999999</v>
          </cell>
          <cell r="L174">
            <v>0.36870000000000003</v>
          </cell>
          <cell r="M174">
            <v>0.13950000000000001</v>
          </cell>
          <cell r="N174">
            <v>0.12640000000000001</v>
          </cell>
          <cell r="O174">
            <v>0.2117</v>
          </cell>
          <cell r="P174">
            <v>5.3768000000000002</v>
          </cell>
          <cell r="Q174">
            <v>1.3257000000000001</v>
          </cell>
          <cell r="R174">
            <v>1225.0999999999999</v>
          </cell>
          <cell r="T174" t="str">
            <v>PriceTableDevonNGL</v>
          </cell>
          <cell r="Y174">
            <v>41436</v>
          </cell>
          <cell r="Z174">
            <v>19.649999999999999</v>
          </cell>
          <cell r="AB174">
            <v>6282.875</v>
          </cell>
          <cell r="AC174">
            <v>7593.08</v>
          </cell>
          <cell r="AE174" t="str">
            <v>Yes</v>
          </cell>
          <cell r="AG174" t="str">
            <v>Yes</v>
          </cell>
          <cell r="AI174">
            <v>0.95</v>
          </cell>
          <cell r="AK174">
            <v>20704.184000000001</v>
          </cell>
          <cell r="AL174">
            <v>20704.184000000001</v>
          </cell>
          <cell r="AM174">
            <v>7477.7160000000003</v>
          </cell>
          <cell r="AN174">
            <v>1590.3040000000001</v>
          </cell>
          <cell r="AO174">
            <v>2422.9140000000002</v>
          </cell>
          <cell r="AP174">
            <v>916.72500000000002</v>
          </cell>
          <cell r="AQ174">
            <v>830.63800000000003</v>
          </cell>
          <cell r="AR174">
            <v>1391.1880000000001</v>
          </cell>
          <cell r="AS174">
            <v>56037.853000000003</v>
          </cell>
          <cell r="AU174">
            <v>19794.826000000001</v>
          </cell>
          <cell r="AV174">
            <v>19794.826000000001</v>
          </cell>
          <cell r="AW174">
            <v>7149.2830000000004</v>
          </cell>
          <cell r="AX174">
            <v>1520.4559999999999</v>
          </cell>
          <cell r="AY174">
            <v>2316.4960000000001</v>
          </cell>
          <cell r="AZ174">
            <v>876.46100000000001</v>
          </cell>
          <cell r="BA174">
            <v>794.15499999999997</v>
          </cell>
          <cell r="BB174">
            <v>1330.085</v>
          </cell>
          <cell r="BC174">
            <v>53576.588000000003</v>
          </cell>
          <cell r="BE174">
            <v>139.648</v>
          </cell>
          <cell r="BF174">
            <v>16748.589</v>
          </cell>
          <cell r="BG174">
            <v>7330.0569999999998</v>
          </cell>
          <cell r="BH174">
            <v>1408.635</v>
          </cell>
          <cell r="BI174">
            <v>2577.837</v>
          </cell>
          <cell r="BJ174">
            <v>897.16300000000001</v>
          </cell>
          <cell r="BK174">
            <v>816.70399999999995</v>
          </cell>
          <cell r="BL174">
            <v>1396.366</v>
          </cell>
          <cell r="BM174">
            <v>31314.999000000003</v>
          </cell>
          <cell r="BO174">
            <v>139.648</v>
          </cell>
          <cell r="BP174">
            <v>16748.589</v>
          </cell>
          <cell r="BQ174">
            <v>7330.0569999999998</v>
          </cell>
          <cell r="BR174">
            <v>1408.635</v>
          </cell>
          <cell r="BS174">
            <v>2577.837</v>
          </cell>
          <cell r="BT174">
            <v>897.16300000000001</v>
          </cell>
          <cell r="BU174">
            <v>816.70399999999995</v>
          </cell>
          <cell r="BV174">
            <v>1396.366</v>
          </cell>
          <cell r="BW174">
            <v>31314.999000000003</v>
          </cell>
          <cell r="BY174">
            <v>0</v>
          </cell>
          <cell r="BZ174">
            <v>0</v>
          </cell>
          <cell r="CA174">
            <v>0</v>
          </cell>
          <cell r="CB174">
            <v>0</v>
          </cell>
          <cell r="CC174">
            <v>0</v>
          </cell>
          <cell r="CD174">
            <v>0</v>
          </cell>
          <cell r="CE174">
            <v>0</v>
          </cell>
          <cell r="CF174">
            <v>0</v>
          </cell>
          <cell r="CG174">
            <v>0</v>
          </cell>
          <cell r="CI174">
            <v>132.666</v>
          </cell>
          <cell r="CJ174">
            <v>15911.16</v>
          </cell>
          <cell r="CK174">
            <v>6963.5540000000001</v>
          </cell>
          <cell r="CL174">
            <v>1338.203</v>
          </cell>
          <cell r="CM174">
            <v>2448.9450000000002</v>
          </cell>
          <cell r="CN174">
            <v>852.30499999999995</v>
          </cell>
          <cell r="CO174">
            <v>775.86900000000003</v>
          </cell>
          <cell r="CP174">
            <v>1326.548</v>
          </cell>
          <cell r="CQ174">
            <v>29749.249999999996</v>
          </cell>
          <cell r="CS174">
            <v>8.2850000000000001</v>
          </cell>
          <cell r="CT174">
            <v>629.84299999999996</v>
          </cell>
          <cell r="CU174">
            <v>267.58600000000001</v>
          </cell>
          <cell r="CV174">
            <v>43.292000000000002</v>
          </cell>
          <cell r="CW174">
            <v>82.236000000000004</v>
          </cell>
          <cell r="CX174">
            <v>24.672000000000001</v>
          </cell>
          <cell r="CY174">
            <v>22.66</v>
          </cell>
          <cell r="CZ174">
            <v>34.151000000000003</v>
          </cell>
          <cell r="DB174">
            <v>8.3409999999999993</v>
          </cell>
          <cell r="DC174">
            <v>1111.1010000000001</v>
          </cell>
          <cell r="DD174">
            <v>671.16200000000003</v>
          </cell>
          <cell r="DE174">
            <v>140.34200000000001</v>
          </cell>
          <cell r="DF174">
            <v>267.42500000000001</v>
          </cell>
          <cell r="DG174">
            <v>98.400999999999996</v>
          </cell>
          <cell r="DH174">
            <v>90.548000000000002</v>
          </cell>
          <cell r="DI174">
            <v>164.72</v>
          </cell>
          <cell r="DJ174">
            <v>2552.0399999999995</v>
          </cell>
          <cell r="DL174">
            <v>0.22062000000000001</v>
          </cell>
          <cell r="DM174">
            <v>0.22062000000000001</v>
          </cell>
          <cell r="DN174">
            <v>0.87283500000000003</v>
          </cell>
          <cell r="DO174">
            <v>1.1972959999999999</v>
          </cell>
          <cell r="DP174">
            <v>1.18468</v>
          </cell>
          <cell r="DQ174">
            <v>1.986728</v>
          </cell>
          <cell r="DS174">
            <v>0</v>
          </cell>
          <cell r="DT174">
            <v>0</v>
          </cell>
          <cell r="DU174">
            <v>0</v>
          </cell>
          <cell r="DV174">
            <v>0</v>
          </cell>
          <cell r="DW174">
            <v>0</v>
          </cell>
          <cell r="DX174">
            <v>0</v>
          </cell>
          <cell r="DY174">
            <v>0</v>
          </cell>
          <cell r="DZ174">
            <v>0</v>
          </cell>
          <cell r="EA174">
            <v>0</v>
          </cell>
          <cell r="EC174">
            <v>0</v>
          </cell>
          <cell r="ED174">
            <v>0</v>
          </cell>
          <cell r="EE174">
            <v>0</v>
          </cell>
          <cell r="EF174">
            <v>0</v>
          </cell>
          <cell r="EG174">
            <v>0</v>
          </cell>
          <cell r="EH174">
            <v>0</v>
          </cell>
          <cell r="EI174">
            <v>0</v>
          </cell>
          <cell r="EJ174">
            <v>0</v>
          </cell>
          <cell r="EK174">
            <v>0</v>
          </cell>
          <cell r="EM174">
            <v>143.03399999999999</v>
          </cell>
          <cell r="EN174">
            <v>144.38399999999999</v>
          </cell>
          <cell r="EP174">
            <v>165.649</v>
          </cell>
          <cell r="EQ174">
            <v>168.441</v>
          </cell>
          <cell r="ES174">
            <v>30.495000000000001</v>
          </cell>
          <cell r="ET174">
            <v>35.298999999999999</v>
          </cell>
          <cell r="EX174">
            <v>6571.5050000000001</v>
          </cell>
          <cell r="EY174">
            <v>7910.701</v>
          </cell>
          <cell r="FA174">
            <v>1.5660000000000001</v>
          </cell>
          <cell r="FB174">
            <v>1.8819999999999999</v>
          </cell>
          <cell r="FC174">
            <v>141.036</v>
          </cell>
          <cell r="FD174">
            <v>177.19499999999999</v>
          </cell>
          <cell r="FE174">
            <v>65.132000000000005</v>
          </cell>
          <cell r="FF174">
            <v>76.945999999999998</v>
          </cell>
          <cell r="FK174">
            <v>5045.8360000000002</v>
          </cell>
          <cell r="FL174">
            <v>5115.8599999999997</v>
          </cell>
          <cell r="FM174">
            <v>5073.433</v>
          </cell>
          <cell r="FN174">
            <v>112.708</v>
          </cell>
          <cell r="FO174">
            <v>53.44</v>
          </cell>
          <cell r="FP174">
            <v>588.33500000000004</v>
          </cell>
          <cell r="FQ174">
            <v>4361.3770000000004</v>
          </cell>
          <cell r="FR174">
            <v>5115.8599999999997</v>
          </cell>
          <cell r="FS174">
            <v>0</v>
          </cell>
          <cell r="FU174">
            <v>0.08</v>
          </cell>
          <cell r="FV174">
            <v>-607.45000000000005</v>
          </cell>
          <cell r="FW174">
            <v>0</v>
          </cell>
          <cell r="FX174">
            <v>0</v>
          </cell>
          <cell r="FY174">
            <v>0</v>
          </cell>
          <cell r="FZ174">
            <v>150.9</v>
          </cell>
          <cell r="GA174">
            <v>0.15</v>
          </cell>
          <cell r="GB174">
            <v>-990.3</v>
          </cell>
          <cell r="GE174">
            <v>0.25</v>
          </cell>
          <cell r="GF174">
            <v>-1986.5</v>
          </cell>
          <cell r="GO174">
            <v>1.2500000000000001E-2</v>
          </cell>
          <cell r="GP174">
            <v>-371.87</v>
          </cell>
          <cell r="GQ174" t="str">
            <v>72-99-402-180</v>
          </cell>
          <cell r="GR174">
            <v>0</v>
          </cell>
          <cell r="GS174">
            <v>-200</v>
          </cell>
          <cell r="GV174">
            <v>0</v>
          </cell>
          <cell r="GW174">
            <v>0</v>
          </cell>
          <cell r="GX174">
            <v>-979.32</v>
          </cell>
          <cell r="GY174">
            <v>-3176.8</v>
          </cell>
          <cell r="GZ174">
            <v>-4156.12</v>
          </cell>
          <cell r="HC174">
            <v>-4156.12</v>
          </cell>
          <cell r="HE174">
            <v>1052.1723852649995</v>
          </cell>
          <cell r="HF174">
            <v>1.54036884</v>
          </cell>
          <cell r="HG174">
            <v>184.75358598000003</v>
          </cell>
          <cell r="HH174">
            <v>319.89664600499975</v>
          </cell>
          <cell r="HI174">
            <v>84.327951872000014</v>
          </cell>
          <cell r="HJ174">
            <v>152.69577455999979</v>
          </cell>
          <cell r="HK174">
            <v>89.120644624000121</v>
          </cell>
          <cell r="HL174">
            <v>81.128037879999852</v>
          </cell>
          <cell r="HM174">
            <v>138.70937550399998</v>
          </cell>
        </row>
        <row r="175">
          <cell r="B175" t="str">
            <v>72-400-181</v>
          </cell>
          <cell r="C175" t="str">
            <v>Devon-GTH00086</v>
          </cell>
          <cell r="D175" t="str">
            <v>Ray BSA 5H</v>
          </cell>
          <cell r="E175">
            <v>45848</v>
          </cell>
          <cell r="F175">
            <v>55324</v>
          </cell>
          <cell r="H175">
            <v>3.1730999999999998</v>
          </cell>
          <cell r="I175">
            <v>3.1730999999999998</v>
          </cell>
          <cell r="J175">
            <v>1.1847000000000001</v>
          </cell>
          <cell r="K175">
            <v>0.26369999999999999</v>
          </cell>
          <cell r="L175">
            <v>0.38550000000000001</v>
          </cell>
          <cell r="M175">
            <v>0.14779999999999999</v>
          </cell>
          <cell r="N175">
            <v>0.12909999999999999</v>
          </cell>
          <cell r="O175">
            <v>0.192</v>
          </cell>
          <cell r="P175">
            <v>5.4759000000000002</v>
          </cell>
          <cell r="Q175">
            <v>1.3037000000000001</v>
          </cell>
          <cell r="R175">
            <v>1228.0999999999999</v>
          </cell>
          <cell r="T175" t="str">
            <v>PriceTableDevonNGL</v>
          </cell>
          <cell r="Y175">
            <v>41447</v>
          </cell>
          <cell r="Z175">
            <v>14.65</v>
          </cell>
          <cell r="AB175">
            <v>43631.290999999997</v>
          </cell>
          <cell r="AC175">
            <v>52866.796999999999</v>
          </cell>
          <cell r="AE175" t="str">
            <v>Yes</v>
          </cell>
          <cell r="AG175" t="str">
            <v>Yes</v>
          </cell>
          <cell r="AI175">
            <v>0.95</v>
          </cell>
          <cell r="AK175">
            <v>144806.56400000001</v>
          </cell>
          <cell r="AL175">
            <v>144806.56400000001</v>
          </cell>
          <cell r="AM175">
            <v>54064.584999999999</v>
          </cell>
          <cell r="AN175">
            <v>12034.128000000001</v>
          </cell>
          <cell r="AO175">
            <v>17592.553</v>
          </cell>
          <cell r="AP175">
            <v>6744.9530000000004</v>
          </cell>
          <cell r="AQ175">
            <v>5891.5659999999998</v>
          </cell>
          <cell r="AR175">
            <v>8762.0499999999993</v>
          </cell>
          <cell r="AS175">
            <v>394702.96300000005</v>
          </cell>
          <cell r="AU175">
            <v>138446.44899999999</v>
          </cell>
          <cell r="AV175">
            <v>138446.44899999999</v>
          </cell>
          <cell r="AW175">
            <v>51689.99</v>
          </cell>
          <cell r="AX175">
            <v>11505.571</v>
          </cell>
          <cell r="AY175">
            <v>16819.863000000001</v>
          </cell>
          <cell r="AZ175">
            <v>6448.7049999999999</v>
          </cell>
          <cell r="BA175">
            <v>5632.8</v>
          </cell>
          <cell r="BB175">
            <v>8377.2080000000005</v>
          </cell>
          <cell r="BC175">
            <v>377367.03499999997</v>
          </cell>
          <cell r="BE175">
            <v>976.70699999999999</v>
          </cell>
          <cell r="BF175">
            <v>117140.844</v>
          </cell>
          <cell r="BG175">
            <v>52996.999000000003</v>
          </cell>
          <cell r="BH175">
            <v>10659.404</v>
          </cell>
          <cell r="BI175">
            <v>18717.432000000001</v>
          </cell>
          <cell r="BJ175">
            <v>6601.0219999999999</v>
          </cell>
          <cell r="BK175">
            <v>5792.7349999999997</v>
          </cell>
          <cell r="BL175">
            <v>8794.6650000000009</v>
          </cell>
          <cell r="BM175">
            <v>221679.80799999999</v>
          </cell>
          <cell r="BO175">
            <v>976.70699999999999</v>
          </cell>
          <cell r="BP175">
            <v>117140.844</v>
          </cell>
          <cell r="BQ175">
            <v>52997</v>
          </cell>
          <cell r="BR175">
            <v>10659.403</v>
          </cell>
          <cell r="BS175">
            <v>18717.433000000001</v>
          </cell>
          <cell r="BT175">
            <v>6601.0219999999999</v>
          </cell>
          <cell r="BU175">
            <v>5792.7349999999997</v>
          </cell>
          <cell r="BV175">
            <v>8794.6650000000009</v>
          </cell>
          <cell r="BW175">
            <v>221679.80899999995</v>
          </cell>
          <cell r="BY175">
            <v>0</v>
          </cell>
          <cell r="BZ175">
            <v>0</v>
          </cell>
          <cell r="CA175">
            <v>0</v>
          </cell>
          <cell r="CB175">
            <v>0</v>
          </cell>
          <cell r="CC175">
            <v>0</v>
          </cell>
          <cell r="CD175">
            <v>0</v>
          </cell>
          <cell r="CE175">
            <v>0</v>
          </cell>
          <cell r="CF175">
            <v>0</v>
          </cell>
          <cell r="CG175">
            <v>0</v>
          </cell>
          <cell r="CI175">
            <v>927.87199999999996</v>
          </cell>
          <cell r="CJ175">
            <v>111283.802</v>
          </cell>
          <cell r="CK175">
            <v>50347.148999999998</v>
          </cell>
          <cell r="CL175">
            <v>10126.433999999999</v>
          </cell>
          <cell r="CM175">
            <v>17781.560000000001</v>
          </cell>
          <cell r="CN175">
            <v>6270.9709999999995</v>
          </cell>
          <cell r="CO175">
            <v>5503.098</v>
          </cell>
          <cell r="CP175">
            <v>8354.9320000000007</v>
          </cell>
          <cell r="CQ175">
            <v>210595.818</v>
          </cell>
          <cell r="CS175">
            <v>57.944000000000003</v>
          </cell>
          <cell r="CT175">
            <v>4405.1639999999998</v>
          </cell>
          <cell r="CU175">
            <v>1934.673</v>
          </cell>
          <cell r="CV175">
            <v>327.59699999999998</v>
          </cell>
          <cell r="CW175">
            <v>597.10599999999999</v>
          </cell>
          <cell r="CX175">
            <v>181.53</v>
          </cell>
          <cell r="CY175">
            <v>160.72200000000001</v>
          </cell>
          <cell r="CZ175">
            <v>215.089</v>
          </cell>
          <cell r="DB175">
            <v>58.338000000000001</v>
          </cell>
          <cell r="DC175">
            <v>7771.1239999999998</v>
          </cell>
          <cell r="DD175">
            <v>4852.5640000000003</v>
          </cell>
          <cell r="DE175">
            <v>1061.9960000000001</v>
          </cell>
          <cell r="DF175">
            <v>1941.7460000000001</v>
          </cell>
          <cell r="DG175">
            <v>724</v>
          </cell>
          <cell r="DH175">
            <v>642.24099999999999</v>
          </cell>
          <cell r="DI175">
            <v>1037.4449999999999</v>
          </cell>
          <cell r="DJ175">
            <v>18089.453999999998</v>
          </cell>
          <cell r="DL175">
            <v>0.22062000000000001</v>
          </cell>
          <cell r="DM175">
            <v>0.22062000000000001</v>
          </cell>
          <cell r="DN175">
            <v>0.87283500000000003</v>
          </cell>
          <cell r="DO175">
            <v>1.1972959999999999</v>
          </cell>
          <cell r="DP175">
            <v>1.18468</v>
          </cell>
          <cell r="DQ175">
            <v>1.986728</v>
          </cell>
          <cell r="DS175">
            <v>0</v>
          </cell>
          <cell r="DT175">
            <v>0</v>
          </cell>
          <cell r="DU175">
            <v>0</v>
          </cell>
          <cell r="DV175">
            <v>0</v>
          </cell>
          <cell r="DW175">
            <v>0</v>
          </cell>
          <cell r="DX175">
            <v>0</v>
          </cell>
          <cell r="DY175">
            <v>0</v>
          </cell>
          <cell r="DZ175">
            <v>0</v>
          </cell>
          <cell r="EA175">
            <v>0</v>
          </cell>
          <cell r="EC175">
            <v>0</v>
          </cell>
          <cell r="ED175">
            <v>0</v>
          </cell>
          <cell r="EE175">
            <v>0</v>
          </cell>
          <cell r="EF175">
            <v>0</v>
          </cell>
          <cell r="EG175">
            <v>0</v>
          </cell>
          <cell r="EH175">
            <v>0</v>
          </cell>
          <cell r="EI175">
            <v>0</v>
          </cell>
          <cell r="EJ175">
            <v>0</v>
          </cell>
          <cell r="EK175">
            <v>0</v>
          </cell>
          <cell r="EM175">
            <v>995.87199999999996</v>
          </cell>
          <cell r="EN175">
            <v>1005.278</v>
          </cell>
          <cell r="EP175">
            <v>1153.33</v>
          </cell>
          <cell r="EQ175">
            <v>1172.769</v>
          </cell>
          <cell r="ES175">
            <v>212.32400000000001</v>
          </cell>
          <cell r="ET175">
            <v>245.77100000000002</v>
          </cell>
          <cell r="EX175">
            <v>45635.675999999999</v>
          </cell>
          <cell r="EY175">
            <v>55078.228999999999</v>
          </cell>
          <cell r="FA175">
            <v>10.877000000000001</v>
          </cell>
          <cell r="FB175">
            <v>13.106</v>
          </cell>
          <cell r="FC175">
            <v>979.42100000000005</v>
          </cell>
          <cell r="FD175">
            <v>1233.7180000000001</v>
          </cell>
          <cell r="FE175">
            <v>452.31</v>
          </cell>
          <cell r="FF175">
            <v>535.73800000000006</v>
          </cell>
          <cell r="FK175">
            <v>34810.728000000003</v>
          </cell>
          <cell r="FL175">
            <v>35293.817999999999</v>
          </cell>
          <cell r="FM175">
            <v>35001.116000000002</v>
          </cell>
          <cell r="FN175">
            <v>777.56100000000004</v>
          </cell>
          <cell r="FO175">
            <v>368.68</v>
          </cell>
          <cell r="FP175">
            <v>4058.8670000000002</v>
          </cell>
          <cell r="FQ175">
            <v>30088.71</v>
          </cell>
          <cell r="FR175">
            <v>35293.817999999999</v>
          </cell>
          <cell r="FS175">
            <v>0</v>
          </cell>
          <cell r="FU175">
            <v>0.08</v>
          </cell>
          <cell r="FV175">
            <v>-4229.34</v>
          </cell>
          <cell r="FW175">
            <v>0</v>
          </cell>
          <cell r="FX175">
            <v>0</v>
          </cell>
          <cell r="FY175">
            <v>0</v>
          </cell>
          <cell r="FZ175">
            <v>150.4</v>
          </cell>
          <cell r="GA175">
            <v>0.15</v>
          </cell>
          <cell r="GB175">
            <v>-6877.2</v>
          </cell>
          <cell r="GE175">
            <v>0.25</v>
          </cell>
          <cell r="GF175">
            <v>-13831</v>
          </cell>
          <cell r="GO175">
            <v>1.2500000000000001E-2</v>
          </cell>
          <cell r="GP175">
            <v>-2632.45</v>
          </cell>
          <cell r="GQ175" t="str">
            <v>72-99-402-181</v>
          </cell>
          <cell r="GR175">
            <v>0</v>
          </cell>
          <cell r="GS175">
            <v>-200</v>
          </cell>
          <cell r="GV175">
            <v>0</v>
          </cell>
          <cell r="GW175">
            <v>0</v>
          </cell>
          <cell r="GX175">
            <v>-6861.79</v>
          </cell>
          <cell r="GY175">
            <v>-20908.2</v>
          </cell>
          <cell r="GZ175">
            <v>-27769.99</v>
          </cell>
          <cell r="HC175">
            <v>-27769.99</v>
          </cell>
          <cell r="HE175">
            <v>7467.4494630580066</v>
          </cell>
          <cell r="HF175">
            <v>10.773977700000009</v>
          </cell>
          <cell r="HG175">
            <v>1292.1806060400004</v>
          </cell>
          <cell r="HH175">
            <v>2312.8818247500053</v>
          </cell>
          <cell r="HI175">
            <v>638.12284912000132</v>
          </cell>
          <cell r="HJ175">
            <v>1108.7088409599992</v>
          </cell>
          <cell r="HK175">
            <v>655.72156312800075</v>
          </cell>
          <cell r="HL175">
            <v>575.42993773599949</v>
          </cell>
          <cell r="HM175">
            <v>873.62986362400034</v>
          </cell>
        </row>
        <row r="176">
          <cell r="B176" t="str">
            <v>72-400-182</v>
          </cell>
          <cell r="C176" t="str">
            <v>Devon-GTH00086</v>
          </cell>
          <cell r="D176" t="str">
            <v>Gates Edwards 3H</v>
          </cell>
          <cell r="E176">
            <v>24059</v>
          </cell>
          <cell r="F176">
            <v>29484</v>
          </cell>
          <cell r="H176">
            <v>3.3559000000000001</v>
          </cell>
          <cell r="I176">
            <v>3.3559000000000001</v>
          </cell>
          <cell r="J176">
            <v>1.3127</v>
          </cell>
          <cell r="K176">
            <v>0.21079999999999999</v>
          </cell>
          <cell r="L176">
            <v>0.41920000000000002</v>
          </cell>
          <cell r="M176">
            <v>0.12509999999999999</v>
          </cell>
          <cell r="N176">
            <v>0.1389</v>
          </cell>
          <cell r="O176">
            <v>0.19209999999999999</v>
          </cell>
          <cell r="P176">
            <v>5.7546999999999997</v>
          </cell>
          <cell r="Q176">
            <v>0.43359999999999999</v>
          </cell>
          <cell r="R176">
            <v>1247.2</v>
          </cell>
          <cell r="T176" t="str">
            <v>PriceTableDevonNGL</v>
          </cell>
          <cell r="Y176">
            <v>41351</v>
          </cell>
          <cell r="Z176">
            <v>15.65</v>
          </cell>
          <cell r="AB176">
            <v>22894.11</v>
          </cell>
          <cell r="AC176">
            <v>28174.474999999999</v>
          </cell>
          <cell r="AE176" t="str">
            <v>Yes</v>
          </cell>
          <cell r="AG176" t="str">
            <v>Yes</v>
          </cell>
          <cell r="AI176">
            <v>0.95</v>
          </cell>
          <cell r="AK176">
            <v>80359.865000000005</v>
          </cell>
          <cell r="AL176">
            <v>80359.865000000005</v>
          </cell>
          <cell r="AM176">
            <v>31433.712</v>
          </cell>
          <cell r="AN176">
            <v>5047.7839999999997</v>
          </cell>
          <cell r="AO176">
            <v>10038.099</v>
          </cell>
          <cell r="AP176">
            <v>2995.625</v>
          </cell>
          <cell r="AQ176">
            <v>3326.078</v>
          </cell>
          <cell r="AR176">
            <v>4599.9970000000003</v>
          </cell>
          <cell r="AS176">
            <v>218161.02500000002</v>
          </cell>
          <cell r="AU176">
            <v>76830.343999999997</v>
          </cell>
          <cell r="AV176">
            <v>76830.343999999997</v>
          </cell>
          <cell r="AW176">
            <v>30053.098000000002</v>
          </cell>
          <cell r="AX176">
            <v>4826.0780000000004</v>
          </cell>
          <cell r="AY176">
            <v>9597.2109999999993</v>
          </cell>
          <cell r="AZ176">
            <v>2864.0529999999999</v>
          </cell>
          <cell r="BA176">
            <v>3179.9920000000002</v>
          </cell>
          <cell r="BB176">
            <v>4397.9589999999998</v>
          </cell>
          <cell r="BC176">
            <v>208579.07900000003</v>
          </cell>
          <cell r="BE176">
            <v>542.02</v>
          </cell>
          <cell r="BF176">
            <v>65006.875999999997</v>
          </cell>
          <cell r="BG176">
            <v>30813.007000000001</v>
          </cell>
          <cell r="BH176">
            <v>4471.1480000000001</v>
          </cell>
          <cell r="BI176">
            <v>10679.941999999999</v>
          </cell>
          <cell r="BJ176">
            <v>2931.701</v>
          </cell>
          <cell r="BK176">
            <v>3270.2829999999999</v>
          </cell>
          <cell r="BL176">
            <v>4617.12</v>
          </cell>
          <cell r="BM176">
            <v>122332.09699999998</v>
          </cell>
          <cell r="BO176">
            <v>542.02</v>
          </cell>
          <cell r="BP176">
            <v>65006.877999999997</v>
          </cell>
          <cell r="BQ176">
            <v>30813.007000000001</v>
          </cell>
          <cell r="BR176">
            <v>4471.1480000000001</v>
          </cell>
          <cell r="BS176">
            <v>10679.941000000001</v>
          </cell>
          <cell r="BT176">
            <v>2931.701</v>
          </cell>
          <cell r="BU176">
            <v>3270.2829999999999</v>
          </cell>
          <cell r="BV176">
            <v>4617.12</v>
          </cell>
          <cell r="BW176">
            <v>122332.098</v>
          </cell>
          <cell r="BY176">
            <v>0</v>
          </cell>
          <cell r="BZ176">
            <v>0</v>
          </cell>
          <cell r="CA176">
            <v>0</v>
          </cell>
          <cell r="CB176">
            <v>0</v>
          </cell>
          <cell r="CC176">
            <v>0</v>
          </cell>
          <cell r="CD176">
            <v>0</v>
          </cell>
          <cell r="CE176">
            <v>0</v>
          </cell>
          <cell r="CF176">
            <v>0</v>
          </cell>
          <cell r="CG176">
            <v>0</v>
          </cell>
          <cell r="CI176">
            <v>514.91899999999998</v>
          </cell>
          <cell r="CJ176">
            <v>61756.531999999999</v>
          </cell>
          <cell r="CK176">
            <v>29272.357</v>
          </cell>
          <cell r="CL176">
            <v>4247.5910000000003</v>
          </cell>
          <cell r="CM176">
            <v>10145.945</v>
          </cell>
          <cell r="CN176">
            <v>2785.116</v>
          </cell>
          <cell r="CO176">
            <v>3106.7689999999998</v>
          </cell>
          <cell r="CP176">
            <v>4386.2640000000001</v>
          </cell>
          <cell r="CQ176">
            <v>116215.493</v>
          </cell>
          <cell r="CS176">
            <v>32.155999999999999</v>
          </cell>
          <cell r="CT176">
            <v>2444.63</v>
          </cell>
          <cell r="CU176">
            <v>1124.8389999999999</v>
          </cell>
          <cell r="CV176">
            <v>137.41200000000001</v>
          </cell>
          <cell r="CW176">
            <v>340.70100000000002</v>
          </cell>
          <cell r="CX176">
            <v>80.623000000000005</v>
          </cell>
          <cell r="CY176">
            <v>90.736000000000004</v>
          </cell>
          <cell r="CZ176">
            <v>112.92</v>
          </cell>
          <cell r="DB176">
            <v>32.374000000000002</v>
          </cell>
          <cell r="DC176">
            <v>4312.5559999999996</v>
          </cell>
          <cell r="DD176">
            <v>2821.3310000000001</v>
          </cell>
          <cell r="DE176">
            <v>445.46</v>
          </cell>
          <cell r="DF176">
            <v>1107.9369999999999</v>
          </cell>
          <cell r="DG176">
            <v>321.54899999999998</v>
          </cell>
          <cell r="DH176">
            <v>362.57600000000002</v>
          </cell>
          <cell r="DI176">
            <v>544.649</v>
          </cell>
          <cell r="DJ176">
            <v>9948.4319999999989</v>
          </cell>
          <cell r="DL176">
            <v>0.22062000000000001</v>
          </cell>
          <cell r="DM176">
            <v>0.22062000000000001</v>
          </cell>
          <cell r="DN176">
            <v>0.87283500000000003</v>
          </cell>
          <cell r="DO176">
            <v>1.1972959999999999</v>
          </cell>
          <cell r="DP176">
            <v>1.18468</v>
          </cell>
          <cell r="DQ176">
            <v>1.986728</v>
          </cell>
          <cell r="DS176">
            <v>0</v>
          </cell>
          <cell r="DT176">
            <v>0</v>
          </cell>
          <cell r="DU176">
            <v>0</v>
          </cell>
          <cell r="DV176">
            <v>0</v>
          </cell>
          <cell r="DW176">
            <v>0</v>
          </cell>
          <cell r="DX176">
            <v>0</v>
          </cell>
          <cell r="DY176">
            <v>0</v>
          </cell>
          <cell r="DZ176">
            <v>0</v>
          </cell>
          <cell r="EA176">
            <v>0</v>
          </cell>
          <cell r="EC176">
            <v>0</v>
          </cell>
          <cell r="ED176">
            <v>0</v>
          </cell>
          <cell r="EE176">
            <v>0</v>
          </cell>
          <cell r="EF176">
            <v>0</v>
          </cell>
          <cell r="EG176">
            <v>0</v>
          </cell>
          <cell r="EH176">
            <v>0</v>
          </cell>
          <cell r="EI176">
            <v>0</v>
          </cell>
          <cell r="EJ176">
            <v>0</v>
          </cell>
          <cell r="EK176">
            <v>0</v>
          </cell>
          <cell r="EM176">
            <v>530.73299999999995</v>
          </cell>
          <cell r="EN176">
            <v>535.74599999999998</v>
          </cell>
          <cell r="EP176">
            <v>614.64800000000002</v>
          </cell>
          <cell r="EQ176">
            <v>625.00800000000004</v>
          </cell>
          <cell r="ES176">
            <v>113.154</v>
          </cell>
          <cell r="ET176">
            <v>130.97900000000001</v>
          </cell>
          <cell r="EX176">
            <v>23945.846000000001</v>
          </cell>
          <cell r="EY176">
            <v>29353.021000000001</v>
          </cell>
          <cell r="FA176">
            <v>5.7069999999999999</v>
          </cell>
          <cell r="FB176">
            <v>6.9850000000000003</v>
          </cell>
          <cell r="FC176">
            <v>513.91999999999996</v>
          </cell>
          <cell r="FD176">
            <v>657.48900000000003</v>
          </cell>
          <cell r="FE176">
            <v>237.33500000000001</v>
          </cell>
          <cell r="FF176">
            <v>285.51299999999998</v>
          </cell>
          <cell r="FK176">
            <v>18243.834999999999</v>
          </cell>
          <cell r="FL176">
            <v>18497.016</v>
          </cell>
          <cell r="FM176">
            <v>18343.615000000002</v>
          </cell>
          <cell r="FN176">
            <v>407.50900000000001</v>
          </cell>
          <cell r="FO176">
            <v>193.22</v>
          </cell>
          <cell r="FP176">
            <v>2127.1979999999999</v>
          </cell>
          <cell r="FQ176">
            <v>15769.089</v>
          </cell>
          <cell r="FR176">
            <v>18497.016</v>
          </cell>
          <cell r="FS176">
            <v>0</v>
          </cell>
          <cell r="FU176">
            <v>0.08</v>
          </cell>
          <cell r="FV176">
            <v>-2253.96</v>
          </cell>
          <cell r="FW176">
            <v>0</v>
          </cell>
          <cell r="FX176">
            <v>0</v>
          </cell>
          <cell r="FY176">
            <v>0</v>
          </cell>
          <cell r="FZ176">
            <v>205.7</v>
          </cell>
          <cell r="GA176">
            <v>0.15</v>
          </cell>
          <cell r="GB176">
            <v>-3608.85</v>
          </cell>
          <cell r="GE176">
            <v>0.25</v>
          </cell>
          <cell r="GF176">
            <v>-7371</v>
          </cell>
          <cell r="GO176">
            <v>1.2500000000000001E-2</v>
          </cell>
          <cell r="GP176">
            <v>-1452.69</v>
          </cell>
          <cell r="GQ176" t="str">
            <v>72-99-402-182</v>
          </cell>
          <cell r="GR176">
            <v>0</v>
          </cell>
          <cell r="GS176">
            <v>-200</v>
          </cell>
          <cell r="GV176">
            <v>0</v>
          </cell>
          <cell r="GW176">
            <v>0</v>
          </cell>
          <cell r="GX176">
            <v>-3706.65</v>
          </cell>
          <cell r="GY176">
            <v>-11179.85</v>
          </cell>
          <cell r="GZ176">
            <v>-14886.5</v>
          </cell>
          <cell r="HC176">
            <v>-14886.5</v>
          </cell>
          <cell r="HE176">
            <v>4042.8130717219997</v>
          </cell>
          <cell r="HF176">
            <v>5.9790226200000003</v>
          </cell>
          <cell r="HG176">
            <v>717.09089327999948</v>
          </cell>
          <cell r="HH176">
            <v>1344.7332427500014</v>
          </cell>
          <cell r="HI176">
            <v>267.66390187199971</v>
          </cell>
          <cell r="HJ176">
            <v>632.61556595999923</v>
          </cell>
          <cell r="HK176">
            <v>291.22452388000011</v>
          </cell>
          <cell r="HL176">
            <v>324.85784219200025</v>
          </cell>
          <cell r="HM176">
            <v>458.64807916799953</v>
          </cell>
        </row>
        <row r="177">
          <cell r="B177" t="str">
            <v>72-400-183</v>
          </cell>
          <cell r="C177" t="str">
            <v>Devon-GTH00086</v>
          </cell>
          <cell r="D177" t="str">
            <v>Grant Family 3H&amp;4H CDP</v>
          </cell>
          <cell r="E177">
            <v>71193</v>
          </cell>
          <cell r="F177">
            <v>87496</v>
          </cell>
          <cell r="H177">
            <v>3.3111000000000002</v>
          </cell>
          <cell r="I177">
            <v>3.3111000000000002</v>
          </cell>
          <cell r="J177">
            <v>1.2455000000000001</v>
          </cell>
          <cell r="K177">
            <v>0.18970000000000001</v>
          </cell>
          <cell r="L177">
            <v>0.40949999999999998</v>
          </cell>
          <cell r="M177">
            <v>0.1206</v>
          </cell>
          <cell r="N177">
            <v>0.13469999999999999</v>
          </cell>
          <cell r="O177">
            <v>0.29859999999999998</v>
          </cell>
          <cell r="P177">
            <v>5.7096999999999998</v>
          </cell>
          <cell r="Q177">
            <v>0.53949999999999998</v>
          </cell>
          <cell r="R177">
            <v>1250.8</v>
          </cell>
          <cell r="T177" t="str">
            <v>PriceTableDevonNGL</v>
          </cell>
          <cell r="Y177">
            <v>41431</v>
          </cell>
          <cell r="Z177">
            <v>15.65</v>
          </cell>
          <cell r="AB177">
            <v>67745.053</v>
          </cell>
          <cell r="AC177">
            <v>83609.883000000002</v>
          </cell>
          <cell r="AE177" t="str">
            <v>Yes</v>
          </cell>
          <cell r="AG177" t="str">
            <v>Yes</v>
          </cell>
          <cell r="AI177">
            <v>0.95</v>
          </cell>
          <cell r="AK177">
            <v>234615.291</v>
          </cell>
          <cell r="AL177">
            <v>234615.291</v>
          </cell>
          <cell r="AM177">
            <v>88252.649000000005</v>
          </cell>
          <cell r="AN177">
            <v>13441.611999999999</v>
          </cell>
          <cell r="AO177">
            <v>29016.025000000001</v>
          </cell>
          <cell r="AP177">
            <v>8545.3790000000008</v>
          </cell>
          <cell r="AQ177">
            <v>9544.4660000000003</v>
          </cell>
          <cell r="AR177">
            <v>21157.960999999999</v>
          </cell>
          <cell r="AS177">
            <v>639188.674</v>
          </cell>
          <cell r="AU177">
            <v>224310.64499999999</v>
          </cell>
          <cell r="AV177">
            <v>224310.64499999999</v>
          </cell>
          <cell r="AW177">
            <v>84376.464000000007</v>
          </cell>
          <cell r="AX177">
            <v>12851.236999999999</v>
          </cell>
          <cell r="AY177">
            <v>27741.598999999998</v>
          </cell>
          <cell r="AZ177">
            <v>8170.0529999999999</v>
          </cell>
          <cell r="BA177">
            <v>9125.259</v>
          </cell>
          <cell r="BB177">
            <v>20228.672999999999</v>
          </cell>
          <cell r="BC177">
            <v>611114.57499999984</v>
          </cell>
          <cell r="BE177">
            <v>1582.4580000000001</v>
          </cell>
          <cell r="BF177">
            <v>189791.35</v>
          </cell>
          <cell r="BG177">
            <v>86509.968999999997</v>
          </cell>
          <cell r="BH177">
            <v>11906.102999999999</v>
          </cell>
          <cell r="BI177">
            <v>30871.328000000001</v>
          </cell>
          <cell r="BJ177">
            <v>8363.0290000000005</v>
          </cell>
          <cell r="BK177">
            <v>9384.3580000000002</v>
          </cell>
          <cell r="BL177">
            <v>21236.718000000001</v>
          </cell>
          <cell r="BM177">
            <v>359645.31299999997</v>
          </cell>
          <cell r="BO177">
            <v>1582.4580000000001</v>
          </cell>
          <cell r="BP177">
            <v>189791.34899999999</v>
          </cell>
          <cell r="BQ177">
            <v>86509.968999999997</v>
          </cell>
          <cell r="BR177">
            <v>11906.102999999999</v>
          </cell>
          <cell r="BS177">
            <v>30871.328000000001</v>
          </cell>
          <cell r="BT177">
            <v>8363.0280000000002</v>
          </cell>
          <cell r="BU177">
            <v>9384.3580000000002</v>
          </cell>
          <cell r="BV177">
            <v>21236.719000000001</v>
          </cell>
          <cell r="BW177">
            <v>359645.31199999998</v>
          </cell>
          <cell r="BY177">
            <v>0</v>
          </cell>
          <cell r="BZ177">
            <v>0</v>
          </cell>
          <cell r="CA177">
            <v>0</v>
          </cell>
          <cell r="CB177">
            <v>0</v>
          </cell>
          <cell r="CC177">
            <v>0</v>
          </cell>
          <cell r="CD177">
            <v>0</v>
          </cell>
          <cell r="CE177">
            <v>0</v>
          </cell>
          <cell r="CF177">
            <v>0</v>
          </cell>
          <cell r="CG177">
            <v>0</v>
          </cell>
          <cell r="CI177">
            <v>1503.335</v>
          </cell>
          <cell r="CJ177">
            <v>180301.783</v>
          </cell>
          <cell r="CK177">
            <v>82184.471000000005</v>
          </cell>
          <cell r="CL177">
            <v>11310.798000000001</v>
          </cell>
          <cell r="CM177">
            <v>29327.761999999999</v>
          </cell>
          <cell r="CN177">
            <v>7944.8779999999997</v>
          </cell>
          <cell r="CO177">
            <v>8915.14</v>
          </cell>
          <cell r="CP177">
            <v>20174.882000000001</v>
          </cell>
          <cell r="CQ177">
            <v>341663.049</v>
          </cell>
          <cell r="CS177">
            <v>93.881</v>
          </cell>
          <cell r="CT177">
            <v>7137.2380000000003</v>
          </cell>
          <cell r="CU177">
            <v>3158.0740000000001</v>
          </cell>
          <cell r="CV177">
            <v>365.91199999999998</v>
          </cell>
          <cell r="CW177">
            <v>984.82799999999997</v>
          </cell>
          <cell r="CX177">
            <v>229.98599999999999</v>
          </cell>
          <cell r="CY177">
            <v>260.37400000000002</v>
          </cell>
          <cell r="CZ177">
            <v>519.38</v>
          </cell>
          <cell r="DB177">
            <v>94.519000000000005</v>
          </cell>
          <cell r="DC177">
            <v>12590.758</v>
          </cell>
          <cell r="DD177">
            <v>7921.1120000000001</v>
          </cell>
          <cell r="DE177">
            <v>1186.2049999999999</v>
          </cell>
          <cell r="DF177">
            <v>3202.5920000000001</v>
          </cell>
          <cell r="DG177">
            <v>917.25699999999995</v>
          </cell>
          <cell r="DH177">
            <v>1040.444</v>
          </cell>
          <cell r="DI177">
            <v>2505.1469999999999</v>
          </cell>
          <cell r="DJ177">
            <v>29458.034</v>
          </cell>
          <cell r="DL177">
            <v>0.22062000000000001</v>
          </cell>
          <cell r="DM177">
            <v>0.22062000000000001</v>
          </cell>
          <cell r="DN177">
            <v>0.87283500000000003</v>
          </cell>
          <cell r="DO177">
            <v>1.1972959999999999</v>
          </cell>
          <cell r="DP177">
            <v>1.18468</v>
          </cell>
          <cell r="DQ177">
            <v>1.986728</v>
          </cell>
          <cell r="DS177">
            <v>0</v>
          </cell>
          <cell r="DT177">
            <v>0</v>
          </cell>
          <cell r="DU177">
            <v>0</v>
          </cell>
          <cell r="DV177">
            <v>0</v>
          </cell>
          <cell r="DW177">
            <v>0</v>
          </cell>
          <cell r="DX177">
            <v>0</v>
          </cell>
          <cell r="DY177">
            <v>0</v>
          </cell>
          <cell r="DZ177">
            <v>0</v>
          </cell>
          <cell r="EA177">
            <v>0</v>
          </cell>
          <cell r="EC177">
            <v>0</v>
          </cell>
          <cell r="ED177">
            <v>0</v>
          </cell>
          <cell r="EE177">
            <v>0</v>
          </cell>
          <cell r="EF177">
            <v>0</v>
          </cell>
          <cell r="EG177">
            <v>0</v>
          </cell>
          <cell r="EH177">
            <v>0</v>
          </cell>
          <cell r="EI177">
            <v>0</v>
          </cell>
          <cell r="EJ177">
            <v>0</v>
          </cell>
          <cell r="EK177">
            <v>0</v>
          </cell>
          <cell r="EM177">
            <v>1574.991</v>
          </cell>
          <cell r="EN177">
            <v>1589.867</v>
          </cell>
          <cell r="EP177">
            <v>1824.0139999999999</v>
          </cell>
          <cell r="EQ177">
            <v>1854.7570000000001</v>
          </cell>
          <cell r="ES177">
            <v>335.79500000000002</v>
          </cell>
          <cell r="ET177">
            <v>388.69299999999998</v>
          </cell>
          <cell r="EX177">
            <v>70857.205000000002</v>
          </cell>
          <cell r="EY177">
            <v>87107.307000000001</v>
          </cell>
          <cell r="FA177">
            <v>16.888000000000002</v>
          </cell>
          <cell r="FB177">
            <v>20.727</v>
          </cell>
          <cell r="FC177">
            <v>1520.72</v>
          </cell>
          <cell r="FD177">
            <v>1951.1489999999999</v>
          </cell>
          <cell r="FE177">
            <v>702.28800000000001</v>
          </cell>
          <cell r="FF177">
            <v>847.28</v>
          </cell>
          <cell r="FK177">
            <v>54204.649000000005</v>
          </cell>
          <cell r="FL177">
            <v>54956.88</v>
          </cell>
          <cell r="FM177">
            <v>54501.107000000004</v>
          </cell>
          <cell r="FN177">
            <v>1210.759</v>
          </cell>
          <cell r="FO177">
            <v>574.08100000000002</v>
          </cell>
          <cell r="FP177">
            <v>6320.1629999999996</v>
          </cell>
          <cell r="FQ177">
            <v>46851.877999999997</v>
          </cell>
          <cell r="FR177">
            <v>54956.88</v>
          </cell>
          <cell r="FS177">
            <v>0</v>
          </cell>
          <cell r="FU177">
            <v>0.08</v>
          </cell>
          <cell r="FV177">
            <v>-6688.79</v>
          </cell>
          <cell r="FW177">
            <v>0</v>
          </cell>
          <cell r="FX177">
            <v>0</v>
          </cell>
          <cell r="FY177">
            <v>0</v>
          </cell>
          <cell r="FZ177">
            <v>208.9</v>
          </cell>
          <cell r="GA177">
            <v>0.15</v>
          </cell>
          <cell r="GB177">
            <v>-10678.95</v>
          </cell>
          <cell r="GE177">
            <v>0.25</v>
          </cell>
          <cell r="GF177">
            <v>-21874</v>
          </cell>
          <cell r="GO177">
            <v>1.2500000000000001E-2</v>
          </cell>
          <cell r="GP177">
            <v>-4270.79</v>
          </cell>
          <cell r="GQ177" t="str">
            <v xml:space="preserve"> </v>
          </cell>
          <cell r="GR177">
            <v>0</v>
          </cell>
          <cell r="GS177">
            <v>0</v>
          </cell>
          <cell r="GV177">
            <v>0</v>
          </cell>
          <cell r="GW177">
            <v>0</v>
          </cell>
          <cell r="GX177">
            <v>-10959.58</v>
          </cell>
          <cell r="GY177">
            <v>-32552.95</v>
          </cell>
          <cell r="GZ177">
            <v>-43512.530000000006</v>
          </cell>
          <cell r="HC177">
            <v>-43512.530000000006</v>
          </cell>
          <cell r="HE177">
            <v>12300.418650029998</v>
          </cell>
          <cell r="HF177">
            <v>17.456116260000012</v>
          </cell>
          <cell r="HG177">
            <v>2093.5882715400021</v>
          </cell>
          <cell r="HH177">
            <v>3775.4460468299935</v>
          </cell>
          <cell r="HI177">
            <v>712.75629527999808</v>
          </cell>
          <cell r="HJ177">
            <v>1828.6317688800029</v>
          </cell>
          <cell r="HK177">
            <v>830.75229992800155</v>
          </cell>
          <cell r="HL177">
            <v>932.20853870400151</v>
          </cell>
          <cell r="HM177">
            <v>2109.5793126079989</v>
          </cell>
        </row>
        <row r="178">
          <cell r="B178" t="str">
            <v>72-400-184</v>
          </cell>
          <cell r="C178" t="str">
            <v>Devon-GTH00086</v>
          </cell>
          <cell r="D178" t="str">
            <v>Bailey Ranch 4H</v>
          </cell>
          <cell r="E178">
            <v>3803</v>
          </cell>
          <cell r="F178">
            <v>4628</v>
          </cell>
          <cell r="H178">
            <v>3.1019000000000001</v>
          </cell>
          <cell r="I178">
            <v>3.1019000000000001</v>
          </cell>
          <cell r="J178">
            <v>1.1164000000000001</v>
          </cell>
          <cell r="K178">
            <v>0.25530000000000003</v>
          </cell>
          <cell r="L178">
            <v>0.36470000000000002</v>
          </cell>
          <cell r="M178">
            <v>0.14249999999999999</v>
          </cell>
          <cell r="N178">
            <v>0.12909999999999999</v>
          </cell>
          <cell r="O178">
            <v>0.27260000000000001</v>
          </cell>
          <cell r="P178">
            <v>5.3825000000000003</v>
          </cell>
          <cell r="Q178">
            <v>0.59560000000000002</v>
          </cell>
          <cell r="R178">
            <v>1239.5999999999999</v>
          </cell>
          <cell r="T178" t="str">
            <v>PriceTableDevonNGL</v>
          </cell>
          <cell r="Y178">
            <v>41422</v>
          </cell>
          <cell r="Z178">
            <v>16.649999999999999</v>
          </cell>
          <cell r="AB178">
            <v>3618.9850000000001</v>
          </cell>
          <cell r="AC178">
            <v>4422.4480000000003</v>
          </cell>
          <cell r="AE178" t="str">
            <v>Yes</v>
          </cell>
          <cell r="AG178" t="str">
            <v>Yes</v>
          </cell>
          <cell r="AI178">
            <v>0.95</v>
          </cell>
          <cell r="AK178">
            <v>11741.43</v>
          </cell>
          <cell r="AL178">
            <v>11741.43</v>
          </cell>
          <cell r="AM178">
            <v>4225.84</v>
          </cell>
          <cell r="AN178">
            <v>966.37099999999998</v>
          </cell>
          <cell r="AO178">
            <v>1380.4760000000001</v>
          </cell>
          <cell r="AP178">
            <v>539.39599999999996</v>
          </cell>
          <cell r="AQ178">
            <v>488.67399999999998</v>
          </cell>
          <cell r="AR178">
            <v>1031.856</v>
          </cell>
          <cell r="AS178">
            <v>32115.472999999998</v>
          </cell>
          <cell r="AU178">
            <v>11225.73</v>
          </cell>
          <cell r="AV178">
            <v>11225.73</v>
          </cell>
          <cell r="AW178">
            <v>4040.2350000000001</v>
          </cell>
          <cell r="AX178">
            <v>923.92700000000002</v>
          </cell>
          <cell r="AY178">
            <v>1319.8440000000001</v>
          </cell>
          <cell r="AZ178">
            <v>515.70500000000004</v>
          </cell>
          <cell r="BA178">
            <v>467.21100000000001</v>
          </cell>
          <cell r="BB178">
            <v>986.53499999999997</v>
          </cell>
          <cell r="BC178">
            <v>30704.917000000001</v>
          </cell>
          <cell r="BE178">
            <v>79.194999999999993</v>
          </cell>
          <cell r="BF178">
            <v>9498.1949999999997</v>
          </cell>
          <cell r="BG178">
            <v>4142.3950000000004</v>
          </cell>
          <cell r="BH178">
            <v>855.97699999999998</v>
          </cell>
          <cell r="BI178">
            <v>1468.7449999999999</v>
          </cell>
          <cell r="BJ178">
            <v>527.88599999999997</v>
          </cell>
          <cell r="BK178">
            <v>480.47699999999998</v>
          </cell>
          <cell r="BL178">
            <v>1035.6969999999999</v>
          </cell>
          <cell r="BM178">
            <v>18088.566999999999</v>
          </cell>
          <cell r="BO178">
            <v>79.194999999999993</v>
          </cell>
          <cell r="BP178">
            <v>9498.1959999999999</v>
          </cell>
          <cell r="BQ178">
            <v>4142.3950000000004</v>
          </cell>
          <cell r="BR178">
            <v>855.97799999999995</v>
          </cell>
          <cell r="BS178">
            <v>1468.7449999999999</v>
          </cell>
          <cell r="BT178">
            <v>527.88599999999997</v>
          </cell>
          <cell r="BU178">
            <v>480.47699999999998</v>
          </cell>
          <cell r="BV178">
            <v>1035.6969999999999</v>
          </cell>
          <cell r="BW178">
            <v>18088.568999999996</v>
          </cell>
          <cell r="BY178">
            <v>0</v>
          </cell>
          <cell r="BZ178">
            <v>0</v>
          </cell>
          <cell r="CA178">
            <v>0</v>
          </cell>
          <cell r="CB178">
            <v>0</v>
          </cell>
          <cell r="CC178">
            <v>0</v>
          </cell>
          <cell r="CD178">
            <v>0</v>
          </cell>
          <cell r="CE178">
            <v>0</v>
          </cell>
          <cell r="CF178">
            <v>0</v>
          </cell>
          <cell r="CG178">
            <v>0</v>
          </cell>
          <cell r="CI178">
            <v>75.234999999999999</v>
          </cell>
          <cell r="CJ178">
            <v>9023.2849999999999</v>
          </cell>
          <cell r="CK178">
            <v>3935.2750000000001</v>
          </cell>
          <cell r="CL178">
            <v>813.178</v>
          </cell>
          <cell r="CM178">
            <v>1395.308</v>
          </cell>
          <cell r="CN178">
            <v>501.49200000000002</v>
          </cell>
          <cell r="CO178">
            <v>456.45299999999997</v>
          </cell>
          <cell r="CP178">
            <v>983.91200000000003</v>
          </cell>
          <cell r="CQ178">
            <v>17184.137999999999</v>
          </cell>
          <cell r="CS178">
            <v>4.6980000000000004</v>
          </cell>
          <cell r="CT178">
            <v>357.18599999999998</v>
          </cell>
          <cell r="CU178">
            <v>151.21899999999999</v>
          </cell>
          <cell r="CV178">
            <v>26.306999999999999</v>
          </cell>
          <cell r="CW178">
            <v>46.853999999999999</v>
          </cell>
          <cell r="CX178">
            <v>14.516999999999999</v>
          </cell>
          <cell r="CY178">
            <v>13.331</v>
          </cell>
          <cell r="CZ178">
            <v>25.33</v>
          </cell>
          <cell r="DB178">
            <v>4.7300000000000004</v>
          </cell>
          <cell r="DC178">
            <v>630.11</v>
          </cell>
          <cell r="DD178">
            <v>379.29</v>
          </cell>
          <cell r="DE178">
            <v>85.281000000000006</v>
          </cell>
          <cell r="DF178">
            <v>152.36799999999999</v>
          </cell>
          <cell r="DG178">
            <v>57.899000000000001</v>
          </cell>
          <cell r="DH178">
            <v>53.27</v>
          </cell>
          <cell r="DI178">
            <v>122.17400000000001</v>
          </cell>
          <cell r="DJ178">
            <v>1485.1219999999998</v>
          </cell>
          <cell r="DL178">
            <v>0.22062000000000001</v>
          </cell>
          <cell r="DM178">
            <v>0.22062000000000001</v>
          </cell>
          <cell r="DN178">
            <v>0.87283500000000003</v>
          </cell>
          <cell r="DO178">
            <v>1.1972959999999999</v>
          </cell>
          <cell r="DP178">
            <v>1.18468</v>
          </cell>
          <cell r="DQ178">
            <v>1.986728</v>
          </cell>
          <cell r="DS178">
            <v>0</v>
          </cell>
          <cell r="DT178">
            <v>0</v>
          </cell>
          <cell r="DU178">
            <v>0</v>
          </cell>
          <cell r="DV178">
            <v>0</v>
          </cell>
          <cell r="DW178">
            <v>0</v>
          </cell>
          <cell r="DX178">
            <v>0</v>
          </cell>
          <cell r="DY178">
            <v>0</v>
          </cell>
          <cell r="DZ178">
            <v>0</v>
          </cell>
          <cell r="EA178">
            <v>0</v>
          </cell>
          <cell r="EC178">
            <v>0</v>
          </cell>
          <cell r="ED178">
            <v>0</v>
          </cell>
          <cell r="EE178">
            <v>0</v>
          </cell>
          <cell r="EF178">
            <v>0</v>
          </cell>
          <cell r="EG178">
            <v>0</v>
          </cell>
          <cell r="EH178">
            <v>0</v>
          </cell>
          <cell r="EI178">
            <v>0</v>
          </cell>
          <cell r="EJ178">
            <v>0</v>
          </cell>
          <cell r="EK178">
            <v>0</v>
          </cell>
          <cell r="EM178">
            <v>83.307999999999993</v>
          </cell>
          <cell r="EN178">
            <v>84.094000000000008</v>
          </cell>
          <cell r="EP178">
            <v>96.478999999999999</v>
          </cell>
          <cell r="EQ178">
            <v>98.105000000000004</v>
          </cell>
          <cell r="ES178">
            <v>17.762</v>
          </cell>
          <cell r="ET178">
            <v>20.560000000000002</v>
          </cell>
          <cell r="EX178">
            <v>3785.2379999999998</v>
          </cell>
          <cell r="EY178">
            <v>4607.4399999999996</v>
          </cell>
          <cell r="FA178">
            <v>0.90200000000000002</v>
          </cell>
          <cell r="FB178">
            <v>1.0960000000000001</v>
          </cell>
          <cell r="FC178">
            <v>81.238</v>
          </cell>
          <cell r="FD178">
            <v>103.20399999999999</v>
          </cell>
          <cell r="FE178">
            <v>37.517000000000003</v>
          </cell>
          <cell r="FF178">
            <v>44.816000000000003</v>
          </cell>
          <cell r="FK178">
            <v>2940.1189999999997</v>
          </cell>
          <cell r="FL178">
            <v>2980.9209999999998</v>
          </cell>
          <cell r="FM178">
            <v>2956.1990000000001</v>
          </cell>
          <cell r="FN178">
            <v>65.673000000000002</v>
          </cell>
          <cell r="FO178">
            <v>31.138999999999999</v>
          </cell>
          <cell r="FP178">
            <v>342.81299999999999</v>
          </cell>
          <cell r="FQ178">
            <v>2541.297</v>
          </cell>
          <cell r="FR178">
            <v>2980.9209999999998</v>
          </cell>
          <cell r="FS178">
            <v>0</v>
          </cell>
          <cell r="FU178">
            <v>0.08</v>
          </cell>
          <cell r="FV178">
            <v>-353.8</v>
          </cell>
          <cell r="FW178">
            <v>0</v>
          </cell>
          <cell r="FX178">
            <v>0</v>
          </cell>
          <cell r="FY178">
            <v>0</v>
          </cell>
          <cell r="FZ178">
            <v>163.80000000000001</v>
          </cell>
          <cell r="GA178">
            <v>0.15</v>
          </cell>
          <cell r="GB178">
            <v>-570.45000000000005</v>
          </cell>
          <cell r="GE178">
            <v>0.25</v>
          </cell>
          <cell r="GF178">
            <v>-1157</v>
          </cell>
          <cell r="GO178">
            <v>1.2500000000000001E-2</v>
          </cell>
          <cell r="GP178">
            <v>-214.8</v>
          </cell>
          <cell r="GQ178" t="str">
            <v>72-402-184</v>
          </cell>
          <cell r="GR178">
            <v>535</v>
          </cell>
          <cell r="GS178">
            <v>-200</v>
          </cell>
          <cell r="GV178">
            <v>0</v>
          </cell>
          <cell r="GW178">
            <v>0</v>
          </cell>
          <cell r="GX178">
            <v>-568.6</v>
          </cell>
          <cell r="GY178">
            <v>-1927.45</v>
          </cell>
          <cell r="GZ178">
            <v>-2496.0500000000002</v>
          </cell>
          <cell r="HC178">
            <v>-2496.0500000000002</v>
          </cell>
          <cell r="HE178">
            <v>627.7218630479997</v>
          </cell>
          <cell r="HF178">
            <v>0.87365519999999863</v>
          </cell>
          <cell r="HG178">
            <v>104.77464419999997</v>
          </cell>
          <cell r="HH178">
            <v>180.78158520000031</v>
          </cell>
          <cell r="HI178">
            <v>51.243071503999971</v>
          </cell>
          <cell r="HJ178">
            <v>86.999345159999876</v>
          </cell>
          <cell r="HK178">
            <v>52.437698831999896</v>
          </cell>
          <cell r="HL178">
            <v>47.729153472</v>
          </cell>
          <cell r="HM178">
            <v>102.88270947999972</v>
          </cell>
        </row>
        <row r="179">
          <cell r="B179" t="str">
            <v>72-400-185</v>
          </cell>
          <cell r="C179" t="str">
            <v>Devon-GTH00086</v>
          </cell>
          <cell r="D179" t="str">
            <v>Bailey Ranch 5H</v>
          </cell>
          <cell r="E179">
            <v>6443</v>
          </cell>
          <cell r="F179">
            <v>7828</v>
          </cell>
          <cell r="H179">
            <v>3.0684</v>
          </cell>
          <cell r="I179">
            <v>3.0684</v>
          </cell>
          <cell r="J179">
            <v>1.0883</v>
          </cell>
          <cell r="K179">
            <v>0.24299999999999999</v>
          </cell>
          <cell r="L179">
            <v>0.3518</v>
          </cell>
          <cell r="M179">
            <v>0.13469999999999999</v>
          </cell>
          <cell r="N179">
            <v>0.1232</v>
          </cell>
          <cell r="O179">
            <v>0.30559999999999998</v>
          </cell>
          <cell r="P179">
            <v>5.3150000000000004</v>
          </cell>
          <cell r="Q179">
            <v>0.57150000000000001</v>
          </cell>
          <cell r="R179">
            <v>1237.4000000000001</v>
          </cell>
          <cell r="T179" t="str">
            <v>PriceTableDevonNGL</v>
          </cell>
          <cell r="Y179">
            <v>41430</v>
          </cell>
          <cell r="Z179">
            <v>17.649999999999999</v>
          </cell>
          <cell r="AB179">
            <v>6131.2920000000004</v>
          </cell>
          <cell r="AC179">
            <v>7480.3209999999999</v>
          </cell>
          <cell r="AE179" t="str">
            <v>Yes</v>
          </cell>
          <cell r="AG179" t="str">
            <v>Yes</v>
          </cell>
          <cell r="AI179">
            <v>0.95</v>
          </cell>
          <cell r="AK179">
            <v>19677.52</v>
          </cell>
          <cell r="AL179">
            <v>19677.52</v>
          </cell>
          <cell r="AM179">
            <v>6979.2219999999998</v>
          </cell>
          <cell r="AN179">
            <v>1558.3489999999999</v>
          </cell>
          <cell r="AO179">
            <v>2256.0790000000002</v>
          </cell>
          <cell r="AP179">
            <v>863.82500000000005</v>
          </cell>
          <cell r="AQ179">
            <v>790.07600000000002</v>
          </cell>
          <cell r="AR179">
            <v>1959.8</v>
          </cell>
          <cell r="AS179">
            <v>53762.391000000003</v>
          </cell>
          <cell r="AU179">
            <v>18813.256000000001</v>
          </cell>
          <cell r="AV179">
            <v>18813.256000000001</v>
          </cell>
          <cell r="AW179">
            <v>6672.6850000000004</v>
          </cell>
          <cell r="AX179">
            <v>1489.904</v>
          </cell>
          <cell r="AY179">
            <v>2156.989</v>
          </cell>
          <cell r="AZ179">
            <v>825.88499999999999</v>
          </cell>
          <cell r="BA179">
            <v>755.375</v>
          </cell>
          <cell r="BB179">
            <v>1873.723</v>
          </cell>
          <cell r="BC179">
            <v>51401.073000000004</v>
          </cell>
          <cell r="BE179">
            <v>132.72300000000001</v>
          </cell>
          <cell r="BF179">
            <v>15918.072</v>
          </cell>
          <cell r="BG179">
            <v>6841.4070000000002</v>
          </cell>
          <cell r="BH179">
            <v>1380.33</v>
          </cell>
          <cell r="BI179">
            <v>2400.3339999999998</v>
          </cell>
          <cell r="BJ179">
            <v>845.39200000000005</v>
          </cell>
          <cell r="BK179">
            <v>776.82299999999998</v>
          </cell>
          <cell r="BL179">
            <v>1967.095</v>
          </cell>
          <cell r="BM179">
            <v>30262.175999999999</v>
          </cell>
          <cell r="BO179">
            <v>132.72300000000001</v>
          </cell>
          <cell r="BP179">
            <v>15918.073</v>
          </cell>
          <cell r="BQ179">
            <v>6841.4080000000004</v>
          </cell>
          <cell r="BR179">
            <v>1380.33</v>
          </cell>
          <cell r="BS179">
            <v>2400.3339999999998</v>
          </cell>
          <cell r="BT179">
            <v>845.39200000000005</v>
          </cell>
          <cell r="BU179">
            <v>776.82299999999998</v>
          </cell>
          <cell r="BV179">
            <v>1967.095</v>
          </cell>
          <cell r="BW179">
            <v>30262.178</v>
          </cell>
          <cell r="BY179">
            <v>0</v>
          </cell>
          <cell r="BZ179">
            <v>0</v>
          </cell>
          <cell r="CA179">
            <v>0</v>
          </cell>
          <cell r="CB179">
            <v>0</v>
          </cell>
          <cell r="CC179">
            <v>0</v>
          </cell>
          <cell r="CD179">
            <v>0</v>
          </cell>
          <cell r="CE179">
            <v>0</v>
          </cell>
          <cell r="CF179">
            <v>0</v>
          </cell>
          <cell r="CG179">
            <v>0</v>
          </cell>
          <cell r="CI179">
            <v>126.087</v>
          </cell>
          <cell r="CJ179">
            <v>15122.168</v>
          </cell>
          <cell r="CK179">
            <v>6499.3370000000004</v>
          </cell>
          <cell r="CL179">
            <v>1311.3140000000001</v>
          </cell>
          <cell r="CM179">
            <v>2280.317</v>
          </cell>
          <cell r="CN179">
            <v>803.12199999999996</v>
          </cell>
          <cell r="CO179">
            <v>737.98199999999997</v>
          </cell>
          <cell r="CP179">
            <v>1868.74</v>
          </cell>
          <cell r="CQ179">
            <v>28749.066999999999</v>
          </cell>
          <cell r="CS179">
            <v>7.8739999999999997</v>
          </cell>
          <cell r="CT179">
            <v>598.61</v>
          </cell>
          <cell r="CU179">
            <v>249.74799999999999</v>
          </cell>
          <cell r="CV179">
            <v>42.421999999999997</v>
          </cell>
          <cell r="CW179">
            <v>76.572999999999993</v>
          </cell>
          <cell r="CX179">
            <v>23.248999999999999</v>
          </cell>
          <cell r="CY179">
            <v>21.553000000000001</v>
          </cell>
          <cell r="CZ179">
            <v>48.109000000000002</v>
          </cell>
          <cell r="DB179">
            <v>7.9269999999999996</v>
          </cell>
          <cell r="DC179">
            <v>1056.0050000000001</v>
          </cell>
          <cell r="DD179">
            <v>626.41999999999996</v>
          </cell>
          <cell r="DE179">
            <v>137.52199999999999</v>
          </cell>
          <cell r="DF179">
            <v>249.011</v>
          </cell>
          <cell r="DG179">
            <v>92.722999999999999</v>
          </cell>
          <cell r="DH179">
            <v>86.126000000000005</v>
          </cell>
          <cell r="DI179">
            <v>232.04400000000001</v>
          </cell>
          <cell r="DJ179">
            <v>2487.7779999999998</v>
          </cell>
          <cell r="DL179">
            <v>0.22062000000000001</v>
          </cell>
          <cell r="DM179">
            <v>0.22062000000000001</v>
          </cell>
          <cell r="DN179">
            <v>0.87283500000000003</v>
          </cell>
          <cell r="DO179">
            <v>1.1972959999999999</v>
          </cell>
          <cell r="DP179">
            <v>1.18468</v>
          </cell>
          <cell r="DQ179">
            <v>1.986728</v>
          </cell>
          <cell r="DS179">
            <v>0</v>
          </cell>
          <cell r="DT179">
            <v>0</v>
          </cell>
          <cell r="DU179">
            <v>0</v>
          </cell>
          <cell r="DV179">
            <v>0</v>
          </cell>
          <cell r="DW179">
            <v>0</v>
          </cell>
          <cell r="DX179">
            <v>0</v>
          </cell>
          <cell r="DY179">
            <v>0</v>
          </cell>
          <cell r="DZ179">
            <v>0</v>
          </cell>
          <cell r="EA179">
            <v>0</v>
          </cell>
          <cell r="EC179">
            <v>0</v>
          </cell>
          <cell r="ED179">
            <v>0</v>
          </cell>
          <cell r="EE179">
            <v>0</v>
          </cell>
          <cell r="EF179">
            <v>0</v>
          </cell>
          <cell r="EG179">
            <v>0</v>
          </cell>
          <cell r="EH179">
            <v>0</v>
          </cell>
          <cell r="EI179">
            <v>0</v>
          </cell>
          <cell r="EJ179">
            <v>0</v>
          </cell>
          <cell r="EK179">
            <v>0</v>
          </cell>
          <cell r="EM179">
            <v>140.91</v>
          </cell>
          <cell r="EN179">
            <v>142.24100000000001</v>
          </cell>
          <cell r="EP179">
            <v>163.18899999999999</v>
          </cell>
          <cell r="EQ179">
            <v>165.93899999999999</v>
          </cell>
          <cell r="ES179">
            <v>30.041999999999998</v>
          </cell>
          <cell r="ET179">
            <v>34.774999999999999</v>
          </cell>
          <cell r="EX179">
            <v>6412.9579999999996</v>
          </cell>
          <cell r="EY179">
            <v>7793.2250000000004</v>
          </cell>
          <cell r="FA179">
            <v>1.528</v>
          </cell>
          <cell r="FB179">
            <v>1.8540000000000001</v>
          </cell>
          <cell r="FC179">
            <v>137.63300000000001</v>
          </cell>
          <cell r="FD179">
            <v>174.56299999999999</v>
          </cell>
          <cell r="FE179">
            <v>63.561</v>
          </cell>
          <cell r="FF179">
            <v>75.804000000000002</v>
          </cell>
          <cell r="FK179">
            <v>4997.2669999999998</v>
          </cell>
          <cell r="FL179">
            <v>5066.6170000000002</v>
          </cell>
          <cell r="FM179">
            <v>5024.598</v>
          </cell>
          <cell r="FN179">
            <v>111.623</v>
          </cell>
          <cell r="FO179">
            <v>52.926000000000002</v>
          </cell>
          <cell r="FP179">
            <v>582.67200000000003</v>
          </cell>
          <cell r="FQ179">
            <v>4319.3959999999997</v>
          </cell>
          <cell r="FR179">
            <v>5066.6170000000002</v>
          </cell>
          <cell r="FS179">
            <v>0</v>
          </cell>
          <cell r="FU179">
            <v>0.08</v>
          </cell>
          <cell r="FV179">
            <v>-598.42999999999995</v>
          </cell>
          <cell r="FW179">
            <v>0</v>
          </cell>
          <cell r="FX179">
            <v>0</v>
          </cell>
          <cell r="FY179">
            <v>0</v>
          </cell>
          <cell r="FZ179">
            <v>160.6</v>
          </cell>
          <cell r="GA179">
            <v>0.15</v>
          </cell>
          <cell r="GB179">
            <v>-966.45</v>
          </cell>
          <cell r="GE179">
            <v>0.25</v>
          </cell>
          <cell r="GF179">
            <v>-1957</v>
          </cell>
          <cell r="GO179">
            <v>1.2500000000000001E-2</v>
          </cell>
          <cell r="GP179">
            <v>-359.36</v>
          </cell>
          <cell r="GQ179" t="str">
            <v xml:space="preserve"> </v>
          </cell>
          <cell r="GR179">
            <v>0</v>
          </cell>
          <cell r="GS179">
            <v>0</v>
          </cell>
          <cell r="GV179">
            <v>0</v>
          </cell>
          <cell r="GW179">
            <v>0</v>
          </cell>
          <cell r="GX179">
            <v>-957.79</v>
          </cell>
          <cell r="GY179">
            <v>-2923.45</v>
          </cell>
          <cell r="GZ179">
            <v>-3881.2400000000002</v>
          </cell>
          <cell r="HC179">
            <v>-3881.2400000000002</v>
          </cell>
          <cell r="HE179">
            <v>1056.9914907939997</v>
          </cell>
          <cell r="HF179">
            <v>1.4640343200000023</v>
          </cell>
          <cell r="HG179">
            <v>175.5923404800001</v>
          </cell>
          <cell r="HH179">
            <v>298.57066844999974</v>
          </cell>
          <cell r="HI179">
            <v>82.632580735999809</v>
          </cell>
          <cell r="HJ179">
            <v>142.18173955999978</v>
          </cell>
          <cell r="HK179">
            <v>83.978992560000194</v>
          </cell>
          <cell r="HL179">
            <v>77.166502248000015</v>
          </cell>
          <cell r="HM179">
            <v>195.40463244000003</v>
          </cell>
        </row>
        <row r="180">
          <cell r="B180" t="str">
            <v>72-400-186</v>
          </cell>
          <cell r="C180" t="str">
            <v>Devon-GTH00086</v>
          </cell>
          <cell r="D180" t="str">
            <v>Bailey Ranch 6H</v>
          </cell>
          <cell r="E180">
            <v>28997</v>
          </cell>
          <cell r="F180">
            <v>35305</v>
          </cell>
          <cell r="H180">
            <v>3.0695000000000001</v>
          </cell>
          <cell r="I180">
            <v>3.0695000000000001</v>
          </cell>
          <cell r="J180">
            <v>1.0835999999999999</v>
          </cell>
          <cell r="K180">
            <v>0.24049999999999999</v>
          </cell>
          <cell r="L180">
            <v>0.35730000000000001</v>
          </cell>
          <cell r="M180">
            <v>0.1371</v>
          </cell>
          <cell r="N180">
            <v>0.1283</v>
          </cell>
          <cell r="O180">
            <v>0.3155</v>
          </cell>
          <cell r="P180">
            <v>5.3318000000000003</v>
          </cell>
          <cell r="Q180">
            <v>0.60570000000000002</v>
          </cell>
          <cell r="R180">
            <v>1239.3</v>
          </cell>
          <cell r="T180" t="str">
            <v>PriceTableDevonNGL</v>
          </cell>
          <cell r="Y180">
            <v>41418</v>
          </cell>
          <cell r="Z180">
            <v>18.649999999999999</v>
          </cell>
          <cell r="AB180">
            <v>27593.866999999998</v>
          </cell>
          <cell r="AC180">
            <v>33736.936000000002</v>
          </cell>
          <cell r="AE180" t="str">
            <v>Yes</v>
          </cell>
          <cell r="AG180" t="str">
            <v>Yes</v>
          </cell>
          <cell r="AI180">
            <v>0.95</v>
          </cell>
          <cell r="AK180">
            <v>88590.392999999996</v>
          </cell>
          <cell r="AL180">
            <v>88590.392999999996</v>
          </cell>
          <cell r="AM180">
            <v>31274.328000000001</v>
          </cell>
          <cell r="AN180">
            <v>6941.192</v>
          </cell>
          <cell r="AO180">
            <v>10312.216</v>
          </cell>
          <cell r="AP180">
            <v>3956.9119999999998</v>
          </cell>
          <cell r="AQ180">
            <v>3702.931</v>
          </cell>
          <cell r="AR180">
            <v>9105.8050000000003</v>
          </cell>
          <cell r="AS180">
            <v>242474.17</v>
          </cell>
          <cell r="AU180">
            <v>84699.375</v>
          </cell>
          <cell r="AV180">
            <v>84699.375</v>
          </cell>
          <cell r="AW180">
            <v>29900.714</v>
          </cell>
          <cell r="AX180">
            <v>6636.3249999999998</v>
          </cell>
          <cell r="AY180">
            <v>9859.2890000000007</v>
          </cell>
          <cell r="AZ180">
            <v>3783.1190000000001</v>
          </cell>
          <cell r="BA180">
            <v>3540.2930000000001</v>
          </cell>
          <cell r="BB180">
            <v>8705.8649999999998</v>
          </cell>
          <cell r="BC180">
            <v>231824.35500000001</v>
          </cell>
          <cell r="BE180">
            <v>597.53399999999999</v>
          </cell>
          <cell r="BF180">
            <v>71664.937999999995</v>
          </cell>
          <cell r="BG180">
            <v>30656.77</v>
          </cell>
          <cell r="BH180">
            <v>6148.2619999999997</v>
          </cell>
          <cell r="BI180">
            <v>10971.585999999999</v>
          </cell>
          <cell r="BJ180">
            <v>3872.4749999999999</v>
          </cell>
          <cell r="BK180">
            <v>3640.8139999999999</v>
          </cell>
          <cell r="BL180">
            <v>9139.7000000000007</v>
          </cell>
          <cell r="BM180">
            <v>136692.079</v>
          </cell>
          <cell r="BO180">
            <v>597.53399999999999</v>
          </cell>
          <cell r="BP180">
            <v>71664.938999999998</v>
          </cell>
          <cell r="BQ180">
            <v>30656.77</v>
          </cell>
          <cell r="BR180">
            <v>6148.2619999999997</v>
          </cell>
          <cell r="BS180">
            <v>10971.585999999999</v>
          </cell>
          <cell r="BT180">
            <v>3872.4760000000001</v>
          </cell>
          <cell r="BU180">
            <v>3640.8150000000001</v>
          </cell>
          <cell r="BV180">
            <v>9139.7000000000007</v>
          </cell>
          <cell r="BW180">
            <v>136692.08199999999</v>
          </cell>
          <cell r="BY180">
            <v>0</v>
          </cell>
          <cell r="BZ180">
            <v>0</v>
          </cell>
          <cell r="CA180">
            <v>0</v>
          </cell>
          <cell r="CB180">
            <v>0</v>
          </cell>
          <cell r="CC180">
            <v>0</v>
          </cell>
          <cell r="CD180">
            <v>0</v>
          </cell>
          <cell r="CE180">
            <v>0</v>
          </cell>
          <cell r="CF180">
            <v>0</v>
          </cell>
          <cell r="CG180">
            <v>0</v>
          </cell>
          <cell r="CI180">
            <v>567.65700000000004</v>
          </cell>
          <cell r="CJ180">
            <v>68081.691000000006</v>
          </cell>
          <cell r="CK180">
            <v>29123.932000000001</v>
          </cell>
          <cell r="CL180">
            <v>5840.8490000000002</v>
          </cell>
          <cell r="CM180">
            <v>10423.007</v>
          </cell>
          <cell r="CN180">
            <v>3678.8510000000001</v>
          </cell>
          <cell r="CO180">
            <v>3458.7730000000001</v>
          </cell>
          <cell r="CP180">
            <v>8682.7150000000001</v>
          </cell>
          <cell r="CQ180">
            <v>129857.47500000001</v>
          </cell>
          <cell r="CS180">
            <v>35.448999999999998</v>
          </cell>
          <cell r="CT180">
            <v>2695.011</v>
          </cell>
          <cell r="CU180">
            <v>1119.135</v>
          </cell>
          <cell r="CV180">
            <v>188.95500000000001</v>
          </cell>
          <cell r="CW180">
            <v>350.005</v>
          </cell>
          <cell r="CX180">
            <v>106.494</v>
          </cell>
          <cell r="CY180">
            <v>101.01600000000001</v>
          </cell>
          <cell r="CZ180">
            <v>223.52699999999999</v>
          </cell>
          <cell r="DB180">
            <v>35.69</v>
          </cell>
          <cell r="DC180">
            <v>4754.2520000000004</v>
          </cell>
          <cell r="DD180">
            <v>2807.0259999999998</v>
          </cell>
          <cell r="DE180">
            <v>612.55100000000004</v>
          </cell>
          <cell r="DF180">
            <v>1138.192</v>
          </cell>
          <cell r="DG180">
            <v>424.733</v>
          </cell>
          <cell r="DH180">
            <v>403.65699999999998</v>
          </cell>
          <cell r="DI180">
            <v>1078.146</v>
          </cell>
          <cell r="DJ180">
            <v>11254.246999999999</v>
          </cell>
          <cell r="DL180">
            <v>0.22062000000000001</v>
          </cell>
          <cell r="DM180">
            <v>0.22062000000000001</v>
          </cell>
          <cell r="DN180">
            <v>0.87283500000000003</v>
          </cell>
          <cell r="DO180">
            <v>1.1972959999999999</v>
          </cell>
          <cell r="DP180">
            <v>1.18468</v>
          </cell>
          <cell r="DQ180">
            <v>1.986728</v>
          </cell>
          <cell r="DS180">
            <v>0</v>
          </cell>
          <cell r="DT180">
            <v>0</v>
          </cell>
          <cell r="DU180">
            <v>0</v>
          </cell>
          <cell r="DV180">
            <v>0</v>
          </cell>
          <cell r="DW180">
            <v>0</v>
          </cell>
          <cell r="DX180">
            <v>0</v>
          </cell>
          <cell r="DY180">
            <v>0</v>
          </cell>
          <cell r="DZ180">
            <v>0</v>
          </cell>
          <cell r="EA180">
            <v>0</v>
          </cell>
          <cell r="EC180">
            <v>0</v>
          </cell>
          <cell r="ED180">
            <v>0</v>
          </cell>
          <cell r="EE180">
            <v>0</v>
          </cell>
          <cell r="EF180">
            <v>0</v>
          </cell>
          <cell r="EG180">
            <v>0</v>
          </cell>
          <cell r="EH180">
            <v>0</v>
          </cell>
          <cell r="EI180">
            <v>0</v>
          </cell>
          <cell r="EJ180">
            <v>0</v>
          </cell>
          <cell r="EK180">
            <v>0</v>
          </cell>
          <cell r="EM180">
            <v>635.51599999999996</v>
          </cell>
          <cell r="EN180">
            <v>641.51800000000003</v>
          </cell>
          <cell r="EP180">
            <v>735.99699999999996</v>
          </cell>
          <cell r="EQ180">
            <v>748.40200000000004</v>
          </cell>
          <cell r="ES180">
            <v>135.494</v>
          </cell>
          <cell r="ET180">
            <v>156.839</v>
          </cell>
          <cell r="EX180">
            <v>28861.506000000001</v>
          </cell>
          <cell r="EY180">
            <v>35148.161</v>
          </cell>
          <cell r="FA180">
            <v>6.8789999999999996</v>
          </cell>
          <cell r="FB180">
            <v>8.3629999999999995</v>
          </cell>
          <cell r="FC180">
            <v>619.41800000000001</v>
          </cell>
          <cell r="FD180">
            <v>787.29700000000003</v>
          </cell>
          <cell r="FE180">
            <v>286.05500000000001</v>
          </cell>
          <cell r="FF180">
            <v>341.88099999999997</v>
          </cell>
          <cell r="FK180">
            <v>22503.994000000002</v>
          </cell>
          <cell r="FL180">
            <v>22816.295999999998</v>
          </cell>
          <cell r="FM180">
            <v>22627.074000000001</v>
          </cell>
          <cell r="FN180">
            <v>502.66699999999997</v>
          </cell>
          <cell r="FO180">
            <v>238.339</v>
          </cell>
          <cell r="FP180">
            <v>2623.9250000000002</v>
          </cell>
          <cell r="FQ180">
            <v>19451.364000000001</v>
          </cell>
          <cell r="FR180">
            <v>22816.295999999998</v>
          </cell>
          <cell r="FS180">
            <v>0</v>
          </cell>
          <cell r="FU180">
            <v>0.08</v>
          </cell>
          <cell r="FV180">
            <v>-2698.95</v>
          </cell>
          <cell r="FW180">
            <v>0</v>
          </cell>
          <cell r="FX180">
            <v>0</v>
          </cell>
          <cell r="FY180">
            <v>0</v>
          </cell>
          <cell r="FZ180">
            <v>162</v>
          </cell>
          <cell r="GA180">
            <v>0.15</v>
          </cell>
          <cell r="GB180">
            <v>-4349.55</v>
          </cell>
          <cell r="GE180">
            <v>0.25</v>
          </cell>
          <cell r="GF180">
            <v>-8826.25</v>
          </cell>
          <cell r="GO180">
            <v>1.2500000000000001E-2</v>
          </cell>
          <cell r="GP180">
            <v>-1623.22</v>
          </cell>
          <cell r="GQ180" t="str">
            <v xml:space="preserve"> </v>
          </cell>
          <cell r="GR180">
            <v>0</v>
          </cell>
          <cell r="GS180">
            <v>0</v>
          </cell>
          <cell r="GV180">
            <v>0</v>
          </cell>
          <cell r="GW180">
            <v>0</v>
          </cell>
          <cell r="GX180">
            <v>-4322.17</v>
          </cell>
          <cell r="GY180">
            <v>-13175.8</v>
          </cell>
          <cell r="GZ180">
            <v>-17497.97</v>
          </cell>
          <cell r="HC180">
            <v>-17497.97</v>
          </cell>
          <cell r="HE180">
            <v>4807.2460667779969</v>
          </cell>
          <cell r="HF180">
            <v>6.5914637399999902</v>
          </cell>
          <cell r="HG180">
            <v>790.53595313999745</v>
          </cell>
          <cell r="HH180">
            <v>1337.9146557299998</v>
          </cell>
          <cell r="HI180">
            <v>368.06435524799946</v>
          </cell>
          <cell r="HJ180">
            <v>649.89056971999969</v>
          </cell>
          <cell r="HK180">
            <v>384.67822227199963</v>
          </cell>
          <cell r="HL180">
            <v>361.66595184799945</v>
          </cell>
          <cell r="HM180">
            <v>907.90489508000121</v>
          </cell>
        </row>
        <row r="181">
          <cell r="B181" t="str">
            <v>81-10-078</v>
          </cell>
          <cell r="C181" t="str">
            <v>Devon-GTH00086WS</v>
          </cell>
          <cell r="D181" t="str">
            <v>McMahon 1H &amp; 6H CDP</v>
          </cell>
          <cell r="E181">
            <v>10224</v>
          </cell>
          <cell r="F181">
            <v>10983</v>
          </cell>
          <cell r="H181">
            <v>2.1353</v>
          </cell>
          <cell r="I181">
            <v>2.1353</v>
          </cell>
          <cell r="J181">
            <v>0.45700000000000002</v>
          </cell>
          <cell r="K181">
            <v>9.4799999999999995E-2</v>
          </cell>
          <cell r="L181">
            <v>9.2200000000000004E-2</v>
          </cell>
          <cell r="M181">
            <v>3.2199999999999999E-2</v>
          </cell>
          <cell r="N181">
            <v>1.9199999999999998E-2</v>
          </cell>
          <cell r="O181">
            <v>5.3600000000000002E-2</v>
          </cell>
          <cell r="P181">
            <v>2.8843000000000001</v>
          </cell>
          <cell r="Q181">
            <v>1.6154999999999999</v>
          </cell>
          <cell r="R181">
            <v>1093.5</v>
          </cell>
          <cell r="T181" t="str">
            <v>PriceTableDevonNGL</v>
          </cell>
          <cell r="Y181">
            <v>41409</v>
          </cell>
          <cell r="Z181">
            <v>14.65</v>
          </cell>
          <cell r="AB181">
            <v>9470.6509999999998</v>
          </cell>
          <cell r="AC181">
            <v>10197.603999999999</v>
          </cell>
          <cell r="AE181" t="str">
            <v>Yes</v>
          </cell>
          <cell r="AG181" t="str">
            <v>Yes</v>
          </cell>
          <cell r="AI181">
            <v>0.95</v>
          </cell>
          <cell r="AK181">
            <v>21151.695</v>
          </cell>
          <cell r="AL181">
            <v>21151.695</v>
          </cell>
          <cell r="AM181">
            <v>4526.9160000000002</v>
          </cell>
          <cell r="AN181">
            <v>939.06299999999999</v>
          </cell>
          <cell r="AO181">
            <v>913.30799999999999</v>
          </cell>
          <cell r="AP181">
            <v>318.964</v>
          </cell>
          <cell r="AQ181">
            <v>190.19</v>
          </cell>
          <cell r="AR181">
            <v>530.947</v>
          </cell>
          <cell r="AS181">
            <v>49722.777999999998</v>
          </cell>
          <cell r="AU181">
            <v>20222.681</v>
          </cell>
          <cell r="AV181">
            <v>20222.681</v>
          </cell>
          <cell r="AW181">
            <v>4328.0879999999997</v>
          </cell>
          <cell r="AX181">
            <v>897.81799999999998</v>
          </cell>
          <cell r="AY181">
            <v>873.19399999999996</v>
          </cell>
          <cell r="AZ181">
            <v>304.95499999999998</v>
          </cell>
          <cell r="BA181">
            <v>181.83600000000001</v>
          </cell>
          <cell r="BB181">
            <v>507.62700000000001</v>
          </cell>
          <cell r="BC181">
            <v>47538.880000000005</v>
          </cell>
          <cell r="BE181">
            <v>142.666</v>
          </cell>
          <cell r="BF181">
            <v>17110.600999999999</v>
          </cell>
          <cell r="BG181">
            <v>4437.5249999999996</v>
          </cell>
          <cell r="BH181">
            <v>831.78899999999999</v>
          </cell>
          <cell r="BI181">
            <v>971.70600000000002</v>
          </cell>
          <cell r="BJ181">
            <v>312.15800000000002</v>
          </cell>
          <cell r="BK181">
            <v>187</v>
          </cell>
          <cell r="BL181">
            <v>532.923</v>
          </cell>
          <cell r="BM181">
            <v>24526.367999999999</v>
          </cell>
          <cell r="BO181">
            <v>142.666</v>
          </cell>
          <cell r="BP181">
            <v>17110.600999999999</v>
          </cell>
          <cell r="BQ181">
            <v>4437.5259999999998</v>
          </cell>
          <cell r="BR181">
            <v>831.78899999999999</v>
          </cell>
          <cell r="BS181">
            <v>971.70500000000004</v>
          </cell>
          <cell r="BT181">
            <v>312.15800000000002</v>
          </cell>
          <cell r="BU181">
            <v>186.999</v>
          </cell>
          <cell r="BV181">
            <v>532.923</v>
          </cell>
          <cell r="BW181">
            <v>24526.366999999998</v>
          </cell>
          <cell r="BY181">
            <v>0</v>
          </cell>
          <cell r="BZ181">
            <v>0</v>
          </cell>
          <cell r="CA181">
            <v>0</v>
          </cell>
          <cell r="CB181">
            <v>0</v>
          </cell>
          <cell r="CC181">
            <v>0</v>
          </cell>
          <cell r="CD181">
            <v>0</v>
          </cell>
          <cell r="CE181">
            <v>0</v>
          </cell>
          <cell r="CF181">
            <v>0</v>
          </cell>
          <cell r="CG181">
            <v>0</v>
          </cell>
          <cell r="CI181">
            <v>135.53299999999999</v>
          </cell>
          <cell r="CJ181">
            <v>16255.071</v>
          </cell>
          <cell r="CK181">
            <v>4215.6490000000003</v>
          </cell>
          <cell r="CL181">
            <v>790.2</v>
          </cell>
          <cell r="CM181">
            <v>923.12099999999998</v>
          </cell>
          <cell r="CN181">
            <v>296.55</v>
          </cell>
          <cell r="CO181">
            <v>177.65</v>
          </cell>
          <cell r="CP181">
            <v>506.27699999999999</v>
          </cell>
          <cell r="CQ181">
            <v>23300.050999999999</v>
          </cell>
          <cell r="CS181">
            <v>8.4640000000000004</v>
          </cell>
          <cell r="CT181">
            <v>643.45600000000002</v>
          </cell>
          <cell r="CU181">
            <v>161.99299999999999</v>
          </cell>
          <cell r="CV181">
            <v>25.562999999999999</v>
          </cell>
          <cell r="CW181">
            <v>30.998000000000001</v>
          </cell>
          <cell r="CX181">
            <v>8.5839999999999996</v>
          </cell>
          <cell r="CY181">
            <v>5.1879999999999997</v>
          </cell>
          <cell r="CZ181">
            <v>13.034000000000001</v>
          </cell>
          <cell r="DB181">
            <v>8.5210000000000008</v>
          </cell>
          <cell r="DC181">
            <v>1135.117</v>
          </cell>
          <cell r="DD181">
            <v>406.31299999999999</v>
          </cell>
          <cell r="DE181">
            <v>82.870999999999995</v>
          </cell>
          <cell r="DF181">
            <v>100.80500000000001</v>
          </cell>
          <cell r="DG181">
            <v>34.237000000000002</v>
          </cell>
          <cell r="DH181">
            <v>20.733000000000001</v>
          </cell>
          <cell r="DI181">
            <v>62.865000000000002</v>
          </cell>
          <cell r="DJ181">
            <v>1851.4620000000002</v>
          </cell>
          <cell r="DL181">
            <v>0.22062000000000001</v>
          </cell>
          <cell r="DM181">
            <v>0.22062000000000001</v>
          </cell>
          <cell r="DN181">
            <v>0.87283500000000003</v>
          </cell>
          <cell r="DO181">
            <v>1.1972959999999999</v>
          </cell>
          <cell r="DP181">
            <v>1.18468</v>
          </cell>
          <cell r="DQ181">
            <v>1.986728</v>
          </cell>
          <cell r="DS181">
            <v>0</v>
          </cell>
          <cell r="DT181">
            <v>0</v>
          </cell>
          <cell r="DU181">
            <v>0</v>
          </cell>
          <cell r="DV181">
            <v>0</v>
          </cell>
          <cell r="DW181">
            <v>0</v>
          </cell>
          <cell r="DX181">
            <v>0</v>
          </cell>
          <cell r="DY181">
            <v>0</v>
          </cell>
          <cell r="DZ181">
            <v>0</v>
          </cell>
          <cell r="EA181">
            <v>0</v>
          </cell>
          <cell r="EC181">
            <v>0</v>
          </cell>
          <cell r="ED181">
            <v>0</v>
          </cell>
          <cell r="EE181">
            <v>0</v>
          </cell>
          <cell r="EF181">
            <v>0</v>
          </cell>
          <cell r="EG181">
            <v>0</v>
          </cell>
          <cell r="EH181">
            <v>0</v>
          </cell>
          <cell r="EI181">
            <v>0</v>
          </cell>
          <cell r="EJ181">
            <v>0</v>
          </cell>
          <cell r="EK181">
            <v>0</v>
          </cell>
          <cell r="EM181">
            <v>192.096</v>
          </cell>
          <cell r="EN181">
            <v>193.91</v>
          </cell>
          <cell r="ES181">
            <v>318.27499999999998</v>
          </cell>
          <cell r="ET181">
            <v>358.82799999999997</v>
          </cell>
          <cell r="EX181">
            <v>9905.7250000000004</v>
          </cell>
          <cell r="EY181">
            <v>10624.172</v>
          </cell>
          <cell r="FA181">
            <v>2.3610000000000002</v>
          </cell>
          <cell r="FB181">
            <v>2.528</v>
          </cell>
          <cell r="FC181">
            <v>212.59399999999999</v>
          </cell>
          <cell r="FD181">
            <v>237.97499999999999</v>
          </cell>
          <cell r="FE181">
            <v>98.179000000000002</v>
          </cell>
          <cell r="FF181">
            <v>103.34</v>
          </cell>
          <cell r="FK181">
            <v>8578.8000000000011</v>
          </cell>
          <cell r="FL181">
            <v>8697.8529999999992</v>
          </cell>
          <cell r="FM181">
            <v>8625.7189999999991</v>
          </cell>
          <cell r="FN181">
            <v>191.62299999999999</v>
          </cell>
          <cell r="FO181">
            <v>90.858000000000004</v>
          </cell>
          <cell r="FP181">
            <v>1000.272</v>
          </cell>
          <cell r="FQ181">
            <v>7415.1</v>
          </cell>
          <cell r="FR181">
            <v>8697.8529999999992</v>
          </cell>
          <cell r="FS181">
            <v>0</v>
          </cell>
          <cell r="FU181">
            <v>0.08</v>
          </cell>
          <cell r="FV181">
            <v>-815.81</v>
          </cell>
          <cell r="FW181">
            <v>0</v>
          </cell>
          <cell r="FX181">
            <v>0</v>
          </cell>
          <cell r="FY181">
            <v>0</v>
          </cell>
          <cell r="FZ181">
            <v>172.3</v>
          </cell>
          <cell r="GA181">
            <v>0.15</v>
          </cell>
          <cell r="GB181">
            <v>-1533.6</v>
          </cell>
          <cell r="GE181">
            <v>0.25</v>
          </cell>
          <cell r="GF181">
            <v>-2745.75</v>
          </cell>
          <cell r="GO181">
            <v>1.2500000000000001E-2</v>
          </cell>
          <cell r="GP181">
            <v>-291.25</v>
          </cell>
          <cell r="GQ181" t="str">
            <v>81-12-078</v>
          </cell>
          <cell r="GR181">
            <v>98</v>
          </cell>
          <cell r="GS181">
            <v>-200</v>
          </cell>
          <cell r="GV181">
            <v>0</v>
          </cell>
          <cell r="GW181">
            <v>0</v>
          </cell>
          <cell r="GX181">
            <v>-1107.06</v>
          </cell>
          <cell r="GY181">
            <v>-4479.3500000000004</v>
          </cell>
          <cell r="GZ181">
            <v>-5586.41</v>
          </cell>
          <cell r="HC181">
            <v>-5586.41</v>
          </cell>
          <cell r="HE181">
            <v>593.85698237599911</v>
          </cell>
          <cell r="HF181">
            <v>1.5736824600000023</v>
          </cell>
          <cell r="HG181">
            <v>188.74702859999977</v>
          </cell>
          <cell r="HH181">
            <v>193.66113845999939</v>
          </cell>
          <cell r="HI181">
            <v>49.794343343999927</v>
          </cell>
          <cell r="HJ181">
            <v>57.557677800000043</v>
          </cell>
          <cell r="HK181">
            <v>31.008850624000008</v>
          </cell>
          <cell r="HL181">
            <v>18.575906799999988</v>
          </cell>
          <cell r="HM181">
            <v>52.938354288000028</v>
          </cell>
        </row>
        <row r="182">
          <cell r="B182" t="str">
            <v>81-10-130</v>
          </cell>
          <cell r="C182" t="str">
            <v>Devon-GTH00086WS</v>
          </cell>
          <cell r="D182" t="str">
            <v>Hyde Hickman West 1H,2H &amp; 3H CDP</v>
          </cell>
          <cell r="E182">
            <v>20153</v>
          </cell>
          <cell r="F182">
            <v>21718</v>
          </cell>
          <cell r="H182">
            <v>2.2071999999999998</v>
          </cell>
          <cell r="I182">
            <v>2.2071999999999998</v>
          </cell>
          <cell r="J182">
            <v>0.48409999999999997</v>
          </cell>
          <cell r="K182">
            <v>9.7900000000000001E-2</v>
          </cell>
          <cell r="L182">
            <v>9.7799999999999998E-2</v>
          </cell>
          <cell r="M182">
            <v>3.4299999999999997E-2</v>
          </cell>
          <cell r="N182">
            <v>1.9199999999999998E-2</v>
          </cell>
          <cell r="O182">
            <v>3.4000000000000002E-2</v>
          </cell>
          <cell r="P182">
            <v>2.9744999999999999</v>
          </cell>
          <cell r="Q182">
            <v>1.5738000000000001</v>
          </cell>
          <cell r="R182">
            <v>1096.8</v>
          </cell>
          <cell r="T182" t="str">
            <v>PriceTableDevonNGL</v>
          </cell>
          <cell r="Y182">
            <v>41326</v>
          </cell>
          <cell r="Z182">
            <v>14.65</v>
          </cell>
          <cell r="AB182">
            <v>18666.13</v>
          </cell>
          <cell r="AC182">
            <v>20164.941999999999</v>
          </cell>
          <cell r="AE182" t="str">
            <v>Yes</v>
          </cell>
          <cell r="AG182" t="str">
            <v>Yes</v>
          </cell>
          <cell r="AI182">
            <v>0.95</v>
          </cell>
          <cell r="AK182">
            <v>43092.572</v>
          </cell>
          <cell r="AL182">
            <v>43092.572</v>
          </cell>
          <cell r="AM182">
            <v>9451.393</v>
          </cell>
          <cell r="AN182">
            <v>1911.364</v>
          </cell>
          <cell r="AO182">
            <v>1909.412</v>
          </cell>
          <cell r="AP182">
            <v>669.66099999999994</v>
          </cell>
          <cell r="AQ182">
            <v>374.85399999999998</v>
          </cell>
          <cell r="AR182">
            <v>663.80399999999997</v>
          </cell>
          <cell r="AS182">
            <v>101165.632</v>
          </cell>
          <cell r="AU182">
            <v>41199.881999999998</v>
          </cell>
          <cell r="AV182">
            <v>41199.881999999998</v>
          </cell>
          <cell r="AW182">
            <v>9036.2739999999994</v>
          </cell>
          <cell r="AX182">
            <v>1827.414</v>
          </cell>
          <cell r="AY182">
            <v>1825.548</v>
          </cell>
          <cell r="AZ182">
            <v>640.24800000000005</v>
          </cell>
          <cell r="BA182">
            <v>358.39</v>
          </cell>
          <cell r="BB182">
            <v>634.64800000000002</v>
          </cell>
          <cell r="BC182">
            <v>96722.286000000007</v>
          </cell>
          <cell r="BE182">
            <v>290.65499999999997</v>
          </cell>
          <cell r="BF182">
            <v>34859.608999999997</v>
          </cell>
          <cell r="BG182">
            <v>9264.7610000000004</v>
          </cell>
          <cell r="BH182">
            <v>1693.018</v>
          </cell>
          <cell r="BI182">
            <v>2031.501</v>
          </cell>
          <cell r="BJ182">
            <v>655.37099999999998</v>
          </cell>
          <cell r="BK182">
            <v>368.56599999999997</v>
          </cell>
          <cell r="BL182">
            <v>666.27499999999998</v>
          </cell>
          <cell r="BM182">
            <v>49829.755999999987</v>
          </cell>
          <cell r="BO182">
            <v>290.65499999999997</v>
          </cell>
          <cell r="BP182">
            <v>34859.608</v>
          </cell>
          <cell r="BQ182">
            <v>9264.7610000000004</v>
          </cell>
          <cell r="BR182">
            <v>1693.018</v>
          </cell>
          <cell r="BS182">
            <v>2031.501</v>
          </cell>
          <cell r="BT182">
            <v>655.37099999999998</v>
          </cell>
          <cell r="BU182">
            <v>368.56599999999997</v>
          </cell>
          <cell r="BV182">
            <v>666.274</v>
          </cell>
          <cell r="BW182">
            <v>49829.753999999994</v>
          </cell>
          <cell r="BY182">
            <v>0</v>
          </cell>
          <cell r="BZ182">
            <v>0</v>
          </cell>
          <cell r="CA182">
            <v>0</v>
          </cell>
          <cell r="CB182">
            <v>0</v>
          </cell>
          <cell r="CC182">
            <v>0</v>
          </cell>
          <cell r="CD182">
            <v>0</v>
          </cell>
          <cell r="CE182">
            <v>0</v>
          </cell>
          <cell r="CF182">
            <v>0</v>
          </cell>
          <cell r="CG182">
            <v>0</v>
          </cell>
          <cell r="CI182">
            <v>276.12200000000001</v>
          </cell>
          <cell r="CJ182">
            <v>33116.629000000001</v>
          </cell>
          <cell r="CK182">
            <v>8801.5229999999992</v>
          </cell>
          <cell r="CL182">
            <v>1608.367</v>
          </cell>
          <cell r="CM182">
            <v>1929.9259999999999</v>
          </cell>
          <cell r="CN182">
            <v>622.60199999999998</v>
          </cell>
          <cell r="CO182">
            <v>350.13799999999998</v>
          </cell>
          <cell r="CP182">
            <v>632.96100000000001</v>
          </cell>
          <cell r="CQ182">
            <v>47338.268000000004</v>
          </cell>
          <cell r="CS182">
            <v>17.242999999999999</v>
          </cell>
          <cell r="CT182">
            <v>1310.92</v>
          </cell>
          <cell r="CU182">
            <v>338.21300000000002</v>
          </cell>
          <cell r="CV182">
            <v>52.031999999999996</v>
          </cell>
          <cell r="CW182">
            <v>64.807000000000002</v>
          </cell>
          <cell r="CX182">
            <v>18.023</v>
          </cell>
          <cell r="CY182">
            <v>10.226000000000001</v>
          </cell>
          <cell r="CZ182">
            <v>16.295000000000002</v>
          </cell>
          <cell r="DB182">
            <v>17.361000000000001</v>
          </cell>
          <cell r="DC182">
            <v>2312.5859999999998</v>
          </cell>
          <cell r="DD182">
            <v>848.30899999999997</v>
          </cell>
          <cell r="DE182">
            <v>168.67500000000001</v>
          </cell>
          <cell r="DF182">
            <v>210.74799999999999</v>
          </cell>
          <cell r="DG182">
            <v>71.881</v>
          </cell>
          <cell r="DH182">
            <v>40.863</v>
          </cell>
          <cell r="DI182">
            <v>78.596000000000004</v>
          </cell>
          <cell r="DJ182">
            <v>3749.0189999999993</v>
          </cell>
          <cell r="DL182">
            <v>0.22062000000000001</v>
          </cell>
          <cell r="DM182">
            <v>0.22062000000000001</v>
          </cell>
          <cell r="DN182">
            <v>0.87283500000000003</v>
          </cell>
          <cell r="DO182">
            <v>1.1972959999999999</v>
          </cell>
          <cell r="DP182">
            <v>1.18468</v>
          </cell>
          <cell r="DQ182">
            <v>1.986728</v>
          </cell>
          <cell r="DS182">
            <v>0</v>
          </cell>
          <cell r="DT182">
            <v>0</v>
          </cell>
          <cell r="DU182">
            <v>0</v>
          </cell>
          <cell r="DV182">
            <v>0</v>
          </cell>
          <cell r="DW182">
            <v>0</v>
          </cell>
          <cell r="DX182">
            <v>0</v>
          </cell>
          <cell r="DY182">
            <v>0</v>
          </cell>
          <cell r="DZ182">
            <v>0</v>
          </cell>
          <cell r="EA182">
            <v>0</v>
          </cell>
          <cell r="EC182">
            <v>0</v>
          </cell>
          <cell r="ED182">
            <v>0</v>
          </cell>
          <cell r="EE182">
            <v>0</v>
          </cell>
          <cell r="EF182">
            <v>0</v>
          </cell>
          <cell r="EG182">
            <v>0</v>
          </cell>
          <cell r="EH182">
            <v>0</v>
          </cell>
          <cell r="EI182">
            <v>0</v>
          </cell>
          <cell r="EJ182">
            <v>0</v>
          </cell>
          <cell r="EK182">
            <v>0</v>
          </cell>
          <cell r="EM182">
            <v>379.85499999999996</v>
          </cell>
          <cell r="EN182">
            <v>383.44200000000001</v>
          </cell>
          <cell r="ES182">
            <v>629.36300000000006</v>
          </cell>
          <cell r="ET182">
            <v>709.553</v>
          </cell>
          <cell r="EX182">
            <v>19523.636999999999</v>
          </cell>
          <cell r="EY182">
            <v>21008.447</v>
          </cell>
          <cell r="FA182">
            <v>4.6529999999999996</v>
          </cell>
          <cell r="FB182">
            <v>4.9989999999999997</v>
          </cell>
          <cell r="FC182">
            <v>419.01100000000002</v>
          </cell>
          <cell r="FD182">
            <v>470.57600000000002</v>
          </cell>
          <cell r="FE182">
            <v>193.505</v>
          </cell>
          <cell r="FF182">
            <v>204.346</v>
          </cell>
          <cell r="FK182">
            <v>16875.986000000001</v>
          </cell>
          <cell r="FL182">
            <v>17110.184000000001</v>
          </cell>
          <cell r="FM182">
            <v>16968.284</v>
          </cell>
          <cell r="FN182">
            <v>376.95600000000002</v>
          </cell>
          <cell r="FO182">
            <v>178.733</v>
          </cell>
          <cell r="FP182">
            <v>1967.7090000000001</v>
          </cell>
          <cell r="FQ182">
            <v>14586.786</v>
          </cell>
          <cell r="FR182">
            <v>17110.184000000001</v>
          </cell>
          <cell r="FS182">
            <v>0</v>
          </cell>
          <cell r="FU182">
            <v>0.08</v>
          </cell>
          <cell r="FV182">
            <v>-1613.2</v>
          </cell>
          <cell r="FW182">
            <v>0</v>
          </cell>
          <cell r="FX182">
            <v>0</v>
          </cell>
          <cell r="FY182">
            <v>0</v>
          </cell>
          <cell r="FZ182">
            <v>172.4</v>
          </cell>
          <cell r="GA182">
            <v>0.15</v>
          </cell>
          <cell r="GB182">
            <v>-3022.95</v>
          </cell>
          <cell r="GE182">
            <v>0.25</v>
          </cell>
          <cell r="GF182">
            <v>-5429.5</v>
          </cell>
          <cell r="GO182">
            <v>1.2500000000000001E-2</v>
          </cell>
          <cell r="GP182">
            <v>-591.73</v>
          </cell>
          <cell r="GQ182" t="str">
            <v xml:space="preserve"> </v>
          </cell>
          <cell r="GR182">
            <v>0</v>
          </cell>
          <cell r="GS182">
            <v>0</v>
          </cell>
          <cell r="GV182">
            <v>0</v>
          </cell>
          <cell r="GW182">
            <v>0</v>
          </cell>
          <cell r="GX182">
            <v>-2204.9300000000003</v>
          </cell>
          <cell r="GY182">
            <v>-8452.4500000000007</v>
          </cell>
          <cell r="GZ182">
            <v>-10657.38</v>
          </cell>
          <cell r="HC182">
            <v>-10657.38</v>
          </cell>
          <cell r="HE182">
            <v>1181.6594024940002</v>
          </cell>
          <cell r="HF182">
            <v>3.2062704599999909</v>
          </cell>
          <cell r="HG182">
            <v>384.53624759999911</v>
          </cell>
          <cell r="HH182">
            <v>404.33033973000107</v>
          </cell>
          <cell r="HI182">
            <v>101.35230369600008</v>
          </cell>
          <cell r="HJ182">
            <v>120.33387100000004</v>
          </cell>
          <cell r="HK182">
            <v>65.103089832000009</v>
          </cell>
          <cell r="HL182">
            <v>36.611423583999994</v>
          </cell>
          <cell r="HM182">
            <v>66.185856591999936</v>
          </cell>
        </row>
        <row r="183">
          <cell r="B183" t="str">
            <v>81-10-156</v>
          </cell>
          <cell r="C183" t="str">
            <v>Devon-GTH00086WS</v>
          </cell>
          <cell r="D183" t="str">
            <v>Hyde Hickman C 1,2,3,4H CDP</v>
          </cell>
          <cell r="E183">
            <v>36920</v>
          </cell>
          <cell r="F183">
            <v>39508</v>
          </cell>
          <cell r="H183">
            <v>2.2162000000000002</v>
          </cell>
          <cell r="I183">
            <v>2.2162000000000002</v>
          </cell>
          <cell r="J183">
            <v>0.43440000000000001</v>
          </cell>
          <cell r="K183">
            <v>8.5800000000000001E-2</v>
          </cell>
          <cell r="L183">
            <v>7.2900000000000006E-2</v>
          </cell>
          <cell r="M183">
            <v>2.5100000000000001E-2</v>
          </cell>
          <cell r="N183">
            <v>1.6199999999999999E-2</v>
          </cell>
          <cell r="O183">
            <v>2.1000000000000001E-2</v>
          </cell>
          <cell r="P183">
            <v>2.8715999999999999</v>
          </cell>
          <cell r="Q183">
            <v>1.6080000000000001</v>
          </cell>
          <cell r="R183">
            <v>1089.0999999999999</v>
          </cell>
          <cell r="T183" t="str">
            <v>PriceTableDevonNGL</v>
          </cell>
          <cell r="Y183">
            <v>41455</v>
          </cell>
          <cell r="Z183">
            <v>14.65</v>
          </cell>
          <cell r="AB183">
            <v>34203.807999999997</v>
          </cell>
          <cell r="AC183">
            <v>36682.775999999998</v>
          </cell>
          <cell r="AE183" t="str">
            <v>Yes</v>
          </cell>
          <cell r="AG183" t="str">
            <v>Yes</v>
          </cell>
          <cell r="AI183">
            <v>0.95</v>
          </cell>
          <cell r="AK183">
            <v>79284.782999999996</v>
          </cell>
          <cell r="AL183">
            <v>79284.782999999996</v>
          </cell>
          <cell r="AM183">
            <v>15540.705</v>
          </cell>
          <cell r="AN183">
            <v>3069.5039999999999</v>
          </cell>
          <cell r="AO183">
            <v>2608.0050000000001</v>
          </cell>
          <cell r="AP183">
            <v>897.95500000000004</v>
          </cell>
          <cell r="AQ183">
            <v>579.55700000000002</v>
          </cell>
          <cell r="AR183">
            <v>751.27700000000004</v>
          </cell>
          <cell r="AS183">
            <v>182016.56899999996</v>
          </cell>
          <cell r="AU183">
            <v>75802.479000000007</v>
          </cell>
          <cell r="AV183">
            <v>75802.479000000007</v>
          </cell>
          <cell r="AW183">
            <v>14858.134</v>
          </cell>
          <cell r="AX183">
            <v>2934.6869999999999</v>
          </cell>
          <cell r="AY183">
            <v>2493.4580000000001</v>
          </cell>
          <cell r="AZ183">
            <v>858.51599999999996</v>
          </cell>
          <cell r="BA183">
            <v>554.10199999999998</v>
          </cell>
          <cell r="BB183">
            <v>718.28</v>
          </cell>
          <cell r="BC183">
            <v>174022.13500000004</v>
          </cell>
          <cell r="BE183">
            <v>534.76800000000003</v>
          </cell>
          <cell r="BF183">
            <v>64137.192000000003</v>
          </cell>
          <cell r="BG183">
            <v>15233.831</v>
          </cell>
          <cell r="BH183">
            <v>2718.8580000000002</v>
          </cell>
          <cell r="BI183">
            <v>2774.7629999999999</v>
          </cell>
          <cell r="BJ183">
            <v>878.79300000000001</v>
          </cell>
          <cell r="BK183">
            <v>569.83500000000004</v>
          </cell>
          <cell r="BL183">
            <v>754.07399999999996</v>
          </cell>
          <cell r="BM183">
            <v>87602.114000000016</v>
          </cell>
          <cell r="BO183">
            <v>534.76800000000003</v>
          </cell>
          <cell r="BP183">
            <v>64137.190999999999</v>
          </cell>
          <cell r="BQ183">
            <v>15233.83</v>
          </cell>
          <cell r="BR183">
            <v>2718.8580000000002</v>
          </cell>
          <cell r="BS183">
            <v>2774.7629999999999</v>
          </cell>
          <cell r="BT183">
            <v>878.79399999999998</v>
          </cell>
          <cell r="BU183">
            <v>569.83500000000004</v>
          </cell>
          <cell r="BV183">
            <v>754.07399999999996</v>
          </cell>
          <cell r="BW183">
            <v>87602.112999999998</v>
          </cell>
          <cell r="BY183">
            <v>0</v>
          </cell>
          <cell r="BZ183">
            <v>0</v>
          </cell>
          <cell r="CA183">
            <v>0</v>
          </cell>
          <cell r="CB183">
            <v>0</v>
          </cell>
          <cell r="CC183">
            <v>0</v>
          </cell>
          <cell r="CD183">
            <v>0</v>
          </cell>
          <cell r="CE183">
            <v>0</v>
          </cell>
          <cell r="CF183">
            <v>0</v>
          </cell>
          <cell r="CG183">
            <v>0</v>
          </cell>
          <cell r="CI183">
            <v>508.03</v>
          </cell>
          <cell r="CJ183">
            <v>60930.332000000002</v>
          </cell>
          <cell r="CK183">
            <v>14472.138999999999</v>
          </cell>
          <cell r="CL183">
            <v>2582.915</v>
          </cell>
          <cell r="CM183">
            <v>2636.0250000000001</v>
          </cell>
          <cell r="CN183">
            <v>834.85299999999995</v>
          </cell>
          <cell r="CO183">
            <v>541.34299999999996</v>
          </cell>
          <cell r="CP183">
            <v>716.37</v>
          </cell>
          <cell r="CQ183">
            <v>83222.006999999983</v>
          </cell>
          <cell r="CS183">
            <v>31.725999999999999</v>
          </cell>
          <cell r="CT183">
            <v>2411.924</v>
          </cell>
          <cell r="CU183">
            <v>556.11599999999999</v>
          </cell>
          <cell r="CV183">
            <v>83.558999999999997</v>
          </cell>
          <cell r="CW183">
            <v>88.518000000000001</v>
          </cell>
          <cell r="CX183">
            <v>24.167000000000002</v>
          </cell>
          <cell r="CY183">
            <v>15.81</v>
          </cell>
          <cell r="CZ183">
            <v>18.442</v>
          </cell>
          <cell r="DB183">
            <v>31.940999999999999</v>
          </cell>
          <cell r="DC183">
            <v>4254.8609999999999</v>
          </cell>
          <cell r="DD183">
            <v>1394.855</v>
          </cell>
          <cell r="DE183">
            <v>270.88</v>
          </cell>
          <cell r="DF183">
            <v>287.85399999999998</v>
          </cell>
          <cell r="DG183">
            <v>96.385999999999996</v>
          </cell>
          <cell r="DH183">
            <v>63.177999999999997</v>
          </cell>
          <cell r="DI183">
            <v>88.953000000000003</v>
          </cell>
          <cell r="DJ183">
            <v>6488.9080000000004</v>
          </cell>
          <cell r="DL183">
            <v>0.22062000000000001</v>
          </cell>
          <cell r="DM183">
            <v>0.22062000000000001</v>
          </cell>
          <cell r="DN183">
            <v>0.87283500000000003</v>
          </cell>
          <cell r="DO183">
            <v>1.1972959999999999</v>
          </cell>
          <cell r="DP183">
            <v>1.18468</v>
          </cell>
          <cell r="DQ183">
            <v>1.986728</v>
          </cell>
          <cell r="DS183">
            <v>0</v>
          </cell>
          <cell r="DT183">
            <v>0</v>
          </cell>
          <cell r="DU183">
            <v>0</v>
          </cell>
          <cell r="DV183">
            <v>0</v>
          </cell>
          <cell r="DW183">
            <v>0</v>
          </cell>
          <cell r="DX183">
            <v>0</v>
          </cell>
          <cell r="DY183">
            <v>0</v>
          </cell>
          <cell r="DZ183">
            <v>0</v>
          </cell>
          <cell r="EA183">
            <v>0</v>
          </cell>
          <cell r="EC183">
            <v>0</v>
          </cell>
          <cell r="ED183">
            <v>0</v>
          </cell>
          <cell r="EE183">
            <v>0</v>
          </cell>
          <cell r="EF183">
            <v>0</v>
          </cell>
          <cell r="EG183">
            <v>0</v>
          </cell>
          <cell r="EH183">
            <v>0</v>
          </cell>
          <cell r="EI183">
            <v>0</v>
          </cell>
          <cell r="EJ183">
            <v>0</v>
          </cell>
          <cell r="EK183">
            <v>0</v>
          </cell>
          <cell r="EM183">
            <v>691.00699999999995</v>
          </cell>
          <cell r="EN183">
            <v>697.53400000000011</v>
          </cell>
          <cell r="ES183">
            <v>1144.8969999999999</v>
          </cell>
          <cell r="ET183">
            <v>1290.7739999999999</v>
          </cell>
          <cell r="EX183">
            <v>35775.103000000003</v>
          </cell>
          <cell r="EY183">
            <v>38217.226000000002</v>
          </cell>
          <cell r="FA183">
            <v>8.5269999999999992</v>
          </cell>
          <cell r="FB183">
            <v>9.0939999999999994</v>
          </cell>
          <cell r="FC183">
            <v>767.79600000000005</v>
          </cell>
          <cell r="FD183">
            <v>856.04200000000003</v>
          </cell>
          <cell r="FE183">
            <v>354.57799999999997</v>
          </cell>
          <cell r="FF183">
            <v>371.733</v>
          </cell>
          <cell r="FK183">
            <v>31030.784000000003</v>
          </cell>
          <cell r="FL183">
            <v>31461.417000000001</v>
          </cell>
          <cell r="FM183">
            <v>31200.498</v>
          </cell>
          <cell r="FN183">
            <v>693.12900000000002</v>
          </cell>
          <cell r="FO183">
            <v>328.64699999999999</v>
          </cell>
          <cell r="FP183">
            <v>3618.1329999999998</v>
          </cell>
          <cell r="FQ183">
            <v>26821.508999999998</v>
          </cell>
          <cell r="FR183">
            <v>31461.417000000001</v>
          </cell>
          <cell r="FS183">
            <v>0</v>
          </cell>
          <cell r="FU183">
            <v>0.08</v>
          </cell>
          <cell r="FV183">
            <v>-2934.62</v>
          </cell>
          <cell r="FW183">
            <v>0</v>
          </cell>
          <cell r="FX183">
            <v>0</v>
          </cell>
          <cell r="FY183">
            <v>0</v>
          </cell>
          <cell r="FZ183">
            <v>191.7</v>
          </cell>
          <cell r="GA183">
            <v>0.15</v>
          </cell>
          <cell r="GB183">
            <v>-5538</v>
          </cell>
          <cell r="GE183">
            <v>0.25</v>
          </cell>
          <cell r="GF183">
            <v>-9877</v>
          </cell>
          <cell r="GO183">
            <v>1.2500000000000001E-2</v>
          </cell>
          <cell r="GP183">
            <v>-1040.28</v>
          </cell>
          <cell r="GQ183" t="str">
            <v>81-99-12-156</v>
          </cell>
          <cell r="GR183">
            <v>0</v>
          </cell>
          <cell r="GS183">
            <v>-200</v>
          </cell>
          <cell r="GV183">
            <v>0</v>
          </cell>
          <cell r="GW183">
            <v>0</v>
          </cell>
          <cell r="GX183">
            <v>-3974.8999999999996</v>
          </cell>
          <cell r="GY183">
            <v>-15615</v>
          </cell>
          <cell r="GZ183">
            <v>-19589.899999999998</v>
          </cell>
          <cell r="HC183">
            <v>-19589.899999999998</v>
          </cell>
          <cell r="HE183">
            <v>1924.162246556001</v>
          </cell>
          <cell r="HF183">
            <v>5.8989375600000127</v>
          </cell>
          <cell r="HG183">
            <v>707.49745320000011</v>
          </cell>
          <cell r="HH183">
            <v>664.83143682000082</v>
          </cell>
          <cell r="HI183">
            <v>162.76401012800025</v>
          </cell>
          <cell r="HJ183">
            <v>164.3601338399998</v>
          </cell>
          <cell r="HK183">
            <v>87.296828320000117</v>
          </cell>
          <cell r="HL183">
            <v>56.60585417600015</v>
          </cell>
          <cell r="HM183">
            <v>74.907592511999908</v>
          </cell>
        </row>
        <row r="184">
          <cell r="B184" t="str">
            <v>81-10-157</v>
          </cell>
          <cell r="C184" t="str">
            <v>Devon-GTH00086WS</v>
          </cell>
          <cell r="D184" t="str">
            <v>Hyde Hickman B 1,2,3,4H</v>
          </cell>
          <cell r="E184">
            <v>41485</v>
          </cell>
          <cell r="F184">
            <v>44374</v>
          </cell>
          <cell r="H184">
            <v>2.1476000000000002</v>
          </cell>
          <cell r="I184">
            <v>2.1476000000000002</v>
          </cell>
          <cell r="J184">
            <v>0.43209999999999998</v>
          </cell>
          <cell r="K184">
            <v>8.4500000000000006E-2</v>
          </cell>
          <cell r="L184">
            <v>8.2699999999999996E-2</v>
          </cell>
          <cell r="M184">
            <v>2.7900000000000001E-2</v>
          </cell>
          <cell r="N184">
            <v>1.5900000000000001E-2</v>
          </cell>
          <cell r="O184">
            <v>2.3099999999999999E-2</v>
          </cell>
          <cell r="P184">
            <v>2.8138000000000001</v>
          </cell>
          <cell r="Q184">
            <v>1.6191</v>
          </cell>
          <cell r="R184">
            <v>1088.5999999999999</v>
          </cell>
          <cell r="T184" t="str">
            <v>PriceTableDevonNGL</v>
          </cell>
          <cell r="Y184">
            <v>41446</v>
          </cell>
          <cell r="Z184">
            <v>14.65</v>
          </cell>
          <cell r="AB184">
            <v>38433.487999999998</v>
          </cell>
          <cell r="AC184">
            <v>41200.807000000001</v>
          </cell>
          <cell r="AE184" t="str">
            <v>Yes</v>
          </cell>
          <cell r="AG184" t="str">
            <v>Yes</v>
          </cell>
          <cell r="AI184">
            <v>0.95</v>
          </cell>
          <cell r="AK184">
            <v>86331.567999999999</v>
          </cell>
          <cell r="AL184">
            <v>86331.567999999999</v>
          </cell>
          <cell r="AM184">
            <v>17370.026999999998</v>
          </cell>
          <cell r="AN184">
            <v>3396.8229999999999</v>
          </cell>
          <cell r="AO184">
            <v>3324.4650000000001</v>
          </cell>
          <cell r="AP184">
            <v>1121.5550000000001</v>
          </cell>
          <cell r="AQ184">
            <v>639.16600000000005</v>
          </cell>
          <cell r="AR184">
            <v>928.59900000000005</v>
          </cell>
          <cell r="AS184">
            <v>199443.77099999998</v>
          </cell>
          <cell r="AU184">
            <v>82539.759000000005</v>
          </cell>
          <cell r="AV184">
            <v>82539.759000000005</v>
          </cell>
          <cell r="AW184">
            <v>16607.11</v>
          </cell>
          <cell r="AX184">
            <v>3247.63</v>
          </cell>
          <cell r="AY184">
            <v>3178.4490000000001</v>
          </cell>
          <cell r="AZ184">
            <v>1072.2940000000001</v>
          </cell>
          <cell r="BA184">
            <v>611.09199999999998</v>
          </cell>
          <cell r="BB184">
            <v>887.81399999999996</v>
          </cell>
          <cell r="BC184">
            <v>190683.90700000004</v>
          </cell>
          <cell r="BE184">
            <v>582.298</v>
          </cell>
          <cell r="BF184">
            <v>69837.668000000005</v>
          </cell>
          <cell r="BG184">
            <v>17027.03</v>
          </cell>
          <cell r="BH184">
            <v>3008.7849999999999</v>
          </cell>
          <cell r="BI184">
            <v>3537.0329999999999</v>
          </cell>
          <cell r="BJ184">
            <v>1097.6220000000001</v>
          </cell>
          <cell r="BK184">
            <v>628.44399999999996</v>
          </cell>
          <cell r="BL184">
            <v>932.05600000000004</v>
          </cell>
          <cell r="BM184">
            <v>96650.936000000002</v>
          </cell>
          <cell r="BO184">
            <v>582.298</v>
          </cell>
          <cell r="BP184">
            <v>69837.667000000001</v>
          </cell>
          <cell r="BQ184">
            <v>17027.03</v>
          </cell>
          <cell r="BR184">
            <v>3008.7860000000001</v>
          </cell>
          <cell r="BS184">
            <v>3537.0329999999999</v>
          </cell>
          <cell r="BT184">
            <v>1097.6210000000001</v>
          </cell>
          <cell r="BU184">
            <v>628.44299999999998</v>
          </cell>
          <cell r="BV184">
            <v>932.05600000000004</v>
          </cell>
          <cell r="BW184">
            <v>96650.933999999979</v>
          </cell>
          <cell r="BY184">
            <v>0</v>
          </cell>
          <cell r="BZ184">
            <v>0</v>
          </cell>
          <cell r="CA184">
            <v>0</v>
          </cell>
          <cell r="CB184">
            <v>0</v>
          </cell>
          <cell r="CC184">
            <v>0</v>
          </cell>
          <cell r="CD184">
            <v>0</v>
          </cell>
          <cell r="CE184">
            <v>0</v>
          </cell>
          <cell r="CF184">
            <v>0</v>
          </cell>
          <cell r="CG184">
            <v>0</v>
          </cell>
          <cell r="CI184">
            <v>553.18299999999999</v>
          </cell>
          <cell r="CJ184">
            <v>66345.785000000003</v>
          </cell>
          <cell r="CK184">
            <v>16175.679</v>
          </cell>
          <cell r="CL184">
            <v>2858.346</v>
          </cell>
          <cell r="CM184">
            <v>3360.181</v>
          </cell>
          <cell r="CN184">
            <v>1042.741</v>
          </cell>
          <cell r="CO184">
            <v>597.02200000000005</v>
          </cell>
          <cell r="CP184">
            <v>885.45299999999997</v>
          </cell>
          <cell r="CQ184">
            <v>91818.39</v>
          </cell>
          <cell r="CS184">
            <v>34.545999999999999</v>
          </cell>
          <cell r="CT184">
            <v>2626.2950000000001</v>
          </cell>
          <cell r="CU184">
            <v>621.577</v>
          </cell>
          <cell r="CV184">
            <v>92.468999999999994</v>
          </cell>
          <cell r="CW184">
            <v>112.83499999999999</v>
          </cell>
          <cell r="CX184">
            <v>30.184999999999999</v>
          </cell>
          <cell r="CY184">
            <v>17.436</v>
          </cell>
          <cell r="CZ184">
            <v>22.795000000000002</v>
          </cell>
          <cell r="DB184">
            <v>34.78</v>
          </cell>
          <cell r="DC184">
            <v>4633.0309999999999</v>
          </cell>
          <cell r="DD184">
            <v>1559.046</v>
          </cell>
          <cell r="DE184">
            <v>299.76499999999999</v>
          </cell>
          <cell r="DF184">
            <v>366.93200000000002</v>
          </cell>
          <cell r="DG184">
            <v>120.387</v>
          </cell>
          <cell r="DH184">
            <v>69.676000000000002</v>
          </cell>
          <cell r="DI184">
            <v>109.94799999999999</v>
          </cell>
          <cell r="DJ184">
            <v>7193.5650000000005</v>
          </cell>
          <cell r="DL184">
            <v>0.22062000000000001</v>
          </cell>
          <cell r="DM184">
            <v>0.22062000000000001</v>
          </cell>
          <cell r="DN184">
            <v>0.87283500000000003</v>
          </cell>
          <cell r="DO184">
            <v>1.1972959999999999</v>
          </cell>
          <cell r="DP184">
            <v>1.18468</v>
          </cell>
          <cell r="DQ184">
            <v>1.986728</v>
          </cell>
          <cell r="DS184">
            <v>0</v>
          </cell>
          <cell r="DT184">
            <v>0</v>
          </cell>
          <cell r="DU184">
            <v>0</v>
          </cell>
          <cell r="DV184">
            <v>0</v>
          </cell>
          <cell r="DW184">
            <v>0</v>
          </cell>
          <cell r="DX184">
            <v>0</v>
          </cell>
          <cell r="DY184">
            <v>0</v>
          </cell>
          <cell r="DZ184">
            <v>0</v>
          </cell>
          <cell r="EA184">
            <v>0</v>
          </cell>
          <cell r="EC184">
            <v>0</v>
          </cell>
          <cell r="ED184">
            <v>0</v>
          </cell>
          <cell r="EE184">
            <v>0</v>
          </cell>
          <cell r="EF184">
            <v>0</v>
          </cell>
          <cell r="EG184">
            <v>0</v>
          </cell>
          <cell r="EH184">
            <v>0</v>
          </cell>
          <cell r="EI184">
            <v>0</v>
          </cell>
          <cell r="EJ184">
            <v>0</v>
          </cell>
          <cell r="EK184">
            <v>0</v>
          </cell>
          <cell r="EM184">
            <v>776.11599999999999</v>
          </cell>
          <cell r="EN184">
            <v>783.44600000000003</v>
          </cell>
          <cell r="ES184">
            <v>1285.9090000000001</v>
          </cell>
          <cell r="ET184">
            <v>1449.752</v>
          </cell>
          <cell r="EX184">
            <v>40199.091</v>
          </cell>
          <cell r="EY184">
            <v>42924.248</v>
          </cell>
          <cell r="FA184">
            <v>9.5809999999999995</v>
          </cell>
          <cell r="FB184">
            <v>10.214</v>
          </cell>
          <cell r="FC184">
            <v>862.74300000000005</v>
          </cell>
          <cell r="FD184">
            <v>961.476</v>
          </cell>
          <cell r="FE184">
            <v>398.42599999999999</v>
          </cell>
          <cell r="FF184">
            <v>417.51799999999997</v>
          </cell>
          <cell r="FK184">
            <v>34947.236999999994</v>
          </cell>
          <cell r="FL184">
            <v>35432.220999999998</v>
          </cell>
          <cell r="FM184">
            <v>35138.370999999999</v>
          </cell>
          <cell r="FN184">
            <v>780.61</v>
          </cell>
          <cell r="FO184">
            <v>370.12599999999998</v>
          </cell>
          <cell r="FP184">
            <v>4074.7840000000001</v>
          </cell>
          <cell r="FQ184">
            <v>30206.702000000001</v>
          </cell>
          <cell r="FR184">
            <v>35432.220999999998</v>
          </cell>
          <cell r="FS184">
            <v>0</v>
          </cell>
          <cell r="FU184">
            <v>0.08</v>
          </cell>
          <cell r="FV184">
            <v>-3296.06</v>
          </cell>
          <cell r="FW184">
            <v>0</v>
          </cell>
          <cell r="FX184">
            <v>0</v>
          </cell>
          <cell r="FY184">
            <v>0</v>
          </cell>
          <cell r="FZ184">
            <v>192.7</v>
          </cell>
          <cell r="GA184">
            <v>0.15</v>
          </cell>
          <cell r="GB184">
            <v>-6222.75</v>
          </cell>
          <cell r="GE184">
            <v>0.25</v>
          </cell>
          <cell r="GF184">
            <v>-11093.5</v>
          </cell>
          <cell r="GO184">
            <v>1.2500000000000001E-2</v>
          </cell>
          <cell r="GP184">
            <v>-1147.73</v>
          </cell>
          <cell r="GQ184" t="str">
            <v>81-99-12-157</v>
          </cell>
          <cell r="GR184">
            <v>1102</v>
          </cell>
          <cell r="GS184">
            <v>-200</v>
          </cell>
          <cell r="GV184">
            <v>0</v>
          </cell>
          <cell r="GW184">
            <v>0</v>
          </cell>
          <cell r="GX184">
            <v>-4443.79</v>
          </cell>
          <cell r="GY184">
            <v>-17516.25</v>
          </cell>
          <cell r="GZ184">
            <v>-21960.039999999997</v>
          </cell>
          <cell r="HC184">
            <v>-21960.039999999997</v>
          </cell>
          <cell r="HE184">
            <v>2173.5726407169991</v>
          </cell>
          <cell r="HF184">
            <v>6.423351300000002</v>
          </cell>
          <cell r="HG184">
            <v>770.37922746000038</v>
          </cell>
          <cell r="HH184">
            <v>743.08895008499894</v>
          </cell>
          <cell r="HI184">
            <v>180.1200129439998</v>
          </cell>
          <cell r="HJ184">
            <v>209.51302735999982</v>
          </cell>
          <cell r="HK184">
            <v>109.03361936800017</v>
          </cell>
          <cell r="HL184">
            <v>62.426967215999824</v>
          </cell>
          <cell r="HM184">
            <v>92.587484984000127</v>
          </cell>
        </row>
        <row r="185">
          <cell r="B185" t="str">
            <v>81-10-174</v>
          </cell>
          <cell r="C185" t="str">
            <v>Devon-GTH00086WS</v>
          </cell>
          <cell r="D185" t="str">
            <v>Donegal Hills CDP</v>
          </cell>
          <cell r="E185">
            <v>9077</v>
          </cell>
          <cell r="F185">
            <v>11210</v>
          </cell>
          <cell r="H185">
            <v>3.1974999999999998</v>
          </cell>
          <cell r="I185">
            <v>3.1974999999999998</v>
          </cell>
          <cell r="J185">
            <v>1.1948000000000001</v>
          </cell>
          <cell r="K185">
            <v>0.40089999999999998</v>
          </cell>
          <cell r="L185">
            <v>0.23669999999999999</v>
          </cell>
          <cell r="M185">
            <v>0.14080000000000001</v>
          </cell>
          <cell r="N185">
            <v>0.13519999999999999</v>
          </cell>
          <cell r="O185">
            <v>0.39660000000000001</v>
          </cell>
          <cell r="P185">
            <v>5.7024999999999997</v>
          </cell>
          <cell r="Q185">
            <v>0.68700000000000006</v>
          </cell>
          <cell r="R185">
            <v>1257.7</v>
          </cell>
          <cell r="T185" t="str">
            <v>PriceTableDevonNGL</v>
          </cell>
          <cell r="Y185">
            <v>41422</v>
          </cell>
          <cell r="Z185">
            <v>14.65</v>
          </cell>
          <cell r="AB185">
            <v>8367.74</v>
          </cell>
          <cell r="AC185">
            <v>10408.370999999999</v>
          </cell>
          <cell r="AE185" t="str">
            <v>Yes</v>
          </cell>
          <cell r="AG185" t="str">
            <v>Yes</v>
          </cell>
          <cell r="AI185">
            <v>0.95</v>
          </cell>
          <cell r="AK185">
            <v>27984.99</v>
          </cell>
          <cell r="AL185">
            <v>27984.99</v>
          </cell>
          <cell r="AM185">
            <v>10457.065000000001</v>
          </cell>
          <cell r="AN185">
            <v>3508.7359999999999</v>
          </cell>
          <cell r="AO185">
            <v>2071.6329999999998</v>
          </cell>
          <cell r="AP185">
            <v>1232.3019999999999</v>
          </cell>
          <cell r="AQ185">
            <v>1183.29</v>
          </cell>
          <cell r="AR185">
            <v>3471.1019999999999</v>
          </cell>
          <cell r="AS185">
            <v>77894.107999999993</v>
          </cell>
          <cell r="AU185">
            <v>26755.848999999998</v>
          </cell>
          <cell r="AV185">
            <v>26755.848999999998</v>
          </cell>
          <cell r="AW185">
            <v>9997.7759999999998</v>
          </cell>
          <cell r="AX185">
            <v>3354.627</v>
          </cell>
          <cell r="AY185">
            <v>1980.644</v>
          </cell>
          <cell r="AZ185">
            <v>1178.1780000000001</v>
          </cell>
          <cell r="BA185">
            <v>1131.318</v>
          </cell>
          <cell r="BB185">
            <v>3318.6460000000002</v>
          </cell>
          <cell r="BC185">
            <v>74472.886999999988</v>
          </cell>
          <cell r="BE185">
            <v>188.756</v>
          </cell>
          <cell r="BF185">
            <v>22638.375</v>
          </cell>
          <cell r="BG185">
            <v>10250.575000000001</v>
          </cell>
          <cell r="BH185">
            <v>3107.9140000000002</v>
          </cell>
          <cell r="BI185">
            <v>2204.0949999999998</v>
          </cell>
          <cell r="BJ185">
            <v>1206.0060000000001</v>
          </cell>
          <cell r="BK185">
            <v>1163.44</v>
          </cell>
          <cell r="BL185">
            <v>3484.0230000000001</v>
          </cell>
          <cell r="BM185">
            <v>44243.184000000008</v>
          </cell>
          <cell r="BO185">
            <v>188.756</v>
          </cell>
          <cell r="BP185">
            <v>22638.376</v>
          </cell>
          <cell r="BQ185">
            <v>10250.575000000001</v>
          </cell>
          <cell r="BR185">
            <v>3107.9140000000002</v>
          </cell>
          <cell r="BS185">
            <v>2204.0949999999998</v>
          </cell>
          <cell r="BT185">
            <v>1206.0060000000001</v>
          </cell>
          <cell r="BU185">
            <v>1163.44</v>
          </cell>
          <cell r="BV185">
            <v>3484.0219999999999</v>
          </cell>
          <cell r="BW185">
            <v>44243.184000000001</v>
          </cell>
          <cell r="BY185">
            <v>0</v>
          </cell>
          <cell r="BZ185">
            <v>0</v>
          </cell>
          <cell r="CA185">
            <v>0</v>
          </cell>
          <cell r="CB185">
            <v>0</v>
          </cell>
          <cell r="CC185">
            <v>0</v>
          </cell>
          <cell r="CD185">
            <v>0</v>
          </cell>
          <cell r="CE185">
            <v>0</v>
          </cell>
          <cell r="CF185">
            <v>0</v>
          </cell>
          <cell r="CG185">
            <v>0</v>
          </cell>
          <cell r="CI185">
            <v>179.31800000000001</v>
          </cell>
          <cell r="CJ185">
            <v>21506.455999999998</v>
          </cell>
          <cell r="CK185">
            <v>9738.0460000000003</v>
          </cell>
          <cell r="CL185">
            <v>2952.518</v>
          </cell>
          <cell r="CM185">
            <v>2093.89</v>
          </cell>
          <cell r="CN185">
            <v>1145.7059999999999</v>
          </cell>
          <cell r="CO185">
            <v>1105.268</v>
          </cell>
          <cell r="CP185">
            <v>3309.8220000000001</v>
          </cell>
          <cell r="CQ185">
            <v>42031.024000000005</v>
          </cell>
          <cell r="CS185">
            <v>11.198</v>
          </cell>
          <cell r="CT185">
            <v>851.33199999999999</v>
          </cell>
          <cell r="CU185">
            <v>374.20100000000002</v>
          </cell>
          <cell r="CV185">
            <v>95.516000000000005</v>
          </cell>
          <cell r="CW185">
            <v>70.313000000000002</v>
          </cell>
          <cell r="CX185">
            <v>33.165999999999997</v>
          </cell>
          <cell r="CY185">
            <v>32.28</v>
          </cell>
          <cell r="CZ185">
            <v>85.207999999999998</v>
          </cell>
          <cell r="DB185">
            <v>11.273999999999999</v>
          </cell>
          <cell r="DC185">
            <v>1501.83</v>
          </cell>
          <cell r="DD185">
            <v>938.57299999999998</v>
          </cell>
          <cell r="DE185">
            <v>309.64100000000002</v>
          </cell>
          <cell r="DF185">
            <v>228.65299999999999</v>
          </cell>
          <cell r="DG185">
            <v>132.27500000000001</v>
          </cell>
          <cell r="DH185">
            <v>128.99100000000001</v>
          </cell>
          <cell r="DI185">
            <v>410.98599999999999</v>
          </cell>
          <cell r="DJ185">
            <v>3662.2229999999995</v>
          </cell>
          <cell r="DL185">
            <v>0.22062000000000001</v>
          </cell>
          <cell r="DM185">
            <v>0.22062000000000001</v>
          </cell>
          <cell r="DN185">
            <v>0.87283500000000003</v>
          </cell>
          <cell r="DO185">
            <v>1.1972959999999999</v>
          </cell>
          <cell r="DP185">
            <v>1.18468</v>
          </cell>
          <cell r="DQ185">
            <v>1.986728</v>
          </cell>
          <cell r="DS185">
            <v>0</v>
          </cell>
          <cell r="DT185">
            <v>0</v>
          </cell>
          <cell r="DU185">
            <v>0</v>
          </cell>
          <cell r="DV185">
            <v>0</v>
          </cell>
          <cell r="DW185">
            <v>0</v>
          </cell>
          <cell r="DX185">
            <v>0</v>
          </cell>
          <cell r="DY185">
            <v>0</v>
          </cell>
          <cell r="DZ185">
            <v>0</v>
          </cell>
          <cell r="EA185">
            <v>0</v>
          </cell>
          <cell r="EC185">
            <v>0</v>
          </cell>
          <cell r="ED185">
            <v>0</v>
          </cell>
          <cell r="EE185">
            <v>0</v>
          </cell>
          <cell r="EF185">
            <v>0</v>
          </cell>
          <cell r="EG185">
            <v>0</v>
          </cell>
          <cell r="EH185">
            <v>0</v>
          </cell>
          <cell r="EI185">
            <v>0</v>
          </cell>
          <cell r="EJ185">
            <v>0</v>
          </cell>
          <cell r="EK185">
            <v>0</v>
          </cell>
          <cell r="EM185">
            <v>196.06700000000001</v>
          </cell>
          <cell r="EN185">
            <v>197.91900000000001</v>
          </cell>
          <cell r="ES185">
            <v>324.85300000000001</v>
          </cell>
          <cell r="ET185">
            <v>366.24400000000003</v>
          </cell>
          <cell r="EX185">
            <v>8752.1470000000008</v>
          </cell>
          <cell r="EY185">
            <v>10843.755999999999</v>
          </cell>
          <cell r="FA185">
            <v>2.0859999999999999</v>
          </cell>
          <cell r="FB185">
            <v>2.58</v>
          </cell>
          <cell r="FC185">
            <v>187.83600000000001</v>
          </cell>
          <cell r="FD185">
            <v>242.893</v>
          </cell>
          <cell r="FE185">
            <v>86.745000000000005</v>
          </cell>
          <cell r="FF185">
            <v>105.476</v>
          </cell>
          <cell r="FK185">
            <v>6983.6139999999996</v>
          </cell>
          <cell r="FL185">
            <v>7080.53</v>
          </cell>
          <cell r="FM185">
            <v>7021.8090000000002</v>
          </cell>
          <cell r="FN185">
            <v>155.99199999999999</v>
          </cell>
          <cell r="FO185">
            <v>73.962999999999994</v>
          </cell>
          <cell r="FP185">
            <v>814.27700000000004</v>
          </cell>
          <cell r="FQ185">
            <v>6036.2979999999998</v>
          </cell>
          <cell r="FR185">
            <v>7080.53</v>
          </cell>
          <cell r="FS185">
            <v>0</v>
          </cell>
          <cell r="FU185">
            <v>0.08</v>
          </cell>
          <cell r="FV185">
            <v>-832.67</v>
          </cell>
          <cell r="FW185">
            <v>0</v>
          </cell>
          <cell r="FX185">
            <v>0</v>
          </cell>
          <cell r="FY185">
            <v>0</v>
          </cell>
          <cell r="FZ185">
            <v>193.3</v>
          </cell>
          <cell r="GA185">
            <v>0.15</v>
          </cell>
          <cell r="GB185">
            <v>-1361.55</v>
          </cell>
          <cell r="GE185">
            <v>0.25</v>
          </cell>
          <cell r="GF185">
            <v>-2802.5</v>
          </cell>
          <cell r="GO185">
            <v>1.2500000000000001E-2</v>
          </cell>
          <cell r="GP185">
            <v>-525.39</v>
          </cell>
          <cell r="GQ185" t="str">
            <v>81-12-174</v>
          </cell>
          <cell r="GR185">
            <v>29441</v>
          </cell>
          <cell r="GS185">
            <v>-200</v>
          </cell>
          <cell r="GV185">
            <v>0</v>
          </cell>
          <cell r="GW185">
            <v>0</v>
          </cell>
          <cell r="GX185">
            <v>-1358.06</v>
          </cell>
          <cell r="GY185">
            <v>-4364.05</v>
          </cell>
          <cell r="GZ185">
            <v>-5722.11</v>
          </cell>
          <cell r="HC185">
            <v>-5722.11</v>
          </cell>
          <cell r="HE185">
            <v>1597.2337436150015</v>
          </cell>
          <cell r="HF185">
            <v>2.0822115599999975</v>
          </cell>
          <cell r="HG185">
            <v>249.72396978000037</v>
          </cell>
          <cell r="HH185">
            <v>447.3532497150004</v>
          </cell>
          <cell r="HI185">
            <v>186.0550092160002</v>
          </cell>
          <cell r="HJ185">
            <v>130.55765939999992</v>
          </cell>
          <cell r="HK185">
            <v>119.79969840000037</v>
          </cell>
          <cell r="HL185">
            <v>115.57194121600006</v>
          </cell>
          <cell r="HM185">
            <v>346.09000432800008</v>
          </cell>
        </row>
        <row r="186">
          <cell r="B186" t="str">
            <v>81-10-182</v>
          </cell>
          <cell r="C186" t="str">
            <v>Devon-GTH00086WS</v>
          </cell>
          <cell r="D186" t="str">
            <v>McMahon 2 &amp; 8 CDP</v>
          </cell>
          <cell r="E186">
            <v>32039</v>
          </cell>
          <cell r="F186">
            <v>34631</v>
          </cell>
          <cell r="H186">
            <v>2.2216999999999998</v>
          </cell>
          <cell r="I186">
            <v>2.2216999999999998</v>
          </cell>
          <cell r="J186">
            <v>0.50629999999999997</v>
          </cell>
          <cell r="K186">
            <v>0.11360000000000001</v>
          </cell>
          <cell r="L186">
            <v>0.1046</v>
          </cell>
          <cell r="M186">
            <v>3.9300000000000002E-2</v>
          </cell>
          <cell r="N186">
            <v>2.4899999999999999E-2</v>
          </cell>
          <cell r="O186">
            <v>3.7999999999999999E-2</v>
          </cell>
          <cell r="P186">
            <v>3.0484</v>
          </cell>
          <cell r="Q186">
            <v>1.6158999999999999</v>
          </cell>
          <cell r="R186">
            <v>1099.9000000000001</v>
          </cell>
          <cell r="T186" t="str">
            <v>PriceTableDevonNGL</v>
          </cell>
          <cell r="Y186">
            <v>41446</v>
          </cell>
          <cell r="Z186">
            <v>14.65</v>
          </cell>
          <cell r="AB186">
            <v>29672.311000000002</v>
          </cell>
          <cell r="AC186">
            <v>32154.53</v>
          </cell>
          <cell r="AE186" t="str">
            <v>Yes</v>
          </cell>
          <cell r="AG186" t="str">
            <v>Yes</v>
          </cell>
          <cell r="AI186">
            <v>0.95</v>
          </cell>
          <cell r="AK186">
            <v>68951.418999999994</v>
          </cell>
          <cell r="AL186">
            <v>68951.418999999994</v>
          </cell>
          <cell r="AM186">
            <v>15713.239</v>
          </cell>
          <cell r="AN186">
            <v>3525.625</v>
          </cell>
          <cell r="AO186">
            <v>3246.306</v>
          </cell>
          <cell r="AP186">
            <v>1219.692</v>
          </cell>
          <cell r="AQ186">
            <v>772.78200000000004</v>
          </cell>
          <cell r="AR186">
            <v>1179.346</v>
          </cell>
          <cell r="AS186">
            <v>163559.82800000001</v>
          </cell>
          <cell r="AU186">
            <v>65922.972999999998</v>
          </cell>
          <cell r="AV186">
            <v>65922.972999999998</v>
          </cell>
          <cell r="AW186">
            <v>15023.091</v>
          </cell>
          <cell r="AX186">
            <v>3370.7750000000001</v>
          </cell>
          <cell r="AY186">
            <v>3103.7240000000002</v>
          </cell>
          <cell r="AZ186">
            <v>1166.1220000000001</v>
          </cell>
          <cell r="BA186">
            <v>738.84100000000001</v>
          </cell>
          <cell r="BB186">
            <v>1127.548</v>
          </cell>
          <cell r="BC186">
            <v>156376.04699999999</v>
          </cell>
          <cell r="BE186">
            <v>465.07100000000003</v>
          </cell>
          <cell r="BF186">
            <v>55778.048000000003</v>
          </cell>
          <cell r="BG186">
            <v>15402.958000000001</v>
          </cell>
          <cell r="BH186">
            <v>3122.8739999999998</v>
          </cell>
          <cell r="BI186">
            <v>3453.877</v>
          </cell>
          <cell r="BJ186">
            <v>1193.665</v>
          </cell>
          <cell r="BK186">
            <v>759.81899999999996</v>
          </cell>
          <cell r="BL186">
            <v>1183.7360000000001</v>
          </cell>
          <cell r="BM186">
            <v>81360.047999999995</v>
          </cell>
          <cell r="BO186">
            <v>465.07100000000003</v>
          </cell>
          <cell r="BP186">
            <v>55778.048000000003</v>
          </cell>
          <cell r="BQ186">
            <v>15402.958000000001</v>
          </cell>
          <cell r="BR186">
            <v>3122.8739999999998</v>
          </cell>
          <cell r="BS186">
            <v>3453.877</v>
          </cell>
          <cell r="BT186">
            <v>1193.6659999999999</v>
          </cell>
          <cell r="BU186">
            <v>759.81899999999996</v>
          </cell>
          <cell r="BV186">
            <v>1183.7370000000001</v>
          </cell>
          <cell r="BW186">
            <v>81360.049999999988</v>
          </cell>
          <cell r="BY186">
            <v>0</v>
          </cell>
          <cell r="BZ186">
            <v>0</v>
          </cell>
          <cell r="CA186">
            <v>0</v>
          </cell>
          <cell r="CB186">
            <v>0</v>
          </cell>
          <cell r="CC186">
            <v>0</v>
          </cell>
          <cell r="CD186">
            <v>0</v>
          </cell>
          <cell r="CE186">
            <v>0</v>
          </cell>
          <cell r="CF186">
            <v>0</v>
          </cell>
          <cell r="CG186">
            <v>0</v>
          </cell>
          <cell r="CI186">
            <v>441.81700000000001</v>
          </cell>
          <cell r="CJ186">
            <v>52989.146000000001</v>
          </cell>
          <cell r="CK186">
            <v>14632.81</v>
          </cell>
          <cell r="CL186">
            <v>2966.73</v>
          </cell>
          <cell r="CM186">
            <v>3281.183</v>
          </cell>
          <cell r="CN186">
            <v>1133.982</v>
          </cell>
          <cell r="CO186">
            <v>721.82799999999997</v>
          </cell>
          <cell r="CP186">
            <v>1124.549</v>
          </cell>
          <cell r="CQ186">
            <v>77292.044999999998</v>
          </cell>
          <cell r="CS186">
            <v>27.591000000000001</v>
          </cell>
          <cell r="CT186">
            <v>2097.5729999999999</v>
          </cell>
          <cell r="CU186">
            <v>562.29</v>
          </cell>
          <cell r="CV186">
            <v>95.975999999999999</v>
          </cell>
          <cell r="CW186">
            <v>110.182</v>
          </cell>
          <cell r="CX186">
            <v>32.826000000000001</v>
          </cell>
          <cell r="CY186">
            <v>21.082000000000001</v>
          </cell>
          <cell r="CZ186">
            <v>28.95</v>
          </cell>
          <cell r="DB186">
            <v>27.777999999999999</v>
          </cell>
          <cell r="DC186">
            <v>3700.3159999999998</v>
          </cell>
          <cell r="DD186">
            <v>1410.3409999999999</v>
          </cell>
          <cell r="DE186">
            <v>311.13200000000001</v>
          </cell>
          <cell r="DF186">
            <v>358.30500000000001</v>
          </cell>
          <cell r="DG186">
            <v>130.92099999999999</v>
          </cell>
          <cell r="DH186">
            <v>84.241</v>
          </cell>
          <cell r="DI186">
            <v>139.637</v>
          </cell>
          <cell r="DJ186">
            <v>6162.6709999999994</v>
          </cell>
          <cell r="DL186">
            <v>0.22062000000000001</v>
          </cell>
          <cell r="DM186">
            <v>0.22062000000000001</v>
          </cell>
          <cell r="DN186">
            <v>0.87283500000000003</v>
          </cell>
          <cell r="DO186">
            <v>1.1972959999999999</v>
          </cell>
          <cell r="DP186">
            <v>1.18468</v>
          </cell>
          <cell r="DQ186">
            <v>1.986728</v>
          </cell>
          <cell r="DS186">
            <v>0</v>
          </cell>
          <cell r="DT186">
            <v>0</v>
          </cell>
          <cell r="DU186">
            <v>0</v>
          </cell>
          <cell r="DV186">
            <v>0</v>
          </cell>
          <cell r="DW186">
            <v>0</v>
          </cell>
          <cell r="DX186">
            <v>0</v>
          </cell>
          <cell r="DY186">
            <v>0</v>
          </cell>
          <cell r="DZ186">
            <v>0</v>
          </cell>
          <cell r="EA186">
            <v>0</v>
          </cell>
          <cell r="EC186">
            <v>0</v>
          </cell>
          <cell r="ED186">
            <v>0</v>
          </cell>
          <cell r="EE186">
            <v>0</v>
          </cell>
          <cell r="EF186">
            <v>0</v>
          </cell>
          <cell r="EG186">
            <v>0</v>
          </cell>
          <cell r="EH186">
            <v>0</v>
          </cell>
          <cell r="EI186">
            <v>0</v>
          </cell>
          <cell r="EJ186">
            <v>0</v>
          </cell>
          <cell r="EK186">
            <v>0</v>
          </cell>
          <cell r="EM186">
            <v>605.70699999999999</v>
          </cell>
          <cell r="EN186">
            <v>611.428</v>
          </cell>
          <cell r="ES186">
            <v>1003.568</v>
          </cell>
          <cell r="ET186">
            <v>1131.4369999999999</v>
          </cell>
          <cell r="EX186">
            <v>31035.432000000001</v>
          </cell>
          <cell r="EY186">
            <v>33499.563000000002</v>
          </cell>
          <cell r="FA186">
            <v>7.3970000000000002</v>
          </cell>
          <cell r="FB186">
            <v>7.9710000000000001</v>
          </cell>
          <cell r="FC186">
            <v>666.07500000000005</v>
          </cell>
          <cell r="FD186">
            <v>750.36900000000003</v>
          </cell>
          <cell r="FE186">
            <v>307.60199999999998</v>
          </cell>
          <cell r="FF186">
            <v>325.84500000000003</v>
          </cell>
          <cell r="FK186">
            <v>26725.464000000004</v>
          </cell>
          <cell r="FL186">
            <v>27096.35</v>
          </cell>
          <cell r="FM186">
            <v>26871.632000000001</v>
          </cell>
          <cell r="FN186">
            <v>596.96199999999999</v>
          </cell>
          <cell r="FO186">
            <v>283.04899999999998</v>
          </cell>
          <cell r="FP186">
            <v>3116.14</v>
          </cell>
          <cell r="FQ186">
            <v>23100.199000000001</v>
          </cell>
          <cell r="FR186">
            <v>27096.35</v>
          </cell>
          <cell r="FS186">
            <v>0</v>
          </cell>
          <cell r="FU186">
            <v>0.08</v>
          </cell>
          <cell r="FV186">
            <v>-2572.36</v>
          </cell>
          <cell r="FW186">
            <v>0</v>
          </cell>
          <cell r="FX186">
            <v>0</v>
          </cell>
          <cell r="FY186">
            <v>0</v>
          </cell>
          <cell r="FZ186">
            <v>163.80000000000001</v>
          </cell>
          <cell r="GA186">
            <v>0.15</v>
          </cell>
          <cell r="GB186">
            <v>-4805.8500000000004</v>
          </cell>
          <cell r="GE186">
            <v>0.25</v>
          </cell>
          <cell r="GF186">
            <v>-8657.75</v>
          </cell>
          <cell r="GO186">
            <v>1.2500000000000001E-2</v>
          </cell>
          <cell r="GP186">
            <v>-966.15</v>
          </cell>
          <cell r="GQ186" t="str">
            <v>81-12-182</v>
          </cell>
          <cell r="GR186">
            <v>398</v>
          </cell>
          <cell r="GS186">
            <v>-200</v>
          </cell>
          <cell r="GV186">
            <v>0</v>
          </cell>
          <cell r="GW186">
            <v>0</v>
          </cell>
          <cell r="GX186">
            <v>-3538.51</v>
          </cell>
          <cell r="GY186">
            <v>-13663.6</v>
          </cell>
          <cell r="GZ186">
            <v>-17202.11</v>
          </cell>
          <cell r="HC186">
            <v>-17202.11</v>
          </cell>
          <cell r="HE186">
            <v>1995.8078416520013</v>
          </cell>
          <cell r="HF186">
            <v>5.1302974800000047</v>
          </cell>
          <cell r="HG186">
            <v>615.28755924000041</v>
          </cell>
          <cell r="HH186">
            <v>672.21212958000092</v>
          </cell>
          <cell r="HI186">
            <v>186.95058662399973</v>
          </cell>
          <cell r="HJ186">
            <v>204.58712791999994</v>
          </cell>
          <cell r="HK186">
            <v>118.57388722399999</v>
          </cell>
          <cell r="HL186">
            <v>75.477783447999968</v>
          </cell>
          <cell r="HM186">
            <v>117.58847013600025</v>
          </cell>
        </row>
        <row r="187">
          <cell r="B187" t="str">
            <v>81-10-184</v>
          </cell>
          <cell r="C187" t="str">
            <v>Devon-GTH00086WS</v>
          </cell>
          <cell r="D187" t="str">
            <v>McMahon 4 &amp; 7 CDP</v>
          </cell>
          <cell r="E187">
            <v>51427</v>
          </cell>
          <cell r="F187">
            <v>55438</v>
          </cell>
          <cell r="H187">
            <v>2.3062999999999998</v>
          </cell>
          <cell r="I187">
            <v>2.3062999999999998</v>
          </cell>
          <cell r="J187">
            <v>0.49099999999999999</v>
          </cell>
          <cell r="K187">
            <v>9.8400000000000001E-2</v>
          </cell>
          <cell r="L187">
            <v>9.3899999999999997E-2</v>
          </cell>
          <cell r="M187">
            <v>3.1300000000000001E-2</v>
          </cell>
          <cell r="N187">
            <v>1.83E-2</v>
          </cell>
          <cell r="O187">
            <v>2.5000000000000001E-2</v>
          </cell>
          <cell r="P187">
            <v>3.0642</v>
          </cell>
          <cell r="Q187">
            <v>1.6361000000000001</v>
          </cell>
          <cell r="R187">
            <v>1097.0999999999999</v>
          </cell>
          <cell r="T187" t="str">
            <v>PriceTableDevonNGL</v>
          </cell>
          <cell r="Y187">
            <v>41445</v>
          </cell>
          <cell r="Z187">
            <v>14.65</v>
          </cell>
          <cell r="AB187">
            <v>47632.28</v>
          </cell>
          <cell r="AC187">
            <v>51473.618000000002</v>
          </cell>
          <cell r="AE187" t="str">
            <v>Yes</v>
          </cell>
          <cell r="AG187" t="str">
            <v>Yes</v>
          </cell>
          <cell r="AI187">
            <v>0.95</v>
          </cell>
          <cell r="AK187">
            <v>114900.94500000001</v>
          </cell>
          <cell r="AL187">
            <v>114900.94500000001</v>
          </cell>
          <cell r="AM187">
            <v>24461.85</v>
          </cell>
          <cell r="AN187">
            <v>4902.3339999999998</v>
          </cell>
          <cell r="AO187">
            <v>4678.1419999999998</v>
          </cell>
          <cell r="AP187">
            <v>1559.3810000000001</v>
          </cell>
          <cell r="AQ187">
            <v>911.71500000000003</v>
          </cell>
          <cell r="AR187">
            <v>1245.5119999999999</v>
          </cell>
          <cell r="AS187">
            <v>267560.82400000002</v>
          </cell>
          <cell r="AU187">
            <v>109854.327</v>
          </cell>
          <cell r="AV187">
            <v>109854.327</v>
          </cell>
          <cell r="AW187">
            <v>23387.449000000001</v>
          </cell>
          <cell r="AX187">
            <v>4687.0159999999996</v>
          </cell>
          <cell r="AY187">
            <v>4472.6710000000003</v>
          </cell>
          <cell r="AZ187">
            <v>1490.89</v>
          </cell>
          <cell r="BA187">
            <v>871.67100000000005</v>
          </cell>
          <cell r="BB187">
            <v>1190.807</v>
          </cell>
          <cell r="BC187">
            <v>255809.15800000002</v>
          </cell>
          <cell r="BE187">
            <v>774.99599999999998</v>
          </cell>
          <cell r="BF187">
            <v>92948.782000000007</v>
          </cell>
          <cell r="BG187">
            <v>23978.813999999998</v>
          </cell>
          <cell r="BH187">
            <v>4342.3140000000003</v>
          </cell>
          <cell r="BI187">
            <v>4977.2650000000003</v>
          </cell>
          <cell r="BJ187">
            <v>1526.105</v>
          </cell>
          <cell r="BK187">
            <v>896.42100000000005</v>
          </cell>
          <cell r="BL187">
            <v>1250.1479999999999</v>
          </cell>
          <cell r="BM187">
            <v>130694.845</v>
          </cell>
          <cell r="BO187">
            <v>774.99599999999998</v>
          </cell>
          <cell r="BP187">
            <v>92948.781000000003</v>
          </cell>
          <cell r="BQ187">
            <v>23978.812999999998</v>
          </cell>
          <cell r="BR187">
            <v>4342.3130000000001</v>
          </cell>
          <cell r="BS187">
            <v>4977.2650000000003</v>
          </cell>
          <cell r="BT187">
            <v>1526.105</v>
          </cell>
          <cell r="BU187">
            <v>896.42100000000005</v>
          </cell>
          <cell r="BV187">
            <v>1250.1479999999999</v>
          </cell>
          <cell r="BW187">
            <v>130694.84199999999</v>
          </cell>
          <cell r="BY187">
            <v>0</v>
          </cell>
          <cell r="BZ187">
            <v>0</v>
          </cell>
          <cell r="CA187">
            <v>0</v>
          </cell>
          <cell r="CB187">
            <v>0</v>
          </cell>
          <cell r="CC187">
            <v>0</v>
          </cell>
          <cell r="CD187">
            <v>0</v>
          </cell>
          <cell r="CE187">
            <v>0</v>
          </cell>
          <cell r="CF187">
            <v>0</v>
          </cell>
          <cell r="CG187">
            <v>0</v>
          </cell>
          <cell r="CI187">
            <v>736.24599999999998</v>
          </cell>
          <cell r="CJ187">
            <v>88301.342999999993</v>
          </cell>
          <cell r="CK187">
            <v>22779.873</v>
          </cell>
          <cell r="CL187">
            <v>4125.1980000000003</v>
          </cell>
          <cell r="CM187">
            <v>4728.402</v>
          </cell>
          <cell r="CN187">
            <v>1449.8</v>
          </cell>
          <cell r="CO187">
            <v>851.6</v>
          </cell>
          <cell r="CP187">
            <v>1187.6410000000001</v>
          </cell>
          <cell r="CQ187">
            <v>124160.10300000002</v>
          </cell>
          <cell r="CS187">
            <v>45.978000000000002</v>
          </cell>
          <cell r="CT187">
            <v>3495.4050000000002</v>
          </cell>
          <cell r="CU187">
            <v>875.35400000000004</v>
          </cell>
          <cell r="CV187">
            <v>133.453</v>
          </cell>
          <cell r="CW187">
            <v>158.78</v>
          </cell>
          <cell r="CX187">
            <v>41.968000000000004</v>
          </cell>
          <cell r="CY187">
            <v>24.872</v>
          </cell>
          <cell r="CZ187">
            <v>30.574999999999999</v>
          </cell>
          <cell r="DB187">
            <v>46.29</v>
          </cell>
          <cell r="DC187">
            <v>6166.2219999999998</v>
          </cell>
          <cell r="DD187">
            <v>2195.5720000000001</v>
          </cell>
          <cell r="DE187">
            <v>432.625</v>
          </cell>
          <cell r="DF187">
            <v>516.34199999999998</v>
          </cell>
          <cell r="DG187">
            <v>167.38300000000001</v>
          </cell>
          <cell r="DH187">
            <v>99.385999999999996</v>
          </cell>
          <cell r="DI187">
            <v>147.471</v>
          </cell>
          <cell r="DJ187">
            <v>9771.2909999999993</v>
          </cell>
          <cell r="DL187">
            <v>0.22062000000000001</v>
          </cell>
          <cell r="DM187">
            <v>0.22062000000000001</v>
          </cell>
          <cell r="DN187">
            <v>0.87283500000000003</v>
          </cell>
          <cell r="DO187">
            <v>1.1972959999999999</v>
          </cell>
          <cell r="DP187">
            <v>1.18468</v>
          </cell>
          <cell r="DQ187">
            <v>1.986728</v>
          </cell>
          <cell r="DS187">
            <v>0</v>
          </cell>
          <cell r="DT187">
            <v>0</v>
          </cell>
          <cell r="DU187">
            <v>0</v>
          </cell>
          <cell r="DV187">
            <v>0</v>
          </cell>
          <cell r="DW187">
            <v>0</v>
          </cell>
          <cell r="DX187">
            <v>0</v>
          </cell>
          <cell r="DY187">
            <v>0</v>
          </cell>
          <cell r="DZ187">
            <v>0</v>
          </cell>
          <cell r="EA187">
            <v>0</v>
          </cell>
          <cell r="EC187">
            <v>0</v>
          </cell>
          <cell r="ED187">
            <v>0</v>
          </cell>
          <cell r="EE187">
            <v>0</v>
          </cell>
          <cell r="EF187">
            <v>0</v>
          </cell>
          <cell r="EG187">
            <v>0</v>
          </cell>
          <cell r="EH187">
            <v>0</v>
          </cell>
          <cell r="EI187">
            <v>0</v>
          </cell>
          <cell r="EJ187">
            <v>0</v>
          </cell>
          <cell r="EK187">
            <v>0</v>
          </cell>
          <cell r="EM187">
            <v>969.62800000000004</v>
          </cell>
          <cell r="EN187">
            <v>978.78600000000006</v>
          </cell>
          <cell r="ES187">
            <v>1606.5319999999999</v>
          </cell>
          <cell r="ET187">
            <v>1811.2270000000001</v>
          </cell>
          <cell r="EX187">
            <v>49820.468000000001</v>
          </cell>
          <cell r="EY187">
            <v>53626.773000000001</v>
          </cell>
          <cell r="FA187">
            <v>11.874000000000001</v>
          </cell>
          <cell r="FB187">
            <v>12.76</v>
          </cell>
          <cell r="FC187">
            <v>1069.2339999999999</v>
          </cell>
          <cell r="FD187">
            <v>1201.2059999999999</v>
          </cell>
          <cell r="FE187">
            <v>493.786</v>
          </cell>
          <cell r="FF187">
            <v>521.62</v>
          </cell>
          <cell r="FK187">
            <v>42876.696000000004</v>
          </cell>
          <cell r="FL187">
            <v>43471.722000000002</v>
          </cell>
          <cell r="FM187">
            <v>43111.197999999997</v>
          </cell>
          <cell r="FN187">
            <v>957.72900000000004</v>
          </cell>
          <cell r="FO187">
            <v>454.10599999999999</v>
          </cell>
          <cell r="FP187">
            <v>4999.3440000000001</v>
          </cell>
          <cell r="FQ187">
            <v>37060.542999999998</v>
          </cell>
          <cell r="FR187">
            <v>43471.722000000002</v>
          </cell>
          <cell r="FS187">
            <v>0</v>
          </cell>
          <cell r="FU187">
            <v>0.08</v>
          </cell>
          <cell r="FV187">
            <v>-4117.8900000000003</v>
          </cell>
          <cell r="FW187">
            <v>0</v>
          </cell>
          <cell r="FX187">
            <v>0</v>
          </cell>
          <cell r="FY187">
            <v>0</v>
          </cell>
          <cell r="FZ187">
            <v>182.7</v>
          </cell>
          <cell r="GA187">
            <v>0.15</v>
          </cell>
          <cell r="GB187">
            <v>-7714.05</v>
          </cell>
          <cell r="GE187">
            <v>0.25</v>
          </cell>
          <cell r="GF187">
            <v>-13859.5</v>
          </cell>
          <cell r="GO187">
            <v>1.2500000000000001E-2</v>
          </cell>
          <cell r="GP187">
            <v>-1552</v>
          </cell>
          <cell r="GQ187" t="str">
            <v>81-12-184</v>
          </cell>
          <cell r="GR187">
            <v>68</v>
          </cell>
          <cell r="GS187">
            <v>-200</v>
          </cell>
          <cell r="GV187">
            <v>0</v>
          </cell>
          <cell r="GW187">
            <v>0</v>
          </cell>
          <cell r="GX187">
            <v>-5669.89</v>
          </cell>
          <cell r="GY187">
            <v>-21773.55</v>
          </cell>
          <cell r="GZ187">
            <v>-27443.440000000002</v>
          </cell>
          <cell r="HC187">
            <v>-27443.440000000002</v>
          </cell>
          <cell r="HE187">
            <v>2999.9486449150022</v>
          </cell>
          <cell r="HF187">
            <v>8.5490250000000003</v>
          </cell>
          <cell r="HG187">
            <v>1025.3179921800029</v>
          </cell>
          <cell r="HH187">
            <v>1046.4776677349992</v>
          </cell>
          <cell r="HI187">
            <v>259.95211833599996</v>
          </cell>
          <cell r="HJ187">
            <v>294.82301884000032</v>
          </cell>
          <cell r="HK187">
            <v>151.59728004000013</v>
          </cell>
          <cell r="HL187">
            <v>89.047135688000054</v>
          </cell>
          <cell r="HM187">
            <v>124.18440709599967</v>
          </cell>
        </row>
        <row r="188">
          <cell r="B188" t="str">
            <v>81-10-200</v>
          </cell>
          <cell r="C188" t="str">
            <v>Devon-GTH00086WS</v>
          </cell>
          <cell r="D188" t="str">
            <v>Hyde Hickman F1, 3-6H CDP</v>
          </cell>
          <cell r="E188">
            <v>45103</v>
          </cell>
          <cell r="F188">
            <v>47907</v>
          </cell>
          <cell r="H188">
            <v>2.1112000000000002</v>
          </cell>
          <cell r="I188">
            <v>2.1112000000000002</v>
          </cell>
          <cell r="J188">
            <v>0.43159999999999998</v>
          </cell>
          <cell r="K188">
            <v>8.6499999999999994E-2</v>
          </cell>
          <cell r="L188">
            <v>8.3400000000000002E-2</v>
          </cell>
          <cell r="M188">
            <v>2.9100000000000001E-2</v>
          </cell>
          <cell r="N188">
            <v>1.6899999999999998E-2</v>
          </cell>
          <cell r="O188">
            <v>2.41E-2</v>
          </cell>
          <cell r="P188">
            <v>2.7827999999999999</v>
          </cell>
          <cell r="Q188">
            <v>1.2950999999999999</v>
          </cell>
          <cell r="R188">
            <v>1081</v>
          </cell>
          <cell r="T188" t="str">
            <v>PriceTableDevonNGL</v>
          </cell>
          <cell r="Y188">
            <v>41455</v>
          </cell>
          <cell r="Z188">
            <v>14.65</v>
          </cell>
          <cell r="AB188">
            <v>41794.694000000003</v>
          </cell>
          <cell r="AC188">
            <v>44481.161</v>
          </cell>
          <cell r="AE188" t="str">
            <v>Yes</v>
          </cell>
          <cell r="AG188" t="str">
            <v>Yes</v>
          </cell>
          <cell r="AI188">
            <v>0.95</v>
          </cell>
          <cell r="AK188">
            <v>92290.491999999998</v>
          </cell>
          <cell r="AL188">
            <v>92290.491999999998</v>
          </cell>
          <cell r="AM188">
            <v>18867.268</v>
          </cell>
          <cell r="AN188">
            <v>3781.3220000000001</v>
          </cell>
          <cell r="AO188">
            <v>3645.8069999999998</v>
          </cell>
          <cell r="AP188">
            <v>1272.098</v>
          </cell>
          <cell r="AQ188">
            <v>738.779</v>
          </cell>
          <cell r="AR188">
            <v>1053.5239999999999</v>
          </cell>
          <cell r="AS188">
            <v>213939.78200000004</v>
          </cell>
          <cell r="AU188">
            <v>88236.957999999999</v>
          </cell>
          <cell r="AV188">
            <v>88236.957999999999</v>
          </cell>
          <cell r="AW188">
            <v>18038.59</v>
          </cell>
          <cell r="AX188">
            <v>3615.241</v>
          </cell>
          <cell r="AY188">
            <v>3485.6770000000001</v>
          </cell>
          <cell r="AZ188">
            <v>1216.2260000000001</v>
          </cell>
          <cell r="BA188">
            <v>706.33</v>
          </cell>
          <cell r="BB188">
            <v>1007.252</v>
          </cell>
          <cell r="BC188">
            <v>204543.23199999999</v>
          </cell>
          <cell r="BE188">
            <v>622.49099999999999</v>
          </cell>
          <cell r="BF188">
            <v>74658.122000000003</v>
          </cell>
          <cell r="BG188">
            <v>18494.705999999998</v>
          </cell>
          <cell r="BH188">
            <v>3349.3609999999999</v>
          </cell>
          <cell r="BI188">
            <v>3878.922</v>
          </cell>
          <cell r="BJ188">
            <v>1244.953</v>
          </cell>
          <cell r="BK188">
            <v>726.38599999999997</v>
          </cell>
          <cell r="BL188">
            <v>1057.4459999999999</v>
          </cell>
          <cell r="BM188">
            <v>104032.38699999999</v>
          </cell>
          <cell r="BO188">
            <v>622.49099999999999</v>
          </cell>
          <cell r="BP188">
            <v>74658.120999999999</v>
          </cell>
          <cell r="BQ188">
            <v>18494.705999999998</v>
          </cell>
          <cell r="BR188">
            <v>3349.3609999999999</v>
          </cell>
          <cell r="BS188">
            <v>3878.9209999999998</v>
          </cell>
          <cell r="BT188">
            <v>1244.953</v>
          </cell>
          <cell r="BU188">
            <v>726.38499999999999</v>
          </cell>
          <cell r="BV188">
            <v>1057.4459999999999</v>
          </cell>
          <cell r="BW188">
            <v>104032.38399999999</v>
          </cell>
          <cell r="BY188">
            <v>0</v>
          </cell>
          <cell r="BZ188">
            <v>0</v>
          </cell>
          <cell r="CA188">
            <v>0</v>
          </cell>
          <cell r="CB188">
            <v>0</v>
          </cell>
          <cell r="CC188">
            <v>0</v>
          </cell>
          <cell r="CD188">
            <v>0</v>
          </cell>
          <cell r="CE188">
            <v>0</v>
          </cell>
          <cell r="CF188">
            <v>0</v>
          </cell>
          <cell r="CG188">
            <v>0</v>
          </cell>
          <cell r="CI188">
            <v>591.36599999999999</v>
          </cell>
          <cell r="CJ188">
            <v>70925.216</v>
          </cell>
          <cell r="CK188">
            <v>17569.971000000001</v>
          </cell>
          <cell r="CL188">
            <v>3181.893</v>
          </cell>
          <cell r="CM188">
            <v>3684.9760000000001</v>
          </cell>
          <cell r="CN188">
            <v>1182.7049999999999</v>
          </cell>
          <cell r="CO188">
            <v>690.06700000000001</v>
          </cell>
          <cell r="CP188">
            <v>1004.574</v>
          </cell>
          <cell r="CQ188">
            <v>98830.767999999982</v>
          </cell>
          <cell r="CS188">
            <v>36.93</v>
          </cell>
          <cell r="CT188">
            <v>2807.5720000000001</v>
          </cell>
          <cell r="CU188">
            <v>675.15499999999997</v>
          </cell>
          <cell r="CV188">
            <v>102.93600000000001</v>
          </cell>
          <cell r="CW188">
            <v>123.742</v>
          </cell>
          <cell r="CX188">
            <v>34.237000000000002</v>
          </cell>
          <cell r="CY188">
            <v>20.154</v>
          </cell>
          <cell r="CZ188">
            <v>25.861999999999998</v>
          </cell>
          <cell r="DB188">
            <v>37.180999999999997</v>
          </cell>
          <cell r="DC188">
            <v>4952.82</v>
          </cell>
          <cell r="DD188">
            <v>1693.431</v>
          </cell>
          <cell r="DE188">
            <v>333.697</v>
          </cell>
          <cell r="DF188">
            <v>402.399</v>
          </cell>
          <cell r="DG188">
            <v>136.54599999999999</v>
          </cell>
          <cell r="DH188">
            <v>80.534000000000006</v>
          </cell>
          <cell r="DI188">
            <v>124.739</v>
          </cell>
          <cell r="DJ188">
            <v>7761.3469999999988</v>
          </cell>
          <cell r="DL188">
            <v>0.22062000000000001</v>
          </cell>
          <cell r="DM188">
            <v>0.22062000000000001</v>
          </cell>
          <cell r="DN188">
            <v>0.87283500000000003</v>
          </cell>
          <cell r="DO188">
            <v>1.1972959999999999</v>
          </cell>
          <cell r="DP188">
            <v>1.18468</v>
          </cell>
          <cell r="DQ188">
            <v>1.986728</v>
          </cell>
          <cell r="DS188">
            <v>0</v>
          </cell>
          <cell r="DT188">
            <v>0</v>
          </cell>
          <cell r="DU188">
            <v>0</v>
          </cell>
          <cell r="DV188">
            <v>0</v>
          </cell>
          <cell r="DW188">
            <v>0</v>
          </cell>
          <cell r="DX188">
            <v>0</v>
          </cell>
          <cell r="DY188">
            <v>0</v>
          </cell>
          <cell r="DZ188">
            <v>0</v>
          </cell>
          <cell r="EA188">
            <v>0</v>
          </cell>
          <cell r="EC188">
            <v>0</v>
          </cell>
          <cell r="ED188">
            <v>0</v>
          </cell>
          <cell r="EE188">
            <v>0</v>
          </cell>
          <cell r="EF188">
            <v>0</v>
          </cell>
          <cell r="EG188">
            <v>0</v>
          </cell>
          <cell r="EH188">
            <v>0</v>
          </cell>
          <cell r="EI188">
            <v>0</v>
          </cell>
          <cell r="EJ188">
            <v>0</v>
          </cell>
          <cell r="EK188">
            <v>0</v>
          </cell>
          <cell r="EM188">
            <v>837.9079999999999</v>
          </cell>
          <cell r="EN188">
            <v>845.822</v>
          </cell>
          <cell r="ES188">
            <v>1388.2919999999999</v>
          </cell>
          <cell r="ET188">
            <v>1565.18</v>
          </cell>
          <cell r="EX188">
            <v>43714.707999999999</v>
          </cell>
          <cell r="EY188">
            <v>46341.82</v>
          </cell>
          <cell r="FA188">
            <v>10.419</v>
          </cell>
          <cell r="FB188">
            <v>11.026999999999999</v>
          </cell>
          <cell r="FC188">
            <v>938.19399999999996</v>
          </cell>
          <cell r="FD188">
            <v>1038.028</v>
          </cell>
          <cell r="FE188">
            <v>433.27</v>
          </cell>
          <cell r="FF188">
            <v>450.76</v>
          </cell>
          <cell r="FK188">
            <v>37734.650999999998</v>
          </cell>
          <cell r="FL188">
            <v>38258.317999999999</v>
          </cell>
          <cell r="FM188">
            <v>37941.031000000003</v>
          </cell>
          <cell r="FN188">
            <v>842.87199999999996</v>
          </cell>
          <cell r="FO188">
            <v>399.64699999999999</v>
          </cell>
          <cell r="FP188">
            <v>4399.7910000000002</v>
          </cell>
          <cell r="FQ188">
            <v>32616.008000000002</v>
          </cell>
          <cell r="FR188">
            <v>38258.317999999999</v>
          </cell>
          <cell r="FS188">
            <v>0</v>
          </cell>
          <cell r="FU188">
            <v>0.08</v>
          </cell>
          <cell r="FV188">
            <v>-3558.49</v>
          </cell>
          <cell r="FW188">
            <v>0</v>
          </cell>
          <cell r="FX188">
            <v>0</v>
          </cell>
          <cell r="FY188">
            <v>0</v>
          </cell>
          <cell r="FZ188">
            <v>195.6</v>
          </cell>
          <cell r="GA188">
            <v>0.15</v>
          </cell>
          <cell r="GB188">
            <v>-6765.45</v>
          </cell>
          <cell r="GE188">
            <v>0.25</v>
          </cell>
          <cell r="GF188">
            <v>-11976.75</v>
          </cell>
          <cell r="GO188">
            <v>1.2500000000000001E-2</v>
          </cell>
          <cell r="GP188">
            <v>-1235.3800000000001</v>
          </cell>
          <cell r="GQ188" t="str">
            <v>81-12-200</v>
          </cell>
          <cell r="GR188">
            <v>47582</v>
          </cell>
          <cell r="GS188">
            <v>-200</v>
          </cell>
          <cell r="GV188">
            <v>0</v>
          </cell>
          <cell r="GW188">
            <v>0</v>
          </cell>
          <cell r="GX188">
            <v>-4793.87</v>
          </cell>
          <cell r="GY188">
            <v>-18942.2</v>
          </cell>
          <cell r="GZ188">
            <v>-23736.07</v>
          </cell>
          <cell r="HC188">
            <v>-23736.07</v>
          </cell>
          <cell r="HE188">
            <v>2368.7024083449978</v>
          </cell>
          <cell r="HF188">
            <v>6.8667975000000006</v>
          </cell>
          <cell r="HG188">
            <v>823.55372172000068</v>
          </cell>
          <cell r="HH188">
            <v>807.14107372499734</v>
          </cell>
          <cell r="HI188">
            <v>200.5087665279998</v>
          </cell>
          <cell r="HJ188">
            <v>229.76394727999988</v>
          </cell>
          <cell r="HK188">
            <v>123.6698445440001</v>
          </cell>
          <cell r="HL188">
            <v>72.15597423199992</v>
          </cell>
          <cell r="HM188">
            <v>105.04228281599991</v>
          </cell>
        </row>
        <row r="189">
          <cell r="B189" t="str">
            <v>81-10-201</v>
          </cell>
          <cell r="C189" t="str">
            <v>Devon-GTH00086WS</v>
          </cell>
          <cell r="D189" t="str">
            <v>Hyde Hickman D 1 3 4 H CDP</v>
          </cell>
          <cell r="E189">
            <v>69803</v>
          </cell>
          <cell r="F189">
            <v>74391</v>
          </cell>
          <cell r="H189">
            <v>2.1528</v>
          </cell>
          <cell r="I189">
            <v>2.1528</v>
          </cell>
          <cell r="J189">
            <v>0.43090000000000001</v>
          </cell>
          <cell r="K189">
            <v>8.2699999999999996E-2</v>
          </cell>
          <cell r="L189">
            <v>8.0600000000000005E-2</v>
          </cell>
          <cell r="M189">
            <v>2.6700000000000002E-2</v>
          </cell>
          <cell r="N189">
            <v>1.5100000000000001E-2</v>
          </cell>
          <cell r="O189">
            <v>2.01E-2</v>
          </cell>
          <cell r="P189">
            <v>2.8089</v>
          </cell>
          <cell r="Q189">
            <v>1.4468000000000001</v>
          </cell>
          <cell r="R189">
            <v>1084.5999999999999</v>
          </cell>
          <cell r="T189" t="str">
            <v>PriceTableDevonNGL</v>
          </cell>
          <cell r="Y189">
            <v>41453</v>
          </cell>
          <cell r="Z189">
            <v>14.65</v>
          </cell>
          <cell r="AB189">
            <v>64676.067000000003</v>
          </cell>
          <cell r="AC189">
            <v>69071.285999999993</v>
          </cell>
          <cell r="AE189" t="str">
            <v>Yes</v>
          </cell>
          <cell r="AG189" t="str">
            <v>Yes</v>
          </cell>
          <cell r="AI189">
            <v>0.95</v>
          </cell>
          <cell r="AK189">
            <v>145630.96100000001</v>
          </cell>
          <cell r="AL189">
            <v>145630.96100000001</v>
          </cell>
          <cell r="AM189">
            <v>29149.191999999999</v>
          </cell>
          <cell r="AN189">
            <v>5594.4260000000004</v>
          </cell>
          <cell r="AO189">
            <v>5452.3670000000002</v>
          </cell>
          <cell r="AP189">
            <v>1806.181</v>
          </cell>
          <cell r="AQ189">
            <v>1021.473</v>
          </cell>
          <cell r="AR189">
            <v>1359.7090000000001</v>
          </cell>
          <cell r="AS189">
            <v>335645.26999999996</v>
          </cell>
          <cell r="AU189">
            <v>139234.63699999999</v>
          </cell>
          <cell r="AV189">
            <v>139234.63699999999</v>
          </cell>
          <cell r="AW189">
            <v>27868.917000000001</v>
          </cell>
          <cell r="AX189">
            <v>5348.7110000000002</v>
          </cell>
          <cell r="AY189">
            <v>5212.8909999999996</v>
          </cell>
          <cell r="AZ189">
            <v>1726.8510000000001</v>
          </cell>
          <cell r="BA189">
            <v>976.60900000000004</v>
          </cell>
          <cell r="BB189">
            <v>1299.989</v>
          </cell>
          <cell r="BC189">
            <v>320903.24200000003</v>
          </cell>
          <cell r="BE189">
            <v>982.26700000000005</v>
          </cell>
          <cell r="BF189">
            <v>117807.738</v>
          </cell>
          <cell r="BG189">
            <v>28573.598000000002</v>
          </cell>
          <cell r="BH189">
            <v>4955.3440000000001</v>
          </cell>
          <cell r="BI189">
            <v>5800.9949999999999</v>
          </cell>
          <cell r="BJ189">
            <v>1767.6389999999999</v>
          </cell>
          <cell r="BK189">
            <v>1004.338</v>
          </cell>
          <cell r="BL189">
            <v>1364.77</v>
          </cell>
          <cell r="BM189">
            <v>162256.68899999998</v>
          </cell>
          <cell r="BO189">
            <v>982.26700000000005</v>
          </cell>
          <cell r="BP189">
            <v>117807.738</v>
          </cell>
          <cell r="BQ189">
            <v>28573.598000000002</v>
          </cell>
          <cell r="BR189">
            <v>4955.3440000000001</v>
          </cell>
          <cell r="BS189">
            <v>5800.9949999999999</v>
          </cell>
          <cell r="BT189">
            <v>1767.6389999999999</v>
          </cell>
          <cell r="BU189">
            <v>1004.338</v>
          </cell>
          <cell r="BV189">
            <v>1364.771</v>
          </cell>
          <cell r="BW189">
            <v>162256.69</v>
          </cell>
          <cell r="BY189">
            <v>0</v>
          </cell>
          <cell r="BZ189">
            <v>0</v>
          </cell>
          <cell r="CA189">
            <v>0</v>
          </cell>
          <cell r="CB189">
            <v>0</v>
          </cell>
          <cell r="CC189">
            <v>0</v>
          </cell>
          <cell r="CD189">
            <v>0</v>
          </cell>
          <cell r="CE189">
            <v>0</v>
          </cell>
          <cell r="CF189">
            <v>0</v>
          </cell>
          <cell r="CG189">
            <v>0</v>
          </cell>
          <cell r="CI189">
            <v>933.154</v>
          </cell>
          <cell r="CJ189">
            <v>111917.351</v>
          </cell>
          <cell r="CK189">
            <v>27144.918000000001</v>
          </cell>
          <cell r="CL189">
            <v>4707.5770000000002</v>
          </cell>
          <cell r="CM189">
            <v>5510.9449999999997</v>
          </cell>
          <cell r="CN189">
            <v>1679.2570000000001</v>
          </cell>
          <cell r="CO189">
            <v>954.12099999999998</v>
          </cell>
          <cell r="CP189">
            <v>1296.5319999999999</v>
          </cell>
          <cell r="CQ189">
            <v>154143.85500000001</v>
          </cell>
          <cell r="CS189">
            <v>58.274000000000001</v>
          </cell>
          <cell r="CT189">
            <v>4430.2430000000004</v>
          </cell>
          <cell r="CU189">
            <v>1043.088</v>
          </cell>
          <cell r="CV189">
            <v>152.29300000000001</v>
          </cell>
          <cell r="CW189">
            <v>185.05799999999999</v>
          </cell>
          <cell r="CX189">
            <v>48.610999999999997</v>
          </cell>
          <cell r="CY189">
            <v>27.866</v>
          </cell>
          <cell r="CZ189">
            <v>33.378</v>
          </cell>
          <cell r="DB189">
            <v>58.67</v>
          </cell>
          <cell r="DC189">
            <v>7815.3649999999998</v>
          </cell>
          <cell r="DD189">
            <v>2616.2840000000001</v>
          </cell>
          <cell r="DE189">
            <v>493.70100000000002</v>
          </cell>
          <cell r="DF189">
            <v>601.79499999999996</v>
          </cell>
          <cell r="DG189">
            <v>193.875</v>
          </cell>
          <cell r="DH189">
            <v>111.351</v>
          </cell>
          <cell r="DI189">
            <v>160.99199999999999</v>
          </cell>
          <cell r="DJ189">
            <v>12052.033000000001</v>
          </cell>
          <cell r="DL189">
            <v>0.22062000000000001</v>
          </cell>
          <cell r="DM189">
            <v>0.22062000000000001</v>
          </cell>
          <cell r="DN189">
            <v>0.87283500000000003</v>
          </cell>
          <cell r="DO189">
            <v>1.1972959999999999</v>
          </cell>
          <cell r="DP189">
            <v>1.18468</v>
          </cell>
          <cell r="DQ189">
            <v>1.986728</v>
          </cell>
          <cell r="DS189">
            <v>0</v>
          </cell>
          <cell r="DT189">
            <v>0</v>
          </cell>
          <cell r="DU189">
            <v>0</v>
          </cell>
          <cell r="DV189">
            <v>0</v>
          </cell>
          <cell r="DW189">
            <v>0</v>
          </cell>
          <cell r="DX189">
            <v>0</v>
          </cell>
          <cell r="DY189">
            <v>0</v>
          </cell>
          <cell r="DZ189">
            <v>0</v>
          </cell>
          <cell r="EA189">
            <v>0</v>
          </cell>
          <cell r="EC189">
            <v>0</v>
          </cell>
          <cell r="ED189">
            <v>0</v>
          </cell>
          <cell r="EE189">
            <v>0</v>
          </cell>
          <cell r="EF189">
            <v>0</v>
          </cell>
          <cell r="EG189">
            <v>0</v>
          </cell>
          <cell r="EH189">
            <v>0</v>
          </cell>
          <cell r="EI189">
            <v>0</v>
          </cell>
          <cell r="EJ189">
            <v>0</v>
          </cell>
          <cell r="EK189">
            <v>0</v>
          </cell>
          <cell r="EM189">
            <v>1301.1220000000001</v>
          </cell>
          <cell r="EN189">
            <v>1313.4110000000001</v>
          </cell>
          <cell r="ES189">
            <v>2155.768</v>
          </cell>
          <cell r="ET189">
            <v>2430.444</v>
          </cell>
          <cell r="EX189">
            <v>67647.232000000004</v>
          </cell>
          <cell r="EY189">
            <v>71960.555999999997</v>
          </cell>
          <cell r="FA189">
            <v>16.123000000000001</v>
          </cell>
          <cell r="FB189">
            <v>17.123000000000001</v>
          </cell>
          <cell r="FC189">
            <v>1451.828</v>
          </cell>
          <cell r="FD189">
            <v>1611.8710000000001</v>
          </cell>
          <cell r="FE189">
            <v>670.47299999999996</v>
          </cell>
          <cell r="FF189">
            <v>699.95</v>
          </cell>
          <cell r="FK189">
            <v>58595.111999999994</v>
          </cell>
          <cell r="FL189">
            <v>59408.273000000001</v>
          </cell>
          <cell r="FM189">
            <v>58915.582999999999</v>
          </cell>
          <cell r="FN189">
            <v>1308.828</v>
          </cell>
          <cell r="FO189">
            <v>620.58000000000004</v>
          </cell>
          <cell r="FP189">
            <v>6832.0829999999996</v>
          </cell>
          <cell r="FQ189">
            <v>50646.781999999999</v>
          </cell>
          <cell r="FR189">
            <v>59408.273000000001</v>
          </cell>
          <cell r="FS189">
            <v>0</v>
          </cell>
          <cell r="FU189">
            <v>0.08</v>
          </cell>
          <cell r="FV189">
            <v>-5525.7</v>
          </cell>
          <cell r="FW189">
            <v>0</v>
          </cell>
          <cell r="FX189">
            <v>0</v>
          </cell>
          <cell r="FY189">
            <v>0</v>
          </cell>
          <cell r="FZ189">
            <v>192.3</v>
          </cell>
          <cell r="GA189">
            <v>0.15</v>
          </cell>
          <cell r="GB189">
            <v>-10470.450000000001</v>
          </cell>
          <cell r="GE189">
            <v>0.25</v>
          </cell>
          <cell r="GF189">
            <v>-18597.75</v>
          </cell>
          <cell r="GO189">
            <v>1.2500000000000001E-2</v>
          </cell>
          <cell r="GP189">
            <v>-1926.8</v>
          </cell>
          <cell r="GQ189" t="str">
            <v xml:space="preserve"> </v>
          </cell>
          <cell r="GR189">
            <v>0</v>
          </cell>
          <cell r="GS189">
            <v>0</v>
          </cell>
          <cell r="GV189">
            <v>0</v>
          </cell>
          <cell r="GW189">
            <v>0</v>
          </cell>
          <cell r="GX189">
            <v>-7452.5</v>
          </cell>
          <cell r="GY189">
            <v>-29068.2</v>
          </cell>
          <cell r="GZ189">
            <v>-36520.700000000004</v>
          </cell>
          <cell r="HC189">
            <v>-36520.700000000004</v>
          </cell>
          <cell r="HE189">
            <v>3608.5701291680007</v>
          </cell>
          <cell r="HF189">
            <v>10.835310060000014</v>
          </cell>
          <cell r="HG189">
            <v>1299.5371799400007</v>
          </cell>
          <cell r="HH189">
            <v>1247.0019078000003</v>
          </cell>
          <cell r="HI189">
            <v>296.65043803199978</v>
          </cell>
          <cell r="HJ189">
            <v>343.6164340000002</v>
          </cell>
          <cell r="HK189">
            <v>175.59099409599966</v>
          </cell>
          <cell r="HL189">
            <v>99.767519975999974</v>
          </cell>
          <cell r="HM189">
            <v>135.57034526400011</v>
          </cell>
        </row>
        <row r="190">
          <cell r="B190" t="str">
            <v>81-10-202</v>
          </cell>
          <cell r="C190" t="str">
            <v>Devon-GTH00086WS</v>
          </cell>
          <cell r="D190" t="str">
            <v>Hyde Hickman E 1 2 3 H CDP</v>
          </cell>
          <cell r="E190">
            <v>5359</v>
          </cell>
          <cell r="F190">
            <v>5741</v>
          </cell>
          <cell r="H190">
            <v>2.1175999999999999</v>
          </cell>
          <cell r="I190">
            <v>2.1175999999999999</v>
          </cell>
          <cell r="J190">
            <v>0.44069999999999998</v>
          </cell>
          <cell r="K190">
            <v>8.6499999999999994E-2</v>
          </cell>
          <cell r="L190">
            <v>9.4500000000000001E-2</v>
          </cell>
          <cell r="M190">
            <v>3.15E-2</v>
          </cell>
          <cell r="N190">
            <v>1.6E-2</v>
          </cell>
          <cell r="O190">
            <v>3.9800000000000002E-2</v>
          </cell>
          <cell r="P190">
            <v>2.8266</v>
          </cell>
          <cell r="Q190">
            <v>1.4806999999999999</v>
          </cell>
          <cell r="R190">
            <v>1089.4000000000001</v>
          </cell>
          <cell r="T190" t="str">
            <v>PriceTableDevonNGL</v>
          </cell>
          <cell r="Y190">
            <v>41381</v>
          </cell>
          <cell r="Z190">
            <v>14.65</v>
          </cell>
          <cell r="AB190">
            <v>4964.5649999999996</v>
          </cell>
          <cell r="AC190">
            <v>5330.46</v>
          </cell>
          <cell r="AE190" t="str">
            <v>Yes</v>
          </cell>
          <cell r="AG190" t="str">
            <v>Yes</v>
          </cell>
          <cell r="AI190">
            <v>0.95</v>
          </cell>
          <cell r="AK190">
            <v>10995.92</v>
          </cell>
          <cell r="AL190">
            <v>10995.92</v>
          </cell>
          <cell r="AM190">
            <v>2288.393</v>
          </cell>
          <cell r="AN190">
            <v>449.16300000000001</v>
          </cell>
          <cell r="AO190">
            <v>490.70400000000001</v>
          </cell>
          <cell r="AP190">
            <v>163.56800000000001</v>
          </cell>
          <cell r="AQ190">
            <v>83.081999999999994</v>
          </cell>
          <cell r="AR190">
            <v>206.667</v>
          </cell>
          <cell r="AS190">
            <v>25673.417000000001</v>
          </cell>
          <cell r="AU190">
            <v>10512.963</v>
          </cell>
          <cell r="AV190">
            <v>10512.963</v>
          </cell>
          <cell r="AW190">
            <v>2187.884</v>
          </cell>
          <cell r="AX190">
            <v>429.435</v>
          </cell>
          <cell r="AY190">
            <v>469.15100000000001</v>
          </cell>
          <cell r="AZ190">
            <v>156.38399999999999</v>
          </cell>
          <cell r="BA190">
            <v>79.433000000000007</v>
          </cell>
          <cell r="BB190">
            <v>197.59</v>
          </cell>
          <cell r="BC190">
            <v>24545.803</v>
          </cell>
          <cell r="BE190">
            <v>74.165999999999997</v>
          </cell>
          <cell r="BF190">
            <v>8895.1170000000002</v>
          </cell>
          <cell r="BG190">
            <v>2243.2049999999999</v>
          </cell>
          <cell r="BH190">
            <v>397.85300000000001</v>
          </cell>
          <cell r="BI190">
            <v>522.08000000000004</v>
          </cell>
          <cell r="BJ190">
            <v>160.078</v>
          </cell>
          <cell r="BK190">
            <v>81.688000000000002</v>
          </cell>
          <cell r="BL190">
            <v>207.43600000000001</v>
          </cell>
          <cell r="BM190">
            <v>12581.622999999998</v>
          </cell>
          <cell r="BO190">
            <v>74.165999999999997</v>
          </cell>
          <cell r="BP190">
            <v>8895.1170000000002</v>
          </cell>
          <cell r="BQ190">
            <v>2243.2060000000001</v>
          </cell>
          <cell r="BR190">
            <v>397.85300000000001</v>
          </cell>
          <cell r="BS190">
            <v>522.07899999999995</v>
          </cell>
          <cell r="BT190">
            <v>160.078</v>
          </cell>
          <cell r="BU190">
            <v>81.688000000000002</v>
          </cell>
          <cell r="BV190">
            <v>207.43600000000001</v>
          </cell>
          <cell r="BW190">
            <v>12581.622999999998</v>
          </cell>
          <cell r="BY190">
            <v>0</v>
          </cell>
          <cell r="BZ190">
            <v>0</v>
          </cell>
          <cell r="CA190">
            <v>0</v>
          </cell>
          <cell r="CB190">
            <v>0</v>
          </cell>
          <cell r="CC190">
            <v>0</v>
          </cell>
          <cell r="CD190">
            <v>0</v>
          </cell>
          <cell r="CE190">
            <v>0</v>
          </cell>
          <cell r="CF190">
            <v>0</v>
          </cell>
          <cell r="CG190">
            <v>0</v>
          </cell>
          <cell r="CI190">
            <v>70.457999999999998</v>
          </cell>
          <cell r="CJ190">
            <v>8450.3610000000008</v>
          </cell>
          <cell r="CK190">
            <v>2131.0450000000001</v>
          </cell>
          <cell r="CL190">
            <v>377.96</v>
          </cell>
          <cell r="CM190">
            <v>495.976</v>
          </cell>
          <cell r="CN190">
            <v>152.07400000000001</v>
          </cell>
          <cell r="CO190">
            <v>77.603999999999999</v>
          </cell>
          <cell r="CP190">
            <v>197.06399999999999</v>
          </cell>
          <cell r="CQ190">
            <v>11952.542000000001</v>
          </cell>
          <cell r="CS190">
            <v>4.4000000000000004</v>
          </cell>
          <cell r="CT190">
            <v>334.50700000000001</v>
          </cell>
          <cell r="CU190">
            <v>81.888999999999996</v>
          </cell>
          <cell r="CV190">
            <v>12.227</v>
          </cell>
          <cell r="CW190">
            <v>16.655000000000001</v>
          </cell>
          <cell r="CX190">
            <v>4.4020000000000001</v>
          </cell>
          <cell r="CY190">
            <v>2.266</v>
          </cell>
          <cell r="CZ190">
            <v>5.0730000000000004</v>
          </cell>
          <cell r="DB190">
            <v>4.43</v>
          </cell>
          <cell r="DC190">
            <v>590.10199999999998</v>
          </cell>
          <cell r="DD190">
            <v>205.39500000000001</v>
          </cell>
          <cell r="DE190">
            <v>39.637999999999998</v>
          </cell>
          <cell r="DF190">
            <v>54.161000000000001</v>
          </cell>
          <cell r="DG190">
            <v>17.556999999999999</v>
          </cell>
          <cell r="DH190">
            <v>9.0570000000000004</v>
          </cell>
          <cell r="DI190">
            <v>24.47</v>
          </cell>
          <cell r="DJ190">
            <v>944.81</v>
          </cell>
          <cell r="DL190">
            <v>0.22062000000000001</v>
          </cell>
          <cell r="DM190">
            <v>0.22062000000000001</v>
          </cell>
          <cell r="DN190">
            <v>0.87283500000000003</v>
          </cell>
          <cell r="DO190">
            <v>1.1972959999999999</v>
          </cell>
          <cell r="DP190">
            <v>1.18468</v>
          </cell>
          <cell r="DQ190">
            <v>1.986728</v>
          </cell>
          <cell r="DS190">
            <v>0</v>
          </cell>
          <cell r="DT190">
            <v>0</v>
          </cell>
          <cell r="DU190">
            <v>0</v>
          </cell>
          <cell r="DV190">
            <v>0</v>
          </cell>
          <cell r="DW190">
            <v>0</v>
          </cell>
          <cell r="DX190">
            <v>0</v>
          </cell>
          <cell r="DY190">
            <v>0</v>
          </cell>
          <cell r="DZ190">
            <v>0</v>
          </cell>
          <cell r="EA190">
            <v>0</v>
          </cell>
          <cell r="EC190">
            <v>0</v>
          </cell>
          <cell r="ED190">
            <v>0</v>
          </cell>
          <cell r="EE190">
            <v>0</v>
          </cell>
          <cell r="EF190">
            <v>0</v>
          </cell>
          <cell r="EG190">
            <v>0</v>
          </cell>
          <cell r="EH190">
            <v>0</v>
          </cell>
          <cell r="EI190">
            <v>0</v>
          </cell>
          <cell r="EJ190">
            <v>0</v>
          </cell>
          <cell r="EK190">
            <v>0</v>
          </cell>
          <cell r="EM190">
            <v>100.41200000000001</v>
          </cell>
          <cell r="EN190">
            <v>101.36</v>
          </cell>
          <cell r="ES190">
            <v>166.36699999999999</v>
          </cell>
          <cell r="ET190">
            <v>187.565</v>
          </cell>
          <cell r="EX190">
            <v>5192.6329999999998</v>
          </cell>
          <cell r="EY190">
            <v>5553.4350000000004</v>
          </cell>
          <cell r="FA190">
            <v>1.238</v>
          </cell>
          <cell r="FB190">
            <v>1.321</v>
          </cell>
          <cell r="FC190">
            <v>111.443</v>
          </cell>
          <cell r="FD190">
            <v>124.393</v>
          </cell>
          <cell r="FE190">
            <v>51.466000000000001</v>
          </cell>
          <cell r="FF190">
            <v>54.017000000000003</v>
          </cell>
          <cell r="FK190">
            <v>4507.2650000000003</v>
          </cell>
          <cell r="FL190">
            <v>4569.8149999999996</v>
          </cell>
          <cell r="FM190">
            <v>4531.9160000000002</v>
          </cell>
          <cell r="FN190">
            <v>100.678</v>
          </cell>
          <cell r="FO190">
            <v>47.735999999999997</v>
          </cell>
          <cell r="FP190">
            <v>525.53899999999999</v>
          </cell>
          <cell r="FQ190">
            <v>3895.8620000000001</v>
          </cell>
          <cell r="FR190">
            <v>4569.8149999999996</v>
          </cell>
          <cell r="FS190">
            <v>0</v>
          </cell>
          <cell r="FU190">
            <v>0.08</v>
          </cell>
          <cell r="FV190">
            <v>-426.44</v>
          </cell>
          <cell r="FW190">
            <v>0</v>
          </cell>
          <cell r="FX190">
            <v>0</v>
          </cell>
          <cell r="FY190">
            <v>0</v>
          </cell>
          <cell r="FZ190">
            <v>186.4</v>
          </cell>
          <cell r="GA190">
            <v>0.15</v>
          </cell>
          <cell r="GB190">
            <v>-803.85</v>
          </cell>
          <cell r="GE190">
            <v>0.25</v>
          </cell>
          <cell r="GF190">
            <v>-1435.25</v>
          </cell>
          <cell r="GO190">
            <v>1.2500000000000001E-2</v>
          </cell>
          <cell r="GP190">
            <v>-149.41</v>
          </cell>
          <cell r="GQ190" t="str">
            <v>81-99-12-202</v>
          </cell>
          <cell r="GR190">
            <v>1211</v>
          </cell>
          <cell r="GS190">
            <v>-200</v>
          </cell>
          <cell r="GV190">
            <v>0</v>
          </cell>
          <cell r="GW190">
            <v>0</v>
          </cell>
          <cell r="GX190">
            <v>-575.85</v>
          </cell>
          <cell r="GY190">
            <v>-2439.1</v>
          </cell>
          <cell r="GZ190">
            <v>-3014.95</v>
          </cell>
          <cell r="HC190">
            <v>-3014.95</v>
          </cell>
          <cell r="HE190">
            <v>296.20190820799985</v>
          </cell>
          <cell r="HF190">
            <v>0.81805895999999967</v>
          </cell>
          <cell r="HG190">
            <v>98.122068719999874</v>
          </cell>
          <cell r="HH190">
            <v>97.897173599999874</v>
          </cell>
          <cell r="HI190">
            <v>23.817809328000035</v>
          </cell>
          <cell r="HJ190">
            <v>30.92488672000005</v>
          </cell>
          <cell r="HK190">
            <v>15.901770911999982</v>
          </cell>
          <cell r="HL190">
            <v>8.1137971520000072</v>
          </cell>
          <cell r="HM190">
            <v>20.60634281600003</v>
          </cell>
        </row>
        <row r="191">
          <cell r="B191" t="str">
            <v>81-10-211</v>
          </cell>
          <cell r="C191" t="str">
            <v>Devon-GTH00086WS</v>
          </cell>
          <cell r="D191" t="str">
            <v>Mark McMahon 1 &amp; 2 CDP</v>
          </cell>
          <cell r="E191">
            <v>8276</v>
          </cell>
          <cell r="F191">
            <v>9197</v>
          </cell>
          <cell r="H191">
            <v>2.3443000000000001</v>
          </cell>
          <cell r="I191">
            <v>2.3443000000000001</v>
          </cell>
          <cell r="J191">
            <v>0.61680000000000001</v>
          </cell>
          <cell r="K191">
            <v>0.15809999999999999</v>
          </cell>
          <cell r="L191">
            <v>0.15160000000000001</v>
          </cell>
          <cell r="M191">
            <v>6.3700000000000007E-2</v>
          </cell>
          <cell r="N191">
            <v>3.9899999999999998E-2</v>
          </cell>
          <cell r="O191">
            <v>0.1351</v>
          </cell>
          <cell r="P191">
            <v>3.5095000000000001</v>
          </cell>
          <cell r="Q191">
            <v>1.3738999999999999</v>
          </cell>
          <cell r="R191">
            <v>1130.8</v>
          </cell>
          <cell r="T191" t="str">
            <v>PriceTableDevonNGL</v>
          </cell>
          <cell r="Y191">
            <v>41409</v>
          </cell>
          <cell r="Z191">
            <v>14.65</v>
          </cell>
          <cell r="AB191">
            <v>7657.6930000000002</v>
          </cell>
          <cell r="AC191">
            <v>8539.3209999999999</v>
          </cell>
          <cell r="AE191" t="str">
            <v>Yes</v>
          </cell>
          <cell r="AG191" t="str">
            <v>Yes</v>
          </cell>
          <cell r="AI191">
            <v>0.95</v>
          </cell>
          <cell r="AK191">
            <v>18776.626</v>
          </cell>
          <cell r="AL191">
            <v>18776.626</v>
          </cell>
          <cell r="AM191">
            <v>4940.2479999999996</v>
          </cell>
          <cell r="AN191">
            <v>1266.299</v>
          </cell>
          <cell r="AO191">
            <v>1214.2370000000001</v>
          </cell>
          <cell r="AP191">
            <v>510.20400000000001</v>
          </cell>
          <cell r="AQ191">
            <v>319.57799999999997</v>
          </cell>
          <cell r="AR191">
            <v>1082.0809999999999</v>
          </cell>
          <cell r="AS191">
            <v>46885.898999999998</v>
          </cell>
          <cell r="AU191">
            <v>17951.93</v>
          </cell>
          <cell r="AV191">
            <v>17951.93</v>
          </cell>
          <cell r="AW191">
            <v>4723.2650000000003</v>
          </cell>
          <cell r="AX191">
            <v>1210.681</v>
          </cell>
          <cell r="AY191">
            <v>1160.9059999999999</v>
          </cell>
          <cell r="AZ191">
            <v>487.79500000000002</v>
          </cell>
          <cell r="BA191">
            <v>305.54199999999997</v>
          </cell>
          <cell r="BB191">
            <v>1034.5540000000001</v>
          </cell>
          <cell r="BC191">
            <v>44826.603000000003</v>
          </cell>
          <cell r="BE191">
            <v>126.64700000000001</v>
          </cell>
          <cell r="BF191">
            <v>15189.296</v>
          </cell>
          <cell r="BG191">
            <v>4842.6949999999997</v>
          </cell>
          <cell r="BH191">
            <v>1121.643</v>
          </cell>
          <cell r="BI191">
            <v>1291.876</v>
          </cell>
          <cell r="BJ191">
            <v>499.31700000000001</v>
          </cell>
          <cell r="BK191">
            <v>314.21699999999998</v>
          </cell>
          <cell r="BL191">
            <v>1086.1089999999999</v>
          </cell>
          <cell r="BM191">
            <v>24471.8</v>
          </cell>
          <cell r="BO191">
            <v>126.64700000000001</v>
          </cell>
          <cell r="BP191">
            <v>15189.297</v>
          </cell>
          <cell r="BQ191">
            <v>4842.6949999999997</v>
          </cell>
          <cell r="BR191">
            <v>1121.6420000000001</v>
          </cell>
          <cell r="BS191">
            <v>1291.876</v>
          </cell>
          <cell r="BT191">
            <v>499.31700000000001</v>
          </cell>
          <cell r="BU191">
            <v>314.21699999999998</v>
          </cell>
          <cell r="BV191">
            <v>1086.1079999999999</v>
          </cell>
          <cell r="BW191">
            <v>24471.799000000003</v>
          </cell>
          <cell r="BY191">
            <v>0</v>
          </cell>
          <cell r="BZ191">
            <v>0</v>
          </cell>
          <cell r="CA191">
            <v>0</v>
          </cell>
          <cell r="CB191">
            <v>0</v>
          </cell>
          <cell r="CC191">
            <v>0</v>
          </cell>
          <cell r="CD191">
            <v>0</v>
          </cell>
          <cell r="CE191">
            <v>0</v>
          </cell>
          <cell r="CF191">
            <v>0</v>
          </cell>
          <cell r="CG191">
            <v>0</v>
          </cell>
          <cell r="CI191">
            <v>120.315</v>
          </cell>
          <cell r="CJ191">
            <v>14429.831</v>
          </cell>
          <cell r="CK191">
            <v>4600.5600000000004</v>
          </cell>
          <cell r="CL191">
            <v>1065.5609999999999</v>
          </cell>
          <cell r="CM191">
            <v>1227.2819999999999</v>
          </cell>
          <cell r="CN191">
            <v>474.351</v>
          </cell>
          <cell r="CO191">
            <v>298.50599999999997</v>
          </cell>
          <cell r="CP191">
            <v>1031.8040000000001</v>
          </cell>
          <cell r="CQ191">
            <v>23248.210000000003</v>
          </cell>
          <cell r="CS191">
            <v>7.5129999999999999</v>
          </cell>
          <cell r="CT191">
            <v>571.20399999999995</v>
          </cell>
          <cell r="CU191">
            <v>176.78399999999999</v>
          </cell>
          <cell r="CV191">
            <v>34.472000000000001</v>
          </cell>
          <cell r="CW191">
            <v>41.212000000000003</v>
          </cell>
          <cell r="CX191">
            <v>13.731</v>
          </cell>
          <cell r="CY191">
            <v>8.718</v>
          </cell>
          <cell r="CZ191">
            <v>26.562999999999999</v>
          </cell>
          <cell r="DB191">
            <v>7.5640000000000001</v>
          </cell>
          <cell r="DC191">
            <v>1007.658</v>
          </cell>
          <cell r="DD191">
            <v>443.41199999999998</v>
          </cell>
          <cell r="DE191">
            <v>111.749</v>
          </cell>
          <cell r="DF191">
            <v>134.01900000000001</v>
          </cell>
          <cell r="DG191">
            <v>54.765000000000001</v>
          </cell>
          <cell r="DH191">
            <v>34.837000000000003</v>
          </cell>
          <cell r="DI191">
            <v>128.12100000000001</v>
          </cell>
          <cell r="DJ191">
            <v>1922.1250000000002</v>
          </cell>
          <cell r="DL191">
            <v>0.22062000000000001</v>
          </cell>
          <cell r="DM191">
            <v>0.22062000000000001</v>
          </cell>
          <cell r="DN191">
            <v>0.87283500000000003</v>
          </cell>
          <cell r="DO191">
            <v>1.1972959999999999</v>
          </cell>
          <cell r="DP191">
            <v>1.18468</v>
          </cell>
          <cell r="DQ191">
            <v>1.986728</v>
          </cell>
          <cell r="DS191">
            <v>0</v>
          </cell>
          <cell r="DT191">
            <v>0</v>
          </cell>
          <cell r="DU191">
            <v>0</v>
          </cell>
          <cell r="DV191">
            <v>0</v>
          </cell>
          <cell r="DW191">
            <v>0</v>
          </cell>
          <cell r="DX191">
            <v>0</v>
          </cell>
          <cell r="DY191">
            <v>0</v>
          </cell>
          <cell r="DZ191">
            <v>0</v>
          </cell>
          <cell r="EA191">
            <v>0</v>
          </cell>
          <cell r="EC191">
            <v>0</v>
          </cell>
          <cell r="ED191">
            <v>0</v>
          </cell>
          <cell r="EE191">
            <v>0</v>
          </cell>
          <cell r="EF191">
            <v>0</v>
          </cell>
          <cell r="EG191">
            <v>0</v>
          </cell>
          <cell r="EH191">
            <v>0</v>
          </cell>
          <cell r="EI191">
            <v>0</v>
          </cell>
          <cell r="EJ191">
            <v>0</v>
          </cell>
          <cell r="EK191">
            <v>0</v>
          </cell>
          <cell r="EM191">
            <v>160.85900000000001</v>
          </cell>
          <cell r="EN191">
            <v>162.37800000000001</v>
          </cell>
          <cell r="ES191">
            <v>266.51900000000001</v>
          </cell>
          <cell r="ET191">
            <v>300.47699999999998</v>
          </cell>
          <cell r="EX191">
            <v>8009.4809999999998</v>
          </cell>
          <cell r="EY191">
            <v>8896.5229999999992</v>
          </cell>
          <cell r="FA191">
            <v>1.909</v>
          </cell>
          <cell r="FB191">
            <v>2.117</v>
          </cell>
          <cell r="FC191">
            <v>171.89699999999999</v>
          </cell>
          <cell r="FD191">
            <v>199.27699999999999</v>
          </cell>
          <cell r="FE191">
            <v>79.384</v>
          </cell>
          <cell r="FF191">
            <v>86.534999999999997</v>
          </cell>
          <cell r="FK191">
            <v>6812.0199999999995</v>
          </cell>
          <cell r="FL191">
            <v>6906.5550000000003</v>
          </cell>
          <cell r="FM191">
            <v>6849.277</v>
          </cell>
          <cell r="FN191">
            <v>152.15899999999999</v>
          </cell>
          <cell r="FO191">
            <v>72.146000000000001</v>
          </cell>
          <cell r="FP191">
            <v>794.26900000000001</v>
          </cell>
          <cell r="FQ191">
            <v>5887.9809999999998</v>
          </cell>
          <cell r="FR191">
            <v>6906.5550000000003</v>
          </cell>
          <cell r="FS191">
            <v>0</v>
          </cell>
          <cell r="FU191">
            <v>0.08</v>
          </cell>
          <cell r="FV191">
            <v>-683.15</v>
          </cell>
          <cell r="FW191">
            <v>0</v>
          </cell>
          <cell r="FX191">
            <v>0</v>
          </cell>
          <cell r="FY191">
            <v>0</v>
          </cell>
          <cell r="FZ191">
            <v>145.6</v>
          </cell>
          <cell r="GA191">
            <v>0.27</v>
          </cell>
          <cell r="GB191">
            <v>-2234.52</v>
          </cell>
          <cell r="GE191">
            <v>0.25</v>
          </cell>
          <cell r="GF191">
            <v>-2299.25</v>
          </cell>
          <cell r="GO191">
            <v>1.2500000000000001E-2</v>
          </cell>
          <cell r="GP191">
            <v>-290.60000000000002</v>
          </cell>
          <cell r="GQ191" t="str">
            <v>81-12-211</v>
          </cell>
          <cell r="GR191">
            <v>898</v>
          </cell>
          <cell r="GS191">
            <v>-200</v>
          </cell>
          <cell r="GV191">
            <v>0</v>
          </cell>
          <cell r="GW191">
            <v>0</v>
          </cell>
          <cell r="GX191">
            <v>-973.75</v>
          </cell>
          <cell r="GY191">
            <v>-4733.7700000000004</v>
          </cell>
          <cell r="GZ191">
            <v>-5707.52</v>
          </cell>
          <cell r="HC191">
            <v>-5707.52</v>
          </cell>
          <cell r="HE191">
            <v>712.66740995299949</v>
          </cell>
          <cell r="HF191">
            <v>1.3969658400000018</v>
          </cell>
          <cell r="HG191">
            <v>167.55316830000004</v>
          </cell>
          <cell r="HH191">
            <v>211.3439027249994</v>
          </cell>
          <cell r="HI191">
            <v>67.146754272000123</v>
          </cell>
          <cell r="HJ191">
            <v>76.523219920000059</v>
          </cell>
          <cell r="HK191">
            <v>49.60065124800002</v>
          </cell>
          <cell r="HL191">
            <v>31.213483608000026</v>
          </cell>
          <cell r="HM191">
            <v>107.88926403999967</v>
          </cell>
        </row>
        <row r="192">
          <cell r="B192" t="str">
            <v>81-10-242</v>
          </cell>
          <cell r="C192" t="str">
            <v>Devon-GTH00086WS</v>
          </cell>
          <cell r="D192" t="str">
            <v>Hyde Hickman A1H &amp; A2H CDP</v>
          </cell>
          <cell r="E192">
            <v>38469</v>
          </cell>
          <cell r="F192">
            <v>41293</v>
          </cell>
          <cell r="H192">
            <v>2.1078000000000001</v>
          </cell>
          <cell r="I192">
            <v>2.1078000000000001</v>
          </cell>
          <cell r="J192">
            <v>0.441</v>
          </cell>
          <cell r="K192">
            <v>9.1999999999999998E-2</v>
          </cell>
          <cell r="L192">
            <v>9.0300000000000005E-2</v>
          </cell>
          <cell r="M192">
            <v>3.2899999999999999E-2</v>
          </cell>
          <cell r="N192">
            <v>1.9800000000000002E-2</v>
          </cell>
          <cell r="O192">
            <v>2.8400000000000002E-2</v>
          </cell>
          <cell r="P192">
            <v>2.8121999999999998</v>
          </cell>
          <cell r="Q192">
            <v>1.4291</v>
          </cell>
          <cell r="R192">
            <v>1092.5</v>
          </cell>
          <cell r="T192" t="str">
            <v>PriceTableDevonNGL</v>
          </cell>
          <cell r="Y192">
            <v>41425</v>
          </cell>
          <cell r="Z192">
            <v>14.65</v>
          </cell>
          <cell r="AB192">
            <v>35635.317999999999</v>
          </cell>
          <cell r="AC192">
            <v>38340.129999999997</v>
          </cell>
          <cell r="AE192" t="str">
            <v>Yes</v>
          </cell>
          <cell r="AG192" t="str">
            <v>Yes</v>
          </cell>
          <cell r="AI192">
            <v>0.95</v>
          </cell>
          <cell r="AK192">
            <v>78562.712</v>
          </cell>
          <cell r="AL192">
            <v>78562.712</v>
          </cell>
          <cell r="AM192">
            <v>16437.116999999998</v>
          </cell>
          <cell r="AN192">
            <v>3429.0590000000002</v>
          </cell>
          <cell r="AO192">
            <v>3365.6950000000002</v>
          </cell>
          <cell r="AP192">
            <v>1226.261</v>
          </cell>
          <cell r="AQ192">
            <v>737.99300000000005</v>
          </cell>
          <cell r="AR192">
            <v>1058.5350000000001</v>
          </cell>
          <cell r="AS192">
            <v>183380.084</v>
          </cell>
          <cell r="AU192">
            <v>75112.123000000007</v>
          </cell>
          <cell r="AV192">
            <v>75112.123000000007</v>
          </cell>
          <cell r="AW192">
            <v>15715.174999999999</v>
          </cell>
          <cell r="AX192">
            <v>3278.4490000000001</v>
          </cell>
          <cell r="AY192">
            <v>3217.8690000000001</v>
          </cell>
          <cell r="AZ192">
            <v>1172.402</v>
          </cell>
          <cell r="BA192">
            <v>705.57899999999995</v>
          </cell>
          <cell r="BB192">
            <v>1012.043</v>
          </cell>
          <cell r="BC192">
            <v>175325.76300000001</v>
          </cell>
          <cell r="BE192">
            <v>529.89800000000002</v>
          </cell>
          <cell r="BF192">
            <v>63553.074999999997</v>
          </cell>
          <cell r="BG192">
            <v>16112.541999999999</v>
          </cell>
          <cell r="BH192">
            <v>3037.3389999999999</v>
          </cell>
          <cell r="BI192">
            <v>3580.9</v>
          </cell>
          <cell r="BJ192">
            <v>1200.0940000000001</v>
          </cell>
          <cell r="BK192">
            <v>725.61300000000006</v>
          </cell>
          <cell r="BL192">
            <v>1062.4749999999999</v>
          </cell>
          <cell r="BM192">
            <v>89801.935999999987</v>
          </cell>
          <cell r="BO192">
            <v>529.89800000000002</v>
          </cell>
          <cell r="BP192">
            <v>63553.074999999997</v>
          </cell>
          <cell r="BQ192">
            <v>16112.541999999999</v>
          </cell>
          <cell r="BR192">
            <v>3037.3380000000002</v>
          </cell>
          <cell r="BS192">
            <v>3580.9</v>
          </cell>
          <cell r="BT192">
            <v>1200.0940000000001</v>
          </cell>
          <cell r="BU192">
            <v>725.61300000000006</v>
          </cell>
          <cell r="BV192">
            <v>1062.4760000000001</v>
          </cell>
          <cell r="BW192">
            <v>89801.935999999987</v>
          </cell>
          <cell r="BY192">
            <v>0</v>
          </cell>
          <cell r="BZ192">
            <v>0</v>
          </cell>
          <cell r="CA192">
            <v>0</v>
          </cell>
          <cell r="CB192">
            <v>0</v>
          </cell>
          <cell r="CC192">
            <v>0</v>
          </cell>
          <cell r="CD192">
            <v>0</v>
          </cell>
          <cell r="CE192">
            <v>0</v>
          </cell>
          <cell r="CF192">
            <v>0</v>
          </cell>
          <cell r="CG192">
            <v>0</v>
          </cell>
          <cell r="CI192">
            <v>503.40300000000002</v>
          </cell>
          <cell r="CJ192">
            <v>60375.421000000002</v>
          </cell>
          <cell r="CK192">
            <v>15306.915000000001</v>
          </cell>
          <cell r="CL192">
            <v>2885.4720000000002</v>
          </cell>
          <cell r="CM192">
            <v>3401.855</v>
          </cell>
          <cell r="CN192">
            <v>1140.0889999999999</v>
          </cell>
          <cell r="CO192">
            <v>689.33199999999999</v>
          </cell>
          <cell r="CP192">
            <v>1009.351</v>
          </cell>
          <cell r="CQ192">
            <v>85311.837999999989</v>
          </cell>
          <cell r="CS192">
            <v>31.437000000000001</v>
          </cell>
          <cell r="CT192">
            <v>2389.9580000000001</v>
          </cell>
          <cell r="CU192">
            <v>588.19399999999996</v>
          </cell>
          <cell r="CV192">
            <v>93.346999999999994</v>
          </cell>
          <cell r="CW192">
            <v>114.23399999999999</v>
          </cell>
          <cell r="CX192">
            <v>33.003</v>
          </cell>
          <cell r="CY192">
            <v>20.132000000000001</v>
          </cell>
          <cell r="CZ192">
            <v>25.984999999999999</v>
          </cell>
          <cell r="DB192">
            <v>31.65</v>
          </cell>
          <cell r="DC192">
            <v>4216.1109999999999</v>
          </cell>
          <cell r="DD192">
            <v>1475.3130000000001</v>
          </cell>
          <cell r="DE192">
            <v>302.61</v>
          </cell>
          <cell r="DF192">
            <v>371.483</v>
          </cell>
          <cell r="DG192">
            <v>131.626</v>
          </cell>
          <cell r="DH192">
            <v>80.448999999999998</v>
          </cell>
          <cell r="DI192">
            <v>125.333</v>
          </cell>
          <cell r="DJ192">
            <v>6734.5749999999989</v>
          </cell>
          <cell r="DL192">
            <v>0.22062000000000001</v>
          </cell>
          <cell r="DM192">
            <v>0.22062000000000001</v>
          </cell>
          <cell r="DN192">
            <v>0.87283500000000003</v>
          </cell>
          <cell r="DO192">
            <v>1.1972959999999999</v>
          </cell>
          <cell r="DP192">
            <v>1.18468</v>
          </cell>
          <cell r="DQ192">
            <v>1.986728</v>
          </cell>
          <cell r="DS192">
            <v>0</v>
          </cell>
          <cell r="DT192">
            <v>0</v>
          </cell>
          <cell r="DU192">
            <v>0</v>
          </cell>
          <cell r="DV192">
            <v>0</v>
          </cell>
          <cell r="DW192">
            <v>0</v>
          </cell>
          <cell r="DX192">
            <v>0</v>
          </cell>
          <cell r="DY192">
            <v>0</v>
          </cell>
          <cell r="DZ192">
            <v>0</v>
          </cell>
          <cell r="EA192">
            <v>0</v>
          </cell>
          <cell r="EC192">
            <v>0</v>
          </cell>
          <cell r="ED192">
            <v>0</v>
          </cell>
          <cell r="EE192">
            <v>0</v>
          </cell>
          <cell r="EF192">
            <v>0</v>
          </cell>
          <cell r="EG192">
            <v>0</v>
          </cell>
          <cell r="EH192">
            <v>0</v>
          </cell>
          <cell r="EI192">
            <v>0</v>
          </cell>
          <cell r="EJ192">
            <v>0</v>
          </cell>
          <cell r="EK192">
            <v>0</v>
          </cell>
          <cell r="EM192">
            <v>722.22799999999995</v>
          </cell>
          <cell r="EN192">
            <v>729.04899999999998</v>
          </cell>
          <cell r="ES192">
            <v>1196.625</v>
          </cell>
          <cell r="ET192">
            <v>1349.0920000000001</v>
          </cell>
          <cell r="EX192">
            <v>37272.375</v>
          </cell>
          <cell r="EY192">
            <v>39943.908000000003</v>
          </cell>
          <cell r="FA192">
            <v>8.8829999999999991</v>
          </cell>
          <cell r="FB192">
            <v>9.5050000000000008</v>
          </cell>
          <cell r="FC192">
            <v>799.93</v>
          </cell>
          <cell r="FD192">
            <v>894.71799999999996</v>
          </cell>
          <cell r="FE192">
            <v>369.41800000000001</v>
          </cell>
          <cell r="FF192">
            <v>388.529</v>
          </cell>
          <cell r="FK192">
            <v>32480.284000000007</v>
          </cell>
          <cell r="FL192">
            <v>32931.033000000003</v>
          </cell>
          <cell r="FM192">
            <v>32657.925999999999</v>
          </cell>
          <cell r="FN192">
            <v>725.50599999999997</v>
          </cell>
          <cell r="FO192">
            <v>343.99799999999999</v>
          </cell>
          <cell r="FP192">
            <v>3787.1419999999998</v>
          </cell>
          <cell r="FQ192">
            <v>28074.386999999999</v>
          </cell>
          <cell r="FR192">
            <v>32931.033000000003</v>
          </cell>
          <cell r="FS192">
            <v>0</v>
          </cell>
          <cell r="FU192">
            <v>0.08</v>
          </cell>
          <cell r="FV192">
            <v>-3067.21</v>
          </cell>
          <cell r="FW192">
            <v>0</v>
          </cell>
          <cell r="FX192">
            <v>0</v>
          </cell>
          <cell r="FY192">
            <v>0</v>
          </cell>
          <cell r="FZ192">
            <v>191.2</v>
          </cell>
          <cell r="GA192">
            <v>0.15</v>
          </cell>
          <cell r="GB192">
            <v>-5770.35</v>
          </cell>
          <cell r="GE192">
            <v>0.25</v>
          </cell>
          <cell r="GF192">
            <v>-10323.25</v>
          </cell>
          <cell r="GO192">
            <v>1.2500000000000001E-2</v>
          </cell>
          <cell r="GP192">
            <v>-1066.4000000000001</v>
          </cell>
          <cell r="GQ192" t="str">
            <v xml:space="preserve"> </v>
          </cell>
          <cell r="GR192">
            <v>0</v>
          </cell>
          <cell r="GS192">
            <v>0</v>
          </cell>
          <cell r="GV192">
            <v>0</v>
          </cell>
          <cell r="GW192">
            <v>0</v>
          </cell>
          <cell r="GX192">
            <v>-4133.6100000000006</v>
          </cell>
          <cell r="GY192">
            <v>-16093.6</v>
          </cell>
          <cell r="GZ192">
            <v>-20227.210000000003</v>
          </cell>
          <cell r="HC192">
            <v>-20227.210000000003</v>
          </cell>
          <cell r="HE192">
            <v>2100.8566076369975</v>
          </cell>
          <cell r="HF192">
            <v>5.8453269000000017</v>
          </cell>
          <cell r="HG192">
            <v>701.05402547999893</v>
          </cell>
          <cell r="HH192">
            <v>703.17944254499878</v>
          </cell>
          <cell r="HI192">
            <v>181.82975163199967</v>
          </cell>
          <cell r="HJ192">
            <v>212.11103060000008</v>
          </cell>
          <cell r="HK192">
            <v>119.21361364000022</v>
          </cell>
          <cell r="HL192">
            <v>72.080478568000132</v>
          </cell>
          <cell r="HM192">
            <v>105.54293827199983</v>
          </cell>
        </row>
        <row r="193">
          <cell r="B193" t="str">
            <v>81-20-258</v>
          </cell>
          <cell r="C193" t="str">
            <v>Devon-GTH00086WS</v>
          </cell>
          <cell r="D193" t="str">
            <v>Donegal Hills 2</v>
          </cell>
          <cell r="E193">
            <v>2798</v>
          </cell>
          <cell r="F193">
            <v>3350</v>
          </cell>
          <cell r="H193">
            <v>3.1389</v>
          </cell>
          <cell r="I193">
            <v>3.1389</v>
          </cell>
          <cell r="J193">
            <v>1.1738</v>
          </cell>
          <cell r="K193">
            <v>0.38300000000000001</v>
          </cell>
          <cell r="L193">
            <v>0.23319999999999999</v>
          </cell>
          <cell r="M193">
            <v>0.1273</v>
          </cell>
          <cell r="N193">
            <v>0.1163</v>
          </cell>
          <cell r="O193">
            <v>0.11849999999999999</v>
          </cell>
          <cell r="P193">
            <v>5.2910000000000004</v>
          </cell>
          <cell r="Q193">
            <v>0.96889999999999998</v>
          </cell>
          <cell r="R193">
            <v>1219.3</v>
          </cell>
          <cell r="T193" t="str">
            <v>PriceTableDevonNGL</v>
          </cell>
          <cell r="Y193">
            <v>41325</v>
          </cell>
          <cell r="Z193">
            <v>14.65</v>
          </cell>
          <cell r="AB193">
            <v>2582.2919999999999</v>
          </cell>
          <cell r="AC193">
            <v>3110.44</v>
          </cell>
          <cell r="AE193" t="str">
            <v>Yes</v>
          </cell>
          <cell r="AG193" t="str">
            <v>Yes</v>
          </cell>
          <cell r="AI193">
            <v>0.95</v>
          </cell>
          <cell r="AK193">
            <v>8477.9179999999997</v>
          </cell>
          <cell r="AL193">
            <v>8477.9179999999997</v>
          </cell>
          <cell r="AM193">
            <v>3170.34</v>
          </cell>
          <cell r="AN193">
            <v>1034.452</v>
          </cell>
          <cell r="AO193">
            <v>629.85500000000002</v>
          </cell>
          <cell r="AP193">
            <v>343.827</v>
          </cell>
          <cell r="AQ193">
            <v>314.11700000000002</v>
          </cell>
          <cell r="AR193">
            <v>320.05900000000003</v>
          </cell>
          <cell r="AS193">
            <v>22768.486000000001</v>
          </cell>
          <cell r="AU193">
            <v>8105.5559999999996</v>
          </cell>
          <cell r="AV193">
            <v>8105.5559999999996</v>
          </cell>
          <cell r="AW193">
            <v>3031.0940000000001</v>
          </cell>
          <cell r="AX193">
            <v>989.01800000000003</v>
          </cell>
          <cell r="AY193">
            <v>602.19000000000005</v>
          </cell>
          <cell r="AZ193">
            <v>328.726</v>
          </cell>
          <cell r="BA193">
            <v>300.32100000000003</v>
          </cell>
          <cell r="BB193">
            <v>306.00200000000001</v>
          </cell>
          <cell r="BC193">
            <v>21768.462999999996</v>
          </cell>
          <cell r="BE193">
            <v>57.183</v>
          </cell>
          <cell r="BF193">
            <v>6858.1869999999999</v>
          </cell>
          <cell r="BG193">
            <v>3107.7370000000001</v>
          </cell>
          <cell r="BH193">
            <v>916.28099999999995</v>
          </cell>
          <cell r="BI193">
            <v>670.12800000000004</v>
          </cell>
          <cell r="BJ193">
            <v>336.49</v>
          </cell>
          <cell r="BK193">
            <v>308.84800000000001</v>
          </cell>
          <cell r="BL193">
            <v>321.25</v>
          </cell>
          <cell r="BM193">
            <v>12576.103999999999</v>
          </cell>
          <cell r="BO193">
            <v>57.183</v>
          </cell>
          <cell r="BP193">
            <v>6858.1869999999999</v>
          </cell>
          <cell r="BQ193">
            <v>3107.7370000000001</v>
          </cell>
          <cell r="BR193">
            <v>916.28099999999995</v>
          </cell>
          <cell r="BS193">
            <v>670.12699999999995</v>
          </cell>
          <cell r="BT193">
            <v>336.49</v>
          </cell>
          <cell r="BU193">
            <v>308.84800000000001</v>
          </cell>
          <cell r="BV193">
            <v>321.25099999999998</v>
          </cell>
          <cell r="BW193">
            <v>12576.103999999999</v>
          </cell>
          <cell r="BY193">
            <v>0</v>
          </cell>
          <cell r="BZ193">
            <v>0</v>
          </cell>
          <cell r="CA193">
            <v>0</v>
          </cell>
          <cell r="CB193">
            <v>0</v>
          </cell>
          <cell r="CC193">
            <v>0</v>
          </cell>
          <cell r="CD193">
            <v>0</v>
          </cell>
          <cell r="CE193">
            <v>0</v>
          </cell>
          <cell r="CF193">
            <v>0</v>
          </cell>
          <cell r="CG193">
            <v>0</v>
          </cell>
          <cell r="CI193">
            <v>54.323999999999998</v>
          </cell>
          <cell r="CJ193">
            <v>6515.2780000000002</v>
          </cell>
          <cell r="CK193">
            <v>2952.35</v>
          </cell>
          <cell r="CL193">
            <v>870.46699999999998</v>
          </cell>
          <cell r="CM193">
            <v>636.62199999999996</v>
          </cell>
          <cell r="CN193">
            <v>319.666</v>
          </cell>
          <cell r="CO193">
            <v>293.40600000000001</v>
          </cell>
          <cell r="CP193">
            <v>305.18799999999999</v>
          </cell>
          <cell r="CQ193">
            <v>11947.300999999999</v>
          </cell>
          <cell r="CS193">
            <v>3.3919999999999999</v>
          </cell>
          <cell r="CT193">
            <v>257.90699999999998</v>
          </cell>
          <cell r="CU193">
            <v>113.449</v>
          </cell>
          <cell r="CV193">
            <v>28.16</v>
          </cell>
          <cell r="CW193">
            <v>21.378</v>
          </cell>
          <cell r="CX193">
            <v>9.2539999999999996</v>
          </cell>
          <cell r="CY193">
            <v>8.5690000000000008</v>
          </cell>
          <cell r="CZ193">
            <v>7.8570000000000002</v>
          </cell>
          <cell r="DB193">
            <v>3.415</v>
          </cell>
          <cell r="DC193">
            <v>454.97199999999998</v>
          </cell>
          <cell r="DD193">
            <v>284.55399999999997</v>
          </cell>
          <cell r="DE193">
            <v>91.289000000000001</v>
          </cell>
          <cell r="DF193">
            <v>69.519000000000005</v>
          </cell>
          <cell r="DG193">
            <v>36.905999999999999</v>
          </cell>
          <cell r="DH193">
            <v>34.241999999999997</v>
          </cell>
          <cell r="DI193">
            <v>37.896000000000001</v>
          </cell>
          <cell r="DJ193">
            <v>1012.7929999999999</v>
          </cell>
          <cell r="DL193">
            <v>0.22062000000000001</v>
          </cell>
          <cell r="DM193">
            <v>0.22062000000000001</v>
          </cell>
          <cell r="DN193">
            <v>0.87283500000000003</v>
          </cell>
          <cell r="DO193">
            <v>1.1972959999999999</v>
          </cell>
          <cell r="DP193">
            <v>1.18468</v>
          </cell>
          <cell r="DQ193">
            <v>1.986728</v>
          </cell>
          <cell r="DS193">
            <v>0</v>
          </cell>
          <cell r="DT193">
            <v>0</v>
          </cell>
          <cell r="DU193">
            <v>0</v>
          </cell>
          <cell r="DV193">
            <v>0</v>
          </cell>
          <cell r="DW193">
            <v>0</v>
          </cell>
          <cell r="DX193">
            <v>0</v>
          </cell>
          <cell r="DY193">
            <v>0</v>
          </cell>
          <cell r="DZ193">
            <v>0</v>
          </cell>
          <cell r="EA193">
            <v>0</v>
          </cell>
          <cell r="EC193">
            <v>0</v>
          </cell>
          <cell r="ED193">
            <v>0</v>
          </cell>
          <cell r="EE193">
            <v>0</v>
          </cell>
          <cell r="EF193">
            <v>0</v>
          </cell>
          <cell r="EG193">
            <v>0</v>
          </cell>
          <cell r="EH193">
            <v>0</v>
          </cell>
          <cell r="EI193">
            <v>0</v>
          </cell>
          <cell r="EJ193">
            <v>0</v>
          </cell>
          <cell r="EK193">
            <v>0</v>
          </cell>
          <cell r="EM193">
            <v>58.593000000000004</v>
          </cell>
          <cell r="EN193">
            <v>59.146000000000001</v>
          </cell>
          <cell r="ES193">
            <v>97.08</v>
          </cell>
          <cell r="ET193">
            <v>109.449</v>
          </cell>
          <cell r="EX193">
            <v>2700.92</v>
          </cell>
          <cell r="EY193">
            <v>3240.5509999999999</v>
          </cell>
          <cell r="FA193">
            <v>0.64400000000000002</v>
          </cell>
          <cell r="FB193">
            <v>0.77100000000000002</v>
          </cell>
          <cell r="FC193">
            <v>57.966000000000001</v>
          </cell>
          <cell r="FD193">
            <v>72.585999999999999</v>
          </cell>
          <cell r="FE193">
            <v>26.77</v>
          </cell>
          <cell r="FF193">
            <v>31.52</v>
          </cell>
          <cell r="FK193">
            <v>2168.6119999999996</v>
          </cell>
          <cell r="FL193">
            <v>2198.7069999999999</v>
          </cell>
          <cell r="FM193">
            <v>2180.4720000000002</v>
          </cell>
          <cell r="FN193">
            <v>48.44</v>
          </cell>
          <cell r="FO193">
            <v>22.968</v>
          </cell>
          <cell r="FP193">
            <v>252.85599999999999</v>
          </cell>
          <cell r="FQ193">
            <v>1874.443</v>
          </cell>
          <cell r="FR193">
            <v>2198.7069999999999</v>
          </cell>
          <cell r="FS193">
            <v>0</v>
          </cell>
          <cell r="FU193">
            <v>0.08</v>
          </cell>
          <cell r="FV193">
            <v>-248.84</v>
          </cell>
          <cell r="FW193">
            <v>0</v>
          </cell>
          <cell r="FX193">
            <v>0</v>
          </cell>
          <cell r="FY193">
            <v>0</v>
          </cell>
          <cell r="FZ193">
            <v>194</v>
          </cell>
          <cell r="GA193">
            <v>0.15</v>
          </cell>
          <cell r="GB193">
            <v>-419.7</v>
          </cell>
          <cell r="GE193">
            <v>0.25</v>
          </cell>
          <cell r="GF193">
            <v>-837.5</v>
          </cell>
          <cell r="GO193">
            <v>1.2500000000000001E-2</v>
          </cell>
          <cell r="GP193">
            <v>-149.34</v>
          </cell>
          <cell r="GQ193" t="str">
            <v>81-21-258</v>
          </cell>
          <cell r="GR193">
            <v>558</v>
          </cell>
          <cell r="GS193">
            <v>-200</v>
          </cell>
          <cell r="GV193">
            <v>0</v>
          </cell>
          <cell r="GW193">
            <v>0</v>
          </cell>
          <cell r="GX193">
            <v>-398.18</v>
          </cell>
          <cell r="GY193">
            <v>-1457.2</v>
          </cell>
          <cell r="GZ193">
            <v>-1855.3799999999999</v>
          </cell>
          <cell r="HC193">
            <v>-1855.3799999999999</v>
          </cell>
          <cell r="HE193">
            <v>402.47194611300017</v>
          </cell>
          <cell r="HF193">
            <v>0.63075258000000045</v>
          </cell>
          <cell r="HG193">
            <v>75.652583579999927</v>
          </cell>
          <cell r="HH193">
            <v>135.62721214500016</v>
          </cell>
          <cell r="HI193">
            <v>54.852918943999953</v>
          </cell>
          <cell r="HJ193">
            <v>39.6938880800001</v>
          </cell>
          <cell r="HK193">
            <v>33.424711872000024</v>
          </cell>
          <cell r="HL193">
            <v>30.679053776000014</v>
          </cell>
          <cell r="HM193">
            <v>31.910825136000025</v>
          </cell>
        </row>
        <row r="194">
          <cell r="B194" t="str">
            <v>81-20-259</v>
          </cell>
          <cell r="C194" t="str">
            <v>Devon-GTH00086WS</v>
          </cell>
          <cell r="D194" t="str">
            <v>Donegal Hills 3</v>
          </cell>
          <cell r="E194">
            <v>4916</v>
          </cell>
          <cell r="F194">
            <v>6059</v>
          </cell>
          <cell r="H194">
            <v>3.0653000000000001</v>
          </cell>
          <cell r="I194">
            <v>3.0653000000000001</v>
          </cell>
          <cell r="J194">
            <v>1.1734</v>
          </cell>
          <cell r="K194">
            <v>0.39839999999999998</v>
          </cell>
          <cell r="L194">
            <v>0.24690000000000001</v>
          </cell>
          <cell r="M194">
            <v>0.1489</v>
          </cell>
          <cell r="N194">
            <v>0.13789999999999999</v>
          </cell>
          <cell r="O194">
            <v>0.43120000000000003</v>
          </cell>
          <cell r="P194">
            <v>5.6020000000000003</v>
          </cell>
          <cell r="Q194">
            <v>1.0008999999999999</v>
          </cell>
          <cell r="R194">
            <v>1253.8</v>
          </cell>
          <cell r="T194" t="str">
            <v>PriceTableDevonNGL</v>
          </cell>
          <cell r="Y194">
            <v>41422</v>
          </cell>
          <cell r="Z194">
            <v>14.65</v>
          </cell>
          <cell r="AB194">
            <v>4532.2110000000002</v>
          </cell>
          <cell r="AC194">
            <v>5625.72</v>
          </cell>
          <cell r="AE194" t="str">
            <v>Yes</v>
          </cell>
          <cell r="AG194" t="str">
            <v>Yes</v>
          </cell>
          <cell r="AI194">
            <v>0.95</v>
          </cell>
          <cell r="AK194">
            <v>14530.8</v>
          </cell>
          <cell r="AL194">
            <v>14530.8</v>
          </cell>
          <cell r="AM194">
            <v>5562.4049999999997</v>
          </cell>
          <cell r="AN194">
            <v>1888.5820000000001</v>
          </cell>
          <cell r="AO194">
            <v>1170.4090000000001</v>
          </cell>
          <cell r="AP194">
            <v>705.84799999999996</v>
          </cell>
          <cell r="AQ194">
            <v>653.70399999999995</v>
          </cell>
          <cell r="AR194">
            <v>2044.068</v>
          </cell>
          <cell r="AS194">
            <v>41086.615999999995</v>
          </cell>
          <cell r="AU194">
            <v>13892.585999999999</v>
          </cell>
          <cell r="AV194">
            <v>13892.585999999999</v>
          </cell>
          <cell r="AW194">
            <v>5318.0959999999995</v>
          </cell>
          <cell r="AX194">
            <v>1805.633</v>
          </cell>
          <cell r="AY194">
            <v>1119.0029999999999</v>
          </cell>
          <cell r="AZ194">
            <v>674.846</v>
          </cell>
          <cell r="BA194">
            <v>624.99199999999996</v>
          </cell>
          <cell r="BB194">
            <v>1954.289</v>
          </cell>
          <cell r="BC194">
            <v>39282.030999999988</v>
          </cell>
          <cell r="BE194">
            <v>98.009</v>
          </cell>
          <cell r="BF194">
            <v>11754.647999999999</v>
          </cell>
          <cell r="BG194">
            <v>5452.567</v>
          </cell>
          <cell r="BH194">
            <v>1672.8389999999999</v>
          </cell>
          <cell r="BI194">
            <v>1245.2460000000001</v>
          </cell>
          <cell r="BJ194">
            <v>690.78599999999994</v>
          </cell>
          <cell r="BK194">
            <v>642.73800000000006</v>
          </cell>
          <cell r="BL194">
            <v>2051.6770000000001</v>
          </cell>
          <cell r="BM194">
            <v>23608.51</v>
          </cell>
          <cell r="BO194">
            <v>98.009</v>
          </cell>
          <cell r="BP194">
            <v>11754.647999999999</v>
          </cell>
          <cell r="BQ194">
            <v>5452.567</v>
          </cell>
          <cell r="BR194">
            <v>1672.8389999999999</v>
          </cell>
          <cell r="BS194">
            <v>1245.2460000000001</v>
          </cell>
          <cell r="BT194">
            <v>690.78599999999994</v>
          </cell>
          <cell r="BU194">
            <v>642.73800000000006</v>
          </cell>
          <cell r="BV194">
            <v>2051.6759999999999</v>
          </cell>
          <cell r="BW194">
            <v>23608.508999999998</v>
          </cell>
          <cell r="BY194">
            <v>0</v>
          </cell>
          <cell r="BZ194">
            <v>0</v>
          </cell>
          <cell r="CA194">
            <v>0</v>
          </cell>
          <cell r="CB194">
            <v>0</v>
          </cell>
          <cell r="CC194">
            <v>0</v>
          </cell>
          <cell r="CD194">
            <v>0</v>
          </cell>
          <cell r="CE194">
            <v>0</v>
          </cell>
          <cell r="CF194">
            <v>0</v>
          </cell>
          <cell r="CG194">
            <v>0</v>
          </cell>
          <cell r="CI194">
            <v>93.108999999999995</v>
          </cell>
          <cell r="CJ194">
            <v>11166.915999999999</v>
          </cell>
          <cell r="CK194">
            <v>5179.9390000000003</v>
          </cell>
          <cell r="CL194">
            <v>1589.1969999999999</v>
          </cell>
          <cell r="CM194">
            <v>1182.9839999999999</v>
          </cell>
          <cell r="CN194">
            <v>656.24699999999996</v>
          </cell>
          <cell r="CO194">
            <v>610.601</v>
          </cell>
          <cell r="CP194">
            <v>1949.0930000000001</v>
          </cell>
          <cell r="CQ194">
            <v>22428.085999999999</v>
          </cell>
          <cell r="CS194">
            <v>5.8140000000000001</v>
          </cell>
          <cell r="CT194">
            <v>442.04199999999997</v>
          </cell>
          <cell r="CU194">
            <v>199.048</v>
          </cell>
          <cell r="CV194">
            <v>51.411999999999999</v>
          </cell>
          <cell r="CW194">
            <v>39.725000000000001</v>
          </cell>
          <cell r="CX194">
            <v>18.997</v>
          </cell>
          <cell r="CY194">
            <v>17.832999999999998</v>
          </cell>
          <cell r="CZ194">
            <v>50.177</v>
          </cell>
          <cell r="DB194">
            <v>5.8540000000000001</v>
          </cell>
          <cell r="DC194">
            <v>779.803</v>
          </cell>
          <cell r="DD194">
            <v>499.25299999999999</v>
          </cell>
          <cell r="DE194">
            <v>166.66499999999999</v>
          </cell>
          <cell r="DF194">
            <v>129.18199999999999</v>
          </cell>
          <cell r="DG194">
            <v>75.765000000000001</v>
          </cell>
          <cell r="DH194">
            <v>71.260000000000005</v>
          </cell>
          <cell r="DI194">
            <v>242.02199999999999</v>
          </cell>
          <cell r="DJ194">
            <v>1969.8040000000001</v>
          </cell>
          <cell r="DL194">
            <v>0.22062000000000001</v>
          </cell>
          <cell r="DM194">
            <v>0.22062000000000001</v>
          </cell>
          <cell r="DN194">
            <v>0.87283500000000003</v>
          </cell>
          <cell r="DO194">
            <v>1.1972959999999999</v>
          </cell>
          <cell r="DP194">
            <v>1.18468</v>
          </cell>
          <cell r="DQ194">
            <v>1.986728</v>
          </cell>
          <cell r="DS194">
            <v>0</v>
          </cell>
          <cell r="DT194">
            <v>0</v>
          </cell>
          <cell r="DU194">
            <v>0</v>
          </cell>
          <cell r="DV194">
            <v>0</v>
          </cell>
          <cell r="DW194">
            <v>0</v>
          </cell>
          <cell r="DX194">
            <v>0</v>
          </cell>
          <cell r="DY194">
            <v>0</v>
          </cell>
          <cell r="DZ194">
            <v>0</v>
          </cell>
          <cell r="EA194">
            <v>0</v>
          </cell>
          <cell r="EC194">
            <v>0</v>
          </cell>
          <cell r="ED194">
            <v>0</v>
          </cell>
          <cell r="EE194">
            <v>0</v>
          </cell>
          <cell r="EF194">
            <v>0</v>
          </cell>
          <cell r="EG194">
            <v>0</v>
          </cell>
          <cell r="EH194">
            <v>0</v>
          </cell>
          <cell r="EI194">
            <v>0</v>
          </cell>
          <cell r="EJ194">
            <v>0</v>
          </cell>
          <cell r="EK194">
            <v>0</v>
          </cell>
          <cell r="EM194">
            <v>105.973</v>
          </cell>
          <cell r="EN194">
            <v>106.974</v>
          </cell>
          <cell r="ES194">
            <v>175.583</v>
          </cell>
          <cell r="ET194">
            <v>197.95500000000001</v>
          </cell>
          <cell r="EX194">
            <v>4740.4170000000004</v>
          </cell>
          <cell r="EY194">
            <v>5861.0450000000001</v>
          </cell>
          <cell r="FA194">
            <v>1.1299999999999999</v>
          </cell>
          <cell r="FB194">
            <v>1.395</v>
          </cell>
          <cell r="FC194">
            <v>101.738</v>
          </cell>
          <cell r="FD194">
            <v>131.28399999999999</v>
          </cell>
          <cell r="FE194">
            <v>46.984000000000002</v>
          </cell>
          <cell r="FF194">
            <v>57.01</v>
          </cell>
          <cell r="FK194">
            <v>3784.2669999999998</v>
          </cell>
          <cell r="FL194">
            <v>3836.7840000000001</v>
          </cell>
          <cell r="FM194">
            <v>3804.9639999999999</v>
          </cell>
          <cell r="FN194">
            <v>84.528000000000006</v>
          </cell>
          <cell r="FO194">
            <v>40.079000000000001</v>
          </cell>
          <cell r="FP194">
            <v>441.23899999999998</v>
          </cell>
          <cell r="FQ194">
            <v>3270.9369999999999</v>
          </cell>
          <cell r="FR194">
            <v>3836.7840000000001</v>
          </cell>
          <cell r="FS194">
            <v>0</v>
          </cell>
          <cell r="FU194">
            <v>0.08</v>
          </cell>
          <cell r="FV194">
            <v>-450.06</v>
          </cell>
          <cell r="FW194">
            <v>0</v>
          </cell>
          <cell r="FX194">
            <v>0</v>
          </cell>
          <cell r="FY194">
            <v>0</v>
          </cell>
          <cell r="FZ194">
            <v>195.8</v>
          </cell>
          <cell r="GA194">
            <v>0.15</v>
          </cell>
          <cell r="GB194">
            <v>-737.4</v>
          </cell>
          <cell r="GE194">
            <v>0.25</v>
          </cell>
          <cell r="GF194">
            <v>-1514.75</v>
          </cell>
          <cell r="GO194">
            <v>1.2500000000000001E-2</v>
          </cell>
          <cell r="GP194">
            <v>-280.35000000000002</v>
          </cell>
          <cell r="GQ194" t="str">
            <v>81-21-259</v>
          </cell>
          <cell r="GR194">
            <v>6</v>
          </cell>
          <cell r="GS194">
            <v>-200</v>
          </cell>
          <cell r="GV194">
            <v>0</v>
          </cell>
          <cell r="GW194">
            <v>0</v>
          </cell>
          <cell r="GX194">
            <v>-730.41000000000008</v>
          </cell>
          <cell r="GY194">
            <v>-2452.15</v>
          </cell>
          <cell r="GZ194">
            <v>-3182.56</v>
          </cell>
          <cell r="HC194">
            <v>-3182.56</v>
          </cell>
          <cell r="HE194">
            <v>878.88409169200008</v>
          </cell>
          <cell r="HF194">
            <v>1.0810380000000013</v>
          </cell>
          <cell r="HG194">
            <v>129.66543383999999</v>
          </cell>
          <cell r="HH194">
            <v>237.95926037999973</v>
          </cell>
          <cell r="HI194">
            <v>100.14423203200006</v>
          </cell>
          <cell r="HJ194">
            <v>73.760546160000203</v>
          </cell>
          <cell r="HK194">
            <v>68.619598391999972</v>
          </cell>
          <cell r="HL194">
            <v>63.847477736000116</v>
          </cell>
          <cell r="HM194">
            <v>203.80650515200011</v>
          </cell>
        </row>
        <row r="195">
          <cell r="B195" t="str">
            <v>81-20-265</v>
          </cell>
          <cell r="C195" t="str">
            <v>Devon-GTH00086WS</v>
          </cell>
          <cell r="D195" t="str">
            <v>McMahon 3H</v>
          </cell>
          <cell r="E195">
            <v>9483</v>
          </cell>
          <cell r="F195">
            <v>10664</v>
          </cell>
          <cell r="H195">
            <v>2.5985999999999998</v>
          </cell>
          <cell r="I195">
            <v>2.5985999999999998</v>
          </cell>
          <cell r="J195">
            <v>0.72330000000000005</v>
          </cell>
          <cell r="K195">
            <v>0.19189999999999999</v>
          </cell>
          <cell r="L195">
            <v>0.1714</v>
          </cell>
          <cell r="M195">
            <v>7.2900000000000006E-2</v>
          </cell>
          <cell r="N195">
            <v>4.87E-2</v>
          </cell>
          <cell r="O195">
            <v>8.3699999999999997E-2</v>
          </cell>
          <cell r="P195">
            <v>3.8904999999999998</v>
          </cell>
          <cell r="Q195">
            <v>1.3814</v>
          </cell>
          <cell r="R195">
            <v>1144.3</v>
          </cell>
          <cell r="T195" t="str">
            <v>PriceTableDevonNGL</v>
          </cell>
          <cell r="Y195">
            <v>41446</v>
          </cell>
          <cell r="Z195">
            <v>14.65</v>
          </cell>
          <cell r="AB195">
            <v>8771.0349999999999</v>
          </cell>
          <cell r="AC195">
            <v>9901.4150000000009</v>
          </cell>
          <cell r="AE195" t="str">
            <v>Yes</v>
          </cell>
          <cell r="AG195" t="str">
            <v>Yes</v>
          </cell>
          <cell r="AI195">
            <v>0.95</v>
          </cell>
          <cell r="AK195">
            <v>23839.475999999999</v>
          </cell>
          <cell r="AL195">
            <v>23839.475999999999</v>
          </cell>
          <cell r="AM195">
            <v>6635.5320000000002</v>
          </cell>
          <cell r="AN195">
            <v>1760.4849999999999</v>
          </cell>
          <cell r="AO195">
            <v>1572.4179999999999</v>
          </cell>
          <cell r="AP195">
            <v>668.78200000000004</v>
          </cell>
          <cell r="AQ195">
            <v>446.77199999999999</v>
          </cell>
          <cell r="AR195">
            <v>767.86099999999999</v>
          </cell>
          <cell r="AS195">
            <v>59530.801999999989</v>
          </cell>
          <cell r="AU195">
            <v>22792.412</v>
          </cell>
          <cell r="AV195">
            <v>22792.412</v>
          </cell>
          <cell r="AW195">
            <v>6344.09</v>
          </cell>
          <cell r="AX195">
            <v>1683.162</v>
          </cell>
          <cell r="AY195">
            <v>1503.355</v>
          </cell>
          <cell r="AZ195">
            <v>639.40800000000002</v>
          </cell>
          <cell r="BA195">
            <v>427.149</v>
          </cell>
          <cell r="BB195">
            <v>734.13599999999997</v>
          </cell>
          <cell r="BC195">
            <v>56916.124000000003</v>
          </cell>
          <cell r="BE195">
            <v>160.79499999999999</v>
          </cell>
          <cell r="BF195">
            <v>19284.874</v>
          </cell>
          <cell r="BG195">
            <v>6504.5039999999999</v>
          </cell>
          <cell r="BH195">
            <v>1559.375</v>
          </cell>
          <cell r="BI195">
            <v>1672.9590000000001</v>
          </cell>
          <cell r="BJ195">
            <v>654.51099999999997</v>
          </cell>
          <cell r="BK195">
            <v>439.27699999999999</v>
          </cell>
          <cell r="BL195">
            <v>770.71900000000005</v>
          </cell>
          <cell r="BM195">
            <v>31047.013999999996</v>
          </cell>
          <cell r="BO195">
            <v>160.79499999999999</v>
          </cell>
          <cell r="BP195">
            <v>19284.874</v>
          </cell>
          <cell r="BQ195">
            <v>6504.5039999999999</v>
          </cell>
          <cell r="BR195">
            <v>1559.375</v>
          </cell>
          <cell r="BS195">
            <v>1672.9590000000001</v>
          </cell>
          <cell r="BT195">
            <v>654.51099999999997</v>
          </cell>
          <cell r="BU195">
            <v>439.27699999999999</v>
          </cell>
          <cell r="BV195">
            <v>770.72</v>
          </cell>
          <cell r="BW195">
            <v>31047.014999999996</v>
          </cell>
          <cell r="BY195">
            <v>0</v>
          </cell>
          <cell r="BZ195">
            <v>0</v>
          </cell>
          <cell r="CA195">
            <v>0</v>
          </cell>
          <cell r="CB195">
            <v>0</v>
          </cell>
          <cell r="CC195">
            <v>0</v>
          </cell>
          <cell r="CD195">
            <v>0</v>
          </cell>
          <cell r="CE195">
            <v>0</v>
          </cell>
          <cell r="CF195">
            <v>0</v>
          </cell>
          <cell r="CG195">
            <v>0</v>
          </cell>
          <cell r="CI195">
            <v>152.755</v>
          </cell>
          <cell r="CJ195">
            <v>18320.63</v>
          </cell>
          <cell r="CK195">
            <v>6179.2790000000005</v>
          </cell>
          <cell r="CL195">
            <v>1481.4059999999999</v>
          </cell>
          <cell r="CM195">
            <v>1589.3109999999999</v>
          </cell>
          <cell r="CN195">
            <v>621.78499999999997</v>
          </cell>
          <cell r="CO195">
            <v>417.31299999999999</v>
          </cell>
          <cell r="CP195">
            <v>732.18299999999999</v>
          </cell>
          <cell r="CQ195">
            <v>29494.662000000004</v>
          </cell>
          <cell r="CS195">
            <v>9.5389999999999997</v>
          </cell>
          <cell r="CT195">
            <v>725.221</v>
          </cell>
          <cell r="CU195">
            <v>237.44900000000001</v>
          </cell>
          <cell r="CV195">
            <v>47.923999999999999</v>
          </cell>
          <cell r="CW195">
            <v>53.369</v>
          </cell>
          <cell r="CX195">
            <v>17.998999999999999</v>
          </cell>
          <cell r="CY195">
            <v>12.188000000000001</v>
          </cell>
          <cell r="CZ195">
            <v>18.849</v>
          </cell>
          <cell r="DB195">
            <v>9.6039999999999992</v>
          </cell>
          <cell r="DC195">
            <v>1279.3589999999999</v>
          </cell>
          <cell r="DD195">
            <v>595.572</v>
          </cell>
          <cell r="DE195">
            <v>155.36099999999999</v>
          </cell>
          <cell r="DF195">
            <v>173.553</v>
          </cell>
          <cell r="DG195">
            <v>71.787000000000006</v>
          </cell>
          <cell r="DH195">
            <v>48.703000000000003</v>
          </cell>
          <cell r="DI195">
            <v>90.915999999999997</v>
          </cell>
          <cell r="DJ195">
            <v>2424.8549999999996</v>
          </cell>
          <cell r="DL195">
            <v>0.22062000000000001</v>
          </cell>
          <cell r="DM195">
            <v>0.22062000000000001</v>
          </cell>
          <cell r="DN195">
            <v>0.87283500000000003</v>
          </cell>
          <cell r="DO195">
            <v>1.1972959999999999</v>
          </cell>
          <cell r="DP195">
            <v>1.18468</v>
          </cell>
          <cell r="DQ195">
            <v>1.986728</v>
          </cell>
          <cell r="DS195">
            <v>0</v>
          </cell>
          <cell r="DT195">
            <v>0</v>
          </cell>
          <cell r="DU195">
            <v>0</v>
          </cell>
          <cell r="DV195">
            <v>0</v>
          </cell>
          <cell r="DW195">
            <v>0</v>
          </cell>
          <cell r="DX195">
            <v>0</v>
          </cell>
          <cell r="DY195">
            <v>0</v>
          </cell>
          <cell r="DZ195">
            <v>0</v>
          </cell>
          <cell r="EA195">
            <v>0</v>
          </cell>
          <cell r="EC195">
            <v>0</v>
          </cell>
          <cell r="ED195">
            <v>0</v>
          </cell>
          <cell r="EE195">
            <v>0</v>
          </cell>
          <cell r="EF195">
            <v>0</v>
          </cell>
          <cell r="EG195">
            <v>0</v>
          </cell>
          <cell r="EH195">
            <v>0</v>
          </cell>
          <cell r="EI195">
            <v>0</v>
          </cell>
          <cell r="EJ195">
            <v>0</v>
          </cell>
          <cell r="EK195">
            <v>0</v>
          </cell>
          <cell r="EM195">
            <v>186.51599999999999</v>
          </cell>
          <cell r="EN195">
            <v>188.27799999999999</v>
          </cell>
          <cell r="ES195">
            <v>309.03100000000001</v>
          </cell>
          <cell r="ET195">
            <v>348.40600000000001</v>
          </cell>
          <cell r="EX195">
            <v>9173.9689999999991</v>
          </cell>
          <cell r="EY195">
            <v>10315.593999999999</v>
          </cell>
          <cell r="FA195">
            <v>2.1869999999999998</v>
          </cell>
          <cell r="FB195">
            <v>2.4550000000000001</v>
          </cell>
          <cell r="FC195">
            <v>196.88900000000001</v>
          </cell>
          <cell r="FD195">
            <v>231.06299999999999</v>
          </cell>
          <cell r="FE195">
            <v>90.926000000000002</v>
          </cell>
          <cell r="FF195">
            <v>100.33799999999999</v>
          </cell>
          <cell r="FK195">
            <v>7702.4609999999993</v>
          </cell>
          <cell r="FL195">
            <v>7809.3530000000001</v>
          </cell>
          <cell r="FM195">
            <v>7744.5879999999997</v>
          </cell>
          <cell r="FN195">
            <v>172.048</v>
          </cell>
          <cell r="FO195">
            <v>81.576999999999998</v>
          </cell>
          <cell r="FP195">
            <v>898.09299999999996</v>
          </cell>
          <cell r="FQ195">
            <v>6657.6350000000002</v>
          </cell>
          <cell r="FR195">
            <v>7809.3530000000001</v>
          </cell>
          <cell r="FS195">
            <v>0</v>
          </cell>
          <cell r="FU195">
            <v>0.08</v>
          </cell>
          <cell r="FV195">
            <v>-792.11</v>
          </cell>
          <cell r="FW195">
            <v>0</v>
          </cell>
          <cell r="FX195">
            <v>0</v>
          </cell>
          <cell r="FY195">
            <v>0</v>
          </cell>
          <cell r="FZ195">
            <v>148.6</v>
          </cell>
          <cell r="GA195">
            <v>0.27</v>
          </cell>
          <cell r="GB195">
            <v>-2560.41</v>
          </cell>
          <cell r="GE195">
            <v>0.25</v>
          </cell>
          <cell r="GF195">
            <v>-2666</v>
          </cell>
          <cell r="GO195">
            <v>1.2500000000000001E-2</v>
          </cell>
          <cell r="GP195">
            <v>-368.68</v>
          </cell>
          <cell r="GQ195" t="str">
            <v xml:space="preserve"> </v>
          </cell>
          <cell r="GR195">
            <v>0</v>
          </cell>
          <cell r="GS195">
            <v>0</v>
          </cell>
          <cell r="GV195">
            <v>0</v>
          </cell>
          <cell r="GW195">
            <v>0</v>
          </cell>
          <cell r="GX195">
            <v>-1160.79</v>
          </cell>
          <cell r="GY195">
            <v>-5226.41</v>
          </cell>
          <cell r="GZ195">
            <v>-6387.2000000000007</v>
          </cell>
          <cell r="HC195">
            <v>-6387.2000000000007</v>
          </cell>
          <cell r="HE195">
            <v>876.03584794699952</v>
          </cell>
          <cell r="HF195">
            <v>1.7737847999999983</v>
          </cell>
          <cell r="HG195">
            <v>212.73151127999975</v>
          </cell>
          <cell r="HH195">
            <v>283.86776287499953</v>
          </cell>
          <cell r="HI195">
            <v>93.35197182400006</v>
          </cell>
          <cell r="HJ195">
            <v>99.096112640000158</v>
          </cell>
          <cell r="HK195">
            <v>65.017660527999993</v>
          </cell>
          <cell r="HL195">
            <v>43.636493791999996</v>
          </cell>
          <cell r="HM195">
            <v>76.560550208000123</v>
          </cell>
        </row>
        <row r="196">
          <cell r="B196" t="str">
            <v>84-10-206</v>
          </cell>
          <cell r="C196" t="str">
            <v>Devon-GTH00086BB</v>
          </cell>
          <cell r="D196" t="str">
            <v>Hencken A and B 1</v>
          </cell>
          <cell r="E196">
            <v>525869</v>
          </cell>
          <cell r="F196">
            <v>595151</v>
          </cell>
          <cell r="H196">
            <v>2.6698</v>
          </cell>
          <cell r="I196">
            <v>2.6698</v>
          </cell>
          <cell r="J196">
            <v>0.7883</v>
          </cell>
          <cell r="K196">
            <v>0.20979999999999999</v>
          </cell>
          <cell r="L196">
            <v>0.15620000000000001</v>
          </cell>
          <cell r="M196">
            <v>7.1499999999999994E-2</v>
          </cell>
          <cell r="N196">
            <v>5.5300000000000002E-2</v>
          </cell>
          <cell r="O196">
            <v>0.17510000000000001</v>
          </cell>
          <cell r="P196">
            <v>4.1260000000000003</v>
          </cell>
          <cell r="Q196">
            <v>1.7693000000000001</v>
          </cell>
          <cell r="R196">
            <v>1154.4000000000001</v>
          </cell>
          <cell r="T196" t="str">
            <v>PriceTableDevonNGL</v>
          </cell>
          <cell r="Y196">
            <v>41386</v>
          </cell>
          <cell r="Z196">
            <v>14.65</v>
          </cell>
          <cell r="AB196">
            <v>486976.49699999997</v>
          </cell>
          <cell r="AC196">
            <v>553168.87699999998</v>
          </cell>
          <cell r="AE196" t="str">
            <v>Yes</v>
          </cell>
          <cell r="AG196" t="str">
            <v>Yes</v>
          </cell>
          <cell r="AI196">
            <v>0.95</v>
          </cell>
          <cell r="AK196">
            <v>1359856.743</v>
          </cell>
          <cell r="AL196">
            <v>1359856.743</v>
          </cell>
          <cell r="AM196">
            <v>401518.86700000003</v>
          </cell>
          <cell r="AN196">
            <v>106861.167</v>
          </cell>
          <cell r="AO196">
            <v>79560.126000000004</v>
          </cell>
          <cell r="AP196">
            <v>36418.366999999998</v>
          </cell>
          <cell r="AQ196">
            <v>28166.933000000001</v>
          </cell>
          <cell r="AR196">
            <v>89186.798999999999</v>
          </cell>
          <cell r="AS196">
            <v>3461425.7450000006</v>
          </cell>
          <cell r="AU196">
            <v>1300129.852</v>
          </cell>
          <cell r="AV196">
            <v>1300129.852</v>
          </cell>
          <cell r="AW196">
            <v>383883.57299999997</v>
          </cell>
          <cell r="AX196">
            <v>102167.66899999999</v>
          </cell>
          <cell r="AY196">
            <v>76065.729000000007</v>
          </cell>
          <cell r="AZ196">
            <v>34818.82</v>
          </cell>
          <cell r="BA196">
            <v>26929.8</v>
          </cell>
          <cell r="BB196">
            <v>85269.585000000006</v>
          </cell>
          <cell r="BC196">
            <v>3309394.879999999</v>
          </cell>
          <cell r="BE196">
            <v>9172.1059999999998</v>
          </cell>
          <cell r="BF196">
            <v>1100052.1129999999</v>
          </cell>
          <cell r="BG196">
            <v>393590.28</v>
          </cell>
          <cell r="BH196">
            <v>94653.831999999995</v>
          </cell>
          <cell r="BI196">
            <v>84647.251999999993</v>
          </cell>
          <cell r="BJ196">
            <v>35641.233999999997</v>
          </cell>
          <cell r="BK196">
            <v>27694.434000000001</v>
          </cell>
          <cell r="BL196">
            <v>89518.782999999996</v>
          </cell>
          <cell r="BM196">
            <v>1834970.0339999998</v>
          </cell>
          <cell r="BO196">
            <v>9172.1059999999998</v>
          </cell>
          <cell r="BP196">
            <v>1100052.1129999999</v>
          </cell>
          <cell r="BQ196">
            <v>393590.28</v>
          </cell>
          <cell r="BR196">
            <v>94653.831999999995</v>
          </cell>
          <cell r="BS196">
            <v>84647.251000000004</v>
          </cell>
          <cell r="BT196">
            <v>35641.233999999997</v>
          </cell>
          <cell r="BU196">
            <v>27694.434000000001</v>
          </cell>
          <cell r="BV196">
            <v>89518.782999999996</v>
          </cell>
          <cell r="BW196">
            <v>1834970.0329999996</v>
          </cell>
          <cell r="BY196">
            <v>0</v>
          </cell>
          <cell r="BZ196">
            <v>0</v>
          </cell>
          <cell r="CA196">
            <v>0</v>
          </cell>
          <cell r="CB196">
            <v>0</v>
          </cell>
          <cell r="CC196">
            <v>0</v>
          </cell>
          <cell r="CD196">
            <v>0</v>
          </cell>
          <cell r="CE196">
            <v>0</v>
          </cell>
          <cell r="CF196">
            <v>0</v>
          </cell>
          <cell r="CG196">
            <v>0</v>
          </cell>
          <cell r="CI196">
            <v>8713.5010000000002</v>
          </cell>
          <cell r="CJ196">
            <v>1045049.507</v>
          </cell>
          <cell r="CK196">
            <v>373910.766</v>
          </cell>
          <cell r="CL196">
            <v>89921.14</v>
          </cell>
          <cell r="CM196">
            <v>80414.888999999996</v>
          </cell>
          <cell r="CN196">
            <v>33859.171999999999</v>
          </cell>
          <cell r="CO196">
            <v>26309.712</v>
          </cell>
          <cell r="CP196">
            <v>85042.843999999997</v>
          </cell>
          <cell r="CQ196">
            <v>1743221.531</v>
          </cell>
          <cell r="CS196">
            <v>544.14599999999996</v>
          </cell>
          <cell r="CT196">
            <v>41368.237999999998</v>
          </cell>
          <cell r="CU196">
            <v>14368.14</v>
          </cell>
          <cell r="CV196">
            <v>2909.009</v>
          </cell>
          <cell r="CW196">
            <v>2700.3359999999998</v>
          </cell>
          <cell r="CX196">
            <v>980.14400000000001</v>
          </cell>
          <cell r="CY196">
            <v>768.39599999999996</v>
          </cell>
          <cell r="CZ196">
            <v>2189.335</v>
          </cell>
          <cell r="DB196">
            <v>547.84100000000001</v>
          </cell>
          <cell r="DC196">
            <v>72977.456999999995</v>
          </cell>
          <cell r="DD196">
            <v>36038.307000000001</v>
          </cell>
          <cell r="DE196">
            <v>9430.3610000000008</v>
          </cell>
          <cell r="DF196">
            <v>8781.3060000000005</v>
          </cell>
          <cell r="DG196">
            <v>3909.13</v>
          </cell>
          <cell r="DH196">
            <v>3070.482</v>
          </cell>
          <cell r="DI196">
            <v>10559.904</v>
          </cell>
          <cell r="DJ196">
            <v>145314.788</v>
          </cell>
          <cell r="DL196">
            <v>0.22062000000000001</v>
          </cell>
          <cell r="DM196">
            <v>0.22062000000000001</v>
          </cell>
          <cell r="DN196">
            <v>0.87283500000000003</v>
          </cell>
          <cell r="DO196">
            <v>1.1972959999999999</v>
          </cell>
          <cell r="DP196">
            <v>1.18468</v>
          </cell>
          <cell r="DQ196">
            <v>1.986728</v>
          </cell>
          <cell r="DS196">
            <v>0</v>
          </cell>
          <cell r="DT196">
            <v>0</v>
          </cell>
          <cell r="DU196">
            <v>0</v>
          </cell>
          <cell r="DV196">
            <v>0</v>
          </cell>
          <cell r="DW196">
            <v>0</v>
          </cell>
          <cell r="DX196">
            <v>0</v>
          </cell>
          <cell r="DY196">
            <v>0</v>
          </cell>
          <cell r="DZ196">
            <v>0</v>
          </cell>
          <cell r="EA196">
            <v>0</v>
          </cell>
          <cell r="EC196">
            <v>0</v>
          </cell>
          <cell r="ED196">
            <v>0</v>
          </cell>
          <cell r="EE196">
            <v>0</v>
          </cell>
          <cell r="EF196">
            <v>0</v>
          </cell>
          <cell r="EG196">
            <v>0</v>
          </cell>
          <cell r="EH196">
            <v>0</v>
          </cell>
          <cell r="EI196">
            <v>0</v>
          </cell>
          <cell r="EJ196">
            <v>0</v>
          </cell>
          <cell r="EK196">
            <v>0</v>
          </cell>
          <cell r="EM196">
            <v>10420.251999999999</v>
          </cell>
          <cell r="EN196">
            <v>10518.671</v>
          </cell>
          <cell r="ES196">
            <v>16521.205000000002</v>
          </cell>
          <cell r="ET196">
            <v>18842.920999999998</v>
          </cell>
          <cell r="EX196">
            <v>509347.79499999998</v>
          </cell>
          <cell r="EY196">
            <v>576308.07900000003</v>
          </cell>
          <cell r="FA196">
            <v>121.398</v>
          </cell>
          <cell r="FB196">
            <v>137.13200000000001</v>
          </cell>
          <cell r="FC196">
            <v>10931.495000000001</v>
          </cell>
          <cell r="FD196">
            <v>12908.939</v>
          </cell>
          <cell r="FE196">
            <v>5048.3059999999996</v>
          </cell>
          <cell r="FF196">
            <v>5605.665</v>
          </cell>
          <cell r="FK196">
            <v>420474.62000000005</v>
          </cell>
          <cell r="FL196">
            <v>426309.80599999998</v>
          </cell>
          <cell r="FM196">
            <v>422774.29399999999</v>
          </cell>
          <cell r="FN196">
            <v>9392.0619999999999</v>
          </cell>
          <cell r="FO196">
            <v>4453.24</v>
          </cell>
          <cell r="FP196">
            <v>49026.572999999997</v>
          </cell>
          <cell r="FQ196">
            <v>363437.93099999998</v>
          </cell>
          <cell r="FR196">
            <v>426309.80599999998</v>
          </cell>
          <cell r="FS196">
            <v>0</v>
          </cell>
          <cell r="FU196">
            <v>0.08</v>
          </cell>
          <cell r="FV196">
            <v>-44253.51</v>
          </cell>
          <cell r="FW196">
            <v>0</v>
          </cell>
          <cell r="FX196">
            <v>0</v>
          </cell>
          <cell r="FY196">
            <v>0</v>
          </cell>
          <cell r="FZ196">
            <v>128.30000000000001</v>
          </cell>
          <cell r="GA196">
            <v>0.27</v>
          </cell>
          <cell r="GB196">
            <v>-141984.63</v>
          </cell>
          <cell r="GE196">
            <v>0.25</v>
          </cell>
          <cell r="GF196">
            <v>-148787.75</v>
          </cell>
          <cell r="GO196">
            <v>1.2500000000000001E-2</v>
          </cell>
          <cell r="GP196">
            <v>-21790.27</v>
          </cell>
          <cell r="GQ196" t="str">
            <v xml:space="preserve"> </v>
          </cell>
          <cell r="GR196">
            <v>0</v>
          </cell>
          <cell r="GS196">
            <v>0</v>
          </cell>
          <cell r="GV196">
            <v>0</v>
          </cell>
          <cell r="GW196">
            <v>0</v>
          </cell>
          <cell r="GX196">
            <v>-66043.78</v>
          </cell>
          <cell r="GY196">
            <v>-290772.38</v>
          </cell>
          <cell r="GZ196">
            <v>-356816.16000000003</v>
          </cell>
          <cell r="HC196">
            <v>-356816.16000000003</v>
          </cell>
          <cell r="HE196">
            <v>55277.261753025989</v>
          </cell>
          <cell r="HF196">
            <v>101.17743509999991</v>
          </cell>
          <cell r="HG196">
            <v>12134.674935719981</v>
          </cell>
          <cell r="HH196">
            <v>17176.968602190023</v>
          </cell>
          <cell r="HI196">
            <v>5666.4332008319943</v>
          </cell>
          <cell r="HJ196">
            <v>5013.9957988399965</v>
          </cell>
          <cell r="HK196">
            <v>3540.4724731359961</v>
          </cell>
          <cell r="HL196">
            <v>2751.0659696160033</v>
          </cell>
          <cell r="HM196">
            <v>8892.4733375919968</v>
          </cell>
        </row>
        <row r="197">
          <cell r="B197" t="str">
            <v>84-10-207</v>
          </cell>
          <cell r="C197" t="str">
            <v>Devon-GTH00086BB</v>
          </cell>
          <cell r="D197" t="str">
            <v>Hencken A and B 2</v>
          </cell>
          <cell r="E197">
            <v>0</v>
          </cell>
          <cell r="F197">
            <v>0</v>
          </cell>
          <cell r="H197">
            <v>2.694</v>
          </cell>
          <cell r="I197">
            <v>2.694</v>
          </cell>
          <cell r="J197">
            <v>0.80740000000000001</v>
          </cell>
          <cell r="K197">
            <v>0.22120000000000001</v>
          </cell>
          <cell r="L197">
            <v>0.16270000000000001</v>
          </cell>
          <cell r="M197">
            <v>7.7100000000000002E-2</v>
          </cell>
          <cell r="N197">
            <v>5.9499999999999997E-2</v>
          </cell>
          <cell r="O197">
            <v>0.1014</v>
          </cell>
          <cell r="P197">
            <v>4.1233000000000004</v>
          </cell>
          <cell r="Q197">
            <v>1.7693000000000001</v>
          </cell>
          <cell r="R197">
            <v>1148</v>
          </cell>
          <cell r="T197" t="str">
            <v>PriceTableDevonNGL</v>
          </cell>
          <cell r="Y197">
            <v>41444</v>
          </cell>
          <cell r="Z197">
            <v>14.65</v>
          </cell>
          <cell r="AB197">
            <v>0</v>
          </cell>
          <cell r="AC197">
            <v>0</v>
          </cell>
          <cell r="AE197" t="str">
            <v>Yes</v>
          </cell>
          <cell r="AG197" t="str">
            <v>Yes</v>
          </cell>
          <cell r="AI197">
            <v>0.95</v>
          </cell>
          <cell r="AK197">
            <v>0</v>
          </cell>
          <cell r="AL197">
            <v>0</v>
          </cell>
          <cell r="AM197">
            <v>0</v>
          </cell>
          <cell r="AN197">
            <v>0</v>
          </cell>
          <cell r="AO197">
            <v>0</v>
          </cell>
          <cell r="AP197">
            <v>0</v>
          </cell>
          <cell r="AQ197">
            <v>0</v>
          </cell>
          <cell r="AR197">
            <v>0</v>
          </cell>
          <cell r="AS197">
            <v>0</v>
          </cell>
          <cell r="AU197">
            <v>0</v>
          </cell>
          <cell r="AV197">
            <v>0</v>
          </cell>
          <cell r="AW197">
            <v>0</v>
          </cell>
          <cell r="AX197">
            <v>0</v>
          </cell>
          <cell r="AY197">
            <v>0</v>
          </cell>
          <cell r="AZ197">
            <v>0</v>
          </cell>
          <cell r="BA197">
            <v>0</v>
          </cell>
          <cell r="BB197">
            <v>0</v>
          </cell>
          <cell r="BC197">
            <v>0</v>
          </cell>
          <cell r="BE197">
            <v>0</v>
          </cell>
          <cell r="BF197">
            <v>0</v>
          </cell>
          <cell r="BG197">
            <v>0</v>
          </cell>
          <cell r="BH197">
            <v>0</v>
          </cell>
          <cell r="BI197">
            <v>0</v>
          </cell>
          <cell r="BJ197">
            <v>0</v>
          </cell>
          <cell r="BK197">
            <v>0</v>
          </cell>
          <cell r="BL197">
            <v>0</v>
          </cell>
          <cell r="BM197">
            <v>0</v>
          </cell>
          <cell r="BO197">
            <v>0</v>
          </cell>
          <cell r="BP197">
            <v>0</v>
          </cell>
          <cell r="BQ197">
            <v>0</v>
          </cell>
          <cell r="BR197">
            <v>0</v>
          </cell>
          <cell r="BS197">
            <v>0</v>
          </cell>
          <cell r="BT197">
            <v>0</v>
          </cell>
          <cell r="BU197">
            <v>0</v>
          </cell>
          <cell r="BV197">
            <v>0</v>
          </cell>
          <cell r="BW197">
            <v>0</v>
          </cell>
          <cell r="BY197">
            <v>0</v>
          </cell>
          <cell r="BZ197">
            <v>0</v>
          </cell>
          <cell r="CA197">
            <v>0</v>
          </cell>
          <cell r="CB197">
            <v>0</v>
          </cell>
          <cell r="CC197">
            <v>0</v>
          </cell>
          <cell r="CD197">
            <v>0</v>
          </cell>
          <cell r="CE197">
            <v>0</v>
          </cell>
          <cell r="CF197">
            <v>0</v>
          </cell>
          <cell r="CG197">
            <v>0</v>
          </cell>
          <cell r="CI197">
            <v>0</v>
          </cell>
          <cell r="CJ197">
            <v>0</v>
          </cell>
          <cell r="CK197">
            <v>0</v>
          </cell>
          <cell r="CL197">
            <v>0</v>
          </cell>
          <cell r="CM197">
            <v>0</v>
          </cell>
          <cell r="CN197">
            <v>0</v>
          </cell>
          <cell r="CO197">
            <v>0</v>
          </cell>
          <cell r="CP197">
            <v>0</v>
          </cell>
          <cell r="CQ197">
            <v>0</v>
          </cell>
          <cell r="CS197">
            <v>0</v>
          </cell>
          <cell r="CT197">
            <v>0</v>
          </cell>
          <cell r="CU197">
            <v>0</v>
          </cell>
          <cell r="CV197">
            <v>0</v>
          </cell>
          <cell r="CW197">
            <v>0</v>
          </cell>
          <cell r="CX197">
            <v>0</v>
          </cell>
          <cell r="CY197">
            <v>0</v>
          </cell>
          <cell r="CZ197">
            <v>0</v>
          </cell>
          <cell r="DB197">
            <v>0</v>
          </cell>
          <cell r="DC197">
            <v>0</v>
          </cell>
          <cell r="DD197">
            <v>0</v>
          </cell>
          <cell r="DE197">
            <v>0</v>
          </cell>
          <cell r="DF197">
            <v>0</v>
          </cell>
          <cell r="DG197">
            <v>0</v>
          </cell>
          <cell r="DH197">
            <v>0</v>
          </cell>
          <cell r="DI197">
            <v>0</v>
          </cell>
          <cell r="DJ197">
            <v>0</v>
          </cell>
          <cell r="DL197">
            <v>0.22062000000000001</v>
          </cell>
          <cell r="DM197">
            <v>0.22062000000000001</v>
          </cell>
          <cell r="DN197">
            <v>0.87283500000000003</v>
          </cell>
          <cell r="DO197">
            <v>1.1972959999999999</v>
          </cell>
          <cell r="DP197">
            <v>1.18468</v>
          </cell>
          <cell r="DQ197">
            <v>1.986728</v>
          </cell>
          <cell r="DS197">
            <v>0</v>
          </cell>
          <cell r="DT197">
            <v>0</v>
          </cell>
          <cell r="DU197">
            <v>0</v>
          </cell>
          <cell r="DV197">
            <v>0</v>
          </cell>
          <cell r="DW197">
            <v>0</v>
          </cell>
          <cell r="DX197">
            <v>0</v>
          </cell>
          <cell r="DY197">
            <v>0</v>
          </cell>
          <cell r="DZ197">
            <v>0</v>
          </cell>
          <cell r="EA197">
            <v>0</v>
          </cell>
          <cell r="EC197">
            <v>0</v>
          </cell>
          <cell r="ED197">
            <v>0</v>
          </cell>
          <cell r="EE197">
            <v>0</v>
          </cell>
          <cell r="EF197">
            <v>0</v>
          </cell>
          <cell r="EG197">
            <v>0</v>
          </cell>
          <cell r="EH197">
            <v>0</v>
          </cell>
          <cell r="EI197">
            <v>0</v>
          </cell>
          <cell r="EJ197">
            <v>0</v>
          </cell>
          <cell r="EK197">
            <v>0</v>
          </cell>
          <cell r="EM197">
            <v>0</v>
          </cell>
          <cell r="EN197">
            <v>0</v>
          </cell>
          <cell r="ES197">
            <v>0</v>
          </cell>
          <cell r="ET197">
            <v>0</v>
          </cell>
          <cell r="EX197">
            <v>0</v>
          </cell>
          <cell r="EY197">
            <v>0</v>
          </cell>
          <cell r="FA197">
            <v>0</v>
          </cell>
          <cell r="FB197">
            <v>0</v>
          </cell>
          <cell r="FC197">
            <v>0</v>
          </cell>
          <cell r="FD197">
            <v>0</v>
          </cell>
          <cell r="FE197">
            <v>0</v>
          </cell>
          <cell r="FF197">
            <v>0</v>
          </cell>
          <cell r="FK197">
            <v>0</v>
          </cell>
          <cell r="FL197">
            <v>0</v>
          </cell>
          <cell r="FM197">
            <v>0</v>
          </cell>
          <cell r="FN197">
            <v>0</v>
          </cell>
          <cell r="FO197">
            <v>0</v>
          </cell>
          <cell r="FP197">
            <v>0</v>
          </cell>
          <cell r="FQ197">
            <v>0</v>
          </cell>
          <cell r="FR197">
            <v>0</v>
          </cell>
          <cell r="FS197">
            <v>0</v>
          </cell>
          <cell r="FU197">
            <v>0.08</v>
          </cell>
          <cell r="FV197">
            <v>0</v>
          </cell>
          <cell r="FW197">
            <v>0</v>
          </cell>
          <cell r="FX197">
            <v>0</v>
          </cell>
          <cell r="FY197">
            <v>-75</v>
          </cell>
          <cell r="FZ197">
            <v>0.5</v>
          </cell>
          <cell r="GA197">
            <v>0.27</v>
          </cell>
          <cell r="GB197">
            <v>0</v>
          </cell>
          <cell r="GE197">
            <v>0.25</v>
          </cell>
          <cell r="GF197">
            <v>0</v>
          </cell>
          <cell r="GO197">
            <v>1.2500000000000001E-2</v>
          </cell>
          <cell r="GP197">
            <v>0</v>
          </cell>
          <cell r="GQ197" t="str">
            <v xml:space="preserve"> </v>
          </cell>
          <cell r="GR197">
            <v>0</v>
          </cell>
          <cell r="GS197">
            <v>0</v>
          </cell>
          <cell r="GV197">
            <v>0</v>
          </cell>
          <cell r="GW197">
            <v>0</v>
          </cell>
          <cell r="GX197">
            <v>0</v>
          </cell>
          <cell r="GY197">
            <v>-75</v>
          </cell>
          <cell r="GZ197">
            <v>-75</v>
          </cell>
          <cell r="HC197">
            <v>-75</v>
          </cell>
          <cell r="HE197">
            <v>0</v>
          </cell>
          <cell r="HF197">
            <v>0</v>
          </cell>
          <cell r="HG197">
            <v>0</v>
          </cell>
          <cell r="HH197">
            <v>0</v>
          </cell>
          <cell r="HI197">
            <v>0</v>
          </cell>
          <cell r="HJ197">
            <v>0</v>
          </cell>
          <cell r="HK197">
            <v>0</v>
          </cell>
          <cell r="HL197">
            <v>0</v>
          </cell>
          <cell r="HM197">
            <v>0</v>
          </cell>
        </row>
        <row r="198">
          <cell r="B198" t="str">
            <v>84-10-223</v>
          </cell>
          <cell r="C198" t="str">
            <v>Devon-GTH00086BB</v>
          </cell>
          <cell r="D198" t="str">
            <v>Perrone South CDP-1</v>
          </cell>
          <cell r="E198">
            <v>179881</v>
          </cell>
          <cell r="F198">
            <v>204233</v>
          </cell>
          <cell r="H198">
            <v>2.6934</v>
          </cell>
          <cell r="I198">
            <v>2.6934</v>
          </cell>
          <cell r="J198">
            <v>0.77129999999999999</v>
          </cell>
          <cell r="K198">
            <v>0.20780000000000001</v>
          </cell>
          <cell r="L198">
            <v>0.14829999999999999</v>
          </cell>
          <cell r="M198">
            <v>7.1099999999999997E-2</v>
          </cell>
          <cell r="N198">
            <v>5.5199999999999999E-2</v>
          </cell>
          <cell r="O198">
            <v>0.1784</v>
          </cell>
          <cell r="P198">
            <v>4.1254999999999997</v>
          </cell>
          <cell r="Q198">
            <v>1.4145000000000001</v>
          </cell>
          <cell r="R198">
            <v>1158.8</v>
          </cell>
          <cell r="T198" t="str">
            <v>PriceTableDevonNGL</v>
          </cell>
          <cell r="Y198">
            <v>41386</v>
          </cell>
          <cell r="Z198">
            <v>14.65</v>
          </cell>
          <cell r="AB198">
            <v>166559.93</v>
          </cell>
          <cell r="AC198">
            <v>189826.345</v>
          </cell>
          <cell r="AE198" t="str">
            <v>Yes</v>
          </cell>
          <cell r="AG198" t="str">
            <v>Yes</v>
          </cell>
          <cell r="AI198">
            <v>0.95</v>
          </cell>
          <cell r="AK198">
            <v>469221.40500000003</v>
          </cell>
          <cell r="AL198">
            <v>469221.40500000003</v>
          </cell>
          <cell r="AM198">
            <v>134369.37299999999</v>
          </cell>
          <cell r="AN198">
            <v>36201.161</v>
          </cell>
          <cell r="AO198">
            <v>25835.574000000001</v>
          </cell>
          <cell r="AP198">
            <v>12386.441999999999</v>
          </cell>
          <cell r="AQ198">
            <v>9616.4779999999992</v>
          </cell>
          <cell r="AR198">
            <v>31079.342000000001</v>
          </cell>
          <cell r="AS198">
            <v>1187931.18</v>
          </cell>
          <cell r="AU198">
            <v>448612.51500000001</v>
          </cell>
          <cell r="AV198">
            <v>448612.51500000001</v>
          </cell>
          <cell r="AW198">
            <v>128467.674</v>
          </cell>
          <cell r="AX198">
            <v>34611.152999999998</v>
          </cell>
          <cell r="AY198">
            <v>24700.838</v>
          </cell>
          <cell r="AZ198">
            <v>11842.411</v>
          </cell>
          <cell r="BA198">
            <v>9194.1080000000002</v>
          </cell>
          <cell r="BB198">
            <v>29714.292000000001</v>
          </cell>
          <cell r="BC198">
            <v>1135755.5060000001</v>
          </cell>
          <cell r="BE198">
            <v>3164.8539999999998</v>
          </cell>
          <cell r="BF198">
            <v>379575.27600000001</v>
          </cell>
          <cell r="BG198">
            <v>131716.04999999999</v>
          </cell>
          <cell r="BH198">
            <v>32065.705000000002</v>
          </cell>
          <cell r="BI198">
            <v>27487.517</v>
          </cell>
          <cell r="BJ198">
            <v>12122.127</v>
          </cell>
          <cell r="BK198">
            <v>9455.1620000000003</v>
          </cell>
          <cell r="BL198">
            <v>31195.03</v>
          </cell>
          <cell r="BM198">
            <v>626781.72100000002</v>
          </cell>
          <cell r="BO198">
            <v>3164.8539999999998</v>
          </cell>
          <cell r="BP198">
            <v>379575.27399999998</v>
          </cell>
          <cell r="BQ198">
            <v>131716.04999999999</v>
          </cell>
          <cell r="BR198">
            <v>32065.704000000002</v>
          </cell>
          <cell r="BS198">
            <v>27487.517</v>
          </cell>
          <cell r="BT198">
            <v>12122.127</v>
          </cell>
          <cell r="BU198">
            <v>9455.1620000000003</v>
          </cell>
          <cell r="BV198">
            <v>31195.03</v>
          </cell>
          <cell r="BW198">
            <v>626781.71799999999</v>
          </cell>
          <cell r="BY198">
            <v>0</v>
          </cell>
          <cell r="BZ198">
            <v>0</v>
          </cell>
          <cell r="CA198">
            <v>0</v>
          </cell>
          <cell r="CB198">
            <v>0</v>
          </cell>
          <cell r="CC198">
            <v>0</v>
          </cell>
          <cell r="CD198">
            <v>0</v>
          </cell>
          <cell r="CE198">
            <v>0</v>
          </cell>
          <cell r="CF198">
            <v>0</v>
          </cell>
          <cell r="CG198">
            <v>0</v>
          </cell>
          <cell r="CI198">
            <v>3006.6109999999999</v>
          </cell>
          <cell r="CJ198">
            <v>360596.51199999999</v>
          </cell>
          <cell r="CK198">
            <v>125130.24800000001</v>
          </cell>
          <cell r="CL198">
            <v>30462.42</v>
          </cell>
          <cell r="CM198">
            <v>26113.141</v>
          </cell>
          <cell r="CN198">
            <v>11516.021000000001</v>
          </cell>
          <cell r="CO198">
            <v>8982.4040000000005</v>
          </cell>
          <cell r="CP198">
            <v>29635.278999999999</v>
          </cell>
          <cell r="CQ198">
            <v>595442.63599999982</v>
          </cell>
          <cell r="CS198">
            <v>187.75899999999999</v>
          </cell>
          <cell r="CT198">
            <v>14274.197</v>
          </cell>
          <cell r="CU198">
            <v>4808.3370000000004</v>
          </cell>
          <cell r="CV198">
            <v>985.48</v>
          </cell>
          <cell r="CW198">
            <v>876.88099999999997</v>
          </cell>
          <cell r="CX198">
            <v>333.36200000000002</v>
          </cell>
          <cell r="CY198">
            <v>262.33800000000002</v>
          </cell>
          <cell r="CZ198">
            <v>762.928</v>
          </cell>
          <cell r="DB198">
            <v>189.03399999999999</v>
          </cell>
          <cell r="DC198">
            <v>25181.024000000001</v>
          </cell>
          <cell r="DD198">
            <v>12060.316999999999</v>
          </cell>
          <cell r="DE198">
            <v>3194.7060000000001</v>
          </cell>
          <cell r="DF198">
            <v>2851.5549999999998</v>
          </cell>
          <cell r="DG198">
            <v>1329.5550000000001</v>
          </cell>
          <cell r="DH198">
            <v>1048.2940000000001</v>
          </cell>
          <cell r="DI198">
            <v>3679.8589999999999</v>
          </cell>
          <cell r="DJ198">
            <v>49534.343999999997</v>
          </cell>
          <cell r="DL198">
            <v>0.22062000000000001</v>
          </cell>
          <cell r="DM198">
            <v>0.22062000000000001</v>
          </cell>
          <cell r="DN198">
            <v>0.87283500000000003</v>
          </cell>
          <cell r="DO198">
            <v>1.1972959999999999</v>
          </cell>
          <cell r="DP198">
            <v>1.18468</v>
          </cell>
          <cell r="DQ198">
            <v>1.986728</v>
          </cell>
          <cell r="DS198">
            <v>0</v>
          </cell>
          <cell r="DT198">
            <v>0</v>
          </cell>
          <cell r="DU198">
            <v>0</v>
          </cell>
          <cell r="DV198">
            <v>0</v>
          </cell>
          <cell r="DW198">
            <v>0</v>
          </cell>
          <cell r="DX198">
            <v>0</v>
          </cell>
          <cell r="DY198">
            <v>0</v>
          </cell>
          <cell r="DZ198">
            <v>0</v>
          </cell>
          <cell r="EA198">
            <v>0</v>
          </cell>
          <cell r="EC198">
            <v>0</v>
          </cell>
          <cell r="ED198">
            <v>0</v>
          </cell>
          <cell r="EE198">
            <v>0</v>
          </cell>
          <cell r="EF198">
            <v>0</v>
          </cell>
          <cell r="EG198">
            <v>0</v>
          </cell>
          <cell r="EH198">
            <v>0</v>
          </cell>
          <cell r="EI198">
            <v>0</v>
          </cell>
          <cell r="EJ198">
            <v>0</v>
          </cell>
          <cell r="EK198">
            <v>0</v>
          </cell>
          <cell r="EM198">
            <v>3575.8310000000001</v>
          </cell>
          <cell r="EN198">
            <v>3609.6040000000003</v>
          </cell>
          <cell r="ES198">
            <v>5669.4440000000004</v>
          </cell>
          <cell r="ET198">
            <v>6466.1679999999997</v>
          </cell>
          <cell r="EX198">
            <v>174211.55600000001</v>
          </cell>
          <cell r="EY198">
            <v>197766.83199999999</v>
          </cell>
          <cell r="FA198">
            <v>41.521999999999998</v>
          </cell>
          <cell r="FB198">
            <v>47.058</v>
          </cell>
          <cell r="FC198">
            <v>3738.8850000000002</v>
          </cell>
          <cell r="FD198">
            <v>4429.8530000000001</v>
          </cell>
          <cell r="FE198">
            <v>1726.6659999999999</v>
          </cell>
          <cell r="FF198">
            <v>1923.6489999999999</v>
          </cell>
          <cell r="FK198">
            <v>144622.88400000002</v>
          </cell>
          <cell r="FL198">
            <v>146629.905</v>
          </cell>
          <cell r="FM198">
            <v>145413.85999999999</v>
          </cell>
          <cell r="FN198">
            <v>3230.4140000000002</v>
          </cell>
          <cell r="FO198">
            <v>1531.6990000000001</v>
          </cell>
          <cell r="FP198">
            <v>16862.763999999999</v>
          </cell>
          <cell r="FQ198">
            <v>125005.02800000001</v>
          </cell>
          <cell r="FR198">
            <v>146629.905</v>
          </cell>
          <cell r="FS198">
            <v>0</v>
          </cell>
          <cell r="FU198">
            <v>0.08</v>
          </cell>
          <cell r="FV198">
            <v>-15186.11</v>
          </cell>
          <cell r="FW198">
            <v>0</v>
          </cell>
          <cell r="FX198">
            <v>0</v>
          </cell>
          <cell r="FY198">
            <v>0</v>
          </cell>
          <cell r="FZ198">
            <v>132.9</v>
          </cell>
          <cell r="GA198">
            <v>0.27</v>
          </cell>
          <cell r="GB198">
            <v>-48567.87</v>
          </cell>
          <cell r="GE198">
            <v>0.25</v>
          </cell>
          <cell r="GF198">
            <v>-51058.25</v>
          </cell>
          <cell r="GO198">
            <v>1.2500000000000001E-2</v>
          </cell>
          <cell r="GP198">
            <v>-7443.03</v>
          </cell>
          <cell r="GQ198" t="str">
            <v xml:space="preserve"> </v>
          </cell>
          <cell r="GR198">
            <v>0</v>
          </cell>
          <cell r="GS198">
            <v>0</v>
          </cell>
          <cell r="GV198">
            <v>0</v>
          </cell>
          <cell r="GW198">
            <v>0</v>
          </cell>
          <cell r="GX198">
            <v>-22629.14</v>
          </cell>
          <cell r="GY198">
            <v>-99626.12</v>
          </cell>
          <cell r="GZ198">
            <v>-122255.26000000001</v>
          </cell>
          <cell r="HC198">
            <v>-122255.26000000001</v>
          </cell>
          <cell r="HE198">
            <v>18760.337751769992</v>
          </cell>
          <cell r="HF198">
            <v>34.911570659999988</v>
          </cell>
          <cell r="HG198">
            <v>4187.0949136800054</v>
          </cell>
          <cell r="HH198">
            <v>5748.3184886699837</v>
          </cell>
          <cell r="HI198">
            <v>1919.606717360004</v>
          </cell>
          <cell r="HJ198">
            <v>1628.1957596800003</v>
          </cell>
          <cell r="HK198">
            <v>1204.1677611679995</v>
          </cell>
          <cell r="HL198">
            <v>939.24155582399965</v>
          </cell>
          <cell r="HM198">
            <v>3098.8009847280005</v>
          </cell>
        </row>
        <row r="199">
          <cell r="B199" t="str">
            <v>84-10-224</v>
          </cell>
          <cell r="C199" t="str">
            <v>Devon-GTH00086BB</v>
          </cell>
          <cell r="D199" t="str">
            <v>Perrone North CDP-1</v>
          </cell>
          <cell r="E199">
            <v>235254</v>
          </cell>
          <cell r="F199">
            <v>267674</v>
          </cell>
          <cell r="H199">
            <v>2.6732</v>
          </cell>
          <cell r="I199">
            <v>2.6732</v>
          </cell>
          <cell r="J199">
            <v>0.7681</v>
          </cell>
          <cell r="K199">
            <v>0.2087</v>
          </cell>
          <cell r="L199">
            <v>0.15340000000000001</v>
          </cell>
          <cell r="M199">
            <v>7.3899999999999993E-2</v>
          </cell>
          <cell r="N199">
            <v>5.6899999999999999E-2</v>
          </cell>
          <cell r="O199">
            <v>0.1928</v>
          </cell>
          <cell r="P199">
            <v>4.1269999999999998</v>
          </cell>
          <cell r="Q199">
            <v>1.3366</v>
          </cell>
          <cell r="R199">
            <v>1160.5</v>
          </cell>
          <cell r="T199" t="str">
            <v>PriceTableDevonNGL</v>
          </cell>
          <cell r="Y199">
            <v>41387</v>
          </cell>
          <cell r="Z199">
            <v>14.65</v>
          </cell>
          <cell r="AB199">
            <v>217817.11600000001</v>
          </cell>
          <cell r="AC199">
            <v>248792.19899999999</v>
          </cell>
          <cell r="AE199" t="str">
            <v>Yes</v>
          </cell>
          <cell r="AG199" t="str">
            <v>Yes</v>
          </cell>
          <cell r="AI199">
            <v>0.95</v>
          </cell>
          <cell r="AK199">
            <v>609017.65700000001</v>
          </cell>
          <cell r="AL199">
            <v>609017.65700000001</v>
          </cell>
          <cell r="AM199">
            <v>174991.19500000001</v>
          </cell>
          <cell r="AN199">
            <v>47546.754999999997</v>
          </cell>
          <cell r="AO199">
            <v>34948.118000000002</v>
          </cell>
          <cell r="AP199">
            <v>16836.152999999998</v>
          </cell>
          <cell r="AQ199">
            <v>12963.155000000001</v>
          </cell>
          <cell r="AR199">
            <v>43924.362000000001</v>
          </cell>
          <cell r="AS199">
            <v>1549245.0519999999</v>
          </cell>
          <cell r="AU199">
            <v>582268.71400000004</v>
          </cell>
          <cell r="AV199">
            <v>582268.71400000004</v>
          </cell>
          <cell r="AW199">
            <v>167305.32699999999</v>
          </cell>
          <cell r="AX199">
            <v>45458.432000000001</v>
          </cell>
          <cell r="AY199">
            <v>33413.146000000001</v>
          </cell>
          <cell r="AZ199">
            <v>16096.684999999999</v>
          </cell>
          <cell r="BA199">
            <v>12393.794</v>
          </cell>
          <cell r="BB199">
            <v>41995.14</v>
          </cell>
          <cell r="BC199">
            <v>1481199.952</v>
          </cell>
          <cell r="BE199">
            <v>4107.7669999999998</v>
          </cell>
          <cell r="BF199">
            <v>492663.04300000001</v>
          </cell>
          <cell r="BG199">
            <v>171535.734</v>
          </cell>
          <cell r="BH199">
            <v>42115.23</v>
          </cell>
          <cell r="BI199">
            <v>37182.722999999998</v>
          </cell>
          <cell r="BJ199">
            <v>16476.885999999999</v>
          </cell>
          <cell r="BK199">
            <v>12745.699000000001</v>
          </cell>
          <cell r="BL199">
            <v>44087.864000000001</v>
          </cell>
          <cell r="BM199">
            <v>820914.946</v>
          </cell>
          <cell r="BO199">
            <v>4107.7669999999998</v>
          </cell>
          <cell r="BP199">
            <v>492663.04300000001</v>
          </cell>
          <cell r="BQ199">
            <v>171535.734</v>
          </cell>
          <cell r="BR199">
            <v>42115.228999999999</v>
          </cell>
          <cell r="BS199">
            <v>37182.722999999998</v>
          </cell>
          <cell r="BT199">
            <v>16476.885999999999</v>
          </cell>
          <cell r="BU199">
            <v>12745.698</v>
          </cell>
          <cell r="BV199">
            <v>44087.862999999998</v>
          </cell>
          <cell r="BW199">
            <v>820914.94299999997</v>
          </cell>
          <cell r="BY199">
            <v>0</v>
          </cell>
          <cell r="BZ199">
            <v>0</v>
          </cell>
          <cell r="CA199">
            <v>0</v>
          </cell>
          <cell r="CB199">
            <v>0</v>
          </cell>
          <cell r="CC199">
            <v>0</v>
          </cell>
          <cell r="CD199">
            <v>0</v>
          </cell>
          <cell r="CE199">
            <v>0</v>
          </cell>
          <cell r="CF199">
            <v>0</v>
          </cell>
          <cell r="CG199">
            <v>0</v>
          </cell>
          <cell r="CI199">
            <v>3902.3789999999999</v>
          </cell>
          <cell r="CJ199">
            <v>468029.891</v>
          </cell>
          <cell r="CK199">
            <v>162958.94699999999</v>
          </cell>
          <cell r="CL199">
            <v>40009.468999999997</v>
          </cell>
          <cell r="CM199">
            <v>35323.587</v>
          </cell>
          <cell r="CN199">
            <v>15653.041999999999</v>
          </cell>
          <cell r="CO199">
            <v>12108.414000000001</v>
          </cell>
          <cell r="CP199">
            <v>41883.470999999998</v>
          </cell>
          <cell r="CQ199">
            <v>779869.20000000007</v>
          </cell>
          <cell r="CS199">
            <v>243.69800000000001</v>
          </cell>
          <cell r="CT199">
            <v>18526.941999999999</v>
          </cell>
          <cell r="CU199">
            <v>6261.9669999999996</v>
          </cell>
          <cell r="CV199">
            <v>1294.3330000000001</v>
          </cell>
          <cell r="CW199">
            <v>1186.1679999999999</v>
          </cell>
          <cell r="CX199">
            <v>453.11900000000003</v>
          </cell>
          <cell r="CY199">
            <v>353.63600000000002</v>
          </cell>
          <cell r="CZ199">
            <v>1078.2439999999999</v>
          </cell>
          <cell r="DB199">
            <v>245.35300000000001</v>
          </cell>
          <cell r="DC199">
            <v>32683.266</v>
          </cell>
          <cell r="DD199">
            <v>15706.325999999999</v>
          </cell>
          <cell r="DE199">
            <v>4195.9399999999996</v>
          </cell>
          <cell r="DF199">
            <v>3857.3359999999998</v>
          </cell>
          <cell r="DG199">
            <v>1807.1849999999999</v>
          </cell>
          <cell r="DH199">
            <v>1413.116</v>
          </cell>
          <cell r="DI199">
            <v>5200.7370000000001</v>
          </cell>
          <cell r="DJ199">
            <v>65109.259000000005</v>
          </cell>
          <cell r="DL199">
            <v>0.22062000000000001</v>
          </cell>
          <cell r="DM199">
            <v>0.22062000000000001</v>
          </cell>
          <cell r="DN199">
            <v>0.87283500000000003</v>
          </cell>
          <cell r="DO199">
            <v>1.1972959999999999</v>
          </cell>
          <cell r="DP199">
            <v>1.18468</v>
          </cell>
          <cell r="DQ199">
            <v>1.986728</v>
          </cell>
          <cell r="DS199">
            <v>0</v>
          </cell>
          <cell r="DT199">
            <v>0</v>
          </cell>
          <cell r="DU199">
            <v>0</v>
          </cell>
          <cell r="DV199">
            <v>0</v>
          </cell>
          <cell r="DW199">
            <v>0</v>
          </cell>
          <cell r="DX199">
            <v>0</v>
          </cell>
          <cell r="DY199">
            <v>0</v>
          </cell>
          <cell r="DZ199">
            <v>0</v>
          </cell>
          <cell r="EA199">
            <v>0</v>
          </cell>
          <cell r="EC199">
            <v>0</v>
          </cell>
          <cell r="ED199">
            <v>0</v>
          </cell>
          <cell r="EE199">
            <v>0</v>
          </cell>
          <cell r="EF199">
            <v>0</v>
          </cell>
          <cell r="EG199">
            <v>0</v>
          </cell>
          <cell r="EH199">
            <v>0</v>
          </cell>
          <cell r="EI199">
            <v>0</v>
          </cell>
          <cell r="EJ199">
            <v>0</v>
          </cell>
          <cell r="EK199">
            <v>0</v>
          </cell>
          <cell r="EM199">
            <v>4686.5930000000008</v>
          </cell>
          <cell r="EN199">
            <v>4730.857</v>
          </cell>
          <cell r="ES199">
            <v>7430.5460000000003</v>
          </cell>
          <cell r="ET199">
            <v>8474.7569999999996</v>
          </cell>
          <cell r="EX199">
            <v>227823.454</v>
          </cell>
          <cell r="EY199">
            <v>259199.24299999999</v>
          </cell>
          <cell r="FA199">
            <v>54.298999999999999</v>
          </cell>
          <cell r="FB199">
            <v>61.676000000000002</v>
          </cell>
          <cell r="FC199">
            <v>4889.49</v>
          </cell>
          <cell r="FD199">
            <v>5805.9</v>
          </cell>
          <cell r="FE199">
            <v>2258.0300000000002</v>
          </cell>
          <cell r="FF199">
            <v>2521.1930000000002</v>
          </cell>
          <cell r="FK199">
            <v>189359.12700000001</v>
          </cell>
          <cell r="FL199">
            <v>191986.98</v>
          </cell>
          <cell r="FM199">
            <v>190394.77600000001</v>
          </cell>
          <cell r="FN199">
            <v>4229.6790000000001</v>
          </cell>
          <cell r="FO199">
            <v>2005.499</v>
          </cell>
          <cell r="FP199">
            <v>22078.929</v>
          </cell>
          <cell r="FQ199">
            <v>163672.87400000001</v>
          </cell>
          <cell r="FR199">
            <v>191986.98</v>
          </cell>
          <cell r="FS199">
            <v>0</v>
          </cell>
          <cell r="FU199">
            <v>0.08</v>
          </cell>
          <cell r="FV199">
            <v>-19903.38</v>
          </cell>
          <cell r="FW199">
            <v>0</v>
          </cell>
          <cell r="FX199">
            <v>0</v>
          </cell>
          <cell r="FY199">
            <v>0</v>
          </cell>
          <cell r="FZ199">
            <v>134.19999999999999</v>
          </cell>
          <cell r="GA199">
            <v>0.27</v>
          </cell>
          <cell r="GB199">
            <v>-63518.58</v>
          </cell>
          <cell r="GE199">
            <v>0.25</v>
          </cell>
          <cell r="GF199">
            <v>-66918.5</v>
          </cell>
          <cell r="GO199">
            <v>1.2500000000000001E-2</v>
          </cell>
          <cell r="GP199">
            <v>-9748.3700000000008</v>
          </cell>
          <cell r="GQ199" t="str">
            <v xml:space="preserve"> </v>
          </cell>
          <cell r="GR199">
            <v>0</v>
          </cell>
          <cell r="GS199">
            <v>0</v>
          </cell>
          <cell r="GV199">
            <v>0</v>
          </cell>
          <cell r="GW199">
            <v>0</v>
          </cell>
          <cell r="GX199">
            <v>-29651.75</v>
          </cell>
          <cell r="GY199">
            <v>-130437.08</v>
          </cell>
          <cell r="GZ199">
            <v>-160088.83000000002</v>
          </cell>
          <cell r="HC199">
            <v>-160088.83000000002</v>
          </cell>
          <cell r="HE199">
            <v>24972.09422669702</v>
          </cell>
          <cell r="HF199">
            <v>45.312700559999982</v>
          </cell>
          <cell r="HG199">
            <v>5434.5659942400007</v>
          </cell>
          <cell r="HH199">
            <v>7486.1198811450104</v>
          </cell>
          <cell r="HI199">
            <v>2521.219222256007</v>
          </cell>
          <cell r="HJ199">
            <v>2202.4812364799982</v>
          </cell>
          <cell r="HK199">
            <v>1636.7539424319984</v>
          </cell>
          <cell r="HL199">
            <v>1266.1119534799998</v>
          </cell>
          <cell r="HM199">
            <v>4379.5292961040077</v>
          </cell>
        </row>
        <row r="200">
          <cell r="B200" t="str">
            <v>84-10-225</v>
          </cell>
          <cell r="C200" t="str">
            <v>Devon-GTH00086BB</v>
          </cell>
          <cell r="D200" t="str">
            <v>Perrone South CDP-2</v>
          </cell>
          <cell r="E200">
            <v>175788</v>
          </cell>
          <cell r="F200">
            <v>199584</v>
          </cell>
          <cell r="H200">
            <v>2.6934</v>
          </cell>
          <cell r="I200">
            <v>2.6934</v>
          </cell>
          <cell r="J200">
            <v>0.77129999999999999</v>
          </cell>
          <cell r="K200">
            <v>0.20780000000000001</v>
          </cell>
          <cell r="L200">
            <v>0.14829999999999999</v>
          </cell>
          <cell r="M200">
            <v>7.1099999999999997E-2</v>
          </cell>
          <cell r="N200">
            <v>5.5199999999999999E-2</v>
          </cell>
          <cell r="O200">
            <v>0.1784</v>
          </cell>
          <cell r="P200">
            <v>4.1254999999999997</v>
          </cell>
          <cell r="Q200">
            <v>1.4145000000000001</v>
          </cell>
          <cell r="R200">
            <v>1158.8</v>
          </cell>
          <cell r="T200" t="str">
            <v>PriceTableDevonNGL</v>
          </cell>
          <cell r="Y200">
            <v>41386</v>
          </cell>
          <cell r="Z200">
            <v>14.65</v>
          </cell>
          <cell r="AB200">
            <v>162770.08799999999</v>
          </cell>
          <cell r="AC200">
            <v>185505.28700000001</v>
          </cell>
          <cell r="AE200" t="str">
            <v>Yes</v>
          </cell>
          <cell r="AG200" t="str">
            <v>Yes</v>
          </cell>
          <cell r="AI200">
            <v>0.95</v>
          </cell>
          <cell r="AK200">
            <v>458544.91499999998</v>
          </cell>
          <cell r="AL200">
            <v>458544.91499999998</v>
          </cell>
          <cell r="AM200">
            <v>131311.98199999999</v>
          </cell>
          <cell r="AN200">
            <v>35377.453999999998</v>
          </cell>
          <cell r="AO200">
            <v>25247.721000000001</v>
          </cell>
          <cell r="AP200">
            <v>12104.605</v>
          </cell>
          <cell r="AQ200">
            <v>9397.6679999999997</v>
          </cell>
          <cell r="AR200">
            <v>30372.173999999999</v>
          </cell>
          <cell r="AS200">
            <v>1160901.4339999999</v>
          </cell>
          <cell r="AU200">
            <v>438404.95500000002</v>
          </cell>
          <cell r="AV200">
            <v>438404.95500000002</v>
          </cell>
          <cell r="AW200">
            <v>125544.569</v>
          </cell>
          <cell r="AX200">
            <v>33823.624000000003</v>
          </cell>
          <cell r="AY200">
            <v>24138.804</v>
          </cell>
          <cell r="AZ200">
            <v>11572.953</v>
          </cell>
          <cell r="BA200">
            <v>8984.9089999999997</v>
          </cell>
          <cell r="BB200">
            <v>29038.184000000001</v>
          </cell>
          <cell r="BC200">
            <v>1109912.9529999997</v>
          </cell>
          <cell r="BE200">
            <v>3092.8420000000001</v>
          </cell>
          <cell r="BF200">
            <v>370938.56</v>
          </cell>
          <cell r="BG200">
            <v>128719.03200000001</v>
          </cell>
          <cell r="BH200">
            <v>31336.094000000001</v>
          </cell>
          <cell r="BI200">
            <v>26862.077000000001</v>
          </cell>
          <cell r="BJ200">
            <v>11846.304</v>
          </cell>
          <cell r="BK200">
            <v>9240.0220000000008</v>
          </cell>
          <cell r="BL200">
            <v>30485.23</v>
          </cell>
          <cell r="BM200">
            <v>612520.16100000008</v>
          </cell>
          <cell r="BO200">
            <v>3092.8429999999998</v>
          </cell>
          <cell r="BP200">
            <v>370938.56099999999</v>
          </cell>
          <cell r="BQ200">
            <v>128719.03200000001</v>
          </cell>
          <cell r="BR200">
            <v>31336.094000000001</v>
          </cell>
          <cell r="BS200">
            <v>26862.076000000001</v>
          </cell>
          <cell r="BT200">
            <v>11846.304</v>
          </cell>
          <cell r="BU200">
            <v>9240.0229999999992</v>
          </cell>
          <cell r="BV200">
            <v>30485.23</v>
          </cell>
          <cell r="BW200">
            <v>612520.16300000006</v>
          </cell>
          <cell r="BY200">
            <v>0</v>
          </cell>
          <cell r="BZ200">
            <v>0</v>
          </cell>
          <cell r="CA200">
            <v>0</v>
          </cell>
          <cell r="CB200">
            <v>0</v>
          </cell>
          <cell r="CC200">
            <v>0</v>
          </cell>
          <cell r="CD200">
            <v>0</v>
          </cell>
          <cell r="CE200">
            <v>0</v>
          </cell>
          <cell r="CF200">
            <v>0</v>
          </cell>
          <cell r="CG200">
            <v>0</v>
          </cell>
          <cell r="CI200">
            <v>2938.2</v>
          </cell>
          <cell r="CJ200">
            <v>352391.63199999998</v>
          </cell>
          <cell r="CK200">
            <v>122283.08</v>
          </cell>
          <cell r="CL200">
            <v>29769.289000000001</v>
          </cell>
          <cell r="CM200">
            <v>25518.973000000002</v>
          </cell>
          <cell r="CN200">
            <v>11253.989</v>
          </cell>
          <cell r="CO200">
            <v>8778.0210000000006</v>
          </cell>
          <cell r="CP200">
            <v>28960.969000000001</v>
          </cell>
          <cell r="CQ200">
            <v>581894.15299999993</v>
          </cell>
          <cell r="CS200">
            <v>183.48599999999999</v>
          </cell>
          <cell r="CT200">
            <v>13949.406999999999</v>
          </cell>
          <cell r="CU200">
            <v>4698.93</v>
          </cell>
          <cell r="CV200">
            <v>963.05700000000002</v>
          </cell>
          <cell r="CW200">
            <v>856.928</v>
          </cell>
          <cell r="CX200">
            <v>325.77699999999999</v>
          </cell>
          <cell r="CY200">
            <v>256.36900000000003</v>
          </cell>
          <cell r="CZ200">
            <v>745.56899999999996</v>
          </cell>
          <cell r="DB200">
            <v>184.732</v>
          </cell>
          <cell r="DC200">
            <v>24608.063999999998</v>
          </cell>
          <cell r="DD200">
            <v>11785.901</v>
          </cell>
          <cell r="DE200">
            <v>3122.0149999999999</v>
          </cell>
          <cell r="DF200">
            <v>2786.672</v>
          </cell>
          <cell r="DG200">
            <v>1299.3030000000001</v>
          </cell>
          <cell r="DH200">
            <v>1024.441</v>
          </cell>
          <cell r="DI200">
            <v>3596.1289999999999</v>
          </cell>
          <cell r="DJ200">
            <v>48407.256999999998</v>
          </cell>
          <cell r="DL200">
            <v>0.22062000000000001</v>
          </cell>
          <cell r="DM200">
            <v>0.22062000000000001</v>
          </cell>
          <cell r="DN200">
            <v>0.87283500000000003</v>
          </cell>
          <cell r="DO200">
            <v>1.1972959999999999</v>
          </cell>
          <cell r="DP200">
            <v>1.18468</v>
          </cell>
          <cell r="DQ200">
            <v>1.986728</v>
          </cell>
          <cell r="DS200">
            <v>0</v>
          </cell>
          <cell r="DT200">
            <v>0</v>
          </cell>
          <cell r="DU200">
            <v>0</v>
          </cell>
          <cell r="DV200">
            <v>0</v>
          </cell>
          <cell r="DW200">
            <v>0</v>
          </cell>
          <cell r="DX200">
            <v>0</v>
          </cell>
          <cell r="DY200">
            <v>0</v>
          </cell>
          <cell r="DZ200">
            <v>0</v>
          </cell>
          <cell r="EA200">
            <v>0</v>
          </cell>
          <cell r="EC200">
            <v>0</v>
          </cell>
          <cell r="ED200">
            <v>0</v>
          </cell>
          <cell r="EE200">
            <v>0</v>
          </cell>
          <cell r="EF200">
            <v>0</v>
          </cell>
          <cell r="EG200">
            <v>0</v>
          </cell>
          <cell r="EH200">
            <v>0</v>
          </cell>
          <cell r="EI200">
            <v>0</v>
          </cell>
          <cell r="EJ200">
            <v>0</v>
          </cell>
          <cell r="EK200">
            <v>0</v>
          </cell>
          <cell r="EM200">
            <v>3494.4340000000002</v>
          </cell>
          <cell r="EN200">
            <v>3527.4380000000001</v>
          </cell>
          <cell r="ES200">
            <v>5540.3890000000001</v>
          </cell>
          <cell r="ET200">
            <v>6318.9769999999999</v>
          </cell>
          <cell r="EX200">
            <v>170247.611</v>
          </cell>
          <cell r="EY200">
            <v>193265.02299999999</v>
          </cell>
          <cell r="FA200">
            <v>40.576999999999998</v>
          </cell>
          <cell r="FB200">
            <v>45.987000000000002</v>
          </cell>
          <cell r="FC200">
            <v>3653.8119999999999</v>
          </cell>
          <cell r="FD200">
            <v>4329.0150000000003</v>
          </cell>
          <cell r="FE200">
            <v>1687.3779999999999</v>
          </cell>
          <cell r="FF200">
            <v>1879.8610000000001</v>
          </cell>
          <cell r="FK200">
            <v>141330.32800000001</v>
          </cell>
          <cell r="FL200">
            <v>143291.65599999999</v>
          </cell>
          <cell r="FM200">
            <v>142103.296</v>
          </cell>
          <cell r="FN200">
            <v>3156.8690000000001</v>
          </cell>
          <cell r="FO200">
            <v>1496.827</v>
          </cell>
          <cell r="FP200">
            <v>16478.858</v>
          </cell>
          <cell r="FQ200">
            <v>122159.102</v>
          </cell>
          <cell r="FR200">
            <v>143291.65599999999</v>
          </cell>
          <cell r="FS200">
            <v>0</v>
          </cell>
          <cell r="FU200">
            <v>0.08</v>
          </cell>
          <cell r="FV200">
            <v>-14840.42</v>
          </cell>
          <cell r="FW200">
            <v>0</v>
          </cell>
          <cell r="FX200">
            <v>0</v>
          </cell>
          <cell r="FY200">
            <v>0</v>
          </cell>
          <cell r="FZ200">
            <v>133.69999999999999</v>
          </cell>
          <cell r="GA200">
            <v>0.27</v>
          </cell>
          <cell r="GB200">
            <v>-47462.76</v>
          </cell>
          <cell r="GE200">
            <v>0.25</v>
          </cell>
          <cell r="GF200">
            <v>-49896</v>
          </cell>
          <cell r="GO200">
            <v>1.2500000000000001E-2</v>
          </cell>
          <cell r="GP200">
            <v>-7273.68</v>
          </cell>
          <cell r="GQ200" t="str">
            <v xml:space="preserve"> </v>
          </cell>
          <cell r="GR200">
            <v>0</v>
          </cell>
          <cell r="GS200">
            <v>0</v>
          </cell>
          <cell r="GV200">
            <v>0</v>
          </cell>
          <cell r="GW200">
            <v>0</v>
          </cell>
          <cell r="GX200">
            <v>-22114.1</v>
          </cell>
          <cell r="GY200">
            <v>-97358.760000000009</v>
          </cell>
          <cell r="GZ200">
            <v>-119472.85999999999</v>
          </cell>
          <cell r="HC200">
            <v>-119472.85999999999</v>
          </cell>
          <cell r="HE200">
            <v>18333.473469376007</v>
          </cell>
          <cell r="HF200">
            <v>34.117118040000065</v>
          </cell>
          <cell r="HG200">
            <v>4091.8232553600033</v>
          </cell>
          <cell r="HH200">
            <v>5617.524163920004</v>
          </cell>
          <cell r="HI200">
            <v>1875.9293592800002</v>
          </cell>
          <cell r="HJ200">
            <v>1591.1484467199991</v>
          </cell>
          <cell r="HK200">
            <v>1176.7687953200011</v>
          </cell>
          <cell r="HL200">
            <v>917.87032272800047</v>
          </cell>
          <cell r="HM200">
            <v>3028.2920080079971</v>
          </cell>
        </row>
        <row r="201">
          <cell r="B201" t="str">
            <v>84-10-226</v>
          </cell>
          <cell r="C201" t="str">
            <v>Devon-GTH00086BB</v>
          </cell>
          <cell r="D201" t="str">
            <v>Perrone North CDP-2</v>
          </cell>
          <cell r="E201">
            <v>234190</v>
          </cell>
          <cell r="F201">
            <v>266460</v>
          </cell>
          <cell r="H201">
            <v>2.6732</v>
          </cell>
          <cell r="I201">
            <v>2.6732</v>
          </cell>
          <cell r="J201">
            <v>0.7681</v>
          </cell>
          <cell r="K201">
            <v>0.2087</v>
          </cell>
          <cell r="L201">
            <v>0.15340000000000001</v>
          </cell>
          <cell r="M201">
            <v>7.3899999999999993E-2</v>
          </cell>
          <cell r="N201">
            <v>5.6899999999999999E-2</v>
          </cell>
          <cell r="O201">
            <v>0.1928</v>
          </cell>
          <cell r="P201">
            <v>4.1269999999999998</v>
          </cell>
          <cell r="Q201">
            <v>1.3366</v>
          </cell>
          <cell r="R201">
            <v>1160.5</v>
          </cell>
          <cell r="T201" t="str">
            <v>PriceTableDevonNGL</v>
          </cell>
          <cell r="Y201">
            <v>41387</v>
          </cell>
          <cell r="Z201">
            <v>14.65</v>
          </cell>
          <cell r="AB201">
            <v>216832.068</v>
          </cell>
          <cell r="AC201">
            <v>247663.83499999999</v>
          </cell>
          <cell r="AE201" t="str">
            <v>Yes</v>
          </cell>
          <cell r="AG201" t="str">
            <v>Yes</v>
          </cell>
          <cell r="AI201">
            <v>0.95</v>
          </cell>
          <cell r="AK201">
            <v>606263.45900000003</v>
          </cell>
          <cell r="AL201">
            <v>606263.45900000003</v>
          </cell>
          <cell r="AM201">
            <v>174199.82199999999</v>
          </cell>
          <cell r="AN201">
            <v>47331.731</v>
          </cell>
          <cell r="AO201">
            <v>34790.07</v>
          </cell>
          <cell r="AP201">
            <v>16760.013999999999</v>
          </cell>
          <cell r="AQ201">
            <v>12904.53</v>
          </cell>
          <cell r="AR201">
            <v>43725.72</v>
          </cell>
          <cell r="AS201">
            <v>1542238.8049999999</v>
          </cell>
          <cell r="AU201">
            <v>579635.48400000005</v>
          </cell>
          <cell r="AV201">
            <v>579635.48400000005</v>
          </cell>
          <cell r="AW201">
            <v>166548.71100000001</v>
          </cell>
          <cell r="AX201">
            <v>45252.853000000003</v>
          </cell>
          <cell r="AY201">
            <v>33262.038999999997</v>
          </cell>
          <cell r="AZ201">
            <v>16023.89</v>
          </cell>
          <cell r="BA201">
            <v>12337.745000000001</v>
          </cell>
          <cell r="BB201">
            <v>41805.222999999998</v>
          </cell>
          <cell r="BC201">
            <v>1474501.4290000002</v>
          </cell>
          <cell r="BE201">
            <v>4089.19</v>
          </cell>
          <cell r="BF201">
            <v>490435.04200000002</v>
          </cell>
          <cell r="BG201">
            <v>170759.98699999999</v>
          </cell>
          <cell r="BH201">
            <v>41924.769</v>
          </cell>
          <cell r="BI201">
            <v>37014.569000000003</v>
          </cell>
          <cell r="BJ201">
            <v>16402.370999999999</v>
          </cell>
          <cell r="BK201">
            <v>12688.057000000001</v>
          </cell>
          <cell r="BL201">
            <v>43888.482000000004</v>
          </cell>
          <cell r="BM201">
            <v>817202.46700000006</v>
          </cell>
          <cell r="BO201">
            <v>4089.19</v>
          </cell>
          <cell r="BP201">
            <v>490435.04200000002</v>
          </cell>
          <cell r="BQ201">
            <v>170759.98699999999</v>
          </cell>
          <cell r="BR201">
            <v>41924.769</v>
          </cell>
          <cell r="BS201">
            <v>37014.569000000003</v>
          </cell>
          <cell r="BT201">
            <v>16402.370999999999</v>
          </cell>
          <cell r="BU201">
            <v>12688.058000000001</v>
          </cell>
          <cell r="BV201">
            <v>43888.482000000004</v>
          </cell>
          <cell r="BW201">
            <v>817202.46799999999</v>
          </cell>
          <cell r="BY201">
            <v>0</v>
          </cell>
          <cell r="BZ201">
            <v>0</v>
          </cell>
          <cell r="CA201">
            <v>0</v>
          </cell>
          <cell r="CB201">
            <v>0</v>
          </cell>
          <cell r="CC201">
            <v>0</v>
          </cell>
          <cell r="CD201">
            <v>0</v>
          </cell>
          <cell r="CE201">
            <v>0</v>
          </cell>
          <cell r="CF201">
            <v>0</v>
          </cell>
          <cell r="CG201">
            <v>0</v>
          </cell>
          <cell r="CI201">
            <v>3884.7310000000002</v>
          </cell>
          <cell r="CJ201">
            <v>465913.29</v>
          </cell>
          <cell r="CK201">
            <v>162221.98800000001</v>
          </cell>
          <cell r="CL201">
            <v>39828.531000000003</v>
          </cell>
          <cell r="CM201">
            <v>35163.841</v>
          </cell>
          <cell r="CN201">
            <v>15582.252</v>
          </cell>
          <cell r="CO201">
            <v>12053.654</v>
          </cell>
          <cell r="CP201">
            <v>41694.057999999997</v>
          </cell>
          <cell r="CQ201">
            <v>776342.34499999997</v>
          </cell>
          <cell r="CS201">
            <v>242.596</v>
          </cell>
          <cell r="CT201">
            <v>18443.156999999999</v>
          </cell>
          <cell r="CU201">
            <v>6233.6490000000003</v>
          </cell>
          <cell r="CV201">
            <v>1288.48</v>
          </cell>
          <cell r="CW201">
            <v>1180.8040000000001</v>
          </cell>
          <cell r="CX201">
            <v>451.07</v>
          </cell>
          <cell r="CY201">
            <v>352.036</v>
          </cell>
          <cell r="CZ201">
            <v>1073.3679999999999</v>
          </cell>
          <cell r="DB201">
            <v>244.24299999999999</v>
          </cell>
          <cell r="DC201">
            <v>32535.460999999999</v>
          </cell>
          <cell r="DD201">
            <v>15635.297</v>
          </cell>
          <cell r="DE201">
            <v>4176.9650000000001</v>
          </cell>
          <cell r="DF201">
            <v>3839.8910000000001</v>
          </cell>
          <cell r="DG201">
            <v>1799.0119999999999</v>
          </cell>
          <cell r="DH201">
            <v>1406.7249999999999</v>
          </cell>
          <cell r="DI201">
            <v>5177.2169999999996</v>
          </cell>
          <cell r="DJ201">
            <v>64814.811000000002</v>
          </cell>
          <cell r="DL201">
            <v>0.22062000000000001</v>
          </cell>
          <cell r="DM201">
            <v>0.22062000000000001</v>
          </cell>
          <cell r="DN201">
            <v>0.87283500000000003</v>
          </cell>
          <cell r="DO201">
            <v>1.1972959999999999</v>
          </cell>
          <cell r="DP201">
            <v>1.18468</v>
          </cell>
          <cell r="DQ201">
            <v>1.986728</v>
          </cell>
          <cell r="DS201">
            <v>0</v>
          </cell>
          <cell r="DT201">
            <v>0</v>
          </cell>
          <cell r="DU201">
            <v>0</v>
          </cell>
          <cell r="DV201">
            <v>0</v>
          </cell>
          <cell r="DW201">
            <v>0</v>
          </cell>
          <cell r="DX201">
            <v>0</v>
          </cell>
          <cell r="DY201">
            <v>0</v>
          </cell>
          <cell r="DZ201">
            <v>0</v>
          </cell>
          <cell r="EA201">
            <v>0</v>
          </cell>
          <cell r="EC201">
            <v>0</v>
          </cell>
          <cell r="ED201">
            <v>0</v>
          </cell>
          <cell r="EE201">
            <v>0</v>
          </cell>
          <cell r="EF201">
            <v>0</v>
          </cell>
          <cell r="EG201">
            <v>0</v>
          </cell>
          <cell r="EH201">
            <v>0</v>
          </cell>
          <cell r="EI201">
            <v>0</v>
          </cell>
          <cell r="EJ201">
            <v>0</v>
          </cell>
          <cell r="EK201">
            <v>0</v>
          </cell>
          <cell r="EM201">
            <v>4665.3369999999995</v>
          </cell>
          <cell r="EN201">
            <v>4709.4009999999998</v>
          </cell>
          <cell r="ES201">
            <v>7396.8459999999995</v>
          </cell>
          <cell r="ET201">
            <v>8436.3209999999999</v>
          </cell>
          <cell r="EX201">
            <v>226793.15400000001</v>
          </cell>
          <cell r="EY201">
            <v>258023.679</v>
          </cell>
          <cell r="FA201">
            <v>54.054000000000002</v>
          </cell>
          <cell r="FB201">
            <v>61.396999999999998</v>
          </cell>
          <cell r="FC201">
            <v>4867.3779999999997</v>
          </cell>
          <cell r="FD201">
            <v>5779.5680000000002</v>
          </cell>
          <cell r="FE201">
            <v>2247.8180000000002</v>
          </cell>
          <cell r="FF201">
            <v>2509.759</v>
          </cell>
          <cell r="FK201">
            <v>188499.467</v>
          </cell>
          <cell r="FL201">
            <v>191115.39</v>
          </cell>
          <cell r="FM201">
            <v>189530.41399999999</v>
          </cell>
          <cell r="FN201">
            <v>4210.4769999999999</v>
          </cell>
          <cell r="FO201">
            <v>1996.395</v>
          </cell>
          <cell r="FP201">
            <v>21978.694</v>
          </cell>
          <cell r="FQ201">
            <v>162929.82500000001</v>
          </cell>
          <cell r="FR201">
            <v>191115.39</v>
          </cell>
          <cell r="FS201">
            <v>0</v>
          </cell>
          <cell r="FU201">
            <v>0.08</v>
          </cell>
          <cell r="FV201">
            <v>-19813.11</v>
          </cell>
          <cell r="FW201">
            <v>0</v>
          </cell>
          <cell r="FX201">
            <v>0</v>
          </cell>
          <cell r="FY201">
            <v>0</v>
          </cell>
          <cell r="FZ201">
            <v>133</v>
          </cell>
          <cell r="GA201">
            <v>0.27</v>
          </cell>
          <cell r="GB201">
            <v>-63231.3</v>
          </cell>
          <cell r="GE201">
            <v>0.25</v>
          </cell>
          <cell r="GF201">
            <v>-66615</v>
          </cell>
          <cell r="GO201">
            <v>1.2500000000000001E-2</v>
          </cell>
          <cell r="GP201">
            <v>-9704.2800000000007</v>
          </cell>
          <cell r="GQ201" t="str">
            <v xml:space="preserve"> </v>
          </cell>
          <cell r="GR201">
            <v>0</v>
          </cell>
          <cell r="GS201">
            <v>0</v>
          </cell>
          <cell r="GV201">
            <v>0</v>
          </cell>
          <cell r="GW201">
            <v>0</v>
          </cell>
          <cell r="GX201">
            <v>-29517.39</v>
          </cell>
          <cell r="GY201">
            <v>-129846.3</v>
          </cell>
          <cell r="GZ201">
            <v>-159363.69</v>
          </cell>
          <cell r="HC201">
            <v>-159363.69</v>
          </cell>
          <cell r="HE201">
            <v>24859.162036161004</v>
          </cell>
          <cell r="HF201">
            <v>45.107744579999967</v>
          </cell>
          <cell r="HG201">
            <v>5409.9889262400084</v>
          </cell>
          <cell r="HH201">
            <v>7452.2643571649842</v>
          </cell>
          <cell r="HI201">
            <v>2509.8173724479971</v>
          </cell>
          <cell r="HJ201">
            <v>2192.5204470400031</v>
          </cell>
          <cell r="HK201">
            <v>1629.3533806319977</v>
          </cell>
          <cell r="HL201">
            <v>1260.3862033840005</v>
          </cell>
          <cell r="HM201">
            <v>4359.7236046720127</v>
          </cell>
        </row>
        <row r="202">
          <cell r="B202" t="str">
            <v>84-20-337</v>
          </cell>
          <cell r="C202" t="str">
            <v>Devon-GTH00086BB</v>
          </cell>
          <cell r="D202" t="str">
            <v>Hencken 1H</v>
          </cell>
          <cell r="E202">
            <v>8817</v>
          </cell>
          <cell r="F202">
            <v>10071</v>
          </cell>
          <cell r="H202">
            <v>2.7864</v>
          </cell>
          <cell r="I202">
            <v>2.7864</v>
          </cell>
          <cell r="J202">
            <v>0.87250000000000005</v>
          </cell>
          <cell r="K202">
            <v>0.24909999999999999</v>
          </cell>
          <cell r="L202">
            <v>0.18279999999999999</v>
          </cell>
          <cell r="M202">
            <v>8.8200000000000001E-2</v>
          </cell>
          <cell r="N202">
            <v>6.9599999999999995E-2</v>
          </cell>
          <cell r="O202">
            <v>0.124</v>
          </cell>
          <cell r="P202">
            <v>4.3726000000000003</v>
          </cell>
          <cell r="Q202">
            <v>1.7309000000000001</v>
          </cell>
          <cell r="R202">
            <v>1162.5</v>
          </cell>
          <cell r="T202" t="str">
            <v>PriceTableDevonNGL</v>
          </cell>
          <cell r="Y202">
            <v>41453</v>
          </cell>
          <cell r="Z202">
            <v>14.65</v>
          </cell>
          <cell r="AB202">
            <v>8162.4560000000001</v>
          </cell>
          <cell r="AC202">
            <v>9360.5889999999999</v>
          </cell>
          <cell r="AE202" t="str">
            <v>Yes</v>
          </cell>
          <cell r="AG202" t="str">
            <v>Yes</v>
          </cell>
          <cell r="AI202">
            <v>0.95</v>
          </cell>
          <cell r="AK202">
            <v>23788.701000000001</v>
          </cell>
          <cell r="AL202">
            <v>23788.701000000001</v>
          </cell>
          <cell r="AM202">
            <v>7448.9089999999997</v>
          </cell>
          <cell r="AN202">
            <v>2126.674</v>
          </cell>
          <cell r="AO202">
            <v>1560.643</v>
          </cell>
          <cell r="AP202">
            <v>753.00199999999995</v>
          </cell>
          <cell r="AQ202">
            <v>594.20500000000004</v>
          </cell>
          <cell r="AR202">
            <v>1058.6420000000001</v>
          </cell>
          <cell r="AS202">
            <v>61119.476999999999</v>
          </cell>
          <cell r="AU202">
            <v>22743.866999999998</v>
          </cell>
          <cell r="AV202">
            <v>22743.866999999998</v>
          </cell>
          <cell r="AW202">
            <v>7121.7430000000004</v>
          </cell>
          <cell r="AX202">
            <v>2033.268</v>
          </cell>
          <cell r="AY202">
            <v>1492.097</v>
          </cell>
          <cell r="AZ202">
            <v>719.92899999999997</v>
          </cell>
          <cell r="BA202">
            <v>568.10699999999997</v>
          </cell>
          <cell r="BB202">
            <v>1012.145</v>
          </cell>
          <cell r="BC202">
            <v>58435.022999999994</v>
          </cell>
          <cell r="BE202">
            <v>160.453</v>
          </cell>
          <cell r="BF202">
            <v>19243.8</v>
          </cell>
          <cell r="BG202">
            <v>7301.8190000000004</v>
          </cell>
          <cell r="BH202">
            <v>1883.732</v>
          </cell>
          <cell r="BI202">
            <v>1660.432</v>
          </cell>
          <cell r="BJ202">
            <v>736.93399999999997</v>
          </cell>
          <cell r="BK202">
            <v>584.23699999999997</v>
          </cell>
          <cell r="BL202">
            <v>1062.5830000000001</v>
          </cell>
          <cell r="BM202">
            <v>32633.99</v>
          </cell>
          <cell r="BO202">
            <v>160.453</v>
          </cell>
          <cell r="BP202">
            <v>19243.8</v>
          </cell>
          <cell r="BQ202">
            <v>7301.82</v>
          </cell>
          <cell r="BR202">
            <v>1883.7329999999999</v>
          </cell>
          <cell r="BS202">
            <v>1660.431</v>
          </cell>
          <cell r="BT202">
            <v>736.93399999999997</v>
          </cell>
          <cell r="BU202">
            <v>584.23800000000006</v>
          </cell>
          <cell r="BV202">
            <v>1062.5830000000001</v>
          </cell>
          <cell r="BW202">
            <v>32633.992000000002</v>
          </cell>
          <cell r="BY202">
            <v>0</v>
          </cell>
          <cell r="BZ202">
            <v>0</v>
          </cell>
          <cell r="CA202">
            <v>0</v>
          </cell>
          <cell r="CB202">
            <v>0</v>
          </cell>
          <cell r="CC202">
            <v>0</v>
          </cell>
          <cell r="CD202">
            <v>0</v>
          </cell>
          <cell r="CE202">
            <v>0</v>
          </cell>
          <cell r="CF202">
            <v>0</v>
          </cell>
          <cell r="CG202">
            <v>0</v>
          </cell>
          <cell r="CI202">
            <v>152.43</v>
          </cell>
          <cell r="CJ202">
            <v>18281.61</v>
          </cell>
          <cell r="CK202">
            <v>6936.7280000000001</v>
          </cell>
          <cell r="CL202">
            <v>1789.5450000000001</v>
          </cell>
          <cell r="CM202">
            <v>1577.41</v>
          </cell>
          <cell r="CN202">
            <v>700.08699999999999</v>
          </cell>
          <cell r="CO202">
            <v>555.02499999999998</v>
          </cell>
          <cell r="CP202">
            <v>1009.454</v>
          </cell>
          <cell r="CQ202">
            <v>31002.289000000004</v>
          </cell>
          <cell r="CS202">
            <v>9.5190000000000001</v>
          </cell>
          <cell r="CT202">
            <v>723.67700000000002</v>
          </cell>
          <cell r="CU202">
            <v>266.55500000000001</v>
          </cell>
          <cell r="CV202">
            <v>57.893000000000001</v>
          </cell>
          <cell r="CW202">
            <v>52.97</v>
          </cell>
          <cell r="CX202">
            <v>20.265999999999998</v>
          </cell>
          <cell r="CY202">
            <v>16.21</v>
          </cell>
          <cell r="CZ202">
            <v>25.986999999999998</v>
          </cell>
          <cell r="DB202">
            <v>9.5839999999999996</v>
          </cell>
          <cell r="DC202">
            <v>1276.634</v>
          </cell>
          <cell r="DD202">
            <v>668.57600000000002</v>
          </cell>
          <cell r="DE202">
            <v>187.67599999999999</v>
          </cell>
          <cell r="DF202">
            <v>172.25299999999999</v>
          </cell>
          <cell r="DG202">
            <v>80.826999999999998</v>
          </cell>
          <cell r="DH202">
            <v>64.774000000000001</v>
          </cell>
          <cell r="DI202">
            <v>125.345</v>
          </cell>
          <cell r="DJ202">
            <v>2585.6689999999999</v>
          </cell>
          <cell r="DL202">
            <v>0.22062000000000001</v>
          </cell>
          <cell r="DM202">
            <v>0.22062000000000001</v>
          </cell>
          <cell r="DN202">
            <v>0.87283500000000003</v>
          </cell>
          <cell r="DO202">
            <v>1.1972959999999999</v>
          </cell>
          <cell r="DP202">
            <v>1.18468</v>
          </cell>
          <cell r="DQ202">
            <v>1.986728</v>
          </cell>
          <cell r="DS202">
            <v>0</v>
          </cell>
          <cell r="DT202">
            <v>0</v>
          </cell>
          <cell r="DU202">
            <v>0</v>
          </cell>
          <cell r="DV202">
            <v>0</v>
          </cell>
          <cell r="DW202">
            <v>0</v>
          </cell>
          <cell r="DX202">
            <v>0</v>
          </cell>
          <cell r="DY202">
            <v>0</v>
          </cell>
          <cell r="DZ202">
            <v>0</v>
          </cell>
          <cell r="EA202">
            <v>0</v>
          </cell>
          <cell r="EC202">
            <v>0</v>
          </cell>
          <cell r="ED202">
            <v>0</v>
          </cell>
          <cell r="EE202">
            <v>0</v>
          </cell>
          <cell r="EF202">
            <v>0</v>
          </cell>
          <cell r="EG202">
            <v>0</v>
          </cell>
          <cell r="EH202">
            <v>0</v>
          </cell>
          <cell r="EI202">
            <v>0</v>
          </cell>
          <cell r="EJ202">
            <v>0</v>
          </cell>
          <cell r="EK202">
            <v>0</v>
          </cell>
          <cell r="EM202">
            <v>176.32900000000001</v>
          </cell>
          <cell r="EN202">
            <v>177.995</v>
          </cell>
          <cell r="ES202">
            <v>279.56799999999998</v>
          </cell>
          <cell r="ET202">
            <v>318.85500000000002</v>
          </cell>
          <cell r="EX202">
            <v>8537.4320000000007</v>
          </cell>
          <cell r="EY202">
            <v>9752.1450000000004</v>
          </cell>
          <cell r="FA202">
            <v>2.0350000000000001</v>
          </cell>
          <cell r="FB202">
            <v>2.3210000000000002</v>
          </cell>
          <cell r="FC202">
            <v>183.22800000000001</v>
          </cell>
          <cell r="FD202">
            <v>218.44200000000001</v>
          </cell>
          <cell r="FE202">
            <v>84.617000000000004</v>
          </cell>
          <cell r="FF202">
            <v>94.858000000000004</v>
          </cell>
          <cell r="FK202">
            <v>6988.4810000000007</v>
          </cell>
          <cell r="FL202">
            <v>7085.4639999999999</v>
          </cell>
          <cell r="FM202">
            <v>7026.7020000000002</v>
          </cell>
          <cell r="FN202">
            <v>156.1</v>
          </cell>
          <cell r="FO202">
            <v>74.015000000000001</v>
          </cell>
          <cell r="FP202">
            <v>814.84400000000005</v>
          </cell>
          <cell r="FQ202">
            <v>6040.5050000000001</v>
          </cell>
          <cell r="FR202">
            <v>7085.4639999999999</v>
          </cell>
          <cell r="FS202">
            <v>0</v>
          </cell>
          <cell r="FU202">
            <v>0.08</v>
          </cell>
          <cell r="FV202">
            <v>-748.85</v>
          </cell>
          <cell r="FW202">
            <v>0</v>
          </cell>
          <cell r="FX202">
            <v>0</v>
          </cell>
          <cell r="FY202">
            <v>0</v>
          </cell>
          <cell r="FZ202">
            <v>126.6</v>
          </cell>
          <cell r="GA202">
            <v>0.27</v>
          </cell>
          <cell r="GB202">
            <v>-2380.59</v>
          </cell>
          <cell r="GE202">
            <v>0.25</v>
          </cell>
          <cell r="GF202">
            <v>-2517.75</v>
          </cell>
          <cell r="GO202">
            <v>1.2500000000000001E-2</v>
          </cell>
          <cell r="GP202">
            <v>-387.53</v>
          </cell>
          <cell r="GQ202" t="str">
            <v xml:space="preserve"> </v>
          </cell>
          <cell r="GR202">
            <v>0</v>
          </cell>
          <cell r="GS202">
            <v>0</v>
          </cell>
          <cell r="GV202">
            <v>0</v>
          </cell>
          <cell r="GW202">
            <v>0</v>
          </cell>
          <cell r="GX202">
            <v>-1136.3800000000001</v>
          </cell>
          <cell r="GY202">
            <v>-4898.34</v>
          </cell>
          <cell r="GZ202">
            <v>-6034.72</v>
          </cell>
          <cell r="HC202">
            <v>-6034.72</v>
          </cell>
          <cell r="HE202">
            <v>980.63095322099991</v>
          </cell>
          <cell r="HF202">
            <v>1.7700342599999992</v>
          </cell>
          <cell r="HG202">
            <v>212.27835779999972</v>
          </cell>
          <cell r="HH202">
            <v>318.66420298500032</v>
          </cell>
          <cell r="HI202">
            <v>112.76971835199987</v>
          </cell>
          <cell r="HJ202">
            <v>98.35450295999992</v>
          </cell>
          <cell r="HK202">
            <v>73.204966615999965</v>
          </cell>
          <cell r="HL202">
            <v>58.03629833599998</v>
          </cell>
          <cell r="HM202">
            <v>105.55287191200027</v>
          </cell>
        </row>
        <row r="204">
          <cell r="B204" t="str">
            <v>EnerVest</v>
          </cell>
        </row>
        <row r="205">
          <cell r="B205" t="str">
            <v>72-40-076</v>
          </cell>
          <cell r="C205" t="str">
            <v>EnerVest-GTH00096</v>
          </cell>
          <cell r="D205" t="str">
            <v>Winston McFarland MM1</v>
          </cell>
          <cell r="E205">
            <v>328462</v>
          </cell>
          <cell r="F205">
            <v>394420</v>
          </cell>
          <cell r="H205">
            <v>3.1949000000000001</v>
          </cell>
          <cell r="I205">
            <v>3.1949000000000001</v>
          </cell>
          <cell r="J205">
            <v>1.1276999999999999</v>
          </cell>
          <cell r="K205">
            <v>0.22869999999999999</v>
          </cell>
          <cell r="L205">
            <v>0.35730000000000001</v>
          </cell>
          <cell r="M205">
            <v>0.12759999999999999</v>
          </cell>
          <cell r="N205">
            <v>0.1159</v>
          </cell>
          <cell r="O205">
            <v>0.1759</v>
          </cell>
          <cell r="P205">
            <v>5.3280000000000003</v>
          </cell>
          <cell r="Q205">
            <v>1.0148999999999999</v>
          </cell>
          <cell r="R205">
            <v>1222.0999999999999</v>
          </cell>
          <cell r="T205" t="str">
            <v>PriceTableRealization</v>
          </cell>
          <cell r="Y205">
            <v>41446</v>
          </cell>
          <cell r="Z205">
            <v>14.65</v>
          </cell>
          <cell r="AB205">
            <v>312588.239</v>
          </cell>
          <cell r="AC205">
            <v>376901.92</v>
          </cell>
          <cell r="AE205" t="str">
            <v>Yes</v>
          </cell>
          <cell r="AG205" t="str">
            <v>Yes</v>
          </cell>
          <cell r="AI205">
            <v>1</v>
          </cell>
          <cell r="AK205">
            <v>1044567.073</v>
          </cell>
          <cell r="AL205">
            <v>1044567.073</v>
          </cell>
          <cell r="AM205">
            <v>368699.58</v>
          </cell>
          <cell r="AN205">
            <v>74773.073000000004</v>
          </cell>
          <cell r="AO205">
            <v>116818.622</v>
          </cell>
          <cell r="AP205">
            <v>41718.601000000002</v>
          </cell>
          <cell r="AQ205">
            <v>37893.305999999997</v>
          </cell>
          <cell r="AR205">
            <v>57510.203000000001</v>
          </cell>
          <cell r="AS205">
            <v>2786547.5309999995</v>
          </cell>
          <cell r="AU205">
            <v>998688.16500000004</v>
          </cell>
          <cell r="AV205">
            <v>998688.16500000004</v>
          </cell>
          <cell r="AW205">
            <v>352505.75699999998</v>
          </cell>
          <cell r="AX205">
            <v>71488.929999999993</v>
          </cell>
          <cell r="AY205">
            <v>111687.77800000001</v>
          </cell>
          <cell r="AZ205">
            <v>39886.258999999998</v>
          </cell>
          <cell r="BA205">
            <v>36228.976999999999</v>
          </cell>
          <cell r="BB205">
            <v>54984.271000000001</v>
          </cell>
          <cell r="BC205">
            <v>2664158.3020000006</v>
          </cell>
          <cell r="BE205">
            <v>7045.5069999999996</v>
          </cell>
          <cell r="BF205">
            <v>844999.46200000006</v>
          </cell>
          <cell r="BG205">
            <v>361419.05900000001</v>
          </cell>
          <cell r="BH205">
            <v>66231.337</v>
          </cell>
          <cell r="BI205">
            <v>124288.08</v>
          </cell>
          <cell r="BJ205">
            <v>40828.366000000002</v>
          </cell>
          <cell r="BK205">
            <v>37257.646999999997</v>
          </cell>
          <cell r="BL205">
            <v>57724.275999999998</v>
          </cell>
          <cell r="BM205">
            <v>1539793.7340000002</v>
          </cell>
          <cell r="BO205">
            <v>7045.5069999999996</v>
          </cell>
          <cell r="BP205">
            <v>844999.46200000006</v>
          </cell>
          <cell r="BQ205">
            <v>361419.05800000002</v>
          </cell>
          <cell r="BR205">
            <v>66231.335999999996</v>
          </cell>
          <cell r="BS205">
            <v>124288.08</v>
          </cell>
          <cell r="BT205">
            <v>40828.364999999998</v>
          </cell>
          <cell r="BU205">
            <v>37257.648000000001</v>
          </cell>
          <cell r="BV205">
            <v>57724.275000000001</v>
          </cell>
          <cell r="BW205">
            <v>1539793.7309999999</v>
          </cell>
          <cell r="BY205">
            <v>4497.3090000000002</v>
          </cell>
          <cell r="BZ205">
            <v>707865.65</v>
          </cell>
          <cell r="CA205">
            <v>383172.91899999999</v>
          </cell>
          <cell r="CB205">
            <v>66173.820999999996</v>
          </cell>
          <cell r="CC205">
            <v>142219.75899999999</v>
          </cell>
          <cell r="CD205">
            <v>44100.141000000003</v>
          </cell>
          <cell r="CE205">
            <v>42247.985999999997</v>
          </cell>
          <cell r="CF205">
            <v>64401.091999999997</v>
          </cell>
          <cell r="CG205">
            <v>1454678.6770000001</v>
          </cell>
          <cell r="CI205">
            <v>7045.5069999999996</v>
          </cell>
          <cell r="CJ205">
            <v>844999.46200000006</v>
          </cell>
          <cell r="CK205">
            <v>361419.05900000001</v>
          </cell>
          <cell r="CL205">
            <v>66231.337</v>
          </cell>
          <cell r="CM205">
            <v>124288.08</v>
          </cell>
          <cell r="CN205">
            <v>40828.366000000002</v>
          </cell>
          <cell r="CO205">
            <v>37257.646999999997</v>
          </cell>
          <cell r="CP205">
            <v>57724.275999999998</v>
          </cell>
          <cell r="CQ205">
            <v>1539793.7340000002</v>
          </cell>
          <cell r="CS205">
            <v>417.983</v>
          </cell>
          <cell r="CT205">
            <v>31776.803</v>
          </cell>
          <cell r="CU205">
            <v>13193.718999999999</v>
          </cell>
          <cell r="CV205">
            <v>2035.4970000000001</v>
          </cell>
          <cell r="CW205">
            <v>3964.92</v>
          </cell>
          <cell r="CX205">
            <v>1122.7919999999999</v>
          </cell>
          <cell r="CY205">
            <v>1033.732</v>
          </cell>
          <cell r="CZ205">
            <v>1411.7460000000001</v>
          </cell>
          <cell r="DB205">
            <v>420.82100000000003</v>
          </cell>
          <cell r="DC205">
            <v>56057.264000000003</v>
          </cell>
          <cell r="DD205">
            <v>33092.612999999998</v>
          </cell>
          <cell r="DE205">
            <v>6598.6279999999997</v>
          </cell>
          <cell r="DF205">
            <v>12893.645</v>
          </cell>
          <cell r="DG205">
            <v>4478.0550000000003</v>
          </cell>
          <cell r="DH205">
            <v>4130.7550000000001</v>
          </cell>
          <cell r="DI205">
            <v>6693.13</v>
          </cell>
          <cell r="DJ205">
            <v>124364.91100000002</v>
          </cell>
          <cell r="DL205">
            <v>0.20929699999999998</v>
          </cell>
          <cell r="DM205">
            <v>0.20929699999999998</v>
          </cell>
          <cell r="DN205">
            <v>0.82364100000000007</v>
          </cell>
          <cell r="DO205">
            <v>1.16161</v>
          </cell>
          <cell r="DP205">
            <v>1.1279539999999999</v>
          </cell>
          <cell r="DQ205">
            <v>1.9769849999999998</v>
          </cell>
          <cell r="DS205">
            <v>533.33000000000004</v>
          </cell>
          <cell r="DT205">
            <v>28701.7</v>
          </cell>
          <cell r="DU205">
            <v>-17917.37</v>
          </cell>
          <cell r="DV205">
            <v>66.81</v>
          </cell>
          <cell r="DW205">
            <v>-20226.11</v>
          </cell>
          <cell r="DX205">
            <v>-6468.25</v>
          </cell>
          <cell r="DY205">
            <v>-9865.82</v>
          </cell>
          <cell r="DZ205">
            <v>-13199.97</v>
          </cell>
          <cell r="EA205">
            <v>-38375.68</v>
          </cell>
          <cell r="EC205">
            <v>533.33000000000004</v>
          </cell>
          <cell r="ED205">
            <v>28701.7</v>
          </cell>
          <cell r="EE205">
            <v>-17917.37</v>
          </cell>
          <cell r="EF205">
            <v>66.81</v>
          </cell>
          <cell r="EG205">
            <v>-20226.11</v>
          </cell>
          <cell r="EH205">
            <v>-6468.25</v>
          </cell>
          <cell r="EI205">
            <v>-9865.82</v>
          </cell>
          <cell r="EJ205">
            <v>-13199.97</v>
          </cell>
          <cell r="EK205">
            <v>-38375.68</v>
          </cell>
          <cell r="EM205">
            <v>7255.0079999999998</v>
          </cell>
          <cell r="EN205">
            <v>7323.384</v>
          </cell>
          <cell r="EP205">
            <v>8222.4060000000009</v>
          </cell>
          <cell r="EQ205">
            <v>8360.991</v>
          </cell>
          <cell r="ES205">
            <v>1513.7159999999999</v>
          </cell>
          <cell r="ET205">
            <v>1752.172</v>
          </cell>
          <cell r="EX205">
            <v>326948.28399999999</v>
          </cell>
          <cell r="EY205">
            <v>392667.82799999998</v>
          </cell>
          <cell r="FA205">
            <v>77.924999999999997</v>
          </cell>
          <cell r="FB205">
            <v>93.435000000000002</v>
          </cell>
          <cell r="FC205">
            <v>7016.8819999999996</v>
          </cell>
          <cell r="FD205">
            <v>8795.5130000000008</v>
          </cell>
          <cell r="FE205">
            <v>3240.4870000000001</v>
          </cell>
          <cell r="FF205">
            <v>3819.4229999999998</v>
          </cell>
          <cell r="FK205">
            <v>252618.54199999996</v>
          </cell>
          <cell r="FL205">
            <v>256124.285</v>
          </cell>
          <cell r="FM205">
            <v>254000.171</v>
          </cell>
          <cell r="FN205">
            <v>5642.6930000000002</v>
          </cell>
          <cell r="FO205">
            <v>2675.4789999999998</v>
          </cell>
          <cell r="FP205">
            <v>29454.861000000001</v>
          </cell>
          <cell r="FQ205">
            <v>218351.253</v>
          </cell>
          <cell r="FS205">
            <v>256124.285</v>
          </cell>
          <cell r="FU205">
            <v>0.13</v>
          </cell>
          <cell r="FV205">
            <v>-49867.44</v>
          </cell>
          <cell r="FZ205">
            <v>165.6</v>
          </cell>
          <cell r="GA205">
            <v>0.15</v>
          </cell>
          <cell r="GB205">
            <v>-49269.3</v>
          </cell>
          <cell r="GC205">
            <v>1.4999999999999999E-2</v>
          </cell>
          <cell r="GD205">
            <v>-4926.93</v>
          </cell>
          <cell r="GE205">
            <v>0.06</v>
          </cell>
          <cell r="GF205">
            <v>-24085.5</v>
          </cell>
          <cell r="GO205">
            <v>1.2500000000000001E-2</v>
          </cell>
          <cell r="GP205">
            <v>-19247.419999999998</v>
          </cell>
          <cell r="GQ205" t="str">
            <v xml:space="preserve"> </v>
          </cell>
          <cell r="GR205">
            <v>0</v>
          </cell>
          <cell r="GS205">
            <v>0</v>
          </cell>
          <cell r="GV205">
            <v>0</v>
          </cell>
          <cell r="GW205">
            <v>0</v>
          </cell>
          <cell r="GX205">
            <v>-69114.86</v>
          </cell>
          <cell r="GY205">
            <v>-78281.73000000001</v>
          </cell>
          <cell r="GZ205">
            <v>-147396.59000000003</v>
          </cell>
          <cell r="HB205">
            <v>960659.03036368429</v>
          </cell>
          <cell r="HC205">
            <v>774886.76036368427</v>
          </cell>
          <cell r="HE205">
            <v>0</v>
          </cell>
        </row>
        <row r="206">
          <cell r="B206" t="str">
            <v>72-10-211</v>
          </cell>
          <cell r="C206" t="str">
            <v>EnerVest-GTH00096</v>
          </cell>
          <cell r="D206" t="str">
            <v>Winston 1E CDP</v>
          </cell>
          <cell r="E206">
            <v>167192</v>
          </cell>
          <cell r="F206">
            <v>198922</v>
          </cell>
          <cell r="H206">
            <v>3.1698</v>
          </cell>
          <cell r="I206">
            <v>3.1698</v>
          </cell>
          <cell r="J206">
            <v>1.1103000000000001</v>
          </cell>
          <cell r="K206">
            <v>0.23680000000000001</v>
          </cell>
          <cell r="L206">
            <v>0.3417</v>
          </cell>
          <cell r="M206">
            <v>0.12479999999999999</v>
          </cell>
          <cell r="N206">
            <v>0.10589999999999999</v>
          </cell>
          <cell r="O206">
            <v>0.16309999999999999</v>
          </cell>
          <cell r="P206">
            <v>5.2523999999999997</v>
          </cell>
          <cell r="Q206">
            <v>1.423</v>
          </cell>
          <cell r="R206">
            <v>1210.9000000000001</v>
          </cell>
          <cell r="T206" t="str">
            <v>PriceTableRealization</v>
          </cell>
          <cell r="Y206">
            <v>41446</v>
          </cell>
          <cell r="Z206">
            <v>14.65</v>
          </cell>
          <cell r="AB206">
            <v>159118.785</v>
          </cell>
          <cell r="AC206">
            <v>190086.921</v>
          </cell>
          <cell r="AE206" t="str">
            <v>Yes</v>
          </cell>
          <cell r="AG206" t="str">
            <v>Yes</v>
          </cell>
          <cell r="AI206">
            <v>1</v>
          </cell>
          <cell r="AK206">
            <v>527545.28399999999</v>
          </cell>
          <cell r="AL206">
            <v>527545.28399999999</v>
          </cell>
          <cell r="AM206">
            <v>184785.64199999999</v>
          </cell>
          <cell r="AN206">
            <v>39410.286</v>
          </cell>
          <cell r="AO206">
            <v>56868.642999999996</v>
          </cell>
          <cell r="AP206">
            <v>20770.286</v>
          </cell>
          <cell r="AQ206">
            <v>17624.786</v>
          </cell>
          <cell r="AR206">
            <v>27144.5</v>
          </cell>
          <cell r="AS206">
            <v>1401694.7110000001</v>
          </cell>
          <cell r="AU206">
            <v>504374.72499999998</v>
          </cell>
          <cell r="AV206">
            <v>504374.72499999998</v>
          </cell>
          <cell r="AW206">
            <v>176669.587</v>
          </cell>
          <cell r="AX206">
            <v>37679.328000000001</v>
          </cell>
          <cell r="AY206">
            <v>54370.889000000003</v>
          </cell>
          <cell r="AZ206">
            <v>19858.024000000001</v>
          </cell>
          <cell r="BA206">
            <v>16850.679</v>
          </cell>
          <cell r="BB206">
            <v>25952.274000000001</v>
          </cell>
          <cell r="BC206">
            <v>1340130.2309999999</v>
          </cell>
          <cell r="BE206">
            <v>3558.2440000000001</v>
          </cell>
          <cell r="BF206">
            <v>426756.20600000001</v>
          </cell>
          <cell r="BG206">
            <v>181136.77499999999</v>
          </cell>
          <cell r="BH206">
            <v>34908.233999999997</v>
          </cell>
          <cell r="BI206">
            <v>60504.860999999997</v>
          </cell>
          <cell r="BJ206">
            <v>20327.067999999999</v>
          </cell>
          <cell r="BK206">
            <v>17329.131000000001</v>
          </cell>
          <cell r="BL206">
            <v>27245.541000000001</v>
          </cell>
          <cell r="BM206">
            <v>771766.06</v>
          </cell>
          <cell r="BO206">
            <v>3558.2440000000001</v>
          </cell>
          <cell r="BP206">
            <v>426756.20500000002</v>
          </cell>
          <cell r="BQ206">
            <v>181136.774</v>
          </cell>
          <cell r="BR206">
            <v>34908.233</v>
          </cell>
          <cell r="BS206">
            <v>60504.86</v>
          </cell>
          <cell r="BT206">
            <v>20327.066999999999</v>
          </cell>
          <cell r="BU206">
            <v>17329.13</v>
          </cell>
          <cell r="BV206">
            <v>27245.541000000001</v>
          </cell>
          <cell r="BW206">
            <v>771766.054</v>
          </cell>
          <cell r="BY206">
            <v>2271.3090000000002</v>
          </cell>
          <cell r="BZ206">
            <v>357498.522</v>
          </cell>
          <cell r="CA206">
            <v>192039.421</v>
          </cell>
          <cell r="CB206">
            <v>34877.919000000002</v>
          </cell>
          <cell r="CC206">
            <v>69234.206999999995</v>
          </cell>
          <cell r="CD206">
            <v>21955.973999999998</v>
          </cell>
          <cell r="CE206">
            <v>19650.217000000001</v>
          </cell>
          <cell r="CF206">
            <v>30396.962</v>
          </cell>
          <cell r="CG206">
            <v>727924.53099999996</v>
          </cell>
          <cell r="CI206">
            <v>3558.2440000000001</v>
          </cell>
          <cell r="CJ206">
            <v>426756.20600000001</v>
          </cell>
          <cell r="CK206">
            <v>181136.77499999999</v>
          </cell>
          <cell r="CL206">
            <v>34908.233999999997</v>
          </cell>
          <cell r="CM206">
            <v>60504.860999999997</v>
          </cell>
          <cell r="CN206">
            <v>20327.067999999999</v>
          </cell>
          <cell r="CO206">
            <v>17329.131000000001</v>
          </cell>
          <cell r="CP206">
            <v>27245.541000000001</v>
          </cell>
          <cell r="CQ206">
            <v>771766.06</v>
          </cell>
          <cell r="CS206">
            <v>211.09700000000001</v>
          </cell>
          <cell r="CT206">
            <v>16048.468999999999</v>
          </cell>
          <cell r="CU206">
            <v>6612.4560000000001</v>
          </cell>
          <cell r="CV206">
            <v>1072.8399999999999</v>
          </cell>
          <cell r="CW206">
            <v>1930.1690000000001</v>
          </cell>
          <cell r="CX206">
            <v>559</v>
          </cell>
          <cell r="CY206">
            <v>480.80500000000001</v>
          </cell>
          <cell r="CZ206">
            <v>666.33600000000001</v>
          </cell>
          <cell r="DB206">
            <v>212.53</v>
          </cell>
          <cell r="DC206">
            <v>28311.007000000001</v>
          </cell>
          <cell r="DD206">
            <v>16585.427</v>
          </cell>
          <cell r="DE206">
            <v>3477.9070000000002</v>
          </cell>
          <cell r="DF206">
            <v>6276.7740000000003</v>
          </cell>
          <cell r="DG206">
            <v>2229.473</v>
          </cell>
          <cell r="DH206">
            <v>1921.2809999999999</v>
          </cell>
          <cell r="DI206">
            <v>3159.12</v>
          </cell>
          <cell r="DJ206">
            <v>62173.519</v>
          </cell>
          <cell r="DL206">
            <v>0.20929699999999998</v>
          </cell>
          <cell r="DM206">
            <v>0.20929699999999998</v>
          </cell>
          <cell r="DN206">
            <v>0.82364100000000007</v>
          </cell>
          <cell r="DO206">
            <v>1.16161</v>
          </cell>
          <cell r="DP206">
            <v>1.1279539999999999</v>
          </cell>
          <cell r="DQ206">
            <v>1.9769849999999998</v>
          </cell>
          <cell r="DS206">
            <v>269.35000000000002</v>
          </cell>
          <cell r="DT206">
            <v>14495.43</v>
          </cell>
          <cell r="DU206">
            <v>-8979.8700000000008</v>
          </cell>
          <cell r="DV206">
            <v>35.21</v>
          </cell>
          <cell r="DW206">
            <v>-9846.2999999999993</v>
          </cell>
          <cell r="DX206">
            <v>-3220.32</v>
          </cell>
          <cell r="DY206">
            <v>-4588.75</v>
          </cell>
          <cell r="DZ206">
            <v>-6230.31</v>
          </cell>
          <cell r="EA206">
            <v>-18065.560000000001</v>
          </cell>
          <cell r="EC206">
            <v>269.35000000000002</v>
          </cell>
          <cell r="ED206">
            <v>14495.43</v>
          </cell>
          <cell r="EE206">
            <v>-8979.8700000000008</v>
          </cell>
          <cell r="EF206">
            <v>35.21</v>
          </cell>
          <cell r="EG206">
            <v>-9846.2999999999993</v>
          </cell>
          <cell r="EH206">
            <v>-3220.32</v>
          </cell>
          <cell r="EI206">
            <v>-4588.75</v>
          </cell>
          <cell r="EJ206">
            <v>-6230.31</v>
          </cell>
          <cell r="EK206">
            <v>-18065.560000000001</v>
          </cell>
          <cell r="EM206">
            <v>3658.9940000000001</v>
          </cell>
          <cell r="EN206">
            <v>3693.4789999999998</v>
          </cell>
          <cell r="EP206">
            <v>4146.893</v>
          </cell>
          <cell r="EQ206">
            <v>4216.7870000000003</v>
          </cell>
          <cell r="ES206">
            <v>763.42900000000009</v>
          </cell>
          <cell r="ET206">
            <v>883.69200000000001</v>
          </cell>
          <cell r="EX206">
            <v>166428.571</v>
          </cell>
          <cell r="EY206">
            <v>198038.30799999999</v>
          </cell>
          <cell r="FA206">
            <v>39.667000000000002</v>
          </cell>
          <cell r="FB206">
            <v>47.122999999999998</v>
          </cell>
          <cell r="FC206">
            <v>3571.848</v>
          </cell>
          <cell r="FD206">
            <v>4435.9340000000002</v>
          </cell>
          <cell r="FE206">
            <v>1649.5260000000001</v>
          </cell>
          <cell r="FF206">
            <v>1926.29</v>
          </cell>
          <cell r="FK206">
            <v>127954.52299999997</v>
          </cell>
          <cell r="FL206">
            <v>129730.227</v>
          </cell>
          <cell r="FM206">
            <v>128654.336</v>
          </cell>
          <cell r="FN206">
            <v>2858.096</v>
          </cell>
          <cell r="FO206">
            <v>1355.164</v>
          </cell>
          <cell r="FP206">
            <v>14919.263999999999</v>
          </cell>
          <cell r="FQ206">
            <v>110597.70299999999</v>
          </cell>
          <cell r="FS206">
            <v>129730.227</v>
          </cell>
          <cell r="FU206">
            <v>0.13</v>
          </cell>
          <cell r="FV206">
            <v>-25150.17</v>
          </cell>
          <cell r="FZ206">
            <v>241.6</v>
          </cell>
          <cell r="GA206">
            <v>0.15</v>
          </cell>
          <cell r="GB206">
            <v>-25078.799999999999</v>
          </cell>
          <cell r="GC206">
            <v>1.4999999999999999E-2</v>
          </cell>
          <cell r="GD206">
            <v>-2507.88</v>
          </cell>
          <cell r="GE206">
            <v>0.06</v>
          </cell>
          <cell r="GF206">
            <v>-12147.3</v>
          </cell>
          <cell r="GO206">
            <v>1.2500000000000001E-2</v>
          </cell>
          <cell r="GP206">
            <v>-9647.08</v>
          </cell>
          <cell r="GQ206" t="str">
            <v xml:space="preserve"> </v>
          </cell>
          <cell r="GR206">
            <v>0</v>
          </cell>
          <cell r="GS206">
            <v>0</v>
          </cell>
          <cell r="GV206">
            <v>0</v>
          </cell>
          <cell r="GW206">
            <v>0</v>
          </cell>
          <cell r="GX206">
            <v>-34797.25</v>
          </cell>
          <cell r="GY206">
            <v>-39733.979999999996</v>
          </cell>
          <cell r="GZ206">
            <v>-74531.23</v>
          </cell>
          <cell r="HB206">
            <v>486585.47447070235</v>
          </cell>
          <cell r="HC206">
            <v>393988.68447070237</v>
          </cell>
          <cell r="HE206">
            <v>0</v>
          </cell>
        </row>
        <row r="207">
          <cell r="B207" t="str">
            <v>72-40-117</v>
          </cell>
          <cell r="C207" t="str">
            <v>EnerVest-GTH00096</v>
          </cell>
          <cell r="D207" t="str">
            <v>Dean A 1H</v>
          </cell>
          <cell r="E207">
            <v>0</v>
          </cell>
          <cell r="F207">
            <v>0</v>
          </cell>
          <cell r="H207">
            <v>2.2810999999999999</v>
          </cell>
          <cell r="I207">
            <v>2.2810999999999999</v>
          </cell>
          <cell r="J207">
            <v>0.58530000000000004</v>
          </cell>
          <cell r="K207">
            <v>0.123</v>
          </cell>
          <cell r="L207">
            <v>0.14219999999999999</v>
          </cell>
          <cell r="M207">
            <v>5.4100000000000002E-2</v>
          </cell>
          <cell r="N207">
            <v>3.9399999999999998E-2</v>
          </cell>
          <cell r="O207">
            <v>0.1023</v>
          </cell>
          <cell r="P207">
            <v>3.3273999999999999</v>
          </cell>
          <cell r="Q207">
            <v>0.71750000000000003</v>
          </cell>
          <cell r="R207">
            <v>1116.0999999999999</v>
          </cell>
          <cell r="T207" t="str">
            <v>PriceTableRealization</v>
          </cell>
          <cell r="Y207">
            <v>41310</v>
          </cell>
          <cell r="Z207">
            <v>14.65</v>
          </cell>
          <cell r="AB207">
            <v>0</v>
          </cell>
          <cell r="AC207">
            <v>0</v>
          </cell>
          <cell r="AE207" t="str">
            <v>Yes</v>
          </cell>
          <cell r="AG207" t="str">
            <v>Yes</v>
          </cell>
          <cell r="AI207">
            <v>1</v>
          </cell>
          <cell r="AK207">
            <v>0</v>
          </cell>
          <cell r="AL207">
            <v>0</v>
          </cell>
          <cell r="AM207">
            <v>0</v>
          </cell>
          <cell r="AN207">
            <v>0</v>
          </cell>
          <cell r="AO207">
            <v>0</v>
          </cell>
          <cell r="AP207">
            <v>0</v>
          </cell>
          <cell r="AQ207">
            <v>0</v>
          </cell>
          <cell r="AR207">
            <v>0</v>
          </cell>
          <cell r="AS207">
            <v>0</v>
          </cell>
          <cell r="AU207">
            <v>0</v>
          </cell>
          <cell r="AV207">
            <v>0</v>
          </cell>
          <cell r="AW207">
            <v>0</v>
          </cell>
          <cell r="AX207">
            <v>0</v>
          </cell>
          <cell r="AY207">
            <v>0</v>
          </cell>
          <cell r="AZ207">
            <v>0</v>
          </cell>
          <cell r="BA207">
            <v>0</v>
          </cell>
          <cell r="BB207">
            <v>0</v>
          </cell>
          <cell r="BC207">
            <v>0</v>
          </cell>
          <cell r="BE207">
            <v>0</v>
          </cell>
          <cell r="BF207">
            <v>0</v>
          </cell>
          <cell r="BG207">
            <v>0</v>
          </cell>
          <cell r="BH207">
            <v>0</v>
          </cell>
          <cell r="BI207">
            <v>0</v>
          </cell>
          <cell r="BJ207">
            <v>0</v>
          </cell>
          <cell r="BK207">
            <v>0</v>
          </cell>
          <cell r="BL207">
            <v>0</v>
          </cell>
          <cell r="BM207">
            <v>0</v>
          </cell>
          <cell r="BO207">
            <v>0</v>
          </cell>
          <cell r="BP207">
            <v>0</v>
          </cell>
          <cell r="BQ207">
            <v>0</v>
          </cell>
          <cell r="BR207">
            <v>0</v>
          </cell>
          <cell r="BS207">
            <v>0</v>
          </cell>
          <cell r="BT207">
            <v>0</v>
          </cell>
          <cell r="BU207">
            <v>0</v>
          </cell>
          <cell r="BV207">
            <v>0</v>
          </cell>
          <cell r="BW207">
            <v>0</v>
          </cell>
          <cell r="BY207">
            <v>0</v>
          </cell>
          <cell r="BZ207">
            <v>0</v>
          </cell>
          <cell r="CA207">
            <v>0</v>
          </cell>
          <cell r="CB207">
            <v>0</v>
          </cell>
          <cell r="CC207">
            <v>0</v>
          </cell>
          <cell r="CD207">
            <v>0</v>
          </cell>
          <cell r="CE207">
            <v>0</v>
          </cell>
          <cell r="CF207">
            <v>0</v>
          </cell>
          <cell r="CG207">
            <v>0</v>
          </cell>
          <cell r="CI207">
            <v>0</v>
          </cell>
          <cell r="CJ207">
            <v>0</v>
          </cell>
          <cell r="CK207">
            <v>0</v>
          </cell>
          <cell r="CL207">
            <v>0</v>
          </cell>
          <cell r="CM207">
            <v>0</v>
          </cell>
          <cell r="CN207">
            <v>0</v>
          </cell>
          <cell r="CO207">
            <v>0</v>
          </cell>
          <cell r="CP207">
            <v>0</v>
          </cell>
          <cell r="CQ207">
            <v>0</v>
          </cell>
          <cell r="CS207">
            <v>0</v>
          </cell>
          <cell r="CT207">
            <v>0</v>
          </cell>
          <cell r="CU207">
            <v>0</v>
          </cell>
          <cell r="CV207">
            <v>0</v>
          </cell>
          <cell r="CW207">
            <v>0</v>
          </cell>
          <cell r="CX207">
            <v>0</v>
          </cell>
          <cell r="CY207">
            <v>0</v>
          </cell>
          <cell r="CZ207">
            <v>0</v>
          </cell>
          <cell r="DB207">
            <v>0</v>
          </cell>
          <cell r="DC207">
            <v>0</v>
          </cell>
          <cell r="DD207">
            <v>0</v>
          </cell>
          <cell r="DE207">
            <v>0</v>
          </cell>
          <cell r="DF207">
            <v>0</v>
          </cell>
          <cell r="DG207">
            <v>0</v>
          </cell>
          <cell r="DH207">
            <v>0</v>
          </cell>
          <cell r="DI207">
            <v>0</v>
          </cell>
          <cell r="DJ207">
            <v>0</v>
          </cell>
          <cell r="DL207">
            <v>0.20929699999999998</v>
          </cell>
          <cell r="DM207">
            <v>0.20929699999999998</v>
          </cell>
          <cell r="DN207">
            <v>0.82364100000000007</v>
          </cell>
          <cell r="DO207">
            <v>1.16161</v>
          </cell>
          <cell r="DP207">
            <v>1.1279539999999999</v>
          </cell>
          <cell r="DQ207">
            <v>1.9769849999999998</v>
          </cell>
          <cell r="DS207">
            <v>0</v>
          </cell>
          <cell r="DT207">
            <v>0</v>
          </cell>
          <cell r="DU207">
            <v>0</v>
          </cell>
          <cell r="DV207">
            <v>0</v>
          </cell>
          <cell r="DW207">
            <v>0</v>
          </cell>
          <cell r="DX207">
            <v>0</v>
          </cell>
          <cell r="DY207">
            <v>0</v>
          </cell>
          <cell r="DZ207">
            <v>0</v>
          </cell>
          <cell r="EA207">
            <v>0</v>
          </cell>
          <cell r="EC207">
            <v>0</v>
          </cell>
          <cell r="ED207">
            <v>0</v>
          </cell>
          <cell r="EE207">
            <v>0</v>
          </cell>
          <cell r="EF207">
            <v>0</v>
          </cell>
          <cell r="EG207">
            <v>0</v>
          </cell>
          <cell r="EH207">
            <v>0</v>
          </cell>
          <cell r="EI207">
            <v>0</v>
          </cell>
          <cell r="EJ207">
            <v>0</v>
          </cell>
          <cell r="EK207">
            <v>0</v>
          </cell>
          <cell r="EM207">
            <v>0</v>
          </cell>
          <cell r="EN207">
            <v>0</v>
          </cell>
          <cell r="EP207">
            <v>0</v>
          </cell>
          <cell r="EQ207">
            <v>0</v>
          </cell>
          <cell r="ES207">
            <v>0</v>
          </cell>
          <cell r="ET207">
            <v>0</v>
          </cell>
          <cell r="EX207">
            <v>0</v>
          </cell>
          <cell r="EY207">
            <v>0</v>
          </cell>
          <cell r="FA207">
            <v>0</v>
          </cell>
          <cell r="FB207">
            <v>0</v>
          </cell>
          <cell r="FC207">
            <v>0</v>
          </cell>
          <cell r="FD207">
            <v>0</v>
          </cell>
          <cell r="FE207">
            <v>0</v>
          </cell>
          <cell r="FF207">
            <v>0</v>
          </cell>
          <cell r="FK207">
            <v>0</v>
          </cell>
          <cell r="FL207">
            <v>0</v>
          </cell>
          <cell r="FM207">
            <v>0</v>
          </cell>
          <cell r="FN207">
            <v>0</v>
          </cell>
          <cell r="FO207">
            <v>0</v>
          </cell>
          <cell r="FP207">
            <v>0</v>
          </cell>
          <cell r="FQ207">
            <v>0</v>
          </cell>
          <cell r="FS207">
            <v>0</v>
          </cell>
          <cell r="FU207">
            <v>0.13</v>
          </cell>
          <cell r="FV207">
            <v>0</v>
          </cell>
          <cell r="FW207">
            <v>0</v>
          </cell>
          <cell r="FX207">
            <v>0</v>
          </cell>
          <cell r="FZ207">
            <v>152.6</v>
          </cell>
          <cell r="GA207">
            <v>0.15</v>
          </cell>
          <cell r="GB207">
            <v>0</v>
          </cell>
          <cell r="GC207">
            <v>5.0000000000000001E-3</v>
          </cell>
          <cell r="GD207">
            <v>0</v>
          </cell>
          <cell r="GE207">
            <v>0.06</v>
          </cell>
          <cell r="GF207">
            <v>0</v>
          </cell>
          <cell r="GO207">
            <v>1.2500000000000001E-2</v>
          </cell>
          <cell r="GP207">
            <v>0</v>
          </cell>
          <cell r="GQ207" t="str">
            <v>72-41-117</v>
          </cell>
          <cell r="GR207">
            <v>0</v>
          </cell>
          <cell r="GS207">
            <v>-200</v>
          </cell>
          <cell r="GV207">
            <v>0</v>
          </cell>
          <cell r="GW207">
            <v>0</v>
          </cell>
          <cell r="GX207">
            <v>0</v>
          </cell>
          <cell r="GY207">
            <v>-200</v>
          </cell>
          <cell r="GZ207">
            <v>-200</v>
          </cell>
          <cell r="HB207">
            <v>0</v>
          </cell>
          <cell r="HC207">
            <v>-200</v>
          </cell>
          <cell r="HE207">
            <v>0</v>
          </cell>
        </row>
        <row r="208">
          <cell r="B208" t="str">
            <v>72-10-252</v>
          </cell>
          <cell r="C208" t="str">
            <v>EnerVest-GTH00096</v>
          </cell>
          <cell r="D208" t="str">
            <v>McFarland CDP</v>
          </cell>
          <cell r="E208">
            <v>183481</v>
          </cell>
          <cell r="F208">
            <v>223434</v>
          </cell>
          <cell r="H208">
            <v>3.1991999999999998</v>
          </cell>
          <cell r="I208">
            <v>3.1991999999999998</v>
          </cell>
          <cell r="J208">
            <v>1.1753</v>
          </cell>
          <cell r="K208">
            <v>0.23960000000000001</v>
          </cell>
          <cell r="L208">
            <v>0.38279999999999997</v>
          </cell>
          <cell r="M208">
            <v>0.13669999999999999</v>
          </cell>
          <cell r="N208">
            <v>0.13439999999999999</v>
          </cell>
          <cell r="O208">
            <v>0.2359</v>
          </cell>
          <cell r="P208">
            <v>5.5038999999999998</v>
          </cell>
          <cell r="Q208">
            <v>0.66900000000000004</v>
          </cell>
          <cell r="R208">
            <v>1239.4000000000001</v>
          </cell>
          <cell r="T208" t="str">
            <v>PriceTableRealization</v>
          </cell>
          <cell r="Y208">
            <v>41394</v>
          </cell>
          <cell r="Z208">
            <v>15.65</v>
          </cell>
          <cell r="AB208">
            <v>174602.40900000001</v>
          </cell>
          <cell r="AC208">
            <v>213510.22700000001</v>
          </cell>
          <cell r="AE208" t="str">
            <v>Yes</v>
          </cell>
          <cell r="AG208" t="str">
            <v>Yes</v>
          </cell>
          <cell r="AI208">
            <v>1</v>
          </cell>
          <cell r="AK208">
            <v>584249.098</v>
          </cell>
          <cell r="AL208">
            <v>584249.098</v>
          </cell>
          <cell r="AM208">
            <v>214637.39799999999</v>
          </cell>
          <cell r="AN208">
            <v>43756.59</v>
          </cell>
          <cell r="AO208">
            <v>69908.274999999994</v>
          </cell>
          <cell r="AP208">
            <v>24964.632000000001</v>
          </cell>
          <cell r="AQ208">
            <v>24544.598000000002</v>
          </cell>
          <cell r="AR208">
            <v>43080.883000000002</v>
          </cell>
          <cell r="AS208">
            <v>1589390.5719999999</v>
          </cell>
          <cell r="AU208">
            <v>558588.027</v>
          </cell>
          <cell r="AV208">
            <v>558588.027</v>
          </cell>
          <cell r="AW208">
            <v>205210.21100000001</v>
          </cell>
          <cell r="AX208">
            <v>41834.737000000001</v>
          </cell>
          <cell r="AY208">
            <v>66837.801999999996</v>
          </cell>
          <cell r="AZ208">
            <v>23868.149000000001</v>
          </cell>
          <cell r="BA208">
            <v>23466.563999999998</v>
          </cell>
          <cell r="BB208">
            <v>41188.707999999999</v>
          </cell>
          <cell r="BC208">
            <v>1519582.2250000001</v>
          </cell>
          <cell r="BE208">
            <v>3940.7049999999999</v>
          </cell>
          <cell r="BF208">
            <v>472626.59</v>
          </cell>
          <cell r="BG208">
            <v>210399.06299999999</v>
          </cell>
          <cell r="BH208">
            <v>38758.036</v>
          </cell>
          <cell r="BI208">
            <v>74378.255000000005</v>
          </cell>
          <cell r="BJ208">
            <v>24431.911</v>
          </cell>
          <cell r="BK208">
            <v>24132.863000000001</v>
          </cell>
          <cell r="BL208">
            <v>43241.245000000003</v>
          </cell>
          <cell r="BM208">
            <v>891908.66799999995</v>
          </cell>
          <cell r="BO208">
            <v>3940.7049999999999</v>
          </cell>
          <cell r="BP208">
            <v>472626.59100000001</v>
          </cell>
          <cell r="BQ208">
            <v>210399.06400000001</v>
          </cell>
          <cell r="BR208">
            <v>38758.036</v>
          </cell>
          <cell r="BS208">
            <v>74378.255000000005</v>
          </cell>
          <cell r="BT208">
            <v>24431.91</v>
          </cell>
          <cell r="BU208">
            <v>24132.864000000001</v>
          </cell>
          <cell r="BV208">
            <v>43241.245000000003</v>
          </cell>
          <cell r="BW208">
            <v>891908.67</v>
          </cell>
          <cell r="BY208">
            <v>2515.4430000000002</v>
          </cell>
          <cell r="BZ208">
            <v>395924.66499999998</v>
          </cell>
          <cell r="CA208">
            <v>223063.011</v>
          </cell>
          <cell r="CB208">
            <v>38724.379000000001</v>
          </cell>
          <cell r="CC208">
            <v>85109.187999999995</v>
          </cell>
          <cell r="CD208">
            <v>26389.758999999998</v>
          </cell>
          <cell r="CE208">
            <v>27365.251</v>
          </cell>
          <cell r="CF208">
            <v>48242.847000000002</v>
          </cell>
          <cell r="CG208">
            <v>847334.54299999983</v>
          </cell>
          <cell r="CI208">
            <v>3940.7049999999999</v>
          </cell>
          <cell r="CJ208">
            <v>472626.59</v>
          </cell>
          <cell r="CK208">
            <v>210399.06299999999</v>
          </cell>
          <cell r="CL208">
            <v>38758.036</v>
          </cell>
          <cell r="CM208">
            <v>74378.255000000005</v>
          </cell>
          <cell r="CN208">
            <v>24431.911</v>
          </cell>
          <cell r="CO208">
            <v>24132.863000000001</v>
          </cell>
          <cell r="CP208">
            <v>43241.245000000003</v>
          </cell>
          <cell r="CQ208">
            <v>891908.66799999995</v>
          </cell>
          <cell r="CS208">
            <v>233.78700000000001</v>
          </cell>
          <cell r="CT208">
            <v>17773.456999999999</v>
          </cell>
          <cell r="CU208">
            <v>7680.6859999999997</v>
          </cell>
          <cell r="CV208">
            <v>1191.1559999999999</v>
          </cell>
          <cell r="CW208">
            <v>2372.7440000000001</v>
          </cell>
          <cell r="CX208">
            <v>671.88499999999999</v>
          </cell>
          <cell r="CY208">
            <v>669.57799999999997</v>
          </cell>
          <cell r="CZ208">
            <v>1057.539</v>
          </cell>
          <cell r="DB208">
            <v>235.374</v>
          </cell>
          <cell r="DC208">
            <v>31354.047999999999</v>
          </cell>
          <cell r="DD208">
            <v>19264.769</v>
          </cell>
          <cell r="DE208">
            <v>3861.4630000000002</v>
          </cell>
          <cell r="DF208">
            <v>7716</v>
          </cell>
          <cell r="DG208">
            <v>2679.692</v>
          </cell>
          <cell r="DH208">
            <v>2675.6109999999999</v>
          </cell>
          <cell r="DI208">
            <v>5013.8220000000001</v>
          </cell>
          <cell r="DJ208">
            <v>72800.77900000001</v>
          </cell>
          <cell r="DL208">
            <v>0.20929699999999998</v>
          </cell>
          <cell r="DM208">
            <v>0.20929699999999998</v>
          </cell>
          <cell r="DN208">
            <v>0.82364100000000007</v>
          </cell>
          <cell r="DO208">
            <v>1.16161</v>
          </cell>
          <cell r="DP208">
            <v>1.1279539999999999</v>
          </cell>
          <cell r="DQ208">
            <v>1.9769849999999998</v>
          </cell>
          <cell r="DS208">
            <v>298.3</v>
          </cell>
          <cell r="DT208">
            <v>16053.48</v>
          </cell>
          <cell r="DU208">
            <v>-10430.549999999999</v>
          </cell>
          <cell r="DV208">
            <v>39.1</v>
          </cell>
          <cell r="DW208">
            <v>-12104</v>
          </cell>
          <cell r="DX208">
            <v>-3870.64</v>
          </cell>
          <cell r="DY208">
            <v>-6390.38</v>
          </cell>
          <cell r="DZ208">
            <v>-9888.09</v>
          </cell>
          <cell r="EA208">
            <v>-26292.78</v>
          </cell>
          <cell r="EC208">
            <v>298.3</v>
          </cell>
          <cell r="ED208">
            <v>16053.48</v>
          </cell>
          <cell r="EE208">
            <v>-10430.549999999999</v>
          </cell>
          <cell r="EF208">
            <v>39.1</v>
          </cell>
          <cell r="EG208">
            <v>-12104</v>
          </cell>
          <cell r="EH208">
            <v>-3870.64</v>
          </cell>
          <cell r="EI208">
            <v>-6390.38</v>
          </cell>
          <cell r="EJ208">
            <v>-9888.09</v>
          </cell>
          <cell r="EK208">
            <v>-26292.78</v>
          </cell>
          <cell r="EM208">
            <v>4109.8710000000001</v>
          </cell>
          <cell r="EN208">
            <v>4148.6050000000005</v>
          </cell>
          <cell r="EP208">
            <v>4657.8900000000003</v>
          </cell>
          <cell r="EQ208">
            <v>4736.3969999999999</v>
          </cell>
          <cell r="ES208">
            <v>857.50099999999998</v>
          </cell>
          <cell r="ET208">
            <v>992.58300000000008</v>
          </cell>
          <cell r="EX208">
            <v>182623.49900000001</v>
          </cell>
          <cell r="EY208">
            <v>222441.41699999999</v>
          </cell>
          <cell r="FA208">
            <v>43.526000000000003</v>
          </cell>
          <cell r="FB208">
            <v>52.93</v>
          </cell>
          <cell r="FC208">
            <v>3919.42</v>
          </cell>
          <cell r="FD208">
            <v>4982.5479999999998</v>
          </cell>
          <cell r="FE208">
            <v>1810.039</v>
          </cell>
          <cell r="FF208">
            <v>2163.6550000000002</v>
          </cell>
          <cell r="FK208">
            <v>140755.63599999997</v>
          </cell>
          <cell r="FL208">
            <v>142708.989</v>
          </cell>
          <cell r="FM208">
            <v>141525.462</v>
          </cell>
          <cell r="FN208">
            <v>3144.0320000000002</v>
          </cell>
          <cell r="FO208">
            <v>1490.741</v>
          </cell>
          <cell r="FP208">
            <v>16411.849999999999</v>
          </cell>
          <cell r="FQ208">
            <v>121662.36599999999</v>
          </cell>
          <cell r="FS208">
            <v>142708.989</v>
          </cell>
          <cell r="FU208">
            <v>0.13</v>
          </cell>
          <cell r="FV208">
            <v>-28249.279999999999</v>
          </cell>
          <cell r="FW208">
            <v>0</v>
          </cell>
          <cell r="FX208">
            <v>0</v>
          </cell>
          <cell r="FZ208">
            <v>168.5</v>
          </cell>
          <cell r="GA208">
            <v>0.15</v>
          </cell>
          <cell r="GB208">
            <v>-27522.15</v>
          </cell>
          <cell r="GC208">
            <v>0.01</v>
          </cell>
          <cell r="GD208">
            <v>-1834.81</v>
          </cell>
          <cell r="GE208">
            <v>0.06</v>
          </cell>
          <cell r="GF208">
            <v>-13644.12</v>
          </cell>
          <cell r="GO208">
            <v>1.2500000000000001E-2</v>
          </cell>
          <cell r="GP208">
            <v>-11148.86</v>
          </cell>
          <cell r="GQ208" t="str">
            <v xml:space="preserve"> </v>
          </cell>
          <cell r="GR208">
            <v>0</v>
          </cell>
          <cell r="GS208">
            <v>0</v>
          </cell>
          <cell r="GV208">
            <v>0</v>
          </cell>
          <cell r="GW208">
            <v>0</v>
          </cell>
          <cell r="GX208">
            <v>-39398.14</v>
          </cell>
          <cell r="GY208">
            <v>-43001.08</v>
          </cell>
          <cell r="GZ208">
            <v>-82399.22</v>
          </cell>
          <cell r="HB208">
            <v>535265.29458306858</v>
          </cell>
          <cell r="HC208">
            <v>426573.29458306858</v>
          </cell>
          <cell r="HE208">
            <v>0</v>
          </cell>
        </row>
        <row r="209">
          <cell r="B209" t="str">
            <v>78-0006-24</v>
          </cell>
          <cell r="C209" t="str">
            <v>EnerVest-GTH00096</v>
          </cell>
          <cell r="D209" t="str">
            <v>Dean Receipt</v>
          </cell>
          <cell r="E209">
            <v>342097</v>
          </cell>
          <cell r="F209">
            <v>396416</v>
          </cell>
          <cell r="H209">
            <v>2.9491000000000001</v>
          </cell>
          <cell r="I209">
            <v>2.9491000000000001</v>
          </cell>
          <cell r="J209">
            <v>0.87580000000000002</v>
          </cell>
          <cell r="K209">
            <v>0.25040000000000001</v>
          </cell>
          <cell r="L209">
            <v>0.17169999999999999</v>
          </cell>
          <cell r="M209">
            <v>8.6499999999999994E-2</v>
          </cell>
          <cell r="N209">
            <v>7.1800000000000003E-2</v>
          </cell>
          <cell r="O209">
            <v>0.12620000000000001</v>
          </cell>
          <cell r="P209">
            <v>4.5315000000000003</v>
          </cell>
          <cell r="Q209">
            <v>0.91010000000000002</v>
          </cell>
          <cell r="R209">
            <v>1179.4000000000001</v>
          </cell>
          <cell r="T209" t="str">
            <v>PriceTableRealization</v>
          </cell>
          <cell r="Y209">
            <v>41449</v>
          </cell>
          <cell r="Z209">
            <v>14.65</v>
          </cell>
          <cell r="AB209">
            <v>327071.60100000002</v>
          </cell>
          <cell r="AC209">
            <v>380499.6</v>
          </cell>
          <cell r="AE209" t="str">
            <v>Yes</v>
          </cell>
          <cell r="AG209" t="str">
            <v>No</v>
          </cell>
          <cell r="AI209">
            <v>1</v>
          </cell>
          <cell r="AK209">
            <v>1008878.263</v>
          </cell>
          <cell r="AL209">
            <v>1008878.263</v>
          </cell>
          <cell r="AM209">
            <v>299608.55300000001</v>
          </cell>
          <cell r="AN209">
            <v>85661.089000000007</v>
          </cell>
          <cell r="AO209">
            <v>58738.055</v>
          </cell>
          <cell r="AP209">
            <v>29591.391</v>
          </cell>
          <cell r="AQ209">
            <v>24562.564999999999</v>
          </cell>
          <cell r="AR209">
            <v>43172.641000000003</v>
          </cell>
          <cell r="AS209">
            <v>2559090.8199999998</v>
          </cell>
          <cell r="AU209">
            <v>964566.85900000005</v>
          </cell>
          <cell r="AV209">
            <v>964566.85900000005</v>
          </cell>
          <cell r="AW209">
            <v>286449.30800000002</v>
          </cell>
          <cell r="AX209">
            <v>81898.729000000007</v>
          </cell>
          <cell r="AY209">
            <v>56158.194000000003</v>
          </cell>
          <cell r="AZ209">
            <v>28291.692999999999</v>
          </cell>
          <cell r="BA209">
            <v>23483.741000000002</v>
          </cell>
          <cell r="BB209">
            <v>41276.436000000002</v>
          </cell>
          <cell r="BC209">
            <v>2446691.8190000001</v>
          </cell>
          <cell r="BE209">
            <v>6804.7889999999998</v>
          </cell>
          <cell r="BF209">
            <v>816129.10400000005</v>
          </cell>
          <cell r="BG209">
            <v>293692.337</v>
          </cell>
          <cell r="BH209">
            <v>75875.554999999993</v>
          </cell>
          <cell r="BI209">
            <v>62493.803999999996</v>
          </cell>
          <cell r="BJ209">
            <v>28959.938999999998</v>
          </cell>
          <cell r="BK209">
            <v>24150.528999999999</v>
          </cell>
          <cell r="BL209">
            <v>43333.343999999997</v>
          </cell>
          <cell r="BM209">
            <v>1351439.4010000001</v>
          </cell>
          <cell r="BO209">
            <v>6804.7889999999998</v>
          </cell>
          <cell r="BP209">
            <v>816129.10400000005</v>
          </cell>
          <cell r="BQ209">
            <v>293692.33600000001</v>
          </cell>
          <cell r="BR209">
            <v>75875.554999999993</v>
          </cell>
          <cell r="BS209">
            <v>62493.803999999996</v>
          </cell>
          <cell r="BT209">
            <v>28959.937999999998</v>
          </cell>
          <cell r="BU209">
            <v>24150.528999999999</v>
          </cell>
          <cell r="BV209">
            <v>43333.345000000001</v>
          </cell>
          <cell r="BW209">
            <v>1351439.4000000001</v>
          </cell>
          <cell r="BY209">
            <v>4343.6530000000002</v>
          </cell>
          <cell r="BZ209">
            <v>683680.62300000002</v>
          </cell>
          <cell r="CA209">
            <v>311369.71600000001</v>
          </cell>
          <cell r="CB209">
            <v>75809.664999999994</v>
          </cell>
          <cell r="CC209">
            <v>71510.106</v>
          </cell>
          <cell r="CD209">
            <v>31280.638999999999</v>
          </cell>
          <cell r="CE209">
            <v>27385.281999999999</v>
          </cell>
          <cell r="CF209">
            <v>48345.599999999999</v>
          </cell>
          <cell r="CG209">
            <v>1253725.284</v>
          </cell>
          <cell r="CI209">
            <v>6804.7889999999998</v>
          </cell>
          <cell r="CJ209">
            <v>816129.10400000005</v>
          </cell>
          <cell r="CK209">
            <v>293692.337</v>
          </cell>
          <cell r="CL209">
            <v>75875.554999999993</v>
          </cell>
          <cell r="CM209">
            <v>62493.803999999996</v>
          </cell>
          <cell r="CN209">
            <v>28959.938999999998</v>
          </cell>
          <cell r="CO209">
            <v>24150.528999999999</v>
          </cell>
          <cell r="CP209">
            <v>43333.343999999997</v>
          </cell>
          <cell r="CQ209">
            <v>1351439.4010000001</v>
          </cell>
          <cell r="CS209">
            <v>403.702</v>
          </cell>
          <cell r="CT209">
            <v>30691.112000000001</v>
          </cell>
          <cell r="CU209">
            <v>10721.334000000001</v>
          </cell>
          <cell r="CV209">
            <v>2331.8939999999998</v>
          </cell>
          <cell r="CW209">
            <v>1993.6179999999999</v>
          </cell>
          <cell r="CX209">
            <v>796.40700000000004</v>
          </cell>
          <cell r="CY209">
            <v>670.06799999999998</v>
          </cell>
          <cell r="CZ209">
            <v>1059.7909999999999</v>
          </cell>
          <cell r="DB209">
            <v>406.44299999999998</v>
          </cell>
          <cell r="DC209">
            <v>54142.004999999997</v>
          </cell>
          <cell r="DD209">
            <v>26891.350999999999</v>
          </cell>
          <cell r="DE209">
            <v>7559.482</v>
          </cell>
          <cell r="DF209">
            <v>6483.107</v>
          </cell>
          <cell r="DG209">
            <v>3176.326</v>
          </cell>
          <cell r="DH209">
            <v>2677.569</v>
          </cell>
          <cell r="DI209">
            <v>5024.5010000000002</v>
          </cell>
          <cell r="DJ209">
            <v>106360.78400000001</v>
          </cell>
          <cell r="DL209">
            <v>0.20929699999999998</v>
          </cell>
          <cell r="DM209">
            <v>0.20929699999999998</v>
          </cell>
          <cell r="DN209">
            <v>0.82364100000000007</v>
          </cell>
          <cell r="DO209">
            <v>1.16161</v>
          </cell>
          <cell r="DP209">
            <v>1.1279539999999999</v>
          </cell>
          <cell r="DQ209">
            <v>1.9769849999999998</v>
          </cell>
          <cell r="DS209">
            <v>515.11</v>
          </cell>
          <cell r="DT209">
            <v>27721.07</v>
          </cell>
          <cell r="DU209">
            <v>-14559.81</v>
          </cell>
          <cell r="DV209">
            <v>76.540000000000006</v>
          </cell>
          <cell r="DW209">
            <v>-10169.969999999999</v>
          </cell>
          <cell r="DX209">
            <v>-4587.99</v>
          </cell>
          <cell r="DY209">
            <v>-6395.06</v>
          </cell>
          <cell r="DZ209">
            <v>-9909.15</v>
          </cell>
          <cell r="EA209">
            <v>-17309.259999999998</v>
          </cell>
          <cell r="EC209">
            <v>515.11</v>
          </cell>
          <cell r="ED209">
            <v>27721.07</v>
          </cell>
          <cell r="EE209">
            <v>-14559.81</v>
          </cell>
          <cell r="EF209">
            <v>76.540000000000006</v>
          </cell>
          <cell r="EG209">
            <v>-10169.969999999999</v>
          </cell>
          <cell r="EH209">
            <v>-4587.99</v>
          </cell>
          <cell r="EI209">
            <v>-6395.06</v>
          </cell>
          <cell r="EJ209">
            <v>-9909.15</v>
          </cell>
          <cell r="EK209">
            <v>-17309.259999999998</v>
          </cell>
          <cell r="EM209">
            <v>7324.259</v>
          </cell>
          <cell r="EN209">
            <v>7393.2880000000005</v>
          </cell>
          <cell r="EX209">
            <v>342097</v>
          </cell>
          <cell r="EY209">
            <v>396416</v>
          </cell>
          <cell r="FA209">
            <v>81.534999999999997</v>
          </cell>
          <cell r="FB209">
            <v>94.326999999999998</v>
          </cell>
          <cell r="FC209">
            <v>7342</v>
          </cell>
          <cell r="FD209">
            <v>8879.4699999999993</v>
          </cell>
          <cell r="FE209">
            <v>3390.6309999999999</v>
          </cell>
          <cell r="FF209">
            <v>3855.8809999999999</v>
          </cell>
          <cell r="FK209">
            <v>282661.92800000001</v>
          </cell>
          <cell r="FL209">
            <v>286584.60200000001</v>
          </cell>
          <cell r="FM209">
            <v>284207.87199999997</v>
          </cell>
          <cell r="FN209">
            <v>6313.7659999999996</v>
          </cell>
          <cell r="FO209">
            <v>2993.6680000000001</v>
          </cell>
          <cell r="FP209">
            <v>32957.864999999998</v>
          </cell>
          <cell r="FQ209">
            <v>244319.30300000001</v>
          </cell>
          <cell r="FS209">
            <v>286584.60200000001</v>
          </cell>
          <cell r="FU209">
            <v>0.13</v>
          </cell>
          <cell r="FV209">
            <v>-50343.45</v>
          </cell>
          <cell r="FZ209">
            <v>970.9</v>
          </cell>
          <cell r="GE209">
            <v>0.06</v>
          </cell>
          <cell r="GF209">
            <v>-24207.360000000001</v>
          </cell>
          <cell r="GO209">
            <v>1.2500000000000001E-2</v>
          </cell>
          <cell r="GP209">
            <v>-16892.990000000002</v>
          </cell>
          <cell r="GQ209" t="str">
            <v xml:space="preserve"> </v>
          </cell>
          <cell r="GR209">
            <v>0</v>
          </cell>
          <cell r="GS209">
            <v>0</v>
          </cell>
          <cell r="GV209">
            <v>0</v>
          </cell>
          <cell r="GW209">
            <v>0</v>
          </cell>
          <cell r="GX209">
            <v>-67236.44</v>
          </cell>
          <cell r="GY209">
            <v>-24207.360000000001</v>
          </cell>
          <cell r="GZ209">
            <v>-91443.8</v>
          </cell>
          <cell r="HB209">
            <v>1074909.4495260236</v>
          </cell>
          <cell r="HC209">
            <v>966156.38952602353</v>
          </cell>
          <cell r="HE209">
            <v>0</v>
          </cell>
        </row>
        <row r="210">
          <cell r="B210" t="str">
            <v>81-10-190</v>
          </cell>
          <cell r="C210" t="str">
            <v>EnerVest-GTH00096WS</v>
          </cell>
          <cell r="D210" t="str">
            <v>3325 CDP</v>
          </cell>
          <cell r="E210">
            <v>457123</v>
          </cell>
          <cell r="F210">
            <v>512645</v>
          </cell>
          <cell r="H210">
            <v>2.6172</v>
          </cell>
          <cell r="I210">
            <v>2.6172</v>
          </cell>
          <cell r="J210">
            <v>0.70489999999999997</v>
          </cell>
          <cell r="K210">
            <v>0.1852</v>
          </cell>
          <cell r="L210">
            <v>0.14219999999999999</v>
          </cell>
          <cell r="M210">
            <v>6.3600000000000004E-2</v>
          </cell>
          <cell r="N210">
            <v>4.8000000000000001E-2</v>
          </cell>
          <cell r="O210">
            <v>8.2199999999999995E-2</v>
          </cell>
          <cell r="P210">
            <v>3.8433000000000002</v>
          </cell>
          <cell r="Q210">
            <v>1.1592</v>
          </cell>
          <cell r="R210">
            <v>1141.4000000000001</v>
          </cell>
          <cell r="T210" t="str">
            <v>PriceTableRealization</v>
          </cell>
          <cell r="Y210">
            <v>41449</v>
          </cell>
          <cell r="Z210">
            <v>14.65</v>
          </cell>
          <cell r="AB210">
            <v>422842.10499999998</v>
          </cell>
          <cell r="AC210">
            <v>475985.66100000002</v>
          </cell>
          <cell r="AE210" t="str">
            <v>Yes</v>
          </cell>
          <cell r="AG210" t="str">
            <v>Yes</v>
          </cell>
          <cell r="AI210">
            <v>1</v>
          </cell>
          <cell r="AK210">
            <v>1157501.5120000001</v>
          </cell>
          <cell r="AL210">
            <v>1157501.5120000001</v>
          </cell>
          <cell r="AM210">
            <v>311754.09399999998</v>
          </cell>
          <cell r="AN210">
            <v>81907.870999999999</v>
          </cell>
          <cell r="AO210">
            <v>62890.385000000002</v>
          </cell>
          <cell r="AP210">
            <v>28128.188999999998</v>
          </cell>
          <cell r="AQ210">
            <v>21228.822</v>
          </cell>
          <cell r="AR210">
            <v>36354.357000000004</v>
          </cell>
          <cell r="AS210">
            <v>2857266.7419999996</v>
          </cell>
          <cell r="AU210">
            <v>1106662.3570000001</v>
          </cell>
          <cell r="AV210">
            <v>1106662.3570000001</v>
          </cell>
          <cell r="AW210">
            <v>298061.40000000002</v>
          </cell>
          <cell r="AX210">
            <v>78310.357999999993</v>
          </cell>
          <cell r="AY210">
            <v>60128.146999999997</v>
          </cell>
          <cell r="AZ210">
            <v>26892.758000000002</v>
          </cell>
          <cell r="BA210">
            <v>20296.420999999998</v>
          </cell>
          <cell r="BB210">
            <v>34757.620999999999</v>
          </cell>
          <cell r="BC210">
            <v>2731771.4189999998</v>
          </cell>
          <cell r="BE210">
            <v>7807.2389999999996</v>
          </cell>
          <cell r="BF210">
            <v>936357.44400000002</v>
          </cell>
          <cell r="BG210">
            <v>305598.04599999997</v>
          </cell>
          <cell r="BH210">
            <v>72551.088000000003</v>
          </cell>
          <cell r="BI210">
            <v>66911.637000000002</v>
          </cell>
          <cell r="BJ210">
            <v>27527.96</v>
          </cell>
          <cell r="BK210">
            <v>20872.708999999999</v>
          </cell>
          <cell r="BL210">
            <v>36489.68</v>
          </cell>
          <cell r="BM210">
            <v>1474115.8029999998</v>
          </cell>
          <cell r="BO210">
            <v>7807.2389999999996</v>
          </cell>
          <cell r="BP210">
            <v>936357.44299999997</v>
          </cell>
          <cell r="BQ210">
            <v>305598.04599999997</v>
          </cell>
          <cell r="BR210">
            <v>72551.088000000003</v>
          </cell>
          <cell r="BS210">
            <v>66911.635999999999</v>
          </cell>
          <cell r="BT210">
            <v>27527.96</v>
          </cell>
          <cell r="BU210">
            <v>20872.708999999999</v>
          </cell>
          <cell r="BV210">
            <v>36489.680999999997</v>
          </cell>
          <cell r="BW210">
            <v>1474115.8019999999</v>
          </cell>
          <cell r="BY210">
            <v>4983.54</v>
          </cell>
          <cell r="BZ210">
            <v>784397.26899999997</v>
          </cell>
          <cell r="CA210">
            <v>323992.03200000001</v>
          </cell>
          <cell r="CB210">
            <v>72488.085000000006</v>
          </cell>
          <cell r="CC210">
            <v>76565.320999999996</v>
          </cell>
          <cell r="CD210">
            <v>29733.91</v>
          </cell>
          <cell r="CE210">
            <v>23668.427</v>
          </cell>
          <cell r="CF210">
            <v>40710.347000000002</v>
          </cell>
          <cell r="CG210">
            <v>1356538.9309999999</v>
          </cell>
          <cell r="CI210">
            <v>7807.2389999999996</v>
          </cell>
          <cell r="CJ210">
            <v>936357.44400000002</v>
          </cell>
          <cell r="CK210">
            <v>305598.04599999997</v>
          </cell>
          <cell r="CL210">
            <v>72551.088000000003</v>
          </cell>
          <cell r="CM210">
            <v>66911.637000000002</v>
          </cell>
          <cell r="CN210">
            <v>27527.96</v>
          </cell>
          <cell r="CO210">
            <v>20872.708999999999</v>
          </cell>
          <cell r="CP210">
            <v>36489.68</v>
          </cell>
          <cell r="CQ210">
            <v>1474115.8029999998</v>
          </cell>
          <cell r="CS210">
            <v>463.17399999999998</v>
          </cell>
          <cell r="CT210">
            <v>35212.383999999998</v>
          </cell>
          <cell r="CU210">
            <v>11155.955</v>
          </cell>
          <cell r="CV210">
            <v>2229.723</v>
          </cell>
          <cell r="CW210">
            <v>2134.5520000000001</v>
          </cell>
          <cell r="CX210">
            <v>757.02700000000004</v>
          </cell>
          <cell r="CY210">
            <v>579.12400000000002</v>
          </cell>
          <cell r="CZ210">
            <v>892.41800000000001</v>
          </cell>
          <cell r="DB210">
            <v>466.31900000000002</v>
          </cell>
          <cell r="DC210">
            <v>62117.953000000001</v>
          </cell>
          <cell r="DD210">
            <v>27981.473999999998</v>
          </cell>
          <cell r="DE210">
            <v>7228.2650000000003</v>
          </cell>
          <cell r="DF210">
            <v>6941.4129999999996</v>
          </cell>
          <cell r="DG210">
            <v>3019.2669999999998</v>
          </cell>
          <cell r="DH210">
            <v>2314.1570000000002</v>
          </cell>
          <cell r="DI210">
            <v>4230.9780000000001</v>
          </cell>
          <cell r="DJ210">
            <v>114299.826</v>
          </cell>
          <cell r="DL210">
            <v>0.20929699999999998</v>
          </cell>
          <cell r="DM210">
            <v>0.20929699999999998</v>
          </cell>
          <cell r="DN210">
            <v>0.82364100000000007</v>
          </cell>
          <cell r="DO210">
            <v>1.16161</v>
          </cell>
          <cell r="DP210">
            <v>1.1279539999999999</v>
          </cell>
          <cell r="DQ210">
            <v>1.9769849999999998</v>
          </cell>
          <cell r="DS210">
            <v>590.99</v>
          </cell>
          <cell r="DT210">
            <v>31804.81</v>
          </cell>
          <cell r="DU210">
            <v>-15150.04</v>
          </cell>
          <cell r="DV210">
            <v>73.180000000000007</v>
          </cell>
          <cell r="DW210">
            <v>-10888.91</v>
          </cell>
          <cell r="DX210">
            <v>-4361.13</v>
          </cell>
          <cell r="DY210">
            <v>-5527.09</v>
          </cell>
          <cell r="DZ210">
            <v>-8344.19</v>
          </cell>
          <cell r="EA210">
            <v>-11802.379999999997</v>
          </cell>
          <cell r="EC210">
            <v>590.99</v>
          </cell>
          <cell r="ED210">
            <v>31804.81</v>
          </cell>
          <cell r="EE210">
            <v>-15150.04</v>
          </cell>
          <cell r="EF210">
            <v>73.180000000000007</v>
          </cell>
          <cell r="EG210">
            <v>-10888.91</v>
          </cell>
          <cell r="EH210">
            <v>-4361.13</v>
          </cell>
          <cell r="EI210">
            <v>-5527.09</v>
          </cell>
          <cell r="EJ210">
            <v>-8344.19</v>
          </cell>
          <cell r="EK210">
            <v>-11802.379999999997</v>
          </cell>
          <cell r="EM210">
            <v>9162.2749999999996</v>
          </cell>
          <cell r="EN210">
            <v>9248.6280000000006</v>
          </cell>
          <cell r="ES210">
            <v>14855.878000000001</v>
          </cell>
          <cell r="ET210">
            <v>16748.732</v>
          </cell>
          <cell r="EX210">
            <v>442267.12199999997</v>
          </cell>
          <cell r="EY210">
            <v>495896.26799999998</v>
          </cell>
          <cell r="FA210">
            <v>105.41</v>
          </cell>
          <cell r="FB210">
            <v>117.998</v>
          </cell>
          <cell r="FC210">
            <v>9491.8259999999991</v>
          </cell>
          <cell r="FD210">
            <v>11107.764999999999</v>
          </cell>
          <cell r="FE210">
            <v>4383.4489999999996</v>
          </cell>
          <cell r="FF210">
            <v>4823.5110000000004</v>
          </cell>
          <cell r="FK210">
            <v>372347.81399999995</v>
          </cell>
          <cell r="FL210">
            <v>377515.114</v>
          </cell>
          <cell r="FM210">
            <v>374384.27100000001</v>
          </cell>
          <cell r="FN210">
            <v>8317.0630000000001</v>
          </cell>
          <cell r="FO210">
            <v>3943.53</v>
          </cell>
          <cell r="FP210">
            <v>43415.074999999997</v>
          </cell>
          <cell r="FQ210">
            <v>321839.44699999999</v>
          </cell>
          <cell r="FS210">
            <v>377515.114</v>
          </cell>
          <cell r="FU210">
            <v>0.13</v>
          </cell>
          <cell r="FV210">
            <v>-62977.09</v>
          </cell>
          <cell r="FZ210">
            <v>109.7</v>
          </cell>
          <cell r="GA210">
            <v>0.2</v>
          </cell>
          <cell r="GB210">
            <v>-91424.6</v>
          </cell>
          <cell r="GC210">
            <v>0.01</v>
          </cell>
          <cell r="GD210">
            <v>-4571.2299999999996</v>
          </cell>
          <cell r="GE210">
            <v>0.06</v>
          </cell>
          <cell r="GF210">
            <v>-31305</v>
          </cell>
          <cell r="GO210">
            <v>1.2500000000000001E-2</v>
          </cell>
          <cell r="GP210">
            <v>-18426.45</v>
          </cell>
          <cell r="GQ210" t="str">
            <v xml:space="preserve"> </v>
          </cell>
          <cell r="GR210">
            <v>0</v>
          </cell>
          <cell r="GS210">
            <v>0</v>
          </cell>
          <cell r="GV210">
            <v>0</v>
          </cell>
          <cell r="GW210">
            <v>0</v>
          </cell>
          <cell r="GX210">
            <v>-81403.539999999994</v>
          </cell>
          <cell r="GY210">
            <v>-127300.83</v>
          </cell>
          <cell r="GZ210">
            <v>-208704.37000000002</v>
          </cell>
          <cell r="HB210">
            <v>1415984.0663407326</v>
          </cell>
          <cell r="HC210">
            <v>1195477.3163407326</v>
          </cell>
          <cell r="HE210">
            <v>0</v>
          </cell>
        </row>
        <row r="211">
          <cell r="B211" t="str">
            <v>81-10-217</v>
          </cell>
          <cell r="C211" t="str">
            <v>EnerVest-GTH00096WS</v>
          </cell>
          <cell r="D211" t="str">
            <v>Brown CDP</v>
          </cell>
          <cell r="E211">
            <v>235688</v>
          </cell>
          <cell r="F211">
            <v>264593</v>
          </cell>
          <cell r="H211">
            <v>2.6667999999999998</v>
          </cell>
          <cell r="I211">
            <v>2.6667999999999998</v>
          </cell>
          <cell r="J211">
            <v>0.74909999999999999</v>
          </cell>
          <cell r="K211">
            <v>0.20219999999999999</v>
          </cell>
          <cell r="L211">
            <v>0.16400000000000001</v>
          </cell>
          <cell r="M211">
            <v>7.2099999999999997E-2</v>
          </cell>
          <cell r="N211">
            <v>5.2400000000000002E-2</v>
          </cell>
          <cell r="O211">
            <v>9.1300000000000006E-2</v>
          </cell>
          <cell r="P211">
            <v>3.9979</v>
          </cell>
          <cell r="Q211">
            <v>1.0421</v>
          </cell>
          <cell r="R211">
            <v>1142.5999999999999</v>
          </cell>
          <cell r="T211" t="str">
            <v>PriceTableRealization</v>
          </cell>
          <cell r="Y211">
            <v>41452</v>
          </cell>
          <cell r="Z211">
            <v>14.65</v>
          </cell>
          <cell r="AB211">
            <v>218005.40299999999</v>
          </cell>
          <cell r="AC211">
            <v>245671.90599999999</v>
          </cell>
          <cell r="AE211" t="str">
            <v>Yes</v>
          </cell>
          <cell r="AG211" t="str">
            <v>Yes</v>
          </cell>
          <cell r="AI211">
            <v>1</v>
          </cell>
          <cell r="AK211">
            <v>608084.77899999998</v>
          </cell>
          <cell r="AL211">
            <v>608084.77899999998</v>
          </cell>
          <cell r="AM211">
            <v>170810.07500000001</v>
          </cell>
          <cell r="AN211">
            <v>46105.722999999998</v>
          </cell>
          <cell r="AO211">
            <v>37395.343999999997</v>
          </cell>
          <cell r="AP211">
            <v>16440.27</v>
          </cell>
          <cell r="AQ211">
            <v>11948.268</v>
          </cell>
          <cell r="AR211">
            <v>20818.261999999999</v>
          </cell>
          <cell r="AS211">
            <v>1519687.5</v>
          </cell>
          <cell r="AU211">
            <v>581376.80900000001</v>
          </cell>
          <cell r="AV211">
            <v>581376.80900000001</v>
          </cell>
          <cell r="AW211">
            <v>163307.84700000001</v>
          </cell>
          <cell r="AX211">
            <v>44080.692000000003</v>
          </cell>
          <cell r="AY211">
            <v>35752.885999999999</v>
          </cell>
          <cell r="AZ211">
            <v>15718.19</v>
          </cell>
          <cell r="BA211">
            <v>11423.483</v>
          </cell>
          <cell r="BB211">
            <v>19903.893</v>
          </cell>
          <cell r="BC211">
            <v>1452940.6089999999</v>
          </cell>
          <cell r="BE211">
            <v>4101.4750000000004</v>
          </cell>
          <cell r="BF211">
            <v>491908.39399999997</v>
          </cell>
          <cell r="BG211">
            <v>167437.17600000001</v>
          </cell>
          <cell r="BH211">
            <v>40838.813999999998</v>
          </cell>
          <cell r="BI211">
            <v>39786.425999999999</v>
          </cell>
          <cell r="BJ211">
            <v>16089.45</v>
          </cell>
          <cell r="BK211">
            <v>11747.835999999999</v>
          </cell>
          <cell r="BL211">
            <v>20895.755000000001</v>
          </cell>
          <cell r="BM211">
            <v>792805.32599999988</v>
          </cell>
          <cell r="BO211">
            <v>4101.4750000000004</v>
          </cell>
          <cell r="BP211">
            <v>491908.39399999997</v>
          </cell>
          <cell r="BQ211">
            <v>167437.17600000001</v>
          </cell>
          <cell r="BR211">
            <v>40838.813999999998</v>
          </cell>
          <cell r="BS211">
            <v>39786.425999999999</v>
          </cell>
          <cell r="BT211">
            <v>16089.450999999999</v>
          </cell>
          <cell r="BU211">
            <v>11747.837</v>
          </cell>
          <cell r="BV211">
            <v>20895.754000000001</v>
          </cell>
          <cell r="BW211">
            <v>792805.32699999982</v>
          </cell>
          <cell r="BY211">
            <v>2618.0659999999998</v>
          </cell>
          <cell r="BZ211">
            <v>412077.25</v>
          </cell>
          <cell r="CA211">
            <v>177515.24100000001</v>
          </cell>
          <cell r="CB211">
            <v>40803.35</v>
          </cell>
          <cell r="CC211">
            <v>45526.618000000002</v>
          </cell>
          <cell r="CD211">
            <v>17378.776999999998</v>
          </cell>
          <cell r="CE211">
            <v>13321.357</v>
          </cell>
          <cell r="CF211">
            <v>23312.712</v>
          </cell>
          <cell r="CG211">
            <v>732553.37100000004</v>
          </cell>
          <cell r="CI211">
            <v>4101.4750000000004</v>
          </cell>
          <cell r="CJ211">
            <v>491908.39399999997</v>
          </cell>
          <cell r="CK211">
            <v>167437.17600000001</v>
          </cell>
          <cell r="CL211">
            <v>40838.813999999998</v>
          </cell>
          <cell r="CM211">
            <v>39786.425999999999</v>
          </cell>
          <cell r="CN211">
            <v>16089.45</v>
          </cell>
          <cell r="CO211">
            <v>11747.835999999999</v>
          </cell>
          <cell r="CP211">
            <v>20895.755000000001</v>
          </cell>
          <cell r="CQ211">
            <v>792805.32599999988</v>
          </cell>
          <cell r="CS211">
            <v>243.32499999999999</v>
          </cell>
          <cell r="CT211">
            <v>18498.562999999998</v>
          </cell>
          <cell r="CU211">
            <v>6112.348</v>
          </cell>
          <cell r="CV211">
            <v>1255.105</v>
          </cell>
          <cell r="CW211">
            <v>1269.229</v>
          </cell>
          <cell r="CX211">
            <v>442.464</v>
          </cell>
          <cell r="CY211">
            <v>325.94900000000001</v>
          </cell>
          <cell r="CZ211">
            <v>511.041</v>
          </cell>
          <cell r="DB211">
            <v>244.977</v>
          </cell>
          <cell r="DC211">
            <v>32633.203000000001</v>
          </cell>
          <cell r="DD211">
            <v>15331.05</v>
          </cell>
          <cell r="DE211">
            <v>4068.7710000000002</v>
          </cell>
          <cell r="DF211">
            <v>4127.4440000000004</v>
          </cell>
          <cell r="DG211">
            <v>1764.691</v>
          </cell>
          <cell r="DH211">
            <v>1302.4829999999999</v>
          </cell>
          <cell r="DI211">
            <v>2422.8629999999998</v>
          </cell>
          <cell r="DJ211">
            <v>61895.481999999996</v>
          </cell>
          <cell r="DL211">
            <v>0.20929699999999998</v>
          </cell>
          <cell r="DM211">
            <v>0.20929699999999998</v>
          </cell>
          <cell r="DN211">
            <v>0.82364100000000007</v>
          </cell>
          <cell r="DO211">
            <v>1.16161</v>
          </cell>
          <cell r="DP211">
            <v>1.1279539999999999</v>
          </cell>
          <cell r="DQ211">
            <v>1.9769849999999998</v>
          </cell>
          <cell r="DS211">
            <v>310.47000000000003</v>
          </cell>
          <cell r="DT211">
            <v>16708.419999999998</v>
          </cell>
          <cell r="DU211">
            <v>-8300.7099999999991</v>
          </cell>
          <cell r="DV211">
            <v>41.2</v>
          </cell>
          <cell r="DW211">
            <v>-6474.67</v>
          </cell>
          <cell r="DX211">
            <v>-2548.98</v>
          </cell>
          <cell r="DY211">
            <v>-3110.83</v>
          </cell>
          <cell r="DZ211">
            <v>-4778.29</v>
          </cell>
          <cell r="EA211">
            <v>-8153.3899999999994</v>
          </cell>
          <cell r="EC211">
            <v>310.47000000000003</v>
          </cell>
          <cell r="ED211">
            <v>16708.419999999998</v>
          </cell>
          <cell r="EE211">
            <v>-8300.7099999999991</v>
          </cell>
          <cell r="EF211">
            <v>41.2</v>
          </cell>
          <cell r="EG211">
            <v>-6474.67</v>
          </cell>
          <cell r="EH211">
            <v>-2548.98</v>
          </cell>
          <cell r="EI211">
            <v>-3110.83</v>
          </cell>
          <cell r="EJ211">
            <v>-4778.29</v>
          </cell>
          <cell r="EK211">
            <v>-8153.3899999999994</v>
          </cell>
          <cell r="EM211">
            <v>4728.9530000000004</v>
          </cell>
          <cell r="EN211">
            <v>4773.5219999999999</v>
          </cell>
          <cell r="ES211">
            <v>7667.6090000000004</v>
          </cell>
          <cell r="ET211">
            <v>8644.5730000000003</v>
          </cell>
          <cell r="EX211">
            <v>228020.391</v>
          </cell>
          <cell r="EY211">
            <v>255948.427</v>
          </cell>
          <cell r="FA211">
            <v>54.345999999999997</v>
          </cell>
          <cell r="FB211">
            <v>60.902999999999999</v>
          </cell>
          <cell r="FC211">
            <v>4893.7169999999996</v>
          </cell>
          <cell r="FD211">
            <v>5733.0839999999998</v>
          </cell>
          <cell r="FE211">
            <v>2259.982</v>
          </cell>
          <cell r="FF211">
            <v>2489.5729999999999</v>
          </cell>
          <cell r="FK211">
            <v>189279.42300000001</v>
          </cell>
          <cell r="FL211">
            <v>191906.17</v>
          </cell>
          <cell r="FM211">
            <v>190314.636</v>
          </cell>
          <cell r="FN211">
            <v>4227.8990000000003</v>
          </cell>
          <cell r="FO211">
            <v>2004.655</v>
          </cell>
          <cell r="FP211">
            <v>22069.634999999998</v>
          </cell>
          <cell r="FQ211">
            <v>163603.981</v>
          </cell>
          <cell r="FS211">
            <v>191906.17</v>
          </cell>
          <cell r="FU211">
            <v>0.13</v>
          </cell>
          <cell r="FV211">
            <v>-32504.560000000001</v>
          </cell>
          <cell r="FZ211">
            <v>125.6</v>
          </cell>
          <cell r="GA211">
            <v>0.2</v>
          </cell>
          <cell r="GB211">
            <v>-47137.599999999999</v>
          </cell>
          <cell r="GC211">
            <v>0.01</v>
          </cell>
          <cell r="GD211">
            <v>-2356.88</v>
          </cell>
          <cell r="GE211">
            <v>0.08</v>
          </cell>
          <cell r="GF211">
            <v>-21543.360000000001</v>
          </cell>
          <cell r="GO211">
            <v>1.2500000000000001E-2</v>
          </cell>
          <cell r="GP211">
            <v>-9910.07</v>
          </cell>
          <cell r="GQ211" t="str">
            <v xml:space="preserve"> </v>
          </cell>
          <cell r="GR211">
            <v>0</v>
          </cell>
          <cell r="GS211">
            <v>0</v>
          </cell>
          <cell r="GV211">
            <v>0</v>
          </cell>
          <cell r="GW211">
            <v>0</v>
          </cell>
          <cell r="GX211">
            <v>-42414.630000000005</v>
          </cell>
          <cell r="GY211">
            <v>-71037.84</v>
          </cell>
          <cell r="GZ211">
            <v>-113452.47</v>
          </cell>
          <cell r="HB211">
            <v>719792.00627262145</v>
          </cell>
          <cell r="HC211">
            <v>598186.14627262147</v>
          </cell>
          <cell r="HE211">
            <v>0</v>
          </cell>
        </row>
        <row r="213">
          <cell r="B213" t="str">
            <v>Crosstex</v>
          </cell>
        </row>
        <row r="214">
          <cell r="B214" t="str">
            <v>81-10-177</v>
          </cell>
          <cell r="C214" t="str">
            <v>Beacon-GTH00121WS</v>
          </cell>
          <cell r="D214" t="str">
            <v>DRS 2&amp;4 CDP</v>
          </cell>
          <cell r="E214">
            <v>0</v>
          </cell>
          <cell r="F214">
            <v>0</v>
          </cell>
          <cell r="H214">
            <v>2.6133000000000002</v>
          </cell>
          <cell r="I214">
            <v>2.6133000000000002</v>
          </cell>
          <cell r="J214">
            <v>0.69330000000000003</v>
          </cell>
          <cell r="K214">
            <v>0.1452</v>
          </cell>
          <cell r="L214">
            <v>0.17499999999999999</v>
          </cell>
          <cell r="M214">
            <v>6.0199999999999997E-2</v>
          </cell>
          <cell r="N214">
            <v>4.58E-2</v>
          </cell>
          <cell r="O214">
            <v>8.4599999999999995E-2</v>
          </cell>
          <cell r="P214">
            <v>3.8174000000000001</v>
          </cell>
          <cell r="Q214">
            <v>0</v>
          </cell>
          <cell r="R214">
            <v>1146.4000000000001</v>
          </cell>
          <cell r="T214" t="str">
            <v>PriceTableXTXNGL</v>
          </cell>
          <cell r="Y214">
            <v>40962</v>
          </cell>
          <cell r="Z214">
            <v>14.65</v>
          </cell>
          <cell r="AB214">
            <v>0</v>
          </cell>
          <cell r="AC214">
            <v>0</v>
          </cell>
          <cell r="AE214" t="str">
            <v>Yes</v>
          </cell>
          <cell r="AG214" t="str">
            <v>Yes</v>
          </cell>
          <cell r="AI214">
            <v>1</v>
          </cell>
          <cell r="AK214">
            <v>0</v>
          </cell>
          <cell r="AL214">
            <v>0</v>
          </cell>
          <cell r="AM214">
            <v>0</v>
          </cell>
          <cell r="AN214">
            <v>0</v>
          </cell>
          <cell r="AO214">
            <v>0</v>
          </cell>
          <cell r="AP214">
            <v>0</v>
          </cell>
          <cell r="AQ214">
            <v>0</v>
          </cell>
          <cell r="AR214">
            <v>0</v>
          </cell>
          <cell r="AS214">
            <v>0</v>
          </cell>
          <cell r="AU214">
            <v>0</v>
          </cell>
          <cell r="AV214">
            <v>0</v>
          </cell>
          <cell r="AW214">
            <v>0</v>
          </cell>
          <cell r="AX214">
            <v>0</v>
          </cell>
          <cell r="AY214">
            <v>0</v>
          </cell>
          <cell r="AZ214">
            <v>0</v>
          </cell>
          <cell r="BA214">
            <v>0</v>
          </cell>
          <cell r="BB214">
            <v>0</v>
          </cell>
          <cell r="BC214">
            <v>0</v>
          </cell>
          <cell r="BE214">
            <v>0</v>
          </cell>
          <cell r="BF214">
            <v>0</v>
          </cell>
          <cell r="BG214">
            <v>0</v>
          </cell>
          <cell r="BH214">
            <v>0</v>
          </cell>
          <cell r="BI214">
            <v>0</v>
          </cell>
          <cell r="BJ214">
            <v>0</v>
          </cell>
          <cell r="BK214">
            <v>0</v>
          </cell>
          <cell r="BL214">
            <v>0</v>
          </cell>
          <cell r="BM214">
            <v>0</v>
          </cell>
          <cell r="BO214">
            <v>0</v>
          </cell>
          <cell r="BP214">
            <v>0</v>
          </cell>
          <cell r="BQ214">
            <v>0</v>
          </cell>
          <cell r="BR214">
            <v>0</v>
          </cell>
          <cell r="BS214">
            <v>0</v>
          </cell>
          <cell r="BT214">
            <v>0</v>
          </cell>
          <cell r="BU214">
            <v>0</v>
          </cell>
          <cell r="BV214">
            <v>0</v>
          </cell>
          <cell r="BW214">
            <v>0</v>
          </cell>
          <cell r="CI214">
            <v>0</v>
          </cell>
          <cell r="CJ214">
            <v>0</v>
          </cell>
          <cell r="CK214">
            <v>0</v>
          </cell>
          <cell r="CL214">
            <v>0</v>
          </cell>
          <cell r="CM214">
            <v>0</v>
          </cell>
          <cell r="CN214">
            <v>0</v>
          </cell>
          <cell r="CO214">
            <v>0</v>
          </cell>
          <cell r="CP214">
            <v>0</v>
          </cell>
          <cell r="CQ214">
            <v>0</v>
          </cell>
          <cell r="CS214">
            <v>0</v>
          </cell>
          <cell r="CT214">
            <v>0</v>
          </cell>
          <cell r="CU214">
            <v>0</v>
          </cell>
          <cell r="CV214">
            <v>0</v>
          </cell>
          <cell r="CW214">
            <v>0</v>
          </cell>
          <cell r="CX214">
            <v>0</v>
          </cell>
          <cell r="CY214">
            <v>0</v>
          </cell>
          <cell r="CZ214">
            <v>0</v>
          </cell>
          <cell r="DB214">
            <v>0</v>
          </cell>
          <cell r="DC214">
            <v>0</v>
          </cell>
          <cell r="DD214">
            <v>0</v>
          </cell>
          <cell r="DE214">
            <v>0</v>
          </cell>
          <cell r="DF214">
            <v>0</v>
          </cell>
          <cell r="DG214">
            <v>0</v>
          </cell>
          <cell r="DH214">
            <v>0</v>
          </cell>
          <cell r="DI214">
            <v>0</v>
          </cell>
          <cell r="DJ214">
            <v>0</v>
          </cell>
          <cell r="DL214">
            <v>0.173902</v>
          </cell>
          <cell r="DM214">
            <v>0.173902</v>
          </cell>
          <cell r="DN214">
            <v>0.788246</v>
          </cell>
          <cell r="DO214">
            <v>1.126215</v>
          </cell>
          <cell r="DP214">
            <v>1.0925590000000001</v>
          </cell>
          <cell r="DQ214">
            <v>1.9415899999999999</v>
          </cell>
          <cell r="DS214">
            <v>0</v>
          </cell>
          <cell r="DT214">
            <v>0</v>
          </cell>
          <cell r="DU214">
            <v>0</v>
          </cell>
          <cell r="DV214">
            <v>0</v>
          </cell>
          <cell r="DW214">
            <v>0</v>
          </cell>
          <cell r="DX214">
            <v>0</v>
          </cell>
          <cell r="DY214">
            <v>0</v>
          </cell>
          <cell r="DZ214">
            <v>0</v>
          </cell>
          <cell r="EA214">
            <v>0</v>
          </cell>
          <cell r="EC214">
            <v>0</v>
          </cell>
          <cell r="ED214">
            <v>0</v>
          </cell>
          <cell r="EE214">
            <v>0</v>
          </cell>
          <cell r="EF214">
            <v>0</v>
          </cell>
          <cell r="EG214">
            <v>0</v>
          </cell>
          <cell r="EH214">
            <v>0</v>
          </cell>
          <cell r="EI214">
            <v>0</v>
          </cell>
          <cell r="EJ214">
            <v>0</v>
          </cell>
          <cell r="EK214">
            <v>0</v>
          </cell>
          <cell r="EM214">
            <v>0</v>
          </cell>
          <cell r="EN214">
            <v>0</v>
          </cell>
          <cell r="ES214">
            <v>0</v>
          </cell>
          <cell r="ET214">
            <v>0</v>
          </cell>
          <cell r="EX214">
            <v>0</v>
          </cell>
          <cell r="EY214">
            <v>0</v>
          </cell>
          <cell r="FA214">
            <v>0</v>
          </cell>
          <cell r="FB214">
            <v>0</v>
          </cell>
          <cell r="FC214">
            <v>0</v>
          </cell>
          <cell r="FD214">
            <v>0</v>
          </cell>
          <cell r="FE214">
            <v>0</v>
          </cell>
          <cell r="FF214">
            <v>0</v>
          </cell>
          <cell r="FK214">
            <v>0</v>
          </cell>
          <cell r="FL214">
            <v>0</v>
          </cell>
          <cell r="FM214">
            <v>0</v>
          </cell>
          <cell r="FN214">
            <v>0</v>
          </cell>
          <cell r="FO214">
            <v>0</v>
          </cell>
          <cell r="FP214">
            <v>0</v>
          </cell>
          <cell r="FQ214">
            <v>0</v>
          </cell>
          <cell r="FR214">
            <v>0</v>
          </cell>
          <cell r="FS214">
            <v>0</v>
          </cell>
          <cell r="FU214">
            <v>9.5312999999999995E-2</v>
          </cell>
          <cell r="FV214">
            <v>0</v>
          </cell>
          <cell r="FW214">
            <v>0</v>
          </cell>
          <cell r="FX214">
            <v>0</v>
          </cell>
          <cell r="FZ214">
            <v>0</v>
          </cell>
          <cell r="GA214">
            <v>0.17871200000000001</v>
          </cell>
          <cell r="GB214">
            <v>0</v>
          </cell>
          <cell r="GC214">
            <v>5.9569999999999996E-3</v>
          </cell>
          <cell r="GD214">
            <v>0</v>
          </cell>
          <cell r="GE214">
            <v>0.416995</v>
          </cell>
          <cell r="GF214">
            <v>0</v>
          </cell>
          <cell r="GG214">
            <v>7.0000000000000007E-2</v>
          </cell>
          <cell r="GH214">
            <v>0</v>
          </cell>
          <cell r="GK214">
            <v>0.09</v>
          </cell>
          <cell r="GL214">
            <v>0</v>
          </cell>
          <cell r="GM214">
            <v>0.23444000000000001</v>
          </cell>
          <cell r="GN214">
            <v>0</v>
          </cell>
          <cell r="GO214">
            <v>1.4999999999999999E-2</v>
          </cell>
          <cell r="GP214">
            <v>0</v>
          </cell>
          <cell r="GQ214" t="str">
            <v>81-12-177</v>
          </cell>
          <cell r="GR214">
            <v>0</v>
          </cell>
          <cell r="GV214">
            <v>0</v>
          </cell>
          <cell r="GW214">
            <v>0</v>
          </cell>
          <cell r="GX214">
            <v>0</v>
          </cell>
          <cell r="GY214">
            <v>0</v>
          </cell>
          <cell r="GZ214">
            <v>0</v>
          </cell>
          <cell r="HC214">
            <v>0</v>
          </cell>
          <cell r="HE214">
            <v>0</v>
          </cell>
        </row>
        <row r="215">
          <cell r="B215" t="str">
            <v>81-10-178</v>
          </cell>
          <cell r="C215" t="str">
            <v>Beacon-GTH00121WS</v>
          </cell>
          <cell r="D215" t="str">
            <v>DRS 1&amp;3 CDP</v>
          </cell>
          <cell r="E215">
            <v>13949</v>
          </cell>
          <cell r="F215">
            <v>15762</v>
          </cell>
          <cell r="H215">
            <v>2.6789999999999998</v>
          </cell>
          <cell r="I215">
            <v>2.6789999999999998</v>
          </cell>
          <cell r="J215">
            <v>0.73619999999999997</v>
          </cell>
          <cell r="K215">
            <v>0.19869999999999999</v>
          </cell>
          <cell r="L215">
            <v>0.15029999999999999</v>
          </cell>
          <cell r="M215">
            <v>6.8500000000000005E-2</v>
          </cell>
          <cell r="N215">
            <v>5.2600000000000001E-2</v>
          </cell>
          <cell r="O215">
            <v>8.4699999999999998E-2</v>
          </cell>
          <cell r="P215">
            <v>3.97</v>
          </cell>
          <cell r="Q215">
            <v>1.1606000000000001</v>
          </cell>
          <cell r="R215">
            <v>1150</v>
          </cell>
          <cell r="T215" t="str">
            <v>PriceTableXTXNGL</v>
          </cell>
          <cell r="Y215">
            <v>41455</v>
          </cell>
          <cell r="Z215">
            <v>14.65</v>
          </cell>
          <cell r="AB215">
            <v>12899.636</v>
          </cell>
          <cell r="AC215">
            <v>14634.856</v>
          </cell>
          <cell r="AE215" t="str">
            <v>Yes</v>
          </cell>
          <cell r="AG215" t="str">
            <v>Yes</v>
          </cell>
          <cell r="AI215">
            <v>1</v>
          </cell>
          <cell r="AK215">
            <v>36145.697999999997</v>
          </cell>
          <cell r="AL215">
            <v>36145.697999999997</v>
          </cell>
          <cell r="AM215">
            <v>9932.9830000000002</v>
          </cell>
          <cell r="AN215">
            <v>2680.9070000000002</v>
          </cell>
          <cell r="AO215">
            <v>2027.883</v>
          </cell>
          <cell r="AP215">
            <v>924.21799999999996</v>
          </cell>
          <cell r="AQ215">
            <v>709.69200000000001</v>
          </cell>
          <cell r="AR215">
            <v>1142.7919999999999</v>
          </cell>
          <cell r="AS215">
            <v>89709.870999999985</v>
          </cell>
          <cell r="AU215">
            <v>34558.125</v>
          </cell>
          <cell r="AV215">
            <v>34558.125</v>
          </cell>
          <cell r="AW215">
            <v>9496.7119999999995</v>
          </cell>
          <cell r="AX215">
            <v>2563.1579999999999</v>
          </cell>
          <cell r="AY215">
            <v>1938.8150000000001</v>
          </cell>
          <cell r="AZ215">
            <v>883.625</v>
          </cell>
          <cell r="BA215">
            <v>678.52099999999996</v>
          </cell>
          <cell r="BB215">
            <v>1092.5989999999999</v>
          </cell>
          <cell r="BC215">
            <v>85769.68</v>
          </cell>
          <cell r="BE215">
            <v>243.79900000000001</v>
          </cell>
          <cell r="BF215">
            <v>29239.955999999998</v>
          </cell>
          <cell r="BG215">
            <v>9736.8410000000003</v>
          </cell>
          <cell r="BH215">
            <v>2374.652</v>
          </cell>
          <cell r="BI215">
            <v>2157.547</v>
          </cell>
          <cell r="BJ215">
            <v>904.49599999999998</v>
          </cell>
          <cell r="BK215">
            <v>697.78700000000003</v>
          </cell>
          <cell r="BL215">
            <v>1147.046</v>
          </cell>
          <cell r="BM215">
            <v>46502.123999999996</v>
          </cell>
          <cell r="BO215">
            <v>243.79900000000001</v>
          </cell>
          <cell r="BP215">
            <v>29239.955000000002</v>
          </cell>
          <cell r="BQ215">
            <v>9736.8420000000006</v>
          </cell>
          <cell r="BR215">
            <v>2374.6529999999998</v>
          </cell>
          <cell r="BS215">
            <v>2157.547</v>
          </cell>
          <cell r="BT215">
            <v>904.49599999999998</v>
          </cell>
          <cell r="BU215">
            <v>697.78700000000003</v>
          </cell>
          <cell r="BV215">
            <v>1147.046</v>
          </cell>
          <cell r="BW215">
            <v>46502.125</v>
          </cell>
          <cell r="CI215">
            <v>243.79900000000001</v>
          </cell>
          <cell r="CJ215">
            <v>29239.955999999998</v>
          </cell>
          <cell r="CK215">
            <v>9736.8410000000003</v>
          </cell>
          <cell r="CL215">
            <v>2374.652</v>
          </cell>
          <cell r="CM215">
            <v>2157.547</v>
          </cell>
          <cell r="CN215">
            <v>904.49599999999998</v>
          </cell>
          <cell r="CO215">
            <v>697.78700000000003</v>
          </cell>
          <cell r="CP215">
            <v>1147.046</v>
          </cell>
          <cell r="CQ215">
            <v>46502.123999999996</v>
          </cell>
          <cell r="CS215">
            <v>14.464</v>
          </cell>
          <cell r="CT215">
            <v>1099.5889999999999</v>
          </cell>
          <cell r="CU215">
            <v>355.447</v>
          </cell>
          <cell r="CV215">
            <v>72.980999999999995</v>
          </cell>
          <cell r="CW215">
            <v>68.828000000000003</v>
          </cell>
          <cell r="CX215">
            <v>24.873999999999999</v>
          </cell>
          <cell r="CY215">
            <v>19.36</v>
          </cell>
          <cell r="CZ215">
            <v>28.053000000000001</v>
          </cell>
          <cell r="DB215">
            <v>14.561999999999999</v>
          </cell>
          <cell r="DC215">
            <v>1939.779</v>
          </cell>
          <cell r="DD215">
            <v>891.53399999999999</v>
          </cell>
          <cell r="DE215">
            <v>236.58699999999999</v>
          </cell>
          <cell r="DF215">
            <v>223.82400000000001</v>
          </cell>
          <cell r="DG215">
            <v>99.204999999999998</v>
          </cell>
          <cell r="DH215">
            <v>77.364000000000004</v>
          </cell>
          <cell r="DI215">
            <v>133</v>
          </cell>
          <cell r="DJ215">
            <v>3615.855</v>
          </cell>
          <cell r="DL215">
            <v>0.173902</v>
          </cell>
          <cell r="DM215">
            <v>0.173902</v>
          </cell>
          <cell r="DN215">
            <v>0.788246</v>
          </cell>
          <cell r="DO215">
            <v>1.126215</v>
          </cell>
          <cell r="DP215">
            <v>1.0925590000000001</v>
          </cell>
          <cell r="DQ215">
            <v>1.9415899999999999</v>
          </cell>
          <cell r="DS215">
            <v>42.4</v>
          </cell>
          <cell r="DT215">
            <v>5084.8900000000003</v>
          </cell>
          <cell r="DU215">
            <v>7675.03</v>
          </cell>
          <cell r="DV215">
            <v>2674.37</v>
          </cell>
          <cell r="DW215">
            <v>2357.25</v>
          </cell>
          <cell r="DX215">
            <v>1756.16</v>
          </cell>
          <cell r="DY215">
            <v>1354.82</v>
          </cell>
          <cell r="DZ215">
            <v>2227.09</v>
          </cell>
          <cell r="EA215">
            <v>23172.01</v>
          </cell>
          <cell r="EC215">
            <v>42.4</v>
          </cell>
          <cell r="ED215">
            <v>5084.8900000000003</v>
          </cell>
          <cell r="EE215">
            <v>7675.03</v>
          </cell>
          <cell r="EF215">
            <v>2674.37</v>
          </cell>
          <cell r="EG215">
            <v>2357.25</v>
          </cell>
          <cell r="EH215">
            <v>1756.16</v>
          </cell>
          <cell r="EI215">
            <v>1354.82</v>
          </cell>
          <cell r="EJ215">
            <v>2227.09</v>
          </cell>
          <cell r="EK215">
            <v>23172.01</v>
          </cell>
          <cell r="EM215">
            <v>281.70699999999999</v>
          </cell>
          <cell r="EN215">
            <v>284.36200000000002</v>
          </cell>
          <cell r="ES215">
            <v>456.76499999999999</v>
          </cell>
          <cell r="ET215">
            <v>514.96400000000006</v>
          </cell>
          <cell r="EX215">
            <v>13492.235000000001</v>
          </cell>
          <cell r="EY215">
            <v>15247.036</v>
          </cell>
          <cell r="FA215">
            <v>3.2160000000000002</v>
          </cell>
          <cell r="FB215">
            <v>3.6280000000000001</v>
          </cell>
          <cell r="FC215">
            <v>289.56700000000001</v>
          </cell>
          <cell r="FD215">
            <v>341.524</v>
          </cell>
          <cell r="FE215">
            <v>133.726</v>
          </cell>
          <cell r="FF215">
            <v>148.30600000000001</v>
          </cell>
          <cell r="FK215">
            <v>11346.819000000001</v>
          </cell>
          <cell r="FL215">
            <v>11504.286</v>
          </cell>
          <cell r="FM215">
            <v>11408.878000000001</v>
          </cell>
          <cell r="FN215">
            <v>253.452</v>
          </cell>
          <cell r="FO215">
            <v>120.17400000000001</v>
          </cell>
          <cell r="FP215">
            <v>1323.018</v>
          </cell>
          <cell r="FQ215">
            <v>9807.6419999999998</v>
          </cell>
          <cell r="FR215">
            <v>11504.286</v>
          </cell>
          <cell r="FS215">
            <v>0</v>
          </cell>
          <cell r="FU215">
            <v>9.5312999999999995E-2</v>
          </cell>
          <cell r="FV215">
            <v>-1502.32</v>
          </cell>
          <cell r="FW215">
            <v>0</v>
          </cell>
          <cell r="FX215">
            <v>0</v>
          </cell>
          <cell r="FY215">
            <v>0</v>
          </cell>
          <cell r="FZ215">
            <v>122.3</v>
          </cell>
          <cell r="GA215">
            <v>0.17871200000000001</v>
          </cell>
          <cell r="GB215">
            <v>-2492.85</v>
          </cell>
          <cell r="GC215">
            <v>5.9569999999999996E-3</v>
          </cell>
          <cell r="GD215">
            <v>-83.09</v>
          </cell>
          <cell r="GE215">
            <v>0.416995</v>
          </cell>
          <cell r="GF215">
            <v>-6572.68</v>
          </cell>
          <cell r="GG215">
            <v>7.0000000000000007E-2</v>
          </cell>
          <cell r="GH215">
            <v>0</v>
          </cell>
          <cell r="GK215">
            <v>0.09</v>
          </cell>
          <cell r="GL215">
            <v>-1035.3900000000001</v>
          </cell>
          <cell r="GM215">
            <v>0.23444000000000001</v>
          </cell>
          <cell r="GN215">
            <v>-2434.89</v>
          </cell>
          <cell r="GO215">
            <v>1.4999999999999999E-2</v>
          </cell>
          <cell r="GP215">
            <v>-697.53</v>
          </cell>
          <cell r="GQ215" t="str">
            <v xml:space="preserve"> </v>
          </cell>
          <cell r="GR215">
            <v>0</v>
          </cell>
          <cell r="GS215">
            <v>0</v>
          </cell>
          <cell r="GV215">
            <v>0</v>
          </cell>
          <cell r="GW215">
            <v>0</v>
          </cell>
          <cell r="GX215">
            <v>-2199.85</v>
          </cell>
          <cell r="GY215">
            <v>-12618.9</v>
          </cell>
          <cell r="GZ215">
            <v>-14818.75</v>
          </cell>
          <cell r="HC215">
            <v>8353.2599999999984</v>
          </cell>
          <cell r="HE215">
            <v>0</v>
          </cell>
        </row>
        <row r="216">
          <cell r="B216" t="str">
            <v>72-10-193</v>
          </cell>
          <cell r="C216" t="str">
            <v>Beacon-GTH00121</v>
          </cell>
          <cell r="D216" t="str">
            <v>Mitchell CDP</v>
          </cell>
          <cell r="E216">
            <v>10470</v>
          </cell>
          <cell r="F216">
            <v>12735</v>
          </cell>
          <cell r="H216">
            <v>3.1694</v>
          </cell>
          <cell r="I216">
            <v>3.1694</v>
          </cell>
          <cell r="J216">
            <v>1.1436999999999999</v>
          </cell>
          <cell r="K216">
            <v>0.2581</v>
          </cell>
          <cell r="L216">
            <v>0.36959999999999998</v>
          </cell>
          <cell r="M216">
            <v>0.1421</v>
          </cell>
          <cell r="N216">
            <v>0.12720000000000001</v>
          </cell>
          <cell r="O216">
            <v>0.23180000000000001</v>
          </cell>
          <cell r="P216">
            <v>5.4419000000000004</v>
          </cell>
          <cell r="Q216">
            <v>0.63470000000000004</v>
          </cell>
          <cell r="R216">
            <v>1238.3</v>
          </cell>
          <cell r="T216" t="str">
            <v>PriceTableXTXNGL</v>
          </cell>
          <cell r="Y216">
            <v>41429</v>
          </cell>
          <cell r="Z216">
            <v>14.65</v>
          </cell>
          <cell r="AB216">
            <v>9963.4140000000007</v>
          </cell>
          <cell r="AC216">
            <v>12169.378000000001</v>
          </cell>
          <cell r="AE216" t="str">
            <v>Yes</v>
          </cell>
          <cell r="AG216" t="str">
            <v>Yes</v>
          </cell>
          <cell r="AI216">
            <v>0.9</v>
          </cell>
          <cell r="AK216">
            <v>33028.714</v>
          </cell>
          <cell r="AL216">
            <v>33028.714</v>
          </cell>
          <cell r="AM216">
            <v>11918.641</v>
          </cell>
          <cell r="AN216">
            <v>2689.692</v>
          </cell>
          <cell r="AO216">
            <v>3851.6480000000001</v>
          </cell>
          <cell r="AP216">
            <v>1480.8420000000001</v>
          </cell>
          <cell r="AQ216">
            <v>1325.567</v>
          </cell>
          <cell r="AR216">
            <v>2415.6170000000002</v>
          </cell>
          <cell r="AS216">
            <v>89739.434999999998</v>
          </cell>
          <cell r="AU216">
            <v>31578.044000000002</v>
          </cell>
          <cell r="AV216">
            <v>31578.044000000002</v>
          </cell>
          <cell r="AW216">
            <v>11395.156999999999</v>
          </cell>
          <cell r="AX216">
            <v>2571.5569999999998</v>
          </cell>
          <cell r="AY216">
            <v>3682.4780000000001</v>
          </cell>
          <cell r="AZ216">
            <v>1415.8009999999999</v>
          </cell>
          <cell r="BA216">
            <v>1267.346</v>
          </cell>
          <cell r="BB216">
            <v>2309.5189999999998</v>
          </cell>
          <cell r="BC216">
            <v>85797.946000000011</v>
          </cell>
          <cell r="BE216">
            <v>222.77600000000001</v>
          </cell>
          <cell r="BF216">
            <v>26718.481</v>
          </cell>
          <cell r="BG216">
            <v>11683.29</v>
          </cell>
          <cell r="BH216">
            <v>2382.4340000000002</v>
          </cell>
          <cell r="BI216">
            <v>4097.9250000000002</v>
          </cell>
          <cell r="BJ216">
            <v>1449.242</v>
          </cell>
          <cell r="BK216">
            <v>1303.3309999999999</v>
          </cell>
          <cell r="BL216">
            <v>2424.6089999999999</v>
          </cell>
          <cell r="BM216">
            <v>50282.088000000003</v>
          </cell>
          <cell r="BO216">
            <v>222.77600000000001</v>
          </cell>
          <cell r="BP216">
            <v>26718.48</v>
          </cell>
          <cell r="BQ216">
            <v>11683.29</v>
          </cell>
          <cell r="BR216">
            <v>2382.4340000000002</v>
          </cell>
          <cell r="BS216">
            <v>4097.9250000000002</v>
          </cell>
          <cell r="BT216">
            <v>1449.242</v>
          </cell>
          <cell r="BU216">
            <v>1303.3309999999999</v>
          </cell>
          <cell r="BV216">
            <v>2424.6080000000002</v>
          </cell>
          <cell r="BW216">
            <v>50282.086000000003</v>
          </cell>
          <cell r="CI216">
            <v>200.49799999999999</v>
          </cell>
          <cell r="CJ216">
            <v>24046.633000000002</v>
          </cell>
          <cell r="CK216">
            <v>10514.960999999999</v>
          </cell>
          <cell r="CL216">
            <v>2144.1909999999998</v>
          </cell>
          <cell r="CM216">
            <v>3688.1329999999998</v>
          </cell>
          <cell r="CN216">
            <v>1304.318</v>
          </cell>
          <cell r="CO216">
            <v>1172.998</v>
          </cell>
          <cell r="CP216">
            <v>2182.1480000000001</v>
          </cell>
          <cell r="CQ216">
            <v>45253.880000000005</v>
          </cell>
          <cell r="CS216">
            <v>13.215999999999999</v>
          </cell>
          <cell r="CT216">
            <v>1004.7670000000001</v>
          </cell>
          <cell r="CU216">
            <v>426.50200000000001</v>
          </cell>
          <cell r="CV216">
            <v>73.22</v>
          </cell>
          <cell r="CW216">
            <v>130.72800000000001</v>
          </cell>
          <cell r="CX216">
            <v>39.854999999999997</v>
          </cell>
          <cell r="CY216">
            <v>36.161999999999999</v>
          </cell>
          <cell r="CZ216">
            <v>59.298000000000002</v>
          </cell>
          <cell r="DB216">
            <v>13.305999999999999</v>
          </cell>
          <cell r="DC216">
            <v>1772.5039999999999</v>
          </cell>
          <cell r="DD216">
            <v>1069.7570000000001</v>
          </cell>
          <cell r="DE216">
            <v>237.36199999999999</v>
          </cell>
          <cell r="DF216">
            <v>425.11900000000003</v>
          </cell>
          <cell r="DG216">
            <v>158.953</v>
          </cell>
          <cell r="DH216">
            <v>144.5</v>
          </cell>
          <cell r="DI216">
            <v>281.13299999999998</v>
          </cell>
          <cell r="DJ216">
            <v>4102.634</v>
          </cell>
          <cell r="DL216">
            <v>0.173902</v>
          </cell>
          <cell r="DM216">
            <v>0.173902</v>
          </cell>
          <cell r="DN216">
            <v>0.788246</v>
          </cell>
          <cell r="DO216">
            <v>1.126215</v>
          </cell>
          <cell r="DP216">
            <v>1.0925590000000001</v>
          </cell>
          <cell r="DQ216">
            <v>1.9415899999999999</v>
          </cell>
          <cell r="DS216">
            <v>38.74</v>
          </cell>
          <cell r="DT216">
            <v>4646.3999999999996</v>
          </cell>
          <cell r="DU216">
            <v>9209.31</v>
          </cell>
          <cell r="DV216">
            <v>2683.13</v>
          </cell>
          <cell r="DW216">
            <v>4477.22</v>
          </cell>
          <cell r="DX216">
            <v>2813.83</v>
          </cell>
          <cell r="DY216">
            <v>2530.5300000000002</v>
          </cell>
          <cell r="DZ216">
            <v>4707.59</v>
          </cell>
          <cell r="EA216">
            <v>31106.749999999996</v>
          </cell>
          <cell r="EC216">
            <v>34.869999999999997</v>
          </cell>
          <cell r="ED216">
            <v>4181.76</v>
          </cell>
          <cell r="EE216">
            <v>8288.3799999999992</v>
          </cell>
          <cell r="EF216">
            <v>2414.8200000000002</v>
          </cell>
          <cell r="EG216">
            <v>4029.5</v>
          </cell>
          <cell r="EH216">
            <v>2532.4499999999998</v>
          </cell>
          <cell r="EI216">
            <v>2277.48</v>
          </cell>
          <cell r="EJ216">
            <v>4236.83</v>
          </cell>
          <cell r="EK216">
            <v>27996.089999999997</v>
          </cell>
          <cell r="EM216">
            <v>234.249</v>
          </cell>
          <cell r="EN216">
            <v>236.45699999999999</v>
          </cell>
          <cell r="EP216">
            <v>265.48399999999998</v>
          </cell>
          <cell r="EQ216">
            <v>269.959</v>
          </cell>
          <cell r="ES216">
            <v>48.875</v>
          </cell>
          <cell r="ET216">
            <v>56.573999999999998</v>
          </cell>
          <cell r="EX216">
            <v>10421.125</v>
          </cell>
          <cell r="EY216">
            <v>12678.425999999999</v>
          </cell>
          <cell r="FA216">
            <v>2.484</v>
          </cell>
          <cell r="FB216">
            <v>3.0169999999999999</v>
          </cell>
          <cell r="FC216">
            <v>223.65600000000001</v>
          </cell>
          <cell r="FD216">
            <v>283.98899999999998</v>
          </cell>
          <cell r="FE216">
            <v>103.28700000000001</v>
          </cell>
          <cell r="FF216">
            <v>123.321</v>
          </cell>
          <cell r="FK216">
            <v>8069.3759999999984</v>
          </cell>
          <cell r="FL216">
            <v>8181.36</v>
          </cell>
          <cell r="FM216">
            <v>8113.51</v>
          </cell>
          <cell r="FN216">
            <v>180.244</v>
          </cell>
          <cell r="FO216">
            <v>85.462999999999994</v>
          </cell>
          <cell r="FP216">
            <v>940.875</v>
          </cell>
          <cell r="FQ216">
            <v>6974.7780000000002</v>
          </cell>
          <cell r="FR216">
            <v>8181.36</v>
          </cell>
          <cell r="FS216">
            <v>0</v>
          </cell>
          <cell r="FU216">
            <v>9.5312999999999995E-2</v>
          </cell>
          <cell r="FV216">
            <v>-1213.81</v>
          </cell>
          <cell r="FW216">
            <v>0</v>
          </cell>
          <cell r="FX216">
            <v>0</v>
          </cell>
          <cell r="FY216">
            <v>0</v>
          </cell>
          <cell r="FZ216">
            <v>160.69999999999999</v>
          </cell>
          <cell r="GA216">
            <v>0.17871200000000001</v>
          </cell>
          <cell r="GB216">
            <v>-1871.11</v>
          </cell>
          <cell r="GC216">
            <v>5.9569999999999996E-3</v>
          </cell>
          <cell r="GD216">
            <v>-62.37</v>
          </cell>
          <cell r="GE216">
            <v>0.416995</v>
          </cell>
          <cell r="GF216">
            <v>-5310.43</v>
          </cell>
          <cell r="GG216">
            <v>7.0000000000000007E-2</v>
          </cell>
          <cell r="GH216">
            <v>0</v>
          </cell>
          <cell r="GK216">
            <v>0.09</v>
          </cell>
          <cell r="GL216">
            <v>-736.32</v>
          </cell>
          <cell r="GM216">
            <v>0.23444000000000001</v>
          </cell>
          <cell r="GN216">
            <v>-1731.57</v>
          </cell>
          <cell r="GO216">
            <v>0.03</v>
          </cell>
          <cell r="GP216">
            <v>-1357.62</v>
          </cell>
          <cell r="GQ216" t="str">
            <v xml:space="preserve"> </v>
          </cell>
          <cell r="GR216">
            <v>0</v>
          </cell>
          <cell r="GS216">
            <v>0</v>
          </cell>
          <cell r="GV216">
            <v>0</v>
          </cell>
          <cell r="GW216">
            <v>0</v>
          </cell>
          <cell r="GX216">
            <v>-2571.4299999999998</v>
          </cell>
          <cell r="GY216">
            <v>-9711.7999999999993</v>
          </cell>
          <cell r="GZ216">
            <v>-12283.23</v>
          </cell>
          <cell r="HC216">
            <v>15712.859999999997</v>
          </cell>
          <cell r="HE216">
            <v>3110.66</v>
          </cell>
        </row>
        <row r="219">
          <cell r="B219" t="str">
            <v>72-40-055</v>
          </cell>
          <cell r="C219" t="str">
            <v>BSGA-GTH00117</v>
          </cell>
          <cell r="D219" t="str">
            <v>Deerfield</v>
          </cell>
          <cell r="E219">
            <v>5800</v>
          </cell>
          <cell r="F219">
            <v>7052</v>
          </cell>
          <cell r="H219">
            <v>3.2890000000000001</v>
          </cell>
          <cell r="I219">
            <v>3.2890000000000001</v>
          </cell>
          <cell r="J219">
            <v>1.1778999999999999</v>
          </cell>
          <cell r="K219">
            <v>0.1996</v>
          </cell>
          <cell r="L219">
            <v>0.38400000000000001</v>
          </cell>
          <cell r="M219">
            <v>0.1285</v>
          </cell>
          <cell r="N219">
            <v>0.13819999999999999</v>
          </cell>
          <cell r="O219">
            <v>0.20599999999999999</v>
          </cell>
          <cell r="P219">
            <v>5.5232000000000001</v>
          </cell>
          <cell r="Q219">
            <v>0.60750000000000004</v>
          </cell>
          <cell r="R219">
            <v>1237.2</v>
          </cell>
          <cell r="T219" t="str">
            <v>PriceTableXTXNGL</v>
          </cell>
          <cell r="Y219">
            <v>41247</v>
          </cell>
          <cell r="Z219">
            <v>14.65</v>
          </cell>
          <cell r="AB219">
            <v>5519.38</v>
          </cell>
          <cell r="AC219">
            <v>6738.7870000000003</v>
          </cell>
          <cell r="AE219" t="str">
            <v>Yes</v>
          </cell>
          <cell r="AG219" t="str">
            <v>Yes</v>
          </cell>
          <cell r="AI219">
            <v>0.95</v>
          </cell>
          <cell r="AK219">
            <v>18987.187000000002</v>
          </cell>
          <cell r="AL219">
            <v>18987.187000000002</v>
          </cell>
          <cell r="AM219">
            <v>6799.9409999999998</v>
          </cell>
          <cell r="AN219">
            <v>1152.278</v>
          </cell>
          <cell r="AO219">
            <v>2216.8069999999998</v>
          </cell>
          <cell r="AP219">
            <v>741.822</v>
          </cell>
          <cell r="AQ219">
            <v>797.82</v>
          </cell>
          <cell r="AR219">
            <v>1189.2249999999999</v>
          </cell>
          <cell r="AS219">
            <v>50872.267</v>
          </cell>
          <cell r="AU219">
            <v>18153.241000000002</v>
          </cell>
          <cell r="AV219">
            <v>18153.241000000002</v>
          </cell>
          <cell r="AW219">
            <v>6501.2780000000002</v>
          </cell>
          <cell r="AX219">
            <v>1101.6679999999999</v>
          </cell>
          <cell r="AY219">
            <v>2119.442</v>
          </cell>
          <cell r="AZ219">
            <v>709.24</v>
          </cell>
          <cell r="BA219">
            <v>762.77800000000002</v>
          </cell>
          <cell r="BB219">
            <v>1136.992</v>
          </cell>
          <cell r="BC219">
            <v>48637.88</v>
          </cell>
          <cell r="BE219">
            <v>128.06700000000001</v>
          </cell>
          <cell r="BF219">
            <v>15359.629000000001</v>
          </cell>
          <cell r="BG219">
            <v>6665.6660000000002</v>
          </cell>
          <cell r="BH219">
            <v>1020.647</v>
          </cell>
          <cell r="BI219">
            <v>2358.5509999999999</v>
          </cell>
          <cell r="BJ219">
            <v>725.99199999999996</v>
          </cell>
          <cell r="BK219">
            <v>784.43700000000001</v>
          </cell>
          <cell r="BL219">
            <v>1193.652</v>
          </cell>
          <cell r="BM219">
            <v>28236.641000000003</v>
          </cell>
          <cell r="BO219">
            <v>128.06700000000001</v>
          </cell>
          <cell r="BP219">
            <v>15359.628000000001</v>
          </cell>
          <cell r="BQ219">
            <v>6665.6660000000002</v>
          </cell>
          <cell r="BR219">
            <v>1020.647</v>
          </cell>
          <cell r="BS219">
            <v>2358.5520000000001</v>
          </cell>
          <cell r="BT219">
            <v>725.99199999999996</v>
          </cell>
          <cell r="BU219">
            <v>784.43600000000004</v>
          </cell>
          <cell r="BV219">
            <v>1193.6510000000001</v>
          </cell>
          <cell r="BW219">
            <v>28236.639000000003</v>
          </cell>
          <cell r="CI219">
            <v>121.664</v>
          </cell>
          <cell r="CJ219">
            <v>14591.647999999999</v>
          </cell>
          <cell r="CK219">
            <v>6332.3829999999998</v>
          </cell>
          <cell r="CL219">
            <v>969.61500000000001</v>
          </cell>
          <cell r="CM219">
            <v>2240.623</v>
          </cell>
          <cell r="CN219">
            <v>689.69200000000001</v>
          </cell>
          <cell r="CO219">
            <v>745.21500000000003</v>
          </cell>
          <cell r="CP219">
            <v>1133.9690000000001</v>
          </cell>
          <cell r="CQ219">
            <v>26824.809000000001</v>
          </cell>
          <cell r="CS219">
            <v>7.5979999999999999</v>
          </cell>
          <cell r="CT219">
            <v>577.61</v>
          </cell>
          <cell r="CU219">
            <v>243.33199999999999</v>
          </cell>
          <cell r="CV219">
            <v>31.367999999999999</v>
          </cell>
          <cell r="CW219">
            <v>75.239999999999995</v>
          </cell>
          <cell r="CX219">
            <v>19.965</v>
          </cell>
          <cell r="CY219">
            <v>21.765000000000001</v>
          </cell>
          <cell r="CZ219">
            <v>29.193000000000001</v>
          </cell>
          <cell r="DB219">
            <v>7.649</v>
          </cell>
          <cell r="DC219">
            <v>1018.958</v>
          </cell>
          <cell r="DD219">
            <v>610.32799999999997</v>
          </cell>
          <cell r="DE219">
            <v>101.687</v>
          </cell>
          <cell r="DF219">
            <v>244.67599999999999</v>
          </cell>
          <cell r="DG219">
            <v>79.626999999999995</v>
          </cell>
          <cell r="DH219">
            <v>86.97</v>
          </cell>
          <cell r="DI219">
            <v>138.404</v>
          </cell>
          <cell r="DJ219">
            <v>2288.2989999999995</v>
          </cell>
          <cell r="DL219">
            <v>0.173902</v>
          </cell>
          <cell r="DM219">
            <v>0.173902</v>
          </cell>
          <cell r="DN219">
            <v>0.788246</v>
          </cell>
          <cell r="DO219">
            <v>1.126215</v>
          </cell>
          <cell r="DP219">
            <v>1.0925590000000001</v>
          </cell>
          <cell r="DQ219">
            <v>1.9415899999999999</v>
          </cell>
          <cell r="DS219">
            <v>22.27</v>
          </cell>
          <cell r="DT219">
            <v>2671.07</v>
          </cell>
          <cell r="DU219">
            <v>5254.18</v>
          </cell>
          <cell r="DV219">
            <v>1149.47</v>
          </cell>
          <cell r="DW219">
            <v>2576.86</v>
          </cell>
          <cell r="DX219">
            <v>1409.58</v>
          </cell>
          <cell r="DY219">
            <v>1523.06</v>
          </cell>
          <cell r="DZ219">
            <v>2317.58</v>
          </cell>
          <cell r="EA219">
            <v>16924.07</v>
          </cell>
          <cell r="EC219">
            <v>21.16</v>
          </cell>
          <cell r="ED219">
            <v>2537.52</v>
          </cell>
          <cell r="EE219">
            <v>4991.47</v>
          </cell>
          <cell r="EF219">
            <v>1092</v>
          </cell>
          <cell r="EG219">
            <v>2448.02</v>
          </cell>
          <cell r="EH219">
            <v>1339.1</v>
          </cell>
          <cell r="EI219">
            <v>1446.91</v>
          </cell>
          <cell r="EJ219">
            <v>2201.6999999999998</v>
          </cell>
          <cell r="EK219">
            <v>16077.880000000001</v>
          </cell>
          <cell r="EM219">
            <v>129.715</v>
          </cell>
          <cell r="EN219">
            <v>130.93799999999999</v>
          </cell>
          <cell r="EP219">
            <v>147.012</v>
          </cell>
          <cell r="EQ219">
            <v>149.49</v>
          </cell>
          <cell r="ES219">
            <v>27.064</v>
          </cell>
          <cell r="ET219">
            <v>31.327999999999999</v>
          </cell>
          <cell r="EX219">
            <v>5772.9359999999997</v>
          </cell>
          <cell r="EY219">
            <v>7020.6719999999996</v>
          </cell>
          <cell r="FA219">
            <v>1.3759999999999999</v>
          </cell>
          <cell r="FB219">
            <v>1.671</v>
          </cell>
          <cell r="FC219">
            <v>123.89700000000001</v>
          </cell>
          <cell r="FD219">
            <v>157.25899999999999</v>
          </cell>
          <cell r="FE219">
            <v>57.216999999999999</v>
          </cell>
          <cell r="FF219">
            <v>68.289000000000001</v>
          </cell>
          <cell r="FK219">
            <v>4451.9449999999997</v>
          </cell>
          <cell r="FL219">
            <v>4513.7269999999999</v>
          </cell>
          <cell r="FM219">
            <v>4476.2929999999997</v>
          </cell>
          <cell r="FN219">
            <v>99.441999999999993</v>
          </cell>
          <cell r="FO219">
            <v>47.15</v>
          </cell>
          <cell r="FP219">
            <v>519.08900000000006</v>
          </cell>
          <cell r="FQ219">
            <v>3848.0459999999998</v>
          </cell>
          <cell r="FR219">
            <v>4513.7269999999999</v>
          </cell>
          <cell r="FS219">
            <v>0</v>
          </cell>
          <cell r="FU219">
            <v>9.9984000000000003E-2</v>
          </cell>
          <cell r="FV219">
            <v>-705.09</v>
          </cell>
          <cell r="FY219">
            <v>0</v>
          </cell>
          <cell r="FZ219">
            <v>184.6</v>
          </cell>
          <cell r="GA219">
            <v>0.187468</v>
          </cell>
          <cell r="GB219">
            <v>-1087.31</v>
          </cell>
          <cell r="GE219">
            <v>0.31244899999999998</v>
          </cell>
          <cell r="GF219">
            <v>-2203.39</v>
          </cell>
          <cell r="GO219">
            <v>1.2500000000000001E-2</v>
          </cell>
          <cell r="GP219">
            <v>-335.31</v>
          </cell>
          <cell r="GQ219" t="str">
            <v xml:space="preserve"> </v>
          </cell>
          <cell r="GR219">
            <v>0</v>
          </cell>
          <cell r="GS219">
            <v>0</v>
          </cell>
          <cell r="GV219">
            <v>0</v>
          </cell>
          <cell r="GW219">
            <v>0</v>
          </cell>
          <cell r="GX219">
            <v>-1040.4000000000001</v>
          </cell>
          <cell r="GY219">
            <v>-3290.7</v>
          </cell>
          <cell r="GZ219">
            <v>-4331.1000000000004</v>
          </cell>
          <cell r="HC219">
            <v>11746.78</v>
          </cell>
          <cell r="HE219">
            <v>846.18999999999869</v>
          </cell>
        </row>
        <row r="222">
          <cell r="B222" t="str">
            <v>72-40-192</v>
          </cell>
          <cell r="C222" t="str">
            <v>CBMoncrief-PUR01363</v>
          </cell>
          <cell r="D222" t="str">
            <v>Martin Ranch 1H</v>
          </cell>
          <cell r="E222">
            <v>2753</v>
          </cell>
          <cell r="F222">
            <v>3358</v>
          </cell>
          <cell r="H222">
            <v>3.3481000000000001</v>
          </cell>
          <cell r="I222">
            <v>3.3481000000000001</v>
          </cell>
          <cell r="J222">
            <v>1.2356</v>
          </cell>
          <cell r="K222">
            <v>0.4173</v>
          </cell>
          <cell r="L222">
            <v>0.20530000000000001</v>
          </cell>
          <cell r="M222">
            <v>0.12709999999999999</v>
          </cell>
          <cell r="N222">
            <v>0.13969999999999999</v>
          </cell>
          <cell r="O222">
            <v>0.1734</v>
          </cell>
          <cell r="P222">
            <v>5.6464999999999996</v>
          </cell>
          <cell r="Q222">
            <v>0.48820000000000002</v>
          </cell>
          <cell r="R222">
            <v>1240.7</v>
          </cell>
          <cell r="T222" t="str">
            <v>PriceTableXTXNGL</v>
          </cell>
          <cell r="Y222">
            <v>41347</v>
          </cell>
          <cell r="Z222">
            <v>14.65</v>
          </cell>
          <cell r="AB222">
            <v>2619.7629999999999</v>
          </cell>
          <cell r="AC222">
            <v>3208.8560000000002</v>
          </cell>
          <cell r="AE222" t="str">
            <v>Yes</v>
          </cell>
          <cell r="AG222" t="str">
            <v>Yes</v>
          </cell>
          <cell r="AI222">
            <v>0.9</v>
          </cell>
          <cell r="AK222">
            <v>9174.1720000000005</v>
          </cell>
          <cell r="AL222">
            <v>9174.1720000000005</v>
          </cell>
          <cell r="AM222">
            <v>3385.6840000000002</v>
          </cell>
          <cell r="AN222">
            <v>1143.4490000000001</v>
          </cell>
          <cell r="AO222">
            <v>562.54499999999996</v>
          </cell>
          <cell r="AP222">
            <v>348.26799999999997</v>
          </cell>
          <cell r="AQ222">
            <v>382.79399999999998</v>
          </cell>
          <cell r="AR222">
            <v>475.13600000000002</v>
          </cell>
          <cell r="AS222">
            <v>24646.22</v>
          </cell>
          <cell r="AU222">
            <v>8771.2289999999994</v>
          </cell>
          <cell r="AV222">
            <v>8771.2289999999994</v>
          </cell>
          <cell r="AW222">
            <v>3236.9789999999998</v>
          </cell>
          <cell r="AX222">
            <v>1093.2270000000001</v>
          </cell>
          <cell r="AY222">
            <v>537.83699999999999</v>
          </cell>
          <cell r="AZ222">
            <v>332.97199999999998</v>
          </cell>
          <cell r="BA222">
            <v>365.98099999999999</v>
          </cell>
          <cell r="BB222">
            <v>454.267</v>
          </cell>
          <cell r="BC222">
            <v>23563.720999999998</v>
          </cell>
          <cell r="BE222">
            <v>61.878999999999998</v>
          </cell>
          <cell r="BF222">
            <v>7421.4189999999999</v>
          </cell>
          <cell r="BG222">
            <v>3318.8290000000002</v>
          </cell>
          <cell r="BH222">
            <v>1012.827</v>
          </cell>
          <cell r="BI222">
            <v>598.51400000000001</v>
          </cell>
          <cell r="BJ222">
            <v>340.83600000000001</v>
          </cell>
          <cell r="BK222">
            <v>376.37299999999999</v>
          </cell>
          <cell r="BL222">
            <v>476.90499999999997</v>
          </cell>
          <cell r="BM222">
            <v>13607.581999999999</v>
          </cell>
          <cell r="BO222">
            <v>61.878999999999998</v>
          </cell>
          <cell r="BP222">
            <v>7421.4189999999999</v>
          </cell>
          <cell r="BQ222">
            <v>3318.828</v>
          </cell>
          <cell r="BR222">
            <v>1012.827</v>
          </cell>
          <cell r="BS222">
            <v>598.51400000000001</v>
          </cell>
          <cell r="BT222">
            <v>340.83699999999999</v>
          </cell>
          <cell r="BU222">
            <v>376.37299999999999</v>
          </cell>
          <cell r="BV222">
            <v>476.904</v>
          </cell>
          <cell r="BW222">
            <v>13607.580999999998</v>
          </cell>
          <cell r="CI222">
            <v>55.691000000000003</v>
          </cell>
          <cell r="CJ222">
            <v>6679.277</v>
          </cell>
          <cell r="CK222">
            <v>2986.9459999999999</v>
          </cell>
          <cell r="CL222">
            <v>911.54399999999998</v>
          </cell>
          <cell r="CM222">
            <v>538.66300000000001</v>
          </cell>
          <cell r="CN222">
            <v>306.75200000000001</v>
          </cell>
          <cell r="CO222">
            <v>338.73599999999999</v>
          </cell>
          <cell r="CP222">
            <v>429.21499999999997</v>
          </cell>
          <cell r="CQ222">
            <v>12246.824000000002</v>
          </cell>
          <cell r="CS222">
            <v>3.6709999999999998</v>
          </cell>
          <cell r="CT222">
            <v>279.08800000000002</v>
          </cell>
          <cell r="CU222">
            <v>121.155</v>
          </cell>
          <cell r="CV222">
            <v>31.126999999999999</v>
          </cell>
          <cell r="CW222">
            <v>19.093</v>
          </cell>
          <cell r="CX222">
            <v>9.3729999999999993</v>
          </cell>
          <cell r="CY222">
            <v>10.443</v>
          </cell>
          <cell r="CZ222">
            <v>11.664</v>
          </cell>
          <cell r="DB222">
            <v>3.6960000000000002</v>
          </cell>
          <cell r="DC222">
            <v>492.33699999999999</v>
          </cell>
          <cell r="DD222">
            <v>303.88200000000001</v>
          </cell>
          <cell r="DE222">
            <v>100.908</v>
          </cell>
          <cell r="DF222">
            <v>62.09</v>
          </cell>
          <cell r="DG222">
            <v>37.383000000000003</v>
          </cell>
          <cell r="DH222">
            <v>41.728000000000002</v>
          </cell>
          <cell r="DI222">
            <v>55.296999999999997</v>
          </cell>
          <cell r="DJ222">
            <v>1097.3210000000001</v>
          </cell>
          <cell r="DL222">
            <v>0.173902</v>
          </cell>
          <cell r="DM222">
            <v>0.173902</v>
          </cell>
          <cell r="DN222">
            <v>0.788246</v>
          </cell>
          <cell r="DO222">
            <v>1.126215</v>
          </cell>
          <cell r="DP222">
            <v>1.0925590000000001</v>
          </cell>
          <cell r="DQ222">
            <v>1.9415899999999999</v>
          </cell>
          <cell r="DS222">
            <v>10.76</v>
          </cell>
          <cell r="DT222">
            <v>1290.5999999999999</v>
          </cell>
          <cell r="DU222">
            <v>2616.0500000000002</v>
          </cell>
          <cell r="DV222">
            <v>1140.6600000000001</v>
          </cell>
          <cell r="DW222">
            <v>653.91</v>
          </cell>
          <cell r="DX222">
            <v>661.76</v>
          </cell>
          <cell r="DY222">
            <v>730.76</v>
          </cell>
          <cell r="DZ222">
            <v>925.95</v>
          </cell>
          <cell r="EA222">
            <v>8030.45</v>
          </cell>
          <cell r="EC222">
            <v>9.68</v>
          </cell>
          <cell r="ED222">
            <v>1161.54</v>
          </cell>
          <cell r="EE222">
            <v>2354.4499999999998</v>
          </cell>
          <cell r="EF222">
            <v>1026.5899999999999</v>
          </cell>
          <cell r="EG222">
            <v>588.52</v>
          </cell>
          <cell r="EH222">
            <v>595.58000000000004</v>
          </cell>
          <cell r="EI222">
            <v>657.68</v>
          </cell>
          <cell r="EJ222">
            <v>833.36</v>
          </cell>
          <cell r="EK222">
            <v>7227.4000000000005</v>
          </cell>
          <cell r="EM222">
            <v>61.768000000000001</v>
          </cell>
          <cell r="EN222">
            <v>62.349999999999994</v>
          </cell>
          <cell r="EP222">
            <v>70.004000000000005</v>
          </cell>
          <cell r="EQ222">
            <v>71.183999999999997</v>
          </cell>
          <cell r="ES222">
            <v>12.887</v>
          </cell>
          <cell r="ET222">
            <v>14.916999999999998</v>
          </cell>
          <cell r="EX222">
            <v>2740.1129999999998</v>
          </cell>
          <cell r="EY222">
            <v>3343.0830000000001</v>
          </cell>
          <cell r="FA222">
            <v>0.65300000000000002</v>
          </cell>
          <cell r="FB222">
            <v>0.79500000000000004</v>
          </cell>
          <cell r="FC222">
            <v>58.808</v>
          </cell>
          <cell r="FD222">
            <v>74.882999999999996</v>
          </cell>
          <cell r="FE222">
            <v>27.158000000000001</v>
          </cell>
          <cell r="FF222">
            <v>32.518000000000001</v>
          </cell>
          <cell r="FK222">
            <v>2112.2279999999996</v>
          </cell>
          <cell r="FL222">
            <v>2141.5410000000002</v>
          </cell>
          <cell r="FM222">
            <v>2123.7809999999999</v>
          </cell>
          <cell r="FN222">
            <v>47.18</v>
          </cell>
          <cell r="FO222">
            <v>22.370999999999999</v>
          </cell>
          <cell r="FP222">
            <v>246.28200000000001</v>
          </cell>
          <cell r="FQ222">
            <v>1825.7080000000001</v>
          </cell>
          <cell r="FS222">
            <v>2141.5410000000002</v>
          </cell>
          <cell r="FU222">
            <v>0.109199</v>
          </cell>
          <cell r="FV222">
            <v>-366.69</v>
          </cell>
          <cell r="FW222">
            <v>0</v>
          </cell>
          <cell r="FX222">
            <v>0</v>
          </cell>
          <cell r="FY222">
            <v>0</v>
          </cell>
          <cell r="FZ222">
            <v>184.5</v>
          </cell>
          <cell r="GA222">
            <v>0.21839800000000001</v>
          </cell>
          <cell r="GB222">
            <v>-601.25</v>
          </cell>
          <cell r="GC222">
            <v>1.6379999999999999E-2</v>
          </cell>
          <cell r="GD222">
            <v>-45.09</v>
          </cell>
          <cell r="GE222">
            <v>0.32759700000000003</v>
          </cell>
          <cell r="GF222">
            <v>-1100.07</v>
          </cell>
          <cell r="GL222">
            <v>-211.09</v>
          </cell>
          <cell r="GN222">
            <v>-524.79</v>
          </cell>
          <cell r="GO222">
            <v>1.4999999999999999E-2</v>
          </cell>
          <cell r="GP222">
            <v>-183.7</v>
          </cell>
          <cell r="GQ222" t="str">
            <v>72-41-192</v>
          </cell>
          <cell r="GR222">
            <v>48</v>
          </cell>
          <cell r="GS222">
            <v>-200</v>
          </cell>
          <cell r="GV222">
            <v>0</v>
          </cell>
          <cell r="GW222">
            <v>0</v>
          </cell>
          <cell r="GX222">
            <v>-3032.68</v>
          </cell>
          <cell r="GY222">
            <v>-200</v>
          </cell>
          <cell r="GZ222">
            <v>-3232.68</v>
          </cell>
          <cell r="HB222">
            <v>7143.4800000000005</v>
          </cell>
          <cell r="HC222">
            <v>11138.2</v>
          </cell>
          <cell r="HE222">
            <v>803.04999999999927</v>
          </cell>
          <cell r="HO222">
            <v>2142</v>
          </cell>
          <cell r="HP222">
            <v>2142</v>
          </cell>
          <cell r="HQ222">
            <v>0</v>
          </cell>
          <cell r="HR222">
            <v>7143.4800000000005</v>
          </cell>
          <cell r="HS222">
            <v>-524.79</v>
          </cell>
          <cell r="HT222">
            <v>-211.09</v>
          </cell>
          <cell r="HU222">
            <v>6407.6</v>
          </cell>
          <cell r="HV222">
            <v>0</v>
          </cell>
          <cell r="HW222">
            <v>6407.6</v>
          </cell>
          <cell r="HY222">
            <v>2.9914098972922503</v>
          </cell>
          <cell r="HZ222" t="e">
            <v>#DIV/0!</v>
          </cell>
          <cell r="IA222">
            <v>2.9914098972922503</v>
          </cell>
        </row>
        <row r="225">
          <cell r="B225" t="str">
            <v>72-40-086</v>
          </cell>
          <cell r="C225" t="str">
            <v>CalTex-PUR01179</v>
          </cell>
          <cell r="D225" t="str">
            <v>Cal-Tex Bird 1H</v>
          </cell>
          <cell r="E225">
            <v>54</v>
          </cell>
          <cell r="F225">
            <v>61</v>
          </cell>
          <cell r="H225">
            <v>1.4155</v>
          </cell>
          <cell r="I225">
            <v>1.4155</v>
          </cell>
          <cell r="J225">
            <v>0.98760000000000003</v>
          </cell>
          <cell r="K225">
            <v>0.14810000000000001</v>
          </cell>
          <cell r="L225">
            <v>0.3201</v>
          </cell>
          <cell r="M225">
            <v>0.10199999999999999</v>
          </cell>
          <cell r="N225">
            <v>8.7300000000000003E-2</v>
          </cell>
          <cell r="O225">
            <v>0.2359</v>
          </cell>
          <cell r="P225">
            <v>3.2965</v>
          </cell>
          <cell r="Q225">
            <v>0.19539999999999999</v>
          </cell>
          <cell r="R225">
            <v>1139.5999999999999</v>
          </cell>
          <cell r="T225" t="str">
            <v>PriceTableXTXNGL</v>
          </cell>
          <cell r="Y225">
            <v>41436</v>
          </cell>
          <cell r="Z225">
            <v>14.65</v>
          </cell>
          <cell r="AB225">
            <v>51.405000000000001</v>
          </cell>
          <cell r="AC225">
            <v>58.290999999999997</v>
          </cell>
          <cell r="AE225" t="str">
            <v>Yes</v>
          </cell>
          <cell r="AG225" t="str">
            <v>Yes</v>
          </cell>
          <cell r="AI225">
            <v>0.9</v>
          </cell>
          <cell r="AK225">
            <v>76.105999999999995</v>
          </cell>
          <cell r="AL225">
            <v>76.105999999999995</v>
          </cell>
          <cell r="AM225">
            <v>53.098999999999997</v>
          </cell>
          <cell r="AN225">
            <v>7.9630000000000001</v>
          </cell>
          <cell r="AO225">
            <v>17.21</v>
          </cell>
          <cell r="AP225">
            <v>5.484</v>
          </cell>
          <cell r="AQ225">
            <v>4.694</v>
          </cell>
          <cell r="AR225">
            <v>12.683</v>
          </cell>
          <cell r="AS225">
            <v>253.34499999999997</v>
          </cell>
          <cell r="AU225">
            <v>72.763999999999996</v>
          </cell>
          <cell r="AV225">
            <v>72.763999999999996</v>
          </cell>
          <cell r="AW225">
            <v>50.768000000000001</v>
          </cell>
          <cell r="AX225">
            <v>7.6130000000000004</v>
          </cell>
          <cell r="AY225">
            <v>16.454999999999998</v>
          </cell>
          <cell r="AZ225">
            <v>5.2430000000000003</v>
          </cell>
          <cell r="BA225">
            <v>4.4880000000000004</v>
          </cell>
          <cell r="BB225">
            <v>12.125999999999999</v>
          </cell>
          <cell r="BC225">
            <v>242.22099999999998</v>
          </cell>
          <cell r="BE225">
            <v>0.51300000000000001</v>
          </cell>
          <cell r="BF225">
            <v>61.566000000000003</v>
          </cell>
          <cell r="BG225">
            <v>52.05</v>
          </cell>
          <cell r="BH225">
            <v>7.0529999999999999</v>
          </cell>
          <cell r="BI225">
            <v>18.309999999999999</v>
          </cell>
          <cell r="BJ225">
            <v>5.367</v>
          </cell>
          <cell r="BK225">
            <v>4.6150000000000002</v>
          </cell>
          <cell r="BL225">
            <v>12.73</v>
          </cell>
          <cell r="BM225">
            <v>162.20399999999998</v>
          </cell>
          <cell r="BO225">
            <v>0.51300000000000001</v>
          </cell>
          <cell r="BP225">
            <v>61.566000000000003</v>
          </cell>
          <cell r="BQ225">
            <v>52.052</v>
          </cell>
          <cell r="BR225">
            <v>7.0529999999999999</v>
          </cell>
          <cell r="BS225">
            <v>18.311</v>
          </cell>
          <cell r="BT225">
            <v>5.367</v>
          </cell>
          <cell r="BU225">
            <v>4.6150000000000002</v>
          </cell>
          <cell r="BV225">
            <v>12.73</v>
          </cell>
          <cell r="BW225">
            <v>162.20699999999999</v>
          </cell>
          <cell r="CI225">
            <v>0.46200000000000002</v>
          </cell>
          <cell r="CJ225">
            <v>55.408999999999999</v>
          </cell>
          <cell r="CK225">
            <v>46.844999999999999</v>
          </cell>
          <cell r="CL225">
            <v>6.3479999999999999</v>
          </cell>
          <cell r="CM225">
            <v>16.478999999999999</v>
          </cell>
          <cell r="CN225">
            <v>4.83</v>
          </cell>
          <cell r="CO225">
            <v>4.1539999999999999</v>
          </cell>
          <cell r="CP225">
            <v>11.457000000000001</v>
          </cell>
          <cell r="CQ225">
            <v>145.98400000000001</v>
          </cell>
          <cell r="CS225">
            <v>0.03</v>
          </cell>
          <cell r="CT225">
            <v>2.3149999999999999</v>
          </cell>
          <cell r="CU225">
            <v>1.9</v>
          </cell>
          <cell r="CV225">
            <v>0.217</v>
          </cell>
          <cell r="CW225">
            <v>0.58399999999999996</v>
          </cell>
          <cell r="CX225">
            <v>0.14799999999999999</v>
          </cell>
          <cell r="CY225">
            <v>0.128</v>
          </cell>
          <cell r="CZ225">
            <v>0.311</v>
          </cell>
          <cell r="DB225">
            <v>3.1E-2</v>
          </cell>
          <cell r="DC225">
            <v>4.0839999999999996</v>
          </cell>
          <cell r="DD225">
            <v>4.766</v>
          </cell>
          <cell r="DE225">
            <v>0.70299999999999996</v>
          </cell>
          <cell r="DF225">
            <v>1.9</v>
          </cell>
          <cell r="DG225">
            <v>0.58899999999999997</v>
          </cell>
          <cell r="DH225">
            <v>0.51200000000000001</v>
          </cell>
          <cell r="DI225">
            <v>1.476</v>
          </cell>
          <cell r="DJ225">
            <v>14.061</v>
          </cell>
          <cell r="DL225">
            <v>0.173902</v>
          </cell>
          <cell r="DM225">
            <v>0.173902</v>
          </cell>
          <cell r="DN225">
            <v>0.788246</v>
          </cell>
          <cell r="DO225">
            <v>1.126215</v>
          </cell>
          <cell r="DP225">
            <v>1.0925590000000001</v>
          </cell>
          <cell r="DQ225">
            <v>1.9415899999999999</v>
          </cell>
          <cell r="DS225">
            <v>0.09</v>
          </cell>
          <cell r="DT225">
            <v>10.71</v>
          </cell>
          <cell r="DU225">
            <v>41.03</v>
          </cell>
          <cell r="DV225">
            <v>7.94</v>
          </cell>
          <cell r="DW225">
            <v>20</v>
          </cell>
          <cell r="DX225">
            <v>10.42</v>
          </cell>
          <cell r="DY225">
            <v>8.9600000000000009</v>
          </cell>
          <cell r="DZ225">
            <v>24.72</v>
          </cell>
          <cell r="EA225">
            <v>123.87</v>
          </cell>
          <cell r="EC225">
            <v>0.08</v>
          </cell>
          <cell r="ED225">
            <v>9.64</v>
          </cell>
          <cell r="EE225">
            <v>36.93</v>
          </cell>
          <cell r="EF225">
            <v>7.15</v>
          </cell>
          <cell r="EG225">
            <v>18</v>
          </cell>
          <cell r="EH225">
            <v>9.3800000000000008</v>
          </cell>
          <cell r="EI225">
            <v>8.06</v>
          </cell>
          <cell r="EJ225">
            <v>22.25</v>
          </cell>
          <cell r="EK225">
            <v>111.49</v>
          </cell>
          <cell r="EM225">
            <v>1.1219999999999999</v>
          </cell>
          <cell r="EN225">
            <v>1.1320000000000001</v>
          </cell>
          <cell r="EP225">
            <v>1.272</v>
          </cell>
          <cell r="EQ225">
            <v>1.2929999999999999</v>
          </cell>
          <cell r="ES225">
            <v>0.23399999999999999</v>
          </cell>
          <cell r="ET225">
            <v>0.27100000000000002</v>
          </cell>
          <cell r="EX225">
            <v>53.765999999999998</v>
          </cell>
          <cell r="EY225">
            <v>60.728999999999999</v>
          </cell>
          <cell r="FA225">
            <v>1.2999999999999999E-2</v>
          </cell>
          <cell r="FB225">
            <v>1.4E-2</v>
          </cell>
          <cell r="FC225">
            <v>1.1539999999999999</v>
          </cell>
          <cell r="FD225">
            <v>1.36</v>
          </cell>
          <cell r="FE225">
            <v>0.53300000000000003</v>
          </cell>
          <cell r="FF225">
            <v>0.59099999999999997</v>
          </cell>
          <cell r="FK225">
            <v>44.243000000000002</v>
          </cell>
          <cell r="FL225">
            <v>44.856999999999999</v>
          </cell>
          <cell r="FM225">
            <v>44.484999999999999</v>
          </cell>
          <cell r="FN225">
            <v>0.98799999999999999</v>
          </cell>
          <cell r="FO225">
            <v>0.46899999999999997</v>
          </cell>
          <cell r="FP225">
            <v>5.1589999999999998</v>
          </cell>
          <cell r="FQ225">
            <v>38.241999999999997</v>
          </cell>
          <cell r="FS225">
            <v>44.856999999999999</v>
          </cell>
          <cell r="FU225">
            <v>0.1</v>
          </cell>
          <cell r="FV225">
            <v>-6.1</v>
          </cell>
          <cell r="FW225">
            <v>0</v>
          </cell>
          <cell r="FX225">
            <v>0</v>
          </cell>
          <cell r="FY225">
            <v>-75</v>
          </cell>
          <cell r="FZ225">
            <v>198.5</v>
          </cell>
          <cell r="GA225">
            <v>0.15</v>
          </cell>
          <cell r="GB225">
            <v>-8.1</v>
          </cell>
          <cell r="GC225">
            <v>5.0000000000000001E-3</v>
          </cell>
          <cell r="GD225">
            <v>-0.27</v>
          </cell>
          <cell r="GE225">
            <v>0.45</v>
          </cell>
          <cell r="GF225">
            <v>-27.45</v>
          </cell>
          <cell r="GL225">
            <v>-4.43</v>
          </cell>
          <cell r="GN225">
            <v>-11.03</v>
          </cell>
          <cell r="GO225">
            <v>1.2500000000000001E-2</v>
          </cell>
          <cell r="GP225">
            <v>-1.82</v>
          </cell>
          <cell r="GQ225" t="str">
            <v xml:space="preserve"> </v>
          </cell>
          <cell r="GR225">
            <v>0</v>
          </cell>
          <cell r="GS225">
            <v>0</v>
          </cell>
          <cell r="GV225">
            <v>0</v>
          </cell>
          <cell r="GW225">
            <v>0</v>
          </cell>
          <cell r="GX225">
            <v>-134.19999999999999</v>
          </cell>
          <cell r="GY225">
            <v>0</v>
          </cell>
          <cell r="GZ225">
            <v>-134.19999999999999</v>
          </cell>
          <cell r="HB225">
            <v>150.07000000000002</v>
          </cell>
          <cell r="HC225">
            <v>127.36000000000003</v>
          </cell>
          <cell r="HE225">
            <v>12.38000000000001</v>
          </cell>
          <cell r="HO225">
            <v>45</v>
          </cell>
          <cell r="HP225">
            <v>45</v>
          </cell>
          <cell r="HQ225">
            <v>0</v>
          </cell>
          <cell r="HR225">
            <v>150.07000000000002</v>
          </cell>
          <cell r="HS225">
            <v>-11.03</v>
          </cell>
          <cell r="HT225">
            <v>-4.43</v>
          </cell>
          <cell r="HU225">
            <v>134.61000000000001</v>
          </cell>
          <cell r="HV225">
            <v>0</v>
          </cell>
          <cell r="HW225">
            <v>134.61000000000001</v>
          </cell>
          <cell r="HY225">
            <v>2.9913333333333338</v>
          </cell>
          <cell r="HZ225" t="e">
            <v>#DIV/0!</v>
          </cell>
          <cell r="IA225">
            <v>2.9913333333333338</v>
          </cell>
        </row>
        <row r="228">
          <cell r="B228" t="str">
            <v>72-40-042</v>
          </cell>
          <cell r="C228" t="str">
            <v>ARP-PUR01134</v>
          </cell>
          <cell r="D228" t="str">
            <v>Robinson MM1</v>
          </cell>
          <cell r="E228">
            <v>3496</v>
          </cell>
          <cell r="F228">
            <v>4359</v>
          </cell>
          <cell r="H228">
            <v>3.5116000000000001</v>
          </cell>
          <cell r="I228">
            <v>3.5116000000000001</v>
          </cell>
          <cell r="J228">
            <v>1.3587</v>
          </cell>
          <cell r="K228">
            <v>0.22470000000000001</v>
          </cell>
          <cell r="L228">
            <v>0.43880000000000002</v>
          </cell>
          <cell r="M228">
            <v>0.13800000000000001</v>
          </cell>
          <cell r="N228">
            <v>0.15509999999999999</v>
          </cell>
          <cell r="O228">
            <v>0.26750000000000002</v>
          </cell>
          <cell r="P228">
            <v>6.0944000000000003</v>
          </cell>
          <cell r="Q228">
            <v>0.30499999999999999</v>
          </cell>
          <cell r="R228">
            <v>1267.7</v>
          </cell>
          <cell r="T228" t="str">
            <v>PriceTableXTXNGL</v>
          </cell>
          <cell r="Y228">
            <v>41137</v>
          </cell>
          <cell r="Z228">
            <v>14.65</v>
          </cell>
          <cell r="AB228">
            <v>3326.4560000000001</v>
          </cell>
          <cell r="AC228">
            <v>4165.3950000000004</v>
          </cell>
          <cell r="AE228" t="str">
            <v>Yes</v>
          </cell>
          <cell r="AG228" t="str">
            <v>Yes</v>
          </cell>
          <cell r="AI228">
            <v>0.95</v>
          </cell>
          <cell r="AK228">
            <v>12217.808000000001</v>
          </cell>
          <cell r="AL228">
            <v>12217.808000000001</v>
          </cell>
          <cell r="AM228">
            <v>4727.2860000000001</v>
          </cell>
          <cell r="AN228">
            <v>781.79200000000003</v>
          </cell>
          <cell r="AO228">
            <v>1526.704</v>
          </cell>
          <cell r="AP228">
            <v>480.13900000000001</v>
          </cell>
          <cell r="AQ228">
            <v>539.63499999999999</v>
          </cell>
          <cell r="AR228">
            <v>930.70500000000004</v>
          </cell>
          <cell r="AS228">
            <v>33421.877</v>
          </cell>
          <cell r="AU228">
            <v>11681.183000000001</v>
          </cell>
          <cell r="AV228">
            <v>11681.183000000001</v>
          </cell>
          <cell r="AW228">
            <v>4519.6559999999999</v>
          </cell>
          <cell r="AX228">
            <v>747.45500000000004</v>
          </cell>
          <cell r="AY228">
            <v>1459.6489999999999</v>
          </cell>
          <cell r="AZ228">
            <v>459.05099999999999</v>
          </cell>
          <cell r="BA228">
            <v>515.93299999999999</v>
          </cell>
          <cell r="BB228">
            <v>889.827</v>
          </cell>
          <cell r="BC228">
            <v>31953.937000000005</v>
          </cell>
          <cell r="BE228">
            <v>82.408000000000001</v>
          </cell>
          <cell r="BF228">
            <v>9883.56</v>
          </cell>
          <cell r="BG228">
            <v>4633.9390000000003</v>
          </cell>
          <cell r="BH228">
            <v>692.48400000000004</v>
          </cell>
          <cell r="BI228">
            <v>1624.3219999999999</v>
          </cell>
          <cell r="BJ228">
            <v>469.89299999999997</v>
          </cell>
          <cell r="BK228">
            <v>530.58299999999997</v>
          </cell>
          <cell r="BL228">
            <v>934.16899999999998</v>
          </cell>
          <cell r="BM228">
            <v>18851.358</v>
          </cell>
          <cell r="BO228">
            <v>82.408000000000001</v>
          </cell>
          <cell r="BP228">
            <v>9883.5589999999993</v>
          </cell>
          <cell r="BQ228">
            <v>4633.9380000000001</v>
          </cell>
          <cell r="BR228">
            <v>692.48400000000004</v>
          </cell>
          <cell r="BS228">
            <v>1624.3230000000001</v>
          </cell>
          <cell r="BT228">
            <v>469.89400000000001</v>
          </cell>
          <cell r="BU228">
            <v>530.58199999999999</v>
          </cell>
          <cell r="BV228">
            <v>934.16899999999998</v>
          </cell>
          <cell r="BW228">
            <v>18851.357</v>
          </cell>
          <cell r="CI228">
            <v>78.287999999999997</v>
          </cell>
          <cell r="CJ228">
            <v>9389.3819999999996</v>
          </cell>
          <cell r="CK228">
            <v>4402.2420000000002</v>
          </cell>
          <cell r="CL228">
            <v>657.86</v>
          </cell>
          <cell r="CM228">
            <v>1543.106</v>
          </cell>
          <cell r="CN228">
            <v>446.39800000000002</v>
          </cell>
          <cell r="CO228">
            <v>504.05399999999997</v>
          </cell>
          <cell r="CP228">
            <v>887.46100000000001</v>
          </cell>
          <cell r="CQ228">
            <v>17908.791000000001</v>
          </cell>
          <cell r="CS228">
            <v>4.8890000000000002</v>
          </cell>
          <cell r="CT228">
            <v>371.678</v>
          </cell>
          <cell r="CU228">
            <v>169.16300000000001</v>
          </cell>
          <cell r="CV228">
            <v>21.282</v>
          </cell>
          <cell r="CW228">
            <v>51.817999999999998</v>
          </cell>
          <cell r="CX228">
            <v>12.922000000000001</v>
          </cell>
          <cell r="CY228">
            <v>14.721</v>
          </cell>
          <cell r="CZ228">
            <v>22.847000000000001</v>
          </cell>
          <cell r="DB228">
            <v>4.9219999999999997</v>
          </cell>
          <cell r="DC228">
            <v>655.67499999999995</v>
          </cell>
          <cell r="DD228">
            <v>424.29700000000003</v>
          </cell>
          <cell r="DE228">
            <v>68.992000000000004</v>
          </cell>
          <cell r="DF228">
            <v>168.50700000000001</v>
          </cell>
          <cell r="DG228">
            <v>51.537999999999997</v>
          </cell>
          <cell r="DH228">
            <v>58.826000000000001</v>
          </cell>
          <cell r="DI228">
            <v>108.31699999999999</v>
          </cell>
          <cell r="DJ228">
            <v>1541.0740000000001</v>
          </cell>
          <cell r="DL228">
            <v>0.173902</v>
          </cell>
          <cell r="DM228">
            <v>0.173902</v>
          </cell>
          <cell r="DN228">
            <v>0.788246</v>
          </cell>
          <cell r="DO228">
            <v>1.126215</v>
          </cell>
          <cell r="DP228">
            <v>1.0925590000000001</v>
          </cell>
          <cell r="DQ228">
            <v>1.9415899999999999</v>
          </cell>
          <cell r="DS228">
            <v>14.33</v>
          </cell>
          <cell r="DT228">
            <v>1718.77</v>
          </cell>
          <cell r="DU228">
            <v>3652.68</v>
          </cell>
          <cell r="DV228">
            <v>779.89</v>
          </cell>
          <cell r="DW228">
            <v>1774.67</v>
          </cell>
          <cell r="DX228">
            <v>912.34</v>
          </cell>
          <cell r="DY228">
            <v>1030.17</v>
          </cell>
          <cell r="DZ228">
            <v>1813.77</v>
          </cell>
          <cell r="EA228">
            <v>11696.62</v>
          </cell>
          <cell r="EC228">
            <v>13.61</v>
          </cell>
          <cell r="ED228">
            <v>1632.83</v>
          </cell>
          <cell r="EE228">
            <v>3470.05</v>
          </cell>
          <cell r="EF228">
            <v>740.9</v>
          </cell>
          <cell r="EG228">
            <v>1685.94</v>
          </cell>
          <cell r="EH228">
            <v>866.72</v>
          </cell>
          <cell r="EI228">
            <v>978.66</v>
          </cell>
          <cell r="EJ228">
            <v>1723.08</v>
          </cell>
          <cell r="EK228">
            <v>11111.789999999999</v>
          </cell>
          <cell r="EM228">
            <v>80.179999999999993</v>
          </cell>
          <cell r="EN228">
            <v>80.935999999999993</v>
          </cell>
          <cell r="EP228">
            <v>90.870999999999995</v>
          </cell>
          <cell r="EQ228">
            <v>92.403000000000006</v>
          </cell>
          <cell r="ES228">
            <v>16.728999999999999</v>
          </cell>
          <cell r="ET228">
            <v>19.365000000000002</v>
          </cell>
          <cell r="EX228">
            <v>3479.2710000000002</v>
          </cell>
          <cell r="EY228">
            <v>4339.6350000000002</v>
          </cell>
          <cell r="FA228">
            <v>0.82899999999999996</v>
          </cell>
          <cell r="FB228">
            <v>1.0329999999999999</v>
          </cell>
          <cell r="FC228">
            <v>74.671000000000006</v>
          </cell>
          <cell r="FD228">
            <v>97.204999999999998</v>
          </cell>
          <cell r="FE228">
            <v>34.484000000000002</v>
          </cell>
          <cell r="FF228">
            <v>42.210999999999999</v>
          </cell>
          <cell r="FK228">
            <v>2625.2220000000002</v>
          </cell>
          <cell r="FL228">
            <v>2661.654</v>
          </cell>
          <cell r="FM228">
            <v>2639.58</v>
          </cell>
          <cell r="FN228">
            <v>58.639000000000003</v>
          </cell>
          <cell r="FO228">
            <v>27.803999999999998</v>
          </cell>
          <cell r="FP228">
            <v>306.096</v>
          </cell>
          <cell r="FQ228">
            <v>2269.1149999999998</v>
          </cell>
          <cell r="FS228">
            <v>2661.654</v>
          </cell>
          <cell r="FU228">
            <v>9.9959000000000006E-2</v>
          </cell>
          <cell r="FV228">
            <v>-435.72</v>
          </cell>
          <cell r="FY228">
            <v>0</v>
          </cell>
          <cell r="FZ228">
            <v>239.8</v>
          </cell>
          <cell r="GA228">
            <v>0.187528</v>
          </cell>
          <cell r="GB228">
            <v>-655.6</v>
          </cell>
          <cell r="GE228">
            <v>0.31250800000000001</v>
          </cell>
          <cell r="GF228">
            <v>-1362.22</v>
          </cell>
          <cell r="GL228">
            <v>-262.33</v>
          </cell>
          <cell r="GN228">
            <v>-652.19000000000005</v>
          </cell>
          <cell r="GO228">
            <v>1.2500000000000001E-2</v>
          </cell>
          <cell r="GP228">
            <v>-223.86</v>
          </cell>
          <cell r="GQ228" t="str">
            <v>72-41-042</v>
          </cell>
          <cell r="GR228">
            <v>344</v>
          </cell>
          <cell r="GS228">
            <v>-200</v>
          </cell>
          <cell r="GV228">
            <v>0</v>
          </cell>
          <cell r="GW228">
            <v>0</v>
          </cell>
          <cell r="GX228">
            <v>-3591.92</v>
          </cell>
          <cell r="GY228">
            <v>-200</v>
          </cell>
          <cell r="GZ228">
            <v>-3791.92</v>
          </cell>
          <cell r="HB228">
            <v>8877.66</v>
          </cell>
          <cell r="HC228">
            <v>16197.529999999999</v>
          </cell>
          <cell r="HE228">
            <v>584.83000000000175</v>
          </cell>
          <cell r="HO228">
            <v>2662</v>
          </cell>
          <cell r="HP228">
            <v>2662</v>
          </cell>
          <cell r="HQ228">
            <v>0</v>
          </cell>
          <cell r="HR228">
            <v>8877.66</v>
          </cell>
          <cell r="HS228">
            <v>-652.19000000000005</v>
          </cell>
          <cell r="HT228">
            <v>-262.33</v>
          </cell>
          <cell r="HU228">
            <v>7963.14</v>
          </cell>
          <cell r="HV228">
            <v>0</v>
          </cell>
          <cell r="HW228">
            <v>7963.14</v>
          </cell>
          <cell r="HY228">
            <v>2.9914124718256949</v>
          </cell>
          <cell r="HZ228" t="e">
            <v>#DIV/0!</v>
          </cell>
          <cell r="IA228">
            <v>2.9914124718256949</v>
          </cell>
        </row>
        <row r="231">
          <cell r="B231" t="str">
            <v>72-10-148</v>
          </cell>
          <cell r="C231" t="str">
            <v>CEMI-GTH00165</v>
          </cell>
          <cell r="D231" t="str">
            <v>Blue Drake Woody N 3-5-7H CDP</v>
          </cell>
          <cell r="E231">
            <v>6388</v>
          </cell>
          <cell r="F231">
            <v>7096</v>
          </cell>
          <cell r="H231">
            <v>2.4005000000000001</v>
          </cell>
          <cell r="I231">
            <v>2.4005000000000001</v>
          </cell>
          <cell r="J231">
            <v>0.61629999999999996</v>
          </cell>
          <cell r="K231">
            <v>0.14119999999999999</v>
          </cell>
          <cell r="L231">
            <v>0.1535</v>
          </cell>
          <cell r="M231">
            <v>6.2300000000000001E-2</v>
          </cell>
          <cell r="N231">
            <v>4.2700000000000002E-2</v>
          </cell>
          <cell r="O231">
            <v>8.72E-2</v>
          </cell>
          <cell r="P231">
            <v>3.5036999999999998</v>
          </cell>
          <cell r="Q231">
            <v>1.0037</v>
          </cell>
          <cell r="R231">
            <v>1130.7</v>
          </cell>
          <cell r="T231" t="str">
            <v>PriceTableXTXNGL</v>
          </cell>
          <cell r="Y231">
            <v>41382</v>
          </cell>
          <cell r="Z231">
            <v>14.65</v>
          </cell>
          <cell r="AB231">
            <v>6081.393</v>
          </cell>
          <cell r="AC231">
            <v>6780.8329999999996</v>
          </cell>
          <cell r="AE231" t="str">
            <v>Yes</v>
          </cell>
          <cell r="AG231" t="str">
            <v>Yes</v>
          </cell>
          <cell r="AI231">
            <v>1</v>
          </cell>
          <cell r="AK231">
            <v>15269.021000000001</v>
          </cell>
          <cell r="AL231">
            <v>15269.021000000001</v>
          </cell>
          <cell r="AM231">
            <v>3920.1410000000001</v>
          </cell>
          <cell r="AN231">
            <v>898.14</v>
          </cell>
          <cell r="AO231">
            <v>976.37800000000004</v>
          </cell>
          <cell r="AP231">
            <v>396.27600000000001</v>
          </cell>
          <cell r="AQ231">
            <v>271.60500000000002</v>
          </cell>
          <cell r="AR231">
            <v>554.65899999999999</v>
          </cell>
          <cell r="AS231">
            <v>37555.241000000002</v>
          </cell>
          <cell r="AU231">
            <v>14598.384</v>
          </cell>
          <cell r="AV231">
            <v>14598.384</v>
          </cell>
          <cell r="AW231">
            <v>3747.9630000000002</v>
          </cell>
          <cell r="AX231">
            <v>858.69299999999998</v>
          </cell>
          <cell r="AY231">
            <v>933.49400000000003</v>
          </cell>
          <cell r="AZ231">
            <v>378.87099999999998</v>
          </cell>
          <cell r="BA231">
            <v>259.67500000000001</v>
          </cell>
          <cell r="BB231">
            <v>530.29700000000003</v>
          </cell>
          <cell r="BC231">
            <v>35905.760999999999</v>
          </cell>
          <cell r="BE231">
            <v>102.988</v>
          </cell>
          <cell r="BF231">
            <v>12351.83</v>
          </cell>
          <cell r="BG231">
            <v>3842.732</v>
          </cell>
          <cell r="BH231">
            <v>795.54100000000005</v>
          </cell>
          <cell r="BI231">
            <v>1038.808</v>
          </cell>
          <cell r="BJ231">
            <v>387.82</v>
          </cell>
          <cell r="BK231">
            <v>267.04899999999998</v>
          </cell>
          <cell r="BL231">
            <v>556.72400000000005</v>
          </cell>
          <cell r="BM231">
            <v>19343.491999999998</v>
          </cell>
          <cell r="BO231">
            <v>102.988</v>
          </cell>
          <cell r="BP231">
            <v>12351.83</v>
          </cell>
          <cell r="BQ231">
            <v>3842.732</v>
          </cell>
          <cell r="BR231">
            <v>795.54100000000005</v>
          </cell>
          <cell r="BS231">
            <v>1038.808</v>
          </cell>
          <cell r="BT231">
            <v>387.82</v>
          </cell>
          <cell r="BU231">
            <v>267.048</v>
          </cell>
          <cell r="BV231">
            <v>556.72299999999996</v>
          </cell>
          <cell r="BW231">
            <v>19343.489999999998</v>
          </cell>
          <cell r="CI231">
            <v>102.988</v>
          </cell>
          <cell r="CJ231">
            <v>12351.83</v>
          </cell>
          <cell r="CK231">
            <v>3842.732</v>
          </cell>
          <cell r="CL231">
            <v>795.54100000000005</v>
          </cell>
          <cell r="CM231">
            <v>1038.808</v>
          </cell>
          <cell r="CN231">
            <v>387.82</v>
          </cell>
          <cell r="CO231">
            <v>267.04899999999998</v>
          </cell>
          <cell r="CP231">
            <v>556.72400000000005</v>
          </cell>
          <cell r="CQ231">
            <v>19343.491999999998</v>
          </cell>
          <cell r="CS231">
            <v>6.11</v>
          </cell>
          <cell r="CT231">
            <v>464.49900000000002</v>
          </cell>
          <cell r="CU231">
            <v>140.28</v>
          </cell>
          <cell r="CV231">
            <v>24.449000000000002</v>
          </cell>
          <cell r="CW231">
            <v>33.139000000000003</v>
          </cell>
          <cell r="CX231">
            <v>10.664999999999999</v>
          </cell>
          <cell r="CY231">
            <v>7.4089999999999998</v>
          </cell>
          <cell r="CZ231">
            <v>13.616</v>
          </cell>
          <cell r="DB231">
            <v>6.1509999999999998</v>
          </cell>
          <cell r="DC231">
            <v>819.42</v>
          </cell>
          <cell r="DD231">
            <v>351.85199999999998</v>
          </cell>
          <cell r="DE231">
            <v>79.260000000000005</v>
          </cell>
          <cell r="DF231">
            <v>107.76600000000001</v>
          </cell>
          <cell r="DG231">
            <v>42.536000000000001</v>
          </cell>
          <cell r="DH231">
            <v>29.608000000000001</v>
          </cell>
          <cell r="DI231">
            <v>64.552000000000007</v>
          </cell>
          <cell r="DJ231">
            <v>1501.1449999999998</v>
          </cell>
          <cell r="DL231">
            <v>0.173902</v>
          </cell>
          <cell r="DM231">
            <v>0.173902</v>
          </cell>
          <cell r="DN231">
            <v>0.788246</v>
          </cell>
          <cell r="DO231">
            <v>1.126215</v>
          </cell>
          <cell r="DP231">
            <v>1.0925590000000001</v>
          </cell>
          <cell r="DQ231">
            <v>1.9415899999999999</v>
          </cell>
          <cell r="DS231">
            <v>17.91</v>
          </cell>
          <cell r="DT231">
            <v>2148.0100000000002</v>
          </cell>
          <cell r="DU231">
            <v>3029.02</v>
          </cell>
          <cell r="DV231">
            <v>895.95</v>
          </cell>
          <cell r="DW231">
            <v>1134.96</v>
          </cell>
          <cell r="DX231">
            <v>752.99</v>
          </cell>
          <cell r="DY231">
            <v>518.5</v>
          </cell>
          <cell r="DZ231">
            <v>1080.93</v>
          </cell>
          <cell r="EA231">
            <v>9578.27</v>
          </cell>
          <cell r="EC231">
            <v>17.91</v>
          </cell>
          <cell r="ED231">
            <v>2148.0100000000002</v>
          </cell>
          <cell r="EE231">
            <v>3029.02</v>
          </cell>
          <cell r="EF231">
            <v>895.95</v>
          </cell>
          <cell r="EG231">
            <v>1134.96</v>
          </cell>
          <cell r="EH231">
            <v>752.99</v>
          </cell>
          <cell r="EI231">
            <v>518.5</v>
          </cell>
          <cell r="EJ231">
            <v>1080.93</v>
          </cell>
          <cell r="EK231">
            <v>9578.27</v>
          </cell>
          <cell r="EM231">
            <v>130.524</v>
          </cell>
          <cell r="EN231">
            <v>131.75399999999999</v>
          </cell>
          <cell r="EP231">
            <v>147.929</v>
          </cell>
          <cell r="EQ231">
            <v>150.422</v>
          </cell>
          <cell r="ES231">
            <v>27.233000000000001</v>
          </cell>
          <cell r="ET231">
            <v>31.523</v>
          </cell>
          <cell r="EX231">
            <v>6360.7669999999998</v>
          </cell>
          <cell r="EY231">
            <v>7064.4769999999999</v>
          </cell>
          <cell r="FA231">
            <v>1.516</v>
          </cell>
          <cell r="FB231">
            <v>1.681</v>
          </cell>
          <cell r="FC231">
            <v>136.51300000000001</v>
          </cell>
          <cell r="FD231">
            <v>158.24</v>
          </cell>
          <cell r="FE231">
            <v>63.043999999999997</v>
          </cell>
          <cell r="FF231">
            <v>68.715000000000003</v>
          </cell>
          <cell r="FK231">
            <v>5281.1560000000009</v>
          </cell>
          <cell r="FL231">
            <v>5354.4459999999999</v>
          </cell>
          <cell r="FM231">
            <v>5310.04</v>
          </cell>
          <cell r="FN231">
            <v>117.964</v>
          </cell>
          <cell r="FO231">
            <v>55.933</v>
          </cell>
          <cell r="FP231">
            <v>615.77300000000002</v>
          </cell>
          <cell r="FQ231">
            <v>4564.7759999999998</v>
          </cell>
          <cell r="FR231">
            <v>5354.4459999999999</v>
          </cell>
          <cell r="FS231">
            <v>0</v>
          </cell>
          <cell r="FU231">
            <v>0.2</v>
          </cell>
          <cell r="FV231">
            <v>-1419.2</v>
          </cell>
          <cell r="FW231">
            <v>0</v>
          </cell>
          <cell r="FX231">
            <v>0</v>
          </cell>
          <cell r="FY231">
            <v>0</v>
          </cell>
          <cell r="FZ231">
            <v>192</v>
          </cell>
          <cell r="GA231">
            <v>0.15</v>
          </cell>
          <cell r="GB231">
            <v>-958.2</v>
          </cell>
          <cell r="GE231">
            <v>0.2</v>
          </cell>
          <cell r="GF231">
            <v>-1419.2</v>
          </cell>
          <cell r="GO231">
            <v>1.4999999999999999E-2</v>
          </cell>
          <cell r="GP231">
            <v>-290.14999999999998</v>
          </cell>
          <cell r="GQ231" t="str">
            <v>72-12-148</v>
          </cell>
          <cell r="GR231">
            <v>125</v>
          </cell>
          <cell r="GS231">
            <v>-200</v>
          </cell>
          <cell r="GT231">
            <v>0.2</v>
          </cell>
          <cell r="GU231">
            <v>-25.4</v>
          </cell>
          <cell r="GV231">
            <v>0</v>
          </cell>
          <cell r="GW231">
            <v>0</v>
          </cell>
          <cell r="GX231">
            <v>-1709.35</v>
          </cell>
          <cell r="GY231">
            <v>-2602.8000000000002</v>
          </cell>
          <cell r="GZ231">
            <v>-4312.1499999999996</v>
          </cell>
          <cell r="HC231">
            <v>5266.1200000000008</v>
          </cell>
          <cell r="HE231">
            <v>0</v>
          </cell>
        </row>
        <row r="232">
          <cell r="B232" t="str">
            <v>72-40-195</v>
          </cell>
          <cell r="C232" t="str">
            <v>CEMI-GTH00165</v>
          </cell>
          <cell r="D232" t="str">
            <v>Blue Drake Woody South</v>
          </cell>
          <cell r="E232">
            <v>16384</v>
          </cell>
          <cell r="F232">
            <v>18154</v>
          </cell>
          <cell r="H232">
            <v>2.4382999999999999</v>
          </cell>
          <cell r="I232">
            <v>2.4382999999999999</v>
          </cell>
          <cell r="J232">
            <v>0.60360000000000003</v>
          </cell>
          <cell r="K232">
            <v>0.13089999999999999</v>
          </cell>
          <cell r="L232">
            <v>0.14660000000000001</v>
          </cell>
          <cell r="M232">
            <v>5.45E-2</v>
          </cell>
          <cell r="N232">
            <v>3.8600000000000002E-2</v>
          </cell>
          <cell r="O232">
            <v>6.8500000000000005E-2</v>
          </cell>
          <cell r="P232">
            <v>3.4809999999999999</v>
          </cell>
          <cell r="Q232">
            <v>0.94169999999999998</v>
          </cell>
          <cell r="R232">
            <v>1127.7</v>
          </cell>
          <cell r="T232" t="str">
            <v>PriceTableXTXNGL</v>
          </cell>
          <cell r="Y232">
            <v>41382</v>
          </cell>
          <cell r="Z232">
            <v>14.65</v>
          </cell>
          <cell r="AB232">
            <v>15597.779</v>
          </cell>
          <cell r="AC232">
            <v>17347.694</v>
          </cell>
          <cell r="AE232" t="str">
            <v>Yes</v>
          </cell>
          <cell r="AG232" t="str">
            <v>Yes</v>
          </cell>
          <cell r="AI232">
            <v>1</v>
          </cell>
          <cell r="AK232">
            <v>39779.226000000002</v>
          </cell>
          <cell r="AL232">
            <v>39779.226000000002</v>
          </cell>
          <cell r="AM232">
            <v>9847.3279999999995</v>
          </cell>
          <cell r="AN232">
            <v>2135.5459999999998</v>
          </cell>
          <cell r="AO232">
            <v>2391.6799999999998</v>
          </cell>
          <cell r="AP232">
            <v>889.13099999999997</v>
          </cell>
          <cell r="AQ232">
            <v>629.73299999999995</v>
          </cell>
          <cell r="AR232">
            <v>1117.5309999999999</v>
          </cell>
          <cell r="AS232">
            <v>96569.400999999983</v>
          </cell>
          <cell r="AU232">
            <v>38032.065000000002</v>
          </cell>
          <cell r="AV232">
            <v>38032.065000000002</v>
          </cell>
          <cell r="AW232">
            <v>9414.8189999999995</v>
          </cell>
          <cell r="AX232">
            <v>2041.749</v>
          </cell>
          <cell r="AY232">
            <v>2286.634</v>
          </cell>
          <cell r="AZ232">
            <v>850.07899999999995</v>
          </cell>
          <cell r="BA232">
            <v>602.07399999999996</v>
          </cell>
          <cell r="BB232">
            <v>1068.4480000000001</v>
          </cell>
          <cell r="BC232">
            <v>92327.933000000005</v>
          </cell>
          <cell r="BE232">
            <v>268.30700000000002</v>
          </cell>
          <cell r="BF232">
            <v>32179.288</v>
          </cell>
          <cell r="BG232">
            <v>9652.8780000000006</v>
          </cell>
          <cell r="BH232">
            <v>1891.5909999999999</v>
          </cell>
          <cell r="BI232">
            <v>2544.6060000000002</v>
          </cell>
          <cell r="BJ232">
            <v>870.15800000000002</v>
          </cell>
          <cell r="BK232">
            <v>619.16899999999998</v>
          </cell>
          <cell r="BL232">
            <v>1121.691</v>
          </cell>
          <cell r="BM232">
            <v>49147.688000000002</v>
          </cell>
          <cell r="BO232">
            <v>268.30700000000002</v>
          </cell>
          <cell r="BP232">
            <v>32179.288</v>
          </cell>
          <cell r="BQ232">
            <v>9652.8780000000006</v>
          </cell>
          <cell r="BR232">
            <v>1891.59</v>
          </cell>
          <cell r="BS232">
            <v>2544.6060000000002</v>
          </cell>
          <cell r="BT232">
            <v>870.15800000000002</v>
          </cell>
          <cell r="BU232">
            <v>619.16899999999998</v>
          </cell>
          <cell r="BV232">
            <v>1121.691</v>
          </cell>
          <cell r="BW232">
            <v>49147.686999999998</v>
          </cell>
          <cell r="CI232">
            <v>268.30700000000002</v>
          </cell>
          <cell r="CJ232">
            <v>32179.288</v>
          </cell>
          <cell r="CK232">
            <v>9652.8780000000006</v>
          </cell>
          <cell r="CL232">
            <v>1891.5909999999999</v>
          </cell>
          <cell r="CM232">
            <v>2544.6060000000002</v>
          </cell>
          <cell r="CN232">
            <v>870.15800000000002</v>
          </cell>
          <cell r="CO232">
            <v>619.16899999999998</v>
          </cell>
          <cell r="CP232">
            <v>1121.691</v>
          </cell>
          <cell r="CQ232">
            <v>49147.688000000002</v>
          </cell>
          <cell r="CS232">
            <v>15.917999999999999</v>
          </cell>
          <cell r="CT232">
            <v>1210.125</v>
          </cell>
          <cell r="CU232">
            <v>352.38099999999997</v>
          </cell>
          <cell r="CV232">
            <v>58.134999999999998</v>
          </cell>
          <cell r="CW232">
            <v>81.176000000000002</v>
          </cell>
          <cell r="CX232">
            <v>23.93</v>
          </cell>
          <cell r="CY232">
            <v>17.178999999999998</v>
          </cell>
          <cell r="CZ232">
            <v>27.433</v>
          </cell>
          <cell r="DB232">
            <v>16.026</v>
          </cell>
          <cell r="DC232">
            <v>2134.7739999999999</v>
          </cell>
          <cell r="DD232">
            <v>883.846</v>
          </cell>
          <cell r="DE232">
            <v>188.459</v>
          </cell>
          <cell r="DF232">
            <v>263.97699999999998</v>
          </cell>
          <cell r="DG232">
            <v>95.438999999999993</v>
          </cell>
          <cell r="DH232">
            <v>68.647000000000006</v>
          </cell>
          <cell r="DI232">
            <v>130.06</v>
          </cell>
          <cell r="DJ232">
            <v>3781.2279999999992</v>
          </cell>
          <cell r="DL232">
            <v>0.173902</v>
          </cell>
          <cell r="DM232">
            <v>0.173902</v>
          </cell>
          <cell r="DN232">
            <v>0.788246</v>
          </cell>
          <cell r="DO232">
            <v>1.126215</v>
          </cell>
          <cell r="DP232">
            <v>1.0925590000000001</v>
          </cell>
          <cell r="DQ232">
            <v>1.9415899999999999</v>
          </cell>
          <cell r="DS232">
            <v>46.66</v>
          </cell>
          <cell r="DT232">
            <v>5596.04</v>
          </cell>
          <cell r="DU232">
            <v>7608.84</v>
          </cell>
          <cell r="DV232">
            <v>2130.34</v>
          </cell>
          <cell r="DW232">
            <v>2780.13</v>
          </cell>
          <cell r="DX232">
            <v>1689.49</v>
          </cell>
          <cell r="DY232">
            <v>1202.17</v>
          </cell>
          <cell r="DZ232">
            <v>2177.86</v>
          </cell>
          <cell r="EA232">
            <v>23231.530000000006</v>
          </cell>
          <cell r="EC232">
            <v>46.66</v>
          </cell>
          <cell r="ED232">
            <v>5596.04</v>
          </cell>
          <cell r="EE232">
            <v>7608.84</v>
          </cell>
          <cell r="EF232">
            <v>2130.34</v>
          </cell>
          <cell r="EG232">
            <v>2780.13</v>
          </cell>
          <cell r="EH232">
            <v>1689.49</v>
          </cell>
          <cell r="EI232">
            <v>1202.17</v>
          </cell>
          <cell r="EJ232">
            <v>2177.86</v>
          </cell>
          <cell r="EK232">
            <v>23231.530000000006</v>
          </cell>
          <cell r="EM232">
            <v>333.92700000000002</v>
          </cell>
          <cell r="EN232">
            <v>337.07399999999996</v>
          </cell>
          <cell r="EP232">
            <v>378.45299999999997</v>
          </cell>
          <cell r="EQ232">
            <v>384.83199999999999</v>
          </cell>
          <cell r="ES232">
            <v>69.671999999999997</v>
          </cell>
          <cell r="ET232">
            <v>80.647000000000006</v>
          </cell>
          <cell r="EX232">
            <v>16314.328</v>
          </cell>
          <cell r="EY232">
            <v>18073.352999999999</v>
          </cell>
          <cell r="FA232">
            <v>3.8879999999999999</v>
          </cell>
          <cell r="FB232">
            <v>4.3010000000000002</v>
          </cell>
          <cell r="FC232">
            <v>350.13400000000001</v>
          </cell>
          <cell r="FD232">
            <v>404.83199999999999</v>
          </cell>
          <cell r="FE232">
            <v>161.696</v>
          </cell>
          <cell r="FF232">
            <v>175.797</v>
          </cell>
          <cell r="FK232">
            <v>13570.218999999999</v>
          </cell>
          <cell r="FL232">
            <v>13758.540999999999</v>
          </cell>
          <cell r="FM232">
            <v>13644.437</v>
          </cell>
          <cell r="FN232">
            <v>303.11500000000001</v>
          </cell>
          <cell r="FO232">
            <v>143.72200000000001</v>
          </cell>
          <cell r="FP232">
            <v>1582.2629999999999</v>
          </cell>
          <cell r="FQ232">
            <v>11729.441000000001</v>
          </cell>
          <cell r="FR232">
            <v>13758.540999999999</v>
          </cell>
          <cell r="FS232">
            <v>0</v>
          </cell>
          <cell r="FU232">
            <v>0.2</v>
          </cell>
          <cell r="FV232">
            <v>-3630.8</v>
          </cell>
          <cell r="FW232">
            <v>0</v>
          </cell>
          <cell r="FX232">
            <v>0</v>
          </cell>
          <cell r="FY232">
            <v>0</v>
          </cell>
          <cell r="FZ232">
            <v>177.1</v>
          </cell>
          <cell r="GA232">
            <v>0.15</v>
          </cell>
          <cell r="GB232">
            <v>-2457.6</v>
          </cell>
          <cell r="GE232">
            <v>0.2</v>
          </cell>
          <cell r="GF232">
            <v>-3630.8</v>
          </cell>
          <cell r="GO232">
            <v>1.4999999999999999E-2</v>
          </cell>
          <cell r="GP232">
            <v>-737.22</v>
          </cell>
          <cell r="GQ232" t="str">
            <v>72-41-195</v>
          </cell>
          <cell r="GR232">
            <v>133</v>
          </cell>
          <cell r="GS232">
            <v>-200</v>
          </cell>
          <cell r="GT232">
            <v>0.2</v>
          </cell>
          <cell r="GU232">
            <v>-27</v>
          </cell>
          <cell r="GV232">
            <v>0</v>
          </cell>
          <cell r="GW232">
            <v>0</v>
          </cell>
          <cell r="GX232">
            <v>-4368.0200000000004</v>
          </cell>
          <cell r="GY232">
            <v>-6315.4</v>
          </cell>
          <cell r="GZ232">
            <v>-10683.42</v>
          </cell>
          <cell r="HC232">
            <v>12548.110000000006</v>
          </cell>
          <cell r="HE232">
            <v>0</v>
          </cell>
        </row>
        <row r="234">
          <cell r="B234" t="str">
            <v>72-40-231</v>
          </cell>
          <cell r="C234" t="str">
            <v>CEMI-GTH00174</v>
          </cell>
          <cell r="D234" t="str">
            <v>Winscott NW</v>
          </cell>
          <cell r="E234">
            <v>24018</v>
          </cell>
          <cell r="F234">
            <v>26501</v>
          </cell>
          <cell r="H234">
            <v>2.2543000000000002</v>
          </cell>
          <cell r="I234">
            <v>2.2543000000000002</v>
          </cell>
          <cell r="J234">
            <v>0.63800000000000001</v>
          </cell>
          <cell r="K234">
            <v>0.14130000000000001</v>
          </cell>
          <cell r="L234">
            <v>0.16889999999999999</v>
          </cell>
          <cell r="M234">
            <v>6.4299999999999996E-2</v>
          </cell>
          <cell r="N234">
            <v>4.5499999999999999E-2</v>
          </cell>
          <cell r="O234">
            <v>0.12839999999999999</v>
          </cell>
          <cell r="P234">
            <v>3.4407000000000001</v>
          </cell>
          <cell r="Q234">
            <v>1.2982</v>
          </cell>
          <cell r="R234">
            <v>1122.9000000000001</v>
          </cell>
          <cell r="T234" t="str">
            <v>PriceTableXTXNGL</v>
          </cell>
          <cell r="Y234">
            <v>41389</v>
          </cell>
          <cell r="Z234">
            <v>14.65</v>
          </cell>
          <cell r="AB234">
            <v>22865.855</v>
          </cell>
          <cell r="AC234">
            <v>25323.964</v>
          </cell>
          <cell r="AE234" t="str">
            <v>Yes</v>
          </cell>
          <cell r="AG234" t="str">
            <v>Yes</v>
          </cell>
          <cell r="AI234">
            <v>1</v>
          </cell>
          <cell r="AK234">
            <v>53914.502</v>
          </cell>
          <cell r="AL234">
            <v>53914.502</v>
          </cell>
          <cell r="AM234">
            <v>15258.596</v>
          </cell>
          <cell r="AN234">
            <v>3379.3719999999998</v>
          </cell>
          <cell r="AO234">
            <v>4039.462</v>
          </cell>
          <cell r="AP234">
            <v>1537.818</v>
          </cell>
          <cell r="AQ234">
            <v>1088.191</v>
          </cell>
          <cell r="AR234">
            <v>3070.8519999999999</v>
          </cell>
          <cell r="AS234">
            <v>136203.29500000001</v>
          </cell>
          <cell r="AU234">
            <v>51546.497000000003</v>
          </cell>
          <cell r="AV234">
            <v>51546.497000000003</v>
          </cell>
          <cell r="AW234">
            <v>14588.415000000001</v>
          </cell>
          <cell r="AX234">
            <v>3230.9450000000002</v>
          </cell>
          <cell r="AY234">
            <v>3862.0430000000001</v>
          </cell>
          <cell r="AZ234">
            <v>1470.2739999999999</v>
          </cell>
          <cell r="BA234">
            <v>1040.396</v>
          </cell>
          <cell r="BB234">
            <v>2935.9760000000001</v>
          </cell>
          <cell r="BC234">
            <v>130221.04300000002</v>
          </cell>
          <cell r="BE234">
            <v>363.64800000000002</v>
          </cell>
          <cell r="BF234">
            <v>43613.978000000003</v>
          </cell>
          <cell r="BG234">
            <v>14957.291999999999</v>
          </cell>
          <cell r="BH234">
            <v>2993.328</v>
          </cell>
          <cell r="BI234">
            <v>4297.7479999999996</v>
          </cell>
          <cell r="BJ234">
            <v>1505.002</v>
          </cell>
          <cell r="BK234">
            <v>1069.9369999999999</v>
          </cell>
          <cell r="BL234">
            <v>3082.2829999999999</v>
          </cell>
          <cell r="BM234">
            <v>71883.216</v>
          </cell>
          <cell r="BO234">
            <v>363.64800000000002</v>
          </cell>
          <cell r="BP234">
            <v>43613.976999999999</v>
          </cell>
          <cell r="BQ234">
            <v>14957.290999999999</v>
          </cell>
          <cell r="BR234">
            <v>2993.328</v>
          </cell>
          <cell r="BS234">
            <v>4297.7479999999996</v>
          </cell>
          <cell r="BT234">
            <v>1505.002</v>
          </cell>
          <cell r="BU234">
            <v>1069.9369999999999</v>
          </cell>
          <cell r="BV234">
            <v>3082.2829999999999</v>
          </cell>
          <cell r="BW234">
            <v>71883.213999999993</v>
          </cell>
          <cell r="CI234">
            <v>363.64800000000002</v>
          </cell>
          <cell r="CJ234">
            <v>43613.978000000003</v>
          </cell>
          <cell r="CK234">
            <v>14957.291999999999</v>
          </cell>
          <cell r="CL234">
            <v>2993.328</v>
          </cell>
          <cell r="CM234">
            <v>4297.7479999999996</v>
          </cell>
          <cell r="CN234">
            <v>1505.002</v>
          </cell>
          <cell r="CO234">
            <v>1069.9369999999999</v>
          </cell>
          <cell r="CP234">
            <v>3082.2829999999999</v>
          </cell>
          <cell r="CQ234">
            <v>71883.216</v>
          </cell>
          <cell r="CS234">
            <v>21.574000000000002</v>
          </cell>
          <cell r="CT234">
            <v>1640.134</v>
          </cell>
          <cell r="CU234">
            <v>546.02099999999996</v>
          </cell>
          <cell r="CV234">
            <v>91.994</v>
          </cell>
          <cell r="CW234">
            <v>137.10300000000001</v>
          </cell>
          <cell r="CX234">
            <v>41.387999999999998</v>
          </cell>
          <cell r="CY234">
            <v>29.686</v>
          </cell>
          <cell r="CZ234">
            <v>75.382999999999996</v>
          </cell>
          <cell r="DB234">
            <v>21.72</v>
          </cell>
          <cell r="DC234">
            <v>2893.3510000000001</v>
          </cell>
          <cell r="DD234">
            <v>1369.5350000000001</v>
          </cell>
          <cell r="DE234">
            <v>298.22500000000002</v>
          </cell>
          <cell r="DF234">
            <v>445.84800000000001</v>
          </cell>
          <cell r="DG234">
            <v>165.06899999999999</v>
          </cell>
          <cell r="DH234">
            <v>118.624</v>
          </cell>
          <cell r="DI234">
            <v>357.39100000000002</v>
          </cell>
          <cell r="DJ234">
            <v>5669.7629999999999</v>
          </cell>
          <cell r="DL234">
            <v>0.173902</v>
          </cell>
          <cell r="DM234">
            <v>0.173902</v>
          </cell>
          <cell r="DN234">
            <v>0.788246</v>
          </cell>
          <cell r="DO234">
            <v>1.126215</v>
          </cell>
          <cell r="DP234">
            <v>1.0925590000000001</v>
          </cell>
          <cell r="DQ234">
            <v>1.9415899999999999</v>
          </cell>
          <cell r="DS234">
            <v>63.24</v>
          </cell>
          <cell r="DT234">
            <v>7584.56</v>
          </cell>
          <cell r="DU234">
            <v>11790.02</v>
          </cell>
          <cell r="DV234">
            <v>3371.13</v>
          </cell>
          <cell r="DW234">
            <v>4695.54</v>
          </cell>
          <cell r="DX234">
            <v>2922.1</v>
          </cell>
          <cell r="DY234">
            <v>2077.38</v>
          </cell>
          <cell r="DZ234">
            <v>5984.53</v>
          </cell>
          <cell r="EA234">
            <v>38488.5</v>
          </cell>
          <cell r="EC234">
            <v>63.24</v>
          </cell>
          <cell r="ED234">
            <v>7584.56</v>
          </cell>
          <cell r="EE234">
            <v>11790.02</v>
          </cell>
          <cell r="EF234">
            <v>3371.13</v>
          </cell>
          <cell r="EG234">
            <v>4695.54</v>
          </cell>
          <cell r="EH234">
            <v>2922.1</v>
          </cell>
          <cell r="EI234">
            <v>2077.38</v>
          </cell>
          <cell r="EJ234">
            <v>5984.53</v>
          </cell>
          <cell r="EK234">
            <v>38488.5</v>
          </cell>
          <cell r="EM234">
            <v>508.95299999999997</v>
          </cell>
          <cell r="EN234">
            <v>513.72900000000004</v>
          </cell>
          <cell r="EP234">
            <v>552.46199999999999</v>
          </cell>
          <cell r="EQ234">
            <v>561.77300000000002</v>
          </cell>
          <cell r="ES234">
            <v>101.706</v>
          </cell>
          <cell r="ET234">
            <v>117.72800000000001</v>
          </cell>
          <cell r="EX234">
            <v>23916.294000000002</v>
          </cell>
          <cell r="EY234">
            <v>26383.272000000001</v>
          </cell>
          <cell r="FA234">
            <v>5.7</v>
          </cell>
          <cell r="FB234">
            <v>6.2779999999999996</v>
          </cell>
          <cell r="FC234">
            <v>513.28599999999994</v>
          </cell>
          <cell r="FD234">
            <v>590.96900000000005</v>
          </cell>
          <cell r="FE234">
            <v>237.042</v>
          </cell>
          <cell r="FF234">
            <v>256.62599999999998</v>
          </cell>
          <cell r="FK234">
            <v>19638.007000000001</v>
          </cell>
          <cell r="FL234">
            <v>19910.536</v>
          </cell>
          <cell r="FM234">
            <v>19745.412</v>
          </cell>
          <cell r="FN234">
            <v>438.65</v>
          </cell>
          <cell r="FO234">
            <v>207.98599999999999</v>
          </cell>
          <cell r="FP234">
            <v>2289.7559999999999</v>
          </cell>
          <cell r="FQ234">
            <v>16974.144</v>
          </cell>
          <cell r="FR234">
            <v>19910.536</v>
          </cell>
          <cell r="FS234">
            <v>0</v>
          </cell>
          <cell r="FU234">
            <v>0.2</v>
          </cell>
          <cell r="FV234">
            <v>-5394.33</v>
          </cell>
          <cell r="FZ234">
            <v>142.69999999999999</v>
          </cell>
          <cell r="GA234">
            <v>0.15</v>
          </cell>
          <cell r="GB234">
            <v>-3602.7</v>
          </cell>
          <cell r="GE234">
            <v>0.12</v>
          </cell>
          <cell r="GF234">
            <v>-3236.6</v>
          </cell>
          <cell r="GK234">
            <v>0.05</v>
          </cell>
          <cell r="GL234">
            <v>-995.53</v>
          </cell>
          <cell r="GO234">
            <v>1.4999999999999999E-2</v>
          </cell>
          <cell r="GP234">
            <v>-1078.25</v>
          </cell>
          <cell r="GQ234" t="str">
            <v>72-41-231</v>
          </cell>
          <cell r="GR234">
            <v>4179</v>
          </cell>
          <cell r="GS234">
            <v>-200</v>
          </cell>
          <cell r="GT234">
            <v>0.15</v>
          </cell>
          <cell r="GU234">
            <v>-637.95000000000005</v>
          </cell>
          <cell r="GV234">
            <v>0</v>
          </cell>
          <cell r="GW234">
            <v>0</v>
          </cell>
          <cell r="GX234">
            <v>-6472.58</v>
          </cell>
          <cell r="GY234">
            <v>-8672.7799999999988</v>
          </cell>
          <cell r="GZ234">
            <v>-15145.36</v>
          </cell>
          <cell r="HC234">
            <v>23343.14</v>
          </cell>
          <cell r="HE234">
            <v>0</v>
          </cell>
        </row>
        <row r="235">
          <cell r="B235" t="str">
            <v>81-10-176</v>
          </cell>
          <cell r="C235" t="str">
            <v>CEMI-GTH00174WS</v>
          </cell>
          <cell r="D235" t="str">
            <v>Hodges Wilkinson CDP</v>
          </cell>
          <cell r="E235">
            <v>347719</v>
          </cell>
          <cell r="F235">
            <v>362130</v>
          </cell>
          <cell r="H235">
            <v>1.7082999999999999</v>
          </cell>
          <cell r="I235">
            <v>1.7082999999999999</v>
          </cell>
          <cell r="J235">
            <v>0.28639999999999999</v>
          </cell>
          <cell r="K235">
            <v>5.1900000000000002E-2</v>
          </cell>
          <cell r="L235">
            <v>5.67E-2</v>
          </cell>
          <cell r="M235">
            <v>1.7500000000000002E-2</v>
          </cell>
          <cell r="N235">
            <v>9.1000000000000004E-3</v>
          </cell>
          <cell r="O235">
            <v>1.4E-2</v>
          </cell>
          <cell r="P235">
            <v>2.1438999999999999</v>
          </cell>
          <cell r="Q235">
            <v>1.4715</v>
          </cell>
          <cell r="R235">
            <v>1060</v>
          </cell>
          <cell r="T235" t="str">
            <v>PriceTableXTXNGL</v>
          </cell>
          <cell r="Y235">
            <v>41435</v>
          </cell>
          <cell r="Z235">
            <v>14.65</v>
          </cell>
          <cell r="AB235">
            <v>322413.46999999997</v>
          </cell>
          <cell r="AC235">
            <v>336234.016</v>
          </cell>
          <cell r="AE235" t="str">
            <v>Yes</v>
          </cell>
          <cell r="AG235" t="str">
            <v>Yes</v>
          </cell>
          <cell r="AI235">
            <v>1</v>
          </cell>
          <cell r="AK235">
            <v>576081.25899999996</v>
          </cell>
          <cell r="AL235">
            <v>576081.25899999996</v>
          </cell>
          <cell r="AM235">
            <v>96581.205000000002</v>
          </cell>
          <cell r="AN235">
            <v>17501.971000000001</v>
          </cell>
          <cell r="AO235">
            <v>19120.651000000002</v>
          </cell>
          <cell r="AP235">
            <v>5901.4350000000004</v>
          </cell>
          <cell r="AQ235">
            <v>3068.7460000000001</v>
          </cell>
          <cell r="AR235">
            <v>4721.1480000000001</v>
          </cell>
          <cell r="AS235">
            <v>1299057.6740000001</v>
          </cell>
          <cell r="AU235">
            <v>550778.93099999998</v>
          </cell>
          <cell r="AV235">
            <v>550778.93099999998</v>
          </cell>
          <cell r="AW235">
            <v>92339.217999999993</v>
          </cell>
          <cell r="AX235">
            <v>16733.258999999998</v>
          </cell>
          <cell r="AY235">
            <v>18280.844000000001</v>
          </cell>
          <cell r="AZ235">
            <v>5642.2359999999999</v>
          </cell>
          <cell r="BA235">
            <v>2933.9630000000002</v>
          </cell>
          <cell r="BB235">
            <v>4513.7889999999998</v>
          </cell>
          <cell r="BC235">
            <v>1242001.1710000003</v>
          </cell>
          <cell r="BE235">
            <v>3885.614</v>
          </cell>
          <cell r="BF235">
            <v>466019.24</v>
          </cell>
          <cell r="BG235">
            <v>94674.065000000002</v>
          </cell>
          <cell r="BH235">
            <v>15502.625</v>
          </cell>
          <cell r="BI235">
            <v>20343.238000000001</v>
          </cell>
          <cell r="BJ235">
            <v>5775.5039999999999</v>
          </cell>
          <cell r="BK235">
            <v>3017.268</v>
          </cell>
          <cell r="BL235">
            <v>4738.7219999999998</v>
          </cell>
          <cell r="BM235">
            <v>613956.27599999995</v>
          </cell>
          <cell r="BO235">
            <v>3885.614</v>
          </cell>
          <cell r="BP235">
            <v>466019.24099999998</v>
          </cell>
          <cell r="BQ235">
            <v>94674.066000000006</v>
          </cell>
          <cell r="BR235">
            <v>15502.625</v>
          </cell>
          <cell r="BS235">
            <v>20343.238000000001</v>
          </cell>
          <cell r="BT235">
            <v>5775.5050000000001</v>
          </cell>
          <cell r="BU235">
            <v>3017.2689999999998</v>
          </cell>
          <cell r="BV235">
            <v>4738.7219999999998</v>
          </cell>
          <cell r="BW235">
            <v>613956.27999999991</v>
          </cell>
          <cell r="CI235">
            <v>3885.614</v>
          </cell>
          <cell r="CJ235">
            <v>466019.24</v>
          </cell>
          <cell r="CK235">
            <v>94674.065000000002</v>
          </cell>
          <cell r="CL235">
            <v>15502.625</v>
          </cell>
          <cell r="CM235">
            <v>20343.238000000001</v>
          </cell>
          <cell r="CN235">
            <v>5775.5039999999999</v>
          </cell>
          <cell r="CO235">
            <v>3017.268</v>
          </cell>
          <cell r="CP235">
            <v>4738.7219999999998</v>
          </cell>
          <cell r="CQ235">
            <v>613956.27599999995</v>
          </cell>
          <cell r="CS235">
            <v>230.51900000000001</v>
          </cell>
          <cell r="CT235">
            <v>17524.983</v>
          </cell>
          <cell r="CU235">
            <v>3456.107</v>
          </cell>
          <cell r="CV235">
            <v>476.44400000000002</v>
          </cell>
          <cell r="CW235">
            <v>648.971</v>
          </cell>
          <cell r="CX235">
            <v>158.828</v>
          </cell>
          <cell r="CY235">
            <v>83.715999999999994</v>
          </cell>
          <cell r="CZ235">
            <v>115.89400000000001</v>
          </cell>
          <cell r="DB235">
            <v>232.084</v>
          </cell>
          <cell r="DC235">
            <v>30915.716</v>
          </cell>
          <cell r="DD235">
            <v>8668.6409999999996</v>
          </cell>
          <cell r="DE235">
            <v>1544.527</v>
          </cell>
          <cell r="DF235">
            <v>2110.4070000000002</v>
          </cell>
          <cell r="DG235">
            <v>633.45699999999999</v>
          </cell>
          <cell r="DH235">
            <v>334.524</v>
          </cell>
          <cell r="DI235">
            <v>549.45500000000004</v>
          </cell>
          <cell r="DJ235">
            <v>44988.811000000002</v>
          </cell>
          <cell r="DL235">
            <v>0.173902</v>
          </cell>
          <cell r="DM235">
            <v>0.173902</v>
          </cell>
          <cell r="DN235">
            <v>0.788246</v>
          </cell>
          <cell r="DO235">
            <v>1.126215</v>
          </cell>
          <cell r="DP235">
            <v>1.0925590000000001</v>
          </cell>
          <cell r="DQ235">
            <v>1.9415899999999999</v>
          </cell>
          <cell r="DS235">
            <v>675.72</v>
          </cell>
          <cell r="DT235">
            <v>81041.679999999993</v>
          </cell>
          <cell r="DU235">
            <v>74626.45</v>
          </cell>
          <cell r="DV235">
            <v>17459.29</v>
          </cell>
          <cell r="DW235">
            <v>22226.19</v>
          </cell>
          <cell r="DX235">
            <v>11213.66</v>
          </cell>
          <cell r="DY235">
            <v>5858.3</v>
          </cell>
          <cell r="DZ235">
            <v>9200.66</v>
          </cell>
          <cell r="EA235">
            <v>222301.94999999998</v>
          </cell>
          <cell r="EC235">
            <v>675.72</v>
          </cell>
          <cell r="ED235">
            <v>81041.679999999993</v>
          </cell>
          <cell r="EE235">
            <v>74626.45</v>
          </cell>
          <cell r="EF235">
            <v>17459.29</v>
          </cell>
          <cell r="EG235">
            <v>22226.19</v>
          </cell>
          <cell r="EH235">
            <v>11213.66</v>
          </cell>
          <cell r="EI235">
            <v>5858.3</v>
          </cell>
          <cell r="EJ235">
            <v>9200.66</v>
          </cell>
          <cell r="EK235">
            <v>222301.94999999998</v>
          </cell>
          <cell r="EM235">
            <v>7158.2150000000001</v>
          </cell>
          <cell r="EN235">
            <v>7225.0439999999999</v>
          </cell>
          <cell r="ES235">
            <v>10494.121999999999</v>
          </cell>
          <cell r="ET235">
            <v>11831.225</v>
          </cell>
          <cell r="EX235">
            <v>337224.87800000003</v>
          </cell>
          <cell r="EY235">
            <v>350298.77500000002</v>
          </cell>
          <cell r="FA235">
            <v>80.373999999999995</v>
          </cell>
          <cell r="FB235">
            <v>83.352999999999994</v>
          </cell>
          <cell r="FC235">
            <v>7237.4359999999997</v>
          </cell>
          <cell r="FD235">
            <v>7846.473</v>
          </cell>
          <cell r="FE235">
            <v>3342.3420000000001</v>
          </cell>
          <cell r="FF235">
            <v>3407.3049999999998</v>
          </cell>
          <cell r="FK235">
            <v>298084.92000000004</v>
          </cell>
          <cell r="FL235">
            <v>302221.62800000003</v>
          </cell>
          <cell r="FM235">
            <v>299715.21600000001</v>
          </cell>
          <cell r="FN235">
            <v>6658.2659999999996</v>
          </cell>
          <cell r="FO235">
            <v>3157.0129999999999</v>
          </cell>
          <cell r="FP235">
            <v>34756.156999999999</v>
          </cell>
          <cell r="FQ235">
            <v>257650.19200000001</v>
          </cell>
          <cell r="FR235">
            <v>302221.62800000003</v>
          </cell>
          <cell r="FS235">
            <v>0</v>
          </cell>
          <cell r="FU235">
            <v>0.2</v>
          </cell>
          <cell r="FV235">
            <v>-73712.289999999994</v>
          </cell>
          <cell r="FZ235">
            <v>164.7</v>
          </cell>
          <cell r="GA235">
            <v>0.1</v>
          </cell>
          <cell r="GB235">
            <v>-34771.9</v>
          </cell>
          <cell r="GE235">
            <v>0.12</v>
          </cell>
          <cell r="GF235">
            <v>-44227.37</v>
          </cell>
          <cell r="GK235">
            <v>0.05</v>
          </cell>
          <cell r="GL235">
            <v>-15111.08</v>
          </cell>
          <cell r="GO235">
            <v>1.4999999999999999E-2</v>
          </cell>
          <cell r="GP235">
            <v>-9209.34</v>
          </cell>
          <cell r="GQ235" t="str">
            <v>81-12-176</v>
          </cell>
          <cell r="GR235">
            <v>0</v>
          </cell>
          <cell r="GS235">
            <v>-200</v>
          </cell>
          <cell r="GT235">
            <v>0.15</v>
          </cell>
          <cell r="GU235">
            <v>0</v>
          </cell>
          <cell r="GV235">
            <v>0</v>
          </cell>
          <cell r="GW235">
            <v>0</v>
          </cell>
          <cell r="GX235">
            <v>-82921.62999999999</v>
          </cell>
          <cell r="GY235">
            <v>-94310.35</v>
          </cell>
          <cell r="GZ235">
            <v>-177231.97999999998</v>
          </cell>
          <cell r="HC235">
            <v>45069.97</v>
          </cell>
          <cell r="HE235">
            <v>0</v>
          </cell>
        </row>
        <row r="236">
          <cell r="B236" t="str">
            <v>81-10-183</v>
          </cell>
          <cell r="C236" t="str">
            <v>CEMI-GTH00174WS</v>
          </cell>
          <cell r="D236" t="str">
            <v>Four 7s CDP</v>
          </cell>
          <cell r="E236">
            <v>311227</v>
          </cell>
          <cell r="F236">
            <v>354552</v>
          </cell>
          <cell r="H236">
            <v>2.6238000000000001</v>
          </cell>
          <cell r="I236">
            <v>2.6238000000000001</v>
          </cell>
          <cell r="J236">
            <v>0.76929999999999998</v>
          </cell>
          <cell r="K236">
            <v>0.22109999999999999</v>
          </cell>
          <cell r="L236">
            <v>0.15809999999999999</v>
          </cell>
          <cell r="M236">
            <v>8.2199999999999995E-2</v>
          </cell>
          <cell r="N236">
            <v>6.5299999999999997E-2</v>
          </cell>
          <cell r="O236">
            <v>0.1225</v>
          </cell>
          <cell r="P236">
            <v>4.0423</v>
          </cell>
          <cell r="Q236">
            <v>0.86929999999999996</v>
          </cell>
          <cell r="R236">
            <v>1159.4000000000001</v>
          </cell>
          <cell r="T236" t="str">
            <v>PriceTableXTXNGL</v>
          </cell>
          <cell r="Y236">
            <v>41435</v>
          </cell>
          <cell r="Z236">
            <v>14.65</v>
          </cell>
          <cell r="AB236">
            <v>287734.20799999998</v>
          </cell>
          <cell r="AC236">
            <v>329197.92</v>
          </cell>
          <cell r="AE236" t="str">
            <v>Yes</v>
          </cell>
          <cell r="AG236" t="str">
            <v>Yes</v>
          </cell>
          <cell r="AI236">
            <v>1</v>
          </cell>
          <cell r="AK236">
            <v>789639.11699999997</v>
          </cell>
          <cell r="AL236">
            <v>789639.11699999997</v>
          </cell>
          <cell r="AM236">
            <v>231522.74299999999</v>
          </cell>
          <cell r="AN236">
            <v>66540.592999999993</v>
          </cell>
          <cell r="AO236">
            <v>47580.587</v>
          </cell>
          <cell r="AP236">
            <v>24738.294000000002</v>
          </cell>
          <cell r="AQ236">
            <v>19652.197</v>
          </cell>
          <cell r="AR236">
            <v>36866.678999999996</v>
          </cell>
          <cell r="AS236">
            <v>2006179.3269999998</v>
          </cell>
          <cell r="AU236">
            <v>754957.01500000001</v>
          </cell>
          <cell r="AV236">
            <v>754957.01500000001</v>
          </cell>
          <cell r="AW236">
            <v>221353.92600000001</v>
          </cell>
          <cell r="AX236">
            <v>63618.033000000003</v>
          </cell>
          <cell r="AY236">
            <v>45490.777999999998</v>
          </cell>
          <cell r="AZ236">
            <v>23651.752</v>
          </cell>
          <cell r="BA236">
            <v>18789.044000000002</v>
          </cell>
          <cell r="BB236">
            <v>35247.440000000002</v>
          </cell>
          <cell r="BC236">
            <v>1918065.003</v>
          </cell>
          <cell r="BE236">
            <v>5326.0420000000004</v>
          </cell>
          <cell r="BF236">
            <v>638776.24100000004</v>
          </cell>
          <cell r="BG236">
            <v>226950.98199999999</v>
          </cell>
          <cell r="BH236">
            <v>58939.298000000003</v>
          </cell>
          <cell r="BI236">
            <v>50622.92</v>
          </cell>
          <cell r="BJ236">
            <v>24210.401999999998</v>
          </cell>
          <cell r="BK236">
            <v>19322.531999999999</v>
          </cell>
          <cell r="BL236">
            <v>37003.909</v>
          </cell>
          <cell r="BM236">
            <v>1061152.3260000001</v>
          </cell>
          <cell r="BO236">
            <v>5326.0420000000004</v>
          </cell>
          <cell r="BP236">
            <v>638776.24100000004</v>
          </cell>
          <cell r="BQ236">
            <v>226950.981</v>
          </cell>
          <cell r="BR236">
            <v>58939.296999999999</v>
          </cell>
          <cell r="BS236">
            <v>50622.92</v>
          </cell>
          <cell r="BT236">
            <v>24210.401999999998</v>
          </cell>
          <cell r="BU236">
            <v>19322.532999999999</v>
          </cell>
          <cell r="BV236">
            <v>37003.909</v>
          </cell>
          <cell r="BW236">
            <v>1061152.3250000002</v>
          </cell>
          <cell r="CI236">
            <v>5326.0420000000004</v>
          </cell>
          <cell r="CJ236">
            <v>638776.24100000004</v>
          </cell>
          <cell r="CK236">
            <v>226950.98199999999</v>
          </cell>
          <cell r="CL236">
            <v>58939.298000000003</v>
          </cell>
          <cell r="CM236">
            <v>50622.92</v>
          </cell>
          <cell r="CN236">
            <v>24210.401999999998</v>
          </cell>
          <cell r="CO236">
            <v>19322.531999999999</v>
          </cell>
          <cell r="CP236">
            <v>37003.909</v>
          </cell>
          <cell r="CQ236">
            <v>1061152.3260000001</v>
          </cell>
          <cell r="CS236">
            <v>315.97399999999999</v>
          </cell>
          <cell r="CT236">
            <v>24021.633000000002</v>
          </cell>
          <cell r="CU236">
            <v>8284.9189999999999</v>
          </cell>
          <cell r="CV236">
            <v>1811.39</v>
          </cell>
          <cell r="CW236">
            <v>1614.924</v>
          </cell>
          <cell r="CX236">
            <v>665.79300000000001</v>
          </cell>
          <cell r="CY236">
            <v>536.11300000000006</v>
          </cell>
          <cell r="CZ236">
            <v>904.99400000000003</v>
          </cell>
          <cell r="DB236">
            <v>318.11900000000003</v>
          </cell>
          <cell r="DC236">
            <v>42376.415999999997</v>
          </cell>
          <cell r="DD236">
            <v>20780.312999999998</v>
          </cell>
          <cell r="DE236">
            <v>5872.1220000000003</v>
          </cell>
          <cell r="DF236">
            <v>5251.6220000000003</v>
          </cell>
          <cell r="DG236">
            <v>2655.3969999999999</v>
          </cell>
          <cell r="DH236">
            <v>2142.2890000000002</v>
          </cell>
          <cell r="DI236">
            <v>4290.6030000000001</v>
          </cell>
          <cell r="DJ236">
            <v>83686.881000000008</v>
          </cell>
          <cell r="DL236">
            <v>0.173902</v>
          </cell>
          <cell r="DM236">
            <v>0.173902</v>
          </cell>
          <cell r="DN236">
            <v>0.788246</v>
          </cell>
          <cell r="DO236">
            <v>1.126215</v>
          </cell>
          <cell r="DP236">
            <v>1.0925590000000001</v>
          </cell>
          <cell r="DQ236">
            <v>1.9415899999999999</v>
          </cell>
          <cell r="DS236">
            <v>926.21</v>
          </cell>
          <cell r="DT236">
            <v>111084.47</v>
          </cell>
          <cell r="DU236">
            <v>178893.2</v>
          </cell>
          <cell r="DV236">
            <v>66378.320000000007</v>
          </cell>
          <cell r="DW236">
            <v>55308.53</v>
          </cell>
          <cell r="DX236">
            <v>47006.67</v>
          </cell>
          <cell r="DY236">
            <v>37516.44</v>
          </cell>
          <cell r="DZ236">
            <v>71846.42</v>
          </cell>
          <cell r="EA236">
            <v>568960.26</v>
          </cell>
          <cell r="EC236">
            <v>926.21</v>
          </cell>
          <cell r="ED236">
            <v>111084.47</v>
          </cell>
          <cell r="EE236">
            <v>178893.2</v>
          </cell>
          <cell r="EF236">
            <v>66378.320000000007</v>
          </cell>
          <cell r="EG236">
            <v>55308.53</v>
          </cell>
          <cell r="EH236">
            <v>47006.67</v>
          </cell>
          <cell r="EI236">
            <v>37516.44</v>
          </cell>
          <cell r="EJ236">
            <v>71846.42</v>
          </cell>
          <cell r="EK236">
            <v>568960.26</v>
          </cell>
          <cell r="EM236">
            <v>6413.6100000000006</v>
          </cell>
          <cell r="EN236">
            <v>6473.9849999999997</v>
          </cell>
          <cell r="ES236">
            <v>10274.52</v>
          </cell>
          <cell r="ET236">
            <v>11583.643</v>
          </cell>
          <cell r="EX236">
            <v>300952.48</v>
          </cell>
          <cell r="EY236">
            <v>342968.35700000002</v>
          </cell>
          <cell r="FA236">
            <v>71.728999999999999</v>
          </cell>
          <cell r="FB236">
            <v>81.608999999999995</v>
          </cell>
          <cell r="FC236">
            <v>6458.9669999999996</v>
          </cell>
          <cell r="FD236">
            <v>7682.2759999999998</v>
          </cell>
          <cell r="FE236">
            <v>2982.835</v>
          </cell>
          <cell r="FF236">
            <v>3336.0030000000002</v>
          </cell>
          <cell r="FK236">
            <v>252807.49100000004</v>
          </cell>
          <cell r="FL236">
            <v>256315.85699999999</v>
          </cell>
          <cell r="FM236">
            <v>254190.155</v>
          </cell>
          <cell r="FN236">
            <v>5646.9129999999996</v>
          </cell>
          <cell r="FO236">
            <v>2677.48</v>
          </cell>
          <cell r="FP236">
            <v>29476.892</v>
          </cell>
          <cell r="FQ236">
            <v>218514.57199999999</v>
          </cell>
          <cell r="FR236">
            <v>256315.85699999999</v>
          </cell>
          <cell r="FS236">
            <v>0</v>
          </cell>
          <cell r="FU236">
            <v>0.2</v>
          </cell>
          <cell r="FV236">
            <v>-72169.77</v>
          </cell>
          <cell r="FZ236">
            <v>195.9</v>
          </cell>
          <cell r="GA236">
            <v>0.1</v>
          </cell>
          <cell r="GB236">
            <v>-31122.7</v>
          </cell>
          <cell r="GE236">
            <v>0.12</v>
          </cell>
          <cell r="GF236">
            <v>-43301.86</v>
          </cell>
          <cell r="GK236">
            <v>0.05</v>
          </cell>
          <cell r="GL236">
            <v>-12815.79</v>
          </cell>
          <cell r="GO236">
            <v>1.4999999999999999E-2</v>
          </cell>
          <cell r="GP236">
            <v>-15917.28</v>
          </cell>
          <cell r="GQ236" t="str">
            <v xml:space="preserve"> </v>
          </cell>
          <cell r="GR236">
            <v>0</v>
          </cell>
          <cell r="GS236">
            <v>0</v>
          </cell>
          <cell r="GV236">
            <v>0</v>
          </cell>
          <cell r="GW236">
            <v>0</v>
          </cell>
          <cell r="GX236">
            <v>-88087.05</v>
          </cell>
          <cell r="GY236">
            <v>-87240.35</v>
          </cell>
          <cell r="GZ236">
            <v>-175327.40000000002</v>
          </cell>
          <cell r="HC236">
            <v>393632.86</v>
          </cell>
          <cell r="HE236">
            <v>0</v>
          </cell>
        </row>
        <row r="237">
          <cell r="B237" t="str">
            <v>81-10-214</v>
          </cell>
          <cell r="C237" t="str">
            <v>CEMI-GTH00174WS</v>
          </cell>
          <cell r="D237" t="str">
            <v>Four 7's #2 CDP</v>
          </cell>
          <cell r="E237">
            <v>320114</v>
          </cell>
          <cell r="F237">
            <v>364677</v>
          </cell>
          <cell r="H237">
            <v>2.6238000000000001</v>
          </cell>
          <cell r="I237">
            <v>2.6238000000000001</v>
          </cell>
          <cell r="J237">
            <v>0.76929999999999998</v>
          </cell>
          <cell r="K237">
            <v>0.22109999999999999</v>
          </cell>
          <cell r="L237">
            <v>0.15809999999999999</v>
          </cell>
          <cell r="M237">
            <v>8.2199999999999995E-2</v>
          </cell>
          <cell r="N237">
            <v>6.5299999999999997E-2</v>
          </cell>
          <cell r="O237">
            <v>0.1225</v>
          </cell>
          <cell r="P237">
            <v>4.0423</v>
          </cell>
          <cell r="Q237">
            <v>0.86929999999999996</v>
          </cell>
          <cell r="R237">
            <v>1159.4000000000001</v>
          </cell>
          <cell r="T237" t="str">
            <v>PriceTableXTXNGL</v>
          </cell>
          <cell r="Y237">
            <v>41435</v>
          </cell>
          <cell r="Z237">
            <v>14.65</v>
          </cell>
          <cell r="AB237">
            <v>295950.353</v>
          </cell>
          <cell r="AC237">
            <v>338598.88</v>
          </cell>
          <cell r="AE237" t="str">
            <v>Yes</v>
          </cell>
          <cell r="AG237" t="str">
            <v>Yes</v>
          </cell>
          <cell r="AI237">
            <v>1</v>
          </cell>
          <cell r="AK237">
            <v>812186.973</v>
          </cell>
          <cell r="AL237">
            <v>812186.973</v>
          </cell>
          <cell r="AM237">
            <v>238133.79</v>
          </cell>
          <cell r="AN237">
            <v>68440.635999999999</v>
          </cell>
          <cell r="AO237">
            <v>48939.233</v>
          </cell>
          <cell r="AP237">
            <v>25444.687000000002</v>
          </cell>
          <cell r="AQ237">
            <v>20213.358</v>
          </cell>
          <cell r="AR237">
            <v>37919.392999999996</v>
          </cell>
          <cell r="AS237">
            <v>2063465.0429999998</v>
          </cell>
          <cell r="AU237">
            <v>776514.53599999996</v>
          </cell>
          <cell r="AV237">
            <v>776514.53599999996</v>
          </cell>
          <cell r="AW237">
            <v>227674.60699999999</v>
          </cell>
          <cell r="AX237">
            <v>65434.623</v>
          </cell>
          <cell r="AY237">
            <v>46789.750999999997</v>
          </cell>
          <cell r="AZ237">
            <v>24327.118999999999</v>
          </cell>
          <cell r="BA237">
            <v>19325.558000000001</v>
          </cell>
          <cell r="BB237">
            <v>36253.917999999998</v>
          </cell>
          <cell r="BC237">
            <v>1972834.6479999998</v>
          </cell>
          <cell r="BE237">
            <v>5478.125</v>
          </cell>
          <cell r="BF237">
            <v>657016.26300000004</v>
          </cell>
          <cell r="BG237">
            <v>233431.484</v>
          </cell>
          <cell r="BH237">
            <v>60622.288</v>
          </cell>
          <cell r="BI237">
            <v>52068.438999999998</v>
          </cell>
          <cell r="BJ237">
            <v>24901.722000000002</v>
          </cell>
          <cell r="BK237">
            <v>19874.28</v>
          </cell>
          <cell r="BL237">
            <v>38060.542000000001</v>
          </cell>
          <cell r="BM237">
            <v>1091453.1429999997</v>
          </cell>
          <cell r="BO237">
            <v>5478.125</v>
          </cell>
          <cell r="BP237">
            <v>657016.26199999999</v>
          </cell>
          <cell r="BQ237">
            <v>233431.484</v>
          </cell>
          <cell r="BR237">
            <v>60622.288</v>
          </cell>
          <cell r="BS237">
            <v>52068.44</v>
          </cell>
          <cell r="BT237">
            <v>24901.721000000001</v>
          </cell>
          <cell r="BU237">
            <v>19874.28</v>
          </cell>
          <cell r="BV237">
            <v>38060.542000000001</v>
          </cell>
          <cell r="BW237">
            <v>1091453.1419999998</v>
          </cell>
          <cell r="CI237">
            <v>5478.125</v>
          </cell>
          <cell r="CJ237">
            <v>657016.26300000004</v>
          </cell>
          <cell r="CK237">
            <v>233431.484</v>
          </cell>
          <cell r="CL237">
            <v>60622.288</v>
          </cell>
          <cell r="CM237">
            <v>52068.438999999998</v>
          </cell>
          <cell r="CN237">
            <v>24901.722000000002</v>
          </cell>
          <cell r="CO237">
            <v>19874.28</v>
          </cell>
          <cell r="CP237">
            <v>38060.542000000001</v>
          </cell>
          <cell r="CQ237">
            <v>1091453.1429999997</v>
          </cell>
          <cell r="CS237">
            <v>324.99599999999998</v>
          </cell>
          <cell r="CT237">
            <v>24707.561000000002</v>
          </cell>
          <cell r="CU237">
            <v>8521.4920000000002</v>
          </cell>
          <cell r="CV237">
            <v>1863.1130000000001</v>
          </cell>
          <cell r="CW237">
            <v>1661.038</v>
          </cell>
          <cell r="CX237">
            <v>684.80399999999997</v>
          </cell>
          <cell r="CY237">
            <v>551.42200000000003</v>
          </cell>
          <cell r="CZ237">
            <v>930.83600000000001</v>
          </cell>
          <cell r="DB237">
            <v>327.20299999999997</v>
          </cell>
          <cell r="DC237">
            <v>43586.459000000003</v>
          </cell>
          <cell r="DD237">
            <v>21373.687000000002</v>
          </cell>
          <cell r="DE237">
            <v>6039.799</v>
          </cell>
          <cell r="DF237">
            <v>5401.58</v>
          </cell>
          <cell r="DG237">
            <v>2731.221</v>
          </cell>
          <cell r="DH237">
            <v>2203.4609999999998</v>
          </cell>
          <cell r="DI237">
            <v>4413.12</v>
          </cell>
          <cell r="DJ237">
            <v>86076.53</v>
          </cell>
          <cell r="DL237">
            <v>0.173902</v>
          </cell>
          <cell r="DM237">
            <v>0.173902</v>
          </cell>
          <cell r="DN237">
            <v>0.788246</v>
          </cell>
          <cell r="DO237">
            <v>1.126215</v>
          </cell>
          <cell r="DP237">
            <v>1.0925590000000001</v>
          </cell>
          <cell r="DQ237">
            <v>1.9415899999999999</v>
          </cell>
          <cell r="DS237">
            <v>952.66</v>
          </cell>
          <cell r="DT237">
            <v>114256.44</v>
          </cell>
          <cell r="DU237">
            <v>184001.43</v>
          </cell>
          <cell r="DV237">
            <v>68273.73</v>
          </cell>
          <cell r="DW237">
            <v>56887.839999999997</v>
          </cell>
          <cell r="DX237">
            <v>48348.93</v>
          </cell>
          <cell r="DY237">
            <v>38587.699999999997</v>
          </cell>
          <cell r="DZ237">
            <v>73897.97</v>
          </cell>
          <cell r="EA237">
            <v>585206.69999999995</v>
          </cell>
          <cell r="EC237">
            <v>952.66</v>
          </cell>
          <cell r="ED237">
            <v>114256.44</v>
          </cell>
          <cell r="EE237">
            <v>184001.43</v>
          </cell>
          <cell r="EF237">
            <v>68273.73</v>
          </cell>
          <cell r="EG237">
            <v>56887.839999999997</v>
          </cell>
          <cell r="EH237">
            <v>48348.93</v>
          </cell>
          <cell r="EI237">
            <v>38587.699999999997</v>
          </cell>
          <cell r="EJ237">
            <v>73897.97</v>
          </cell>
          <cell r="EK237">
            <v>585206.69999999995</v>
          </cell>
          <cell r="EM237">
            <v>6596.7489999999998</v>
          </cell>
          <cell r="EN237">
            <v>6658.8490000000002</v>
          </cell>
          <cell r="ES237">
            <v>10567.932000000001</v>
          </cell>
          <cell r="ET237">
            <v>11914.439</v>
          </cell>
          <cell r="EX237">
            <v>309546.06799999997</v>
          </cell>
          <cell r="EY237">
            <v>352762.56099999999</v>
          </cell>
          <cell r="FA237">
            <v>73.777000000000001</v>
          </cell>
          <cell r="FB237">
            <v>83.94</v>
          </cell>
          <cell r="FC237">
            <v>6643.4</v>
          </cell>
          <cell r="FD237">
            <v>7901.66</v>
          </cell>
          <cell r="FE237">
            <v>3068.009</v>
          </cell>
          <cell r="FF237">
            <v>3431.27</v>
          </cell>
          <cell r="FK237">
            <v>260027.18199999997</v>
          </cell>
          <cell r="FL237">
            <v>263635.74</v>
          </cell>
          <cell r="FM237">
            <v>261449.33199999999</v>
          </cell>
          <cell r="FN237">
            <v>5808.1779999999999</v>
          </cell>
          <cell r="FO237">
            <v>2753.944</v>
          </cell>
          <cell r="FP237">
            <v>30318.695</v>
          </cell>
          <cell r="FQ237">
            <v>224754.92300000001</v>
          </cell>
          <cell r="FR237">
            <v>263635.74</v>
          </cell>
          <cell r="FS237">
            <v>0</v>
          </cell>
          <cell r="FU237">
            <v>0.2</v>
          </cell>
          <cell r="FV237">
            <v>-74230.73</v>
          </cell>
          <cell r="FZ237">
            <v>196.6</v>
          </cell>
          <cell r="GA237">
            <v>0.1</v>
          </cell>
          <cell r="GB237">
            <v>-32011.4</v>
          </cell>
          <cell r="GE237">
            <v>0.12</v>
          </cell>
          <cell r="GF237">
            <v>-44538.44</v>
          </cell>
          <cell r="GK237">
            <v>0.05</v>
          </cell>
          <cell r="GL237">
            <v>-13181.79</v>
          </cell>
          <cell r="GO237">
            <v>1.4999999999999999E-2</v>
          </cell>
          <cell r="GP237">
            <v>-16371.8</v>
          </cell>
          <cell r="GQ237" t="str">
            <v xml:space="preserve"> </v>
          </cell>
          <cell r="GR237">
            <v>0</v>
          </cell>
          <cell r="GS237">
            <v>0</v>
          </cell>
          <cell r="GV237">
            <v>0</v>
          </cell>
          <cell r="GW237">
            <v>0</v>
          </cell>
          <cell r="GX237">
            <v>-90602.53</v>
          </cell>
          <cell r="GY237">
            <v>-89731.63</v>
          </cell>
          <cell r="GZ237">
            <v>-180334.16</v>
          </cell>
          <cell r="HC237">
            <v>404872.53999999992</v>
          </cell>
          <cell r="HE237">
            <v>0</v>
          </cell>
        </row>
        <row r="238">
          <cell r="B238" t="str">
            <v>81-10-349</v>
          </cell>
          <cell r="C238" t="str">
            <v>CEMI-GTH00174WS</v>
          </cell>
          <cell r="D238" t="str">
            <v>Campfire Marys Creek B CDP</v>
          </cell>
          <cell r="E238">
            <v>19824</v>
          </cell>
          <cell r="F238">
            <v>22686</v>
          </cell>
          <cell r="H238">
            <v>2.6941999999999999</v>
          </cell>
          <cell r="I238">
            <v>2.6941999999999999</v>
          </cell>
          <cell r="J238">
            <v>0.78649999999999998</v>
          </cell>
          <cell r="K238">
            <v>0.2137</v>
          </cell>
          <cell r="L238">
            <v>0.16600000000000001</v>
          </cell>
          <cell r="M238">
            <v>7.5700000000000003E-2</v>
          </cell>
          <cell r="N238">
            <v>5.57E-2</v>
          </cell>
          <cell r="O238">
            <v>0.21920000000000001</v>
          </cell>
          <cell r="P238">
            <v>4.2110000000000003</v>
          </cell>
          <cell r="Q238">
            <v>1.0359</v>
          </cell>
          <cell r="R238">
            <v>1164.5999999999999</v>
          </cell>
          <cell r="T238" t="str">
            <v>PriceTableXTXNGL</v>
          </cell>
          <cell r="Y238">
            <v>41376</v>
          </cell>
          <cell r="Z238">
            <v>14.65</v>
          </cell>
          <cell r="AB238">
            <v>18324.760999999999</v>
          </cell>
          <cell r="AC238">
            <v>21063.72</v>
          </cell>
          <cell r="AE238" t="str">
            <v>Yes</v>
          </cell>
          <cell r="AG238" t="str">
            <v>Yes</v>
          </cell>
          <cell r="AI238">
            <v>1</v>
          </cell>
          <cell r="AK238">
            <v>51638.612999999998</v>
          </cell>
          <cell r="AL238">
            <v>51638.612999999998</v>
          </cell>
          <cell r="AM238">
            <v>15074.519</v>
          </cell>
          <cell r="AN238">
            <v>4095.8989999999999</v>
          </cell>
          <cell r="AO238">
            <v>3181.6529999999998</v>
          </cell>
          <cell r="AP238">
            <v>1450.91</v>
          </cell>
          <cell r="AQ238">
            <v>1067.579</v>
          </cell>
          <cell r="AR238">
            <v>4201.3149999999996</v>
          </cell>
          <cell r="AS238">
            <v>132349.101</v>
          </cell>
          <cell r="AU238">
            <v>49370.571000000004</v>
          </cell>
          <cell r="AV238">
            <v>49370.571000000004</v>
          </cell>
          <cell r="AW238">
            <v>14412.424999999999</v>
          </cell>
          <cell r="AX238">
            <v>3916.0010000000002</v>
          </cell>
          <cell r="AY238">
            <v>3041.91</v>
          </cell>
          <cell r="AZ238">
            <v>1387.184</v>
          </cell>
          <cell r="BA238">
            <v>1020.689</v>
          </cell>
          <cell r="BB238">
            <v>4016.788</v>
          </cell>
          <cell r="BC238">
            <v>126536.13900000001</v>
          </cell>
          <cell r="BE238">
            <v>348.298</v>
          </cell>
          <cell r="BF238">
            <v>41772.904000000002</v>
          </cell>
          <cell r="BG238">
            <v>14776.85</v>
          </cell>
          <cell r="BH238">
            <v>3628.002</v>
          </cell>
          <cell r="BI238">
            <v>3385.09</v>
          </cell>
          <cell r="BJ238">
            <v>1419.9490000000001</v>
          </cell>
          <cell r="BK238">
            <v>1049.67</v>
          </cell>
          <cell r="BL238">
            <v>4216.9539999999997</v>
          </cell>
          <cell r="BM238">
            <v>70597.717000000004</v>
          </cell>
          <cell r="BO238">
            <v>348.298</v>
          </cell>
          <cell r="BP238">
            <v>41772.904999999999</v>
          </cell>
          <cell r="BQ238">
            <v>14776.851000000001</v>
          </cell>
          <cell r="BR238">
            <v>3628.002</v>
          </cell>
          <cell r="BS238">
            <v>3385.09</v>
          </cell>
          <cell r="BT238">
            <v>1419.9490000000001</v>
          </cell>
          <cell r="BU238">
            <v>1049.67</v>
          </cell>
          <cell r="BV238">
            <v>4216.9549999999999</v>
          </cell>
          <cell r="BW238">
            <v>70597.720000000016</v>
          </cell>
          <cell r="CI238">
            <v>348.298</v>
          </cell>
          <cell r="CJ238">
            <v>41772.904000000002</v>
          </cell>
          <cell r="CK238">
            <v>14776.85</v>
          </cell>
          <cell r="CL238">
            <v>3628.002</v>
          </cell>
          <cell r="CM238">
            <v>3385.09</v>
          </cell>
          <cell r="CN238">
            <v>1419.9490000000001</v>
          </cell>
          <cell r="CO238">
            <v>1049.67</v>
          </cell>
          <cell r="CP238">
            <v>4216.9539999999997</v>
          </cell>
          <cell r="CQ238">
            <v>70597.717000000004</v>
          </cell>
          <cell r="CS238">
            <v>20.663</v>
          </cell>
          <cell r="CT238">
            <v>1570.9</v>
          </cell>
          <cell r="CU238">
            <v>539.43399999999997</v>
          </cell>
          <cell r="CV238">
            <v>111.5</v>
          </cell>
          <cell r="CW238">
            <v>107.988</v>
          </cell>
          <cell r="CX238">
            <v>39.048999999999999</v>
          </cell>
          <cell r="CY238">
            <v>29.123999999999999</v>
          </cell>
          <cell r="CZ238">
            <v>103.133</v>
          </cell>
          <cell r="DB238">
            <v>20.803000000000001</v>
          </cell>
          <cell r="DC238">
            <v>2771.2139999999999</v>
          </cell>
          <cell r="DD238">
            <v>1353.0129999999999</v>
          </cell>
          <cell r="DE238">
            <v>361.45800000000003</v>
          </cell>
          <cell r="DF238">
            <v>351.16899999999998</v>
          </cell>
          <cell r="DG238">
            <v>155.74</v>
          </cell>
          <cell r="DH238">
            <v>116.377</v>
          </cell>
          <cell r="DI238">
            <v>488.95600000000002</v>
          </cell>
          <cell r="DJ238">
            <v>5618.73</v>
          </cell>
          <cell r="DL238">
            <v>0.173902</v>
          </cell>
          <cell r="DM238">
            <v>0.173902</v>
          </cell>
          <cell r="DN238">
            <v>0.788246</v>
          </cell>
          <cell r="DO238">
            <v>1.126215</v>
          </cell>
          <cell r="DP238">
            <v>1.0925590000000001</v>
          </cell>
          <cell r="DQ238">
            <v>1.9415899999999999</v>
          </cell>
          <cell r="DS238">
            <v>60.57</v>
          </cell>
          <cell r="DT238">
            <v>7264.39</v>
          </cell>
          <cell r="DU238">
            <v>11647.79</v>
          </cell>
          <cell r="DV238">
            <v>4085.91</v>
          </cell>
          <cell r="DW238">
            <v>3698.41</v>
          </cell>
          <cell r="DX238">
            <v>2756.96</v>
          </cell>
          <cell r="DY238">
            <v>2038.03</v>
          </cell>
          <cell r="DZ238">
            <v>8187.6</v>
          </cell>
          <cell r="EA238">
            <v>39739.659999999996</v>
          </cell>
          <cell r="EC238">
            <v>60.57</v>
          </cell>
          <cell r="ED238">
            <v>7264.39</v>
          </cell>
          <cell r="EE238">
            <v>11647.79</v>
          </cell>
          <cell r="EF238">
            <v>4085.91</v>
          </cell>
          <cell r="EG238">
            <v>3698.41</v>
          </cell>
          <cell r="EH238">
            <v>2756.96</v>
          </cell>
          <cell r="EI238">
            <v>2038.03</v>
          </cell>
          <cell r="EJ238">
            <v>8187.6</v>
          </cell>
          <cell r="EK238">
            <v>39739.659999999996</v>
          </cell>
          <cell r="EM238">
            <v>408.54600000000005</v>
          </cell>
          <cell r="EN238">
            <v>412.39300000000003</v>
          </cell>
          <cell r="ES238">
            <v>657.41499999999996</v>
          </cell>
          <cell r="ET238">
            <v>741.17899999999997</v>
          </cell>
          <cell r="EX238">
            <v>19166.584999999999</v>
          </cell>
          <cell r="EY238">
            <v>21944.821</v>
          </cell>
          <cell r="FA238">
            <v>4.5679999999999996</v>
          </cell>
          <cell r="FB238">
            <v>5.2220000000000004</v>
          </cell>
          <cell r="FC238">
            <v>411.34800000000001</v>
          </cell>
          <cell r="FD238">
            <v>491.55</v>
          </cell>
          <cell r="FE238">
            <v>189.96600000000001</v>
          </cell>
          <cell r="FF238">
            <v>213.45400000000001</v>
          </cell>
          <cell r="FK238">
            <v>15913.698</v>
          </cell>
          <cell r="FL238">
            <v>16134.541999999999</v>
          </cell>
          <cell r="FM238">
            <v>16000.734</v>
          </cell>
          <cell r="FN238">
            <v>355.46100000000001</v>
          </cell>
          <cell r="FO238">
            <v>168.542</v>
          </cell>
          <cell r="FP238">
            <v>1855.508</v>
          </cell>
          <cell r="FQ238">
            <v>13755.031000000001</v>
          </cell>
          <cell r="FR238">
            <v>16134.541999999999</v>
          </cell>
          <cell r="FS238">
            <v>0</v>
          </cell>
          <cell r="FU238">
            <v>0.2</v>
          </cell>
          <cell r="FV238">
            <v>-4617.78</v>
          </cell>
          <cell r="FZ238">
            <v>164</v>
          </cell>
          <cell r="GA238">
            <v>0.1</v>
          </cell>
          <cell r="GB238">
            <v>-1982.4</v>
          </cell>
          <cell r="GE238">
            <v>0.12</v>
          </cell>
          <cell r="GF238">
            <v>-2770.67</v>
          </cell>
          <cell r="GK238">
            <v>0.05</v>
          </cell>
          <cell r="GL238">
            <v>-806.73</v>
          </cell>
          <cell r="GO238">
            <v>1.4999999999999999E-2</v>
          </cell>
          <cell r="GP238">
            <v>-1058.97</v>
          </cell>
          <cell r="GQ238" t="str">
            <v>81-12-349</v>
          </cell>
          <cell r="GR238">
            <v>927</v>
          </cell>
          <cell r="GS238">
            <v>-200</v>
          </cell>
          <cell r="GV238">
            <v>0</v>
          </cell>
          <cell r="GW238">
            <v>0</v>
          </cell>
          <cell r="GX238">
            <v>-5676.75</v>
          </cell>
          <cell r="GY238">
            <v>-5759.7999999999993</v>
          </cell>
          <cell r="GZ238">
            <v>-11436.55</v>
          </cell>
          <cell r="HC238">
            <v>28303.109999999997</v>
          </cell>
          <cell r="HE238">
            <v>0</v>
          </cell>
        </row>
        <row r="239">
          <cell r="B239" t="str">
            <v>81-40-080</v>
          </cell>
          <cell r="C239" t="str">
            <v>CEMI-GTH00174WS</v>
          </cell>
          <cell r="D239" t="str">
            <v>Mary's Creek 1H</v>
          </cell>
          <cell r="E239">
            <v>5946</v>
          </cell>
          <cell r="F239">
            <v>6738</v>
          </cell>
          <cell r="H239">
            <v>2.6183999999999998</v>
          </cell>
          <cell r="I239">
            <v>2.6183999999999998</v>
          </cell>
          <cell r="J239">
            <v>0.74250000000000005</v>
          </cell>
          <cell r="K239">
            <v>0.19869999999999999</v>
          </cell>
          <cell r="L239">
            <v>0.15490000000000001</v>
          </cell>
          <cell r="M239">
            <v>7.1099999999999997E-2</v>
          </cell>
          <cell r="N239">
            <v>5.3800000000000001E-2</v>
          </cell>
          <cell r="O239">
            <v>0.18840000000000001</v>
          </cell>
          <cell r="P239">
            <v>4.0278</v>
          </cell>
          <cell r="Q239">
            <v>1.1087</v>
          </cell>
          <cell r="R239">
            <v>1153</v>
          </cell>
          <cell r="T239" t="str">
            <v>PriceTableXTXNGL</v>
          </cell>
          <cell r="Y239">
            <v>41379</v>
          </cell>
          <cell r="Z239">
            <v>14.65</v>
          </cell>
          <cell r="AB239">
            <v>5498.1589999999997</v>
          </cell>
          <cell r="AC239">
            <v>6256.1639999999998</v>
          </cell>
          <cell r="AE239" t="str">
            <v>Yes</v>
          </cell>
          <cell r="AG239" t="str">
            <v>Yes</v>
          </cell>
          <cell r="AI239">
            <v>1</v>
          </cell>
          <cell r="AK239">
            <v>15057.737999999999</v>
          </cell>
          <cell r="AL239">
            <v>15057.737999999999</v>
          </cell>
          <cell r="AM239">
            <v>4269.924</v>
          </cell>
          <cell r="AN239">
            <v>1142.672</v>
          </cell>
          <cell r="AO239">
            <v>890.79</v>
          </cell>
          <cell r="AP239">
            <v>408.87799999999999</v>
          </cell>
          <cell r="AQ239">
            <v>309.39</v>
          </cell>
          <cell r="AR239">
            <v>1083.4390000000001</v>
          </cell>
          <cell r="AS239">
            <v>38220.568999999996</v>
          </cell>
          <cell r="AU239">
            <v>14396.38</v>
          </cell>
          <cell r="AV239">
            <v>14396.38</v>
          </cell>
          <cell r="AW239">
            <v>4082.3829999999998</v>
          </cell>
          <cell r="AX239">
            <v>1092.4839999999999</v>
          </cell>
          <cell r="AY239">
            <v>851.66499999999996</v>
          </cell>
          <cell r="AZ239">
            <v>390.91899999999998</v>
          </cell>
          <cell r="BA239">
            <v>295.80099999999999</v>
          </cell>
          <cell r="BB239">
            <v>1035.8530000000001</v>
          </cell>
          <cell r="BC239">
            <v>36541.864999999998</v>
          </cell>
          <cell r="BE239">
            <v>101.563</v>
          </cell>
          <cell r="BF239">
            <v>12180.913</v>
          </cell>
          <cell r="BG239">
            <v>4185.6080000000002</v>
          </cell>
          <cell r="BH239">
            <v>1012.138</v>
          </cell>
          <cell r="BI239">
            <v>947.74800000000005</v>
          </cell>
          <cell r="BJ239">
            <v>400.15300000000002</v>
          </cell>
          <cell r="BK239">
            <v>304.2</v>
          </cell>
          <cell r="BL239">
            <v>1087.472</v>
          </cell>
          <cell r="BM239">
            <v>20219.795000000002</v>
          </cell>
          <cell r="BO239">
            <v>101.563</v>
          </cell>
          <cell r="BP239">
            <v>12180.913</v>
          </cell>
          <cell r="BQ239">
            <v>4185.6080000000002</v>
          </cell>
          <cell r="BR239">
            <v>1012.138</v>
          </cell>
          <cell r="BS239">
            <v>947.74699999999996</v>
          </cell>
          <cell r="BT239">
            <v>400.15199999999999</v>
          </cell>
          <cell r="BU239">
            <v>304.2</v>
          </cell>
          <cell r="BV239">
            <v>1087.472</v>
          </cell>
          <cell r="BW239">
            <v>20219.793000000001</v>
          </cell>
          <cell r="CI239">
            <v>101.563</v>
          </cell>
          <cell r="CJ239">
            <v>12180.913</v>
          </cell>
          <cell r="CK239">
            <v>4185.6080000000002</v>
          </cell>
          <cell r="CL239">
            <v>1012.138</v>
          </cell>
          <cell r="CM239">
            <v>947.74800000000005</v>
          </cell>
          <cell r="CN239">
            <v>400.15300000000002</v>
          </cell>
          <cell r="CO239">
            <v>304.2</v>
          </cell>
          <cell r="CP239">
            <v>1087.472</v>
          </cell>
          <cell r="CQ239">
            <v>20219.795000000002</v>
          </cell>
          <cell r="CS239">
            <v>6.0250000000000004</v>
          </cell>
          <cell r="CT239">
            <v>458.072</v>
          </cell>
          <cell r="CU239">
            <v>152.797</v>
          </cell>
          <cell r="CV239">
            <v>31.106000000000002</v>
          </cell>
          <cell r="CW239">
            <v>30.234000000000002</v>
          </cell>
          <cell r="CX239">
            <v>11.004</v>
          </cell>
          <cell r="CY239">
            <v>8.44</v>
          </cell>
          <cell r="CZ239">
            <v>26.596</v>
          </cell>
          <cell r="DB239">
            <v>6.0659999999999998</v>
          </cell>
          <cell r="DC239">
            <v>808.08199999999999</v>
          </cell>
          <cell r="DD239">
            <v>383.24700000000001</v>
          </cell>
          <cell r="DE239">
            <v>100.839</v>
          </cell>
          <cell r="DF239">
            <v>98.319000000000003</v>
          </cell>
          <cell r="DG239">
            <v>43.889000000000003</v>
          </cell>
          <cell r="DH239">
            <v>33.726999999999997</v>
          </cell>
          <cell r="DI239">
            <v>126.092</v>
          </cell>
          <cell r="DJ239">
            <v>1600.261</v>
          </cell>
          <cell r="DL239">
            <v>0.173902</v>
          </cell>
          <cell r="DM239">
            <v>0.173902</v>
          </cell>
          <cell r="DN239">
            <v>0.788246</v>
          </cell>
          <cell r="DO239">
            <v>1.126215</v>
          </cell>
          <cell r="DP239">
            <v>1.0925590000000001</v>
          </cell>
          <cell r="DQ239">
            <v>1.9415899999999999</v>
          </cell>
          <cell r="DS239">
            <v>17.66</v>
          </cell>
          <cell r="DT239">
            <v>2118.29</v>
          </cell>
          <cell r="DU239">
            <v>3299.29</v>
          </cell>
          <cell r="DV239">
            <v>1139.8800000000001</v>
          </cell>
          <cell r="DW239">
            <v>1035.47</v>
          </cell>
          <cell r="DX239">
            <v>776.93</v>
          </cell>
          <cell r="DY239">
            <v>590.63</v>
          </cell>
          <cell r="DZ239">
            <v>2111.42</v>
          </cell>
          <cell r="EA239">
            <v>11089.57</v>
          </cell>
          <cell r="EC239">
            <v>17.66</v>
          </cell>
          <cell r="ED239">
            <v>2118.29</v>
          </cell>
          <cell r="EE239">
            <v>3299.29</v>
          </cell>
          <cell r="EF239">
            <v>1139.8800000000001</v>
          </cell>
          <cell r="EG239">
            <v>1035.47</v>
          </cell>
          <cell r="EH239">
            <v>776.93</v>
          </cell>
          <cell r="EI239">
            <v>590.63</v>
          </cell>
          <cell r="EJ239">
            <v>2111.42</v>
          </cell>
          <cell r="EK239">
            <v>11089.57</v>
          </cell>
          <cell r="EM239">
            <v>122.524</v>
          </cell>
          <cell r="EN239">
            <v>123.678</v>
          </cell>
          <cell r="ES239">
            <v>195.26</v>
          </cell>
          <cell r="ET239">
            <v>220.13900000000001</v>
          </cell>
          <cell r="EX239">
            <v>5750.74</v>
          </cell>
          <cell r="EY239">
            <v>6517.8609999999999</v>
          </cell>
          <cell r="FA239">
            <v>1.371</v>
          </cell>
          <cell r="FB239">
            <v>1.5509999999999999</v>
          </cell>
          <cell r="FC239">
            <v>123.42100000000001</v>
          </cell>
          <cell r="FD239">
            <v>145.99600000000001</v>
          </cell>
          <cell r="FE239">
            <v>56.997</v>
          </cell>
          <cell r="FF239">
            <v>63.398000000000003</v>
          </cell>
          <cell r="FK239">
            <v>4793.9220000000005</v>
          </cell>
          <cell r="FL239">
            <v>4860.45</v>
          </cell>
          <cell r="FM239">
            <v>4820.1409999999996</v>
          </cell>
          <cell r="FN239">
            <v>107.081</v>
          </cell>
          <cell r="FO239">
            <v>50.771999999999998</v>
          </cell>
          <cell r="FP239">
            <v>558.96299999999997</v>
          </cell>
          <cell r="FQ239">
            <v>4143.634</v>
          </cell>
          <cell r="FR239">
            <v>4860.45</v>
          </cell>
          <cell r="FS239">
            <v>0</v>
          </cell>
          <cell r="FU239">
            <v>0.2</v>
          </cell>
          <cell r="FV239">
            <v>-1371.53</v>
          </cell>
          <cell r="FZ239">
            <v>164.5</v>
          </cell>
          <cell r="GA239">
            <v>0.1</v>
          </cell>
          <cell r="GB239">
            <v>-594.6</v>
          </cell>
          <cell r="GE239">
            <v>0.12</v>
          </cell>
          <cell r="GF239">
            <v>-822.92</v>
          </cell>
          <cell r="GK239">
            <v>0.05</v>
          </cell>
          <cell r="GL239">
            <v>-243.02</v>
          </cell>
          <cell r="GO239">
            <v>1.4999999999999999E-2</v>
          </cell>
          <cell r="GP239">
            <v>-303.3</v>
          </cell>
          <cell r="GQ239" t="str">
            <v>81-41-080</v>
          </cell>
          <cell r="GR239">
            <v>0</v>
          </cell>
          <cell r="GS239">
            <v>-200</v>
          </cell>
          <cell r="GV239">
            <v>0</v>
          </cell>
          <cell r="GW239">
            <v>0</v>
          </cell>
          <cell r="GX239">
            <v>-1674.83</v>
          </cell>
          <cell r="GY239">
            <v>-1860.54</v>
          </cell>
          <cell r="GZ239">
            <v>-3535.3700000000003</v>
          </cell>
          <cell r="HC239">
            <v>7554.1999999999989</v>
          </cell>
          <cell r="HE239">
            <v>0</v>
          </cell>
        </row>
        <row r="240">
          <cell r="B240" t="str">
            <v>81-40-085</v>
          </cell>
          <cell r="C240" t="str">
            <v>CEMI-GTH00174WS</v>
          </cell>
          <cell r="D240" t="str">
            <v>Mary's Creek 3H</v>
          </cell>
          <cell r="E240">
            <v>3066</v>
          </cell>
          <cell r="F240">
            <v>3426</v>
          </cell>
          <cell r="H240">
            <v>2.5127000000000002</v>
          </cell>
          <cell r="I240">
            <v>2.5127000000000002</v>
          </cell>
          <cell r="J240">
            <v>0.64880000000000004</v>
          </cell>
          <cell r="K240">
            <v>0.15390000000000001</v>
          </cell>
          <cell r="L240">
            <v>0.126</v>
          </cell>
          <cell r="M240">
            <v>0.05</v>
          </cell>
          <cell r="N240">
            <v>3.49E-2</v>
          </cell>
          <cell r="O240">
            <v>0.15290000000000001</v>
          </cell>
          <cell r="P240">
            <v>3.6791999999999998</v>
          </cell>
          <cell r="Q240">
            <v>0.93700000000000006</v>
          </cell>
          <cell r="R240">
            <v>1137.0999999999999</v>
          </cell>
          <cell r="T240" t="str">
            <v>PriceTableXTXNGL</v>
          </cell>
          <cell r="Y240">
            <v>41368</v>
          </cell>
          <cell r="Z240">
            <v>14.65</v>
          </cell>
          <cell r="AB240">
            <v>2836.415</v>
          </cell>
          <cell r="AC240">
            <v>3181.0059999999999</v>
          </cell>
          <cell r="AE240" t="str">
            <v>Yes</v>
          </cell>
          <cell r="AG240" t="str">
            <v>Yes</v>
          </cell>
          <cell r="AI240">
            <v>1</v>
          </cell>
          <cell r="AK240">
            <v>7454.4719999999998</v>
          </cell>
          <cell r="AL240">
            <v>7454.4719999999998</v>
          </cell>
          <cell r="AM240">
            <v>1924.807</v>
          </cell>
          <cell r="AN240">
            <v>456.57799999999997</v>
          </cell>
          <cell r="AO240">
            <v>373.80599999999998</v>
          </cell>
          <cell r="AP240">
            <v>148.33600000000001</v>
          </cell>
          <cell r="AQ240">
            <v>103.538</v>
          </cell>
          <cell r="AR240">
            <v>453.61099999999999</v>
          </cell>
          <cell r="AS240">
            <v>18369.620000000003</v>
          </cell>
          <cell r="AU240">
            <v>7127.06</v>
          </cell>
          <cell r="AV240">
            <v>7127.06</v>
          </cell>
          <cell r="AW240">
            <v>1840.2660000000001</v>
          </cell>
          <cell r="AX240">
            <v>436.524</v>
          </cell>
          <cell r="AY240">
            <v>357.38799999999998</v>
          </cell>
          <cell r="AZ240">
            <v>141.821</v>
          </cell>
          <cell r="BA240">
            <v>98.991</v>
          </cell>
          <cell r="BB240">
            <v>433.68799999999999</v>
          </cell>
          <cell r="BC240">
            <v>17562.797999999999</v>
          </cell>
          <cell r="BE240">
            <v>50.28</v>
          </cell>
          <cell r="BF240">
            <v>6030.2730000000001</v>
          </cell>
          <cell r="BG240">
            <v>1886.799</v>
          </cell>
          <cell r="BH240">
            <v>404.42099999999999</v>
          </cell>
          <cell r="BI240">
            <v>397.70699999999999</v>
          </cell>
          <cell r="BJ240">
            <v>145.17099999999999</v>
          </cell>
          <cell r="BK240">
            <v>101.801</v>
          </cell>
          <cell r="BL240">
            <v>455.29899999999998</v>
          </cell>
          <cell r="BM240">
            <v>9471.7510000000002</v>
          </cell>
          <cell r="BO240">
            <v>50.28</v>
          </cell>
          <cell r="BP240">
            <v>6030.2730000000001</v>
          </cell>
          <cell r="BQ240">
            <v>1886.798</v>
          </cell>
          <cell r="BR240">
            <v>404.42</v>
          </cell>
          <cell r="BS240">
            <v>397.70800000000003</v>
          </cell>
          <cell r="BT240">
            <v>145.17099999999999</v>
          </cell>
          <cell r="BU240">
            <v>101.80200000000001</v>
          </cell>
          <cell r="BV240">
            <v>455.3</v>
          </cell>
          <cell r="BW240">
            <v>9471.7519999999986</v>
          </cell>
          <cell r="CI240">
            <v>50.28</v>
          </cell>
          <cell r="CJ240">
            <v>6030.2730000000001</v>
          </cell>
          <cell r="CK240">
            <v>1886.799</v>
          </cell>
          <cell r="CL240">
            <v>404.42099999999999</v>
          </cell>
          <cell r="CM240">
            <v>397.70699999999999</v>
          </cell>
          <cell r="CN240">
            <v>145.17099999999999</v>
          </cell>
          <cell r="CO240">
            <v>101.801</v>
          </cell>
          <cell r="CP240">
            <v>455.29899999999998</v>
          </cell>
          <cell r="CQ240">
            <v>9471.7510000000002</v>
          </cell>
          <cell r="CS240">
            <v>2.9830000000000001</v>
          </cell>
          <cell r="CT240">
            <v>226.773</v>
          </cell>
          <cell r="CU240">
            <v>68.878</v>
          </cell>
          <cell r="CV240">
            <v>12.429</v>
          </cell>
          <cell r="CW240">
            <v>12.686999999999999</v>
          </cell>
          <cell r="CX240">
            <v>3.992</v>
          </cell>
          <cell r="CY240">
            <v>2.8250000000000002</v>
          </cell>
          <cell r="CZ240">
            <v>11.135</v>
          </cell>
          <cell r="DB240">
            <v>3.0030000000000001</v>
          </cell>
          <cell r="DC240">
            <v>400.048</v>
          </cell>
          <cell r="DD240">
            <v>172.761</v>
          </cell>
          <cell r="DE240">
            <v>40.292000000000002</v>
          </cell>
          <cell r="DF240">
            <v>41.258000000000003</v>
          </cell>
          <cell r="DG240">
            <v>15.922000000000001</v>
          </cell>
          <cell r="DH240">
            <v>11.287000000000001</v>
          </cell>
          <cell r="DI240">
            <v>52.792000000000002</v>
          </cell>
          <cell r="DJ240">
            <v>737.36300000000017</v>
          </cell>
          <cell r="DL240">
            <v>0.173902</v>
          </cell>
          <cell r="DM240">
            <v>0.173902</v>
          </cell>
          <cell r="DN240">
            <v>0.788246</v>
          </cell>
          <cell r="DO240">
            <v>1.126215</v>
          </cell>
          <cell r="DP240">
            <v>1.0925590000000001</v>
          </cell>
          <cell r="DQ240">
            <v>1.9415899999999999</v>
          </cell>
          <cell r="DS240">
            <v>8.74</v>
          </cell>
          <cell r="DT240">
            <v>1048.68</v>
          </cell>
          <cell r="DU240">
            <v>1487.26</v>
          </cell>
          <cell r="DV240">
            <v>455.46</v>
          </cell>
          <cell r="DW240">
            <v>434.52</v>
          </cell>
          <cell r="DX240">
            <v>281.86</v>
          </cell>
          <cell r="DY240">
            <v>197.66</v>
          </cell>
          <cell r="DZ240">
            <v>884.01</v>
          </cell>
          <cell r="EA240">
            <v>4798.1900000000005</v>
          </cell>
          <cell r="EC240">
            <v>8.74</v>
          </cell>
          <cell r="ED240">
            <v>1048.68</v>
          </cell>
          <cell r="EE240">
            <v>1487.26</v>
          </cell>
          <cell r="EF240">
            <v>455.46</v>
          </cell>
          <cell r="EG240">
            <v>434.52</v>
          </cell>
          <cell r="EH240">
            <v>281.86</v>
          </cell>
          <cell r="EI240">
            <v>197.66</v>
          </cell>
          <cell r="EJ240">
            <v>884.01</v>
          </cell>
          <cell r="EK240">
            <v>4798.1900000000005</v>
          </cell>
          <cell r="EM240">
            <v>63.169000000000004</v>
          </cell>
          <cell r="EN240">
            <v>63.762</v>
          </cell>
          <cell r="ES240">
            <v>99.281999999999996</v>
          </cell>
          <cell r="ET240">
            <v>111.932</v>
          </cell>
          <cell r="EX240">
            <v>2966.7179999999998</v>
          </cell>
          <cell r="EY240">
            <v>3314.0680000000002</v>
          </cell>
          <cell r="FA240">
            <v>0.70699999999999996</v>
          </cell>
          <cell r="FB240">
            <v>0.78900000000000003</v>
          </cell>
          <cell r="FC240">
            <v>63.670999999999999</v>
          </cell>
          <cell r="FD240">
            <v>74.233000000000004</v>
          </cell>
          <cell r="FE240">
            <v>29.404</v>
          </cell>
          <cell r="FF240">
            <v>32.234999999999999</v>
          </cell>
          <cell r="FK240">
            <v>2512.9429999999998</v>
          </cell>
          <cell r="FL240">
            <v>2547.817</v>
          </cell>
          <cell r="FM240">
            <v>2526.6869999999999</v>
          </cell>
          <cell r="FN240">
            <v>56.131</v>
          </cell>
          <cell r="FO240">
            <v>26.614999999999998</v>
          </cell>
          <cell r="FP240">
            <v>293.005</v>
          </cell>
          <cell r="FQ240">
            <v>2172.0659999999998</v>
          </cell>
          <cell r="FR240">
            <v>2547.817</v>
          </cell>
          <cell r="FS240">
            <v>0</v>
          </cell>
          <cell r="FU240">
            <v>0.2</v>
          </cell>
          <cell r="FV240">
            <v>-697.37</v>
          </cell>
          <cell r="FZ240">
            <v>188</v>
          </cell>
          <cell r="GA240">
            <v>0.1</v>
          </cell>
          <cell r="GB240">
            <v>-306.60000000000002</v>
          </cell>
          <cell r="GE240">
            <v>0.12</v>
          </cell>
          <cell r="GF240">
            <v>-418.42</v>
          </cell>
          <cell r="GK240">
            <v>0.05</v>
          </cell>
          <cell r="GL240">
            <v>-127.39</v>
          </cell>
          <cell r="GO240">
            <v>1.4999999999999999E-2</v>
          </cell>
          <cell r="GP240">
            <v>-142.08000000000001</v>
          </cell>
          <cell r="GQ240" t="str">
            <v>81-41-085</v>
          </cell>
          <cell r="GR240">
            <v>0</v>
          </cell>
          <cell r="GS240">
            <v>-200</v>
          </cell>
          <cell r="GV240">
            <v>0</v>
          </cell>
          <cell r="GW240">
            <v>0</v>
          </cell>
          <cell r="GX240">
            <v>-839.45</v>
          </cell>
          <cell r="GY240">
            <v>-1052.4099999999999</v>
          </cell>
          <cell r="GZ240">
            <v>-1891.8600000000001</v>
          </cell>
          <cell r="HC240">
            <v>2906.3300000000004</v>
          </cell>
          <cell r="HE240">
            <v>0</v>
          </cell>
        </row>
        <row r="241">
          <cell r="B241" t="str">
            <v>81-40-139</v>
          </cell>
          <cell r="C241" t="str">
            <v>CEMI-GTH00174WS</v>
          </cell>
          <cell r="D241" t="str">
            <v>Mary's  Creek 5H</v>
          </cell>
          <cell r="E241">
            <v>2089</v>
          </cell>
          <cell r="F241">
            <v>2384</v>
          </cell>
          <cell r="H241">
            <v>2.6368</v>
          </cell>
          <cell r="I241">
            <v>2.6368</v>
          </cell>
          <cell r="J241">
            <v>0.73919999999999997</v>
          </cell>
          <cell r="K241">
            <v>0.20169999999999999</v>
          </cell>
          <cell r="L241">
            <v>0.14549999999999999</v>
          </cell>
          <cell r="M241">
            <v>7.2599999999999998E-2</v>
          </cell>
          <cell r="N241">
            <v>5.7700000000000001E-2</v>
          </cell>
          <cell r="O241">
            <v>0.20569999999999999</v>
          </cell>
          <cell r="P241">
            <v>4.0591999999999997</v>
          </cell>
          <cell r="Q241">
            <v>0.83579999999999999</v>
          </cell>
          <cell r="R241">
            <v>1161.4000000000001</v>
          </cell>
          <cell r="T241" t="str">
            <v>PriceTableXTXNGL</v>
          </cell>
          <cell r="Y241">
            <v>41402</v>
          </cell>
          <cell r="Z241">
            <v>14.65</v>
          </cell>
          <cell r="AB241">
            <v>1931.1959999999999</v>
          </cell>
          <cell r="AC241">
            <v>2213.52</v>
          </cell>
          <cell r="AE241" t="str">
            <v>Yes</v>
          </cell>
          <cell r="AG241" t="str">
            <v>Yes</v>
          </cell>
          <cell r="AI241">
            <v>1</v>
          </cell>
          <cell r="AK241">
            <v>5326.1090000000004</v>
          </cell>
          <cell r="AL241">
            <v>5326.1090000000004</v>
          </cell>
          <cell r="AM241">
            <v>1493.12</v>
          </cell>
          <cell r="AN241">
            <v>407.41699999999997</v>
          </cell>
          <cell r="AO241">
            <v>293.89699999999999</v>
          </cell>
          <cell r="AP241">
            <v>146.64599999999999</v>
          </cell>
          <cell r="AQ241">
            <v>116.54900000000001</v>
          </cell>
          <cell r="AR241">
            <v>415.49599999999998</v>
          </cell>
          <cell r="AS241">
            <v>13525.343000000001</v>
          </cell>
          <cell r="AU241">
            <v>5092.1779999999999</v>
          </cell>
          <cell r="AV241">
            <v>5092.1779999999999</v>
          </cell>
          <cell r="AW241">
            <v>1427.54</v>
          </cell>
          <cell r="AX241">
            <v>389.52199999999999</v>
          </cell>
          <cell r="AY241">
            <v>280.98899999999998</v>
          </cell>
          <cell r="AZ241">
            <v>140.20500000000001</v>
          </cell>
          <cell r="BA241">
            <v>111.43</v>
          </cell>
          <cell r="BB241">
            <v>397.24700000000001</v>
          </cell>
          <cell r="BC241">
            <v>12931.289000000001</v>
          </cell>
          <cell r="BE241">
            <v>35.923999999999999</v>
          </cell>
          <cell r="BF241">
            <v>4308.54</v>
          </cell>
          <cell r="BG241">
            <v>1463.636</v>
          </cell>
          <cell r="BH241">
            <v>360.87599999999998</v>
          </cell>
          <cell r="BI241">
            <v>312.68900000000002</v>
          </cell>
          <cell r="BJ241">
            <v>143.517</v>
          </cell>
          <cell r="BK241">
            <v>114.59399999999999</v>
          </cell>
          <cell r="BL241">
            <v>417.04300000000001</v>
          </cell>
          <cell r="BM241">
            <v>7156.8190000000004</v>
          </cell>
          <cell r="BO241">
            <v>35.923999999999999</v>
          </cell>
          <cell r="BP241">
            <v>4308.54</v>
          </cell>
          <cell r="BQ241">
            <v>1463.636</v>
          </cell>
          <cell r="BR241">
            <v>360.875</v>
          </cell>
          <cell r="BS241">
            <v>312.68900000000002</v>
          </cell>
          <cell r="BT241">
            <v>143.517</v>
          </cell>
          <cell r="BU241">
            <v>114.59399999999999</v>
          </cell>
          <cell r="BV241">
            <v>417.04300000000001</v>
          </cell>
          <cell r="BW241">
            <v>7156.8180000000002</v>
          </cell>
          <cell r="CI241">
            <v>35.923999999999999</v>
          </cell>
          <cell r="CJ241">
            <v>4308.54</v>
          </cell>
          <cell r="CK241">
            <v>1463.636</v>
          </cell>
          <cell r="CL241">
            <v>360.87599999999998</v>
          </cell>
          <cell r="CM241">
            <v>312.68900000000002</v>
          </cell>
          <cell r="CN241">
            <v>143.517</v>
          </cell>
          <cell r="CO241">
            <v>114.59399999999999</v>
          </cell>
          <cell r="CP241">
            <v>417.04300000000001</v>
          </cell>
          <cell r="CQ241">
            <v>7156.8190000000004</v>
          </cell>
          <cell r="CS241">
            <v>2.1309999999999998</v>
          </cell>
          <cell r="CT241">
            <v>162.02600000000001</v>
          </cell>
          <cell r="CU241">
            <v>53.430999999999997</v>
          </cell>
          <cell r="CV241">
            <v>11.090999999999999</v>
          </cell>
          <cell r="CW241">
            <v>9.9749999999999996</v>
          </cell>
          <cell r="CX241">
            <v>3.9470000000000001</v>
          </cell>
          <cell r="CY241">
            <v>3.1789999999999998</v>
          </cell>
          <cell r="CZ241">
            <v>10.199</v>
          </cell>
          <cell r="DB241">
            <v>2.1459999999999999</v>
          </cell>
          <cell r="DC241">
            <v>285.82900000000001</v>
          </cell>
          <cell r="DD241">
            <v>134.01499999999999</v>
          </cell>
          <cell r="DE241">
            <v>35.954000000000001</v>
          </cell>
          <cell r="DF241">
            <v>32.438000000000002</v>
          </cell>
          <cell r="DG241">
            <v>15.741</v>
          </cell>
          <cell r="DH241">
            <v>12.705</v>
          </cell>
          <cell r="DI241">
            <v>48.356000000000002</v>
          </cell>
          <cell r="DJ241">
            <v>567.18399999999997</v>
          </cell>
          <cell r="DL241">
            <v>0.173902</v>
          </cell>
          <cell r="DM241">
            <v>0.173902</v>
          </cell>
          <cell r="DN241">
            <v>0.788246</v>
          </cell>
          <cell r="DO241">
            <v>1.126215</v>
          </cell>
          <cell r="DP241">
            <v>1.0925590000000001</v>
          </cell>
          <cell r="DQ241">
            <v>1.9415899999999999</v>
          </cell>
          <cell r="DS241">
            <v>6.25</v>
          </cell>
          <cell r="DT241">
            <v>749.26</v>
          </cell>
          <cell r="DU241">
            <v>1153.71</v>
          </cell>
          <cell r="DV241">
            <v>406.42</v>
          </cell>
          <cell r="DW241">
            <v>341.63</v>
          </cell>
          <cell r="DX241">
            <v>278.64999999999998</v>
          </cell>
          <cell r="DY241">
            <v>222.49</v>
          </cell>
          <cell r="DZ241">
            <v>809.73</v>
          </cell>
          <cell r="EA241">
            <v>3968.14</v>
          </cell>
          <cell r="EC241">
            <v>6.25</v>
          </cell>
          <cell r="ED241">
            <v>749.26</v>
          </cell>
          <cell r="EE241">
            <v>1153.71</v>
          </cell>
          <cell r="EF241">
            <v>406.42</v>
          </cell>
          <cell r="EG241">
            <v>341.63</v>
          </cell>
          <cell r="EH241">
            <v>278.64999999999998</v>
          </cell>
          <cell r="EI241">
            <v>222.49</v>
          </cell>
          <cell r="EJ241">
            <v>809.73</v>
          </cell>
          <cell r="EK241">
            <v>3968.14</v>
          </cell>
          <cell r="EM241">
            <v>43.050000000000004</v>
          </cell>
          <cell r="EN241">
            <v>43.455999999999996</v>
          </cell>
          <cell r="ES241">
            <v>69.085999999999999</v>
          </cell>
          <cell r="ET241">
            <v>77.888000000000005</v>
          </cell>
          <cell r="EX241">
            <v>2019.914</v>
          </cell>
          <cell r="EY241">
            <v>2306.1120000000001</v>
          </cell>
          <cell r="FA241">
            <v>0.48099999999999998</v>
          </cell>
          <cell r="FB241">
            <v>0.54900000000000004</v>
          </cell>
          <cell r="FC241">
            <v>43.350999999999999</v>
          </cell>
          <cell r="FD241">
            <v>51.655000000000001</v>
          </cell>
          <cell r="FE241">
            <v>20.02</v>
          </cell>
          <cell r="FF241">
            <v>22.431000000000001</v>
          </cell>
          <cell r="FK241">
            <v>1695.4720000000002</v>
          </cell>
          <cell r="FL241">
            <v>1719.001</v>
          </cell>
          <cell r="FM241">
            <v>1704.7449999999999</v>
          </cell>
          <cell r="FN241">
            <v>37.871000000000002</v>
          </cell>
          <cell r="FO241">
            <v>17.957000000000001</v>
          </cell>
          <cell r="FP241">
            <v>197.68899999999999</v>
          </cell>
          <cell r="FQ241">
            <v>1465.4839999999999</v>
          </cell>
          <cell r="FR241">
            <v>1719.001</v>
          </cell>
          <cell r="FS241">
            <v>0</v>
          </cell>
          <cell r="FU241">
            <v>0.2</v>
          </cell>
          <cell r="FV241">
            <v>-485.27</v>
          </cell>
          <cell r="FZ241">
            <v>192.7</v>
          </cell>
          <cell r="GA241">
            <v>0.1</v>
          </cell>
          <cell r="GB241">
            <v>-208.9</v>
          </cell>
          <cell r="GE241">
            <v>0.12</v>
          </cell>
          <cell r="GF241">
            <v>-291.16000000000003</v>
          </cell>
          <cell r="GK241">
            <v>0.05</v>
          </cell>
          <cell r="GL241">
            <v>-85.95</v>
          </cell>
          <cell r="GO241">
            <v>1.4999999999999999E-2</v>
          </cell>
          <cell r="GP241">
            <v>-107.35</v>
          </cell>
          <cell r="GQ241" t="str">
            <v>81-41-337-5</v>
          </cell>
          <cell r="GR241">
            <v>14248</v>
          </cell>
          <cell r="GS241">
            <v>-200</v>
          </cell>
          <cell r="GV241">
            <v>0</v>
          </cell>
          <cell r="GW241">
            <v>0</v>
          </cell>
          <cell r="GX241">
            <v>-592.62</v>
          </cell>
          <cell r="GY241">
            <v>-786.0100000000001</v>
          </cell>
          <cell r="GZ241">
            <v>-1378.6299999999999</v>
          </cell>
          <cell r="HC241">
            <v>2589.5100000000002</v>
          </cell>
          <cell r="HE241">
            <v>0</v>
          </cell>
        </row>
        <row r="242">
          <cell r="B242" t="str">
            <v>81-40-140</v>
          </cell>
          <cell r="C242" t="str">
            <v>CEMI-GTH00174WS</v>
          </cell>
          <cell r="D242" t="str">
            <v>Mary's  Creek 7H</v>
          </cell>
          <cell r="E242">
            <v>0</v>
          </cell>
          <cell r="F242">
            <v>0</v>
          </cell>
          <cell r="H242">
            <v>2.6735000000000002</v>
          </cell>
          <cell r="I242">
            <v>2.6735000000000002</v>
          </cell>
          <cell r="J242">
            <v>0.75590000000000002</v>
          </cell>
          <cell r="K242">
            <v>0.20419999999999999</v>
          </cell>
          <cell r="L242">
            <v>0.1507</v>
          </cell>
          <cell r="M242">
            <v>7.0300000000000001E-2</v>
          </cell>
          <cell r="N242">
            <v>5.5300000000000002E-2</v>
          </cell>
          <cell r="O242">
            <v>9.0700000000000003E-2</v>
          </cell>
          <cell r="P242">
            <v>4.0006000000000004</v>
          </cell>
          <cell r="Q242">
            <v>0.91779999999999995</v>
          </cell>
          <cell r="R242">
            <v>1151.5</v>
          </cell>
          <cell r="T242" t="str">
            <v>PriceTableXTXNGL</v>
          </cell>
          <cell r="Y242">
            <v>41325</v>
          </cell>
          <cell r="Z242">
            <v>14.65</v>
          </cell>
          <cell r="AB242">
            <v>0</v>
          </cell>
          <cell r="AC242">
            <v>0</v>
          </cell>
          <cell r="AE242" t="str">
            <v>Yes</v>
          </cell>
          <cell r="AG242" t="str">
            <v>Yes</v>
          </cell>
          <cell r="AI242">
            <v>1</v>
          </cell>
          <cell r="AK242">
            <v>0</v>
          </cell>
          <cell r="AL242">
            <v>0</v>
          </cell>
          <cell r="AM242">
            <v>0</v>
          </cell>
          <cell r="AN242">
            <v>0</v>
          </cell>
          <cell r="AO242">
            <v>0</v>
          </cell>
          <cell r="AP242">
            <v>0</v>
          </cell>
          <cell r="AQ242">
            <v>0</v>
          </cell>
          <cell r="AR242">
            <v>0</v>
          </cell>
          <cell r="AS242">
            <v>0</v>
          </cell>
          <cell r="AU242">
            <v>0</v>
          </cell>
          <cell r="AV242">
            <v>0</v>
          </cell>
          <cell r="AW242">
            <v>0</v>
          </cell>
          <cell r="AX242">
            <v>0</v>
          </cell>
          <cell r="AY242">
            <v>0</v>
          </cell>
          <cell r="AZ242">
            <v>0</v>
          </cell>
          <cell r="BA242">
            <v>0</v>
          </cell>
          <cell r="BB242">
            <v>0</v>
          </cell>
          <cell r="BC242">
            <v>0</v>
          </cell>
          <cell r="BE242">
            <v>0</v>
          </cell>
          <cell r="BF242">
            <v>0</v>
          </cell>
          <cell r="BG242">
            <v>0</v>
          </cell>
          <cell r="BH242">
            <v>0</v>
          </cell>
          <cell r="BI242">
            <v>0</v>
          </cell>
          <cell r="BJ242">
            <v>0</v>
          </cell>
          <cell r="BK242">
            <v>0</v>
          </cell>
          <cell r="BL242">
            <v>0</v>
          </cell>
          <cell r="BM242">
            <v>0</v>
          </cell>
          <cell r="BO242">
            <v>0</v>
          </cell>
          <cell r="BP242">
            <v>0</v>
          </cell>
          <cell r="BQ242">
            <v>0</v>
          </cell>
          <cell r="BR242">
            <v>0</v>
          </cell>
          <cell r="BS242">
            <v>0</v>
          </cell>
          <cell r="BT242">
            <v>0</v>
          </cell>
          <cell r="BU242">
            <v>0</v>
          </cell>
          <cell r="BV242">
            <v>0</v>
          </cell>
          <cell r="BW242">
            <v>0</v>
          </cell>
          <cell r="CI242">
            <v>0</v>
          </cell>
          <cell r="CJ242">
            <v>0</v>
          </cell>
          <cell r="CK242">
            <v>0</v>
          </cell>
          <cell r="CL242">
            <v>0</v>
          </cell>
          <cell r="CM242">
            <v>0</v>
          </cell>
          <cell r="CN242">
            <v>0</v>
          </cell>
          <cell r="CO242">
            <v>0</v>
          </cell>
          <cell r="CP242">
            <v>0</v>
          </cell>
          <cell r="CQ242">
            <v>0</v>
          </cell>
          <cell r="CS242">
            <v>0</v>
          </cell>
          <cell r="CT242">
            <v>0</v>
          </cell>
          <cell r="CU242">
            <v>0</v>
          </cell>
          <cell r="CV242">
            <v>0</v>
          </cell>
          <cell r="CW242">
            <v>0</v>
          </cell>
          <cell r="CX242">
            <v>0</v>
          </cell>
          <cell r="CY242">
            <v>0</v>
          </cell>
          <cell r="CZ242">
            <v>0</v>
          </cell>
          <cell r="DB242">
            <v>0</v>
          </cell>
          <cell r="DC242">
            <v>0</v>
          </cell>
          <cell r="DD242">
            <v>0</v>
          </cell>
          <cell r="DE242">
            <v>0</v>
          </cell>
          <cell r="DF242">
            <v>0</v>
          </cell>
          <cell r="DG242">
            <v>0</v>
          </cell>
          <cell r="DH242">
            <v>0</v>
          </cell>
          <cell r="DI242">
            <v>0</v>
          </cell>
          <cell r="DJ242">
            <v>0</v>
          </cell>
          <cell r="DL242">
            <v>0.173902</v>
          </cell>
          <cell r="DM242">
            <v>0.173902</v>
          </cell>
          <cell r="DN242">
            <v>0.788246</v>
          </cell>
          <cell r="DO242">
            <v>1.126215</v>
          </cell>
          <cell r="DP242">
            <v>1.0925590000000001</v>
          </cell>
          <cell r="DQ242">
            <v>1.9415899999999999</v>
          </cell>
          <cell r="DS242">
            <v>0</v>
          </cell>
          <cell r="DT242">
            <v>0</v>
          </cell>
          <cell r="DU242">
            <v>0</v>
          </cell>
          <cell r="DV242">
            <v>0</v>
          </cell>
          <cell r="DW242">
            <v>0</v>
          </cell>
          <cell r="DX242">
            <v>0</v>
          </cell>
          <cell r="DY242">
            <v>0</v>
          </cell>
          <cell r="DZ242">
            <v>0</v>
          </cell>
          <cell r="EA242">
            <v>0</v>
          </cell>
          <cell r="EC242">
            <v>0</v>
          </cell>
          <cell r="ED242">
            <v>0</v>
          </cell>
          <cell r="EE242">
            <v>0</v>
          </cell>
          <cell r="EF242">
            <v>0</v>
          </cell>
          <cell r="EG242">
            <v>0</v>
          </cell>
          <cell r="EH242">
            <v>0</v>
          </cell>
          <cell r="EI242">
            <v>0</v>
          </cell>
          <cell r="EJ242">
            <v>0</v>
          </cell>
          <cell r="EK242">
            <v>0</v>
          </cell>
          <cell r="EM242">
            <v>0</v>
          </cell>
          <cell r="EN242">
            <v>0</v>
          </cell>
          <cell r="ES242">
            <v>0</v>
          </cell>
          <cell r="ET242">
            <v>0</v>
          </cell>
          <cell r="EX242">
            <v>0</v>
          </cell>
          <cell r="EY242">
            <v>0</v>
          </cell>
          <cell r="FA242">
            <v>0</v>
          </cell>
          <cell r="FB242">
            <v>0</v>
          </cell>
          <cell r="FC242">
            <v>0</v>
          </cell>
          <cell r="FD242">
            <v>0</v>
          </cell>
          <cell r="FE242">
            <v>0</v>
          </cell>
          <cell r="FF242">
            <v>0</v>
          </cell>
          <cell r="FK242">
            <v>0</v>
          </cell>
          <cell r="FL242">
            <v>0</v>
          </cell>
          <cell r="FM242">
            <v>0</v>
          </cell>
          <cell r="FN242">
            <v>0</v>
          </cell>
          <cell r="FO242">
            <v>0</v>
          </cell>
          <cell r="FP242">
            <v>0</v>
          </cell>
          <cell r="FQ242">
            <v>0</v>
          </cell>
          <cell r="FR242">
            <v>0</v>
          </cell>
          <cell r="FS242">
            <v>0</v>
          </cell>
          <cell r="FU242">
            <v>0.2</v>
          </cell>
          <cell r="FV242">
            <v>0</v>
          </cell>
          <cell r="FZ242">
            <v>3.8</v>
          </cell>
          <cell r="GA242">
            <v>0.15</v>
          </cell>
          <cell r="GB242">
            <v>0</v>
          </cell>
          <cell r="GE242">
            <v>0.12</v>
          </cell>
          <cell r="GF242">
            <v>0</v>
          </cell>
          <cell r="GK242">
            <v>0.05</v>
          </cell>
          <cell r="GL242">
            <v>0</v>
          </cell>
          <cell r="GO242">
            <v>1.4999999999999999E-2</v>
          </cell>
          <cell r="GP242">
            <v>0</v>
          </cell>
          <cell r="GQ242" t="str">
            <v>81-41-337-7</v>
          </cell>
          <cell r="GR242">
            <v>0</v>
          </cell>
          <cell r="GV242">
            <v>0</v>
          </cell>
          <cell r="GW242">
            <v>0</v>
          </cell>
          <cell r="GX242">
            <v>0</v>
          </cell>
          <cell r="GY242">
            <v>0</v>
          </cell>
          <cell r="GZ242">
            <v>0</v>
          </cell>
          <cell r="HC242">
            <v>0</v>
          </cell>
          <cell r="HE242">
            <v>0</v>
          </cell>
        </row>
        <row r="243">
          <cell r="B243" t="str">
            <v>81-40-141</v>
          </cell>
          <cell r="C243" t="str">
            <v>CEMI-GTH00174WS</v>
          </cell>
          <cell r="D243" t="str">
            <v>Mary's Creek 8H</v>
          </cell>
          <cell r="E243">
            <v>1776</v>
          </cell>
          <cell r="F243">
            <v>2029</v>
          </cell>
          <cell r="H243">
            <v>2.6438000000000001</v>
          </cell>
          <cell r="I243">
            <v>2.6438000000000001</v>
          </cell>
          <cell r="J243">
            <v>0.74370000000000003</v>
          </cell>
          <cell r="K243">
            <v>0.20380000000000001</v>
          </cell>
          <cell r="L243">
            <v>0.14649999999999999</v>
          </cell>
          <cell r="M243">
            <v>7.3700000000000002E-2</v>
          </cell>
          <cell r="N243">
            <v>5.8599999999999999E-2</v>
          </cell>
          <cell r="O243">
            <v>0.21429999999999999</v>
          </cell>
          <cell r="P243">
            <v>4.0843999999999996</v>
          </cell>
          <cell r="Q243">
            <v>0.83540000000000003</v>
          </cell>
          <cell r="R243">
            <v>1163.0999999999999</v>
          </cell>
          <cell r="T243" t="str">
            <v>PriceTableXTXNGL</v>
          </cell>
          <cell r="Y243">
            <v>41402</v>
          </cell>
          <cell r="Z243">
            <v>14.65</v>
          </cell>
          <cell r="AB243">
            <v>1641.78</v>
          </cell>
          <cell r="AC243">
            <v>1883.9059999999999</v>
          </cell>
          <cell r="AE243" t="str">
            <v>Yes</v>
          </cell>
          <cell r="AG243" t="str">
            <v>Yes</v>
          </cell>
          <cell r="AI243">
            <v>1</v>
          </cell>
          <cell r="AK243">
            <v>4539.9390000000003</v>
          </cell>
          <cell r="AL243">
            <v>4539.9390000000003</v>
          </cell>
          <cell r="AM243">
            <v>1277.0830000000001</v>
          </cell>
          <cell r="AN243">
            <v>349.96600000000001</v>
          </cell>
          <cell r="AO243">
            <v>251.57</v>
          </cell>
          <cell r="AP243">
            <v>126.55800000000001</v>
          </cell>
          <cell r="AQ243">
            <v>100.628</v>
          </cell>
          <cell r="AR243">
            <v>367.99599999999998</v>
          </cell>
          <cell r="AS243">
            <v>11553.679000000002</v>
          </cell>
          <cell r="AU243">
            <v>4340.5379999999996</v>
          </cell>
          <cell r="AV243">
            <v>4340.5379999999996</v>
          </cell>
          <cell r="AW243">
            <v>1220.992</v>
          </cell>
          <cell r="AX243">
            <v>334.59500000000003</v>
          </cell>
          <cell r="AY243">
            <v>240.52099999999999</v>
          </cell>
          <cell r="AZ243">
            <v>120.999</v>
          </cell>
          <cell r="BA243">
            <v>96.207999999999998</v>
          </cell>
          <cell r="BB243">
            <v>351.83300000000003</v>
          </cell>
          <cell r="BC243">
            <v>11046.224</v>
          </cell>
          <cell r="BE243">
            <v>30.620999999999999</v>
          </cell>
          <cell r="BF243">
            <v>3672.57</v>
          </cell>
          <cell r="BG243">
            <v>1251.865</v>
          </cell>
          <cell r="BH243">
            <v>309.98700000000002</v>
          </cell>
          <cell r="BI243">
            <v>267.65600000000001</v>
          </cell>
          <cell r="BJ243">
            <v>123.857</v>
          </cell>
          <cell r="BK243">
            <v>98.94</v>
          </cell>
          <cell r="BL243">
            <v>369.36599999999999</v>
          </cell>
          <cell r="BM243">
            <v>6124.8620000000001</v>
          </cell>
          <cell r="BO243">
            <v>30.620999999999999</v>
          </cell>
          <cell r="BP243">
            <v>3672.57</v>
          </cell>
          <cell r="BQ243">
            <v>1251.865</v>
          </cell>
          <cell r="BR243">
            <v>309.98700000000002</v>
          </cell>
          <cell r="BS243">
            <v>267.65600000000001</v>
          </cell>
          <cell r="BT243">
            <v>123.857</v>
          </cell>
          <cell r="BU243">
            <v>98.94</v>
          </cell>
          <cell r="BV243">
            <v>369.36599999999999</v>
          </cell>
          <cell r="BW243">
            <v>6124.8620000000001</v>
          </cell>
          <cell r="CI243">
            <v>30.620999999999999</v>
          </cell>
          <cell r="CJ243">
            <v>3672.57</v>
          </cell>
          <cell r="CK243">
            <v>1251.865</v>
          </cell>
          <cell r="CL243">
            <v>309.98700000000002</v>
          </cell>
          <cell r="CM243">
            <v>267.65600000000001</v>
          </cell>
          <cell r="CN243">
            <v>123.857</v>
          </cell>
          <cell r="CO243">
            <v>98.94</v>
          </cell>
          <cell r="CP243">
            <v>369.36599999999999</v>
          </cell>
          <cell r="CQ243">
            <v>6124.8620000000001</v>
          </cell>
          <cell r="CS243">
            <v>1.8169999999999999</v>
          </cell>
          <cell r="CT243">
            <v>138.11000000000001</v>
          </cell>
          <cell r="CU243">
            <v>45.7</v>
          </cell>
          <cell r="CV243">
            <v>9.5269999999999992</v>
          </cell>
          <cell r="CW243">
            <v>8.5380000000000003</v>
          </cell>
          <cell r="CX243">
            <v>3.4060000000000001</v>
          </cell>
          <cell r="CY243">
            <v>2.7450000000000001</v>
          </cell>
          <cell r="CZ243">
            <v>9.0329999999999995</v>
          </cell>
          <cell r="DB243">
            <v>1.829</v>
          </cell>
          <cell r="DC243">
            <v>243.63800000000001</v>
          </cell>
          <cell r="DD243">
            <v>114.625</v>
          </cell>
          <cell r="DE243">
            <v>30.884</v>
          </cell>
          <cell r="DF243">
            <v>27.766999999999999</v>
          </cell>
          <cell r="DG243">
            <v>13.585000000000001</v>
          </cell>
          <cell r="DH243">
            <v>10.968999999999999</v>
          </cell>
          <cell r="DI243">
            <v>42.828000000000003</v>
          </cell>
          <cell r="DJ243">
            <v>486.125</v>
          </cell>
          <cell r="DL243">
            <v>0.173902</v>
          </cell>
          <cell r="DM243">
            <v>0.173902</v>
          </cell>
          <cell r="DN243">
            <v>0.788246</v>
          </cell>
          <cell r="DO243">
            <v>1.126215</v>
          </cell>
          <cell r="DP243">
            <v>1.0925590000000001</v>
          </cell>
          <cell r="DQ243">
            <v>1.9415899999999999</v>
          </cell>
          <cell r="DS243">
            <v>5.33</v>
          </cell>
          <cell r="DT243">
            <v>638.66999999999996</v>
          </cell>
          <cell r="DU243">
            <v>986.78</v>
          </cell>
          <cell r="DV243">
            <v>349.11</v>
          </cell>
          <cell r="DW243">
            <v>292.43</v>
          </cell>
          <cell r="DX243">
            <v>240.48</v>
          </cell>
          <cell r="DY243">
            <v>192.1</v>
          </cell>
          <cell r="DZ243">
            <v>717.16</v>
          </cell>
          <cell r="EA243">
            <v>3422.0599999999995</v>
          </cell>
          <cell r="EC243">
            <v>5.33</v>
          </cell>
          <cell r="ED243">
            <v>638.66999999999996</v>
          </cell>
          <cell r="EE243">
            <v>986.78</v>
          </cell>
          <cell r="EF243">
            <v>349.11</v>
          </cell>
          <cell r="EG243">
            <v>292.43</v>
          </cell>
          <cell r="EH243">
            <v>240.48</v>
          </cell>
          <cell r="EI243">
            <v>192.1</v>
          </cell>
          <cell r="EJ243">
            <v>717.16</v>
          </cell>
          <cell r="EK243">
            <v>3422.0599999999995</v>
          </cell>
          <cell r="EM243">
            <v>36.6</v>
          </cell>
          <cell r="EN243">
            <v>36.944000000000003</v>
          </cell>
          <cell r="ES243">
            <v>58.798000000000002</v>
          </cell>
          <cell r="ET243">
            <v>66.290000000000006</v>
          </cell>
          <cell r="EX243">
            <v>1717.202</v>
          </cell>
          <cell r="EY243">
            <v>1962.71</v>
          </cell>
          <cell r="FA243">
            <v>0.40899999999999997</v>
          </cell>
          <cell r="FB243">
            <v>0.46700000000000003</v>
          </cell>
          <cell r="FC243">
            <v>36.853999999999999</v>
          </cell>
          <cell r="FD243">
            <v>43.963000000000001</v>
          </cell>
          <cell r="FE243">
            <v>17.02</v>
          </cell>
          <cell r="FF243">
            <v>19.091000000000001</v>
          </cell>
          <cell r="FK243">
            <v>1439.6410000000001</v>
          </cell>
          <cell r="FL243">
            <v>1459.62</v>
          </cell>
          <cell r="FM243">
            <v>1447.5150000000001</v>
          </cell>
          <cell r="FN243">
            <v>32.156999999999996</v>
          </cell>
          <cell r="FO243">
            <v>15.247</v>
          </cell>
          <cell r="FP243">
            <v>167.86</v>
          </cell>
          <cell r="FQ243">
            <v>1244.356</v>
          </cell>
          <cell r="FR243">
            <v>1459.62</v>
          </cell>
          <cell r="FS243">
            <v>0</v>
          </cell>
          <cell r="FU243">
            <v>0.2</v>
          </cell>
          <cell r="FV243">
            <v>-413.01</v>
          </cell>
          <cell r="FZ243">
            <v>190</v>
          </cell>
          <cell r="GA243">
            <v>0.1</v>
          </cell>
          <cell r="GB243">
            <v>-177.6</v>
          </cell>
          <cell r="GE243">
            <v>0.12</v>
          </cell>
          <cell r="GF243">
            <v>-247.8</v>
          </cell>
          <cell r="GK243">
            <v>0.05</v>
          </cell>
          <cell r="GL243">
            <v>-72.98</v>
          </cell>
          <cell r="GO243">
            <v>1.4999999999999999E-2</v>
          </cell>
          <cell r="GP243">
            <v>-91.87</v>
          </cell>
          <cell r="GQ243" t="str">
            <v>81-41-337-8</v>
          </cell>
          <cell r="GR243">
            <v>12126</v>
          </cell>
          <cell r="GV243">
            <v>0</v>
          </cell>
          <cell r="GW243">
            <v>0</v>
          </cell>
          <cell r="GX243">
            <v>-504.88</v>
          </cell>
          <cell r="GY243">
            <v>-498.38</v>
          </cell>
          <cell r="GZ243">
            <v>-1003.2600000000001</v>
          </cell>
          <cell r="HC243">
            <v>2418.7999999999993</v>
          </cell>
          <cell r="HE243">
            <v>0</v>
          </cell>
        </row>
        <row r="244">
          <cell r="B244" t="str">
            <v>81-40-144</v>
          </cell>
          <cell r="C244" t="str">
            <v>CEMI-GTH00174WS</v>
          </cell>
          <cell r="D244" t="str">
            <v>Mary's Creek 6H</v>
          </cell>
          <cell r="E244">
            <v>7713</v>
          </cell>
          <cell r="F244">
            <v>8764</v>
          </cell>
          <cell r="H244">
            <v>2.6698</v>
          </cell>
          <cell r="I244">
            <v>2.6698</v>
          </cell>
          <cell r="J244">
            <v>0.73929999999999996</v>
          </cell>
          <cell r="K244">
            <v>0.1923</v>
          </cell>
          <cell r="L244">
            <v>0.1457</v>
          </cell>
          <cell r="M244">
            <v>6.54E-2</v>
          </cell>
          <cell r="N244">
            <v>4.9500000000000002E-2</v>
          </cell>
          <cell r="O244">
            <v>0.1948</v>
          </cell>
          <cell r="P244">
            <v>4.0568</v>
          </cell>
          <cell r="Q244">
            <v>1.0152000000000001</v>
          </cell>
          <cell r="R244">
            <v>1156.4000000000001</v>
          </cell>
          <cell r="T244" t="str">
            <v>PriceTableXTXNGL</v>
          </cell>
          <cell r="Y244">
            <v>41368</v>
          </cell>
          <cell r="Z244">
            <v>14.65</v>
          </cell>
          <cell r="AB244">
            <v>7131.4189999999999</v>
          </cell>
          <cell r="AC244">
            <v>8137.2849999999999</v>
          </cell>
          <cell r="AE244" t="str">
            <v>Yes</v>
          </cell>
          <cell r="AG244" t="str">
            <v>Yes</v>
          </cell>
          <cell r="AI244">
            <v>1</v>
          </cell>
          <cell r="AK244">
            <v>19914.117999999999</v>
          </cell>
          <cell r="AL244">
            <v>19914.117999999999</v>
          </cell>
          <cell r="AM244">
            <v>5514.4610000000002</v>
          </cell>
          <cell r="AN244">
            <v>1434.3710000000001</v>
          </cell>
          <cell r="AO244">
            <v>1086.7809999999999</v>
          </cell>
          <cell r="AP244">
            <v>487.82100000000003</v>
          </cell>
          <cell r="AQ244">
            <v>369.22199999999998</v>
          </cell>
          <cell r="AR244">
            <v>1453.019</v>
          </cell>
          <cell r="AS244">
            <v>50173.911000000007</v>
          </cell>
          <cell r="AU244">
            <v>19039.462</v>
          </cell>
          <cell r="AV244">
            <v>19039.462</v>
          </cell>
          <cell r="AW244">
            <v>5272.2579999999998</v>
          </cell>
          <cell r="AX244">
            <v>1371.3720000000001</v>
          </cell>
          <cell r="AY244">
            <v>1039.048</v>
          </cell>
          <cell r="AZ244">
            <v>466.39499999999998</v>
          </cell>
          <cell r="BA244">
            <v>353.005</v>
          </cell>
          <cell r="BB244">
            <v>1389.2</v>
          </cell>
          <cell r="BC244">
            <v>47970.201999999997</v>
          </cell>
          <cell r="BE244">
            <v>134.31899999999999</v>
          </cell>
          <cell r="BF244">
            <v>16109.467000000001</v>
          </cell>
          <cell r="BG244">
            <v>5405.57</v>
          </cell>
          <cell r="BH244">
            <v>1270.5150000000001</v>
          </cell>
          <cell r="BI244">
            <v>1156.27</v>
          </cell>
          <cell r="BJ244">
            <v>477.411</v>
          </cell>
          <cell r="BK244">
            <v>363.02800000000002</v>
          </cell>
          <cell r="BL244">
            <v>1458.4280000000001</v>
          </cell>
          <cell r="BM244">
            <v>26375.007999999998</v>
          </cell>
          <cell r="BO244">
            <v>134.31899999999999</v>
          </cell>
          <cell r="BP244">
            <v>16109.468000000001</v>
          </cell>
          <cell r="BQ244">
            <v>5405.57</v>
          </cell>
          <cell r="BR244">
            <v>1270.5160000000001</v>
          </cell>
          <cell r="BS244">
            <v>1156.27</v>
          </cell>
          <cell r="BT244">
            <v>477.411</v>
          </cell>
          <cell r="BU244">
            <v>363.02800000000002</v>
          </cell>
          <cell r="BV244">
            <v>1458.4269999999999</v>
          </cell>
          <cell r="BW244">
            <v>26375.008999999998</v>
          </cell>
          <cell r="CI244">
            <v>134.31899999999999</v>
          </cell>
          <cell r="CJ244">
            <v>16109.467000000001</v>
          </cell>
          <cell r="CK244">
            <v>5405.57</v>
          </cell>
          <cell r="CL244">
            <v>1270.5150000000001</v>
          </cell>
          <cell r="CM244">
            <v>1156.27</v>
          </cell>
          <cell r="CN244">
            <v>477.411</v>
          </cell>
          <cell r="CO244">
            <v>363.02800000000002</v>
          </cell>
          <cell r="CP244">
            <v>1458.4280000000001</v>
          </cell>
          <cell r="CQ244">
            <v>26375.007999999998</v>
          </cell>
          <cell r="CS244">
            <v>7.9690000000000003</v>
          </cell>
          <cell r="CT244">
            <v>605.80799999999999</v>
          </cell>
          <cell r="CU244">
            <v>197.33199999999999</v>
          </cell>
          <cell r="CV244">
            <v>39.046999999999997</v>
          </cell>
          <cell r="CW244">
            <v>36.886000000000003</v>
          </cell>
          <cell r="CX244">
            <v>13.129</v>
          </cell>
          <cell r="CY244">
            <v>10.071999999999999</v>
          </cell>
          <cell r="CZ244">
            <v>35.667999999999999</v>
          </cell>
          <cell r="DB244">
            <v>8.0229999999999997</v>
          </cell>
          <cell r="DC244">
            <v>1068.702</v>
          </cell>
          <cell r="DD244">
            <v>494.95</v>
          </cell>
          <cell r="DE244">
            <v>126.581</v>
          </cell>
          <cell r="DF244">
            <v>119.95099999999999</v>
          </cell>
          <cell r="DG244">
            <v>52.362000000000002</v>
          </cell>
          <cell r="DH244">
            <v>40.249000000000002</v>
          </cell>
          <cell r="DI244">
            <v>169.10499999999999</v>
          </cell>
          <cell r="DJ244">
            <v>2079.9229999999998</v>
          </cell>
          <cell r="DL244">
            <v>0.173902</v>
          </cell>
          <cell r="DM244">
            <v>0.173902</v>
          </cell>
          <cell r="DN244">
            <v>0.788246</v>
          </cell>
          <cell r="DO244">
            <v>1.126215</v>
          </cell>
          <cell r="DP244">
            <v>1.0925590000000001</v>
          </cell>
          <cell r="DQ244">
            <v>1.9415899999999999</v>
          </cell>
          <cell r="DS244">
            <v>23.36</v>
          </cell>
          <cell r="DT244">
            <v>2801.47</v>
          </cell>
          <cell r="DU244">
            <v>4260.92</v>
          </cell>
          <cell r="DV244">
            <v>1430.87</v>
          </cell>
          <cell r="DW244">
            <v>1263.29</v>
          </cell>
          <cell r="DX244">
            <v>926.94</v>
          </cell>
          <cell r="DY244">
            <v>704.85</v>
          </cell>
          <cell r="DZ244">
            <v>2831.67</v>
          </cell>
          <cell r="EA244">
            <v>14243.37</v>
          </cell>
          <cell r="EC244">
            <v>23.36</v>
          </cell>
          <cell r="ED244">
            <v>2801.47</v>
          </cell>
          <cell r="EE244">
            <v>4260.92</v>
          </cell>
          <cell r="EF244">
            <v>1430.87</v>
          </cell>
          <cell r="EG244">
            <v>1263.29</v>
          </cell>
          <cell r="EH244">
            <v>926.94</v>
          </cell>
          <cell r="EI244">
            <v>704.85</v>
          </cell>
          <cell r="EJ244">
            <v>2831.67</v>
          </cell>
          <cell r="EK244">
            <v>14243.37</v>
          </cell>
          <cell r="EM244">
            <v>158.941</v>
          </cell>
          <cell r="EN244">
            <v>160.43699999999998</v>
          </cell>
          <cell r="ES244">
            <v>253.97</v>
          </cell>
          <cell r="ET244">
            <v>286.33</v>
          </cell>
          <cell r="EX244">
            <v>7459.03</v>
          </cell>
          <cell r="EY244">
            <v>8477.67</v>
          </cell>
          <cell r="FA244">
            <v>1.778</v>
          </cell>
          <cell r="FB244">
            <v>2.0169999999999999</v>
          </cell>
          <cell r="FC244">
            <v>160.084</v>
          </cell>
          <cell r="FD244">
            <v>189.89400000000001</v>
          </cell>
          <cell r="FE244">
            <v>73.929000000000002</v>
          </cell>
          <cell r="FF244">
            <v>82.460999999999999</v>
          </cell>
          <cell r="FK244">
            <v>6237.31</v>
          </cell>
          <cell r="FL244">
            <v>6323.8689999999997</v>
          </cell>
          <cell r="FM244">
            <v>6271.4229999999998</v>
          </cell>
          <cell r="FN244">
            <v>139.322</v>
          </cell>
          <cell r="FO244">
            <v>66.058999999999997</v>
          </cell>
          <cell r="FP244">
            <v>727.25900000000001</v>
          </cell>
          <cell r="FQ244">
            <v>5391.2290000000003</v>
          </cell>
          <cell r="FR244">
            <v>6323.8689999999997</v>
          </cell>
          <cell r="FS244">
            <v>0</v>
          </cell>
          <cell r="FU244">
            <v>0.2</v>
          </cell>
          <cell r="FV244">
            <v>-1783.93</v>
          </cell>
          <cell r="FZ244">
            <v>184.7</v>
          </cell>
          <cell r="GA244">
            <v>0.1</v>
          </cell>
          <cell r="GB244">
            <v>-771.3</v>
          </cell>
          <cell r="GE244">
            <v>0.12</v>
          </cell>
          <cell r="GF244">
            <v>-1070.3599999999999</v>
          </cell>
          <cell r="GK244">
            <v>0.05</v>
          </cell>
          <cell r="GL244">
            <v>-316.19</v>
          </cell>
          <cell r="GO244">
            <v>1.4999999999999999E-2</v>
          </cell>
          <cell r="GP244">
            <v>-395.63</v>
          </cell>
          <cell r="GQ244" t="str">
            <v>81-41-144</v>
          </cell>
          <cell r="GR244">
            <v>0</v>
          </cell>
          <cell r="GS244">
            <v>-200</v>
          </cell>
          <cell r="GV244">
            <v>0</v>
          </cell>
          <cell r="GW244">
            <v>0</v>
          </cell>
          <cell r="GX244">
            <v>-2179.56</v>
          </cell>
          <cell r="GY244">
            <v>-2357.85</v>
          </cell>
          <cell r="GZ244">
            <v>-4537.41</v>
          </cell>
          <cell r="HC244">
            <v>9705.9600000000009</v>
          </cell>
          <cell r="HE244">
            <v>0</v>
          </cell>
        </row>
        <row r="245">
          <cell r="B245" t="str">
            <v>81-40-179</v>
          </cell>
          <cell r="C245" t="str">
            <v>CEMI-GTH00174WS</v>
          </cell>
          <cell r="D245" t="str">
            <v>Chesapeake Ward</v>
          </cell>
          <cell r="E245">
            <v>47050</v>
          </cell>
          <cell r="F245">
            <v>52122</v>
          </cell>
          <cell r="H245">
            <v>2.4958999999999998</v>
          </cell>
          <cell r="I245">
            <v>2.4958999999999998</v>
          </cell>
          <cell r="J245">
            <v>0.6552</v>
          </cell>
          <cell r="K245">
            <v>0.16589999999999999</v>
          </cell>
          <cell r="L245">
            <v>0.14449999999999999</v>
          </cell>
          <cell r="M245">
            <v>5.9799999999999999E-2</v>
          </cell>
          <cell r="N245">
            <v>4.0500000000000001E-2</v>
          </cell>
          <cell r="O245">
            <v>6.7100000000000007E-2</v>
          </cell>
          <cell r="P245">
            <v>3.6288999999999998</v>
          </cell>
          <cell r="Q245">
            <v>1.4819</v>
          </cell>
          <cell r="R245">
            <v>1127.5999999999999</v>
          </cell>
          <cell r="T245" t="str">
            <v>PriceTableXTXNGL</v>
          </cell>
          <cell r="Y245">
            <v>41435</v>
          </cell>
          <cell r="Z245">
            <v>14.65</v>
          </cell>
          <cell r="AB245">
            <v>43539.398999999998</v>
          </cell>
          <cell r="AC245">
            <v>48394.745999999999</v>
          </cell>
          <cell r="AE245" t="str">
            <v>Yes</v>
          </cell>
          <cell r="AG245" t="str">
            <v>Yes</v>
          </cell>
          <cell r="AI245">
            <v>1</v>
          </cell>
          <cell r="AK245">
            <v>113662.19500000001</v>
          </cell>
          <cell r="AL245">
            <v>113662.19500000001</v>
          </cell>
          <cell r="AM245">
            <v>29837.522000000001</v>
          </cell>
          <cell r="AN245">
            <v>7555.0140000000001</v>
          </cell>
          <cell r="AO245">
            <v>6580.4669999999996</v>
          </cell>
          <cell r="AP245">
            <v>2723.2660000000001</v>
          </cell>
          <cell r="AQ245">
            <v>1844.3520000000001</v>
          </cell>
          <cell r="AR245">
            <v>3055.7049999999999</v>
          </cell>
          <cell r="AS245">
            <v>278920.71600000007</v>
          </cell>
          <cell r="AU245">
            <v>108669.986</v>
          </cell>
          <cell r="AV245">
            <v>108669.986</v>
          </cell>
          <cell r="AW245">
            <v>28527.013999999999</v>
          </cell>
          <cell r="AX245">
            <v>7223.1859999999997</v>
          </cell>
          <cell r="AY245">
            <v>6291.4430000000002</v>
          </cell>
          <cell r="AZ245">
            <v>2603.6559999999999</v>
          </cell>
          <cell r="BA245">
            <v>1763.346</v>
          </cell>
          <cell r="BB245">
            <v>2921.4940000000001</v>
          </cell>
          <cell r="BC245">
            <v>266670.11099999998</v>
          </cell>
          <cell r="BE245">
            <v>766.64099999999996</v>
          </cell>
          <cell r="BF245">
            <v>91946.698000000004</v>
          </cell>
          <cell r="BG245">
            <v>29248.335999999999</v>
          </cell>
          <cell r="BH245">
            <v>6691.9629999999997</v>
          </cell>
          <cell r="BI245">
            <v>7001.2259999999997</v>
          </cell>
          <cell r="BJ245">
            <v>2665.154</v>
          </cell>
          <cell r="BK245">
            <v>1813.413</v>
          </cell>
          <cell r="BL245">
            <v>3067.0790000000002</v>
          </cell>
          <cell r="BM245">
            <v>143200.51</v>
          </cell>
          <cell r="BO245">
            <v>766.64099999999996</v>
          </cell>
          <cell r="BP245">
            <v>91946.698999999993</v>
          </cell>
          <cell r="BQ245">
            <v>29248.334999999999</v>
          </cell>
          <cell r="BR245">
            <v>6691.9629999999997</v>
          </cell>
          <cell r="BS245">
            <v>7001.2259999999997</v>
          </cell>
          <cell r="BT245">
            <v>2665.154</v>
          </cell>
          <cell r="BU245">
            <v>1813.414</v>
          </cell>
          <cell r="BV245">
            <v>3067.0790000000002</v>
          </cell>
          <cell r="BW245">
            <v>143200.511</v>
          </cell>
          <cell r="CI245">
            <v>766.64099999999996</v>
          </cell>
          <cell r="CJ245">
            <v>91946.698000000004</v>
          </cell>
          <cell r="CK245">
            <v>29248.335999999999</v>
          </cell>
          <cell r="CL245">
            <v>6691.9629999999997</v>
          </cell>
          <cell r="CM245">
            <v>7001.2259999999997</v>
          </cell>
          <cell r="CN245">
            <v>2665.154</v>
          </cell>
          <cell r="CO245">
            <v>1813.413</v>
          </cell>
          <cell r="CP245">
            <v>3067.0790000000002</v>
          </cell>
          <cell r="CQ245">
            <v>143200.51</v>
          </cell>
          <cell r="CS245">
            <v>45.481999999999999</v>
          </cell>
          <cell r="CT245">
            <v>3457.721</v>
          </cell>
          <cell r="CU245">
            <v>1067.72</v>
          </cell>
          <cell r="CV245">
            <v>205.66499999999999</v>
          </cell>
          <cell r="CW245">
            <v>223.346</v>
          </cell>
          <cell r="CX245">
            <v>73.293000000000006</v>
          </cell>
          <cell r="CY245">
            <v>50.314</v>
          </cell>
          <cell r="CZ245">
            <v>75.010999999999996</v>
          </cell>
          <cell r="DB245">
            <v>45.790999999999997</v>
          </cell>
          <cell r="DC245">
            <v>6099.7439999999997</v>
          </cell>
          <cell r="DD245">
            <v>2678.0650000000001</v>
          </cell>
          <cell r="DE245">
            <v>666.72</v>
          </cell>
          <cell r="DF245">
            <v>726.30700000000002</v>
          </cell>
          <cell r="DG245">
            <v>292.31400000000002</v>
          </cell>
          <cell r="DH245">
            <v>201.053</v>
          </cell>
          <cell r="DI245">
            <v>355.62799999999999</v>
          </cell>
          <cell r="DJ245">
            <v>11065.622000000001</v>
          </cell>
          <cell r="DL245">
            <v>0.173902</v>
          </cell>
          <cell r="DM245">
            <v>0.173902</v>
          </cell>
          <cell r="DN245">
            <v>0.788246</v>
          </cell>
          <cell r="DO245">
            <v>1.126215</v>
          </cell>
          <cell r="DP245">
            <v>1.0925590000000001</v>
          </cell>
          <cell r="DQ245">
            <v>1.9415899999999999</v>
          </cell>
          <cell r="DS245">
            <v>133.32</v>
          </cell>
          <cell r="DT245">
            <v>15989.71</v>
          </cell>
          <cell r="DU245">
            <v>23054.880000000001</v>
          </cell>
          <cell r="DV245">
            <v>7536.59</v>
          </cell>
          <cell r="DW245">
            <v>7649.25</v>
          </cell>
          <cell r="DX245">
            <v>5174.6400000000003</v>
          </cell>
          <cell r="DY245">
            <v>3520.91</v>
          </cell>
          <cell r="DZ245">
            <v>5955.01</v>
          </cell>
          <cell r="EA245">
            <v>69014.31</v>
          </cell>
          <cell r="EC245">
            <v>133.32</v>
          </cell>
          <cell r="ED245">
            <v>15989.71</v>
          </cell>
          <cell r="EE245">
            <v>23054.880000000001</v>
          </cell>
          <cell r="EF245">
            <v>7536.59</v>
          </cell>
          <cell r="EG245">
            <v>7649.25</v>
          </cell>
          <cell r="EH245">
            <v>5174.6400000000003</v>
          </cell>
          <cell r="EI245">
            <v>3520.91</v>
          </cell>
          <cell r="EJ245">
            <v>5955.01</v>
          </cell>
          <cell r="EK245">
            <v>69014.31</v>
          </cell>
          <cell r="EM245">
            <v>969.26100000000008</v>
          </cell>
          <cell r="EN245">
            <v>978.36099999999999</v>
          </cell>
          <cell r="ES245">
            <v>1510.4369999999999</v>
          </cell>
          <cell r="ET245">
            <v>1702.8889999999999</v>
          </cell>
          <cell r="EX245">
            <v>45539.563000000002</v>
          </cell>
          <cell r="EY245">
            <v>50419.110999999997</v>
          </cell>
          <cell r="FA245">
            <v>10.853999999999999</v>
          </cell>
          <cell r="FB245">
            <v>11.997</v>
          </cell>
          <cell r="FC245">
            <v>977.35900000000004</v>
          </cell>
          <cell r="FD245">
            <v>1129.356</v>
          </cell>
          <cell r="FE245">
            <v>451.35700000000003</v>
          </cell>
          <cell r="FF245">
            <v>490.41899999999998</v>
          </cell>
          <cell r="FK245">
            <v>38375.127999999997</v>
          </cell>
          <cell r="FL245">
            <v>38907.682999999997</v>
          </cell>
          <cell r="FM245">
            <v>38585.01</v>
          </cell>
          <cell r="FN245">
            <v>857.178</v>
          </cell>
          <cell r="FO245">
            <v>406.43</v>
          </cell>
          <cell r="FP245">
            <v>4474.47</v>
          </cell>
          <cell r="FQ245">
            <v>33169.605000000003</v>
          </cell>
          <cell r="FR245">
            <v>38907.682999999997</v>
          </cell>
          <cell r="FS245">
            <v>0</v>
          </cell>
          <cell r="FU245">
            <v>0.2</v>
          </cell>
          <cell r="FV245">
            <v>-10609.54</v>
          </cell>
          <cell r="FZ245">
            <v>131.4</v>
          </cell>
          <cell r="GA245">
            <v>0.15</v>
          </cell>
          <cell r="GB245">
            <v>-7057.5</v>
          </cell>
          <cell r="GE245">
            <v>0.12</v>
          </cell>
          <cell r="GF245">
            <v>-6365.72</v>
          </cell>
          <cell r="GK245">
            <v>0.05</v>
          </cell>
          <cell r="GL245">
            <v>-1945.38</v>
          </cell>
          <cell r="GO245">
            <v>1.4999999999999999E-2</v>
          </cell>
          <cell r="GP245">
            <v>-2148.0100000000002</v>
          </cell>
          <cell r="GQ245" t="str">
            <v>81-41-179</v>
          </cell>
          <cell r="GR245">
            <v>554</v>
          </cell>
          <cell r="GS245">
            <v>-200</v>
          </cell>
          <cell r="GT245">
            <v>0.15</v>
          </cell>
          <cell r="GU245">
            <v>-84.6</v>
          </cell>
          <cell r="GV245">
            <v>0</v>
          </cell>
          <cell r="GW245">
            <v>0</v>
          </cell>
          <cell r="GX245">
            <v>-12757.550000000001</v>
          </cell>
          <cell r="GY245">
            <v>-15653.200000000003</v>
          </cell>
          <cell r="GZ245">
            <v>-28410.75</v>
          </cell>
          <cell r="HC245">
            <v>40603.56</v>
          </cell>
          <cell r="HE245">
            <v>0</v>
          </cell>
        </row>
        <row r="246">
          <cell r="B246" t="str">
            <v>81-40-226</v>
          </cell>
          <cell r="C246" t="str">
            <v>CEMI-GTH00174WS</v>
          </cell>
          <cell r="D246" t="str">
            <v>Bosler</v>
          </cell>
          <cell r="E246">
            <v>9266</v>
          </cell>
          <cell r="F246">
            <v>11146</v>
          </cell>
          <cell r="H246">
            <v>3.121</v>
          </cell>
          <cell r="I246">
            <v>3.121</v>
          </cell>
          <cell r="J246">
            <v>1.0507</v>
          </cell>
          <cell r="K246">
            <v>0.32579999999999998</v>
          </cell>
          <cell r="L246">
            <v>0.20330000000000001</v>
          </cell>
          <cell r="M246">
            <v>0.11409999999999999</v>
          </cell>
          <cell r="N246">
            <v>0.1055</v>
          </cell>
          <cell r="O246">
            <v>0.2984</v>
          </cell>
          <cell r="P246">
            <v>5.2187999999999999</v>
          </cell>
          <cell r="Q246">
            <v>0.54159999999999997</v>
          </cell>
          <cell r="R246">
            <v>1224.2</v>
          </cell>
          <cell r="T246" t="str">
            <v>PriceTableXTXNGL</v>
          </cell>
          <cell r="Y246">
            <v>41379</v>
          </cell>
          <cell r="Z246">
            <v>14.65</v>
          </cell>
          <cell r="AB246">
            <v>8550.2119999999995</v>
          </cell>
          <cell r="AC246">
            <v>10348.948</v>
          </cell>
          <cell r="AE246" t="str">
            <v>Yes</v>
          </cell>
          <cell r="AG246" t="str">
            <v>Yes</v>
          </cell>
          <cell r="AI246">
            <v>1</v>
          </cell>
          <cell r="AK246">
            <v>27911.109</v>
          </cell>
          <cell r="AL246">
            <v>27911.109</v>
          </cell>
          <cell r="AM246">
            <v>9396.4120000000003</v>
          </cell>
          <cell r="AN246">
            <v>2913.63</v>
          </cell>
          <cell r="AO246">
            <v>1818.1120000000001</v>
          </cell>
          <cell r="AP246">
            <v>1020.397</v>
          </cell>
          <cell r="AQ246">
            <v>943.48699999999997</v>
          </cell>
          <cell r="AR246">
            <v>2668.5920000000001</v>
          </cell>
          <cell r="AS246">
            <v>74582.847999999998</v>
          </cell>
          <cell r="AU246">
            <v>26685.212</v>
          </cell>
          <cell r="AV246">
            <v>26685.212</v>
          </cell>
          <cell r="AW246">
            <v>8983.7080000000005</v>
          </cell>
          <cell r="AX246">
            <v>2785.6590000000001</v>
          </cell>
          <cell r="AY246">
            <v>1738.258</v>
          </cell>
          <cell r="AZ246">
            <v>975.57899999999995</v>
          </cell>
          <cell r="BA246">
            <v>902.04700000000003</v>
          </cell>
          <cell r="BB246">
            <v>2551.3829999999998</v>
          </cell>
          <cell r="BC246">
            <v>71307.058000000005</v>
          </cell>
          <cell r="BE246">
            <v>188.25800000000001</v>
          </cell>
          <cell r="BF246">
            <v>22578.61</v>
          </cell>
          <cell r="BG246">
            <v>9210.866</v>
          </cell>
          <cell r="BH246">
            <v>2580.79</v>
          </cell>
          <cell r="BI246">
            <v>1934.3630000000001</v>
          </cell>
          <cell r="BJ246">
            <v>998.62300000000005</v>
          </cell>
          <cell r="BK246">
            <v>927.66</v>
          </cell>
          <cell r="BL246">
            <v>2678.5250000000001</v>
          </cell>
          <cell r="BM246">
            <v>41097.695000000007</v>
          </cell>
          <cell r="BO246">
            <v>188.25800000000001</v>
          </cell>
          <cell r="BP246">
            <v>22578.609</v>
          </cell>
          <cell r="BQ246">
            <v>9210.866</v>
          </cell>
          <cell r="BR246">
            <v>2580.79</v>
          </cell>
          <cell r="BS246">
            <v>1934.3630000000001</v>
          </cell>
          <cell r="BT246">
            <v>998.62199999999996</v>
          </cell>
          <cell r="BU246">
            <v>927.65899999999999</v>
          </cell>
          <cell r="BV246">
            <v>2678.5250000000001</v>
          </cell>
          <cell r="BW246">
            <v>41097.692000000003</v>
          </cell>
          <cell r="CI246">
            <v>188.25800000000001</v>
          </cell>
          <cell r="CJ246">
            <v>22578.61</v>
          </cell>
          <cell r="CK246">
            <v>9210.866</v>
          </cell>
          <cell r="CL246">
            <v>2580.79</v>
          </cell>
          <cell r="CM246">
            <v>1934.3630000000001</v>
          </cell>
          <cell r="CN246">
            <v>998.62300000000005</v>
          </cell>
          <cell r="CO246">
            <v>927.66</v>
          </cell>
          <cell r="CP246">
            <v>2678.5250000000001</v>
          </cell>
          <cell r="CQ246">
            <v>41097.695000000007</v>
          </cell>
          <cell r="CS246">
            <v>11.169</v>
          </cell>
          <cell r="CT246">
            <v>849.08500000000004</v>
          </cell>
          <cell r="CU246">
            <v>336.24599999999998</v>
          </cell>
          <cell r="CV246">
            <v>79.316000000000003</v>
          </cell>
          <cell r="CW246">
            <v>61.707999999999998</v>
          </cell>
          <cell r="CX246">
            <v>27.462</v>
          </cell>
          <cell r="CY246">
            <v>25.738</v>
          </cell>
          <cell r="CZ246">
            <v>65.507999999999996</v>
          </cell>
          <cell r="DB246">
            <v>11.244</v>
          </cell>
          <cell r="DC246">
            <v>1497.865</v>
          </cell>
          <cell r="DD246">
            <v>843.375</v>
          </cell>
          <cell r="DE246">
            <v>257.12400000000002</v>
          </cell>
          <cell r="DF246">
            <v>200.67099999999999</v>
          </cell>
          <cell r="DG246">
            <v>109.529</v>
          </cell>
          <cell r="DH246">
            <v>102.85</v>
          </cell>
          <cell r="DI246">
            <v>310.57499999999999</v>
          </cell>
          <cell r="DJ246">
            <v>3333.2329999999997</v>
          </cell>
          <cell r="DL246">
            <v>0.173902</v>
          </cell>
          <cell r="DM246">
            <v>0.173902</v>
          </cell>
          <cell r="DN246">
            <v>0.788246</v>
          </cell>
          <cell r="DO246">
            <v>1.126215</v>
          </cell>
          <cell r="DP246">
            <v>1.0925590000000001</v>
          </cell>
          <cell r="DQ246">
            <v>1.9415899999999999</v>
          </cell>
          <cell r="DS246">
            <v>32.74</v>
          </cell>
          <cell r="DT246">
            <v>3926.47</v>
          </cell>
          <cell r="DU246">
            <v>7260.43</v>
          </cell>
          <cell r="DV246">
            <v>2906.52</v>
          </cell>
          <cell r="DW246">
            <v>2113.41</v>
          </cell>
          <cell r="DX246">
            <v>1938.91</v>
          </cell>
          <cell r="DY246">
            <v>1801.13</v>
          </cell>
          <cell r="DZ246">
            <v>5200.6000000000004</v>
          </cell>
          <cell r="EA246">
            <v>25180.21</v>
          </cell>
          <cell r="EC246">
            <v>32.74</v>
          </cell>
          <cell r="ED246">
            <v>3926.47</v>
          </cell>
          <cell r="EE246">
            <v>7260.43</v>
          </cell>
          <cell r="EF246">
            <v>2906.52</v>
          </cell>
          <cell r="EG246">
            <v>2113.41</v>
          </cell>
          <cell r="EH246">
            <v>1938.91</v>
          </cell>
          <cell r="EI246">
            <v>1801.13</v>
          </cell>
          <cell r="EJ246">
            <v>5200.6000000000004</v>
          </cell>
          <cell r="EK246">
            <v>25180.21</v>
          </cell>
          <cell r="EM246">
            <v>191.078</v>
          </cell>
          <cell r="EN246">
            <v>192.88600000000002</v>
          </cell>
          <cell r="ES246">
            <v>322.99799999999999</v>
          </cell>
          <cell r="ET246">
            <v>364.15300000000002</v>
          </cell>
          <cell r="EX246">
            <v>8943.0020000000004</v>
          </cell>
          <cell r="EY246">
            <v>10781.847</v>
          </cell>
          <cell r="FA246">
            <v>2.1309999999999998</v>
          </cell>
          <cell r="FB246">
            <v>2.5659999999999998</v>
          </cell>
          <cell r="FC246">
            <v>191.93199999999999</v>
          </cell>
          <cell r="FD246">
            <v>241.50700000000001</v>
          </cell>
          <cell r="FE246">
            <v>88.637</v>
          </cell>
          <cell r="FF246">
            <v>104.873</v>
          </cell>
          <cell r="FK246">
            <v>7255.7279999999992</v>
          </cell>
          <cell r="FL246">
            <v>7356.42</v>
          </cell>
          <cell r="FM246">
            <v>7295.4110000000001</v>
          </cell>
          <cell r="FN246">
            <v>162.07</v>
          </cell>
          <cell r="FO246">
            <v>76.844999999999999</v>
          </cell>
          <cell r="FP246">
            <v>846.005</v>
          </cell>
          <cell r="FQ246">
            <v>6271.5</v>
          </cell>
          <cell r="FR246">
            <v>7356.42</v>
          </cell>
          <cell r="FS246">
            <v>0</v>
          </cell>
          <cell r="FU246">
            <v>0.2</v>
          </cell>
          <cell r="FV246">
            <v>-2268.79</v>
          </cell>
          <cell r="FZ246">
            <v>190.6</v>
          </cell>
          <cell r="GA246">
            <v>0.1</v>
          </cell>
          <cell r="GB246">
            <v>-926.6</v>
          </cell>
          <cell r="GE246">
            <v>0.12</v>
          </cell>
          <cell r="GF246">
            <v>-1361.27</v>
          </cell>
          <cell r="GK246">
            <v>0.05</v>
          </cell>
          <cell r="GL246">
            <v>-367.82</v>
          </cell>
          <cell r="GO246">
            <v>1.4999999999999999E-2</v>
          </cell>
          <cell r="GP246">
            <v>-616.47</v>
          </cell>
          <cell r="GQ246" t="str">
            <v>81-41-226</v>
          </cell>
          <cell r="GR246">
            <v>205</v>
          </cell>
          <cell r="GS246">
            <v>-200</v>
          </cell>
          <cell r="GT246">
            <v>0.15</v>
          </cell>
          <cell r="GU246">
            <v>-31.35</v>
          </cell>
          <cell r="GV246">
            <v>0</v>
          </cell>
          <cell r="GW246">
            <v>0</v>
          </cell>
          <cell r="GX246">
            <v>-2885.26</v>
          </cell>
          <cell r="GY246">
            <v>-2887.04</v>
          </cell>
          <cell r="GZ246">
            <v>-5772.3</v>
          </cell>
          <cell r="HC246">
            <v>19407.91</v>
          </cell>
          <cell r="HE246">
            <v>0</v>
          </cell>
        </row>
        <row r="247">
          <cell r="B247" t="str">
            <v>81-40-335</v>
          </cell>
          <cell r="C247" t="str">
            <v>CEMI-GTH00174WS</v>
          </cell>
          <cell r="D247" t="str">
            <v>Benbrook #1</v>
          </cell>
          <cell r="E247">
            <v>5435</v>
          </cell>
          <cell r="F247">
            <v>6238</v>
          </cell>
          <cell r="H247">
            <v>2.5819000000000001</v>
          </cell>
          <cell r="I247">
            <v>2.5819000000000001</v>
          </cell>
          <cell r="J247">
            <v>0.83099999999999996</v>
          </cell>
          <cell r="K247">
            <v>0.24990000000000001</v>
          </cell>
          <cell r="L247">
            <v>0.17949999999999999</v>
          </cell>
          <cell r="M247">
            <v>9.5299999999999996E-2</v>
          </cell>
          <cell r="N247">
            <v>7.6999999999999999E-2</v>
          </cell>
          <cell r="O247">
            <v>0.2356</v>
          </cell>
          <cell r="P247">
            <v>4.2502000000000004</v>
          </cell>
          <cell r="Q247">
            <v>1.0385</v>
          </cell>
          <cell r="R247">
            <v>1167.5</v>
          </cell>
          <cell r="T247" t="str">
            <v>PriceTableXTXNGL</v>
          </cell>
          <cell r="Y247">
            <v>41400</v>
          </cell>
          <cell r="Z247">
            <v>14.65</v>
          </cell>
          <cell r="AB247">
            <v>5023.4570000000003</v>
          </cell>
          <cell r="AC247">
            <v>5791.9189999999999</v>
          </cell>
          <cell r="AE247" t="str">
            <v>Yes</v>
          </cell>
          <cell r="AG247" t="str">
            <v>Yes</v>
          </cell>
          <cell r="AI247">
            <v>1</v>
          </cell>
          <cell r="AK247">
            <v>13565.896000000001</v>
          </cell>
          <cell r="AL247">
            <v>13565.896000000001</v>
          </cell>
          <cell r="AM247">
            <v>4366.2650000000003</v>
          </cell>
          <cell r="AN247">
            <v>1313.0319999999999</v>
          </cell>
          <cell r="AO247">
            <v>943.13400000000001</v>
          </cell>
          <cell r="AP247">
            <v>500.72800000000001</v>
          </cell>
          <cell r="AQ247">
            <v>404.57600000000002</v>
          </cell>
          <cell r="AR247">
            <v>1237.8969999999999</v>
          </cell>
          <cell r="AS247">
            <v>35897.423999999999</v>
          </cell>
          <cell r="AU247">
            <v>12970.064</v>
          </cell>
          <cell r="AV247">
            <v>12970.064</v>
          </cell>
          <cell r="AW247">
            <v>4174.4930000000004</v>
          </cell>
          <cell r="AX247">
            <v>1255.3620000000001</v>
          </cell>
          <cell r="AY247">
            <v>901.71100000000001</v>
          </cell>
          <cell r="AZ247">
            <v>478.73500000000001</v>
          </cell>
          <cell r="BA247">
            <v>386.80599999999998</v>
          </cell>
          <cell r="BB247">
            <v>1183.5260000000001</v>
          </cell>
          <cell r="BC247">
            <v>34320.760999999999</v>
          </cell>
          <cell r="BE247">
            <v>91.501000000000005</v>
          </cell>
          <cell r="BF247">
            <v>10974.092000000001</v>
          </cell>
          <cell r="BG247">
            <v>4280.0469999999996</v>
          </cell>
          <cell r="BH247">
            <v>1163.037</v>
          </cell>
          <cell r="BI247">
            <v>1003.439</v>
          </cell>
          <cell r="BJ247">
            <v>490.04300000000001</v>
          </cell>
          <cell r="BK247">
            <v>397.78899999999999</v>
          </cell>
          <cell r="BL247">
            <v>1242.5050000000001</v>
          </cell>
          <cell r="BM247">
            <v>19642.453000000001</v>
          </cell>
          <cell r="BO247">
            <v>91.501000000000005</v>
          </cell>
          <cell r="BP247">
            <v>10974.093000000001</v>
          </cell>
          <cell r="BQ247">
            <v>4280.0469999999996</v>
          </cell>
          <cell r="BR247">
            <v>1163.037</v>
          </cell>
          <cell r="BS247">
            <v>1003.44</v>
          </cell>
          <cell r="BT247">
            <v>490.04300000000001</v>
          </cell>
          <cell r="BU247">
            <v>397.78899999999999</v>
          </cell>
          <cell r="BV247">
            <v>1242.5039999999999</v>
          </cell>
          <cell r="BW247">
            <v>19642.454000000002</v>
          </cell>
          <cell r="CI247">
            <v>91.501000000000005</v>
          </cell>
          <cell r="CJ247">
            <v>10974.092000000001</v>
          </cell>
          <cell r="CK247">
            <v>4280.0469999999996</v>
          </cell>
          <cell r="CL247">
            <v>1163.037</v>
          </cell>
          <cell r="CM247">
            <v>1003.439</v>
          </cell>
          <cell r="CN247">
            <v>490.04300000000001</v>
          </cell>
          <cell r="CO247">
            <v>397.78899999999999</v>
          </cell>
          <cell r="CP247">
            <v>1242.5050000000001</v>
          </cell>
          <cell r="CQ247">
            <v>19642.453000000001</v>
          </cell>
          <cell r="CS247">
            <v>5.4279999999999999</v>
          </cell>
          <cell r="CT247">
            <v>412.68799999999999</v>
          </cell>
          <cell r="CU247">
            <v>156.244</v>
          </cell>
          <cell r="CV247">
            <v>35.744</v>
          </cell>
          <cell r="CW247">
            <v>32.011000000000003</v>
          </cell>
          <cell r="CX247">
            <v>13.476000000000001</v>
          </cell>
          <cell r="CY247">
            <v>11.037000000000001</v>
          </cell>
          <cell r="CZ247">
            <v>30.388000000000002</v>
          </cell>
          <cell r="DB247">
            <v>5.4649999999999999</v>
          </cell>
          <cell r="DC247">
            <v>728.02099999999996</v>
          </cell>
          <cell r="DD247">
            <v>391.89400000000001</v>
          </cell>
          <cell r="DE247">
            <v>115.873</v>
          </cell>
          <cell r="DF247">
            <v>104.09699999999999</v>
          </cell>
          <cell r="DG247">
            <v>53.747999999999998</v>
          </cell>
          <cell r="DH247">
            <v>44.103000000000002</v>
          </cell>
          <cell r="DI247">
            <v>144.06800000000001</v>
          </cell>
          <cell r="DJ247">
            <v>1587.2690000000002</v>
          </cell>
          <cell r="DL247">
            <v>0.173902</v>
          </cell>
          <cell r="DM247">
            <v>0.173902</v>
          </cell>
          <cell r="DN247">
            <v>0.788246</v>
          </cell>
          <cell r="DO247">
            <v>1.126215</v>
          </cell>
          <cell r="DP247">
            <v>1.0925590000000001</v>
          </cell>
          <cell r="DQ247">
            <v>1.9415899999999999</v>
          </cell>
          <cell r="DS247">
            <v>15.91</v>
          </cell>
          <cell r="DT247">
            <v>1908.42</v>
          </cell>
          <cell r="DU247">
            <v>3373.73</v>
          </cell>
          <cell r="DV247">
            <v>1309.83</v>
          </cell>
          <cell r="DW247">
            <v>1096.32</v>
          </cell>
          <cell r="DX247">
            <v>951.46</v>
          </cell>
          <cell r="DY247">
            <v>772.34</v>
          </cell>
          <cell r="DZ247">
            <v>2412.4299999999998</v>
          </cell>
          <cell r="EA247">
            <v>11840.44</v>
          </cell>
          <cell r="EC247">
            <v>15.91</v>
          </cell>
          <cell r="ED247">
            <v>1908.42</v>
          </cell>
          <cell r="EE247">
            <v>3373.73</v>
          </cell>
          <cell r="EF247">
            <v>1309.83</v>
          </cell>
          <cell r="EG247">
            <v>1096.32</v>
          </cell>
          <cell r="EH247">
            <v>951.46</v>
          </cell>
          <cell r="EI247">
            <v>772.34</v>
          </cell>
          <cell r="EJ247">
            <v>2412.4299999999998</v>
          </cell>
          <cell r="EK247">
            <v>11840.44</v>
          </cell>
          <cell r="EM247">
            <v>112.012</v>
          </cell>
          <cell r="EN247">
            <v>113.06700000000001</v>
          </cell>
          <cell r="ES247">
            <v>180.77</v>
          </cell>
          <cell r="ET247">
            <v>203.803</v>
          </cell>
          <cell r="EX247">
            <v>5254.23</v>
          </cell>
          <cell r="EY247">
            <v>6034.1970000000001</v>
          </cell>
          <cell r="FA247">
            <v>1.252</v>
          </cell>
          <cell r="FB247">
            <v>1.4359999999999999</v>
          </cell>
          <cell r="FC247">
            <v>112.765</v>
          </cell>
          <cell r="FD247">
            <v>135.16200000000001</v>
          </cell>
          <cell r="FE247">
            <v>52.076000000000001</v>
          </cell>
          <cell r="FF247">
            <v>58.694000000000003</v>
          </cell>
          <cell r="FK247">
            <v>4333.8609999999999</v>
          </cell>
          <cell r="FL247">
            <v>4394.0050000000001</v>
          </cell>
          <cell r="FM247">
            <v>4357.5640000000003</v>
          </cell>
          <cell r="FN247">
            <v>96.805000000000007</v>
          </cell>
          <cell r="FO247">
            <v>45.9</v>
          </cell>
          <cell r="FP247">
            <v>505.32</v>
          </cell>
          <cell r="FQ247">
            <v>3745.98</v>
          </cell>
          <cell r="FR247">
            <v>4394.0050000000001</v>
          </cell>
          <cell r="FS247">
            <v>0</v>
          </cell>
          <cell r="FU247">
            <v>0.2</v>
          </cell>
          <cell r="FV247">
            <v>-1269.76</v>
          </cell>
          <cell r="FZ247">
            <v>206.2</v>
          </cell>
          <cell r="GA247">
            <v>0.1</v>
          </cell>
          <cell r="GB247">
            <v>-543.5</v>
          </cell>
          <cell r="GE247">
            <v>0.12</v>
          </cell>
          <cell r="GF247">
            <v>-761.85</v>
          </cell>
          <cell r="GK247">
            <v>0.05</v>
          </cell>
          <cell r="GL247">
            <v>-219.7</v>
          </cell>
          <cell r="GO247">
            <v>1.4999999999999999E-2</v>
          </cell>
          <cell r="GP247">
            <v>-294.64</v>
          </cell>
          <cell r="GQ247" t="str">
            <v>81-41-335</v>
          </cell>
          <cell r="GR247">
            <v>141</v>
          </cell>
          <cell r="GS247">
            <v>-200</v>
          </cell>
          <cell r="GT247">
            <v>0.15</v>
          </cell>
          <cell r="GU247">
            <v>-21.6</v>
          </cell>
          <cell r="GV247">
            <v>0</v>
          </cell>
          <cell r="GW247">
            <v>0</v>
          </cell>
          <cell r="GX247">
            <v>-1564.4</v>
          </cell>
          <cell r="GY247">
            <v>-1746.6499999999999</v>
          </cell>
          <cell r="GZ247">
            <v>-3311.0499999999997</v>
          </cell>
          <cell r="HC247">
            <v>8529.3900000000012</v>
          </cell>
          <cell r="HE247">
            <v>0</v>
          </cell>
        </row>
        <row r="250">
          <cell r="B250" t="str">
            <v>72-40-096</v>
          </cell>
          <cell r="C250" t="str">
            <v>Chief-PUR01184</v>
          </cell>
          <cell r="D250" t="str">
            <v>Red Oak CDP</v>
          </cell>
          <cell r="E250">
            <v>6048</v>
          </cell>
          <cell r="F250">
            <v>7434</v>
          </cell>
          <cell r="H250">
            <v>3.3452000000000002</v>
          </cell>
          <cell r="I250">
            <v>3.3452000000000002</v>
          </cell>
          <cell r="J250">
            <v>1.2741</v>
          </cell>
          <cell r="K250">
            <v>0.22470000000000001</v>
          </cell>
          <cell r="L250">
            <v>0.40860000000000002</v>
          </cell>
          <cell r="M250">
            <v>0.127</v>
          </cell>
          <cell r="N250">
            <v>0.13789999999999999</v>
          </cell>
          <cell r="O250">
            <v>0.1893</v>
          </cell>
          <cell r="P250">
            <v>5.7068000000000003</v>
          </cell>
          <cell r="Q250">
            <v>0.53500000000000003</v>
          </cell>
          <cell r="R250">
            <v>1249.4000000000001</v>
          </cell>
          <cell r="T250" t="str">
            <v>PriceTableXTXNGL</v>
          </cell>
          <cell r="Y250">
            <v>41221</v>
          </cell>
          <cell r="Z250">
            <v>14.65</v>
          </cell>
          <cell r="AB250">
            <v>5755.0860000000002</v>
          </cell>
          <cell r="AC250">
            <v>7103.82</v>
          </cell>
          <cell r="AE250" t="str">
            <v>Yes</v>
          </cell>
          <cell r="AG250" t="str">
            <v>Yes</v>
          </cell>
          <cell r="AI250">
            <v>0.95</v>
          </cell>
          <cell r="AK250">
            <v>20136.330999999998</v>
          </cell>
          <cell r="AL250">
            <v>20136.330999999998</v>
          </cell>
          <cell r="AM250">
            <v>7669.4070000000002</v>
          </cell>
          <cell r="AN250">
            <v>1352.575</v>
          </cell>
          <cell r="AO250">
            <v>2459.5549999999998</v>
          </cell>
          <cell r="AP250">
            <v>764.47299999999996</v>
          </cell>
          <cell r="AQ250">
            <v>830.08500000000004</v>
          </cell>
          <cell r="AR250">
            <v>1139.4860000000001</v>
          </cell>
          <cell r="AS250">
            <v>54488.242999999988</v>
          </cell>
          <cell r="AU250">
            <v>19251.914000000001</v>
          </cell>
          <cell r="AV250">
            <v>19251.914000000001</v>
          </cell>
          <cell r="AW250">
            <v>7332.5550000000003</v>
          </cell>
          <cell r="AX250">
            <v>1293.1679999999999</v>
          </cell>
          <cell r="AY250">
            <v>2351.5279999999998</v>
          </cell>
          <cell r="AZ250">
            <v>730.89599999999996</v>
          </cell>
          <cell r="BA250">
            <v>793.62599999999998</v>
          </cell>
          <cell r="BB250">
            <v>1089.4380000000001</v>
          </cell>
          <cell r="BC250">
            <v>52095.038999999997</v>
          </cell>
          <cell r="BE250">
            <v>135.81800000000001</v>
          </cell>
          <cell r="BF250">
            <v>16289.226000000001</v>
          </cell>
          <cell r="BG250">
            <v>7517.9629999999997</v>
          </cell>
          <cell r="BH250">
            <v>1198.0630000000001</v>
          </cell>
          <cell r="BI250">
            <v>2616.8209999999999</v>
          </cell>
          <cell r="BJ250">
            <v>748.16</v>
          </cell>
          <cell r="BK250">
            <v>816.16</v>
          </cell>
          <cell r="BL250">
            <v>1143.7280000000001</v>
          </cell>
          <cell r="BM250">
            <v>30465.938999999998</v>
          </cell>
          <cell r="BO250">
            <v>135.81800000000001</v>
          </cell>
          <cell r="BP250">
            <v>16289.226000000001</v>
          </cell>
          <cell r="BQ250">
            <v>7517.9629999999997</v>
          </cell>
          <cell r="BR250">
            <v>1198.0630000000001</v>
          </cell>
          <cell r="BS250">
            <v>2616.8209999999999</v>
          </cell>
          <cell r="BT250">
            <v>748.16</v>
          </cell>
          <cell r="BU250">
            <v>816.16</v>
          </cell>
          <cell r="BV250">
            <v>1143.7270000000001</v>
          </cell>
          <cell r="BW250">
            <v>30465.937999999998</v>
          </cell>
          <cell r="CI250">
            <v>129.02699999999999</v>
          </cell>
          <cell r="CJ250">
            <v>15474.764999999999</v>
          </cell>
          <cell r="CK250">
            <v>7142.0649999999996</v>
          </cell>
          <cell r="CL250">
            <v>1138.1600000000001</v>
          </cell>
          <cell r="CM250">
            <v>2485.98</v>
          </cell>
          <cell r="CN250">
            <v>710.75199999999995</v>
          </cell>
          <cell r="CO250">
            <v>775.35199999999998</v>
          </cell>
          <cell r="CP250">
            <v>1086.5419999999999</v>
          </cell>
          <cell r="CQ250">
            <v>28942.643</v>
          </cell>
          <cell r="CS250">
            <v>8.0579999999999998</v>
          </cell>
          <cell r="CT250">
            <v>612.56799999999998</v>
          </cell>
          <cell r="CU250">
            <v>274.44600000000003</v>
          </cell>
          <cell r="CV250">
            <v>36.82</v>
          </cell>
          <cell r="CW250">
            <v>83.478999999999999</v>
          </cell>
          <cell r="CX250">
            <v>20.574999999999999</v>
          </cell>
          <cell r="CY250">
            <v>22.645</v>
          </cell>
          <cell r="CZ250">
            <v>27.972000000000001</v>
          </cell>
          <cell r="DB250">
            <v>8.1120000000000001</v>
          </cell>
          <cell r="DC250">
            <v>1080.627</v>
          </cell>
          <cell r="DD250">
            <v>688.36699999999996</v>
          </cell>
          <cell r="DE250">
            <v>119.363</v>
          </cell>
          <cell r="DF250">
            <v>271.46899999999999</v>
          </cell>
          <cell r="DG250">
            <v>82.058000000000007</v>
          </cell>
          <cell r="DH250">
            <v>90.488</v>
          </cell>
          <cell r="DI250">
            <v>132.61500000000001</v>
          </cell>
          <cell r="DJ250">
            <v>2473.0990000000002</v>
          </cell>
          <cell r="DL250">
            <v>0.173902</v>
          </cell>
          <cell r="DM250">
            <v>0.173902</v>
          </cell>
          <cell r="DN250">
            <v>0.788246</v>
          </cell>
          <cell r="DO250">
            <v>1.126215</v>
          </cell>
          <cell r="DP250">
            <v>1.0925590000000001</v>
          </cell>
          <cell r="DQ250">
            <v>1.9415899999999999</v>
          </cell>
          <cell r="DS250">
            <v>23.62</v>
          </cell>
          <cell r="DT250">
            <v>2832.73</v>
          </cell>
          <cell r="DU250">
            <v>5926</v>
          </cell>
          <cell r="DV250">
            <v>1349.28</v>
          </cell>
          <cell r="DW250">
            <v>2859.03</v>
          </cell>
          <cell r="DX250">
            <v>1452.62</v>
          </cell>
          <cell r="DY250">
            <v>1584.65</v>
          </cell>
          <cell r="DZ250">
            <v>2220.65</v>
          </cell>
          <cell r="EA250">
            <v>18248.580000000002</v>
          </cell>
          <cell r="EC250">
            <v>22.44</v>
          </cell>
          <cell r="ED250">
            <v>2691.09</v>
          </cell>
          <cell r="EE250">
            <v>5629.7</v>
          </cell>
          <cell r="EF250">
            <v>1281.82</v>
          </cell>
          <cell r="EG250">
            <v>2716.08</v>
          </cell>
          <cell r="EH250">
            <v>1379.99</v>
          </cell>
          <cell r="EI250">
            <v>1505.42</v>
          </cell>
          <cell r="EJ250">
            <v>2109.62</v>
          </cell>
          <cell r="EK250">
            <v>17336.16</v>
          </cell>
          <cell r="EM250">
            <v>136.74100000000001</v>
          </cell>
          <cell r="EN250">
            <v>138.03</v>
          </cell>
          <cell r="EP250">
            <v>154.97499999999999</v>
          </cell>
          <cell r="EQ250">
            <v>157.58699999999999</v>
          </cell>
          <cell r="ES250">
            <v>28.53</v>
          </cell>
          <cell r="ET250">
            <v>33.024999999999999</v>
          </cell>
          <cell r="EX250">
            <v>6019.47</v>
          </cell>
          <cell r="EY250">
            <v>7400.9750000000004</v>
          </cell>
          <cell r="FA250">
            <v>1.4350000000000001</v>
          </cell>
          <cell r="FB250">
            <v>1.7609999999999999</v>
          </cell>
          <cell r="FC250">
            <v>129.18799999999999</v>
          </cell>
          <cell r="FD250">
            <v>165.77699999999999</v>
          </cell>
          <cell r="FE250">
            <v>59.661000000000001</v>
          </cell>
          <cell r="FF250">
            <v>71.988</v>
          </cell>
          <cell r="FK250">
            <v>4632.2590000000009</v>
          </cell>
          <cell r="FL250">
            <v>4696.5439999999999</v>
          </cell>
          <cell r="FM250">
            <v>4657.5940000000001</v>
          </cell>
          <cell r="FN250">
            <v>103.47</v>
          </cell>
          <cell r="FO250">
            <v>49.06</v>
          </cell>
          <cell r="FP250">
            <v>540.11300000000006</v>
          </cell>
          <cell r="FQ250">
            <v>4003.9009999999998</v>
          </cell>
          <cell r="FS250">
            <v>4696.5439999999999</v>
          </cell>
          <cell r="FU250">
            <v>0.08</v>
          </cell>
          <cell r="FV250">
            <v>-568.30999999999995</v>
          </cell>
          <cell r="FY250">
            <v>0</v>
          </cell>
          <cell r="FZ250">
            <v>259.60000000000002</v>
          </cell>
          <cell r="GA250">
            <v>0.1</v>
          </cell>
          <cell r="GB250">
            <v>-604.79999999999995</v>
          </cell>
          <cell r="GE250">
            <v>0.25</v>
          </cell>
          <cell r="GF250">
            <v>-1858.5</v>
          </cell>
          <cell r="GM250">
            <v>0.245</v>
          </cell>
          <cell r="GN250">
            <v>-1821.33</v>
          </cell>
          <cell r="GO250">
            <v>1.2500000000000001E-2</v>
          </cell>
          <cell r="GP250">
            <v>-361.78</v>
          </cell>
          <cell r="GQ250" t="str">
            <v xml:space="preserve"> </v>
          </cell>
          <cell r="GR250">
            <v>0</v>
          </cell>
          <cell r="GS250">
            <v>0</v>
          </cell>
          <cell r="GV250">
            <v>0</v>
          </cell>
          <cell r="GW250">
            <v>0</v>
          </cell>
          <cell r="GX250">
            <v>-5214.7199999999993</v>
          </cell>
          <cell r="GY250">
            <v>0</v>
          </cell>
          <cell r="GZ250">
            <v>-5214.7199999999993</v>
          </cell>
          <cell r="HB250">
            <v>14102.00272636</v>
          </cell>
          <cell r="HC250">
            <v>26223.442726360001</v>
          </cell>
          <cell r="HE250">
            <v>912.42000000000189</v>
          </cell>
          <cell r="HO250">
            <v>4697</v>
          </cell>
          <cell r="HP250">
            <v>4697</v>
          </cell>
          <cell r="HQ250">
            <v>0</v>
          </cell>
          <cell r="HR250">
            <v>14214.49</v>
          </cell>
          <cell r="HS250">
            <v>-112.48727364000001</v>
          </cell>
          <cell r="HU250">
            <v>14102.00272636</v>
          </cell>
          <cell r="HW250">
            <v>14102.00272636</v>
          </cell>
          <cell r="HY250">
            <v>3.0023425008218014</v>
          </cell>
          <cell r="HZ250" t="e">
            <v>#DIV/0!</v>
          </cell>
          <cell r="IA250">
            <v>3.0023425008218014</v>
          </cell>
        </row>
        <row r="255">
          <cell r="B255" t="str">
            <v>72-40-016</v>
          </cell>
          <cell r="C255" t="str">
            <v>EnerVest-PUR01124</v>
          </cell>
          <cell r="D255" t="str">
            <v>Mills MM</v>
          </cell>
          <cell r="E255">
            <v>17735</v>
          </cell>
          <cell r="F255">
            <v>22047</v>
          </cell>
          <cell r="H255">
            <v>3.6168</v>
          </cell>
          <cell r="I255">
            <v>3.6168</v>
          </cell>
          <cell r="J255">
            <v>1.3829</v>
          </cell>
          <cell r="K255">
            <v>0.20799999999999999</v>
          </cell>
          <cell r="L255">
            <v>0.46479999999999999</v>
          </cell>
          <cell r="M255">
            <v>0.1353</v>
          </cell>
          <cell r="N255">
            <v>0.1618</v>
          </cell>
          <cell r="O255">
            <v>0.19500000000000001</v>
          </cell>
          <cell r="P255">
            <v>6.1646000000000001</v>
          </cell>
          <cell r="Q255">
            <v>0.47149999999999997</v>
          </cell>
          <cell r="R255">
            <v>1265.5</v>
          </cell>
          <cell r="T255" t="str">
            <v>PriceTableXTXNGL</v>
          </cell>
          <cell r="Y255">
            <v>41410</v>
          </cell>
          <cell r="Z255">
            <v>14.65</v>
          </cell>
          <cell r="AB255">
            <v>16875.155999999999</v>
          </cell>
          <cell r="AC255">
            <v>21067.787</v>
          </cell>
          <cell r="AE255" t="str">
            <v>Yes</v>
          </cell>
          <cell r="AG255" t="str">
            <v>Yes</v>
          </cell>
          <cell r="AI255">
            <v>0.95</v>
          </cell>
          <cell r="AK255">
            <v>63837.919999999998</v>
          </cell>
          <cell r="AL255">
            <v>63837.919999999998</v>
          </cell>
          <cell r="AM255">
            <v>24408.720000000001</v>
          </cell>
          <cell r="AN255">
            <v>3671.28</v>
          </cell>
          <cell r="AO255">
            <v>8203.9</v>
          </cell>
          <cell r="AP255">
            <v>2388.0970000000002</v>
          </cell>
          <cell r="AQ255">
            <v>2855.8330000000001</v>
          </cell>
          <cell r="AR255">
            <v>3441.8249999999998</v>
          </cell>
          <cell r="AS255">
            <v>172645.49500000002</v>
          </cell>
          <cell r="AU255">
            <v>61034.063999999998</v>
          </cell>
          <cell r="AV255">
            <v>61034.063999999998</v>
          </cell>
          <cell r="AW255">
            <v>23336.652999999998</v>
          </cell>
          <cell r="AX255">
            <v>3510.0320000000002</v>
          </cell>
          <cell r="AY255">
            <v>7843.5730000000003</v>
          </cell>
          <cell r="AZ255">
            <v>2283.2089999999998</v>
          </cell>
          <cell r="BA255">
            <v>2730.4</v>
          </cell>
          <cell r="BB255">
            <v>3290.6550000000002</v>
          </cell>
          <cell r="BC255">
            <v>165062.65</v>
          </cell>
          <cell r="BE255">
            <v>430.58100000000002</v>
          </cell>
          <cell r="BF255">
            <v>51641.498</v>
          </cell>
          <cell r="BG255">
            <v>23926.734</v>
          </cell>
          <cell r="BH255">
            <v>3251.89</v>
          </cell>
          <cell r="BI255">
            <v>8728.4629999999997</v>
          </cell>
          <cell r="BJ255">
            <v>2337.1370000000002</v>
          </cell>
          <cell r="BK255">
            <v>2807.9270000000001</v>
          </cell>
          <cell r="BL255">
            <v>3454.6370000000002</v>
          </cell>
          <cell r="BM255">
            <v>96578.866999999998</v>
          </cell>
          <cell r="BO255">
            <v>430.58100000000002</v>
          </cell>
          <cell r="BP255">
            <v>51641.495999999999</v>
          </cell>
          <cell r="BQ255">
            <v>23926.733</v>
          </cell>
          <cell r="BR255">
            <v>3251.89</v>
          </cell>
          <cell r="BS255">
            <v>8728.4629999999997</v>
          </cell>
          <cell r="BT255">
            <v>2337.1379999999999</v>
          </cell>
          <cell r="BU255">
            <v>2807.9259999999999</v>
          </cell>
          <cell r="BV255">
            <v>3454.6370000000002</v>
          </cell>
          <cell r="BW255">
            <v>96578.864000000016</v>
          </cell>
          <cell r="CI255">
            <v>409.05200000000002</v>
          </cell>
          <cell r="CJ255">
            <v>49059.423000000003</v>
          </cell>
          <cell r="CK255">
            <v>22730.397000000001</v>
          </cell>
          <cell r="CL255">
            <v>3089.2959999999998</v>
          </cell>
          <cell r="CM255">
            <v>8292.0400000000009</v>
          </cell>
          <cell r="CN255">
            <v>2220.2800000000002</v>
          </cell>
          <cell r="CO255">
            <v>2667.5309999999999</v>
          </cell>
          <cell r="CP255">
            <v>3281.9050000000002</v>
          </cell>
          <cell r="CQ255">
            <v>91749.924000000014</v>
          </cell>
          <cell r="CS255">
            <v>25.545000000000002</v>
          </cell>
          <cell r="CT255">
            <v>1942.0150000000001</v>
          </cell>
          <cell r="CU255">
            <v>873.45299999999997</v>
          </cell>
          <cell r="CV255">
            <v>99.941000000000003</v>
          </cell>
          <cell r="CW255">
            <v>278.447</v>
          </cell>
          <cell r="CX255">
            <v>64.272000000000006</v>
          </cell>
          <cell r="CY255">
            <v>77.906999999999996</v>
          </cell>
          <cell r="CZ255">
            <v>84.489000000000004</v>
          </cell>
          <cell r="DB255">
            <v>25.718</v>
          </cell>
          <cell r="DC255">
            <v>3425.8969999999999</v>
          </cell>
          <cell r="DD255">
            <v>2190.8040000000001</v>
          </cell>
          <cell r="DE255">
            <v>323.98599999999999</v>
          </cell>
          <cell r="DF255">
            <v>905.49099999999999</v>
          </cell>
          <cell r="DG255">
            <v>256.33699999999999</v>
          </cell>
          <cell r="DH255">
            <v>311.315</v>
          </cell>
          <cell r="DI255">
            <v>400.565</v>
          </cell>
          <cell r="DJ255">
            <v>7840.1129999999994</v>
          </cell>
          <cell r="DL255">
            <v>0.173902</v>
          </cell>
          <cell r="DM255">
            <v>0.173902</v>
          </cell>
          <cell r="DN255">
            <v>0.788246</v>
          </cell>
          <cell r="DO255">
            <v>1.126215</v>
          </cell>
          <cell r="DP255">
            <v>1.0925590000000001</v>
          </cell>
          <cell r="DQ255">
            <v>1.9415899999999999</v>
          </cell>
          <cell r="DS255">
            <v>74.88</v>
          </cell>
          <cell r="DT255">
            <v>8980.56</v>
          </cell>
          <cell r="DU255">
            <v>18860.150000000001</v>
          </cell>
          <cell r="DV255">
            <v>3662.33</v>
          </cell>
          <cell r="DW255">
            <v>9536.36</v>
          </cell>
          <cell r="DX255">
            <v>4537.76</v>
          </cell>
          <cell r="DY255">
            <v>5451.84</v>
          </cell>
          <cell r="DZ255">
            <v>6707.49</v>
          </cell>
          <cell r="EA255">
            <v>57811.37</v>
          </cell>
          <cell r="EC255">
            <v>71.14</v>
          </cell>
          <cell r="ED255">
            <v>8531.5300000000007</v>
          </cell>
          <cell r="EE255">
            <v>17917.14</v>
          </cell>
          <cell r="EF255">
            <v>3479.21</v>
          </cell>
          <cell r="EG255">
            <v>9059.5400000000009</v>
          </cell>
          <cell r="EH255">
            <v>4310.87</v>
          </cell>
          <cell r="EI255">
            <v>5179.25</v>
          </cell>
          <cell r="EJ255">
            <v>6372.12</v>
          </cell>
          <cell r="EK255">
            <v>54920.800000000003</v>
          </cell>
          <cell r="EM255">
            <v>405.53500000000003</v>
          </cell>
          <cell r="EN255">
            <v>409.35700000000003</v>
          </cell>
          <cell r="EP255">
            <v>459.61</v>
          </cell>
          <cell r="EQ255">
            <v>467.35700000000003</v>
          </cell>
          <cell r="ES255">
            <v>84.613</v>
          </cell>
          <cell r="ET255">
            <v>97.942000000000007</v>
          </cell>
          <cell r="EX255">
            <v>17650.386999999999</v>
          </cell>
          <cell r="EY255">
            <v>21949.058000000001</v>
          </cell>
          <cell r="FA255">
            <v>4.2069999999999999</v>
          </cell>
          <cell r="FB255">
            <v>5.2229999999999999</v>
          </cell>
          <cell r="FC255">
            <v>378.80799999999999</v>
          </cell>
          <cell r="FD255">
            <v>491.64499999999998</v>
          </cell>
          <cell r="FE255">
            <v>174.93899999999999</v>
          </cell>
          <cell r="FF255">
            <v>213.495</v>
          </cell>
          <cell r="FK255">
            <v>13232.231000000002</v>
          </cell>
          <cell r="FL255">
            <v>13415.862999999999</v>
          </cell>
          <cell r="FM255">
            <v>13304.601000000001</v>
          </cell>
          <cell r="FN255">
            <v>295.56599999999997</v>
          </cell>
          <cell r="FO255">
            <v>140.142</v>
          </cell>
          <cell r="FP255">
            <v>1542.854</v>
          </cell>
          <cell r="FQ255">
            <v>11437.300999999999</v>
          </cell>
          <cell r="FS255">
            <v>13415.862999999999</v>
          </cell>
          <cell r="FU255">
            <v>0.104382</v>
          </cell>
          <cell r="FV255">
            <v>-2301.31</v>
          </cell>
          <cell r="FY255">
            <v>0</v>
          </cell>
          <cell r="FZ255">
            <v>248.1</v>
          </cell>
          <cell r="GA255">
            <v>0.195716</v>
          </cell>
          <cell r="GB255">
            <v>-3471.02</v>
          </cell>
          <cell r="GE255">
            <v>0.32619599999999999</v>
          </cell>
          <cell r="GF255">
            <v>-7191.64</v>
          </cell>
          <cell r="GL255">
            <v>-1322.12</v>
          </cell>
          <cell r="GN255">
            <v>-3286.92</v>
          </cell>
          <cell r="GO255">
            <v>1.2500000000000001E-2</v>
          </cell>
          <cell r="GP255">
            <v>-1146.8699999999999</v>
          </cell>
          <cell r="GQ255" t="str">
            <v xml:space="preserve"> </v>
          </cell>
          <cell r="GR255">
            <v>0</v>
          </cell>
          <cell r="GS255">
            <v>0</v>
          </cell>
          <cell r="GV255">
            <v>0</v>
          </cell>
          <cell r="GW255">
            <v>0</v>
          </cell>
          <cell r="GX255">
            <v>-18719.88</v>
          </cell>
          <cell r="GY255">
            <v>0</v>
          </cell>
          <cell r="GZ255">
            <v>-18719.88</v>
          </cell>
          <cell r="HB255">
            <v>44741.81</v>
          </cell>
          <cell r="HC255">
            <v>80942.73</v>
          </cell>
          <cell r="HE255">
            <v>2890.5699999999997</v>
          </cell>
          <cell r="HO255">
            <v>13416</v>
          </cell>
          <cell r="HP255">
            <v>13416</v>
          </cell>
          <cell r="HQ255">
            <v>0</v>
          </cell>
          <cell r="HR255">
            <v>44741.81</v>
          </cell>
          <cell r="HS255">
            <v>-3286.92</v>
          </cell>
          <cell r="HT255">
            <v>-1322.12</v>
          </cell>
          <cell r="HU255">
            <v>40132.769999999997</v>
          </cell>
          <cell r="HV255">
            <v>0</v>
          </cell>
          <cell r="HW255">
            <v>40132.769999999997</v>
          </cell>
          <cell r="HY255">
            <v>2.9914110017889084</v>
          </cell>
          <cell r="HZ255" t="e">
            <v>#DIV/0!</v>
          </cell>
          <cell r="IA255">
            <v>2.9914110017889084</v>
          </cell>
        </row>
        <row r="256">
          <cell r="B256" t="str">
            <v>72-40-112</v>
          </cell>
          <cell r="C256" t="str">
            <v>EnerVest-GTH00100</v>
          </cell>
          <cell r="D256" t="str">
            <v>Cleveland 1H</v>
          </cell>
          <cell r="E256">
            <v>0</v>
          </cell>
          <cell r="F256">
            <v>0</v>
          </cell>
          <cell r="H256">
            <v>2.8559000000000001</v>
          </cell>
          <cell r="I256">
            <v>2.8559000000000001</v>
          </cell>
          <cell r="J256">
            <v>1.0065999999999999</v>
          </cell>
          <cell r="K256">
            <v>0.2114</v>
          </cell>
          <cell r="L256">
            <v>0.30420000000000003</v>
          </cell>
          <cell r="M256">
            <v>0.1104</v>
          </cell>
          <cell r="N256">
            <v>9.9500000000000005E-2</v>
          </cell>
          <cell r="O256">
            <v>0.21829999999999999</v>
          </cell>
          <cell r="P256">
            <v>4.8063000000000002</v>
          </cell>
          <cell r="Q256">
            <v>0</v>
          </cell>
          <cell r="R256">
            <v>1203.9000000000001</v>
          </cell>
          <cell r="T256" t="str">
            <v>PriceTableXTXNGL</v>
          </cell>
          <cell r="Y256">
            <v>40127</v>
          </cell>
          <cell r="Z256">
            <v>14.65</v>
          </cell>
          <cell r="AB256">
            <v>0</v>
          </cell>
          <cell r="AC256">
            <v>0</v>
          </cell>
          <cell r="AE256" t="str">
            <v>Yes</v>
          </cell>
          <cell r="AG256" t="str">
            <v>Yes</v>
          </cell>
          <cell r="AI256">
            <v>1</v>
          </cell>
          <cell r="AK256">
            <v>0</v>
          </cell>
          <cell r="AL256">
            <v>0</v>
          </cell>
          <cell r="AM256">
            <v>0</v>
          </cell>
          <cell r="AN256">
            <v>0</v>
          </cell>
          <cell r="AO256">
            <v>0</v>
          </cell>
          <cell r="AP256">
            <v>0</v>
          </cell>
          <cell r="AQ256">
            <v>0</v>
          </cell>
          <cell r="AR256">
            <v>0</v>
          </cell>
          <cell r="AS256">
            <v>0</v>
          </cell>
          <cell r="AU256">
            <v>0</v>
          </cell>
          <cell r="AV256">
            <v>0</v>
          </cell>
          <cell r="AW256">
            <v>0</v>
          </cell>
          <cell r="AX256">
            <v>0</v>
          </cell>
          <cell r="AY256">
            <v>0</v>
          </cell>
          <cell r="AZ256">
            <v>0</v>
          </cell>
          <cell r="BA256">
            <v>0</v>
          </cell>
          <cell r="BB256">
            <v>0</v>
          </cell>
          <cell r="BC256">
            <v>0</v>
          </cell>
          <cell r="BE256">
            <v>0</v>
          </cell>
          <cell r="BF256">
            <v>0</v>
          </cell>
          <cell r="BG256">
            <v>0</v>
          </cell>
          <cell r="BH256">
            <v>0</v>
          </cell>
          <cell r="BI256">
            <v>0</v>
          </cell>
          <cell r="BJ256">
            <v>0</v>
          </cell>
          <cell r="BK256">
            <v>0</v>
          </cell>
          <cell r="BL256">
            <v>0</v>
          </cell>
          <cell r="BM256">
            <v>0</v>
          </cell>
          <cell r="BO256">
            <v>0</v>
          </cell>
          <cell r="BP256">
            <v>0</v>
          </cell>
          <cell r="BQ256">
            <v>0</v>
          </cell>
          <cell r="BR256">
            <v>0</v>
          </cell>
          <cell r="BS256">
            <v>0</v>
          </cell>
          <cell r="BT256">
            <v>0</v>
          </cell>
          <cell r="BU256">
            <v>0</v>
          </cell>
          <cell r="BV256">
            <v>0</v>
          </cell>
          <cell r="BW256">
            <v>0</v>
          </cell>
          <cell r="CI256">
            <v>0</v>
          </cell>
          <cell r="CJ256">
            <v>0</v>
          </cell>
          <cell r="CK256">
            <v>0</v>
          </cell>
          <cell r="CL256">
            <v>0</v>
          </cell>
          <cell r="CM256">
            <v>0</v>
          </cell>
          <cell r="CN256">
            <v>0</v>
          </cell>
          <cell r="CO256">
            <v>0</v>
          </cell>
          <cell r="CP256">
            <v>0</v>
          </cell>
          <cell r="CQ256">
            <v>0</v>
          </cell>
          <cell r="CS256">
            <v>0</v>
          </cell>
          <cell r="CT256">
            <v>0</v>
          </cell>
          <cell r="CU256">
            <v>0</v>
          </cell>
          <cell r="CV256">
            <v>0</v>
          </cell>
          <cell r="CW256">
            <v>0</v>
          </cell>
          <cell r="CX256">
            <v>0</v>
          </cell>
          <cell r="CY256">
            <v>0</v>
          </cell>
          <cell r="CZ256">
            <v>0</v>
          </cell>
          <cell r="DB256">
            <v>0</v>
          </cell>
          <cell r="DC256">
            <v>0</v>
          </cell>
          <cell r="DD256">
            <v>0</v>
          </cell>
          <cell r="DE256">
            <v>0</v>
          </cell>
          <cell r="DF256">
            <v>0</v>
          </cell>
          <cell r="DG256">
            <v>0</v>
          </cell>
          <cell r="DH256">
            <v>0</v>
          </cell>
          <cell r="DI256">
            <v>0</v>
          </cell>
          <cell r="DJ256">
            <v>0</v>
          </cell>
          <cell r="DL256">
            <v>0.173902</v>
          </cell>
          <cell r="DM256">
            <v>0.173902</v>
          </cell>
          <cell r="DN256">
            <v>0.788246</v>
          </cell>
          <cell r="DO256">
            <v>1.126215</v>
          </cell>
          <cell r="DP256">
            <v>1.0925590000000001</v>
          </cell>
          <cell r="DQ256">
            <v>1.9415899999999999</v>
          </cell>
          <cell r="DS256">
            <v>0</v>
          </cell>
          <cell r="DT256">
            <v>0</v>
          </cell>
          <cell r="DU256">
            <v>0</v>
          </cell>
          <cell r="DV256">
            <v>0</v>
          </cell>
          <cell r="DW256">
            <v>0</v>
          </cell>
          <cell r="DX256">
            <v>0</v>
          </cell>
          <cell r="DY256">
            <v>0</v>
          </cell>
          <cell r="DZ256">
            <v>0</v>
          </cell>
          <cell r="EA256">
            <v>0</v>
          </cell>
          <cell r="EC256">
            <v>0</v>
          </cell>
          <cell r="ED256">
            <v>0</v>
          </cell>
          <cell r="EE256">
            <v>0</v>
          </cell>
          <cell r="EF256">
            <v>0</v>
          </cell>
          <cell r="EG256">
            <v>0</v>
          </cell>
          <cell r="EH256">
            <v>0</v>
          </cell>
          <cell r="EI256">
            <v>0</v>
          </cell>
          <cell r="EJ256">
            <v>0</v>
          </cell>
          <cell r="EK256">
            <v>0</v>
          </cell>
          <cell r="EM256">
            <v>0</v>
          </cell>
          <cell r="EN256">
            <v>0</v>
          </cell>
          <cell r="EP256">
            <v>0</v>
          </cell>
          <cell r="EQ256">
            <v>0</v>
          </cell>
          <cell r="ES256">
            <v>0</v>
          </cell>
          <cell r="ET256">
            <v>0</v>
          </cell>
          <cell r="EX256">
            <v>0</v>
          </cell>
          <cell r="EY256">
            <v>0</v>
          </cell>
          <cell r="FA256">
            <v>0</v>
          </cell>
          <cell r="FB256">
            <v>0</v>
          </cell>
          <cell r="FC256">
            <v>0</v>
          </cell>
          <cell r="FD256">
            <v>0</v>
          </cell>
          <cell r="FE256">
            <v>0</v>
          </cell>
          <cell r="FF256">
            <v>0</v>
          </cell>
          <cell r="FK256">
            <v>0</v>
          </cell>
          <cell r="FL256">
            <v>0</v>
          </cell>
          <cell r="FM256">
            <v>0</v>
          </cell>
          <cell r="FN256">
            <v>0</v>
          </cell>
          <cell r="FO256">
            <v>0</v>
          </cell>
          <cell r="FP256">
            <v>0</v>
          </cell>
          <cell r="FQ256">
            <v>0</v>
          </cell>
          <cell r="FR256">
            <v>0</v>
          </cell>
          <cell r="FS256">
            <v>0</v>
          </cell>
          <cell r="FU256">
            <v>0.3</v>
          </cell>
          <cell r="FV256">
            <v>0</v>
          </cell>
          <cell r="FW256">
            <v>0</v>
          </cell>
          <cell r="FX256">
            <v>0</v>
          </cell>
          <cell r="FY256">
            <v>0</v>
          </cell>
          <cell r="FZ256">
            <v>0</v>
          </cell>
          <cell r="GA256">
            <v>0.15</v>
          </cell>
          <cell r="GB256">
            <v>0</v>
          </cell>
          <cell r="GC256">
            <v>5.0000000000000001E-3</v>
          </cell>
          <cell r="GD256">
            <v>0</v>
          </cell>
          <cell r="GE256">
            <v>0.3</v>
          </cell>
          <cell r="GF256">
            <v>0</v>
          </cell>
          <cell r="GO256">
            <v>1.2500000000000001E-2</v>
          </cell>
          <cell r="GP256">
            <v>0</v>
          </cell>
          <cell r="GQ256" t="str">
            <v>72-41-112</v>
          </cell>
          <cell r="GR256">
            <v>0</v>
          </cell>
          <cell r="GS256">
            <v>-200</v>
          </cell>
          <cell r="GT256">
            <v>0.3</v>
          </cell>
          <cell r="GU256">
            <v>0</v>
          </cell>
          <cell r="GV256">
            <v>0</v>
          </cell>
          <cell r="GW256">
            <v>0</v>
          </cell>
          <cell r="GX256">
            <v>0</v>
          </cell>
          <cell r="GY256">
            <v>-200</v>
          </cell>
          <cell r="GZ256">
            <v>-200</v>
          </cell>
          <cell r="HC256">
            <v>-200</v>
          </cell>
          <cell r="HE256">
            <v>0</v>
          </cell>
        </row>
        <row r="257">
          <cell r="B257" t="str">
            <v>72-10-204</v>
          </cell>
          <cell r="C257" t="str">
            <v>EnerVest-GTH00215</v>
          </cell>
          <cell r="D257" t="str">
            <v>Alexander Ranch CDP</v>
          </cell>
          <cell r="E257">
            <v>73</v>
          </cell>
          <cell r="F257">
            <v>86</v>
          </cell>
          <cell r="H257">
            <v>3.1273</v>
          </cell>
          <cell r="I257">
            <v>3.1273</v>
          </cell>
          <cell r="J257">
            <v>1.071</v>
          </cell>
          <cell r="K257">
            <v>0.2248</v>
          </cell>
          <cell r="L257">
            <v>0.32700000000000001</v>
          </cell>
          <cell r="M257">
            <v>0.1167</v>
          </cell>
          <cell r="N257">
            <v>0.10199999999999999</v>
          </cell>
          <cell r="O257">
            <v>0.17499999999999999</v>
          </cell>
          <cell r="P257">
            <v>5.1437999999999997</v>
          </cell>
          <cell r="Q257">
            <v>0.86699999999999999</v>
          </cell>
          <cell r="R257">
            <v>1212.9000000000001</v>
          </cell>
          <cell r="T257" t="str">
            <v>PriceTableXTXNGL</v>
          </cell>
          <cell r="Y257">
            <v>40959</v>
          </cell>
          <cell r="Z257">
            <v>14.65</v>
          </cell>
          <cell r="AB257">
            <v>69.477999999999994</v>
          </cell>
          <cell r="AC257">
            <v>82.18</v>
          </cell>
          <cell r="AE257" t="str">
            <v>Yes</v>
          </cell>
          <cell r="AG257" t="str">
            <v>Yes</v>
          </cell>
          <cell r="AI257">
            <v>1</v>
          </cell>
          <cell r="AK257">
            <v>227.261</v>
          </cell>
          <cell r="AL257">
            <v>227.261</v>
          </cell>
          <cell r="AM257">
            <v>77.83</v>
          </cell>
          <cell r="AN257">
            <v>16.335999999999999</v>
          </cell>
          <cell r="AO257">
            <v>23.763000000000002</v>
          </cell>
          <cell r="AP257">
            <v>8.4809999999999999</v>
          </cell>
          <cell r="AQ257">
            <v>7.4119999999999999</v>
          </cell>
          <cell r="AR257">
            <v>12.717000000000001</v>
          </cell>
          <cell r="AS257">
            <v>601.06100000000004</v>
          </cell>
          <cell r="AU257">
            <v>217.279</v>
          </cell>
          <cell r="AV257">
            <v>217.279</v>
          </cell>
          <cell r="AW257">
            <v>74.411000000000001</v>
          </cell>
          <cell r="AX257">
            <v>15.619</v>
          </cell>
          <cell r="AY257">
            <v>22.719000000000001</v>
          </cell>
          <cell r="AZ257">
            <v>8.1080000000000005</v>
          </cell>
          <cell r="BA257">
            <v>7.0869999999999997</v>
          </cell>
          <cell r="BB257">
            <v>12.159000000000001</v>
          </cell>
          <cell r="BC257">
            <v>574.66099999999994</v>
          </cell>
          <cell r="BE257">
            <v>1.5329999999999999</v>
          </cell>
          <cell r="BF257">
            <v>183.84200000000001</v>
          </cell>
          <cell r="BG257">
            <v>76.293000000000006</v>
          </cell>
          <cell r="BH257">
            <v>14.47</v>
          </cell>
          <cell r="BI257">
            <v>25.282</v>
          </cell>
          <cell r="BJ257">
            <v>8.3000000000000007</v>
          </cell>
          <cell r="BK257">
            <v>7.2880000000000003</v>
          </cell>
          <cell r="BL257">
            <v>12.763999999999999</v>
          </cell>
          <cell r="BM257">
            <v>329.77200000000005</v>
          </cell>
          <cell r="BO257">
            <v>1.5329999999999999</v>
          </cell>
          <cell r="BP257">
            <v>183.84200000000001</v>
          </cell>
          <cell r="BQ257">
            <v>76.293000000000006</v>
          </cell>
          <cell r="BR257">
            <v>14.47</v>
          </cell>
          <cell r="BS257">
            <v>25.282</v>
          </cell>
          <cell r="BT257">
            <v>8.3000000000000007</v>
          </cell>
          <cell r="BU257">
            <v>7.2880000000000003</v>
          </cell>
          <cell r="BV257">
            <v>12.765000000000001</v>
          </cell>
          <cell r="BW257">
            <v>329.77300000000002</v>
          </cell>
          <cell r="CI257">
            <v>1.5329999999999999</v>
          </cell>
          <cell r="CJ257">
            <v>183.84200000000001</v>
          </cell>
          <cell r="CK257">
            <v>76.293000000000006</v>
          </cell>
          <cell r="CL257">
            <v>14.47</v>
          </cell>
          <cell r="CM257">
            <v>25.282</v>
          </cell>
          <cell r="CN257">
            <v>8.3000000000000007</v>
          </cell>
          <cell r="CO257">
            <v>7.2880000000000003</v>
          </cell>
          <cell r="CP257">
            <v>12.763999999999999</v>
          </cell>
          <cell r="CQ257">
            <v>329.77200000000005</v>
          </cell>
          <cell r="CS257">
            <v>9.0999999999999998E-2</v>
          </cell>
          <cell r="CT257">
            <v>6.9139999999999997</v>
          </cell>
          <cell r="CU257">
            <v>2.7850000000000001</v>
          </cell>
          <cell r="CV257">
            <v>0.44500000000000001</v>
          </cell>
          <cell r="CW257">
            <v>0.80700000000000005</v>
          </cell>
          <cell r="CX257">
            <v>0.22800000000000001</v>
          </cell>
          <cell r="CY257">
            <v>0.20200000000000001</v>
          </cell>
          <cell r="CZ257">
            <v>0.312</v>
          </cell>
          <cell r="DB257">
            <v>9.1999999999999998E-2</v>
          </cell>
          <cell r="DC257">
            <v>12.196</v>
          </cell>
          <cell r="DD257">
            <v>6.9859999999999998</v>
          </cell>
          <cell r="DE257">
            <v>1.4419999999999999</v>
          </cell>
          <cell r="DF257">
            <v>2.6230000000000002</v>
          </cell>
          <cell r="DG257">
            <v>0.91</v>
          </cell>
          <cell r="DH257">
            <v>0.80800000000000005</v>
          </cell>
          <cell r="DI257">
            <v>1.48</v>
          </cell>
          <cell r="DJ257">
            <v>26.537000000000003</v>
          </cell>
          <cell r="DL257">
            <v>0.173902</v>
          </cell>
          <cell r="DM257">
            <v>0.173902</v>
          </cell>
          <cell r="DN257">
            <v>0.788246</v>
          </cell>
          <cell r="DO257">
            <v>1.126215</v>
          </cell>
          <cell r="DP257">
            <v>1.0925590000000001</v>
          </cell>
          <cell r="DQ257">
            <v>1.9415899999999999</v>
          </cell>
          <cell r="DS257">
            <v>0.27</v>
          </cell>
          <cell r="DT257">
            <v>31.97</v>
          </cell>
          <cell r="DU257">
            <v>60.14</v>
          </cell>
          <cell r="DV257">
            <v>16.3</v>
          </cell>
          <cell r="DW257">
            <v>27.62</v>
          </cell>
          <cell r="DX257">
            <v>16.12</v>
          </cell>
          <cell r="DY257">
            <v>14.15</v>
          </cell>
          <cell r="DZ257">
            <v>24.78</v>
          </cell>
          <cell r="EA257">
            <v>191.35</v>
          </cell>
          <cell r="EC257">
            <v>0.27</v>
          </cell>
          <cell r="ED257">
            <v>31.97</v>
          </cell>
          <cell r="EE257">
            <v>60.14</v>
          </cell>
          <cell r="EF257">
            <v>16.3</v>
          </cell>
          <cell r="EG257">
            <v>27.62</v>
          </cell>
          <cell r="EH257">
            <v>16.12</v>
          </cell>
          <cell r="EI257">
            <v>14.15</v>
          </cell>
          <cell r="EJ257">
            <v>24.78</v>
          </cell>
          <cell r="EK257">
            <v>191.35</v>
          </cell>
          <cell r="EM257">
            <v>1.5820000000000001</v>
          </cell>
          <cell r="EN257">
            <v>1.597</v>
          </cell>
          <cell r="EP257">
            <v>1.7929999999999999</v>
          </cell>
          <cell r="EQ257">
            <v>1.823</v>
          </cell>
          <cell r="ES257">
            <v>0.33</v>
          </cell>
          <cell r="ET257">
            <v>0.38200000000000001</v>
          </cell>
          <cell r="EX257">
            <v>72.67</v>
          </cell>
          <cell r="EY257">
            <v>85.617999999999995</v>
          </cell>
          <cell r="FA257">
            <v>1.7000000000000001E-2</v>
          </cell>
          <cell r="FB257">
            <v>0.02</v>
          </cell>
          <cell r="FC257">
            <v>1.56</v>
          </cell>
          <cell r="FD257">
            <v>1.9179999999999999</v>
          </cell>
          <cell r="FE257">
            <v>0.72</v>
          </cell>
          <cell r="FF257">
            <v>0.83299999999999996</v>
          </cell>
          <cell r="FK257">
            <v>55.660999999999987</v>
          </cell>
          <cell r="FL257">
            <v>56.433</v>
          </cell>
          <cell r="FM257">
            <v>55.965000000000003</v>
          </cell>
          <cell r="FN257">
            <v>1.2430000000000001</v>
          </cell>
          <cell r="FO257">
            <v>0.59</v>
          </cell>
          <cell r="FP257">
            <v>6.49</v>
          </cell>
          <cell r="FQ257">
            <v>48.110999999999997</v>
          </cell>
          <cell r="FR257">
            <v>56.433</v>
          </cell>
          <cell r="FS257">
            <v>0</v>
          </cell>
          <cell r="FU257">
            <v>0.37114599999999998</v>
          </cell>
          <cell r="FV257">
            <v>-31.52</v>
          </cell>
          <cell r="FW257">
            <v>0</v>
          </cell>
          <cell r="FX257">
            <v>0</v>
          </cell>
          <cell r="FY257">
            <v>0</v>
          </cell>
          <cell r="FZ257">
            <v>215.8</v>
          </cell>
          <cell r="GA257">
            <v>0.21208299999999999</v>
          </cell>
          <cell r="GB257">
            <v>-15.48</v>
          </cell>
          <cell r="GC257">
            <v>1.0604000000000001E-2</v>
          </cell>
          <cell r="GD257">
            <v>-0.77</v>
          </cell>
          <cell r="GE257">
            <v>0.26510400000000001</v>
          </cell>
          <cell r="GF257">
            <v>-22.8</v>
          </cell>
          <cell r="GG257">
            <v>3.1812E-2</v>
          </cell>
          <cell r="GH257">
            <v>-10.49</v>
          </cell>
          <cell r="GK257">
            <v>0.106042</v>
          </cell>
          <cell r="GL257">
            <v>-9.1199999999999992</v>
          </cell>
          <cell r="GO257">
            <v>1.2500000000000001E-2</v>
          </cell>
          <cell r="GP257">
            <v>-4.12</v>
          </cell>
          <cell r="GQ257" t="str">
            <v xml:space="preserve"> </v>
          </cell>
          <cell r="GR257">
            <v>0</v>
          </cell>
          <cell r="GS257">
            <v>0</v>
          </cell>
          <cell r="GT257">
            <v>0</v>
          </cell>
          <cell r="GU257">
            <v>0</v>
          </cell>
          <cell r="GV257">
            <v>0</v>
          </cell>
          <cell r="GW257">
            <v>0</v>
          </cell>
          <cell r="GX257">
            <v>-46.129999999999995</v>
          </cell>
          <cell r="GY257">
            <v>-48.169999999999995</v>
          </cell>
          <cell r="GZ257">
            <v>-94.300000000000011</v>
          </cell>
          <cell r="HC257">
            <v>97.049999999999983</v>
          </cell>
          <cell r="HE257">
            <v>0</v>
          </cell>
        </row>
        <row r="260">
          <cell r="B260" t="str">
            <v>72-40-095</v>
          </cell>
          <cell r="C260" t="str">
            <v>Legend-GTH00230</v>
          </cell>
          <cell r="D260" t="str">
            <v>Crockett's Bounty CDP</v>
          </cell>
          <cell r="E260">
            <v>0</v>
          </cell>
          <cell r="F260">
            <v>0</v>
          </cell>
          <cell r="H260">
            <v>3.1589999999999998</v>
          </cell>
          <cell r="I260">
            <v>3.1589999999999998</v>
          </cell>
          <cell r="J260">
            <v>1.1282000000000001</v>
          </cell>
          <cell r="K260">
            <v>0.20580000000000001</v>
          </cell>
          <cell r="L260">
            <v>0.34429999999999999</v>
          </cell>
          <cell r="M260">
            <v>0.112</v>
          </cell>
          <cell r="N260">
            <v>0.1125</v>
          </cell>
          <cell r="O260">
            <v>0.14929999999999999</v>
          </cell>
          <cell r="P260">
            <v>5.2111000000000001</v>
          </cell>
          <cell r="Q260">
            <v>0.48680000000000001</v>
          </cell>
          <cell r="R260">
            <v>1215.8</v>
          </cell>
          <cell r="T260" t="str">
            <v>PriceTableXTXNGL</v>
          </cell>
          <cell r="Y260">
            <v>41361</v>
          </cell>
          <cell r="Z260">
            <v>14.65</v>
          </cell>
          <cell r="AB260">
            <v>0</v>
          </cell>
          <cell r="AC260">
            <v>0</v>
          </cell>
          <cell r="AE260" t="str">
            <v>Yes</v>
          </cell>
          <cell r="AG260" t="str">
            <v>Yes</v>
          </cell>
          <cell r="AI260">
            <v>1</v>
          </cell>
          <cell r="AK260">
            <v>0</v>
          </cell>
          <cell r="AL260">
            <v>0</v>
          </cell>
          <cell r="AM260">
            <v>0</v>
          </cell>
          <cell r="AN260">
            <v>0</v>
          </cell>
          <cell r="AO260">
            <v>0</v>
          </cell>
          <cell r="AP260">
            <v>0</v>
          </cell>
          <cell r="AQ260">
            <v>0</v>
          </cell>
          <cell r="AR260">
            <v>0</v>
          </cell>
          <cell r="AS260">
            <v>0</v>
          </cell>
          <cell r="AU260">
            <v>0</v>
          </cell>
          <cell r="AV260">
            <v>0</v>
          </cell>
          <cell r="AW260">
            <v>0</v>
          </cell>
          <cell r="AX260">
            <v>0</v>
          </cell>
          <cell r="AY260">
            <v>0</v>
          </cell>
          <cell r="AZ260">
            <v>0</v>
          </cell>
          <cell r="BA260">
            <v>0</v>
          </cell>
          <cell r="BB260">
            <v>0</v>
          </cell>
          <cell r="BC260">
            <v>0</v>
          </cell>
          <cell r="BE260">
            <v>0</v>
          </cell>
          <cell r="BF260">
            <v>0</v>
          </cell>
          <cell r="BG260">
            <v>0</v>
          </cell>
          <cell r="BH260">
            <v>0</v>
          </cell>
          <cell r="BI260">
            <v>0</v>
          </cell>
          <cell r="BJ260">
            <v>0</v>
          </cell>
          <cell r="BK260">
            <v>0</v>
          </cell>
          <cell r="BL260">
            <v>0</v>
          </cell>
          <cell r="BM260">
            <v>0</v>
          </cell>
          <cell r="BO260">
            <v>0</v>
          </cell>
          <cell r="BP260">
            <v>0</v>
          </cell>
          <cell r="BQ260">
            <v>0</v>
          </cell>
          <cell r="BR260">
            <v>0</v>
          </cell>
          <cell r="BS260">
            <v>0</v>
          </cell>
          <cell r="BT260">
            <v>0</v>
          </cell>
          <cell r="BU260">
            <v>0</v>
          </cell>
          <cell r="BV260">
            <v>0</v>
          </cell>
          <cell r="BW260">
            <v>0</v>
          </cell>
          <cell r="CI260">
            <v>0</v>
          </cell>
          <cell r="CJ260">
            <v>0</v>
          </cell>
          <cell r="CK260">
            <v>0</v>
          </cell>
          <cell r="CL260">
            <v>0</v>
          </cell>
          <cell r="CM260">
            <v>0</v>
          </cell>
          <cell r="CN260">
            <v>0</v>
          </cell>
          <cell r="CO260">
            <v>0</v>
          </cell>
          <cell r="CP260">
            <v>0</v>
          </cell>
          <cell r="CQ260">
            <v>0</v>
          </cell>
          <cell r="CS260">
            <v>0</v>
          </cell>
          <cell r="CT260">
            <v>0</v>
          </cell>
          <cell r="CU260">
            <v>0</v>
          </cell>
          <cell r="CV260">
            <v>0</v>
          </cell>
          <cell r="CW260">
            <v>0</v>
          </cell>
          <cell r="CX260">
            <v>0</v>
          </cell>
          <cell r="CY260">
            <v>0</v>
          </cell>
          <cell r="CZ260">
            <v>0</v>
          </cell>
          <cell r="DB260">
            <v>0</v>
          </cell>
          <cell r="DC260">
            <v>0</v>
          </cell>
          <cell r="DD260">
            <v>0</v>
          </cell>
          <cell r="DE260">
            <v>0</v>
          </cell>
          <cell r="DF260">
            <v>0</v>
          </cell>
          <cell r="DG260">
            <v>0</v>
          </cell>
          <cell r="DH260">
            <v>0</v>
          </cell>
          <cell r="DI260">
            <v>0</v>
          </cell>
          <cell r="DJ260">
            <v>0</v>
          </cell>
          <cell r="DL260">
            <v>0.173902</v>
          </cell>
          <cell r="DM260">
            <v>0.173902</v>
          </cell>
          <cell r="DN260">
            <v>0.788246</v>
          </cell>
          <cell r="DO260">
            <v>1.126215</v>
          </cell>
          <cell r="DP260">
            <v>1.0925590000000001</v>
          </cell>
          <cell r="DQ260">
            <v>1.9415899999999999</v>
          </cell>
          <cell r="DS260">
            <v>0</v>
          </cell>
          <cell r="DT260">
            <v>0</v>
          </cell>
          <cell r="DU260">
            <v>0</v>
          </cell>
          <cell r="DV260">
            <v>0</v>
          </cell>
          <cell r="DW260">
            <v>0</v>
          </cell>
          <cell r="DX260">
            <v>0</v>
          </cell>
          <cell r="DY260">
            <v>0</v>
          </cell>
          <cell r="DZ260">
            <v>0</v>
          </cell>
          <cell r="EA260">
            <v>0</v>
          </cell>
          <cell r="EC260">
            <v>0</v>
          </cell>
          <cell r="ED260">
            <v>0</v>
          </cell>
          <cell r="EE260">
            <v>0</v>
          </cell>
          <cell r="EF260">
            <v>0</v>
          </cell>
          <cell r="EG260">
            <v>0</v>
          </cell>
          <cell r="EH260">
            <v>0</v>
          </cell>
          <cell r="EI260">
            <v>0</v>
          </cell>
          <cell r="EJ260">
            <v>0</v>
          </cell>
          <cell r="EK260">
            <v>0</v>
          </cell>
          <cell r="EM260">
            <v>0</v>
          </cell>
          <cell r="EN260">
            <v>0</v>
          </cell>
          <cell r="EP260">
            <v>0</v>
          </cell>
          <cell r="EQ260">
            <v>0</v>
          </cell>
          <cell r="ES260">
            <v>0</v>
          </cell>
          <cell r="ET260">
            <v>0</v>
          </cell>
          <cell r="EX260">
            <v>0</v>
          </cell>
          <cell r="EY260">
            <v>0</v>
          </cell>
          <cell r="FA260">
            <v>0</v>
          </cell>
          <cell r="FB260">
            <v>0</v>
          </cell>
          <cell r="FC260">
            <v>0</v>
          </cell>
          <cell r="FD260">
            <v>0</v>
          </cell>
          <cell r="FE260">
            <v>0</v>
          </cell>
          <cell r="FF260">
            <v>0</v>
          </cell>
          <cell r="FK260">
            <v>0</v>
          </cell>
          <cell r="FL260">
            <v>0</v>
          </cell>
          <cell r="FM260">
            <v>0</v>
          </cell>
          <cell r="FN260">
            <v>0</v>
          </cell>
          <cell r="FO260">
            <v>0</v>
          </cell>
          <cell r="FP260">
            <v>0</v>
          </cell>
          <cell r="FQ260">
            <v>0</v>
          </cell>
          <cell r="FR260">
            <v>0</v>
          </cell>
          <cell r="FS260">
            <v>0</v>
          </cell>
          <cell r="FU260">
            <v>0.4</v>
          </cell>
          <cell r="FV260">
            <v>0</v>
          </cell>
          <cell r="FY260">
            <v>0</v>
          </cell>
          <cell r="FZ260">
            <v>0</v>
          </cell>
          <cell r="GA260">
            <v>0.15</v>
          </cell>
          <cell r="GB260">
            <v>0</v>
          </cell>
          <cell r="GE260">
            <v>0.15</v>
          </cell>
          <cell r="GF260">
            <v>0</v>
          </cell>
          <cell r="GG260">
            <v>0.03</v>
          </cell>
          <cell r="GH260">
            <v>0</v>
          </cell>
          <cell r="GO260">
            <v>1.2500000000000001E-2</v>
          </cell>
          <cell r="GP260">
            <v>0</v>
          </cell>
          <cell r="GQ260" t="str">
            <v xml:space="preserve"> </v>
          </cell>
          <cell r="GR260">
            <v>0</v>
          </cell>
          <cell r="GS260">
            <v>0</v>
          </cell>
          <cell r="GV260">
            <v>0</v>
          </cell>
          <cell r="GW260">
            <v>0</v>
          </cell>
          <cell r="GX260">
            <v>0</v>
          </cell>
          <cell r="GY260">
            <v>0</v>
          </cell>
          <cell r="GZ260">
            <v>0</v>
          </cell>
          <cell r="HB260">
            <v>0</v>
          </cell>
          <cell r="HC260">
            <v>0</v>
          </cell>
          <cell r="HE260">
            <v>0</v>
          </cell>
        </row>
        <row r="262">
          <cell r="B262" t="str">
            <v>72-40-090</v>
          </cell>
          <cell r="C262" t="str">
            <v>Legend-PUR01309</v>
          </cell>
          <cell r="D262" t="str">
            <v>Glen McCrary 1H</v>
          </cell>
          <cell r="E262">
            <v>10480</v>
          </cell>
          <cell r="F262">
            <v>12900</v>
          </cell>
          <cell r="H262">
            <v>3.3923000000000001</v>
          </cell>
          <cell r="I262">
            <v>3.3923000000000001</v>
          </cell>
          <cell r="J262">
            <v>1.2439</v>
          </cell>
          <cell r="K262">
            <v>0.20619999999999999</v>
          </cell>
          <cell r="L262">
            <v>0.40749999999999997</v>
          </cell>
          <cell r="M262">
            <v>0.1211</v>
          </cell>
          <cell r="N262">
            <v>0.13009999999999999</v>
          </cell>
          <cell r="O262">
            <v>0.33119999999999999</v>
          </cell>
          <cell r="P262">
            <v>5.8323</v>
          </cell>
          <cell r="Q262">
            <v>0.54900000000000004</v>
          </cell>
          <cell r="R262">
            <v>1253.2</v>
          </cell>
          <cell r="T262" t="str">
            <v>PriceTableXTXNGL</v>
          </cell>
          <cell r="Y262">
            <v>41431</v>
          </cell>
          <cell r="Z262">
            <v>14.65</v>
          </cell>
          <cell r="AB262">
            <v>9972.3700000000008</v>
          </cell>
          <cell r="AC262">
            <v>12327.049000000001</v>
          </cell>
          <cell r="AE262" t="str">
            <v>Yes</v>
          </cell>
          <cell r="AG262" t="str">
            <v>Yes</v>
          </cell>
          <cell r="AI262">
            <v>0.93</v>
          </cell>
          <cell r="AK262">
            <v>35383.358</v>
          </cell>
          <cell r="AL262">
            <v>35383.358</v>
          </cell>
          <cell r="AM262">
            <v>12974.489</v>
          </cell>
          <cell r="AN262">
            <v>2150.7669999999998</v>
          </cell>
          <cell r="AO262">
            <v>4250.4250000000002</v>
          </cell>
          <cell r="AP262">
            <v>1263.133</v>
          </cell>
          <cell r="AQ262">
            <v>1357.0070000000001</v>
          </cell>
          <cell r="AR262">
            <v>3454.5790000000002</v>
          </cell>
          <cell r="AS262">
            <v>96217.116000000009</v>
          </cell>
          <cell r="AU262">
            <v>33829.271000000001</v>
          </cell>
          <cell r="AV262">
            <v>33829.271000000001</v>
          </cell>
          <cell r="AW262">
            <v>12404.630999999999</v>
          </cell>
          <cell r="AX262">
            <v>2056.3029999999999</v>
          </cell>
          <cell r="AY262">
            <v>4063.741</v>
          </cell>
          <cell r="AZ262">
            <v>1207.654</v>
          </cell>
          <cell r="BA262">
            <v>1297.405</v>
          </cell>
          <cell r="BB262">
            <v>3302.8490000000002</v>
          </cell>
          <cell r="BC262">
            <v>91991.124999999985</v>
          </cell>
          <cell r="BE262">
            <v>238.65700000000001</v>
          </cell>
          <cell r="BF262">
            <v>28623.262999999999</v>
          </cell>
          <cell r="BG262">
            <v>12718.288</v>
          </cell>
          <cell r="BH262">
            <v>1905.0730000000001</v>
          </cell>
          <cell r="BI262">
            <v>4522.2</v>
          </cell>
          <cell r="BJ262">
            <v>1236.1790000000001</v>
          </cell>
          <cell r="BK262">
            <v>1334.2429999999999</v>
          </cell>
          <cell r="BL262">
            <v>3467.4380000000001</v>
          </cell>
          <cell r="BM262">
            <v>54045.340999999993</v>
          </cell>
          <cell r="BO262">
            <v>238.65700000000001</v>
          </cell>
          <cell r="BP262">
            <v>28623.264999999999</v>
          </cell>
          <cell r="BQ262">
            <v>12718.289000000001</v>
          </cell>
          <cell r="BR262">
            <v>1905.0740000000001</v>
          </cell>
          <cell r="BS262">
            <v>4522.201</v>
          </cell>
          <cell r="BT262">
            <v>1236.1790000000001</v>
          </cell>
          <cell r="BU262">
            <v>1334.2429999999999</v>
          </cell>
          <cell r="BV262">
            <v>3467.4380000000001</v>
          </cell>
          <cell r="BW262">
            <v>54045.345999999998</v>
          </cell>
          <cell r="CI262">
            <v>221.95099999999999</v>
          </cell>
          <cell r="CJ262">
            <v>26619.634999999998</v>
          </cell>
          <cell r="CK262">
            <v>11828.008</v>
          </cell>
          <cell r="CL262">
            <v>1771.7180000000001</v>
          </cell>
          <cell r="CM262">
            <v>4205.6459999999997</v>
          </cell>
          <cell r="CN262">
            <v>1149.646</v>
          </cell>
          <cell r="CO262">
            <v>1240.846</v>
          </cell>
          <cell r="CP262">
            <v>3224.7170000000001</v>
          </cell>
          <cell r="CQ262">
            <v>50262.166999999994</v>
          </cell>
          <cell r="CS262">
            <v>14.159000000000001</v>
          </cell>
          <cell r="CT262">
            <v>1076.3979999999999</v>
          </cell>
          <cell r="CU262">
            <v>464.28500000000003</v>
          </cell>
          <cell r="CV262">
            <v>58.548999999999999</v>
          </cell>
          <cell r="CW262">
            <v>144.26300000000001</v>
          </cell>
          <cell r="CX262">
            <v>33.994999999999997</v>
          </cell>
          <cell r="CY262">
            <v>37.018999999999998</v>
          </cell>
          <cell r="CZ262">
            <v>84.802000000000007</v>
          </cell>
          <cell r="DB262">
            <v>14.255000000000001</v>
          </cell>
          <cell r="DC262">
            <v>1898.867</v>
          </cell>
          <cell r="DD262">
            <v>1164.5250000000001</v>
          </cell>
          <cell r="DE262">
            <v>189.80199999999999</v>
          </cell>
          <cell r="DF262">
            <v>469.13299999999998</v>
          </cell>
          <cell r="DG262">
            <v>135.584</v>
          </cell>
          <cell r="DH262">
            <v>147.928</v>
          </cell>
          <cell r="DI262">
            <v>402.04899999999998</v>
          </cell>
          <cell r="DJ262">
            <v>4422.143</v>
          </cell>
          <cell r="DL262">
            <v>0.173902</v>
          </cell>
          <cell r="DM262">
            <v>0.173902</v>
          </cell>
          <cell r="DN262">
            <v>0.788246</v>
          </cell>
          <cell r="DO262">
            <v>1.126215</v>
          </cell>
          <cell r="DP262">
            <v>1.0925590000000001</v>
          </cell>
          <cell r="DQ262">
            <v>1.9415899999999999</v>
          </cell>
          <cell r="DS262">
            <v>41.5</v>
          </cell>
          <cell r="DT262">
            <v>4977.6400000000003</v>
          </cell>
          <cell r="DU262">
            <v>10025.14</v>
          </cell>
          <cell r="DV262">
            <v>2145.52</v>
          </cell>
          <cell r="DW262">
            <v>4940.7700000000004</v>
          </cell>
          <cell r="DX262">
            <v>2400.15</v>
          </cell>
          <cell r="DY262">
            <v>2590.5500000000002</v>
          </cell>
          <cell r="DZ262">
            <v>6732.34</v>
          </cell>
          <cell r="EA262">
            <v>33853.61</v>
          </cell>
          <cell r="EC262">
            <v>38.6</v>
          </cell>
          <cell r="ED262">
            <v>4629.21</v>
          </cell>
          <cell r="EE262">
            <v>9323.3799999999992</v>
          </cell>
          <cell r="EF262">
            <v>1995.33</v>
          </cell>
          <cell r="EG262">
            <v>4594.92</v>
          </cell>
          <cell r="EH262">
            <v>2232.14</v>
          </cell>
          <cell r="EI262">
            <v>2409.21</v>
          </cell>
          <cell r="EJ262">
            <v>6261.08</v>
          </cell>
          <cell r="EK262">
            <v>31483.869999999995</v>
          </cell>
          <cell r="EM262">
            <v>237.28299999999999</v>
          </cell>
          <cell r="EN262">
            <v>239.52</v>
          </cell>
          <cell r="EP262">
            <v>268.92399999999998</v>
          </cell>
          <cell r="EQ262">
            <v>273.45699999999999</v>
          </cell>
          <cell r="ES262">
            <v>49.508000000000003</v>
          </cell>
          <cell r="ET262">
            <v>57.307000000000002</v>
          </cell>
          <cell r="EX262">
            <v>10430.492</v>
          </cell>
          <cell r="EY262">
            <v>12842.692999999999</v>
          </cell>
          <cell r="FA262">
            <v>2.4860000000000002</v>
          </cell>
          <cell r="FB262">
            <v>3.056</v>
          </cell>
          <cell r="FC262">
            <v>223.857</v>
          </cell>
          <cell r="FD262">
            <v>287.66800000000001</v>
          </cell>
          <cell r="FE262">
            <v>103.38</v>
          </cell>
          <cell r="FF262">
            <v>124.919</v>
          </cell>
          <cell r="FK262">
            <v>7907.5729999999985</v>
          </cell>
          <cell r="FL262">
            <v>8017.3109999999997</v>
          </cell>
          <cell r="FM262">
            <v>7950.8209999999999</v>
          </cell>
          <cell r="FN262">
            <v>176.63</v>
          </cell>
          <cell r="FO262">
            <v>83.748999999999995</v>
          </cell>
          <cell r="FP262">
            <v>922.00900000000001</v>
          </cell>
          <cell r="FQ262">
            <v>6834.924</v>
          </cell>
          <cell r="FS262">
            <v>8017.3109999999997</v>
          </cell>
          <cell r="FU262">
            <v>8.7359000000000006E-2</v>
          </cell>
          <cell r="FV262">
            <v>-1110.26</v>
          </cell>
          <cell r="FW262">
            <v>0</v>
          </cell>
          <cell r="FX262">
            <v>0</v>
          </cell>
          <cell r="FY262">
            <v>0</v>
          </cell>
          <cell r="FZ262">
            <v>212.8</v>
          </cell>
          <cell r="GA262">
            <v>0.163798</v>
          </cell>
          <cell r="GB262">
            <v>-1716.6</v>
          </cell>
          <cell r="GC262">
            <v>5.4599999999999996E-3</v>
          </cell>
          <cell r="GD262">
            <v>-57.22</v>
          </cell>
          <cell r="GE262">
            <v>0.305757</v>
          </cell>
          <cell r="GF262">
            <v>-3204.33</v>
          </cell>
          <cell r="GL262">
            <v>-786.11</v>
          </cell>
          <cell r="GN262">
            <v>-1954.34</v>
          </cell>
          <cell r="GO262">
            <v>1.4999999999999999E-2</v>
          </cell>
          <cell r="GP262">
            <v>-729.69</v>
          </cell>
          <cell r="GQ262" t="str">
            <v xml:space="preserve"> </v>
          </cell>
          <cell r="GR262">
            <v>0</v>
          </cell>
          <cell r="GS262">
            <v>0</v>
          </cell>
          <cell r="GV262">
            <v>0</v>
          </cell>
          <cell r="GW262">
            <v>0</v>
          </cell>
          <cell r="GX262">
            <v>-9558.5499999999993</v>
          </cell>
          <cell r="GY262">
            <v>0</v>
          </cell>
          <cell r="GZ262">
            <v>-9558.5499999999993</v>
          </cell>
          <cell r="HB262">
            <v>27026.47</v>
          </cell>
          <cell r="HC262">
            <v>48951.789999999994</v>
          </cell>
          <cell r="HE262">
            <v>2369.7400000000052</v>
          </cell>
          <cell r="HO262">
            <v>8017</v>
          </cell>
          <cell r="HP262">
            <v>8017</v>
          </cell>
          <cell r="HQ262">
            <v>0</v>
          </cell>
          <cell r="HR262">
            <v>27026.47</v>
          </cell>
          <cell r="HS262">
            <v>-1954.34</v>
          </cell>
          <cell r="HT262">
            <v>-786.11</v>
          </cell>
          <cell r="HU262">
            <v>24286.02</v>
          </cell>
          <cell r="HV262">
            <v>0</v>
          </cell>
          <cell r="HW262">
            <v>24286.02</v>
          </cell>
          <cell r="HY262">
            <v>3.0293152051889733</v>
          </cell>
          <cell r="HZ262" t="e">
            <v>#DIV/0!</v>
          </cell>
          <cell r="IA262">
            <v>3.0293152051889733</v>
          </cell>
        </row>
        <row r="263">
          <cell r="B263" t="str">
            <v>72-40-105</v>
          </cell>
          <cell r="C263" t="str">
            <v>Legend-PUR01309</v>
          </cell>
          <cell r="D263" t="str">
            <v>Kofford 1H</v>
          </cell>
          <cell r="E263">
            <v>91530</v>
          </cell>
          <cell r="F263">
            <v>95181</v>
          </cell>
          <cell r="H263">
            <v>1.6178999999999999</v>
          </cell>
          <cell r="I263">
            <v>1.6178999999999999</v>
          </cell>
          <cell r="J263">
            <v>0.2475</v>
          </cell>
          <cell r="K263">
            <v>5.45E-2</v>
          </cell>
          <cell r="L263">
            <v>3.8899999999999997E-2</v>
          </cell>
          <cell r="M263">
            <v>1.21E-2</v>
          </cell>
          <cell r="N263">
            <v>5.7999999999999996E-3</v>
          </cell>
          <cell r="O263">
            <v>0.01</v>
          </cell>
          <cell r="P263">
            <v>1.9866999999999999</v>
          </cell>
          <cell r="Q263">
            <v>1.2705</v>
          </cell>
          <cell r="R263">
            <v>1058.3</v>
          </cell>
          <cell r="T263" t="str">
            <v>PriceTableXTXNGL</v>
          </cell>
          <cell r="Y263">
            <v>41437</v>
          </cell>
          <cell r="Z263">
            <v>14.65</v>
          </cell>
          <cell r="AB263">
            <v>87160.625</v>
          </cell>
          <cell r="AC263">
            <v>90953.555999999997</v>
          </cell>
          <cell r="AE263" t="str">
            <v>Yes</v>
          </cell>
          <cell r="AG263" t="str">
            <v>Yes</v>
          </cell>
          <cell r="AI263">
            <v>0.93</v>
          </cell>
          <cell r="AK263">
            <v>147495.38800000001</v>
          </cell>
          <cell r="AL263">
            <v>147495.38800000001</v>
          </cell>
          <cell r="AM263">
            <v>22563.266</v>
          </cell>
          <cell r="AN263">
            <v>4968.4769999999999</v>
          </cell>
          <cell r="AO263">
            <v>3546.3069999999998</v>
          </cell>
          <cell r="AP263">
            <v>1103.0930000000001</v>
          </cell>
          <cell r="AQ263">
            <v>528.755</v>
          </cell>
          <cell r="AR263">
            <v>911.64700000000005</v>
          </cell>
          <cell r="AS263">
            <v>328612.321</v>
          </cell>
          <cell r="AU263">
            <v>141017.17499999999</v>
          </cell>
          <cell r="AV263">
            <v>141017.17499999999</v>
          </cell>
          <cell r="AW263">
            <v>21572.255000000001</v>
          </cell>
          <cell r="AX263">
            <v>4750.2539999999999</v>
          </cell>
          <cell r="AY263">
            <v>3390.5479999999998</v>
          </cell>
          <cell r="AZ263">
            <v>1054.644</v>
          </cell>
          <cell r="BA263">
            <v>505.53199999999998</v>
          </cell>
          <cell r="BB263">
            <v>871.60599999999999</v>
          </cell>
          <cell r="BC263">
            <v>314179.18900000001</v>
          </cell>
          <cell r="BE263">
            <v>994.84299999999996</v>
          </cell>
          <cell r="BF263">
            <v>119315.96</v>
          </cell>
          <cell r="BG263">
            <v>22117.721000000001</v>
          </cell>
          <cell r="BH263">
            <v>4400.9009999999998</v>
          </cell>
          <cell r="BI263">
            <v>3773.06</v>
          </cell>
          <cell r="BJ263">
            <v>1079.5540000000001</v>
          </cell>
          <cell r="BK263">
            <v>519.88499999999999</v>
          </cell>
          <cell r="BL263">
            <v>915.04</v>
          </cell>
          <cell r="BM263">
            <v>153116.96400000004</v>
          </cell>
          <cell r="BO263">
            <v>994.84299999999996</v>
          </cell>
          <cell r="BP263">
            <v>119315.96</v>
          </cell>
          <cell r="BQ263">
            <v>22117.721000000001</v>
          </cell>
          <cell r="BR263">
            <v>4400.9009999999998</v>
          </cell>
          <cell r="BS263">
            <v>3773.06</v>
          </cell>
          <cell r="BT263">
            <v>1079.5550000000001</v>
          </cell>
          <cell r="BU263">
            <v>519.88599999999997</v>
          </cell>
          <cell r="BV263">
            <v>915.04</v>
          </cell>
          <cell r="BW263">
            <v>153116.96600000001</v>
          </cell>
          <cell r="CI263">
            <v>925.20399999999995</v>
          </cell>
          <cell r="CJ263">
            <v>110963.84299999999</v>
          </cell>
          <cell r="CK263">
            <v>20569.481</v>
          </cell>
          <cell r="CL263">
            <v>4092.8380000000002</v>
          </cell>
          <cell r="CM263">
            <v>3508.9459999999999</v>
          </cell>
          <cell r="CN263">
            <v>1003.985</v>
          </cell>
          <cell r="CO263">
            <v>483.49299999999999</v>
          </cell>
          <cell r="CP263">
            <v>850.98699999999997</v>
          </cell>
          <cell r="CQ263">
            <v>142398.77699999994</v>
          </cell>
          <cell r="CS263">
            <v>59.02</v>
          </cell>
          <cell r="CT263">
            <v>4486.9610000000002</v>
          </cell>
          <cell r="CU263">
            <v>807.41499999999996</v>
          </cell>
          <cell r="CV263">
            <v>135.25299999999999</v>
          </cell>
          <cell r="CW263">
            <v>120.36499999999999</v>
          </cell>
          <cell r="CX263">
            <v>29.687999999999999</v>
          </cell>
          <cell r="CY263">
            <v>14.423999999999999</v>
          </cell>
          <cell r="CZ263">
            <v>22.379000000000001</v>
          </cell>
          <cell r="DB263">
            <v>59.420999999999999</v>
          </cell>
          <cell r="DC263">
            <v>7915.4210000000003</v>
          </cell>
          <cell r="DD263">
            <v>2025.165</v>
          </cell>
          <cell r="DE263">
            <v>438.46199999999999</v>
          </cell>
          <cell r="DF263">
            <v>391.41699999999997</v>
          </cell>
          <cell r="DG263">
            <v>118.405</v>
          </cell>
          <cell r="DH263">
            <v>57.64</v>
          </cell>
          <cell r="DI263">
            <v>106.099</v>
          </cell>
          <cell r="DJ263">
            <v>11112.03</v>
          </cell>
          <cell r="DL263">
            <v>0.173902</v>
          </cell>
          <cell r="DM263">
            <v>0.173902</v>
          </cell>
          <cell r="DN263">
            <v>0.788246</v>
          </cell>
          <cell r="DO263">
            <v>1.126215</v>
          </cell>
          <cell r="DP263">
            <v>1.0925590000000001</v>
          </cell>
          <cell r="DQ263">
            <v>1.9415899999999999</v>
          </cell>
          <cell r="DS263">
            <v>173.01</v>
          </cell>
          <cell r="DT263">
            <v>20749.28</v>
          </cell>
          <cell r="DU263">
            <v>17434.21</v>
          </cell>
          <cell r="DV263">
            <v>4956.3599999999997</v>
          </cell>
          <cell r="DW263">
            <v>4122.29</v>
          </cell>
          <cell r="DX263">
            <v>2096.0500000000002</v>
          </cell>
          <cell r="DY263">
            <v>1009.4</v>
          </cell>
          <cell r="DZ263">
            <v>1776.63</v>
          </cell>
          <cell r="EA263">
            <v>52317.23</v>
          </cell>
          <cell r="EC263">
            <v>160.9</v>
          </cell>
          <cell r="ED263">
            <v>19296.830000000002</v>
          </cell>
          <cell r="EE263">
            <v>16213.82</v>
          </cell>
          <cell r="EF263">
            <v>4609.41</v>
          </cell>
          <cell r="EG263">
            <v>3833.73</v>
          </cell>
          <cell r="EH263">
            <v>1949.33</v>
          </cell>
          <cell r="EI263">
            <v>938.74</v>
          </cell>
          <cell r="EJ263">
            <v>1652.27</v>
          </cell>
          <cell r="EK263">
            <v>48655.030000000006</v>
          </cell>
          <cell r="EM263">
            <v>1750.77</v>
          </cell>
          <cell r="EN263">
            <v>1767.271</v>
          </cell>
          <cell r="EP263">
            <v>1984.222</v>
          </cell>
          <cell r="EQ263">
            <v>2017.665</v>
          </cell>
          <cell r="ES263">
            <v>365.28800000000001</v>
          </cell>
          <cell r="ET263">
            <v>422.83199999999999</v>
          </cell>
          <cell r="EX263">
            <v>91164.712</v>
          </cell>
          <cell r="EY263">
            <v>94758.168000000005</v>
          </cell>
          <cell r="FA263">
            <v>21.728000000000002</v>
          </cell>
          <cell r="FB263">
            <v>22.547999999999998</v>
          </cell>
          <cell r="FC263">
            <v>1956.5540000000001</v>
          </cell>
          <cell r="FD263">
            <v>2122.5230000000001</v>
          </cell>
          <cell r="FE263">
            <v>903.56200000000001</v>
          </cell>
          <cell r="FF263">
            <v>921.69899999999996</v>
          </cell>
          <cell r="FK263">
            <v>79861.202000000019</v>
          </cell>
          <cell r="FL263">
            <v>80969.485000000001</v>
          </cell>
          <cell r="FM263">
            <v>80297.981</v>
          </cell>
          <cell r="FN263">
            <v>1783.845</v>
          </cell>
          <cell r="FO263">
            <v>845.80899999999997</v>
          </cell>
          <cell r="FP263">
            <v>9311.67</v>
          </cell>
          <cell r="FQ263">
            <v>69028.161999999997</v>
          </cell>
          <cell r="FS263">
            <v>80969.485000000001</v>
          </cell>
          <cell r="FU263">
            <v>8.7359000000000006E-2</v>
          </cell>
          <cell r="FV263">
            <v>-8191.93</v>
          </cell>
          <cell r="FW263">
            <v>0</v>
          </cell>
          <cell r="FX263">
            <v>0</v>
          </cell>
          <cell r="FY263">
            <v>0</v>
          </cell>
          <cell r="FZ263">
            <v>310.10000000000002</v>
          </cell>
          <cell r="GA263">
            <v>0.109199</v>
          </cell>
          <cell r="GB263">
            <v>-9994.98</v>
          </cell>
          <cell r="GC263">
            <v>5.4599999999999996E-3</v>
          </cell>
          <cell r="GD263">
            <v>-499.75</v>
          </cell>
          <cell r="GE263">
            <v>0.305757</v>
          </cell>
          <cell r="GF263">
            <v>-27985.94</v>
          </cell>
          <cell r="GL263">
            <v>-7939.44</v>
          </cell>
          <cell r="GN263">
            <v>-19738.22</v>
          </cell>
          <cell r="GO263">
            <v>1.4999999999999999E-2</v>
          </cell>
          <cell r="GP263">
            <v>-2069.1999999999998</v>
          </cell>
          <cell r="GQ263" t="str">
            <v xml:space="preserve"> </v>
          </cell>
          <cell r="GR263">
            <v>0</v>
          </cell>
          <cell r="GS263">
            <v>0</v>
          </cell>
          <cell r="GV263">
            <v>0</v>
          </cell>
          <cell r="GW263">
            <v>0</v>
          </cell>
          <cell r="GX263">
            <v>-76419.460000000006</v>
          </cell>
          <cell r="GY263">
            <v>0</v>
          </cell>
          <cell r="GZ263">
            <v>-76419.460000000006</v>
          </cell>
          <cell r="HB263">
            <v>272958.33</v>
          </cell>
          <cell r="HC263">
            <v>245193.90000000002</v>
          </cell>
          <cell r="HE263">
            <v>3662.1999999999971</v>
          </cell>
          <cell r="HO263">
            <v>80969</v>
          </cell>
          <cell r="HP263">
            <v>80969</v>
          </cell>
          <cell r="HQ263">
            <v>0</v>
          </cell>
          <cell r="HR263">
            <v>272958.33</v>
          </cell>
          <cell r="HS263">
            <v>-19738.22</v>
          </cell>
          <cell r="HT263">
            <v>-7939.44</v>
          </cell>
          <cell r="HU263">
            <v>245280.67</v>
          </cell>
          <cell r="HV263">
            <v>0</v>
          </cell>
          <cell r="HW263">
            <v>245280.67</v>
          </cell>
          <cell r="HY263">
            <v>3.0293157875236205</v>
          </cell>
          <cell r="HZ263" t="e">
            <v>#DIV/0!</v>
          </cell>
          <cell r="IA263">
            <v>3.0293157875236205</v>
          </cell>
        </row>
        <row r="264">
          <cell r="B264" t="str">
            <v>72-40-116</v>
          </cell>
          <cell r="C264" t="str">
            <v>Legend-PUR01309</v>
          </cell>
          <cell r="D264" t="str">
            <v>Defee CDP</v>
          </cell>
          <cell r="E264">
            <v>5199</v>
          </cell>
          <cell r="F264">
            <v>5307</v>
          </cell>
          <cell r="H264">
            <v>1.1672</v>
          </cell>
          <cell r="I264">
            <v>1.1672</v>
          </cell>
          <cell r="J264">
            <v>0.19450000000000001</v>
          </cell>
          <cell r="K264">
            <v>4.5199999999999997E-2</v>
          </cell>
          <cell r="L264">
            <v>3.1600000000000003E-2</v>
          </cell>
          <cell r="M264">
            <v>1.6799999999999999E-2</v>
          </cell>
          <cell r="N264">
            <v>7.4999999999999997E-3</v>
          </cell>
          <cell r="O264">
            <v>8.2600000000000007E-2</v>
          </cell>
          <cell r="P264">
            <v>1.5454000000000001</v>
          </cell>
          <cell r="Q264">
            <v>0.81240000000000001</v>
          </cell>
          <cell r="R264">
            <v>1038.5</v>
          </cell>
          <cell r="T264" t="str">
            <v>PriceTableXTXNGL</v>
          </cell>
          <cell r="Y264">
            <v>41038</v>
          </cell>
          <cell r="Z264">
            <v>14.65</v>
          </cell>
          <cell r="AB264">
            <v>4951.1790000000001</v>
          </cell>
          <cell r="AC264">
            <v>5071.2910000000002</v>
          </cell>
          <cell r="AE264" t="str">
            <v>Yes</v>
          </cell>
          <cell r="AG264" t="str">
            <v>Yes</v>
          </cell>
          <cell r="AI264">
            <v>0.93</v>
          </cell>
          <cell r="AK264">
            <v>6044.4989999999998</v>
          </cell>
          <cell r="AL264">
            <v>6044.4989999999998</v>
          </cell>
          <cell r="AM264">
            <v>1007.244</v>
          </cell>
          <cell r="AN264">
            <v>234.07400000000001</v>
          </cell>
          <cell r="AO264">
            <v>163.64500000000001</v>
          </cell>
          <cell r="AP264">
            <v>87.001000000000005</v>
          </cell>
          <cell r="AQ264">
            <v>38.840000000000003</v>
          </cell>
          <cell r="AR264">
            <v>427.755</v>
          </cell>
          <cell r="AS264">
            <v>14047.557000000001</v>
          </cell>
          <cell r="AU264">
            <v>5779.0159999999996</v>
          </cell>
          <cell r="AV264">
            <v>5779.0159999999996</v>
          </cell>
          <cell r="AW264">
            <v>963.00400000000002</v>
          </cell>
          <cell r="AX264">
            <v>223.79300000000001</v>
          </cell>
          <cell r="AY264">
            <v>156.45699999999999</v>
          </cell>
          <cell r="AZ264">
            <v>83.18</v>
          </cell>
          <cell r="BA264">
            <v>37.134</v>
          </cell>
          <cell r="BB264">
            <v>408.96699999999998</v>
          </cell>
          <cell r="BC264">
            <v>13430.567000000001</v>
          </cell>
          <cell r="BE264">
            <v>40.770000000000003</v>
          </cell>
          <cell r="BF264">
            <v>4889.68</v>
          </cell>
          <cell r="BG264">
            <v>987.35400000000004</v>
          </cell>
          <cell r="BH264">
            <v>207.334</v>
          </cell>
          <cell r="BI264">
            <v>174.10900000000001</v>
          </cell>
          <cell r="BJ264">
            <v>85.144000000000005</v>
          </cell>
          <cell r="BK264">
            <v>38.188000000000002</v>
          </cell>
          <cell r="BL264">
            <v>429.34699999999998</v>
          </cell>
          <cell r="BM264">
            <v>6851.9260000000013</v>
          </cell>
          <cell r="BO264">
            <v>40.770000000000003</v>
          </cell>
          <cell r="BP264">
            <v>4889.68</v>
          </cell>
          <cell r="BQ264">
            <v>987.35400000000004</v>
          </cell>
          <cell r="BR264">
            <v>207.334</v>
          </cell>
          <cell r="BS264">
            <v>174.108</v>
          </cell>
          <cell r="BT264">
            <v>85.144999999999996</v>
          </cell>
          <cell r="BU264">
            <v>38.188000000000002</v>
          </cell>
          <cell r="BV264">
            <v>429.34699999999998</v>
          </cell>
          <cell r="BW264">
            <v>6851.9260000000013</v>
          </cell>
          <cell r="CI264">
            <v>37.915999999999997</v>
          </cell>
          <cell r="CJ264">
            <v>4547.402</v>
          </cell>
          <cell r="CK264">
            <v>918.23900000000003</v>
          </cell>
          <cell r="CL264">
            <v>192.821</v>
          </cell>
          <cell r="CM264">
            <v>161.92099999999999</v>
          </cell>
          <cell r="CN264">
            <v>79.183999999999997</v>
          </cell>
          <cell r="CO264">
            <v>35.515000000000001</v>
          </cell>
          <cell r="CP264">
            <v>399.29300000000001</v>
          </cell>
          <cell r="CQ264">
            <v>6372.2910000000011</v>
          </cell>
          <cell r="CS264">
            <v>2.419</v>
          </cell>
          <cell r="CT264">
            <v>183.88</v>
          </cell>
          <cell r="CU264">
            <v>36.043999999999997</v>
          </cell>
          <cell r="CV264">
            <v>6.3719999999999999</v>
          </cell>
          <cell r="CW264">
            <v>5.5540000000000003</v>
          </cell>
          <cell r="CX264">
            <v>2.3410000000000002</v>
          </cell>
          <cell r="CY264">
            <v>1.06</v>
          </cell>
          <cell r="CZ264">
            <v>10.5</v>
          </cell>
          <cell r="DB264">
            <v>2.4350000000000001</v>
          </cell>
          <cell r="DC264">
            <v>324.38099999999997</v>
          </cell>
          <cell r="DD264">
            <v>90.405000000000001</v>
          </cell>
          <cell r="DE264">
            <v>20.657</v>
          </cell>
          <cell r="DF264">
            <v>18.062000000000001</v>
          </cell>
          <cell r="DG264">
            <v>9.3390000000000004</v>
          </cell>
          <cell r="DH264">
            <v>4.234</v>
          </cell>
          <cell r="DI264">
            <v>49.783000000000001</v>
          </cell>
          <cell r="DJ264">
            <v>519.29599999999994</v>
          </cell>
          <cell r="DL264">
            <v>0.173902</v>
          </cell>
          <cell r="DM264">
            <v>0.173902</v>
          </cell>
          <cell r="DN264">
            <v>0.788246</v>
          </cell>
          <cell r="DO264">
            <v>1.126215</v>
          </cell>
          <cell r="DP264">
            <v>1.0925590000000001</v>
          </cell>
          <cell r="DQ264">
            <v>1.9415899999999999</v>
          </cell>
          <cell r="DS264">
            <v>7.09</v>
          </cell>
          <cell r="DT264">
            <v>850.33</v>
          </cell>
          <cell r="DU264">
            <v>778.28</v>
          </cell>
          <cell r="DV264">
            <v>233.5</v>
          </cell>
          <cell r="DW264">
            <v>190.22</v>
          </cell>
          <cell r="DX264">
            <v>165.31</v>
          </cell>
          <cell r="DY264">
            <v>74.150000000000006</v>
          </cell>
          <cell r="DZ264">
            <v>833.62</v>
          </cell>
          <cell r="EA264">
            <v>3132.5</v>
          </cell>
          <cell r="EC264">
            <v>6.59</v>
          </cell>
          <cell r="ED264">
            <v>790.81</v>
          </cell>
          <cell r="EE264">
            <v>723.8</v>
          </cell>
          <cell r="EF264">
            <v>217.16</v>
          </cell>
          <cell r="EG264">
            <v>176.9</v>
          </cell>
          <cell r="EH264">
            <v>153.74</v>
          </cell>
          <cell r="EI264">
            <v>68.959999999999994</v>
          </cell>
          <cell r="EJ264">
            <v>775.27</v>
          </cell>
          <cell r="EK264">
            <v>2913.23</v>
          </cell>
          <cell r="EM264">
            <v>97.617000000000004</v>
          </cell>
          <cell r="EN264">
            <v>98.538000000000011</v>
          </cell>
          <cell r="EP264">
            <v>110.634</v>
          </cell>
          <cell r="EQ264">
            <v>112.499</v>
          </cell>
          <cell r="ES264">
            <v>20.368000000000002</v>
          </cell>
          <cell r="ET264">
            <v>23.576000000000001</v>
          </cell>
          <cell r="EX264">
            <v>5178.6319999999996</v>
          </cell>
          <cell r="EY264">
            <v>5283.424</v>
          </cell>
          <cell r="FA264">
            <v>1.234</v>
          </cell>
          <cell r="FB264">
            <v>1.2569999999999999</v>
          </cell>
          <cell r="FC264">
            <v>111.143</v>
          </cell>
          <cell r="FD264">
            <v>118.345</v>
          </cell>
          <cell r="FE264">
            <v>51.326999999999998</v>
          </cell>
          <cell r="FF264">
            <v>51.390999999999998</v>
          </cell>
          <cell r="FK264">
            <v>4553.0910000000003</v>
          </cell>
          <cell r="FL264">
            <v>4616.277</v>
          </cell>
          <cell r="FM264">
            <v>4577.9930000000004</v>
          </cell>
          <cell r="FN264">
            <v>101.702</v>
          </cell>
          <cell r="FO264">
            <v>48.222000000000001</v>
          </cell>
          <cell r="FP264">
            <v>530.88199999999995</v>
          </cell>
          <cell r="FQ264">
            <v>3935.4720000000002</v>
          </cell>
          <cell r="FS264">
            <v>4616.277</v>
          </cell>
          <cell r="FU264">
            <v>8.7359000000000006E-2</v>
          </cell>
          <cell r="FV264">
            <v>-456.76</v>
          </cell>
          <cell r="FW264">
            <v>0</v>
          </cell>
          <cell r="FX264">
            <v>0</v>
          </cell>
          <cell r="FY264">
            <v>0</v>
          </cell>
          <cell r="FZ264">
            <v>316.2</v>
          </cell>
          <cell r="GA264">
            <v>0.109199</v>
          </cell>
          <cell r="GB264">
            <v>-567.73</v>
          </cell>
          <cell r="GC264">
            <v>5.4599999999999996E-3</v>
          </cell>
          <cell r="GD264">
            <v>-28.39</v>
          </cell>
          <cell r="GE264">
            <v>0.305757</v>
          </cell>
          <cell r="GF264">
            <v>-1589.63</v>
          </cell>
          <cell r="GL264">
            <v>-452.62</v>
          </cell>
          <cell r="GN264">
            <v>-1125.27</v>
          </cell>
          <cell r="GO264">
            <v>1.4999999999999999E-2</v>
          </cell>
          <cell r="GP264">
            <v>-92.6</v>
          </cell>
          <cell r="GQ264" t="str">
            <v xml:space="preserve"> </v>
          </cell>
          <cell r="GR264">
            <v>0</v>
          </cell>
          <cell r="GS264">
            <v>0</v>
          </cell>
          <cell r="GV264">
            <v>0</v>
          </cell>
          <cell r="GW264">
            <v>0</v>
          </cell>
          <cell r="GX264">
            <v>-4313</v>
          </cell>
          <cell r="GY264">
            <v>0</v>
          </cell>
          <cell r="GZ264">
            <v>-4313</v>
          </cell>
          <cell r="HB264">
            <v>15561.210000000001</v>
          </cell>
          <cell r="HC264">
            <v>14161.44</v>
          </cell>
          <cell r="HE264">
            <v>219.26999999999998</v>
          </cell>
          <cell r="HO264">
            <v>4616</v>
          </cell>
          <cell r="HP264">
            <v>4616</v>
          </cell>
          <cell r="HQ264">
            <v>0</v>
          </cell>
          <cell r="HR264">
            <v>15561.210000000001</v>
          </cell>
          <cell r="HS264">
            <v>-1125.27</v>
          </cell>
          <cell r="HT264">
            <v>-452.62</v>
          </cell>
          <cell r="HU264">
            <v>13983.32</v>
          </cell>
          <cell r="HV264">
            <v>0</v>
          </cell>
          <cell r="HW264">
            <v>13983.32</v>
          </cell>
          <cell r="HY264">
            <v>3.029315424610052</v>
          </cell>
          <cell r="HZ264" t="e">
            <v>#DIV/0!</v>
          </cell>
          <cell r="IA264">
            <v>3.029315424610052</v>
          </cell>
        </row>
        <row r="265">
          <cell r="B265" t="str">
            <v>72-40-124</v>
          </cell>
          <cell r="C265" t="str">
            <v>Legend-PUR01309</v>
          </cell>
          <cell r="D265" t="str">
            <v>Dunn Daugherty CDP</v>
          </cell>
          <cell r="E265">
            <v>10209</v>
          </cell>
          <cell r="F265">
            <v>12550</v>
          </cell>
          <cell r="H265">
            <v>3.2955000000000001</v>
          </cell>
          <cell r="I265">
            <v>3.2955000000000001</v>
          </cell>
          <cell r="J265">
            <v>1.2176</v>
          </cell>
          <cell r="K265">
            <v>0.2414</v>
          </cell>
          <cell r="L265">
            <v>0.39300000000000002</v>
          </cell>
          <cell r="M265">
            <v>0.14380000000000001</v>
          </cell>
          <cell r="N265">
            <v>0.14249999999999999</v>
          </cell>
          <cell r="O265">
            <v>0.27460000000000001</v>
          </cell>
          <cell r="P265">
            <v>5.7084000000000001</v>
          </cell>
          <cell r="Q265">
            <v>0.61850000000000005</v>
          </cell>
          <cell r="R265">
            <v>1251.3</v>
          </cell>
          <cell r="T265" t="str">
            <v>PriceTableXTXNGL</v>
          </cell>
          <cell r="Y265">
            <v>41313</v>
          </cell>
          <cell r="Z265">
            <v>14.65</v>
          </cell>
          <cell r="AB265">
            <v>9714.5560000000005</v>
          </cell>
          <cell r="AC265">
            <v>11992.594999999999</v>
          </cell>
          <cell r="AE265" t="str">
            <v>Yes</v>
          </cell>
          <cell r="AG265" t="str">
            <v>Yes</v>
          </cell>
          <cell r="AI265">
            <v>0.93</v>
          </cell>
          <cell r="AK265">
            <v>33485.031999999999</v>
          </cell>
          <cell r="AL265">
            <v>33485.031999999999</v>
          </cell>
          <cell r="AM265">
            <v>12371.833000000001</v>
          </cell>
          <cell r="AN265">
            <v>2452.826</v>
          </cell>
          <cell r="AO265">
            <v>3993.2080000000001</v>
          </cell>
          <cell r="AP265">
            <v>1461.1279999999999</v>
          </cell>
          <cell r="AQ265">
            <v>1447.9190000000001</v>
          </cell>
          <cell r="AR265">
            <v>2790.165</v>
          </cell>
          <cell r="AS265">
            <v>91487.142999999982</v>
          </cell>
          <cell r="AU265">
            <v>32014.319</v>
          </cell>
          <cell r="AV265">
            <v>32014.319</v>
          </cell>
          <cell r="AW265">
            <v>11828.442999999999</v>
          </cell>
          <cell r="AX265">
            <v>2345.0940000000001</v>
          </cell>
          <cell r="AY265">
            <v>3817.8209999999999</v>
          </cell>
          <cell r="AZ265">
            <v>1396.953</v>
          </cell>
          <cell r="BA265">
            <v>1384.3240000000001</v>
          </cell>
          <cell r="BB265">
            <v>2667.6170000000002</v>
          </cell>
          <cell r="BC265">
            <v>87468.889999999985</v>
          </cell>
          <cell r="BE265">
            <v>225.85300000000001</v>
          </cell>
          <cell r="BF265">
            <v>27087.617999999999</v>
          </cell>
          <cell r="BG265">
            <v>12127.532999999999</v>
          </cell>
          <cell r="BH265">
            <v>2172.6260000000002</v>
          </cell>
          <cell r="BI265">
            <v>4248.5360000000001</v>
          </cell>
          <cell r="BJ265">
            <v>1429.9490000000001</v>
          </cell>
          <cell r="BK265">
            <v>1423.63</v>
          </cell>
          <cell r="BL265">
            <v>2800.5509999999999</v>
          </cell>
          <cell r="BM265">
            <v>51516.296000000002</v>
          </cell>
          <cell r="BO265">
            <v>225.85300000000001</v>
          </cell>
          <cell r="BP265">
            <v>27087.616999999998</v>
          </cell>
          <cell r="BQ265">
            <v>12127.531999999999</v>
          </cell>
          <cell r="BR265">
            <v>2172.6260000000002</v>
          </cell>
          <cell r="BS265">
            <v>4248.5370000000003</v>
          </cell>
          <cell r="BT265">
            <v>1429.9490000000001</v>
          </cell>
          <cell r="BU265">
            <v>1423.63</v>
          </cell>
          <cell r="BV265">
            <v>2800.5509999999999</v>
          </cell>
          <cell r="BW265">
            <v>51516.294999999991</v>
          </cell>
          <cell r="CI265">
            <v>210.04300000000001</v>
          </cell>
          <cell r="CJ265">
            <v>25191.485000000001</v>
          </cell>
          <cell r="CK265">
            <v>11278.606</v>
          </cell>
          <cell r="CL265">
            <v>2020.5419999999999</v>
          </cell>
          <cell r="CM265">
            <v>3951.1379999999999</v>
          </cell>
          <cell r="CN265">
            <v>1329.8530000000001</v>
          </cell>
          <cell r="CO265">
            <v>1323.9760000000001</v>
          </cell>
          <cell r="CP265">
            <v>2604.5120000000002</v>
          </cell>
          <cell r="CQ265">
            <v>47910.155000000013</v>
          </cell>
          <cell r="CS265">
            <v>13.398999999999999</v>
          </cell>
          <cell r="CT265">
            <v>1018.649</v>
          </cell>
          <cell r="CU265">
            <v>442.72</v>
          </cell>
          <cell r="CV265">
            <v>66.772000000000006</v>
          </cell>
          <cell r="CW265">
            <v>135.53299999999999</v>
          </cell>
          <cell r="CX265">
            <v>39.323999999999998</v>
          </cell>
          <cell r="CY265">
            <v>39.499000000000002</v>
          </cell>
          <cell r="CZ265">
            <v>68.492000000000004</v>
          </cell>
          <cell r="DB265">
            <v>13.49</v>
          </cell>
          <cell r="DC265">
            <v>1796.9929999999999</v>
          </cell>
          <cell r="DD265">
            <v>1110.433</v>
          </cell>
          <cell r="DE265">
            <v>216.459</v>
          </cell>
          <cell r="DF265">
            <v>440.74299999999999</v>
          </cell>
          <cell r="DG265">
            <v>156.83699999999999</v>
          </cell>
          <cell r="DH265">
            <v>157.83799999999999</v>
          </cell>
          <cell r="DI265">
            <v>324.72399999999999</v>
          </cell>
          <cell r="DJ265">
            <v>4217.5169999999998</v>
          </cell>
          <cell r="DL265">
            <v>0.173902</v>
          </cell>
          <cell r="DM265">
            <v>0.173902</v>
          </cell>
          <cell r="DN265">
            <v>0.788246</v>
          </cell>
          <cell r="DO265">
            <v>1.126215</v>
          </cell>
          <cell r="DP265">
            <v>1.0925590000000001</v>
          </cell>
          <cell r="DQ265">
            <v>1.9415899999999999</v>
          </cell>
          <cell r="DS265">
            <v>39.28</v>
          </cell>
          <cell r="DT265">
            <v>4710.59</v>
          </cell>
          <cell r="DU265">
            <v>9559.48</v>
          </cell>
          <cell r="DV265">
            <v>2446.84</v>
          </cell>
          <cell r="DW265">
            <v>4641.78</v>
          </cell>
          <cell r="DX265">
            <v>2776.37</v>
          </cell>
          <cell r="DY265">
            <v>2764.11</v>
          </cell>
          <cell r="DZ265">
            <v>5437.52</v>
          </cell>
          <cell r="EA265">
            <v>32375.969999999998</v>
          </cell>
          <cell r="EC265">
            <v>36.53</v>
          </cell>
          <cell r="ED265">
            <v>4380.8500000000004</v>
          </cell>
          <cell r="EE265">
            <v>8890.32</v>
          </cell>
          <cell r="EF265">
            <v>2275.56</v>
          </cell>
          <cell r="EG265">
            <v>4316.8599999999997</v>
          </cell>
          <cell r="EH265">
            <v>2582.02</v>
          </cell>
          <cell r="EI265">
            <v>2570.62</v>
          </cell>
          <cell r="EJ265">
            <v>5056.8900000000003</v>
          </cell>
          <cell r="EK265">
            <v>30109.649999999998</v>
          </cell>
          <cell r="EM265">
            <v>230.846</v>
          </cell>
          <cell r="EN265">
            <v>233.02199999999999</v>
          </cell>
          <cell r="EP265">
            <v>261.62700000000001</v>
          </cell>
          <cell r="EQ265">
            <v>266.03699999999998</v>
          </cell>
          <cell r="ES265">
            <v>48.164999999999999</v>
          </cell>
          <cell r="ET265">
            <v>55.751999999999995</v>
          </cell>
          <cell r="EX265">
            <v>10160.834999999999</v>
          </cell>
          <cell r="EY265">
            <v>12494.248</v>
          </cell>
          <cell r="FA265">
            <v>2.4220000000000002</v>
          </cell>
          <cell r="FB265">
            <v>2.9729999999999999</v>
          </cell>
          <cell r="FC265">
            <v>218.06899999999999</v>
          </cell>
          <cell r="FD265">
            <v>279.863</v>
          </cell>
          <cell r="FE265">
            <v>100.70699999999999</v>
          </cell>
          <cell r="FF265">
            <v>121.53</v>
          </cell>
          <cell r="FK265">
            <v>7777.6719999999996</v>
          </cell>
          <cell r="FL265">
            <v>7885.6080000000002</v>
          </cell>
          <cell r="FM265">
            <v>7820.21</v>
          </cell>
          <cell r="FN265">
            <v>173.72800000000001</v>
          </cell>
          <cell r="FO265">
            <v>82.373000000000005</v>
          </cell>
          <cell r="FP265">
            <v>906.86199999999997</v>
          </cell>
          <cell r="FQ265">
            <v>6722.6440000000002</v>
          </cell>
          <cell r="FS265">
            <v>7885.6080000000002</v>
          </cell>
          <cell r="FU265">
            <v>8.7359000000000006E-2</v>
          </cell>
          <cell r="FV265">
            <v>-1080.1400000000001</v>
          </cell>
          <cell r="FW265">
            <v>0</v>
          </cell>
          <cell r="FX265">
            <v>0</v>
          </cell>
          <cell r="FY265">
            <v>0</v>
          </cell>
          <cell r="FZ265">
            <v>171.2</v>
          </cell>
          <cell r="GA265">
            <v>0.163798</v>
          </cell>
          <cell r="GB265">
            <v>-1672.21</v>
          </cell>
          <cell r="GC265">
            <v>5.4599999999999996E-3</v>
          </cell>
          <cell r="GD265">
            <v>-55.74</v>
          </cell>
          <cell r="GE265">
            <v>0.305757</v>
          </cell>
          <cell r="GF265">
            <v>-3121.47</v>
          </cell>
          <cell r="GL265">
            <v>-773.26</v>
          </cell>
          <cell r="GN265">
            <v>-1922.41</v>
          </cell>
          <cell r="GO265">
            <v>1.4999999999999999E-2</v>
          </cell>
          <cell r="GP265">
            <v>-695.48</v>
          </cell>
          <cell r="GQ265" t="str">
            <v xml:space="preserve"> </v>
          </cell>
          <cell r="GR265">
            <v>0</v>
          </cell>
          <cell r="GS265">
            <v>0</v>
          </cell>
          <cell r="GV265">
            <v>0</v>
          </cell>
          <cell r="GW265">
            <v>0</v>
          </cell>
          <cell r="GX265">
            <v>-9320.7099999999991</v>
          </cell>
          <cell r="GY265">
            <v>0</v>
          </cell>
          <cell r="GZ265">
            <v>-9320.7099999999991</v>
          </cell>
          <cell r="HB265">
            <v>26584.85</v>
          </cell>
          <cell r="HC265">
            <v>47373.789999999994</v>
          </cell>
          <cell r="HE265">
            <v>2266.3199999999997</v>
          </cell>
          <cell r="HO265">
            <v>7886</v>
          </cell>
          <cell r="HP265">
            <v>7886</v>
          </cell>
          <cell r="HQ265">
            <v>0</v>
          </cell>
          <cell r="HR265">
            <v>26584.85</v>
          </cell>
          <cell r="HS265">
            <v>-1922.41</v>
          </cell>
          <cell r="HT265">
            <v>-773.26</v>
          </cell>
          <cell r="HU265">
            <v>23889.18</v>
          </cell>
          <cell r="HV265">
            <v>0</v>
          </cell>
          <cell r="HW265">
            <v>23889.18</v>
          </cell>
          <cell r="HY265">
            <v>3.0293152422013696</v>
          </cell>
          <cell r="HZ265" t="e">
            <v>#DIV/0!</v>
          </cell>
          <cell r="IA265">
            <v>3.0293152422013696</v>
          </cell>
        </row>
        <row r="266">
          <cell r="B266" t="str">
            <v>81-10-175</v>
          </cell>
          <cell r="C266" t="str">
            <v>Legend-PUR01309WS</v>
          </cell>
          <cell r="D266" t="str">
            <v>Winwood CDP</v>
          </cell>
          <cell r="E266">
            <v>19851</v>
          </cell>
          <cell r="F266">
            <v>21058</v>
          </cell>
          <cell r="H266">
            <v>1.9214</v>
          </cell>
          <cell r="I266">
            <v>1.9214</v>
          </cell>
          <cell r="J266">
            <v>0.3851</v>
          </cell>
          <cell r="K266">
            <v>7.5499999999999998E-2</v>
          </cell>
          <cell r="L266">
            <v>8.8099999999999998E-2</v>
          </cell>
          <cell r="M266">
            <v>2.9000000000000001E-2</v>
          </cell>
          <cell r="N266">
            <v>1.4500000000000001E-2</v>
          </cell>
          <cell r="O266">
            <v>3.9199999999999999E-2</v>
          </cell>
          <cell r="P266">
            <v>2.5528</v>
          </cell>
          <cell r="Q266">
            <v>1.6992</v>
          </cell>
          <cell r="R266">
            <v>1079.8</v>
          </cell>
          <cell r="T266" t="str">
            <v>PriceTableXTXNGL</v>
          </cell>
          <cell r="Y266">
            <v>41383</v>
          </cell>
          <cell r="Z266">
            <v>14.65</v>
          </cell>
          <cell r="AB266">
            <v>18395.681</v>
          </cell>
          <cell r="AC266">
            <v>19552.138999999999</v>
          </cell>
          <cell r="AE266" t="str">
            <v>Yes</v>
          </cell>
          <cell r="AG266" t="str">
            <v>Yes</v>
          </cell>
          <cell r="AI266">
            <v>0.93</v>
          </cell>
          <cell r="AK266">
            <v>36969.201999999997</v>
          </cell>
          <cell r="AL266">
            <v>36969.201999999997</v>
          </cell>
          <cell r="AM266">
            <v>7409.6180000000004</v>
          </cell>
          <cell r="AN266">
            <v>1452.6780000000001</v>
          </cell>
          <cell r="AO266">
            <v>1695.1110000000001</v>
          </cell>
          <cell r="AP266">
            <v>557.98199999999997</v>
          </cell>
          <cell r="AQ266">
            <v>278.99099999999999</v>
          </cell>
          <cell r="AR266">
            <v>754.23800000000006</v>
          </cell>
          <cell r="AS266">
            <v>86087.021999999997</v>
          </cell>
          <cell r="AU266">
            <v>35345.461000000003</v>
          </cell>
          <cell r="AV266">
            <v>35345.461000000003</v>
          </cell>
          <cell r="AW266">
            <v>7084.1769999999997</v>
          </cell>
          <cell r="AX266">
            <v>1388.874</v>
          </cell>
          <cell r="AY266">
            <v>1620.6590000000001</v>
          </cell>
          <cell r="AZ266">
            <v>533.47500000000002</v>
          </cell>
          <cell r="BA266">
            <v>266.73700000000002</v>
          </cell>
          <cell r="BB266">
            <v>721.11099999999999</v>
          </cell>
          <cell r="BC266">
            <v>82305.955000000002</v>
          </cell>
          <cell r="BE266">
            <v>249.35400000000001</v>
          </cell>
          <cell r="BF266">
            <v>29906.127</v>
          </cell>
          <cell r="BG266">
            <v>7263.3040000000001</v>
          </cell>
          <cell r="BH266">
            <v>1286.731</v>
          </cell>
          <cell r="BI266">
            <v>1803.4970000000001</v>
          </cell>
          <cell r="BJ266">
            <v>546.07500000000005</v>
          </cell>
          <cell r="BK266">
            <v>274.31099999999998</v>
          </cell>
          <cell r="BL266">
            <v>757.04600000000005</v>
          </cell>
          <cell r="BM266">
            <v>42086.445000000007</v>
          </cell>
          <cell r="BO266">
            <v>249.35400000000001</v>
          </cell>
          <cell r="BP266">
            <v>29906.127</v>
          </cell>
          <cell r="BQ266">
            <v>7263.3040000000001</v>
          </cell>
          <cell r="BR266">
            <v>1286.73</v>
          </cell>
          <cell r="BS266">
            <v>1803.4970000000001</v>
          </cell>
          <cell r="BT266">
            <v>546.07600000000002</v>
          </cell>
          <cell r="BU266">
            <v>274.31099999999998</v>
          </cell>
          <cell r="BV266">
            <v>757.04600000000005</v>
          </cell>
          <cell r="BW266">
            <v>42086.445000000014</v>
          </cell>
          <cell r="CI266">
            <v>231.899</v>
          </cell>
          <cell r="CJ266">
            <v>27812.698</v>
          </cell>
          <cell r="CK266">
            <v>6754.8729999999996</v>
          </cell>
          <cell r="CL266">
            <v>1196.6600000000001</v>
          </cell>
          <cell r="CM266">
            <v>1677.252</v>
          </cell>
          <cell r="CN266">
            <v>507.85</v>
          </cell>
          <cell r="CO266">
            <v>255.10900000000001</v>
          </cell>
          <cell r="CP266">
            <v>704.053</v>
          </cell>
          <cell r="CQ266">
            <v>39140.394</v>
          </cell>
          <cell r="CS266">
            <v>14.792999999999999</v>
          </cell>
          <cell r="CT266">
            <v>1124.6410000000001</v>
          </cell>
          <cell r="CU266">
            <v>265.149</v>
          </cell>
          <cell r="CV266">
            <v>39.545000000000002</v>
          </cell>
          <cell r="CW266">
            <v>57.533000000000001</v>
          </cell>
          <cell r="CX266">
            <v>15.016999999999999</v>
          </cell>
          <cell r="CY266">
            <v>7.6109999999999998</v>
          </cell>
          <cell r="CZ266">
            <v>18.515000000000001</v>
          </cell>
          <cell r="DB266">
            <v>14.894</v>
          </cell>
          <cell r="DC266">
            <v>1983.972</v>
          </cell>
          <cell r="DD266">
            <v>665.05</v>
          </cell>
          <cell r="DE266">
            <v>128.197</v>
          </cell>
          <cell r="DF266">
            <v>187.095</v>
          </cell>
          <cell r="DG266">
            <v>59.893999999999998</v>
          </cell>
          <cell r="DH266">
            <v>30.413</v>
          </cell>
          <cell r="DI266">
            <v>87.778999999999996</v>
          </cell>
          <cell r="DJ266">
            <v>3157.2939999999999</v>
          </cell>
          <cell r="DL266">
            <v>0.173902</v>
          </cell>
          <cell r="DM266">
            <v>0.173902</v>
          </cell>
          <cell r="DN266">
            <v>0.788246</v>
          </cell>
          <cell r="DO266">
            <v>1.126215</v>
          </cell>
          <cell r="DP266">
            <v>1.0925590000000001</v>
          </cell>
          <cell r="DQ266">
            <v>1.9415899999999999</v>
          </cell>
          <cell r="DS266">
            <v>43.36</v>
          </cell>
          <cell r="DT266">
            <v>5200.74</v>
          </cell>
          <cell r="DU266">
            <v>5725.27</v>
          </cell>
          <cell r="DV266">
            <v>1449.14</v>
          </cell>
          <cell r="DW266">
            <v>1970.43</v>
          </cell>
          <cell r="DX266">
            <v>1060.25</v>
          </cell>
          <cell r="DY266">
            <v>532.6</v>
          </cell>
          <cell r="DZ266">
            <v>1469.87</v>
          </cell>
          <cell r="EA266">
            <v>17451.66</v>
          </cell>
          <cell r="EC266">
            <v>40.32</v>
          </cell>
          <cell r="ED266">
            <v>4836.6899999999996</v>
          </cell>
          <cell r="EE266">
            <v>5324.5</v>
          </cell>
          <cell r="EF266">
            <v>1347.7</v>
          </cell>
          <cell r="EG266">
            <v>1832.5</v>
          </cell>
          <cell r="EH266">
            <v>986.03</v>
          </cell>
          <cell r="EI266">
            <v>495.32</v>
          </cell>
          <cell r="EJ266">
            <v>1366.98</v>
          </cell>
          <cell r="EK266">
            <v>16230.039999999999</v>
          </cell>
          <cell r="EM266">
            <v>376.36</v>
          </cell>
          <cell r="EN266">
            <v>379.90699999999998</v>
          </cell>
          <cell r="ES266">
            <v>610.23699999999997</v>
          </cell>
          <cell r="ET266">
            <v>687.99</v>
          </cell>
          <cell r="EX266">
            <v>19240.762999999999</v>
          </cell>
          <cell r="EY266">
            <v>20370.009999999998</v>
          </cell>
          <cell r="FA266">
            <v>4.5860000000000003</v>
          </cell>
          <cell r="FB266">
            <v>4.8470000000000004</v>
          </cell>
          <cell r="FC266">
            <v>412.94</v>
          </cell>
          <cell r="FD266">
            <v>456.27499999999998</v>
          </cell>
          <cell r="FE266">
            <v>190.70099999999999</v>
          </cell>
          <cell r="FF266">
            <v>198.136</v>
          </cell>
          <cell r="FK266">
            <v>16832.809000000001</v>
          </cell>
          <cell r="FL266">
            <v>17066.407999999999</v>
          </cell>
          <cell r="FM266">
            <v>16924.870999999999</v>
          </cell>
          <cell r="FN266">
            <v>375.99099999999999</v>
          </cell>
          <cell r="FO266">
            <v>178.27600000000001</v>
          </cell>
          <cell r="FP266">
            <v>1962.675</v>
          </cell>
          <cell r="FQ266">
            <v>14549.466</v>
          </cell>
          <cell r="FS266">
            <v>17066.407999999999</v>
          </cell>
          <cell r="FU266">
            <v>8.7359000000000006E-2</v>
          </cell>
          <cell r="FV266">
            <v>-1814.09</v>
          </cell>
          <cell r="FW266">
            <v>0</v>
          </cell>
          <cell r="FX266">
            <v>0</v>
          </cell>
          <cell r="FY266">
            <v>0</v>
          </cell>
          <cell r="FZ266">
            <v>185.8</v>
          </cell>
          <cell r="GA266">
            <v>0.163798</v>
          </cell>
          <cell r="GB266">
            <v>-3251.55</v>
          </cell>
          <cell r="GC266">
            <v>5.4599999999999996E-3</v>
          </cell>
          <cell r="GD266">
            <v>-108.39</v>
          </cell>
          <cell r="GE266">
            <v>0.305757</v>
          </cell>
          <cell r="GF266">
            <v>-6069.58</v>
          </cell>
          <cell r="GL266">
            <v>-1673.41</v>
          </cell>
          <cell r="GN266">
            <v>-4160.26</v>
          </cell>
          <cell r="GO266">
            <v>1.4999999999999999E-2</v>
          </cell>
          <cell r="GP266">
            <v>-568.6</v>
          </cell>
          <cell r="GQ266" t="str">
            <v xml:space="preserve"> </v>
          </cell>
          <cell r="GR266">
            <v>0</v>
          </cell>
          <cell r="GS266">
            <v>0</v>
          </cell>
          <cell r="GV266">
            <v>0</v>
          </cell>
          <cell r="GW266">
            <v>0</v>
          </cell>
          <cell r="GX266">
            <v>-17645.879999999997</v>
          </cell>
          <cell r="GY266">
            <v>0</v>
          </cell>
          <cell r="GZ266">
            <v>-17645.879999999997</v>
          </cell>
          <cell r="HB266">
            <v>57531.970000000008</v>
          </cell>
          <cell r="HC266">
            <v>56116.130000000012</v>
          </cell>
          <cell r="HE266">
            <v>1221.6200000000008</v>
          </cell>
          <cell r="HO266">
            <v>17066</v>
          </cell>
          <cell r="HP266">
            <v>17066</v>
          </cell>
          <cell r="HQ266">
            <v>0</v>
          </cell>
          <cell r="HR266">
            <v>57531.970000000008</v>
          </cell>
          <cell r="HS266">
            <v>-4160.26</v>
          </cell>
          <cell r="HT266">
            <v>-1673.41</v>
          </cell>
          <cell r="HU266">
            <v>51698.3</v>
          </cell>
          <cell r="HV266">
            <v>0</v>
          </cell>
          <cell r="HW266">
            <v>51698.3</v>
          </cell>
          <cell r="HY266">
            <v>3.0293155982655575</v>
          </cell>
          <cell r="HZ266" t="e">
            <v>#DIV/0!</v>
          </cell>
          <cell r="IA266">
            <v>3.0293155982655575</v>
          </cell>
        </row>
        <row r="269">
          <cell r="B269" t="str">
            <v>72-10-179</v>
          </cell>
          <cell r="C269" t="str">
            <v>NextEra-PUR01467</v>
          </cell>
          <cell r="D269" t="str">
            <v>Cherry 1 &amp; 2</v>
          </cell>
          <cell r="E269">
            <v>0</v>
          </cell>
          <cell r="F269">
            <v>0</v>
          </cell>
          <cell r="H269">
            <v>2.2372000000000001</v>
          </cell>
          <cell r="I269">
            <v>2.2372000000000001</v>
          </cell>
          <cell r="J269">
            <v>0.52210000000000001</v>
          </cell>
          <cell r="K269">
            <v>0.12239999999999999</v>
          </cell>
          <cell r="L269">
            <v>0.12139999999999999</v>
          </cell>
          <cell r="M269">
            <v>4.8800000000000003E-2</v>
          </cell>
          <cell r="N269">
            <v>3.0800000000000001E-2</v>
          </cell>
          <cell r="O269">
            <v>0.1022</v>
          </cell>
          <cell r="P269">
            <v>3.1848999999999998</v>
          </cell>
          <cell r="Q269">
            <v>0.70520000000000005</v>
          </cell>
          <cell r="R269">
            <v>1119.5</v>
          </cell>
          <cell r="T269" t="str">
            <v>PriceTableXTXNGL</v>
          </cell>
          <cell r="Y269">
            <v>40866</v>
          </cell>
          <cell r="Z269">
            <v>14.65</v>
          </cell>
          <cell r="AB269">
            <v>0</v>
          </cell>
          <cell r="AC269">
            <v>0</v>
          </cell>
          <cell r="AE269" t="str">
            <v>Yes</v>
          </cell>
          <cell r="AG269" t="str">
            <v>Yes</v>
          </cell>
          <cell r="AI269">
            <v>1</v>
          </cell>
          <cell r="AK269">
            <v>0</v>
          </cell>
          <cell r="AL269">
            <v>0</v>
          </cell>
          <cell r="AM269">
            <v>0</v>
          </cell>
          <cell r="AN269">
            <v>0</v>
          </cell>
          <cell r="AO269">
            <v>0</v>
          </cell>
          <cell r="AP269">
            <v>0</v>
          </cell>
          <cell r="AQ269">
            <v>0</v>
          </cell>
          <cell r="AR269">
            <v>0</v>
          </cell>
          <cell r="AS269">
            <v>0</v>
          </cell>
          <cell r="AU269">
            <v>0</v>
          </cell>
          <cell r="AV269">
            <v>0</v>
          </cell>
          <cell r="AW269">
            <v>0</v>
          </cell>
          <cell r="AX269">
            <v>0</v>
          </cell>
          <cell r="AY269">
            <v>0</v>
          </cell>
          <cell r="AZ269">
            <v>0</v>
          </cell>
          <cell r="BA269">
            <v>0</v>
          </cell>
          <cell r="BB269">
            <v>0</v>
          </cell>
          <cell r="BC269">
            <v>0</v>
          </cell>
          <cell r="BE269">
            <v>0</v>
          </cell>
          <cell r="BF269">
            <v>0</v>
          </cell>
          <cell r="BG269">
            <v>0</v>
          </cell>
          <cell r="BH269">
            <v>0</v>
          </cell>
          <cell r="BI269">
            <v>0</v>
          </cell>
          <cell r="BJ269">
            <v>0</v>
          </cell>
          <cell r="BK269">
            <v>0</v>
          </cell>
          <cell r="BL269">
            <v>0</v>
          </cell>
          <cell r="BM269">
            <v>0</v>
          </cell>
          <cell r="BO269">
            <v>0</v>
          </cell>
          <cell r="BP269">
            <v>0</v>
          </cell>
          <cell r="BQ269">
            <v>0</v>
          </cell>
          <cell r="BR269">
            <v>0</v>
          </cell>
          <cell r="BS269">
            <v>0</v>
          </cell>
          <cell r="BT269">
            <v>0</v>
          </cell>
          <cell r="BU269">
            <v>0</v>
          </cell>
          <cell r="BV269">
            <v>0</v>
          </cell>
          <cell r="BW269">
            <v>0</v>
          </cell>
          <cell r="CI269">
            <v>0</v>
          </cell>
          <cell r="CJ269">
            <v>0</v>
          </cell>
          <cell r="CK269">
            <v>0</v>
          </cell>
          <cell r="CL269">
            <v>0</v>
          </cell>
          <cell r="CM269">
            <v>0</v>
          </cell>
          <cell r="CN269">
            <v>0</v>
          </cell>
          <cell r="CO269">
            <v>0</v>
          </cell>
          <cell r="CP269">
            <v>0</v>
          </cell>
          <cell r="CQ269">
            <v>0</v>
          </cell>
          <cell r="CS269">
            <v>0</v>
          </cell>
          <cell r="CT269">
            <v>0</v>
          </cell>
          <cell r="CU269">
            <v>0</v>
          </cell>
          <cell r="CV269">
            <v>0</v>
          </cell>
          <cell r="CW269">
            <v>0</v>
          </cell>
          <cell r="CX269">
            <v>0</v>
          </cell>
          <cell r="CY269">
            <v>0</v>
          </cell>
          <cell r="CZ269">
            <v>0</v>
          </cell>
          <cell r="DB269">
            <v>0</v>
          </cell>
          <cell r="DC269">
            <v>0</v>
          </cell>
          <cell r="DD269">
            <v>0</v>
          </cell>
          <cell r="DE269">
            <v>0</v>
          </cell>
          <cell r="DF269">
            <v>0</v>
          </cell>
          <cell r="DG269">
            <v>0</v>
          </cell>
          <cell r="DH269">
            <v>0</v>
          </cell>
          <cell r="DI269">
            <v>0</v>
          </cell>
          <cell r="DJ269">
            <v>0</v>
          </cell>
          <cell r="DL269">
            <v>0.173902</v>
          </cell>
          <cell r="DM269">
            <v>0.173902</v>
          </cell>
          <cell r="DN269">
            <v>0.788246</v>
          </cell>
          <cell r="DO269">
            <v>1.126215</v>
          </cell>
          <cell r="DP269">
            <v>1.0925590000000001</v>
          </cell>
          <cell r="DQ269">
            <v>1.9415899999999999</v>
          </cell>
          <cell r="DS269">
            <v>0</v>
          </cell>
          <cell r="DT269">
            <v>0</v>
          </cell>
          <cell r="DU269">
            <v>0</v>
          </cell>
          <cell r="DV269">
            <v>0</v>
          </cell>
          <cell r="DW269">
            <v>0</v>
          </cell>
          <cell r="DX269">
            <v>0</v>
          </cell>
          <cell r="DY269">
            <v>0</v>
          </cell>
          <cell r="DZ269">
            <v>0</v>
          </cell>
          <cell r="EA269">
            <v>0</v>
          </cell>
          <cell r="EC269">
            <v>0</v>
          </cell>
          <cell r="ED269">
            <v>0</v>
          </cell>
          <cell r="EE269">
            <v>0</v>
          </cell>
          <cell r="EF269">
            <v>0</v>
          </cell>
          <cell r="EG269">
            <v>0</v>
          </cell>
          <cell r="EH269">
            <v>0</v>
          </cell>
          <cell r="EI269">
            <v>0</v>
          </cell>
          <cell r="EJ269">
            <v>0</v>
          </cell>
          <cell r="EK269">
            <v>0</v>
          </cell>
          <cell r="EM269">
            <v>0</v>
          </cell>
          <cell r="EN269">
            <v>0</v>
          </cell>
          <cell r="EP269">
            <v>0</v>
          </cell>
          <cell r="EQ269">
            <v>0</v>
          </cell>
          <cell r="ES269">
            <v>0</v>
          </cell>
          <cell r="ET269">
            <v>0</v>
          </cell>
          <cell r="EX269">
            <v>0</v>
          </cell>
          <cell r="EY269">
            <v>0</v>
          </cell>
          <cell r="FA269">
            <v>0</v>
          </cell>
          <cell r="FB269">
            <v>0</v>
          </cell>
          <cell r="FC269">
            <v>0</v>
          </cell>
          <cell r="FD269">
            <v>0</v>
          </cell>
          <cell r="FE269">
            <v>0</v>
          </cell>
          <cell r="FF269">
            <v>0</v>
          </cell>
          <cell r="FK269">
            <v>0</v>
          </cell>
          <cell r="FL269">
            <v>0</v>
          </cell>
          <cell r="FM269">
            <v>0</v>
          </cell>
          <cell r="FN269">
            <v>0</v>
          </cell>
          <cell r="FO269">
            <v>0</v>
          </cell>
          <cell r="FP269">
            <v>0</v>
          </cell>
          <cell r="FQ269">
            <v>0</v>
          </cell>
          <cell r="FS269">
            <v>0</v>
          </cell>
          <cell r="FU269">
            <v>0.33053199999999999</v>
          </cell>
          <cell r="FV269">
            <v>0</v>
          </cell>
          <cell r="FW269">
            <v>0</v>
          </cell>
          <cell r="FX269">
            <v>0</v>
          </cell>
          <cell r="FY269">
            <v>-500</v>
          </cell>
          <cell r="FZ269">
            <v>480</v>
          </cell>
          <cell r="GA269">
            <v>0</v>
          </cell>
          <cell r="GB269">
            <v>0</v>
          </cell>
          <cell r="GE269">
            <v>0.33053199999999999</v>
          </cell>
          <cell r="GF269">
            <v>0</v>
          </cell>
          <cell r="GL269">
            <v>0</v>
          </cell>
          <cell r="GN269">
            <v>0</v>
          </cell>
          <cell r="GO269">
            <v>1.2500000000000001E-2</v>
          </cell>
          <cell r="GP269">
            <v>0</v>
          </cell>
          <cell r="GQ269" t="str">
            <v>72-12-179</v>
          </cell>
          <cell r="GR269">
            <v>0</v>
          </cell>
          <cell r="GS269">
            <v>-200</v>
          </cell>
          <cell r="GT269">
            <v>0.25</v>
          </cell>
          <cell r="GU269">
            <v>0</v>
          </cell>
          <cell r="GV269">
            <v>0</v>
          </cell>
          <cell r="GW269">
            <v>0</v>
          </cell>
          <cell r="GX269">
            <v>-500</v>
          </cell>
          <cell r="GY269">
            <v>-200</v>
          </cell>
          <cell r="GZ269">
            <v>-700</v>
          </cell>
          <cell r="HB269">
            <v>0</v>
          </cell>
          <cell r="HC269">
            <v>-700</v>
          </cell>
          <cell r="HE269">
            <v>0</v>
          </cell>
          <cell r="HO269">
            <v>0</v>
          </cell>
          <cell r="HP269">
            <v>0</v>
          </cell>
          <cell r="HQ269">
            <v>0</v>
          </cell>
          <cell r="HR269">
            <v>0</v>
          </cell>
          <cell r="HS269">
            <v>0</v>
          </cell>
          <cell r="HT269">
            <v>0</v>
          </cell>
          <cell r="HU269">
            <v>0</v>
          </cell>
          <cell r="HV269">
            <v>0</v>
          </cell>
          <cell r="HW269">
            <v>0</v>
          </cell>
          <cell r="HY269" t="e">
            <v>#DIV/0!</v>
          </cell>
          <cell r="HZ269" t="e">
            <v>#DIV/0!</v>
          </cell>
          <cell r="IA269" t="e">
            <v>#DIV/0!</v>
          </cell>
        </row>
        <row r="270">
          <cell r="B270" t="str">
            <v>72-10-216</v>
          </cell>
          <cell r="C270" t="str">
            <v>NextEra-PUR01467</v>
          </cell>
          <cell r="D270" t="str">
            <v>Maddix CDP</v>
          </cell>
          <cell r="E270">
            <v>24876</v>
          </cell>
          <cell r="F270">
            <v>31043</v>
          </cell>
          <cell r="H270">
            <v>3.5413000000000001</v>
          </cell>
          <cell r="I270">
            <v>3.5413000000000001</v>
          </cell>
          <cell r="J270">
            <v>1.3452999999999999</v>
          </cell>
          <cell r="K270">
            <v>0.26</v>
          </cell>
          <cell r="L270">
            <v>0.44259999999999999</v>
          </cell>
          <cell r="M270">
            <v>0.14760000000000001</v>
          </cell>
          <cell r="N270">
            <v>0.1414</v>
          </cell>
          <cell r="O270">
            <v>0.2631</v>
          </cell>
          <cell r="P270">
            <v>6.1413000000000002</v>
          </cell>
          <cell r="Q270">
            <v>0.66669999999999996</v>
          </cell>
          <cell r="R270">
            <v>1270</v>
          </cell>
          <cell r="T270" t="str">
            <v>PriceTableXTXNGL</v>
          </cell>
          <cell r="Y270">
            <v>41382</v>
          </cell>
          <cell r="Z270">
            <v>14.65</v>
          </cell>
          <cell r="AB270">
            <v>23669.505000000001</v>
          </cell>
          <cell r="AC270">
            <v>29664.232</v>
          </cell>
          <cell r="AE270" t="str">
            <v>Yes</v>
          </cell>
          <cell r="AG270" t="str">
            <v>Yes</v>
          </cell>
          <cell r="AI270">
            <v>1</v>
          </cell>
          <cell r="AK270">
            <v>87671.479000000007</v>
          </cell>
          <cell r="AL270">
            <v>87671.479000000007</v>
          </cell>
          <cell r="AM270">
            <v>33305.408000000003</v>
          </cell>
          <cell r="AN270">
            <v>6436.7839999999997</v>
          </cell>
          <cell r="AO270">
            <v>10957.388000000001</v>
          </cell>
          <cell r="AP270">
            <v>3654.1129999999998</v>
          </cell>
          <cell r="AQ270">
            <v>3500.62</v>
          </cell>
          <cell r="AR270">
            <v>6513.5309999999999</v>
          </cell>
          <cell r="AS270">
            <v>239710.80200000003</v>
          </cell>
          <cell r="AU270">
            <v>83820.817999999999</v>
          </cell>
          <cell r="AV270">
            <v>83820.817999999999</v>
          </cell>
          <cell r="AW270">
            <v>31842.584999999999</v>
          </cell>
          <cell r="AX270">
            <v>6154.0709999999999</v>
          </cell>
          <cell r="AY270">
            <v>10476.123</v>
          </cell>
          <cell r="AZ270">
            <v>3493.6190000000001</v>
          </cell>
          <cell r="BA270">
            <v>3346.8679999999999</v>
          </cell>
          <cell r="BB270">
            <v>6227.4470000000001</v>
          </cell>
          <cell r="BC270">
            <v>229182.34899999999</v>
          </cell>
          <cell r="BE270">
            <v>591.33600000000001</v>
          </cell>
          <cell r="BF270">
            <v>70921.585000000006</v>
          </cell>
          <cell r="BG270">
            <v>32647.742999999999</v>
          </cell>
          <cell r="BH270">
            <v>5701.4750000000004</v>
          </cell>
          <cell r="BI270">
            <v>11658.01</v>
          </cell>
          <cell r="BJ270">
            <v>3576.1379999999999</v>
          </cell>
          <cell r="BK270">
            <v>3441.8969999999999</v>
          </cell>
          <cell r="BL270">
            <v>6537.777</v>
          </cell>
          <cell r="BM270">
            <v>135075.96100000001</v>
          </cell>
          <cell r="BO270">
            <v>591.33600000000001</v>
          </cell>
          <cell r="BP270">
            <v>70921.584000000003</v>
          </cell>
          <cell r="BQ270">
            <v>32647.741999999998</v>
          </cell>
          <cell r="BR270">
            <v>5701.4750000000004</v>
          </cell>
          <cell r="BS270">
            <v>11658.01</v>
          </cell>
          <cell r="BT270">
            <v>3576.1379999999999</v>
          </cell>
          <cell r="BU270">
            <v>3441.8980000000001</v>
          </cell>
          <cell r="BV270">
            <v>6537.7759999999998</v>
          </cell>
          <cell r="BW270">
            <v>135075.959</v>
          </cell>
          <cell r="CI270">
            <v>591.33600000000001</v>
          </cell>
          <cell r="CJ270">
            <v>70921.585000000006</v>
          </cell>
          <cell r="CK270">
            <v>32647.742999999999</v>
          </cell>
          <cell r="CL270">
            <v>5701.4750000000004</v>
          </cell>
          <cell r="CM270">
            <v>11658.01</v>
          </cell>
          <cell r="CN270">
            <v>3576.1379999999999</v>
          </cell>
          <cell r="CO270">
            <v>3441.8969999999999</v>
          </cell>
          <cell r="CP270">
            <v>6537.777</v>
          </cell>
          <cell r="CQ270">
            <v>135075.96100000001</v>
          </cell>
          <cell r="CS270">
            <v>35.082000000000001</v>
          </cell>
          <cell r="CT270">
            <v>2667.056</v>
          </cell>
          <cell r="CU270">
            <v>1191.816</v>
          </cell>
          <cell r="CV270">
            <v>175.22399999999999</v>
          </cell>
          <cell r="CW270">
            <v>371.90300000000002</v>
          </cell>
          <cell r="CX270">
            <v>98.344999999999999</v>
          </cell>
          <cell r="CY270">
            <v>95.497</v>
          </cell>
          <cell r="CZ270">
            <v>159.893</v>
          </cell>
          <cell r="DB270">
            <v>35.32</v>
          </cell>
          <cell r="DC270">
            <v>4704.9380000000001</v>
          </cell>
          <cell r="DD270">
            <v>2989.3249999999998</v>
          </cell>
          <cell r="DE270">
            <v>568.03800000000001</v>
          </cell>
          <cell r="DF270">
            <v>1209.402</v>
          </cell>
          <cell r="DG270">
            <v>392.23099999999999</v>
          </cell>
          <cell r="DH270">
            <v>381.60300000000001</v>
          </cell>
          <cell r="DI270">
            <v>758.05499999999995</v>
          </cell>
          <cell r="DJ270">
            <v>11038.911999999998</v>
          </cell>
          <cell r="DL270">
            <v>0.173902</v>
          </cell>
          <cell r="DM270">
            <v>0.173902</v>
          </cell>
          <cell r="DN270">
            <v>0.788246</v>
          </cell>
          <cell r="DO270">
            <v>1.126215</v>
          </cell>
          <cell r="DP270">
            <v>1.0925590000000001</v>
          </cell>
          <cell r="DQ270">
            <v>1.9415899999999999</v>
          </cell>
          <cell r="DS270">
            <v>102.83</v>
          </cell>
          <cell r="DT270">
            <v>12333.41</v>
          </cell>
          <cell r="DU270">
            <v>25734.45</v>
          </cell>
          <cell r="DV270">
            <v>6421.09</v>
          </cell>
          <cell r="DW270">
            <v>12737.06</v>
          </cell>
          <cell r="DX270">
            <v>6943.39</v>
          </cell>
          <cell r="DY270">
            <v>6682.75</v>
          </cell>
          <cell r="DZ270">
            <v>12693.68</v>
          </cell>
          <cell r="EA270">
            <v>83648.66</v>
          </cell>
          <cell r="EC270">
            <v>102.83</v>
          </cell>
          <cell r="ED270">
            <v>12333.41</v>
          </cell>
          <cell r="EE270">
            <v>25734.45</v>
          </cell>
          <cell r="EF270">
            <v>6421.09</v>
          </cell>
          <cell r="EG270">
            <v>12737.06</v>
          </cell>
          <cell r="EH270">
            <v>6943.39</v>
          </cell>
          <cell r="EI270">
            <v>6682.75</v>
          </cell>
          <cell r="EJ270">
            <v>12693.68</v>
          </cell>
          <cell r="EK270">
            <v>83648.66</v>
          </cell>
          <cell r="EM270">
            <v>529.84199999999998</v>
          </cell>
          <cell r="EN270">
            <v>534.87400000000002</v>
          </cell>
          <cell r="EP270">
            <v>647.149</v>
          </cell>
          <cell r="EQ270">
            <v>658.05600000000004</v>
          </cell>
          <cell r="ES270">
            <v>119.137</v>
          </cell>
          <cell r="ET270">
            <v>137.905</v>
          </cell>
          <cell r="EX270">
            <v>24756.863000000001</v>
          </cell>
          <cell r="EY270">
            <v>30905.095000000001</v>
          </cell>
          <cell r="FA270">
            <v>5.9009999999999998</v>
          </cell>
          <cell r="FB270">
            <v>7.3540000000000001</v>
          </cell>
          <cell r="FC270">
            <v>531.32600000000002</v>
          </cell>
          <cell r="FD270">
            <v>692.255</v>
          </cell>
          <cell r="FE270">
            <v>245.37299999999999</v>
          </cell>
          <cell r="FF270">
            <v>300.60899999999998</v>
          </cell>
          <cell r="FK270">
            <v>18673.253000000004</v>
          </cell>
          <cell r="FL270">
            <v>18932.393</v>
          </cell>
          <cell r="FM270">
            <v>18775.381000000001</v>
          </cell>
          <cell r="FN270">
            <v>417.101</v>
          </cell>
          <cell r="FO270">
            <v>197.768</v>
          </cell>
          <cell r="FP270">
            <v>2177.2669999999998</v>
          </cell>
          <cell r="FQ270">
            <v>16140.257</v>
          </cell>
          <cell r="FS270">
            <v>18932.393</v>
          </cell>
          <cell r="FU270">
            <v>0.33053199999999999</v>
          </cell>
          <cell r="FV270">
            <v>-10260.700000000001</v>
          </cell>
          <cell r="FW270">
            <v>0</v>
          </cell>
          <cell r="FX270">
            <v>0</v>
          </cell>
          <cell r="FY270">
            <v>0</v>
          </cell>
          <cell r="FZ270">
            <v>165.8</v>
          </cell>
          <cell r="GA270">
            <v>0.22035399999999999</v>
          </cell>
          <cell r="GB270">
            <v>-5481.53</v>
          </cell>
          <cell r="GE270">
            <v>0.106042</v>
          </cell>
          <cell r="GF270">
            <v>-3291.86</v>
          </cell>
          <cell r="GL270">
            <v>-1703.88</v>
          </cell>
          <cell r="GN270">
            <v>-4827.66</v>
          </cell>
          <cell r="GO270">
            <v>1.2500000000000001E-2</v>
          </cell>
          <cell r="GP270">
            <v>-1688.45</v>
          </cell>
          <cell r="GQ270" t="str">
            <v>72-12-216</v>
          </cell>
          <cell r="GR270">
            <v>0</v>
          </cell>
          <cell r="GS270">
            <v>-200</v>
          </cell>
          <cell r="GT270">
            <v>0.25</v>
          </cell>
          <cell r="GU270">
            <v>0</v>
          </cell>
          <cell r="GV270">
            <v>0</v>
          </cell>
          <cell r="GW270">
            <v>0</v>
          </cell>
          <cell r="GX270">
            <v>-27254.080000000002</v>
          </cell>
          <cell r="GY270">
            <v>-200</v>
          </cell>
          <cell r="GZ270">
            <v>-27454.080000000002</v>
          </cell>
          <cell r="HB270">
            <v>74857.360000000015</v>
          </cell>
          <cell r="HC270">
            <v>131051.94000000002</v>
          </cell>
          <cell r="HE270">
            <v>0</v>
          </cell>
          <cell r="HO270">
            <v>18932</v>
          </cell>
          <cell r="HP270">
            <v>18932</v>
          </cell>
          <cell r="HQ270">
            <v>0</v>
          </cell>
          <cell r="HR270">
            <v>74857.360000000015</v>
          </cell>
          <cell r="HS270">
            <v>-4827.66</v>
          </cell>
          <cell r="HT270">
            <v>-1703.88</v>
          </cell>
          <cell r="HU270">
            <v>68325.820000000007</v>
          </cell>
          <cell r="HV270">
            <v>0</v>
          </cell>
          <cell r="HW270">
            <v>68325.820000000007</v>
          </cell>
          <cell r="HY270">
            <v>3.6090122543841119</v>
          </cell>
          <cell r="HZ270" t="e">
            <v>#DIV/0!</v>
          </cell>
          <cell r="IA270">
            <v>3.6090122543841119</v>
          </cell>
        </row>
        <row r="271">
          <cell r="B271" t="str">
            <v>72-10-218</v>
          </cell>
          <cell r="C271" t="str">
            <v>NextEra-PUR01467</v>
          </cell>
          <cell r="D271" t="str">
            <v>Edge 1 &amp; 2 H CDP</v>
          </cell>
          <cell r="E271">
            <v>16007</v>
          </cell>
          <cell r="F271">
            <v>19002</v>
          </cell>
          <cell r="H271">
            <v>3.0712999999999999</v>
          </cell>
          <cell r="I271">
            <v>3.0712999999999999</v>
          </cell>
          <cell r="J271">
            <v>0.99580000000000002</v>
          </cell>
          <cell r="K271">
            <v>0.20499999999999999</v>
          </cell>
          <cell r="L271">
            <v>0.3</v>
          </cell>
          <cell r="M271">
            <v>0.107</v>
          </cell>
          <cell r="N271">
            <v>9.6699999999999994E-2</v>
          </cell>
          <cell r="O271">
            <v>0.19989999999999999</v>
          </cell>
          <cell r="P271">
            <v>4.9756999999999998</v>
          </cell>
          <cell r="Q271">
            <v>0.81689999999999996</v>
          </cell>
          <cell r="R271">
            <v>1208.4000000000001</v>
          </cell>
          <cell r="T271" t="str">
            <v>PriceTableXTXNGL</v>
          </cell>
          <cell r="Y271">
            <v>41429</v>
          </cell>
          <cell r="Z271">
            <v>14.65</v>
          </cell>
          <cell r="AB271">
            <v>15234.226000000001</v>
          </cell>
          <cell r="AC271">
            <v>18158.030999999999</v>
          </cell>
          <cell r="AE271" t="str">
            <v>Yes</v>
          </cell>
          <cell r="AG271" t="str">
            <v>Yes</v>
          </cell>
          <cell r="AI271">
            <v>1</v>
          </cell>
          <cell r="AK271">
            <v>48938.321000000004</v>
          </cell>
          <cell r="AL271">
            <v>48938.321000000004</v>
          </cell>
          <cell r="AM271">
            <v>15867.151</v>
          </cell>
          <cell r="AN271">
            <v>3266.4850000000001</v>
          </cell>
          <cell r="AO271">
            <v>4780.2219999999998</v>
          </cell>
          <cell r="AP271">
            <v>1704.9459999999999</v>
          </cell>
          <cell r="AQ271">
            <v>1540.825</v>
          </cell>
          <cell r="AR271">
            <v>3185.221</v>
          </cell>
          <cell r="AS271">
            <v>128221.492</v>
          </cell>
          <cell r="AU271">
            <v>46788.877999999997</v>
          </cell>
          <cell r="AV271">
            <v>46788.877999999997</v>
          </cell>
          <cell r="AW271">
            <v>15170.242</v>
          </cell>
          <cell r="AX271">
            <v>3123.0160000000001</v>
          </cell>
          <cell r="AY271">
            <v>4570.268</v>
          </cell>
          <cell r="AZ271">
            <v>1630.0619999999999</v>
          </cell>
          <cell r="BA271">
            <v>1473.15</v>
          </cell>
          <cell r="BB271">
            <v>3045.3220000000001</v>
          </cell>
          <cell r="BC271">
            <v>122589.81599999999</v>
          </cell>
          <cell r="BE271">
            <v>330.084</v>
          </cell>
          <cell r="BF271">
            <v>39588.510999999999</v>
          </cell>
          <cell r="BG271">
            <v>15553.831</v>
          </cell>
          <cell r="BH271">
            <v>2893.337</v>
          </cell>
          <cell r="BI271">
            <v>5085.8720000000003</v>
          </cell>
          <cell r="BJ271">
            <v>1668.5640000000001</v>
          </cell>
          <cell r="BK271">
            <v>1514.9780000000001</v>
          </cell>
          <cell r="BL271">
            <v>3197.0770000000002</v>
          </cell>
          <cell r="BM271">
            <v>69832.254000000001</v>
          </cell>
          <cell r="BO271">
            <v>330.084</v>
          </cell>
          <cell r="BP271">
            <v>39588.51</v>
          </cell>
          <cell r="BQ271">
            <v>15553.83</v>
          </cell>
          <cell r="BR271">
            <v>2893.3359999999998</v>
          </cell>
          <cell r="BS271">
            <v>5085.8729999999996</v>
          </cell>
          <cell r="BT271">
            <v>1668.5640000000001</v>
          </cell>
          <cell r="BU271">
            <v>1514.9780000000001</v>
          </cell>
          <cell r="BV271">
            <v>3197.078</v>
          </cell>
          <cell r="BW271">
            <v>69832.252999999997</v>
          </cell>
          <cell r="CI271">
            <v>330.084</v>
          </cell>
          <cell r="CJ271">
            <v>39588.510999999999</v>
          </cell>
          <cell r="CK271">
            <v>15553.831</v>
          </cell>
          <cell r="CL271">
            <v>2893.337</v>
          </cell>
          <cell r="CM271">
            <v>5085.8720000000003</v>
          </cell>
          <cell r="CN271">
            <v>1668.5640000000001</v>
          </cell>
          <cell r="CO271">
            <v>1514.9780000000001</v>
          </cell>
          <cell r="CP271">
            <v>3197.0770000000002</v>
          </cell>
          <cell r="CQ271">
            <v>69832.254000000001</v>
          </cell>
          <cell r="CS271">
            <v>19.582999999999998</v>
          </cell>
          <cell r="CT271">
            <v>1488.7539999999999</v>
          </cell>
          <cell r="CU271">
            <v>567.798</v>
          </cell>
          <cell r="CV271">
            <v>88.921000000000006</v>
          </cell>
          <cell r="CW271">
            <v>162.245</v>
          </cell>
          <cell r="CX271">
            <v>45.886000000000003</v>
          </cell>
          <cell r="CY271">
            <v>42.033999999999999</v>
          </cell>
          <cell r="CZ271">
            <v>78.19</v>
          </cell>
          <cell r="DB271">
            <v>19.716000000000001</v>
          </cell>
          <cell r="DC271">
            <v>2626.3020000000001</v>
          </cell>
          <cell r="DD271">
            <v>1424.155</v>
          </cell>
          <cell r="DE271">
            <v>288.26299999999998</v>
          </cell>
          <cell r="DF271">
            <v>527.60799999999995</v>
          </cell>
          <cell r="DG271">
            <v>183.00800000000001</v>
          </cell>
          <cell r="DH271">
            <v>167.96600000000001</v>
          </cell>
          <cell r="DI271">
            <v>370.70100000000002</v>
          </cell>
          <cell r="DJ271">
            <v>5607.7190000000001</v>
          </cell>
          <cell r="DL271">
            <v>0.173902</v>
          </cell>
          <cell r="DM271">
            <v>0.173902</v>
          </cell>
          <cell r="DN271">
            <v>0.788246</v>
          </cell>
          <cell r="DO271">
            <v>1.126215</v>
          </cell>
          <cell r="DP271">
            <v>1.0925590000000001</v>
          </cell>
          <cell r="DQ271">
            <v>1.9415899999999999</v>
          </cell>
          <cell r="DS271">
            <v>57.4</v>
          </cell>
          <cell r="DT271">
            <v>6884.52</v>
          </cell>
          <cell r="DU271">
            <v>12260.25</v>
          </cell>
          <cell r="DV271">
            <v>3258.52</v>
          </cell>
          <cell r="DW271">
            <v>5556.62</v>
          </cell>
          <cell r="DX271">
            <v>3239.67</v>
          </cell>
          <cell r="DY271">
            <v>2941.47</v>
          </cell>
          <cell r="DZ271">
            <v>6207.41</v>
          </cell>
          <cell r="EA271">
            <v>40405.86</v>
          </cell>
          <cell r="EC271">
            <v>57.4</v>
          </cell>
          <cell r="ED271">
            <v>6884.52</v>
          </cell>
          <cell r="EE271">
            <v>12260.25</v>
          </cell>
          <cell r="EF271">
            <v>3258.52</v>
          </cell>
          <cell r="EG271">
            <v>5556.62</v>
          </cell>
          <cell r="EH271">
            <v>3239.67</v>
          </cell>
          <cell r="EI271">
            <v>2941.47</v>
          </cell>
          <cell r="EJ271">
            <v>6207.41</v>
          </cell>
          <cell r="EK271">
            <v>40405.86</v>
          </cell>
          <cell r="EM271">
            <v>340.20500000000004</v>
          </cell>
          <cell r="EN271">
            <v>343.42</v>
          </cell>
          <cell r="EP271">
            <v>396.13099999999997</v>
          </cell>
          <cell r="EQ271">
            <v>402.80799999999999</v>
          </cell>
          <cell r="ES271">
            <v>72.926000000000002</v>
          </cell>
          <cell r="ET271">
            <v>84.414000000000001</v>
          </cell>
          <cell r="EX271">
            <v>15934.074000000001</v>
          </cell>
          <cell r="EY271">
            <v>18917.585999999999</v>
          </cell>
          <cell r="FA271">
            <v>3.798</v>
          </cell>
          <cell r="FB271">
            <v>4.5010000000000003</v>
          </cell>
          <cell r="FC271">
            <v>341.97300000000001</v>
          </cell>
          <cell r="FD271">
            <v>423.74200000000002</v>
          </cell>
          <cell r="FE271">
            <v>157.928</v>
          </cell>
          <cell r="FF271">
            <v>184.00899999999999</v>
          </cell>
          <cell r="FK271">
            <v>12563.638999999997</v>
          </cell>
          <cell r="FL271">
            <v>12737.992</v>
          </cell>
          <cell r="FM271">
            <v>12632.352000000001</v>
          </cell>
          <cell r="FN271">
            <v>280.63200000000001</v>
          </cell>
          <cell r="FO271">
            <v>133.06100000000001</v>
          </cell>
          <cell r="FP271">
            <v>1464.8969999999999</v>
          </cell>
          <cell r="FQ271">
            <v>10859.402</v>
          </cell>
          <cell r="FS271">
            <v>12737.992</v>
          </cell>
          <cell r="FU271">
            <v>0.33053199999999999</v>
          </cell>
          <cell r="FV271">
            <v>-6280.77</v>
          </cell>
          <cell r="FW271">
            <v>0</v>
          </cell>
          <cell r="FX271">
            <v>0</v>
          </cell>
          <cell r="FY271">
            <v>0</v>
          </cell>
          <cell r="FZ271">
            <v>164.3</v>
          </cell>
          <cell r="GA271">
            <v>0.22035399999999999</v>
          </cell>
          <cell r="GB271">
            <v>-3527.21</v>
          </cell>
          <cell r="GE271">
            <v>0.26510400000000001</v>
          </cell>
          <cell r="GF271">
            <v>-5037.51</v>
          </cell>
          <cell r="GL271">
            <v>-1146.42</v>
          </cell>
          <cell r="GN271">
            <v>-3248.19</v>
          </cell>
          <cell r="GO271">
            <v>1.2500000000000001E-2</v>
          </cell>
          <cell r="GP271">
            <v>-872.9</v>
          </cell>
          <cell r="GQ271" t="str">
            <v>72-12-218</v>
          </cell>
          <cell r="GR271">
            <v>17</v>
          </cell>
          <cell r="GS271">
            <v>-200</v>
          </cell>
          <cell r="GT271">
            <v>0.25</v>
          </cell>
          <cell r="GU271">
            <v>-4.25</v>
          </cell>
          <cell r="GV271">
            <v>0</v>
          </cell>
          <cell r="GW271">
            <v>0</v>
          </cell>
          <cell r="GX271">
            <v>-20113</v>
          </cell>
          <cell r="GY271">
            <v>-204.25</v>
          </cell>
          <cell r="GZ271">
            <v>-20317.25</v>
          </cell>
          <cell r="HB271">
            <v>50366.21</v>
          </cell>
          <cell r="HC271">
            <v>70454.820000000007</v>
          </cell>
          <cell r="HE271">
            <v>0</v>
          </cell>
          <cell r="HO271">
            <v>12738</v>
          </cell>
          <cell r="HP271">
            <v>12738</v>
          </cell>
          <cell r="HQ271">
            <v>0</v>
          </cell>
          <cell r="HR271">
            <v>50366.21</v>
          </cell>
          <cell r="HS271">
            <v>-3248.19</v>
          </cell>
          <cell r="HT271">
            <v>-1146.42</v>
          </cell>
          <cell r="HU271">
            <v>45971.6</v>
          </cell>
          <cell r="HV271">
            <v>0</v>
          </cell>
          <cell r="HW271">
            <v>45971.6</v>
          </cell>
          <cell r="HY271">
            <v>3.6090124038310565</v>
          </cell>
          <cell r="HZ271" t="e">
            <v>#DIV/0!</v>
          </cell>
          <cell r="IA271">
            <v>3.6090124038310565</v>
          </cell>
        </row>
        <row r="272">
          <cell r="B272" t="str">
            <v>72-10-219</v>
          </cell>
          <cell r="C272" t="str">
            <v>NextEra-PUR01467</v>
          </cell>
          <cell r="D272" t="str">
            <v>Bailey Ranch 3&amp;4</v>
          </cell>
          <cell r="E272">
            <v>16096</v>
          </cell>
          <cell r="F272">
            <v>19370</v>
          </cell>
          <cell r="H272">
            <v>3.1768999999999998</v>
          </cell>
          <cell r="I272">
            <v>3.1768999999999998</v>
          </cell>
          <cell r="J272">
            <v>1.0845</v>
          </cell>
          <cell r="K272">
            <v>0.22289999999999999</v>
          </cell>
          <cell r="L272">
            <v>0.34320000000000001</v>
          </cell>
          <cell r="M272">
            <v>0.12239999999999999</v>
          </cell>
          <cell r="N272">
            <v>0.11559999999999999</v>
          </cell>
          <cell r="O272">
            <v>0.20760000000000001</v>
          </cell>
          <cell r="P272">
            <v>5.2731000000000003</v>
          </cell>
          <cell r="Q272">
            <v>0.81120000000000003</v>
          </cell>
          <cell r="R272">
            <v>1224.8</v>
          </cell>
          <cell r="T272" t="str">
            <v>PriceTableXTXNGL</v>
          </cell>
          <cell r="Y272">
            <v>41431</v>
          </cell>
          <cell r="Z272">
            <v>14.65</v>
          </cell>
          <cell r="AB272">
            <v>15317.966</v>
          </cell>
          <cell r="AC272">
            <v>18509.685000000001</v>
          </cell>
          <cell r="AE272" t="str">
            <v>Yes</v>
          </cell>
          <cell r="AG272" t="str">
            <v>Yes</v>
          </cell>
          <cell r="AI272">
            <v>1</v>
          </cell>
          <cell r="AK272">
            <v>50899.214999999997</v>
          </cell>
          <cell r="AL272">
            <v>50899.214999999997</v>
          </cell>
          <cell r="AM272">
            <v>17375.491000000002</v>
          </cell>
          <cell r="AN272">
            <v>3571.2280000000001</v>
          </cell>
          <cell r="AO272">
            <v>5498.634</v>
          </cell>
          <cell r="AP272">
            <v>1961.0509999999999</v>
          </cell>
          <cell r="AQ272">
            <v>1852.104</v>
          </cell>
          <cell r="AR272">
            <v>3326.0970000000002</v>
          </cell>
          <cell r="AS272">
            <v>135383.03500000003</v>
          </cell>
          <cell r="AU272">
            <v>48663.646000000001</v>
          </cell>
          <cell r="AV272">
            <v>48663.646000000001</v>
          </cell>
          <cell r="AW272">
            <v>16612.333999999999</v>
          </cell>
          <cell r="AX272">
            <v>3414.375</v>
          </cell>
          <cell r="AY272">
            <v>5257.1260000000002</v>
          </cell>
          <cell r="AZ272">
            <v>1874.9190000000001</v>
          </cell>
          <cell r="BA272">
            <v>1770.7570000000001</v>
          </cell>
          <cell r="BB272">
            <v>3180.01</v>
          </cell>
          <cell r="BC272">
            <v>129436.81299999999</v>
          </cell>
          <cell r="BE272">
            <v>343.31</v>
          </cell>
          <cell r="BF272">
            <v>41174.769999999997</v>
          </cell>
          <cell r="BG272">
            <v>17032.385999999999</v>
          </cell>
          <cell r="BH272">
            <v>3163.2669999999998</v>
          </cell>
          <cell r="BI272">
            <v>5850.22</v>
          </cell>
          <cell r="BJ272">
            <v>1919.204</v>
          </cell>
          <cell r="BK272">
            <v>1821.0350000000001</v>
          </cell>
          <cell r="BL272">
            <v>3338.4780000000001</v>
          </cell>
          <cell r="BM272">
            <v>74642.67</v>
          </cell>
          <cell r="BO272">
            <v>343.31</v>
          </cell>
          <cell r="BP272">
            <v>41174.769</v>
          </cell>
          <cell r="BQ272">
            <v>17032.385999999999</v>
          </cell>
          <cell r="BR272">
            <v>3163.268</v>
          </cell>
          <cell r="BS272">
            <v>5850.22</v>
          </cell>
          <cell r="BT272">
            <v>1919.204</v>
          </cell>
          <cell r="BU272">
            <v>1821.0350000000001</v>
          </cell>
          <cell r="BV272">
            <v>3338.4780000000001</v>
          </cell>
          <cell r="BW272">
            <v>74642.67</v>
          </cell>
          <cell r="CI272">
            <v>343.31</v>
          </cell>
          <cell r="CJ272">
            <v>41174.769999999997</v>
          </cell>
          <cell r="CK272">
            <v>17032.385999999999</v>
          </cell>
          <cell r="CL272">
            <v>3163.2669999999998</v>
          </cell>
          <cell r="CM272">
            <v>5850.22</v>
          </cell>
          <cell r="CN272">
            <v>1919.204</v>
          </cell>
          <cell r="CO272">
            <v>1821.0350000000001</v>
          </cell>
          <cell r="CP272">
            <v>3338.4780000000001</v>
          </cell>
          <cell r="CQ272">
            <v>74642.67</v>
          </cell>
          <cell r="CS272">
            <v>20.367000000000001</v>
          </cell>
          <cell r="CT272">
            <v>1548.4059999999999</v>
          </cell>
          <cell r="CU272">
            <v>621.77300000000002</v>
          </cell>
          <cell r="CV272">
            <v>97.216999999999999</v>
          </cell>
          <cell r="CW272">
            <v>186.62799999999999</v>
          </cell>
          <cell r="CX272">
            <v>52.779000000000003</v>
          </cell>
          <cell r="CY272">
            <v>50.526000000000003</v>
          </cell>
          <cell r="CZ272">
            <v>81.647999999999996</v>
          </cell>
          <cell r="DB272">
            <v>20.506</v>
          </cell>
          <cell r="DC272">
            <v>2731.5340000000001</v>
          </cell>
          <cell r="DD272">
            <v>1559.5360000000001</v>
          </cell>
          <cell r="DE272">
            <v>315.15600000000001</v>
          </cell>
          <cell r="DF272">
            <v>606.90200000000004</v>
          </cell>
          <cell r="DG272">
            <v>210.49799999999999</v>
          </cell>
          <cell r="DH272">
            <v>201.898</v>
          </cell>
          <cell r="DI272">
            <v>387.09699999999998</v>
          </cell>
          <cell r="DJ272">
            <v>6033.1269999999995</v>
          </cell>
          <cell r="DL272">
            <v>0.173902</v>
          </cell>
          <cell r="DM272">
            <v>0.173902</v>
          </cell>
          <cell r="DN272">
            <v>0.788246</v>
          </cell>
          <cell r="DO272">
            <v>1.126215</v>
          </cell>
          <cell r="DP272">
            <v>1.0925590000000001</v>
          </cell>
          <cell r="DQ272">
            <v>1.9415899999999999</v>
          </cell>
          <cell r="DS272">
            <v>59.7</v>
          </cell>
          <cell r="DT272">
            <v>7160.37</v>
          </cell>
          <cell r="DU272">
            <v>13425.71</v>
          </cell>
          <cell r="DV272">
            <v>3562.52</v>
          </cell>
          <cell r="DW272">
            <v>6391.71</v>
          </cell>
          <cell r="DX272">
            <v>3726.31</v>
          </cell>
          <cell r="DY272">
            <v>3535.7</v>
          </cell>
          <cell r="DZ272">
            <v>6481.96</v>
          </cell>
          <cell r="EA272">
            <v>44343.979999999996</v>
          </cell>
          <cell r="EC272">
            <v>59.7</v>
          </cell>
          <cell r="ED272">
            <v>7160.37</v>
          </cell>
          <cell r="EE272">
            <v>13425.71</v>
          </cell>
          <cell r="EF272">
            <v>3562.52</v>
          </cell>
          <cell r="EG272">
            <v>6391.71</v>
          </cell>
          <cell r="EH272">
            <v>3726.31</v>
          </cell>
          <cell r="EI272">
            <v>3535.7</v>
          </cell>
          <cell r="EJ272">
            <v>6481.96</v>
          </cell>
          <cell r="EK272">
            <v>44343.979999999996</v>
          </cell>
          <cell r="EM272">
            <v>342.29399999999998</v>
          </cell>
          <cell r="EN272">
            <v>345.53300000000002</v>
          </cell>
          <cell r="EP272">
            <v>403.803</v>
          </cell>
          <cell r="EQ272">
            <v>410.60899999999998</v>
          </cell>
          <cell r="ES272">
            <v>74.338999999999999</v>
          </cell>
          <cell r="ET272">
            <v>86.05</v>
          </cell>
          <cell r="EX272">
            <v>16021.661</v>
          </cell>
          <cell r="EY272">
            <v>19283.95</v>
          </cell>
          <cell r="FA272">
            <v>3.819</v>
          </cell>
          <cell r="FB272">
            <v>4.5890000000000004</v>
          </cell>
          <cell r="FC272">
            <v>343.85300000000001</v>
          </cell>
          <cell r="FD272">
            <v>431.94799999999998</v>
          </cell>
          <cell r="FE272">
            <v>158.79599999999999</v>
          </cell>
          <cell r="FF272">
            <v>187.572</v>
          </cell>
          <cell r="FK272">
            <v>12494.681</v>
          </cell>
          <cell r="FL272">
            <v>12668.076999999999</v>
          </cell>
          <cell r="FM272">
            <v>12563.017</v>
          </cell>
          <cell r="FN272">
            <v>279.09100000000001</v>
          </cell>
          <cell r="FO272">
            <v>132.33099999999999</v>
          </cell>
          <cell r="FP272">
            <v>1456.857</v>
          </cell>
          <cell r="FQ272">
            <v>10799.798000000001</v>
          </cell>
          <cell r="FS272">
            <v>12668.076999999999</v>
          </cell>
          <cell r="FU272">
            <v>0.33053199999999999</v>
          </cell>
          <cell r="FV272">
            <v>-6402.4</v>
          </cell>
          <cell r="FW272">
            <v>0</v>
          </cell>
          <cell r="FX272">
            <v>0</v>
          </cell>
          <cell r="FY272">
            <v>0</v>
          </cell>
          <cell r="FZ272">
            <v>165.9</v>
          </cell>
          <cell r="GA272">
            <v>0.22035399999999999</v>
          </cell>
          <cell r="GB272">
            <v>-3546.82</v>
          </cell>
          <cell r="GE272">
            <v>0.26510400000000001</v>
          </cell>
          <cell r="GF272">
            <v>-5135.0600000000004</v>
          </cell>
          <cell r="GL272">
            <v>-1140.1199999999999</v>
          </cell>
          <cell r="GN272">
            <v>-3230.34</v>
          </cell>
          <cell r="GO272">
            <v>1.2500000000000001E-2</v>
          </cell>
          <cell r="GP272">
            <v>-933.03</v>
          </cell>
          <cell r="GQ272" t="str">
            <v xml:space="preserve"> </v>
          </cell>
          <cell r="GR272">
            <v>0</v>
          </cell>
          <cell r="GS272">
            <v>0</v>
          </cell>
          <cell r="GT272">
            <v>0.25</v>
          </cell>
          <cell r="GU272">
            <v>0</v>
          </cell>
          <cell r="GV272">
            <v>0</v>
          </cell>
          <cell r="GW272">
            <v>0</v>
          </cell>
          <cell r="GX272">
            <v>-20387.769999999997</v>
          </cell>
          <cell r="GY272">
            <v>0</v>
          </cell>
          <cell r="GZ272">
            <v>-20387.769999999997</v>
          </cell>
          <cell r="HB272">
            <v>50089.420000000006</v>
          </cell>
          <cell r="HC272">
            <v>74045.63</v>
          </cell>
          <cell r="HE272">
            <v>0</v>
          </cell>
          <cell r="HO272">
            <v>12668</v>
          </cell>
          <cell r="HP272">
            <v>12668</v>
          </cell>
          <cell r="HQ272">
            <v>0</v>
          </cell>
          <cell r="HR272">
            <v>50089.420000000006</v>
          </cell>
          <cell r="HS272">
            <v>-3230.34</v>
          </cell>
          <cell r="HT272">
            <v>-1140.1199999999999</v>
          </cell>
          <cell r="HU272">
            <v>45718.96</v>
          </cell>
          <cell r="HV272">
            <v>0</v>
          </cell>
          <cell r="HW272">
            <v>45718.96</v>
          </cell>
          <cell r="HY272">
            <v>3.6090116829807388</v>
          </cell>
          <cell r="HZ272" t="e">
            <v>#DIV/0!</v>
          </cell>
          <cell r="IA272">
            <v>3.6090116829807388</v>
          </cell>
        </row>
        <row r="273">
          <cell r="B273" t="str">
            <v>72-10-251</v>
          </cell>
          <cell r="C273" t="str">
            <v>NextEra-PUR01467</v>
          </cell>
          <cell r="D273" t="str">
            <v>Meeker CDP</v>
          </cell>
          <cell r="E273">
            <v>49367</v>
          </cell>
          <cell r="F273">
            <v>59879</v>
          </cell>
          <cell r="H273">
            <v>3.1377999999999999</v>
          </cell>
          <cell r="I273">
            <v>3.1377999999999999</v>
          </cell>
          <cell r="J273">
            <v>1.1133</v>
          </cell>
          <cell r="K273">
            <v>0.2364</v>
          </cell>
          <cell r="L273">
            <v>0.36109999999999998</v>
          </cell>
          <cell r="M273">
            <v>0.13600000000000001</v>
          </cell>
          <cell r="N273">
            <v>0.12809999999999999</v>
          </cell>
          <cell r="O273">
            <v>0.2492</v>
          </cell>
          <cell r="P273">
            <v>5.3619000000000003</v>
          </cell>
          <cell r="Q273">
            <v>0.66320000000000001</v>
          </cell>
          <cell r="R273">
            <v>1234.5</v>
          </cell>
          <cell r="T273" t="str">
            <v>PriceTableXTXNGL</v>
          </cell>
          <cell r="Y273">
            <v>41431</v>
          </cell>
          <cell r="Z273">
            <v>14.65</v>
          </cell>
          <cell r="AB273">
            <v>46979.017</v>
          </cell>
          <cell r="AC273">
            <v>57219.487000000001</v>
          </cell>
          <cell r="AE273" t="str">
            <v>Yes</v>
          </cell>
          <cell r="AG273" t="str">
            <v>Yes</v>
          </cell>
          <cell r="AI273">
            <v>1</v>
          </cell>
          <cell r="AK273">
            <v>154182.68700000001</v>
          </cell>
          <cell r="AL273">
            <v>154182.68700000001</v>
          </cell>
          <cell r="AM273">
            <v>54704.438000000002</v>
          </cell>
          <cell r="AN273">
            <v>11616.032999999999</v>
          </cell>
          <cell r="AO273">
            <v>17743.440999999999</v>
          </cell>
          <cell r="AP273">
            <v>6682.6580000000004</v>
          </cell>
          <cell r="AQ273">
            <v>6294.4750000000004</v>
          </cell>
          <cell r="AR273">
            <v>12244.989</v>
          </cell>
          <cell r="AS273">
            <v>417651.408</v>
          </cell>
          <cell r="AU273">
            <v>147410.76</v>
          </cell>
          <cell r="AV273">
            <v>147410.76</v>
          </cell>
          <cell r="AW273">
            <v>52301.74</v>
          </cell>
          <cell r="AX273">
            <v>11105.84</v>
          </cell>
          <cell r="AY273">
            <v>16964.123</v>
          </cell>
          <cell r="AZ273">
            <v>6389.1459999999997</v>
          </cell>
          <cell r="BA273">
            <v>6018.0119999999997</v>
          </cell>
          <cell r="BB273">
            <v>11707.171</v>
          </cell>
          <cell r="BC273">
            <v>399307.55200000003</v>
          </cell>
          <cell r="BE273">
            <v>1039.9480000000001</v>
          </cell>
          <cell r="BF273">
            <v>124725.63099999999</v>
          </cell>
          <cell r="BG273">
            <v>53624.218000000001</v>
          </cell>
          <cell r="BH273">
            <v>10289.07</v>
          </cell>
          <cell r="BI273">
            <v>18877.968000000001</v>
          </cell>
          <cell r="BJ273">
            <v>6540.0559999999996</v>
          </cell>
          <cell r="BK273">
            <v>6188.8850000000002</v>
          </cell>
          <cell r="BL273">
            <v>12290.569</v>
          </cell>
          <cell r="BM273">
            <v>233576.345</v>
          </cell>
          <cell r="BO273">
            <v>1039.9480000000001</v>
          </cell>
          <cell r="BP273">
            <v>124725.632</v>
          </cell>
          <cell r="BQ273">
            <v>53624.218000000001</v>
          </cell>
          <cell r="BR273">
            <v>10289.07</v>
          </cell>
          <cell r="BS273">
            <v>18877.968000000001</v>
          </cell>
          <cell r="BT273">
            <v>6540.0569999999998</v>
          </cell>
          <cell r="BU273">
            <v>6188.8850000000002</v>
          </cell>
          <cell r="BV273">
            <v>12290.569</v>
          </cell>
          <cell r="BW273">
            <v>233576.34700000001</v>
          </cell>
          <cell r="CI273">
            <v>1039.9480000000001</v>
          </cell>
          <cell r="CJ273">
            <v>124725.63099999999</v>
          </cell>
          <cell r="CK273">
            <v>53624.218000000001</v>
          </cell>
          <cell r="CL273">
            <v>10289.07</v>
          </cell>
          <cell r="CM273">
            <v>18877.968000000001</v>
          </cell>
          <cell r="CN273">
            <v>6540.0559999999996</v>
          </cell>
          <cell r="CO273">
            <v>6188.8850000000002</v>
          </cell>
          <cell r="CP273">
            <v>12290.569</v>
          </cell>
          <cell r="CQ273">
            <v>233576.345</v>
          </cell>
          <cell r="CS273">
            <v>61.695999999999998</v>
          </cell>
          <cell r="CT273">
            <v>4690.3959999999997</v>
          </cell>
          <cell r="CU273">
            <v>1957.569</v>
          </cell>
          <cell r="CV273">
            <v>316.21499999999997</v>
          </cell>
          <cell r="CW273">
            <v>602.22699999999998</v>
          </cell>
          <cell r="CX273">
            <v>179.85300000000001</v>
          </cell>
          <cell r="CY273">
            <v>171.714</v>
          </cell>
          <cell r="CZ273">
            <v>300.58699999999999</v>
          </cell>
          <cell r="DB273">
            <v>62.115000000000002</v>
          </cell>
          <cell r="DC273">
            <v>8274.2980000000007</v>
          </cell>
          <cell r="DD273">
            <v>4909.9939999999997</v>
          </cell>
          <cell r="DE273">
            <v>1025.0999999999999</v>
          </cell>
          <cell r="DF273">
            <v>1958.4</v>
          </cell>
          <cell r="DG273">
            <v>717.31299999999999</v>
          </cell>
          <cell r="DH273">
            <v>686.16200000000003</v>
          </cell>
          <cell r="DI273">
            <v>1425.0909999999999</v>
          </cell>
          <cell r="DJ273">
            <v>19058.472999999998</v>
          </cell>
          <cell r="DL273">
            <v>0.173902</v>
          </cell>
          <cell r="DM273">
            <v>0.173902</v>
          </cell>
          <cell r="DN273">
            <v>0.788246</v>
          </cell>
          <cell r="DO273">
            <v>1.126215</v>
          </cell>
          <cell r="DP273">
            <v>1.0925590000000001</v>
          </cell>
          <cell r="DQ273">
            <v>1.9415899999999999</v>
          </cell>
          <cell r="DS273">
            <v>180.85</v>
          </cell>
          <cell r="DT273">
            <v>21690.04</v>
          </cell>
          <cell r="DU273">
            <v>42269.08</v>
          </cell>
          <cell r="DV273">
            <v>11587.7</v>
          </cell>
          <cell r="DW273">
            <v>20625.29</v>
          </cell>
          <cell r="DX273">
            <v>12698.11</v>
          </cell>
          <cell r="DY273">
            <v>12016.28</v>
          </cell>
          <cell r="DZ273">
            <v>23863.25</v>
          </cell>
          <cell r="EA273">
            <v>144930.59999999998</v>
          </cell>
          <cell r="EC273">
            <v>180.85</v>
          </cell>
          <cell r="ED273">
            <v>21690.04</v>
          </cell>
          <cell r="EE273">
            <v>42269.08</v>
          </cell>
          <cell r="EF273">
            <v>11587.7</v>
          </cell>
          <cell r="EG273">
            <v>20625.29</v>
          </cell>
          <cell r="EH273">
            <v>12698.11</v>
          </cell>
          <cell r="EI273">
            <v>12016.28</v>
          </cell>
          <cell r="EJ273">
            <v>23863.25</v>
          </cell>
          <cell r="EK273">
            <v>144930.59999999998</v>
          </cell>
          <cell r="EM273">
            <v>1050.184</v>
          </cell>
          <cell r="EN273">
            <v>1060.1289999999999</v>
          </cell>
          <cell r="EP273">
            <v>1248.288</v>
          </cell>
          <cell r="EQ273">
            <v>1269.327</v>
          </cell>
          <cell r="ES273">
            <v>229.80599999999998</v>
          </cell>
          <cell r="ET273">
            <v>266.00700000000001</v>
          </cell>
          <cell r="EX273">
            <v>49137.194000000003</v>
          </cell>
          <cell r="EY273">
            <v>59612.993000000002</v>
          </cell>
          <cell r="FA273">
            <v>11.711</v>
          </cell>
          <cell r="FB273">
            <v>14.185</v>
          </cell>
          <cell r="FC273">
            <v>1054.57</v>
          </cell>
          <cell r="FD273">
            <v>1335.2940000000001</v>
          </cell>
          <cell r="FE273">
            <v>487.01400000000001</v>
          </cell>
          <cell r="FF273">
            <v>579.84699999999998</v>
          </cell>
          <cell r="FK273">
            <v>38225.064000000006</v>
          </cell>
          <cell r="FL273">
            <v>38755.536999999997</v>
          </cell>
          <cell r="FM273">
            <v>38434.125999999997</v>
          </cell>
          <cell r="FN273">
            <v>853.82600000000002</v>
          </cell>
          <cell r="FO273">
            <v>404.84100000000001</v>
          </cell>
          <cell r="FP273">
            <v>4456.973</v>
          </cell>
          <cell r="FQ273">
            <v>33039.896999999997</v>
          </cell>
          <cell r="FS273">
            <v>38755.536999999997</v>
          </cell>
          <cell r="FU273">
            <v>0.33053199999999999</v>
          </cell>
          <cell r="FV273">
            <v>-19791.93</v>
          </cell>
          <cell r="FW273">
            <v>0</v>
          </cell>
          <cell r="FX273">
            <v>0</v>
          </cell>
          <cell r="FY273">
            <v>0</v>
          </cell>
          <cell r="FZ273">
            <v>165.2</v>
          </cell>
          <cell r="GA273">
            <v>0.22035399999999999</v>
          </cell>
          <cell r="GB273">
            <v>-10878.22</v>
          </cell>
          <cell r="GE273">
            <v>0.25</v>
          </cell>
          <cell r="GF273">
            <v>-14969.75</v>
          </cell>
          <cell r="GL273">
            <v>-3488.04</v>
          </cell>
          <cell r="GN273">
            <v>-9882.7800000000007</v>
          </cell>
          <cell r="GO273">
            <v>1.2500000000000001E-2</v>
          </cell>
          <cell r="GP273">
            <v>-2919.7</v>
          </cell>
          <cell r="GQ273" t="str">
            <v>72-12-251</v>
          </cell>
          <cell r="GR273">
            <v>0</v>
          </cell>
          <cell r="GS273">
            <v>-200</v>
          </cell>
          <cell r="GT273">
            <v>0.25</v>
          </cell>
          <cell r="GU273">
            <v>0</v>
          </cell>
          <cell r="GV273">
            <v>0</v>
          </cell>
          <cell r="GW273">
            <v>0</v>
          </cell>
          <cell r="GX273">
            <v>-61930.42</v>
          </cell>
          <cell r="GY273">
            <v>-200</v>
          </cell>
          <cell r="GZ273">
            <v>-62130.42</v>
          </cell>
          <cell r="HB273">
            <v>153241.69</v>
          </cell>
          <cell r="HC273">
            <v>236041.87</v>
          </cell>
          <cell r="HE273">
            <v>0</v>
          </cell>
          <cell r="HO273">
            <v>38756</v>
          </cell>
          <cell r="HP273">
            <v>38756</v>
          </cell>
          <cell r="HQ273">
            <v>0</v>
          </cell>
          <cell r="HR273">
            <v>153241.69</v>
          </cell>
          <cell r="HS273">
            <v>-9882.7800000000007</v>
          </cell>
          <cell r="HT273">
            <v>-3488.04</v>
          </cell>
          <cell r="HU273">
            <v>139870.87</v>
          </cell>
          <cell r="HV273">
            <v>0</v>
          </cell>
          <cell r="HW273">
            <v>139870.87</v>
          </cell>
          <cell r="HY273">
            <v>3.6090120239446795</v>
          </cell>
          <cell r="HZ273" t="e">
            <v>#DIV/0!</v>
          </cell>
          <cell r="IA273">
            <v>3.6090120239446795</v>
          </cell>
        </row>
        <row r="274">
          <cell r="B274" t="str">
            <v>72-10-253</v>
          </cell>
          <cell r="C274" t="str">
            <v>NextEra-PUR01467</v>
          </cell>
          <cell r="D274" t="str">
            <v>Micheletti CDP</v>
          </cell>
          <cell r="E274">
            <v>25302</v>
          </cell>
          <cell r="F274">
            <v>30105</v>
          </cell>
          <cell r="H274">
            <v>3.1627999999999998</v>
          </cell>
          <cell r="I274">
            <v>3.1627999999999998</v>
          </cell>
          <cell r="J274">
            <v>1.2135</v>
          </cell>
          <cell r="K274">
            <v>0.27889999999999998</v>
          </cell>
          <cell r="L274">
            <v>0.42070000000000002</v>
          </cell>
          <cell r="M274">
            <v>0.17199999999999999</v>
          </cell>
          <cell r="N274">
            <v>0.16539999999999999</v>
          </cell>
          <cell r="O274">
            <v>0.38100000000000001</v>
          </cell>
          <cell r="P274">
            <v>5.7942999999999998</v>
          </cell>
          <cell r="Q274">
            <v>0.84899999999999998</v>
          </cell>
          <cell r="R274">
            <v>1267</v>
          </cell>
          <cell r="T274" t="str">
            <v>PriceTableXTXNGL</v>
          </cell>
          <cell r="Y274">
            <v>41422</v>
          </cell>
          <cell r="Z274">
            <v>15.65</v>
          </cell>
          <cell r="AB274">
            <v>24190.699000000001</v>
          </cell>
          <cell r="AC274">
            <v>28896.261999999999</v>
          </cell>
          <cell r="AE274" t="str">
            <v>Yes</v>
          </cell>
          <cell r="AG274" t="str">
            <v>No</v>
          </cell>
          <cell r="AI274">
            <v>1</v>
          </cell>
          <cell r="AK274">
            <v>80025.165999999997</v>
          </cell>
          <cell r="AL274">
            <v>80025.165999999997</v>
          </cell>
          <cell r="AM274">
            <v>30703.976999999999</v>
          </cell>
          <cell r="AN274">
            <v>7056.7280000000001</v>
          </cell>
          <cell r="AO274">
            <v>10644.550999999999</v>
          </cell>
          <cell r="AP274">
            <v>4351.9440000000004</v>
          </cell>
          <cell r="AQ274">
            <v>4184.951</v>
          </cell>
          <cell r="AR274">
            <v>9640.0619999999999</v>
          </cell>
          <cell r="AS274">
            <v>226632.54500000001</v>
          </cell>
          <cell r="AU274">
            <v>76510.342999999993</v>
          </cell>
          <cell r="AV274">
            <v>76510.342999999993</v>
          </cell>
          <cell r="AW274">
            <v>29355.413</v>
          </cell>
          <cell r="AX274">
            <v>6746.7860000000001</v>
          </cell>
          <cell r="AY274">
            <v>10177.027</v>
          </cell>
          <cell r="AZ274">
            <v>4160.8</v>
          </cell>
          <cell r="BA274">
            <v>4001.1419999999998</v>
          </cell>
          <cell r="BB274">
            <v>9216.6560000000009</v>
          </cell>
          <cell r="BC274">
            <v>216678.50999999995</v>
          </cell>
          <cell r="BE274">
            <v>539.76199999999994</v>
          </cell>
          <cell r="BF274">
            <v>64736.123</v>
          </cell>
          <cell r="BG274">
            <v>30097.681</v>
          </cell>
          <cell r="BH274">
            <v>6250.5990000000002</v>
          </cell>
          <cell r="BI274">
            <v>11325.17</v>
          </cell>
          <cell r="BJ274">
            <v>4259.0780000000004</v>
          </cell>
          <cell r="BK274">
            <v>4114.7489999999998</v>
          </cell>
          <cell r="BL274">
            <v>9675.9459999999999</v>
          </cell>
          <cell r="BM274">
            <v>130999.10799999999</v>
          </cell>
          <cell r="BO274">
            <v>539.76199999999994</v>
          </cell>
          <cell r="BP274">
            <v>64736.122000000003</v>
          </cell>
          <cell r="BQ274">
            <v>30097.681</v>
          </cell>
          <cell r="BR274">
            <v>6250.5990000000002</v>
          </cell>
          <cell r="BS274">
            <v>11325.171</v>
          </cell>
          <cell r="BT274">
            <v>4259.0770000000002</v>
          </cell>
          <cell r="BU274">
            <v>4114.7489999999998</v>
          </cell>
          <cell r="BV274">
            <v>9675.9449999999997</v>
          </cell>
          <cell r="BW274">
            <v>130999.106</v>
          </cell>
          <cell r="CI274">
            <v>539.76199999999994</v>
          </cell>
          <cell r="CJ274">
            <v>64736.123</v>
          </cell>
          <cell r="CK274">
            <v>30097.681</v>
          </cell>
          <cell r="CL274">
            <v>6250.5990000000002</v>
          </cell>
          <cell r="CM274">
            <v>11325.17</v>
          </cell>
          <cell r="CN274">
            <v>4259.0780000000004</v>
          </cell>
          <cell r="CO274">
            <v>4114.7489999999998</v>
          </cell>
          <cell r="CP274">
            <v>9675.9459999999999</v>
          </cell>
          <cell r="CQ274">
            <v>130999.10799999999</v>
          </cell>
          <cell r="CS274">
            <v>32.021999999999998</v>
          </cell>
          <cell r="CT274">
            <v>2434.4479999999999</v>
          </cell>
          <cell r="CU274">
            <v>1098.7260000000001</v>
          </cell>
          <cell r="CV274">
            <v>192.101</v>
          </cell>
          <cell r="CW274">
            <v>361.28500000000003</v>
          </cell>
          <cell r="CX274">
            <v>117.126</v>
          </cell>
          <cell r="CY274">
            <v>114.166</v>
          </cell>
          <cell r="CZ274">
            <v>236.642</v>
          </cell>
          <cell r="DB274">
            <v>32.238999999999997</v>
          </cell>
          <cell r="DC274">
            <v>4294.5940000000001</v>
          </cell>
          <cell r="DD274">
            <v>2755.8339999999998</v>
          </cell>
          <cell r="DE274">
            <v>622.74699999999996</v>
          </cell>
          <cell r="DF274">
            <v>1174.873</v>
          </cell>
          <cell r="DG274">
            <v>467.13600000000002</v>
          </cell>
          <cell r="DH274">
            <v>456.202</v>
          </cell>
          <cell r="DI274">
            <v>1121.9259999999999</v>
          </cell>
          <cell r="DJ274">
            <v>10925.550999999999</v>
          </cell>
          <cell r="DL274">
            <v>0.173902</v>
          </cell>
          <cell r="DM274">
            <v>0.173902</v>
          </cell>
          <cell r="DN274">
            <v>0.788246</v>
          </cell>
          <cell r="DO274">
            <v>1.126215</v>
          </cell>
          <cell r="DP274">
            <v>1.0925590000000001</v>
          </cell>
          <cell r="DQ274">
            <v>1.9415899999999999</v>
          </cell>
          <cell r="DS274">
            <v>93.87</v>
          </cell>
          <cell r="DT274">
            <v>11257.74</v>
          </cell>
          <cell r="DU274">
            <v>23724.38</v>
          </cell>
          <cell r="DV274">
            <v>7039.52</v>
          </cell>
          <cell r="DW274">
            <v>12373.42</v>
          </cell>
          <cell r="DX274">
            <v>8269.3799999999992</v>
          </cell>
          <cell r="DY274">
            <v>7989.16</v>
          </cell>
          <cell r="DZ274">
            <v>18786.72</v>
          </cell>
          <cell r="EA274">
            <v>89534.19</v>
          </cell>
          <cell r="EC274">
            <v>93.87</v>
          </cell>
          <cell r="ED274">
            <v>11257.74</v>
          </cell>
          <cell r="EE274">
            <v>23724.38</v>
          </cell>
          <cell r="EF274">
            <v>7039.52</v>
          </cell>
          <cell r="EG274">
            <v>12373.42</v>
          </cell>
          <cell r="EH274">
            <v>8269.3799999999992</v>
          </cell>
          <cell r="EI274">
            <v>7989.16</v>
          </cell>
          <cell r="EJ274">
            <v>18786.72</v>
          </cell>
          <cell r="EK274">
            <v>89534.19</v>
          </cell>
          <cell r="EM274">
            <v>540.27300000000002</v>
          </cell>
          <cell r="EN274">
            <v>545.37900000000002</v>
          </cell>
          <cell r="EP274">
            <v>0</v>
          </cell>
          <cell r="EQ274">
            <v>0</v>
          </cell>
          <cell r="ES274">
            <v>0</v>
          </cell>
          <cell r="ET274">
            <v>0</v>
          </cell>
          <cell r="EX274">
            <v>25302</v>
          </cell>
          <cell r="EY274">
            <v>30105</v>
          </cell>
          <cell r="FA274">
            <v>6.03</v>
          </cell>
          <cell r="FB274">
            <v>7.1630000000000003</v>
          </cell>
          <cell r="FC274">
            <v>543.02499999999998</v>
          </cell>
          <cell r="FD274">
            <v>674.33299999999997</v>
          </cell>
          <cell r="FE274">
            <v>250.77600000000001</v>
          </cell>
          <cell r="FF274">
            <v>292.827</v>
          </cell>
          <cell r="FK274">
            <v>18634.07</v>
          </cell>
          <cell r="FL274">
            <v>18892.666000000001</v>
          </cell>
          <cell r="FM274">
            <v>18735.984</v>
          </cell>
          <cell r="FN274">
            <v>416.226</v>
          </cell>
          <cell r="FO274">
            <v>197.35300000000001</v>
          </cell>
          <cell r="FP274">
            <v>2172.6990000000001</v>
          </cell>
          <cell r="FQ274">
            <v>16106.388999999999</v>
          </cell>
          <cell r="FS274">
            <v>18892.666000000001</v>
          </cell>
          <cell r="FU274">
            <v>0.33053199999999999</v>
          </cell>
          <cell r="FV274">
            <v>-9950.67</v>
          </cell>
          <cell r="FW274">
            <v>0</v>
          </cell>
          <cell r="FX274">
            <v>0</v>
          </cell>
          <cell r="FY274">
            <v>0</v>
          </cell>
          <cell r="FZ274">
            <v>957.9</v>
          </cell>
          <cell r="GA274">
            <v>0</v>
          </cell>
          <cell r="GB274">
            <v>0</v>
          </cell>
          <cell r="GE274">
            <v>0.27544299999999999</v>
          </cell>
          <cell r="GF274">
            <v>-8292.2099999999991</v>
          </cell>
          <cell r="GL274">
            <v>-1700.37</v>
          </cell>
          <cell r="GN274">
            <v>-4817.72</v>
          </cell>
          <cell r="GO274">
            <v>1.2500000000000001E-2</v>
          </cell>
          <cell r="GP274">
            <v>-1637.49</v>
          </cell>
          <cell r="GQ274" t="str">
            <v>72-12-253</v>
          </cell>
          <cell r="GR274">
            <v>0</v>
          </cell>
          <cell r="GS274">
            <v>-200</v>
          </cell>
          <cell r="GT274">
            <v>0.25</v>
          </cell>
          <cell r="GU274">
            <v>0</v>
          </cell>
          <cell r="GV274">
            <v>0</v>
          </cell>
          <cell r="GW274">
            <v>0</v>
          </cell>
          <cell r="GX274">
            <v>-26398.46</v>
          </cell>
          <cell r="GY274">
            <v>-200</v>
          </cell>
          <cell r="GZ274">
            <v>-26598.46</v>
          </cell>
          <cell r="HB274">
            <v>74703.149999999994</v>
          </cell>
          <cell r="HC274">
            <v>137638.88</v>
          </cell>
          <cell r="HE274">
            <v>0</v>
          </cell>
          <cell r="HO274">
            <v>18893</v>
          </cell>
          <cell r="HP274">
            <v>18893</v>
          </cell>
          <cell r="HQ274">
            <v>0</v>
          </cell>
          <cell r="HR274">
            <v>74703.149999999994</v>
          </cell>
          <cell r="HS274">
            <v>-4817.72</v>
          </cell>
          <cell r="HT274">
            <v>-1700.37</v>
          </cell>
          <cell r="HU274">
            <v>68185.06</v>
          </cell>
          <cell r="HV274">
            <v>0</v>
          </cell>
          <cell r="HW274">
            <v>68185.06</v>
          </cell>
          <cell r="HY274">
            <v>3.6090118033133964</v>
          </cell>
          <cell r="HZ274" t="e">
            <v>#DIV/0!</v>
          </cell>
          <cell r="IA274">
            <v>3.6090118033133964</v>
          </cell>
        </row>
        <row r="275">
          <cell r="B275" t="str">
            <v>72-10-254</v>
          </cell>
          <cell r="C275" t="str">
            <v>NextEra-PUR01467</v>
          </cell>
          <cell r="D275" t="str">
            <v>FPL Bailey Ranch 5H &amp; 6H</v>
          </cell>
          <cell r="E275">
            <v>0</v>
          </cell>
          <cell r="F275">
            <v>0</v>
          </cell>
          <cell r="H275">
            <v>0</v>
          </cell>
          <cell r="I275">
            <v>0</v>
          </cell>
          <cell r="J275">
            <v>0</v>
          </cell>
          <cell r="K275">
            <v>0</v>
          </cell>
          <cell r="L275">
            <v>0</v>
          </cell>
          <cell r="M275">
            <v>0</v>
          </cell>
          <cell r="N275">
            <v>0</v>
          </cell>
          <cell r="O275">
            <v>0</v>
          </cell>
          <cell r="P275">
            <v>0</v>
          </cell>
          <cell r="Q275">
            <v>1</v>
          </cell>
          <cell r="R275">
            <v>0</v>
          </cell>
          <cell r="T275" t="str">
            <v>PriceTableXTXNGL</v>
          </cell>
          <cell r="Y275">
            <v>0</v>
          </cell>
          <cell r="Z275">
            <v>16.649999999999999</v>
          </cell>
          <cell r="AB275">
            <v>0</v>
          </cell>
          <cell r="AC275">
            <v>0</v>
          </cell>
          <cell r="AE275" t="str">
            <v>Yes</v>
          </cell>
          <cell r="AG275" t="str">
            <v>Yes</v>
          </cell>
          <cell r="AI275">
            <v>1</v>
          </cell>
          <cell r="AK275">
            <v>0</v>
          </cell>
          <cell r="AL275">
            <v>0</v>
          </cell>
          <cell r="AM275">
            <v>0</v>
          </cell>
          <cell r="AN275">
            <v>0</v>
          </cell>
          <cell r="AO275">
            <v>0</v>
          </cell>
          <cell r="AP275">
            <v>0</v>
          </cell>
          <cell r="AQ275">
            <v>0</v>
          </cell>
          <cell r="AR275">
            <v>0</v>
          </cell>
          <cell r="AS275">
            <v>0</v>
          </cell>
          <cell r="AU275">
            <v>0</v>
          </cell>
          <cell r="AV275">
            <v>0</v>
          </cell>
          <cell r="AW275">
            <v>0</v>
          </cell>
          <cell r="AX275">
            <v>0</v>
          </cell>
          <cell r="AY275">
            <v>0</v>
          </cell>
          <cell r="AZ275">
            <v>0</v>
          </cell>
          <cell r="BA275">
            <v>0</v>
          </cell>
          <cell r="BB275">
            <v>0</v>
          </cell>
          <cell r="BC275">
            <v>0</v>
          </cell>
          <cell r="BE275">
            <v>0</v>
          </cell>
          <cell r="BF275">
            <v>0</v>
          </cell>
          <cell r="BG275">
            <v>0</v>
          </cell>
          <cell r="BH275">
            <v>0</v>
          </cell>
          <cell r="BI275">
            <v>0</v>
          </cell>
          <cell r="BJ275">
            <v>0</v>
          </cell>
          <cell r="BK275">
            <v>0</v>
          </cell>
          <cell r="BL275">
            <v>0</v>
          </cell>
          <cell r="BM275">
            <v>0</v>
          </cell>
          <cell r="BO275">
            <v>0</v>
          </cell>
          <cell r="BP275">
            <v>0</v>
          </cell>
          <cell r="BQ275">
            <v>0</v>
          </cell>
          <cell r="BR275">
            <v>0</v>
          </cell>
          <cell r="BS275">
            <v>0</v>
          </cell>
          <cell r="BT275">
            <v>0</v>
          </cell>
          <cell r="BU275">
            <v>0</v>
          </cell>
          <cell r="BV275">
            <v>0</v>
          </cell>
          <cell r="BW275">
            <v>0</v>
          </cell>
          <cell r="CI275">
            <v>0</v>
          </cell>
          <cell r="CJ275">
            <v>0</v>
          </cell>
          <cell r="CK275">
            <v>0</v>
          </cell>
          <cell r="CL275">
            <v>0</v>
          </cell>
          <cell r="CM275">
            <v>0</v>
          </cell>
          <cell r="CN275">
            <v>0</v>
          </cell>
          <cell r="CO275">
            <v>0</v>
          </cell>
          <cell r="CP275">
            <v>0</v>
          </cell>
          <cell r="CQ275">
            <v>0</v>
          </cell>
          <cell r="CS275">
            <v>0</v>
          </cell>
          <cell r="CT275">
            <v>0</v>
          </cell>
          <cell r="CU275">
            <v>0</v>
          </cell>
          <cell r="CV275">
            <v>0</v>
          </cell>
          <cell r="CW275">
            <v>0</v>
          </cell>
          <cell r="CX275">
            <v>0</v>
          </cell>
          <cell r="CY275">
            <v>0</v>
          </cell>
          <cell r="CZ275">
            <v>0</v>
          </cell>
          <cell r="DB275">
            <v>0</v>
          </cell>
          <cell r="DC275">
            <v>0</v>
          </cell>
          <cell r="DD275">
            <v>0</v>
          </cell>
          <cell r="DE275">
            <v>0</v>
          </cell>
          <cell r="DF275">
            <v>0</v>
          </cell>
          <cell r="DG275">
            <v>0</v>
          </cell>
          <cell r="DH275">
            <v>0</v>
          </cell>
          <cell r="DI275">
            <v>0</v>
          </cell>
          <cell r="DJ275">
            <v>0</v>
          </cell>
          <cell r="DL275">
            <v>0.173902</v>
          </cell>
          <cell r="DM275">
            <v>0.173902</v>
          </cell>
          <cell r="DN275">
            <v>0.788246</v>
          </cell>
          <cell r="DO275">
            <v>1.126215</v>
          </cell>
          <cell r="DP275">
            <v>1.0925590000000001</v>
          </cell>
          <cell r="DQ275">
            <v>1.9415899999999999</v>
          </cell>
          <cell r="DS275">
            <v>0</v>
          </cell>
          <cell r="DT275">
            <v>0</v>
          </cell>
          <cell r="DU275">
            <v>0</v>
          </cell>
          <cell r="DV275">
            <v>0</v>
          </cell>
          <cell r="DW275">
            <v>0</v>
          </cell>
          <cell r="DX275">
            <v>0</v>
          </cell>
          <cell r="DY275">
            <v>0</v>
          </cell>
          <cell r="DZ275">
            <v>0</v>
          </cell>
          <cell r="EA275">
            <v>0</v>
          </cell>
          <cell r="EC275">
            <v>0</v>
          </cell>
          <cell r="ED275">
            <v>0</v>
          </cell>
          <cell r="EE275">
            <v>0</v>
          </cell>
          <cell r="EF275">
            <v>0</v>
          </cell>
          <cell r="EG275">
            <v>0</v>
          </cell>
          <cell r="EH275">
            <v>0</v>
          </cell>
          <cell r="EI275">
            <v>0</v>
          </cell>
          <cell r="EJ275">
            <v>0</v>
          </cell>
          <cell r="EK275">
            <v>0</v>
          </cell>
          <cell r="EM275">
            <v>0</v>
          </cell>
          <cell r="EN275">
            <v>0</v>
          </cell>
          <cell r="EP275">
            <v>0</v>
          </cell>
          <cell r="EQ275">
            <v>0</v>
          </cell>
          <cell r="ES275">
            <v>0</v>
          </cell>
          <cell r="ET275">
            <v>0</v>
          </cell>
          <cell r="EX275">
            <v>0</v>
          </cell>
          <cell r="EY275">
            <v>0</v>
          </cell>
          <cell r="FA275">
            <v>0</v>
          </cell>
          <cell r="FB275">
            <v>0</v>
          </cell>
          <cell r="FC275">
            <v>0</v>
          </cell>
          <cell r="FD275">
            <v>0</v>
          </cell>
          <cell r="FE275">
            <v>0</v>
          </cell>
          <cell r="FF275">
            <v>0</v>
          </cell>
          <cell r="FK275">
            <v>0</v>
          </cell>
          <cell r="FL275">
            <v>0</v>
          </cell>
          <cell r="FM275">
            <v>0</v>
          </cell>
          <cell r="FN275">
            <v>0</v>
          </cell>
          <cell r="FO275">
            <v>0</v>
          </cell>
          <cell r="FP275">
            <v>0</v>
          </cell>
          <cell r="FQ275">
            <v>0</v>
          </cell>
          <cell r="FS275">
            <v>0</v>
          </cell>
          <cell r="FU275">
            <v>0.33053199999999999</v>
          </cell>
          <cell r="FV275">
            <v>0</v>
          </cell>
          <cell r="FW275">
            <v>0</v>
          </cell>
          <cell r="FX275">
            <v>0</v>
          </cell>
          <cell r="FY275">
            <v>-500</v>
          </cell>
          <cell r="FZ275">
            <v>0</v>
          </cell>
          <cell r="GA275">
            <v>0.22035399999999999</v>
          </cell>
          <cell r="GB275">
            <v>0</v>
          </cell>
          <cell r="GE275">
            <v>0.25</v>
          </cell>
          <cell r="GF275">
            <v>0</v>
          </cell>
          <cell r="GL275">
            <v>0</v>
          </cell>
          <cell r="GN275">
            <v>0</v>
          </cell>
          <cell r="GO275">
            <v>1.2500000000000001E-2</v>
          </cell>
          <cell r="GP275">
            <v>0</v>
          </cell>
          <cell r="GQ275" t="str">
            <v>72-12-254</v>
          </cell>
          <cell r="GR275">
            <v>0</v>
          </cell>
          <cell r="GS275">
            <v>-200</v>
          </cell>
          <cell r="GT275">
            <v>0.25</v>
          </cell>
          <cell r="GU275">
            <v>0</v>
          </cell>
          <cell r="GV275">
            <v>0</v>
          </cell>
          <cell r="GW275">
            <v>0</v>
          </cell>
          <cell r="GX275">
            <v>-500</v>
          </cell>
          <cell r="GY275">
            <v>-200</v>
          </cell>
          <cell r="GZ275">
            <v>-700</v>
          </cell>
          <cell r="HB275">
            <v>0</v>
          </cell>
          <cell r="HC275">
            <v>-700</v>
          </cell>
          <cell r="HE275">
            <v>0</v>
          </cell>
          <cell r="HO275">
            <v>0</v>
          </cell>
          <cell r="HP275">
            <v>0</v>
          </cell>
          <cell r="HQ275">
            <v>0</v>
          </cell>
          <cell r="HR275">
            <v>0</v>
          </cell>
          <cell r="HS275">
            <v>0</v>
          </cell>
          <cell r="HT275">
            <v>0</v>
          </cell>
          <cell r="HU275">
            <v>0</v>
          </cell>
          <cell r="HV275">
            <v>0</v>
          </cell>
          <cell r="HW275">
            <v>0</v>
          </cell>
          <cell r="HY275" t="e">
            <v>#DIV/0!</v>
          </cell>
          <cell r="HZ275" t="e">
            <v>#DIV/0!</v>
          </cell>
          <cell r="IA275" t="e">
            <v>#DIV/0!</v>
          </cell>
        </row>
        <row r="276">
          <cell r="B276" t="str">
            <v>72-10-255</v>
          </cell>
          <cell r="C276" t="str">
            <v>NextEra-PUR01467</v>
          </cell>
          <cell r="D276" t="str">
            <v xml:space="preserve">FPL Siegmund 1H </v>
          </cell>
          <cell r="E276">
            <v>24249</v>
          </cell>
          <cell r="F276">
            <v>30188</v>
          </cell>
          <cell r="H276">
            <v>3.1627999999999998</v>
          </cell>
          <cell r="I276">
            <v>3.1627999999999998</v>
          </cell>
          <cell r="J276">
            <v>1.2135</v>
          </cell>
          <cell r="K276">
            <v>0.27889999999999998</v>
          </cell>
          <cell r="L276">
            <v>0.42070000000000002</v>
          </cell>
          <cell r="M276">
            <v>0.17199999999999999</v>
          </cell>
          <cell r="N276">
            <v>0.16539999999999999</v>
          </cell>
          <cell r="O276">
            <v>0.38100000000000001</v>
          </cell>
          <cell r="P276">
            <v>5.7942999999999998</v>
          </cell>
          <cell r="Q276">
            <v>0.58199999999999996</v>
          </cell>
          <cell r="R276">
            <v>1267</v>
          </cell>
          <cell r="T276" t="str">
            <v>PriceTableXTXNGL</v>
          </cell>
          <cell r="Y276">
            <v>41422</v>
          </cell>
          <cell r="Z276">
            <v>17.649999999999999</v>
          </cell>
          <cell r="AB276">
            <v>23073.181</v>
          </cell>
          <cell r="AC276">
            <v>28847.206999999999</v>
          </cell>
          <cell r="AE276" t="str">
            <v>Yes</v>
          </cell>
          <cell r="AG276" t="str">
            <v>Yes</v>
          </cell>
          <cell r="AI276">
            <v>1</v>
          </cell>
          <cell r="AK276">
            <v>76328.308000000005</v>
          </cell>
          <cell r="AL276">
            <v>76328.308000000005</v>
          </cell>
          <cell r="AM276">
            <v>29285.57</v>
          </cell>
          <cell r="AN276">
            <v>6730.7340000000004</v>
          </cell>
          <cell r="AO276">
            <v>10152.814</v>
          </cell>
          <cell r="AP276">
            <v>4150.9009999999998</v>
          </cell>
          <cell r="AQ276">
            <v>3991.6219999999998</v>
          </cell>
          <cell r="AR276">
            <v>9194.7279999999992</v>
          </cell>
          <cell r="AS276">
            <v>216162.98500000004</v>
          </cell>
          <cell r="AU276">
            <v>72975.857000000004</v>
          </cell>
          <cell r="AV276">
            <v>72975.857000000004</v>
          </cell>
          <cell r="AW276">
            <v>27999.305</v>
          </cell>
          <cell r="AX276">
            <v>6435.11</v>
          </cell>
          <cell r="AY276">
            <v>9706.8870000000006</v>
          </cell>
          <cell r="AZ276">
            <v>3968.587</v>
          </cell>
          <cell r="BA276">
            <v>3816.3040000000001</v>
          </cell>
          <cell r="BB276">
            <v>8790.8819999999996</v>
          </cell>
          <cell r="BC276">
            <v>206668.78899999999</v>
          </cell>
          <cell r="BE276">
            <v>514.827</v>
          </cell>
          <cell r="BF276">
            <v>61745.56</v>
          </cell>
          <cell r="BG276">
            <v>28707.282999999999</v>
          </cell>
          <cell r="BH276">
            <v>5961.8450000000003</v>
          </cell>
          <cell r="BI276">
            <v>10801.991</v>
          </cell>
          <cell r="BJ276">
            <v>4062.3249999999998</v>
          </cell>
          <cell r="BK276">
            <v>3924.663</v>
          </cell>
          <cell r="BL276">
            <v>9228.9539999999997</v>
          </cell>
          <cell r="BM276">
            <v>124947.44799999999</v>
          </cell>
          <cell r="BO276">
            <v>514.827</v>
          </cell>
          <cell r="BP276">
            <v>61745.56</v>
          </cell>
          <cell r="BQ276">
            <v>28707.282999999999</v>
          </cell>
          <cell r="BR276">
            <v>5961.8450000000003</v>
          </cell>
          <cell r="BS276">
            <v>10801.991</v>
          </cell>
          <cell r="BT276">
            <v>4062.3240000000001</v>
          </cell>
          <cell r="BU276">
            <v>3924.663</v>
          </cell>
          <cell r="BV276">
            <v>9228.9539999999997</v>
          </cell>
          <cell r="BW276">
            <v>124947.44699999999</v>
          </cell>
          <cell r="CI276">
            <v>514.827</v>
          </cell>
          <cell r="CJ276">
            <v>61745.56</v>
          </cell>
          <cell r="CK276">
            <v>28707.282999999999</v>
          </cell>
          <cell r="CL276">
            <v>5961.8450000000003</v>
          </cell>
          <cell r="CM276">
            <v>10801.991</v>
          </cell>
          <cell r="CN276">
            <v>4062.3249999999998</v>
          </cell>
          <cell r="CO276">
            <v>3924.663</v>
          </cell>
          <cell r="CP276">
            <v>9228.9539999999997</v>
          </cell>
          <cell r="CQ276">
            <v>124947.44799999999</v>
          </cell>
          <cell r="CS276">
            <v>30.542999999999999</v>
          </cell>
          <cell r="CT276">
            <v>2321.9850000000001</v>
          </cell>
          <cell r="CU276">
            <v>1047.9690000000001</v>
          </cell>
          <cell r="CV276">
            <v>183.226</v>
          </cell>
          <cell r="CW276">
            <v>344.59500000000003</v>
          </cell>
          <cell r="CX276">
            <v>111.715</v>
          </cell>
          <cell r="CY276">
            <v>108.892</v>
          </cell>
          <cell r="CZ276">
            <v>225.71</v>
          </cell>
          <cell r="DB276">
            <v>30.75</v>
          </cell>
          <cell r="DC276">
            <v>4096.2</v>
          </cell>
          <cell r="DD276">
            <v>2628.5250000000001</v>
          </cell>
          <cell r="DE276">
            <v>593.97900000000004</v>
          </cell>
          <cell r="DF276">
            <v>1120.5989999999999</v>
          </cell>
          <cell r="DG276">
            <v>445.55599999999998</v>
          </cell>
          <cell r="DH276">
            <v>435.12700000000001</v>
          </cell>
          <cell r="DI276">
            <v>1070.097</v>
          </cell>
          <cell r="DJ276">
            <v>10420.833000000001</v>
          </cell>
          <cell r="DL276">
            <v>0.173902</v>
          </cell>
          <cell r="DM276">
            <v>0.173902</v>
          </cell>
          <cell r="DN276">
            <v>0.788246</v>
          </cell>
          <cell r="DO276">
            <v>1.126215</v>
          </cell>
          <cell r="DP276">
            <v>1.0925590000000001</v>
          </cell>
          <cell r="DQ276">
            <v>1.9415899999999999</v>
          </cell>
          <cell r="DS276">
            <v>89.53</v>
          </cell>
          <cell r="DT276">
            <v>10737.68</v>
          </cell>
          <cell r="DU276">
            <v>22628.400000000001</v>
          </cell>
          <cell r="DV276">
            <v>6714.32</v>
          </cell>
          <cell r="DW276">
            <v>11801.81</v>
          </cell>
          <cell r="DX276">
            <v>7887.37</v>
          </cell>
          <cell r="DY276">
            <v>7620.09</v>
          </cell>
          <cell r="DZ276">
            <v>17918.84</v>
          </cell>
          <cell r="EA276">
            <v>85398.04</v>
          </cell>
          <cell r="EC276">
            <v>89.53</v>
          </cell>
          <cell r="ED276">
            <v>10737.68</v>
          </cell>
          <cell r="EE276">
            <v>22628.400000000001</v>
          </cell>
          <cell r="EF276">
            <v>6714.32</v>
          </cell>
          <cell r="EG276">
            <v>11801.81</v>
          </cell>
          <cell r="EH276">
            <v>7887.37</v>
          </cell>
          <cell r="EI276">
            <v>7620.09</v>
          </cell>
          <cell r="EJ276">
            <v>17918.84</v>
          </cell>
          <cell r="EK276">
            <v>85398.04</v>
          </cell>
          <cell r="EM276">
            <v>516.43399999999997</v>
          </cell>
          <cell r="EN276">
            <v>521.33699999999999</v>
          </cell>
          <cell r="EP276">
            <v>629.32399999999996</v>
          </cell>
          <cell r="EQ276">
            <v>639.93100000000004</v>
          </cell>
          <cell r="ES276">
            <v>115.85599999999999</v>
          </cell>
          <cell r="ET276">
            <v>134.107</v>
          </cell>
          <cell r="EX276">
            <v>24133.144</v>
          </cell>
          <cell r="EY276">
            <v>30053.893</v>
          </cell>
          <cell r="FA276">
            <v>5.7519999999999998</v>
          </cell>
          <cell r="FB276">
            <v>7.1509999999999998</v>
          </cell>
          <cell r="FC276">
            <v>517.94000000000005</v>
          </cell>
          <cell r="FD276">
            <v>673.18799999999999</v>
          </cell>
          <cell r="FE276">
            <v>239.191</v>
          </cell>
          <cell r="FF276">
            <v>292.33</v>
          </cell>
          <cell r="FK276">
            <v>18471.791999999998</v>
          </cell>
          <cell r="FL276">
            <v>18728.135999999999</v>
          </cell>
          <cell r="FM276">
            <v>18572.817999999999</v>
          </cell>
          <cell r="FN276">
            <v>412.601</v>
          </cell>
          <cell r="FO276">
            <v>195.63399999999999</v>
          </cell>
          <cell r="FP276">
            <v>2153.777</v>
          </cell>
          <cell r="FQ276">
            <v>15966.124</v>
          </cell>
          <cell r="FS276">
            <v>18728.135999999999</v>
          </cell>
          <cell r="FU276">
            <v>0.33053199999999999</v>
          </cell>
          <cell r="FV276">
            <v>-9978.1</v>
          </cell>
          <cell r="FW276">
            <v>0</v>
          </cell>
          <cell r="FX276">
            <v>0</v>
          </cell>
          <cell r="FY276">
            <v>0</v>
          </cell>
          <cell r="FZ276">
            <v>161.1</v>
          </cell>
          <cell r="GA276">
            <v>0.22035399999999999</v>
          </cell>
          <cell r="GB276">
            <v>-5343.36</v>
          </cell>
          <cell r="GE276">
            <v>0.25</v>
          </cell>
          <cell r="GF276">
            <v>-7547</v>
          </cell>
          <cell r="GL276">
            <v>-1685.52</v>
          </cell>
          <cell r="GN276">
            <v>-4775.6400000000003</v>
          </cell>
          <cell r="GO276">
            <v>1.2500000000000001E-2</v>
          </cell>
          <cell r="GP276">
            <v>-1561.84</v>
          </cell>
          <cell r="GQ276" t="str">
            <v>72-12-255</v>
          </cell>
          <cell r="GR276">
            <v>102</v>
          </cell>
          <cell r="GS276">
            <v>-200</v>
          </cell>
          <cell r="GT276">
            <v>0.25</v>
          </cell>
          <cell r="GU276">
            <v>-25.5</v>
          </cell>
          <cell r="GV276">
            <v>0</v>
          </cell>
          <cell r="GW276">
            <v>0</v>
          </cell>
          <cell r="GX276">
            <v>-30891.46</v>
          </cell>
          <cell r="GY276">
            <v>-225.5</v>
          </cell>
          <cell r="GZ276">
            <v>-31116.959999999999</v>
          </cell>
          <cell r="HB276">
            <v>74050.740000000005</v>
          </cell>
          <cell r="HC276">
            <v>128331.82</v>
          </cell>
          <cell r="HE276">
            <v>0</v>
          </cell>
          <cell r="HO276">
            <v>18728</v>
          </cell>
          <cell r="HP276">
            <v>18728</v>
          </cell>
          <cell r="HQ276">
            <v>0</v>
          </cell>
          <cell r="HR276">
            <v>74050.740000000005</v>
          </cell>
          <cell r="HS276">
            <v>-4775.6400000000003</v>
          </cell>
          <cell r="HT276">
            <v>-1685.52</v>
          </cell>
          <cell r="HU276">
            <v>67589.58</v>
          </cell>
          <cell r="HV276">
            <v>0</v>
          </cell>
          <cell r="HW276">
            <v>67589.58</v>
          </cell>
          <cell r="HY276">
            <v>3.6090121742844938</v>
          </cell>
          <cell r="HZ276" t="e">
            <v>#DIV/0!</v>
          </cell>
          <cell r="IA276">
            <v>3.6090121742844938</v>
          </cell>
        </row>
        <row r="277">
          <cell r="B277" t="str">
            <v>72-40-336</v>
          </cell>
          <cell r="C277" t="str">
            <v>NextEra-PUR01467</v>
          </cell>
          <cell r="D277" t="str">
            <v>Cherry #3</v>
          </cell>
          <cell r="E277">
            <v>0</v>
          </cell>
          <cell r="F277">
            <v>0</v>
          </cell>
          <cell r="H277">
            <v>2.1339000000000001</v>
          </cell>
          <cell r="I277">
            <v>2.1339000000000001</v>
          </cell>
          <cell r="J277">
            <v>0.48649999999999999</v>
          </cell>
          <cell r="K277">
            <v>0.1145</v>
          </cell>
          <cell r="L277">
            <v>0.1135</v>
          </cell>
          <cell r="M277">
            <v>4.7100000000000003E-2</v>
          </cell>
          <cell r="N277">
            <v>2.98E-2</v>
          </cell>
          <cell r="O277">
            <v>7.9000000000000001E-2</v>
          </cell>
          <cell r="P277">
            <v>3.0043000000000002</v>
          </cell>
          <cell r="Q277">
            <v>0.81530000000000002</v>
          </cell>
          <cell r="R277">
            <v>1106.3</v>
          </cell>
          <cell r="T277" t="str">
            <v>PriceTableXTXNGL</v>
          </cell>
          <cell r="Y277">
            <v>40920</v>
          </cell>
          <cell r="Z277">
            <v>14.65</v>
          </cell>
          <cell r="AB277">
            <v>0</v>
          </cell>
          <cell r="AC277">
            <v>0</v>
          </cell>
          <cell r="AE277" t="str">
            <v>Yes</v>
          </cell>
          <cell r="AG277" t="str">
            <v>Yes</v>
          </cell>
          <cell r="AI277">
            <v>1</v>
          </cell>
          <cell r="AK277">
            <v>0</v>
          </cell>
          <cell r="AL277">
            <v>0</v>
          </cell>
          <cell r="AM277">
            <v>0</v>
          </cell>
          <cell r="AN277">
            <v>0</v>
          </cell>
          <cell r="AO277">
            <v>0</v>
          </cell>
          <cell r="AP277">
            <v>0</v>
          </cell>
          <cell r="AQ277">
            <v>0</v>
          </cell>
          <cell r="AR277">
            <v>0</v>
          </cell>
          <cell r="AS277">
            <v>0</v>
          </cell>
          <cell r="AU277">
            <v>0</v>
          </cell>
          <cell r="AV277">
            <v>0</v>
          </cell>
          <cell r="AW277">
            <v>0</v>
          </cell>
          <cell r="AX277">
            <v>0</v>
          </cell>
          <cell r="AY277">
            <v>0</v>
          </cell>
          <cell r="AZ277">
            <v>0</v>
          </cell>
          <cell r="BA277">
            <v>0</v>
          </cell>
          <cell r="BB277">
            <v>0</v>
          </cell>
          <cell r="BC277">
            <v>0</v>
          </cell>
          <cell r="BE277">
            <v>0</v>
          </cell>
          <cell r="BF277">
            <v>0</v>
          </cell>
          <cell r="BG277">
            <v>0</v>
          </cell>
          <cell r="BH277">
            <v>0</v>
          </cell>
          <cell r="BI277">
            <v>0</v>
          </cell>
          <cell r="BJ277">
            <v>0</v>
          </cell>
          <cell r="BK277">
            <v>0</v>
          </cell>
          <cell r="BL277">
            <v>0</v>
          </cell>
          <cell r="BM277">
            <v>0</v>
          </cell>
          <cell r="BO277">
            <v>0</v>
          </cell>
          <cell r="BP277">
            <v>0</v>
          </cell>
          <cell r="BQ277">
            <v>0</v>
          </cell>
          <cell r="BR277">
            <v>0</v>
          </cell>
          <cell r="BS277">
            <v>0</v>
          </cell>
          <cell r="BT277">
            <v>0</v>
          </cell>
          <cell r="BU277">
            <v>0</v>
          </cell>
          <cell r="BV277">
            <v>0</v>
          </cell>
          <cell r="BW277">
            <v>0</v>
          </cell>
          <cell r="CI277">
            <v>0</v>
          </cell>
          <cell r="CJ277">
            <v>0</v>
          </cell>
          <cell r="CK277">
            <v>0</v>
          </cell>
          <cell r="CL277">
            <v>0</v>
          </cell>
          <cell r="CM277">
            <v>0</v>
          </cell>
          <cell r="CN277">
            <v>0</v>
          </cell>
          <cell r="CO277">
            <v>0</v>
          </cell>
          <cell r="CP277">
            <v>0</v>
          </cell>
          <cell r="CQ277">
            <v>0</v>
          </cell>
          <cell r="CS277">
            <v>0</v>
          </cell>
          <cell r="CT277">
            <v>0</v>
          </cell>
          <cell r="CU277">
            <v>0</v>
          </cell>
          <cell r="CV277">
            <v>0</v>
          </cell>
          <cell r="CW277">
            <v>0</v>
          </cell>
          <cell r="CX277">
            <v>0</v>
          </cell>
          <cell r="CY277">
            <v>0</v>
          </cell>
          <cell r="CZ277">
            <v>0</v>
          </cell>
          <cell r="DB277">
            <v>0</v>
          </cell>
          <cell r="DC277">
            <v>0</v>
          </cell>
          <cell r="DD277">
            <v>0</v>
          </cell>
          <cell r="DE277">
            <v>0</v>
          </cell>
          <cell r="DF277">
            <v>0</v>
          </cell>
          <cell r="DG277">
            <v>0</v>
          </cell>
          <cell r="DH277">
            <v>0</v>
          </cell>
          <cell r="DI277">
            <v>0</v>
          </cell>
          <cell r="DJ277">
            <v>0</v>
          </cell>
          <cell r="DL277">
            <v>0.173902</v>
          </cell>
          <cell r="DM277">
            <v>0.173902</v>
          </cell>
          <cell r="DN277">
            <v>0.788246</v>
          </cell>
          <cell r="DO277">
            <v>1.126215</v>
          </cell>
          <cell r="DP277">
            <v>1.0925590000000001</v>
          </cell>
          <cell r="DQ277">
            <v>1.9415899999999999</v>
          </cell>
          <cell r="DS277">
            <v>0</v>
          </cell>
          <cell r="DT277">
            <v>0</v>
          </cell>
          <cell r="DU277">
            <v>0</v>
          </cell>
          <cell r="DV277">
            <v>0</v>
          </cell>
          <cell r="DW277">
            <v>0</v>
          </cell>
          <cell r="DX277">
            <v>0</v>
          </cell>
          <cell r="DY277">
            <v>0</v>
          </cell>
          <cell r="DZ277">
            <v>0</v>
          </cell>
          <cell r="EA277">
            <v>0</v>
          </cell>
          <cell r="EC277">
            <v>0</v>
          </cell>
          <cell r="ED277">
            <v>0</v>
          </cell>
          <cell r="EE277">
            <v>0</v>
          </cell>
          <cell r="EF277">
            <v>0</v>
          </cell>
          <cell r="EG277">
            <v>0</v>
          </cell>
          <cell r="EH277">
            <v>0</v>
          </cell>
          <cell r="EI277">
            <v>0</v>
          </cell>
          <cell r="EJ277">
            <v>0</v>
          </cell>
          <cell r="EK277">
            <v>0</v>
          </cell>
          <cell r="EM277">
            <v>0</v>
          </cell>
          <cell r="EN277">
            <v>0</v>
          </cell>
          <cell r="EP277">
            <v>0</v>
          </cell>
          <cell r="EQ277">
            <v>0</v>
          </cell>
          <cell r="ES277">
            <v>0</v>
          </cell>
          <cell r="ET277">
            <v>0</v>
          </cell>
          <cell r="EX277">
            <v>0</v>
          </cell>
          <cell r="EY277">
            <v>0</v>
          </cell>
          <cell r="FA277">
            <v>0</v>
          </cell>
          <cell r="FB277">
            <v>0</v>
          </cell>
          <cell r="FC277">
            <v>0</v>
          </cell>
          <cell r="FD277">
            <v>0</v>
          </cell>
          <cell r="FE277">
            <v>0</v>
          </cell>
          <cell r="FF277">
            <v>0</v>
          </cell>
          <cell r="FK277">
            <v>0</v>
          </cell>
          <cell r="FL277">
            <v>0</v>
          </cell>
          <cell r="FM277">
            <v>0</v>
          </cell>
          <cell r="FN277">
            <v>0</v>
          </cell>
          <cell r="FO277">
            <v>0</v>
          </cell>
          <cell r="FP277">
            <v>0</v>
          </cell>
          <cell r="FQ277">
            <v>0</v>
          </cell>
          <cell r="FS277">
            <v>0</v>
          </cell>
          <cell r="FU277">
            <v>0.33053199999999999</v>
          </cell>
          <cell r="FV277">
            <v>0</v>
          </cell>
          <cell r="FW277">
            <v>0</v>
          </cell>
          <cell r="FX277">
            <v>0</v>
          </cell>
          <cell r="FY277">
            <v>-500</v>
          </cell>
          <cell r="FZ277">
            <v>253</v>
          </cell>
          <cell r="GA277">
            <v>0.165266</v>
          </cell>
          <cell r="GB277">
            <v>0</v>
          </cell>
          <cell r="GE277">
            <v>0.33053199999999999</v>
          </cell>
          <cell r="GF277">
            <v>0</v>
          </cell>
          <cell r="GL277">
            <v>0</v>
          </cell>
          <cell r="GN277">
            <v>0</v>
          </cell>
          <cell r="GO277">
            <v>1.2500000000000001E-2</v>
          </cell>
          <cell r="GP277">
            <v>0</v>
          </cell>
          <cell r="GQ277" t="str">
            <v>72-41-336</v>
          </cell>
          <cell r="GR277">
            <v>16</v>
          </cell>
          <cell r="GS277">
            <v>-200</v>
          </cell>
          <cell r="GT277">
            <v>0.25</v>
          </cell>
          <cell r="GU277">
            <v>-4</v>
          </cell>
          <cell r="GV277">
            <v>-16</v>
          </cell>
          <cell r="GW277">
            <v>-58.86</v>
          </cell>
          <cell r="GX277">
            <v>-500</v>
          </cell>
          <cell r="GY277">
            <v>-262.86</v>
          </cell>
          <cell r="GZ277">
            <v>-762.86</v>
          </cell>
          <cell r="HB277">
            <v>0</v>
          </cell>
          <cell r="HC277">
            <v>-762.86</v>
          </cell>
          <cell r="HE277">
            <v>0</v>
          </cell>
          <cell r="HO277">
            <v>0</v>
          </cell>
          <cell r="HP277">
            <v>0</v>
          </cell>
          <cell r="HQ277">
            <v>0</v>
          </cell>
          <cell r="HR277">
            <v>0</v>
          </cell>
          <cell r="HS277">
            <v>0</v>
          </cell>
          <cell r="HT277">
            <v>0</v>
          </cell>
          <cell r="HU277">
            <v>0</v>
          </cell>
          <cell r="HV277">
            <v>0</v>
          </cell>
          <cell r="HW277">
            <v>0</v>
          </cell>
          <cell r="HY277" t="e">
            <v>#DIV/0!</v>
          </cell>
          <cell r="HZ277" t="e">
            <v>#DIV/0!</v>
          </cell>
          <cell r="IA277" t="e">
            <v>#DIV/0!</v>
          </cell>
        </row>
        <row r="278">
          <cell r="B278" t="str">
            <v>72-40-338</v>
          </cell>
          <cell r="C278" t="str">
            <v>NextEra-PUR01467</v>
          </cell>
          <cell r="D278" t="str">
            <v>Brogan</v>
          </cell>
          <cell r="E278">
            <v>13</v>
          </cell>
          <cell r="F278">
            <v>15</v>
          </cell>
          <cell r="H278">
            <v>2.1844000000000001</v>
          </cell>
          <cell r="I278">
            <v>2.1844000000000001</v>
          </cell>
          <cell r="J278">
            <v>0.50549999999999995</v>
          </cell>
          <cell r="K278">
            <v>0.1171</v>
          </cell>
          <cell r="L278">
            <v>0.1221</v>
          </cell>
          <cell r="M278">
            <v>4.87E-2</v>
          </cell>
          <cell r="N278">
            <v>3.2800000000000003E-2</v>
          </cell>
          <cell r="O278">
            <v>0.1087</v>
          </cell>
          <cell r="P278">
            <v>3.1193</v>
          </cell>
          <cell r="Q278">
            <v>0.82089999999999996</v>
          </cell>
          <cell r="R278">
            <v>1111.5</v>
          </cell>
          <cell r="T278" t="str">
            <v>PriceTableXTXNGL</v>
          </cell>
          <cell r="Y278">
            <v>40866</v>
          </cell>
          <cell r="Z278">
            <v>14.65</v>
          </cell>
          <cell r="AB278">
            <v>12.374000000000001</v>
          </cell>
          <cell r="AC278">
            <v>14.333</v>
          </cell>
          <cell r="AE278" t="str">
            <v>Yes</v>
          </cell>
          <cell r="AG278" t="str">
            <v>Yes</v>
          </cell>
          <cell r="AI278">
            <v>1</v>
          </cell>
          <cell r="AK278">
            <v>28.271000000000001</v>
          </cell>
          <cell r="AL278">
            <v>28.271000000000001</v>
          </cell>
          <cell r="AM278">
            <v>6.5419999999999998</v>
          </cell>
          <cell r="AN278">
            <v>1.516</v>
          </cell>
          <cell r="AO278">
            <v>1.58</v>
          </cell>
          <cell r="AP278">
            <v>0.63</v>
          </cell>
          <cell r="AQ278">
            <v>0.42399999999999999</v>
          </cell>
          <cell r="AR278">
            <v>1.407</v>
          </cell>
          <cell r="AS278">
            <v>68.641000000000005</v>
          </cell>
          <cell r="AU278">
            <v>27.03</v>
          </cell>
          <cell r="AV278">
            <v>27.03</v>
          </cell>
          <cell r="AW278">
            <v>6.2549999999999999</v>
          </cell>
          <cell r="AX278">
            <v>1.4490000000000001</v>
          </cell>
          <cell r="AY278">
            <v>1.5109999999999999</v>
          </cell>
          <cell r="AZ278">
            <v>0.60299999999999998</v>
          </cell>
          <cell r="BA278">
            <v>0.40600000000000003</v>
          </cell>
          <cell r="BB278">
            <v>1.345</v>
          </cell>
          <cell r="BC278">
            <v>65.629000000000005</v>
          </cell>
          <cell r="BE278">
            <v>0.191</v>
          </cell>
          <cell r="BF278">
            <v>22.87</v>
          </cell>
          <cell r="BG278">
            <v>6.4130000000000003</v>
          </cell>
          <cell r="BH278">
            <v>1.343</v>
          </cell>
          <cell r="BI278">
            <v>1.681</v>
          </cell>
          <cell r="BJ278">
            <v>0.61699999999999999</v>
          </cell>
          <cell r="BK278">
            <v>0.41699999999999998</v>
          </cell>
          <cell r="BL278">
            <v>1.4119999999999999</v>
          </cell>
          <cell r="BM278">
            <v>34.943999999999996</v>
          </cell>
          <cell r="BO278">
            <v>0.191</v>
          </cell>
          <cell r="BP278">
            <v>22.87</v>
          </cell>
          <cell r="BQ278">
            <v>6.4130000000000003</v>
          </cell>
          <cell r="BR278">
            <v>1.3420000000000001</v>
          </cell>
          <cell r="BS278">
            <v>1.681</v>
          </cell>
          <cell r="BT278">
            <v>0.61699999999999999</v>
          </cell>
          <cell r="BU278">
            <v>0.41799999999999998</v>
          </cell>
          <cell r="BV278">
            <v>1.4119999999999999</v>
          </cell>
          <cell r="BW278">
            <v>34.943999999999996</v>
          </cell>
          <cell r="CI278">
            <v>0.191</v>
          </cell>
          <cell r="CJ278">
            <v>22.87</v>
          </cell>
          <cell r="CK278">
            <v>6.4130000000000003</v>
          </cell>
          <cell r="CL278">
            <v>1.343</v>
          </cell>
          <cell r="CM278">
            <v>1.681</v>
          </cell>
          <cell r="CN278">
            <v>0.61699999999999999</v>
          </cell>
          <cell r="CO278">
            <v>0.41699999999999998</v>
          </cell>
          <cell r="CP278">
            <v>1.4119999999999999</v>
          </cell>
          <cell r="CQ278">
            <v>34.943999999999996</v>
          </cell>
          <cell r="CS278">
            <v>1.0999999999999999E-2</v>
          </cell>
          <cell r="CT278">
            <v>0.86</v>
          </cell>
          <cell r="CU278">
            <v>0.23400000000000001</v>
          </cell>
          <cell r="CV278">
            <v>4.1000000000000002E-2</v>
          </cell>
          <cell r="CW278">
            <v>5.3999999999999999E-2</v>
          </cell>
          <cell r="CX278">
            <v>1.7000000000000001E-2</v>
          </cell>
          <cell r="CY278">
            <v>1.2E-2</v>
          </cell>
          <cell r="CZ278">
            <v>3.5000000000000003E-2</v>
          </cell>
          <cell r="DB278">
            <v>1.0999999999999999E-2</v>
          </cell>
          <cell r="DC278">
            <v>1.5169999999999999</v>
          </cell>
          <cell r="DD278">
            <v>0.58699999999999997</v>
          </cell>
          <cell r="DE278">
            <v>0.13400000000000001</v>
          </cell>
          <cell r="DF278">
            <v>0.17399999999999999</v>
          </cell>
          <cell r="DG278">
            <v>6.8000000000000005E-2</v>
          </cell>
          <cell r="DH278">
            <v>4.5999999999999999E-2</v>
          </cell>
          <cell r="DI278">
            <v>0.16400000000000001</v>
          </cell>
          <cell r="DJ278">
            <v>2.7009999999999996</v>
          </cell>
          <cell r="DL278">
            <v>0.173902</v>
          </cell>
          <cell r="DM278">
            <v>0.173902</v>
          </cell>
          <cell r="DN278">
            <v>0.788246</v>
          </cell>
          <cell r="DO278">
            <v>1.126215</v>
          </cell>
          <cell r="DP278">
            <v>1.0925590000000001</v>
          </cell>
          <cell r="DQ278">
            <v>1.9415899999999999</v>
          </cell>
          <cell r="DS278">
            <v>0.03</v>
          </cell>
          <cell r="DT278">
            <v>3.98</v>
          </cell>
          <cell r="DU278">
            <v>5.0599999999999996</v>
          </cell>
          <cell r="DV278">
            <v>1.51</v>
          </cell>
          <cell r="DW278">
            <v>1.84</v>
          </cell>
          <cell r="DX278">
            <v>1.2</v>
          </cell>
          <cell r="DY278">
            <v>0.81</v>
          </cell>
          <cell r="DZ278">
            <v>2.74</v>
          </cell>
          <cell r="EA278">
            <v>17.170000000000002</v>
          </cell>
          <cell r="EC278">
            <v>0.03</v>
          </cell>
          <cell r="ED278">
            <v>3.98</v>
          </cell>
          <cell r="EE278">
            <v>5.0599999999999996</v>
          </cell>
          <cell r="EF278">
            <v>1.51</v>
          </cell>
          <cell r="EG278">
            <v>1.84</v>
          </cell>
          <cell r="EH278">
            <v>1.2</v>
          </cell>
          <cell r="EI278">
            <v>0.81</v>
          </cell>
          <cell r="EJ278">
            <v>2.74</v>
          </cell>
          <cell r="EK278">
            <v>17.170000000000002</v>
          </cell>
          <cell r="EM278">
            <v>0.27700000000000002</v>
          </cell>
          <cell r="EN278">
            <v>0.27900000000000003</v>
          </cell>
          <cell r="EP278">
            <v>0.313</v>
          </cell>
          <cell r="EQ278">
            <v>0.318</v>
          </cell>
          <cell r="ES278">
            <v>5.7999999999999996E-2</v>
          </cell>
          <cell r="ET278">
            <v>6.7000000000000004E-2</v>
          </cell>
          <cell r="EX278">
            <v>12.942</v>
          </cell>
          <cell r="EY278">
            <v>14.933</v>
          </cell>
          <cell r="FA278">
            <v>3.0000000000000001E-3</v>
          </cell>
          <cell r="FB278">
            <v>4.0000000000000001E-3</v>
          </cell>
          <cell r="FC278">
            <v>0.27800000000000002</v>
          </cell>
          <cell r="FD278">
            <v>0.33400000000000002</v>
          </cell>
          <cell r="FE278">
            <v>0.128</v>
          </cell>
          <cell r="FF278">
            <v>0.14499999999999999</v>
          </cell>
          <cell r="FK278">
            <v>11.635</v>
          </cell>
          <cell r="FL278">
            <v>11.795999999999999</v>
          </cell>
          <cell r="FM278">
            <v>11.698</v>
          </cell>
          <cell r="FN278">
            <v>0.26</v>
          </cell>
          <cell r="FO278">
            <v>0.123</v>
          </cell>
          <cell r="FP278">
            <v>1.357</v>
          </cell>
          <cell r="FQ278">
            <v>10.057</v>
          </cell>
          <cell r="FS278">
            <v>11.795999999999999</v>
          </cell>
          <cell r="FU278">
            <v>0.33053199999999999</v>
          </cell>
          <cell r="FV278">
            <v>-4.96</v>
          </cell>
          <cell r="FW278">
            <v>0</v>
          </cell>
          <cell r="FX278">
            <v>0</v>
          </cell>
          <cell r="FY278">
            <v>-500</v>
          </cell>
          <cell r="FZ278">
            <v>280.89999999999998</v>
          </cell>
          <cell r="GA278">
            <v>0.165266</v>
          </cell>
          <cell r="GB278">
            <v>-2.15</v>
          </cell>
          <cell r="GE278">
            <v>0.27544299999999999</v>
          </cell>
          <cell r="GF278">
            <v>-4.13</v>
          </cell>
          <cell r="GL278">
            <v>-1.08</v>
          </cell>
          <cell r="GN278">
            <v>-3.06</v>
          </cell>
          <cell r="GO278">
            <v>1.2500000000000001E-2</v>
          </cell>
          <cell r="GP278">
            <v>-0.44</v>
          </cell>
          <cell r="GQ278" t="str">
            <v xml:space="preserve"> </v>
          </cell>
          <cell r="GR278">
            <v>0</v>
          </cell>
          <cell r="GS278">
            <v>0</v>
          </cell>
          <cell r="GT278">
            <v>0.25</v>
          </cell>
          <cell r="GU278">
            <v>0</v>
          </cell>
          <cell r="GV278">
            <v>0</v>
          </cell>
          <cell r="GW278">
            <v>0</v>
          </cell>
          <cell r="GX278">
            <v>-515.81999999999994</v>
          </cell>
          <cell r="GY278">
            <v>0</v>
          </cell>
          <cell r="GZ278">
            <v>-515.81999999999994</v>
          </cell>
          <cell r="HB278">
            <v>47.45</v>
          </cell>
          <cell r="HC278">
            <v>-451.19999999999993</v>
          </cell>
          <cell r="HE278">
            <v>0</v>
          </cell>
          <cell r="HO278">
            <v>12</v>
          </cell>
          <cell r="HP278">
            <v>12</v>
          </cell>
          <cell r="HQ278">
            <v>0</v>
          </cell>
          <cell r="HR278">
            <v>47.45</v>
          </cell>
          <cell r="HS278">
            <v>-3.06</v>
          </cell>
          <cell r="HT278">
            <v>-1.08</v>
          </cell>
          <cell r="HU278">
            <v>43.31</v>
          </cell>
          <cell r="HV278">
            <v>0</v>
          </cell>
          <cell r="HW278">
            <v>43.31</v>
          </cell>
          <cell r="HY278">
            <v>3.6091666666666669</v>
          </cell>
          <cell r="HZ278" t="e">
            <v>#DIV/0!</v>
          </cell>
          <cell r="IA278">
            <v>3.6091666666666669</v>
          </cell>
        </row>
        <row r="279">
          <cell r="B279" t="str">
            <v>72-40-344</v>
          </cell>
          <cell r="C279" t="str">
            <v>NextEra-PUR01467</v>
          </cell>
          <cell r="D279" t="str">
            <v>Smith 1H</v>
          </cell>
          <cell r="E279">
            <v>5362</v>
          </cell>
          <cell r="F279">
            <v>6624</v>
          </cell>
          <cell r="H279">
            <v>3.4845000000000002</v>
          </cell>
          <cell r="I279">
            <v>3.4845000000000002</v>
          </cell>
          <cell r="J279">
            <v>1.3122</v>
          </cell>
          <cell r="K279">
            <v>0.19040000000000001</v>
          </cell>
          <cell r="L279">
            <v>0.42309999999999998</v>
          </cell>
          <cell r="M279">
            <v>0.12759999999999999</v>
          </cell>
          <cell r="N279">
            <v>0.15160000000000001</v>
          </cell>
          <cell r="O279">
            <v>0.25519999999999998</v>
          </cell>
          <cell r="P279">
            <v>5.9446000000000003</v>
          </cell>
          <cell r="Q279">
            <v>0.52910000000000001</v>
          </cell>
          <cell r="R279">
            <v>1257.2</v>
          </cell>
          <cell r="T279" t="str">
            <v>PriceTableXTXNGL</v>
          </cell>
          <cell r="Y279">
            <v>41435</v>
          </cell>
          <cell r="Z279">
            <v>14.65</v>
          </cell>
          <cell r="AB279">
            <v>5102.1880000000001</v>
          </cell>
          <cell r="AC279">
            <v>6329.7960000000003</v>
          </cell>
          <cell r="AE279" t="str">
            <v>Yes</v>
          </cell>
          <cell r="AG279" t="str">
            <v>Yes</v>
          </cell>
          <cell r="AI279">
            <v>1</v>
          </cell>
          <cell r="AK279">
            <v>18595.306</v>
          </cell>
          <cell r="AL279">
            <v>18595.306</v>
          </cell>
          <cell r="AM279">
            <v>7002.6580000000004</v>
          </cell>
          <cell r="AN279">
            <v>1016.0839999999999</v>
          </cell>
          <cell r="AO279">
            <v>2257.9059999999999</v>
          </cell>
          <cell r="AP279">
            <v>680.947</v>
          </cell>
          <cell r="AQ279">
            <v>809.02499999999998</v>
          </cell>
          <cell r="AR279">
            <v>1361.895</v>
          </cell>
          <cell r="AS279">
            <v>50319.127000000008</v>
          </cell>
          <cell r="AU279">
            <v>17778.574000000001</v>
          </cell>
          <cell r="AV279">
            <v>17778.574000000001</v>
          </cell>
          <cell r="AW279">
            <v>6695.0910000000003</v>
          </cell>
          <cell r="AX279">
            <v>971.45699999999999</v>
          </cell>
          <cell r="AY279">
            <v>2158.7359999999999</v>
          </cell>
          <cell r="AZ279">
            <v>651.03899999999999</v>
          </cell>
          <cell r="BA279">
            <v>773.49199999999996</v>
          </cell>
          <cell r="BB279">
            <v>1302.078</v>
          </cell>
          <cell r="BC279">
            <v>48109.040999999997</v>
          </cell>
          <cell r="BE279">
            <v>125.42400000000001</v>
          </cell>
          <cell r="BF279">
            <v>15042.618</v>
          </cell>
          <cell r="BG279">
            <v>6864.38</v>
          </cell>
          <cell r="BH279">
            <v>900.01099999999997</v>
          </cell>
          <cell r="BI279">
            <v>2402.2779999999998</v>
          </cell>
          <cell r="BJ279">
            <v>666.41600000000005</v>
          </cell>
          <cell r="BK279">
            <v>795.45399999999995</v>
          </cell>
          <cell r="BL279">
            <v>1366.9639999999999</v>
          </cell>
          <cell r="BM279">
            <v>28163.545000000002</v>
          </cell>
          <cell r="BO279">
            <v>125.42400000000001</v>
          </cell>
          <cell r="BP279">
            <v>15042.619000000001</v>
          </cell>
          <cell r="BQ279">
            <v>6864.38</v>
          </cell>
          <cell r="BR279">
            <v>900.01199999999994</v>
          </cell>
          <cell r="BS279">
            <v>2402.279</v>
          </cell>
          <cell r="BT279">
            <v>666.41600000000005</v>
          </cell>
          <cell r="BU279">
            <v>795.45399999999995</v>
          </cell>
          <cell r="BV279">
            <v>1366.9639999999999</v>
          </cell>
          <cell r="BW279">
            <v>28163.548000000003</v>
          </cell>
          <cell r="CI279">
            <v>125.42400000000001</v>
          </cell>
          <cell r="CJ279">
            <v>15042.618</v>
          </cell>
          <cell r="CK279">
            <v>6864.38</v>
          </cell>
          <cell r="CL279">
            <v>900.01099999999997</v>
          </cell>
          <cell r="CM279">
            <v>2402.2779999999998</v>
          </cell>
          <cell r="CN279">
            <v>666.41600000000005</v>
          </cell>
          <cell r="CO279">
            <v>795.45399999999995</v>
          </cell>
          <cell r="CP279">
            <v>1366.9639999999999</v>
          </cell>
          <cell r="CQ279">
            <v>28163.545000000002</v>
          </cell>
          <cell r="CS279">
            <v>7.4409999999999998</v>
          </cell>
          <cell r="CT279">
            <v>565.68799999999999</v>
          </cell>
          <cell r="CU279">
            <v>250.58600000000001</v>
          </cell>
          <cell r="CV279">
            <v>27.66</v>
          </cell>
          <cell r="CW279">
            <v>76.635000000000005</v>
          </cell>
          <cell r="CX279">
            <v>18.327000000000002</v>
          </cell>
          <cell r="CY279">
            <v>22.07</v>
          </cell>
          <cell r="CZ279">
            <v>33.430999999999997</v>
          </cell>
          <cell r="DB279">
            <v>7.4909999999999997</v>
          </cell>
          <cell r="DC279">
            <v>997.92700000000002</v>
          </cell>
          <cell r="DD279">
            <v>628.52300000000002</v>
          </cell>
          <cell r="DE279">
            <v>89.668000000000006</v>
          </cell>
          <cell r="DF279">
            <v>249.21199999999999</v>
          </cell>
          <cell r="DG279">
            <v>73.093000000000004</v>
          </cell>
          <cell r="DH279">
            <v>88.191999999999993</v>
          </cell>
          <cell r="DI279">
            <v>158.5</v>
          </cell>
          <cell r="DJ279">
            <v>2292.6059999999998</v>
          </cell>
          <cell r="DL279">
            <v>0.173902</v>
          </cell>
          <cell r="DM279">
            <v>0.173902</v>
          </cell>
          <cell r="DN279">
            <v>0.788246</v>
          </cell>
          <cell r="DO279">
            <v>1.126215</v>
          </cell>
          <cell r="DP279">
            <v>1.0925590000000001</v>
          </cell>
          <cell r="DQ279">
            <v>1.9415899999999999</v>
          </cell>
          <cell r="DS279">
            <v>21.81</v>
          </cell>
          <cell r="DT279">
            <v>2615.94</v>
          </cell>
          <cell r="DU279">
            <v>5410.82</v>
          </cell>
          <cell r="DV279">
            <v>1013.61</v>
          </cell>
          <cell r="DW279">
            <v>2624.63</v>
          </cell>
          <cell r="DX279">
            <v>1293.9100000000001</v>
          </cell>
          <cell r="DY279">
            <v>1544.45</v>
          </cell>
          <cell r="DZ279">
            <v>2654.08</v>
          </cell>
          <cell r="EA279">
            <v>17179.25</v>
          </cell>
          <cell r="EC279">
            <v>21.81</v>
          </cell>
          <cell r="ED279">
            <v>2615.94</v>
          </cell>
          <cell r="EE279">
            <v>5410.82</v>
          </cell>
          <cell r="EF279">
            <v>1013.61</v>
          </cell>
          <cell r="EG279">
            <v>2624.63</v>
          </cell>
          <cell r="EH279">
            <v>1293.9100000000001</v>
          </cell>
          <cell r="EI279">
            <v>1544.45</v>
          </cell>
          <cell r="EJ279">
            <v>2654.08</v>
          </cell>
          <cell r="EK279">
            <v>17179.25</v>
          </cell>
          <cell r="EM279">
            <v>114.15600000000001</v>
          </cell>
          <cell r="EN279">
            <v>115.24</v>
          </cell>
          <cell r="EP279">
            <v>138.09</v>
          </cell>
          <cell r="EQ279">
            <v>140.417</v>
          </cell>
          <cell r="ES279">
            <v>25.422000000000001</v>
          </cell>
          <cell r="ET279">
            <v>29.427</v>
          </cell>
          <cell r="EX279">
            <v>5336.5780000000004</v>
          </cell>
          <cell r="EY279">
            <v>6594.5730000000003</v>
          </cell>
          <cell r="FA279">
            <v>1.272</v>
          </cell>
          <cell r="FB279">
            <v>1.569</v>
          </cell>
          <cell r="FC279">
            <v>114.532</v>
          </cell>
          <cell r="FD279">
            <v>147.714</v>
          </cell>
          <cell r="FE279">
            <v>52.893000000000001</v>
          </cell>
          <cell r="FF279">
            <v>64.144000000000005</v>
          </cell>
          <cell r="FK279">
            <v>4046.3100000000004</v>
          </cell>
          <cell r="FL279">
            <v>4102.4629999999997</v>
          </cell>
          <cell r="FM279">
            <v>4068.44</v>
          </cell>
          <cell r="FN279">
            <v>90.382000000000005</v>
          </cell>
          <cell r="FO279">
            <v>42.853999999999999</v>
          </cell>
          <cell r="FP279">
            <v>471.79199999999997</v>
          </cell>
          <cell r="FQ279">
            <v>3497.4349999999999</v>
          </cell>
          <cell r="FS279">
            <v>4102.4629999999997</v>
          </cell>
          <cell r="FU279">
            <v>0.33053199999999999</v>
          </cell>
          <cell r="FV279">
            <v>-2189.44</v>
          </cell>
          <cell r="FW279">
            <v>0</v>
          </cell>
          <cell r="FX279">
            <v>0</v>
          </cell>
          <cell r="FY279">
            <v>-500</v>
          </cell>
          <cell r="FZ279">
            <v>201.7</v>
          </cell>
          <cell r="GA279">
            <v>0.22035399999999999</v>
          </cell>
          <cell r="GB279">
            <v>-1181.54</v>
          </cell>
          <cell r="GE279">
            <v>0.27544299999999999</v>
          </cell>
          <cell r="GF279">
            <v>-1824.53</v>
          </cell>
          <cell r="GL279">
            <v>-369.18</v>
          </cell>
          <cell r="GN279">
            <v>-1046.01</v>
          </cell>
          <cell r="GO279">
            <v>1.2500000000000001E-2</v>
          </cell>
          <cell r="GP279">
            <v>-352.04</v>
          </cell>
          <cell r="GQ279" t="str">
            <v>72-41-344</v>
          </cell>
          <cell r="GR279">
            <v>141</v>
          </cell>
          <cell r="GS279">
            <v>-200</v>
          </cell>
          <cell r="GT279">
            <v>0.25</v>
          </cell>
          <cell r="GU279">
            <v>-35.25</v>
          </cell>
          <cell r="GV279">
            <v>0</v>
          </cell>
          <cell r="GW279">
            <v>0</v>
          </cell>
          <cell r="GX279">
            <v>-7462.7400000000007</v>
          </cell>
          <cell r="GY279">
            <v>-235.25</v>
          </cell>
          <cell r="GZ279">
            <v>-7697.9900000000007</v>
          </cell>
          <cell r="HB279">
            <v>16219.36</v>
          </cell>
          <cell r="HC279">
            <v>25700.62</v>
          </cell>
          <cell r="HE279">
            <v>0</v>
          </cell>
          <cell r="HO279">
            <v>4102</v>
          </cell>
          <cell r="HP279">
            <v>4102</v>
          </cell>
          <cell r="HQ279">
            <v>0</v>
          </cell>
          <cell r="HR279">
            <v>16219.36</v>
          </cell>
          <cell r="HS279">
            <v>-1046.01</v>
          </cell>
          <cell r="HT279">
            <v>-369.18</v>
          </cell>
          <cell r="HU279">
            <v>14804.17</v>
          </cell>
          <cell r="HV279">
            <v>0</v>
          </cell>
          <cell r="HW279">
            <v>14804.17</v>
          </cell>
          <cell r="HY279">
            <v>3.6090126767430522</v>
          </cell>
          <cell r="HZ279" t="e">
            <v>#DIV/0!</v>
          </cell>
          <cell r="IA279">
            <v>3.6090126767430522</v>
          </cell>
        </row>
        <row r="282">
          <cell r="B282" t="str">
            <v>78-0009-24</v>
          </cell>
          <cell r="C282" t="str">
            <v>Peregrine-PUR01222</v>
          </cell>
          <cell r="D282" t="str">
            <v>Honkin Onken</v>
          </cell>
          <cell r="E282">
            <v>0</v>
          </cell>
          <cell r="F282">
            <v>0</v>
          </cell>
          <cell r="H282">
            <v>2.6229</v>
          </cell>
          <cell r="I282">
            <v>2.6229</v>
          </cell>
          <cell r="J282">
            <v>0.87590000000000001</v>
          </cell>
          <cell r="K282">
            <v>0.21</v>
          </cell>
          <cell r="L282">
            <v>0.24149999999999999</v>
          </cell>
          <cell r="M282">
            <v>9.35E-2</v>
          </cell>
          <cell r="N282">
            <v>7.5200000000000003E-2</v>
          </cell>
          <cell r="O282">
            <v>0.15260000000000001</v>
          </cell>
          <cell r="P282">
            <v>4.2716000000000003</v>
          </cell>
          <cell r="Q282">
            <v>1.4036</v>
          </cell>
          <cell r="R282">
            <v>1167.5</v>
          </cell>
          <cell r="T282" t="str">
            <v>PriceTableXTXNGL</v>
          </cell>
          <cell r="Y282">
            <v>40687</v>
          </cell>
          <cell r="Z282">
            <v>14.65</v>
          </cell>
          <cell r="AB282">
            <v>0</v>
          </cell>
          <cell r="AC282">
            <v>0</v>
          </cell>
          <cell r="AE282" t="str">
            <v>Yes</v>
          </cell>
          <cell r="AG282" t="str">
            <v>No</v>
          </cell>
          <cell r="AI282">
            <v>0.9</v>
          </cell>
          <cell r="AK282">
            <v>0</v>
          </cell>
          <cell r="AL282">
            <v>0</v>
          </cell>
          <cell r="AM282">
            <v>0</v>
          </cell>
          <cell r="AN282">
            <v>0</v>
          </cell>
          <cell r="AO282">
            <v>0</v>
          </cell>
          <cell r="AP282">
            <v>0</v>
          </cell>
          <cell r="AQ282">
            <v>0</v>
          </cell>
          <cell r="AR282">
            <v>0</v>
          </cell>
          <cell r="AS282">
            <v>0</v>
          </cell>
          <cell r="AU282">
            <v>0</v>
          </cell>
          <cell r="AV282">
            <v>0</v>
          </cell>
          <cell r="AW282">
            <v>0</v>
          </cell>
          <cell r="AX282">
            <v>0</v>
          </cell>
          <cell r="AY282">
            <v>0</v>
          </cell>
          <cell r="AZ282">
            <v>0</v>
          </cell>
          <cell r="BA282">
            <v>0</v>
          </cell>
          <cell r="BB282">
            <v>0</v>
          </cell>
          <cell r="BC282">
            <v>0</v>
          </cell>
          <cell r="BE282">
            <v>0</v>
          </cell>
          <cell r="BF282">
            <v>0</v>
          </cell>
          <cell r="BG282">
            <v>0</v>
          </cell>
          <cell r="BH282">
            <v>0</v>
          </cell>
          <cell r="BI282">
            <v>0</v>
          </cell>
          <cell r="BJ282">
            <v>0</v>
          </cell>
          <cell r="BK282">
            <v>0</v>
          </cell>
          <cell r="BL282">
            <v>0</v>
          </cell>
          <cell r="BM282">
            <v>0</v>
          </cell>
          <cell r="BO282">
            <v>0</v>
          </cell>
          <cell r="BP282">
            <v>0</v>
          </cell>
          <cell r="BQ282">
            <v>0</v>
          </cell>
          <cell r="BR282">
            <v>0</v>
          </cell>
          <cell r="BS282">
            <v>0</v>
          </cell>
          <cell r="BT282">
            <v>0</v>
          </cell>
          <cell r="BU282">
            <v>0</v>
          </cell>
          <cell r="BV282">
            <v>0</v>
          </cell>
          <cell r="BW282">
            <v>0</v>
          </cell>
          <cell r="CI282">
            <v>0</v>
          </cell>
          <cell r="CJ282">
            <v>0</v>
          </cell>
          <cell r="CK282">
            <v>0</v>
          </cell>
          <cell r="CL282">
            <v>0</v>
          </cell>
          <cell r="CM282">
            <v>0</v>
          </cell>
          <cell r="CN282">
            <v>0</v>
          </cell>
          <cell r="CO282">
            <v>0</v>
          </cell>
          <cell r="CP282">
            <v>0</v>
          </cell>
          <cell r="CQ282">
            <v>0</v>
          </cell>
          <cell r="CS282">
            <v>0</v>
          </cell>
          <cell r="CT282">
            <v>0</v>
          </cell>
          <cell r="CU282">
            <v>0</v>
          </cell>
          <cell r="CV282">
            <v>0</v>
          </cell>
          <cell r="CW282">
            <v>0</v>
          </cell>
          <cell r="CX282">
            <v>0</v>
          </cell>
          <cell r="CY282">
            <v>0</v>
          </cell>
          <cell r="CZ282">
            <v>0</v>
          </cell>
          <cell r="DB282">
            <v>0</v>
          </cell>
          <cell r="DC282">
            <v>0</v>
          </cell>
          <cell r="DD282">
            <v>0</v>
          </cell>
          <cell r="DE282">
            <v>0</v>
          </cell>
          <cell r="DF282">
            <v>0</v>
          </cell>
          <cell r="DG282">
            <v>0</v>
          </cell>
          <cell r="DH282">
            <v>0</v>
          </cell>
          <cell r="DI282">
            <v>0</v>
          </cell>
          <cell r="DJ282">
            <v>0</v>
          </cell>
          <cell r="DL282">
            <v>0.173902</v>
          </cell>
          <cell r="DM282">
            <v>0.173902</v>
          </cell>
          <cell r="DN282">
            <v>0.788246</v>
          </cell>
          <cell r="DO282">
            <v>1.126215</v>
          </cell>
          <cell r="DP282">
            <v>1.0925590000000001</v>
          </cell>
          <cell r="DQ282">
            <v>1.9415899999999999</v>
          </cell>
          <cell r="DS282">
            <v>0</v>
          </cell>
          <cell r="DT282">
            <v>0</v>
          </cell>
          <cell r="DU282">
            <v>0</v>
          </cell>
          <cell r="DV282">
            <v>0</v>
          </cell>
          <cell r="DW282">
            <v>0</v>
          </cell>
          <cell r="DX282">
            <v>0</v>
          </cell>
          <cell r="DY282">
            <v>0</v>
          </cell>
          <cell r="DZ282">
            <v>0</v>
          </cell>
          <cell r="EA282">
            <v>0</v>
          </cell>
          <cell r="EC282">
            <v>0</v>
          </cell>
          <cell r="ED282">
            <v>0</v>
          </cell>
          <cell r="EE282">
            <v>0</v>
          </cell>
          <cell r="EF282">
            <v>0</v>
          </cell>
          <cell r="EG282">
            <v>0</v>
          </cell>
          <cell r="EH282">
            <v>0</v>
          </cell>
          <cell r="EI282">
            <v>0</v>
          </cell>
          <cell r="EJ282">
            <v>0</v>
          </cell>
          <cell r="EK282">
            <v>0</v>
          </cell>
          <cell r="EM282">
            <v>0</v>
          </cell>
          <cell r="EN282">
            <v>0</v>
          </cell>
          <cell r="EX282">
            <v>0</v>
          </cell>
          <cell r="EY282">
            <v>0</v>
          </cell>
          <cell r="FA282">
            <v>0</v>
          </cell>
          <cell r="FB282">
            <v>0</v>
          </cell>
          <cell r="FC282">
            <v>0</v>
          </cell>
          <cell r="FD282">
            <v>0</v>
          </cell>
          <cell r="FE282">
            <v>0</v>
          </cell>
          <cell r="FF282">
            <v>0</v>
          </cell>
          <cell r="FK282">
            <v>0</v>
          </cell>
          <cell r="FL282">
            <v>0</v>
          </cell>
          <cell r="FM282">
            <v>0</v>
          </cell>
          <cell r="FN282">
            <v>0</v>
          </cell>
          <cell r="FO282">
            <v>0</v>
          </cell>
          <cell r="FP282">
            <v>0</v>
          </cell>
          <cell r="FQ282">
            <v>0</v>
          </cell>
          <cell r="FS282">
            <v>0</v>
          </cell>
          <cell r="FU282">
            <v>0.08</v>
          </cell>
          <cell r="FV282">
            <v>0</v>
          </cell>
          <cell r="FW282">
            <v>0</v>
          </cell>
          <cell r="FX282">
            <v>0</v>
          </cell>
          <cell r="FY282">
            <v>0</v>
          </cell>
          <cell r="FZ282">
            <v>0</v>
          </cell>
          <cell r="GE282">
            <v>0.3</v>
          </cell>
          <cell r="GF282">
            <v>0</v>
          </cell>
          <cell r="GL282">
            <v>0</v>
          </cell>
          <cell r="GN282">
            <v>0</v>
          </cell>
          <cell r="GO282">
            <v>2.5000000000000001E-2</v>
          </cell>
          <cell r="GP282">
            <v>0</v>
          </cell>
          <cell r="GQ282" t="str">
            <v>78-0010-24</v>
          </cell>
          <cell r="GR282">
            <v>0</v>
          </cell>
          <cell r="GV282">
            <v>0</v>
          </cell>
          <cell r="GW282">
            <v>0</v>
          </cell>
          <cell r="GX282">
            <v>0</v>
          </cell>
          <cell r="GY282">
            <v>0</v>
          </cell>
          <cell r="GZ282">
            <v>0</v>
          </cell>
          <cell r="HB282">
            <v>0</v>
          </cell>
          <cell r="HC282">
            <v>0</v>
          </cell>
          <cell r="HE282">
            <v>0</v>
          </cell>
          <cell r="HO282">
            <v>0</v>
          </cell>
          <cell r="HP282">
            <v>0</v>
          </cell>
          <cell r="HQ282">
            <v>0</v>
          </cell>
          <cell r="HR282">
            <v>0</v>
          </cell>
          <cell r="HS282">
            <v>0</v>
          </cell>
          <cell r="HT282">
            <v>0</v>
          </cell>
          <cell r="HU282">
            <v>0</v>
          </cell>
          <cell r="HV282">
            <v>0</v>
          </cell>
          <cell r="HW282">
            <v>0</v>
          </cell>
          <cell r="HY282" t="e">
            <v>#DIV/0!</v>
          </cell>
          <cell r="HZ282" t="e">
            <v>#DIV/0!</v>
          </cell>
          <cell r="IA282" t="e">
            <v>#DIV/0!</v>
          </cell>
        </row>
        <row r="285">
          <cell r="B285" t="str">
            <v>72-40-032</v>
          </cell>
          <cell r="C285" t="str">
            <v>Pioneer-PUR01131</v>
          </cell>
          <cell r="D285" t="str">
            <v>Koss-Beverone MM1</v>
          </cell>
          <cell r="E285">
            <v>0</v>
          </cell>
          <cell r="F285">
            <v>0</v>
          </cell>
          <cell r="H285">
            <v>3.2936999999999999</v>
          </cell>
          <cell r="I285">
            <v>3.2936999999999999</v>
          </cell>
          <cell r="J285">
            <v>1.2490000000000001</v>
          </cell>
          <cell r="K285">
            <v>0.2412</v>
          </cell>
          <cell r="L285">
            <v>0.39510000000000001</v>
          </cell>
          <cell r="M285">
            <v>0.12809999999999999</v>
          </cell>
          <cell r="N285">
            <v>0.12590000000000001</v>
          </cell>
          <cell r="O285">
            <v>0.13500000000000001</v>
          </cell>
          <cell r="P285">
            <v>5.5679999999999996</v>
          </cell>
          <cell r="Q285">
            <v>0.46300000000000002</v>
          </cell>
          <cell r="R285">
            <v>1238.9000000000001</v>
          </cell>
          <cell r="T285" t="str">
            <v>PriceTableXTXNGL</v>
          </cell>
          <cell r="Y285">
            <v>41310</v>
          </cell>
          <cell r="Z285">
            <v>14.65</v>
          </cell>
          <cell r="AB285">
            <v>0</v>
          </cell>
          <cell r="AC285">
            <v>0</v>
          </cell>
          <cell r="AE285" t="str">
            <v>Yes</v>
          </cell>
          <cell r="AG285" t="str">
            <v>Yes</v>
          </cell>
          <cell r="AI285">
            <v>0.9</v>
          </cell>
          <cell r="AK285">
            <v>0</v>
          </cell>
          <cell r="AL285">
            <v>0</v>
          </cell>
          <cell r="AM285">
            <v>0</v>
          </cell>
          <cell r="AN285">
            <v>0</v>
          </cell>
          <cell r="AO285">
            <v>0</v>
          </cell>
          <cell r="AP285">
            <v>0</v>
          </cell>
          <cell r="AQ285">
            <v>0</v>
          </cell>
          <cell r="AR285">
            <v>0</v>
          </cell>
          <cell r="AS285">
            <v>0</v>
          </cell>
          <cell r="AU285">
            <v>0</v>
          </cell>
          <cell r="AV285">
            <v>0</v>
          </cell>
          <cell r="AW285">
            <v>0</v>
          </cell>
          <cell r="AX285">
            <v>0</v>
          </cell>
          <cell r="AY285">
            <v>0</v>
          </cell>
          <cell r="AZ285">
            <v>0</v>
          </cell>
          <cell r="BA285">
            <v>0</v>
          </cell>
          <cell r="BB285">
            <v>0</v>
          </cell>
          <cell r="BC285">
            <v>0</v>
          </cell>
          <cell r="BE285">
            <v>0</v>
          </cell>
          <cell r="BF285">
            <v>0</v>
          </cell>
          <cell r="BG285">
            <v>0</v>
          </cell>
          <cell r="BH285">
            <v>0</v>
          </cell>
          <cell r="BI285">
            <v>0</v>
          </cell>
          <cell r="BJ285">
            <v>0</v>
          </cell>
          <cell r="BK285">
            <v>0</v>
          </cell>
          <cell r="BL285">
            <v>0</v>
          </cell>
          <cell r="BM285">
            <v>0</v>
          </cell>
          <cell r="BO285">
            <v>0</v>
          </cell>
          <cell r="BP285">
            <v>0</v>
          </cell>
          <cell r="BQ285">
            <v>0</v>
          </cell>
          <cell r="BR285">
            <v>0</v>
          </cell>
          <cell r="BS285">
            <v>0</v>
          </cell>
          <cell r="BT285">
            <v>0</v>
          </cell>
          <cell r="BU285">
            <v>0</v>
          </cell>
          <cell r="BV285">
            <v>0</v>
          </cell>
          <cell r="BW285">
            <v>0</v>
          </cell>
          <cell r="CI285">
            <v>0</v>
          </cell>
          <cell r="CJ285">
            <v>0</v>
          </cell>
          <cell r="CK285">
            <v>0</v>
          </cell>
          <cell r="CL285">
            <v>0</v>
          </cell>
          <cell r="CM285">
            <v>0</v>
          </cell>
          <cell r="CN285">
            <v>0</v>
          </cell>
          <cell r="CO285">
            <v>0</v>
          </cell>
          <cell r="CP285">
            <v>0</v>
          </cell>
          <cell r="CQ285">
            <v>0</v>
          </cell>
          <cell r="CS285">
            <v>0</v>
          </cell>
          <cell r="CT285">
            <v>0</v>
          </cell>
          <cell r="CU285">
            <v>0</v>
          </cell>
          <cell r="CV285">
            <v>0</v>
          </cell>
          <cell r="CW285">
            <v>0</v>
          </cell>
          <cell r="CX285">
            <v>0</v>
          </cell>
          <cell r="CY285">
            <v>0</v>
          </cell>
          <cell r="CZ285">
            <v>0</v>
          </cell>
          <cell r="DB285">
            <v>0</v>
          </cell>
          <cell r="DC285">
            <v>0</v>
          </cell>
          <cell r="DD285">
            <v>0</v>
          </cell>
          <cell r="DE285">
            <v>0</v>
          </cell>
          <cell r="DF285">
            <v>0</v>
          </cell>
          <cell r="DG285">
            <v>0</v>
          </cell>
          <cell r="DH285">
            <v>0</v>
          </cell>
          <cell r="DI285">
            <v>0</v>
          </cell>
          <cell r="DJ285">
            <v>0</v>
          </cell>
          <cell r="DL285">
            <v>0.173902</v>
          </cell>
          <cell r="DM285">
            <v>0.173902</v>
          </cell>
          <cell r="DN285">
            <v>0.788246</v>
          </cell>
          <cell r="DO285">
            <v>1.126215</v>
          </cell>
          <cell r="DP285">
            <v>1.0925590000000001</v>
          </cell>
          <cell r="DQ285">
            <v>1.9415899999999999</v>
          </cell>
          <cell r="DS285">
            <v>0</v>
          </cell>
          <cell r="DT285">
            <v>0</v>
          </cell>
          <cell r="DU285">
            <v>0</v>
          </cell>
          <cell r="DV285">
            <v>0</v>
          </cell>
          <cell r="DW285">
            <v>0</v>
          </cell>
          <cell r="DX285">
            <v>0</v>
          </cell>
          <cell r="DY285">
            <v>0</v>
          </cell>
          <cell r="DZ285">
            <v>0</v>
          </cell>
          <cell r="EA285">
            <v>0</v>
          </cell>
          <cell r="EC285">
            <v>0</v>
          </cell>
          <cell r="ED285">
            <v>0</v>
          </cell>
          <cell r="EE285">
            <v>0</v>
          </cell>
          <cell r="EF285">
            <v>0</v>
          </cell>
          <cell r="EG285">
            <v>0</v>
          </cell>
          <cell r="EH285">
            <v>0</v>
          </cell>
          <cell r="EI285">
            <v>0</v>
          </cell>
          <cell r="EJ285">
            <v>0</v>
          </cell>
          <cell r="EK285">
            <v>0</v>
          </cell>
          <cell r="EM285">
            <v>0</v>
          </cell>
          <cell r="EN285">
            <v>0</v>
          </cell>
          <cell r="EP285">
            <v>0</v>
          </cell>
          <cell r="EQ285">
            <v>0</v>
          </cell>
          <cell r="ES285">
            <v>0</v>
          </cell>
          <cell r="ET285">
            <v>0</v>
          </cell>
          <cell r="EX285">
            <v>0</v>
          </cell>
          <cell r="EY285">
            <v>0</v>
          </cell>
          <cell r="FA285">
            <v>0</v>
          </cell>
          <cell r="FB285">
            <v>0</v>
          </cell>
          <cell r="FC285">
            <v>0</v>
          </cell>
          <cell r="FD285">
            <v>0</v>
          </cell>
          <cell r="FE285">
            <v>0</v>
          </cell>
          <cell r="FF285">
            <v>0</v>
          </cell>
          <cell r="FK285">
            <v>0</v>
          </cell>
          <cell r="FL285">
            <v>0</v>
          </cell>
          <cell r="FM285">
            <v>0</v>
          </cell>
          <cell r="FN285">
            <v>0</v>
          </cell>
          <cell r="FO285">
            <v>0</v>
          </cell>
          <cell r="FP285">
            <v>0</v>
          </cell>
          <cell r="FQ285">
            <v>0</v>
          </cell>
          <cell r="FS285">
            <v>0</v>
          </cell>
          <cell r="FU285">
            <v>0.08</v>
          </cell>
          <cell r="FV285">
            <v>0</v>
          </cell>
          <cell r="FY285">
            <v>0</v>
          </cell>
          <cell r="FZ285">
            <v>72</v>
          </cell>
          <cell r="GA285">
            <v>0.15</v>
          </cell>
          <cell r="GB285">
            <v>0</v>
          </cell>
          <cell r="GE285">
            <v>0.35</v>
          </cell>
          <cell r="GF285">
            <v>0</v>
          </cell>
          <cell r="GL285">
            <v>0</v>
          </cell>
          <cell r="GN285">
            <v>0</v>
          </cell>
          <cell r="GO285">
            <v>1.2500000000000001E-2</v>
          </cell>
          <cell r="GP285">
            <v>0</v>
          </cell>
          <cell r="GQ285" t="str">
            <v>72-41-032</v>
          </cell>
          <cell r="GR285">
            <v>6</v>
          </cell>
          <cell r="GV285">
            <v>-6</v>
          </cell>
          <cell r="GW285">
            <v>-22.07</v>
          </cell>
          <cell r="GX285">
            <v>0</v>
          </cell>
          <cell r="GY285">
            <v>-22.07</v>
          </cell>
          <cell r="GZ285">
            <v>-22.07</v>
          </cell>
          <cell r="HB285">
            <v>0</v>
          </cell>
          <cell r="HC285">
            <v>-22.07</v>
          </cell>
          <cell r="HE285">
            <v>0</v>
          </cell>
          <cell r="HO285">
            <v>0</v>
          </cell>
          <cell r="HP285">
            <v>0</v>
          </cell>
          <cell r="HQ285">
            <v>0</v>
          </cell>
          <cell r="HR285">
            <v>0</v>
          </cell>
          <cell r="HS285">
            <v>0</v>
          </cell>
          <cell r="HT285">
            <v>0</v>
          </cell>
          <cell r="HU285">
            <v>0</v>
          </cell>
          <cell r="HV285">
            <v>0</v>
          </cell>
          <cell r="HW285">
            <v>0</v>
          </cell>
          <cell r="HY285" t="e">
            <v>#DIV/0!</v>
          </cell>
          <cell r="HZ285" t="e">
            <v>#DIV/0!</v>
          </cell>
          <cell r="IA285" t="e">
            <v>#DIV/0!</v>
          </cell>
        </row>
        <row r="288">
          <cell r="B288" t="str">
            <v>72-40-038</v>
          </cell>
          <cell r="C288" t="str">
            <v>Premier-PUR01511</v>
          </cell>
          <cell r="D288" t="str">
            <v>Pate MM</v>
          </cell>
          <cell r="E288">
            <v>54296</v>
          </cell>
          <cell r="F288">
            <v>63898</v>
          </cell>
          <cell r="H288">
            <v>3.0594999999999999</v>
          </cell>
          <cell r="I288">
            <v>3.0594999999999999</v>
          </cell>
          <cell r="J288">
            <v>1.0038</v>
          </cell>
          <cell r="K288">
            <v>0.21160000000000001</v>
          </cell>
          <cell r="L288">
            <v>0.30349999999999999</v>
          </cell>
          <cell r="M288">
            <v>0.1115</v>
          </cell>
          <cell r="N288">
            <v>9.4500000000000001E-2</v>
          </cell>
          <cell r="O288">
            <v>0.15140000000000001</v>
          </cell>
          <cell r="P288">
            <v>4.9358000000000004</v>
          </cell>
          <cell r="Q288">
            <v>1.0703</v>
          </cell>
          <cell r="R288">
            <v>1197.7</v>
          </cell>
          <cell r="T288" t="str">
            <v>PriceTableXTXNGL</v>
          </cell>
          <cell r="Y288">
            <v>41447</v>
          </cell>
          <cell r="Z288">
            <v>14.65</v>
          </cell>
          <cell r="AB288">
            <v>51676.781999999999</v>
          </cell>
          <cell r="AC288">
            <v>61059.985000000001</v>
          </cell>
          <cell r="AE288" t="str">
            <v>Yes</v>
          </cell>
          <cell r="AG288" t="str">
            <v>Yes</v>
          </cell>
          <cell r="AI288">
            <v>0.95</v>
          </cell>
          <cell r="AK288">
            <v>165368.334</v>
          </cell>
          <cell r="AL288">
            <v>165368.334</v>
          </cell>
          <cell r="AM288">
            <v>54256.163999999997</v>
          </cell>
          <cell r="AN288">
            <v>11437.143</v>
          </cell>
          <cell r="AO288">
            <v>16404.409</v>
          </cell>
          <cell r="AP288">
            <v>6026.6610000000001</v>
          </cell>
          <cell r="AQ288">
            <v>5107.7979999999998</v>
          </cell>
          <cell r="AR288">
            <v>8183.2870000000003</v>
          </cell>
          <cell r="AS288">
            <v>432152.13</v>
          </cell>
          <cell r="AU288">
            <v>158105.11499999999</v>
          </cell>
          <cell r="AV288">
            <v>158105.11499999999</v>
          </cell>
          <cell r="AW288">
            <v>51873.154000000002</v>
          </cell>
          <cell r="AX288">
            <v>10934.807000000001</v>
          </cell>
          <cell r="AY288">
            <v>15683.903</v>
          </cell>
          <cell r="AZ288">
            <v>5761.9610000000002</v>
          </cell>
          <cell r="BA288">
            <v>4883.4560000000001</v>
          </cell>
          <cell r="BB288">
            <v>7823.8649999999998</v>
          </cell>
          <cell r="BC288">
            <v>413171.37599999999</v>
          </cell>
          <cell r="BE288">
            <v>1115.394</v>
          </cell>
          <cell r="BF288">
            <v>133774.22700000001</v>
          </cell>
          <cell r="BG288">
            <v>53184.794999999998</v>
          </cell>
          <cell r="BH288">
            <v>10130.616</v>
          </cell>
          <cell r="BI288">
            <v>17453.316999999999</v>
          </cell>
          <cell r="BJ288">
            <v>5898.058</v>
          </cell>
          <cell r="BK288">
            <v>5022.1149999999998</v>
          </cell>
          <cell r="BL288">
            <v>8213.7479999999996</v>
          </cell>
          <cell r="BM288">
            <v>234792.27000000002</v>
          </cell>
          <cell r="BO288">
            <v>1115.394</v>
          </cell>
          <cell r="BP288">
            <v>133774.22700000001</v>
          </cell>
          <cell r="BQ288">
            <v>53184.794999999998</v>
          </cell>
          <cell r="BR288">
            <v>10130.616</v>
          </cell>
          <cell r="BS288">
            <v>17453.316999999999</v>
          </cell>
          <cell r="BT288">
            <v>5898.058</v>
          </cell>
          <cell r="BU288">
            <v>5022.1149999999998</v>
          </cell>
          <cell r="BV288">
            <v>8213.7479999999996</v>
          </cell>
          <cell r="BW288">
            <v>234792.27000000002</v>
          </cell>
          <cell r="CI288">
            <v>1059.624</v>
          </cell>
          <cell r="CJ288">
            <v>127085.516</v>
          </cell>
          <cell r="CK288">
            <v>50525.555</v>
          </cell>
          <cell r="CL288">
            <v>9624.0849999999991</v>
          </cell>
          <cell r="CM288">
            <v>16580.651000000002</v>
          </cell>
          <cell r="CN288">
            <v>5603.1549999999997</v>
          </cell>
          <cell r="CO288">
            <v>4771.009</v>
          </cell>
          <cell r="CP288">
            <v>7803.0609999999997</v>
          </cell>
          <cell r="CQ288">
            <v>223052.65599999999</v>
          </cell>
          <cell r="CS288">
            <v>66.171999999999997</v>
          </cell>
          <cell r="CT288">
            <v>5030.674</v>
          </cell>
          <cell r="CU288">
            <v>1941.528</v>
          </cell>
          <cell r="CV288">
            <v>311.346</v>
          </cell>
          <cell r="CW288">
            <v>556.779</v>
          </cell>
          <cell r="CX288">
            <v>162.19800000000001</v>
          </cell>
          <cell r="CY288">
            <v>139.34100000000001</v>
          </cell>
          <cell r="CZ288">
            <v>200.881</v>
          </cell>
          <cell r="DB288">
            <v>66.620999999999995</v>
          </cell>
          <cell r="DC288">
            <v>8874.5820000000003</v>
          </cell>
          <cell r="DD288">
            <v>4869.759</v>
          </cell>
          <cell r="DE288">
            <v>1009.313</v>
          </cell>
          <cell r="DF288">
            <v>1810.607</v>
          </cell>
          <cell r="DG288">
            <v>646.899</v>
          </cell>
          <cell r="DH288">
            <v>556.80200000000002</v>
          </cell>
          <cell r="DI288">
            <v>952.38400000000001</v>
          </cell>
          <cell r="DJ288">
            <v>18786.966999999997</v>
          </cell>
          <cell r="DL288">
            <v>0.173902</v>
          </cell>
          <cell r="DM288">
            <v>0.173902</v>
          </cell>
          <cell r="DN288">
            <v>0.788246</v>
          </cell>
          <cell r="DO288">
            <v>1.126215</v>
          </cell>
          <cell r="DP288">
            <v>1.0925590000000001</v>
          </cell>
          <cell r="DQ288">
            <v>1.9415899999999999</v>
          </cell>
          <cell r="DS288">
            <v>193.97</v>
          </cell>
          <cell r="DT288">
            <v>23263.61</v>
          </cell>
          <cell r="DU288">
            <v>41922.699999999997</v>
          </cell>
          <cell r="DV288">
            <v>11409.25</v>
          </cell>
          <cell r="DW288">
            <v>19068.78</v>
          </cell>
          <cell r="DX288">
            <v>11451.61</v>
          </cell>
          <cell r="DY288">
            <v>9750.89</v>
          </cell>
          <cell r="DZ288">
            <v>15947.73</v>
          </cell>
          <cell r="EA288">
            <v>133008.54</v>
          </cell>
          <cell r="EC288">
            <v>184.27</v>
          </cell>
          <cell r="ED288">
            <v>22100.43</v>
          </cell>
          <cell r="EE288">
            <v>39826.57</v>
          </cell>
          <cell r="EF288">
            <v>10838.79</v>
          </cell>
          <cell r="EG288">
            <v>18115.34</v>
          </cell>
          <cell r="EH288">
            <v>10879.03</v>
          </cell>
          <cell r="EI288">
            <v>9263.35</v>
          </cell>
          <cell r="EJ288">
            <v>15150.34</v>
          </cell>
          <cell r="EK288">
            <v>126358.12</v>
          </cell>
          <cell r="EM288">
            <v>1175.347</v>
          </cell>
          <cell r="EN288">
            <v>1186.425</v>
          </cell>
          <cell r="EP288">
            <v>1332.0709999999999</v>
          </cell>
          <cell r="EQ288">
            <v>1354.5219999999999</v>
          </cell>
          <cell r="ES288">
            <v>245.22899999999998</v>
          </cell>
          <cell r="ET288">
            <v>283.86</v>
          </cell>
          <cell r="EX288">
            <v>54050.771000000001</v>
          </cell>
          <cell r="EY288">
            <v>63614.14</v>
          </cell>
          <cell r="FA288">
            <v>12.882</v>
          </cell>
          <cell r="FB288">
            <v>15.137</v>
          </cell>
          <cell r="FC288">
            <v>1160.0239999999999</v>
          </cell>
          <cell r="FD288">
            <v>1424.9169999999999</v>
          </cell>
          <cell r="FE288">
            <v>535.71400000000006</v>
          </cell>
          <cell r="FF288">
            <v>618.76499999999999</v>
          </cell>
          <cell r="FK288">
            <v>42286.226000000002</v>
          </cell>
          <cell r="FL288">
            <v>42873.057999999997</v>
          </cell>
          <cell r="FM288">
            <v>42517.499000000003</v>
          </cell>
          <cell r="FN288">
            <v>944.53899999999999</v>
          </cell>
          <cell r="FO288">
            <v>447.85300000000001</v>
          </cell>
          <cell r="FP288">
            <v>4930.4970000000003</v>
          </cell>
          <cell r="FQ288">
            <v>36550.169000000002</v>
          </cell>
          <cell r="FS288">
            <v>42873.057999999997</v>
          </cell>
          <cell r="FU288">
            <v>9.9959000000000006E-2</v>
          </cell>
          <cell r="FV288">
            <v>-6387.18</v>
          </cell>
          <cell r="FY288">
            <v>0</v>
          </cell>
          <cell r="FZ288">
            <v>155.80000000000001</v>
          </cell>
          <cell r="GA288">
            <v>0.187528</v>
          </cell>
          <cell r="GB288">
            <v>-10182.02</v>
          </cell>
          <cell r="GE288">
            <v>0.31250800000000001</v>
          </cell>
          <cell r="GF288">
            <v>-19968.64</v>
          </cell>
          <cell r="GL288">
            <v>-4225.05</v>
          </cell>
          <cell r="GN288">
            <v>-10503.89</v>
          </cell>
          <cell r="GO288">
            <v>1.2500000000000001E-2</v>
          </cell>
          <cell r="GP288">
            <v>-2788.16</v>
          </cell>
          <cell r="GQ288" t="str">
            <v xml:space="preserve"> </v>
          </cell>
          <cell r="GR288">
            <v>0</v>
          </cell>
          <cell r="GS288">
            <v>0</v>
          </cell>
          <cell r="GV288">
            <v>0</v>
          </cell>
          <cell r="GW288">
            <v>0</v>
          </cell>
          <cell r="GX288">
            <v>-54054.94</v>
          </cell>
          <cell r="GY288">
            <v>0</v>
          </cell>
          <cell r="GZ288">
            <v>-54054.94</v>
          </cell>
          <cell r="HB288">
            <v>142979.69999999998</v>
          </cell>
          <cell r="HC288">
            <v>215282.87999999998</v>
          </cell>
          <cell r="HE288">
            <v>6650.4200000000128</v>
          </cell>
          <cell r="HO288">
            <v>42873</v>
          </cell>
          <cell r="HP288">
            <v>42873</v>
          </cell>
          <cell r="HQ288">
            <v>0</v>
          </cell>
          <cell r="HR288">
            <v>142979.69999999998</v>
          </cell>
          <cell r="HS288">
            <v>-10503.89</v>
          </cell>
          <cell r="HT288">
            <v>-4225.05</v>
          </cell>
          <cell r="HU288">
            <v>128250.76</v>
          </cell>
          <cell r="HV288">
            <v>0</v>
          </cell>
          <cell r="HW288">
            <v>128250.76</v>
          </cell>
          <cell r="HY288">
            <v>2.9914109112961538</v>
          </cell>
          <cell r="HZ288" t="e">
            <v>#DIV/0!</v>
          </cell>
          <cell r="IA288">
            <v>2.9914109112961538</v>
          </cell>
        </row>
        <row r="289">
          <cell r="B289" t="str">
            <v>72-40-057</v>
          </cell>
          <cell r="C289" t="str">
            <v>Premier-PUR01511</v>
          </cell>
          <cell r="D289" t="str">
            <v>Bagwell</v>
          </cell>
          <cell r="E289">
            <v>7443</v>
          </cell>
          <cell r="F289">
            <v>9603</v>
          </cell>
          <cell r="H289">
            <v>3.5922999999999998</v>
          </cell>
          <cell r="I289">
            <v>3.5922999999999998</v>
          </cell>
          <cell r="J289">
            <v>1.4729000000000001</v>
          </cell>
          <cell r="K289">
            <v>0.27839999999999998</v>
          </cell>
          <cell r="L289">
            <v>0.53139999999999998</v>
          </cell>
          <cell r="M289">
            <v>0.18179999999999999</v>
          </cell>
          <cell r="N289">
            <v>0.21060000000000001</v>
          </cell>
          <cell r="O289">
            <v>0.44469999999999998</v>
          </cell>
          <cell r="P289">
            <v>6.7121000000000004</v>
          </cell>
          <cell r="Q289">
            <v>0.64790000000000003</v>
          </cell>
          <cell r="R289">
            <v>1312.8</v>
          </cell>
          <cell r="T289" t="str">
            <v>PriceTableXTXNGL</v>
          </cell>
          <cell r="Y289">
            <v>41417</v>
          </cell>
          <cell r="Z289">
            <v>14.65</v>
          </cell>
          <cell r="AB289">
            <v>7080.857</v>
          </cell>
          <cell r="AC289">
            <v>9176.4850000000006</v>
          </cell>
          <cell r="AE289" t="str">
            <v>Yes</v>
          </cell>
          <cell r="AG289" t="str">
            <v>Yes</v>
          </cell>
          <cell r="AI289">
            <v>0.95</v>
          </cell>
          <cell r="AK289">
            <v>26605.098000000002</v>
          </cell>
          <cell r="AL289">
            <v>26605.098000000002</v>
          </cell>
          <cell r="AM289">
            <v>10908.512000000001</v>
          </cell>
          <cell r="AN289">
            <v>2061.8710000000001</v>
          </cell>
          <cell r="AO289">
            <v>3935.6260000000002</v>
          </cell>
          <cell r="AP289">
            <v>1346.4369999999999</v>
          </cell>
          <cell r="AQ289">
            <v>1559.7339999999999</v>
          </cell>
          <cell r="AR289">
            <v>3293.5129999999999</v>
          </cell>
          <cell r="AS289">
            <v>76315.889000000025</v>
          </cell>
          <cell r="AU289">
            <v>25436.562999999998</v>
          </cell>
          <cell r="AV289">
            <v>25436.562999999998</v>
          </cell>
          <cell r="AW289">
            <v>10429.394</v>
          </cell>
          <cell r="AX289">
            <v>1971.3109999999999</v>
          </cell>
          <cell r="AY289">
            <v>3762.7669999999998</v>
          </cell>
          <cell r="AZ289">
            <v>1287.3</v>
          </cell>
          <cell r="BA289">
            <v>1491.2280000000001</v>
          </cell>
          <cell r="BB289">
            <v>3148.857</v>
          </cell>
          <cell r="BC289">
            <v>72963.983000000007</v>
          </cell>
          <cell r="BE289">
            <v>179.44900000000001</v>
          </cell>
          <cell r="BF289">
            <v>21522.116000000002</v>
          </cell>
          <cell r="BG289">
            <v>10693.107</v>
          </cell>
          <cell r="BH289">
            <v>1826.3320000000001</v>
          </cell>
          <cell r="BI289">
            <v>4187.2719999999999</v>
          </cell>
          <cell r="BJ289">
            <v>1317.7049999999999</v>
          </cell>
          <cell r="BK289">
            <v>1533.57</v>
          </cell>
          <cell r="BL289">
            <v>3305.7730000000001</v>
          </cell>
          <cell r="BM289">
            <v>44565.324000000001</v>
          </cell>
          <cell r="BO289">
            <v>179.44900000000001</v>
          </cell>
          <cell r="BP289">
            <v>21522.116000000002</v>
          </cell>
          <cell r="BQ289">
            <v>10693.107</v>
          </cell>
          <cell r="BR289">
            <v>1826.3330000000001</v>
          </cell>
          <cell r="BS289">
            <v>4187.2719999999999</v>
          </cell>
          <cell r="BT289">
            <v>1317.7059999999999</v>
          </cell>
          <cell r="BU289">
            <v>1533.569</v>
          </cell>
          <cell r="BV289">
            <v>3305.7719999999999</v>
          </cell>
          <cell r="BW289">
            <v>44565.324000000001</v>
          </cell>
          <cell r="CI289">
            <v>170.477</v>
          </cell>
          <cell r="CJ289">
            <v>20446.009999999998</v>
          </cell>
          <cell r="CK289">
            <v>10158.451999999999</v>
          </cell>
          <cell r="CL289">
            <v>1735.0150000000001</v>
          </cell>
          <cell r="CM289">
            <v>3977.9079999999999</v>
          </cell>
          <cell r="CN289">
            <v>1251.82</v>
          </cell>
          <cell r="CO289">
            <v>1456.8920000000001</v>
          </cell>
          <cell r="CP289">
            <v>3140.4839999999999</v>
          </cell>
          <cell r="CQ289">
            <v>42337.057999999997</v>
          </cell>
          <cell r="CS289">
            <v>10.646000000000001</v>
          </cell>
          <cell r="CT289">
            <v>809.35400000000004</v>
          </cell>
          <cell r="CU289">
            <v>390.35500000000002</v>
          </cell>
          <cell r="CV289">
            <v>56.128999999999998</v>
          </cell>
          <cell r="CW289">
            <v>133.578</v>
          </cell>
          <cell r="CX289">
            <v>36.237000000000002</v>
          </cell>
          <cell r="CY289">
            <v>42.55</v>
          </cell>
          <cell r="CZ289">
            <v>80.847999999999999</v>
          </cell>
          <cell r="DB289">
            <v>10.718</v>
          </cell>
          <cell r="DC289">
            <v>1427.777</v>
          </cell>
          <cell r="DD289">
            <v>979.09299999999996</v>
          </cell>
          <cell r="DE289">
            <v>181.95699999999999</v>
          </cell>
          <cell r="DF289">
            <v>434.38799999999998</v>
          </cell>
          <cell r="DG289">
            <v>144.52600000000001</v>
          </cell>
          <cell r="DH289">
            <v>170.02699999999999</v>
          </cell>
          <cell r="DI289">
            <v>383.30399999999997</v>
          </cell>
          <cell r="DJ289">
            <v>3731.79</v>
          </cell>
          <cell r="DL289">
            <v>0.173902</v>
          </cell>
          <cell r="DM289">
            <v>0.173902</v>
          </cell>
          <cell r="DN289">
            <v>0.788246</v>
          </cell>
          <cell r="DO289">
            <v>1.126215</v>
          </cell>
          <cell r="DP289">
            <v>1.0925590000000001</v>
          </cell>
          <cell r="DQ289">
            <v>1.9415899999999999</v>
          </cell>
          <cell r="DS289">
            <v>31.21</v>
          </cell>
          <cell r="DT289">
            <v>3742.74</v>
          </cell>
          <cell r="DU289">
            <v>8428.7999999999993</v>
          </cell>
          <cell r="DV289">
            <v>2056.84</v>
          </cell>
          <cell r="DW289">
            <v>4574.84</v>
          </cell>
          <cell r="DX289">
            <v>2558.44</v>
          </cell>
          <cell r="DY289">
            <v>2977.56</v>
          </cell>
          <cell r="DZ289">
            <v>6418.46</v>
          </cell>
          <cell r="EA289">
            <v>30788.89</v>
          </cell>
          <cell r="EC289">
            <v>29.65</v>
          </cell>
          <cell r="ED289">
            <v>3555.6</v>
          </cell>
          <cell r="EE289">
            <v>8007.36</v>
          </cell>
          <cell r="EF289">
            <v>1954</v>
          </cell>
          <cell r="EG289">
            <v>4346.1000000000004</v>
          </cell>
          <cell r="EH289">
            <v>2430.52</v>
          </cell>
          <cell r="EI289">
            <v>2828.68</v>
          </cell>
          <cell r="EJ289">
            <v>6097.54</v>
          </cell>
          <cell r="EK289">
            <v>29249.45</v>
          </cell>
          <cell r="EM289">
            <v>176.63900000000001</v>
          </cell>
          <cell r="EN289">
            <v>178.304</v>
          </cell>
          <cell r="EP289">
            <v>200.19200000000001</v>
          </cell>
          <cell r="EQ289">
            <v>203.566</v>
          </cell>
          <cell r="ES289">
            <v>36.853999999999999</v>
          </cell>
          <cell r="ET289">
            <v>42.66</v>
          </cell>
          <cell r="EX289">
            <v>7406.1459999999997</v>
          </cell>
          <cell r="EY289">
            <v>9560.34</v>
          </cell>
          <cell r="FA289">
            <v>1.7649999999999999</v>
          </cell>
          <cell r="FB289">
            <v>2.2749999999999999</v>
          </cell>
          <cell r="FC289">
            <v>158.94900000000001</v>
          </cell>
          <cell r="FD289">
            <v>214.14599999999999</v>
          </cell>
          <cell r="FE289">
            <v>73.405000000000001</v>
          </cell>
          <cell r="FF289">
            <v>92.992000000000004</v>
          </cell>
          <cell r="FK289">
            <v>5446.68</v>
          </cell>
          <cell r="FL289">
            <v>5522.2669999999998</v>
          </cell>
          <cell r="FM289">
            <v>5476.4690000000001</v>
          </cell>
          <cell r="FN289">
            <v>121.661</v>
          </cell>
          <cell r="FO289">
            <v>57.686</v>
          </cell>
          <cell r="FP289">
            <v>635.07299999999998</v>
          </cell>
          <cell r="FQ289">
            <v>4707.8469999999998</v>
          </cell>
          <cell r="FS289">
            <v>5522.2669999999998</v>
          </cell>
          <cell r="FU289">
            <v>9.9959000000000006E-2</v>
          </cell>
          <cell r="FV289">
            <v>-959.91</v>
          </cell>
          <cell r="FY289">
            <v>0</v>
          </cell>
          <cell r="FZ289">
            <v>254.5</v>
          </cell>
          <cell r="GA289">
            <v>0.12501899999999999</v>
          </cell>
          <cell r="GB289">
            <v>-930.52</v>
          </cell>
          <cell r="GE289">
            <v>0.31250800000000001</v>
          </cell>
          <cell r="GF289">
            <v>-3001.01</v>
          </cell>
          <cell r="GL289">
            <v>-544.17999999999995</v>
          </cell>
          <cell r="GN289">
            <v>-1352.89</v>
          </cell>
          <cell r="GO289">
            <v>1.2500000000000001E-2</v>
          </cell>
          <cell r="GP289">
            <v>-529.21</v>
          </cell>
          <cell r="GQ289" t="str">
            <v xml:space="preserve"> </v>
          </cell>
          <cell r="GR289">
            <v>0</v>
          </cell>
          <cell r="GS289">
            <v>0</v>
          </cell>
          <cell r="GV289">
            <v>0</v>
          </cell>
          <cell r="GW289">
            <v>0</v>
          </cell>
          <cell r="GX289">
            <v>-7317.7200000000012</v>
          </cell>
          <cell r="GY289">
            <v>0</v>
          </cell>
          <cell r="GZ289">
            <v>-7317.7200000000012</v>
          </cell>
          <cell r="HB289">
            <v>18415.64</v>
          </cell>
          <cell r="HC289">
            <v>40347.369999999995</v>
          </cell>
          <cell r="HE289">
            <v>1539.4399999999987</v>
          </cell>
          <cell r="HO289">
            <v>5522</v>
          </cell>
          <cell r="HP289">
            <v>5522</v>
          </cell>
          <cell r="HQ289">
            <v>0</v>
          </cell>
          <cell r="HR289">
            <v>18415.64</v>
          </cell>
          <cell r="HS289">
            <v>-1352.89</v>
          </cell>
          <cell r="HT289">
            <v>-544.17999999999995</v>
          </cell>
          <cell r="HU289">
            <v>16518.57</v>
          </cell>
          <cell r="HV289">
            <v>0</v>
          </cell>
          <cell r="HW289">
            <v>16518.57</v>
          </cell>
          <cell r="HY289">
            <v>2.99141072075335</v>
          </cell>
          <cell r="HZ289" t="e">
            <v>#DIV/0!</v>
          </cell>
          <cell r="IA289">
            <v>2.99141072075335</v>
          </cell>
        </row>
        <row r="290">
          <cell r="B290" t="str">
            <v>72-40-061</v>
          </cell>
          <cell r="C290" t="str">
            <v>Premier-PUR01511</v>
          </cell>
          <cell r="D290" t="str">
            <v>King Laney MM1</v>
          </cell>
          <cell r="E290">
            <v>27530</v>
          </cell>
          <cell r="F290">
            <v>34295</v>
          </cell>
          <cell r="H290">
            <v>3.4352999999999998</v>
          </cell>
          <cell r="I290">
            <v>3.4352999999999998</v>
          </cell>
          <cell r="J290">
            <v>1.3028999999999999</v>
          </cell>
          <cell r="K290">
            <v>0.23139999999999999</v>
          </cell>
          <cell r="L290">
            <v>0.43559999999999999</v>
          </cell>
          <cell r="M290">
            <v>0.14369999999999999</v>
          </cell>
          <cell r="N290">
            <v>0.16350000000000001</v>
          </cell>
          <cell r="O290">
            <v>0.3039</v>
          </cell>
          <cell r="P290">
            <v>6.0163000000000002</v>
          </cell>
          <cell r="Q290">
            <v>0.63349999999999995</v>
          </cell>
          <cell r="R290">
            <v>1267.8</v>
          </cell>
          <cell r="T290" t="str">
            <v>PriceTableXTXNGL</v>
          </cell>
          <cell r="Y290">
            <v>41417</v>
          </cell>
          <cell r="Z290">
            <v>14.65</v>
          </cell>
          <cell r="AB290">
            <v>26195.004000000001</v>
          </cell>
          <cell r="AC290">
            <v>32771.794000000002</v>
          </cell>
          <cell r="AE290" t="str">
            <v>Yes</v>
          </cell>
          <cell r="AG290" t="str">
            <v>Yes</v>
          </cell>
          <cell r="AI290">
            <v>0.95</v>
          </cell>
          <cell r="AK290">
            <v>94121.657999999996</v>
          </cell>
          <cell r="AL290">
            <v>94121.657999999996</v>
          </cell>
          <cell r="AM290">
            <v>35697.351000000002</v>
          </cell>
          <cell r="AN290">
            <v>6339.9849999999997</v>
          </cell>
          <cell r="AO290">
            <v>11934.735000000001</v>
          </cell>
          <cell r="AP290">
            <v>3937.1469999999999</v>
          </cell>
          <cell r="AQ290">
            <v>4479.6350000000002</v>
          </cell>
          <cell r="AR290">
            <v>8326.3680000000004</v>
          </cell>
          <cell r="AS290">
            <v>258958.53699999998</v>
          </cell>
          <cell r="AU290">
            <v>89987.697</v>
          </cell>
          <cell r="AV290">
            <v>89987.697</v>
          </cell>
          <cell r="AW290">
            <v>34129.470999999998</v>
          </cell>
          <cell r="AX290">
            <v>6061.5240000000003</v>
          </cell>
          <cell r="AY290">
            <v>11410.544</v>
          </cell>
          <cell r="AZ290">
            <v>3764.2220000000002</v>
          </cell>
          <cell r="BA290">
            <v>4282.8829999999998</v>
          </cell>
          <cell r="BB290">
            <v>7960.6620000000003</v>
          </cell>
          <cell r="BC290">
            <v>247584.7</v>
          </cell>
          <cell r="BE290">
            <v>634.84199999999998</v>
          </cell>
          <cell r="BF290">
            <v>76139.437999999995</v>
          </cell>
          <cell r="BG290">
            <v>34992.453999999998</v>
          </cell>
          <cell r="BH290">
            <v>5615.7340000000004</v>
          </cell>
          <cell r="BI290">
            <v>12697.85</v>
          </cell>
          <cell r="BJ290">
            <v>3853.1320000000001</v>
          </cell>
          <cell r="BK290">
            <v>4404.4889999999996</v>
          </cell>
          <cell r="BL290">
            <v>8357.3619999999992</v>
          </cell>
          <cell r="BM290">
            <v>146695.30100000001</v>
          </cell>
          <cell r="BO290">
            <v>634.84199999999998</v>
          </cell>
          <cell r="BP290">
            <v>76139.437999999995</v>
          </cell>
          <cell r="BQ290">
            <v>34992.453000000001</v>
          </cell>
          <cell r="BR290">
            <v>5615.7340000000004</v>
          </cell>
          <cell r="BS290">
            <v>12697.85</v>
          </cell>
          <cell r="BT290">
            <v>3853.1320000000001</v>
          </cell>
          <cell r="BU290">
            <v>4404.4889999999996</v>
          </cell>
          <cell r="BV290">
            <v>8357.3619999999992</v>
          </cell>
          <cell r="BW290">
            <v>146695.30000000002</v>
          </cell>
          <cell r="CI290">
            <v>603.1</v>
          </cell>
          <cell r="CJ290">
            <v>72332.466</v>
          </cell>
          <cell r="CK290">
            <v>33242.830999999998</v>
          </cell>
          <cell r="CL290">
            <v>5334.9470000000001</v>
          </cell>
          <cell r="CM290">
            <v>12062.958000000001</v>
          </cell>
          <cell r="CN290">
            <v>3660.4749999999999</v>
          </cell>
          <cell r="CO290">
            <v>4184.2650000000003</v>
          </cell>
          <cell r="CP290">
            <v>7939.4939999999997</v>
          </cell>
          <cell r="CQ290">
            <v>139360.53600000002</v>
          </cell>
          <cell r="CS290">
            <v>37.662999999999997</v>
          </cell>
          <cell r="CT290">
            <v>2863.277</v>
          </cell>
          <cell r="CU290">
            <v>1277.4110000000001</v>
          </cell>
          <cell r="CV290">
            <v>172.589</v>
          </cell>
          <cell r="CW290">
            <v>405.07499999999999</v>
          </cell>
          <cell r="CX290">
            <v>105.962</v>
          </cell>
          <cell r="CY290">
            <v>122.205</v>
          </cell>
          <cell r="CZ290">
            <v>204.39400000000001</v>
          </cell>
          <cell r="DB290">
            <v>37.917999999999999</v>
          </cell>
          <cell r="DC290">
            <v>5051.09</v>
          </cell>
          <cell r="DD290">
            <v>3204.0140000000001</v>
          </cell>
          <cell r="DE290">
            <v>559.49599999999998</v>
          </cell>
          <cell r="DF290">
            <v>1317.2750000000001</v>
          </cell>
          <cell r="DG290">
            <v>422.61200000000002</v>
          </cell>
          <cell r="DH290">
            <v>488.32600000000002</v>
          </cell>
          <cell r="DI290">
            <v>969.03599999999994</v>
          </cell>
          <cell r="DJ290">
            <v>12049.767</v>
          </cell>
          <cell r="DL290">
            <v>0.173902</v>
          </cell>
          <cell r="DM290">
            <v>0.173902</v>
          </cell>
          <cell r="DN290">
            <v>0.788246</v>
          </cell>
          <cell r="DO290">
            <v>1.126215</v>
          </cell>
          <cell r="DP290">
            <v>1.0925590000000001</v>
          </cell>
          <cell r="DQ290">
            <v>1.9415899999999999</v>
          </cell>
          <cell r="DS290">
            <v>110.4</v>
          </cell>
          <cell r="DT290">
            <v>13240.8</v>
          </cell>
          <cell r="DU290">
            <v>27582.66</v>
          </cell>
          <cell r="DV290">
            <v>6324.52</v>
          </cell>
          <cell r="DW290">
            <v>13873.15</v>
          </cell>
          <cell r="DX290">
            <v>7481.2</v>
          </cell>
          <cell r="DY290">
            <v>8551.7099999999991</v>
          </cell>
          <cell r="DZ290">
            <v>16226.57</v>
          </cell>
          <cell r="EA290">
            <v>93391.010000000009</v>
          </cell>
          <cell r="EC290">
            <v>104.88</v>
          </cell>
          <cell r="ED290">
            <v>12578.76</v>
          </cell>
          <cell r="EE290">
            <v>26203.53</v>
          </cell>
          <cell r="EF290">
            <v>6008.29</v>
          </cell>
          <cell r="EG290">
            <v>13179.49</v>
          </cell>
          <cell r="EH290">
            <v>7107.14</v>
          </cell>
          <cell r="EI290">
            <v>8124.12</v>
          </cell>
          <cell r="EJ290">
            <v>15415.24</v>
          </cell>
          <cell r="EK290">
            <v>88721.45</v>
          </cell>
          <cell r="EM290">
            <v>630.82600000000002</v>
          </cell>
          <cell r="EN290">
            <v>636.77199999999993</v>
          </cell>
          <cell r="EP290">
            <v>714.94200000000001</v>
          </cell>
          <cell r="EQ290">
            <v>726.99199999999996</v>
          </cell>
          <cell r="ES290">
            <v>131.619</v>
          </cell>
          <cell r="ET290">
            <v>152.35300000000001</v>
          </cell>
          <cell r="EX290">
            <v>27398.381000000001</v>
          </cell>
          <cell r="EY290">
            <v>34142.646999999997</v>
          </cell>
          <cell r="FA290">
            <v>6.53</v>
          </cell>
          <cell r="FB290">
            <v>8.1240000000000006</v>
          </cell>
          <cell r="FC290">
            <v>588.01700000000005</v>
          </cell>
          <cell r="FD290">
            <v>764.774</v>
          </cell>
          <cell r="FE290">
            <v>271.55399999999997</v>
          </cell>
          <cell r="FF290">
            <v>332.101</v>
          </cell>
          <cell r="FK290">
            <v>20729.115999999998</v>
          </cell>
          <cell r="FL290">
            <v>21016.787</v>
          </cell>
          <cell r="FM290">
            <v>20842.489000000001</v>
          </cell>
          <cell r="FN290">
            <v>463.02199999999999</v>
          </cell>
          <cell r="FO290">
            <v>219.542</v>
          </cell>
          <cell r="FP290">
            <v>2416.9769999999999</v>
          </cell>
          <cell r="FQ290">
            <v>17917.245999999999</v>
          </cell>
          <cell r="FS290">
            <v>21016.787</v>
          </cell>
          <cell r="FU290">
            <v>9.9959000000000006E-2</v>
          </cell>
          <cell r="FV290">
            <v>-3428.09</v>
          </cell>
          <cell r="FY290">
            <v>0</v>
          </cell>
          <cell r="FZ290">
            <v>264.3</v>
          </cell>
          <cell r="GA290">
            <v>0.12501899999999999</v>
          </cell>
          <cell r="GB290">
            <v>-3441.77</v>
          </cell>
          <cell r="GE290">
            <v>0.31250800000000001</v>
          </cell>
          <cell r="GF290">
            <v>-10717.46</v>
          </cell>
          <cell r="GL290">
            <v>-2071.1799999999998</v>
          </cell>
          <cell r="GN290">
            <v>-5149.17</v>
          </cell>
          <cell r="GO290">
            <v>1.2500000000000001E-2</v>
          </cell>
          <cell r="GP290">
            <v>-1742.01</v>
          </cell>
          <cell r="GQ290" t="str">
            <v xml:space="preserve"> </v>
          </cell>
          <cell r="GR290">
            <v>0</v>
          </cell>
          <cell r="GS290">
            <v>0</v>
          </cell>
          <cell r="GV290">
            <v>0</v>
          </cell>
          <cell r="GW290">
            <v>0</v>
          </cell>
          <cell r="GX290">
            <v>-26549.679999999997</v>
          </cell>
          <cell r="GY290">
            <v>0</v>
          </cell>
          <cell r="GZ290">
            <v>-26549.679999999997</v>
          </cell>
          <cell r="HB290">
            <v>70090.83</v>
          </cell>
          <cell r="HC290">
            <v>132262.6</v>
          </cell>
          <cell r="HE290">
            <v>4669.5600000000122</v>
          </cell>
          <cell r="HO290">
            <v>21017</v>
          </cell>
          <cell r="HP290">
            <v>21017</v>
          </cell>
          <cell r="HQ290">
            <v>0</v>
          </cell>
          <cell r="HR290">
            <v>70090.83</v>
          </cell>
          <cell r="HS290">
            <v>-5149.17</v>
          </cell>
          <cell r="HT290">
            <v>-2071.1799999999998</v>
          </cell>
          <cell r="HU290">
            <v>62870.48</v>
          </cell>
          <cell r="HV290">
            <v>0</v>
          </cell>
          <cell r="HW290">
            <v>62870.48</v>
          </cell>
          <cell r="HY290">
            <v>2.9914107627158968</v>
          </cell>
          <cell r="HZ290" t="e">
            <v>#DIV/0!</v>
          </cell>
          <cell r="IA290">
            <v>2.9914107627158968</v>
          </cell>
        </row>
        <row r="291">
          <cell r="B291" t="str">
            <v>72-40-087</v>
          </cell>
          <cell r="C291" t="str">
            <v>Premier-PUR01511</v>
          </cell>
          <cell r="D291" t="str">
            <v>Tomlinson</v>
          </cell>
          <cell r="E291">
            <v>11129</v>
          </cell>
          <cell r="F291">
            <v>13931</v>
          </cell>
          <cell r="H291">
            <v>3.6873999999999998</v>
          </cell>
          <cell r="I291">
            <v>3.6873999999999998</v>
          </cell>
          <cell r="J291">
            <v>1.4649000000000001</v>
          </cell>
          <cell r="K291">
            <v>0.2283</v>
          </cell>
          <cell r="L291">
            <v>0.49969999999999998</v>
          </cell>
          <cell r="M291">
            <v>0.14399999999999999</v>
          </cell>
          <cell r="N291">
            <v>0.16950000000000001</v>
          </cell>
          <cell r="O291">
            <v>0.16159999999999999</v>
          </cell>
          <cell r="P291">
            <v>6.3554000000000004</v>
          </cell>
          <cell r="Q291">
            <v>0.43230000000000002</v>
          </cell>
          <cell r="R291">
            <v>1273.7</v>
          </cell>
          <cell r="T291" t="str">
            <v>PriceTableXTXNGL</v>
          </cell>
          <cell r="Y291">
            <v>41410</v>
          </cell>
          <cell r="Z291">
            <v>14.65</v>
          </cell>
          <cell r="AB291">
            <v>10589.081</v>
          </cell>
          <cell r="AC291">
            <v>13312.258</v>
          </cell>
          <cell r="AE291" t="str">
            <v>Yes</v>
          </cell>
          <cell r="AG291" t="str">
            <v>Yes</v>
          </cell>
          <cell r="AI291">
            <v>0.95</v>
          </cell>
          <cell r="AK291">
            <v>40839.928</v>
          </cell>
          <cell r="AL291">
            <v>40839.928</v>
          </cell>
          <cell r="AM291">
            <v>16224.550999999999</v>
          </cell>
          <cell r="AN291">
            <v>2528.5450000000001</v>
          </cell>
          <cell r="AO291">
            <v>5534.4449999999997</v>
          </cell>
          <cell r="AP291">
            <v>1594.877</v>
          </cell>
          <cell r="AQ291">
            <v>1877.3030000000001</v>
          </cell>
          <cell r="AR291">
            <v>1789.806</v>
          </cell>
          <cell r="AS291">
            <v>111229.38299999999</v>
          </cell>
          <cell r="AU291">
            <v>39046.177000000003</v>
          </cell>
          <cell r="AV291">
            <v>39046.177000000003</v>
          </cell>
          <cell r="AW291">
            <v>15511.945</v>
          </cell>
          <cell r="AX291">
            <v>2417.4870000000001</v>
          </cell>
          <cell r="AY291">
            <v>5291.3639999999996</v>
          </cell>
          <cell r="AZ291">
            <v>1524.828</v>
          </cell>
          <cell r="BA291">
            <v>1794.8489999999999</v>
          </cell>
          <cell r="BB291">
            <v>1711.1949999999999</v>
          </cell>
          <cell r="BC291">
            <v>106344.022</v>
          </cell>
          <cell r="BE291">
            <v>275.46100000000001</v>
          </cell>
          <cell r="BF291">
            <v>33037.339999999997</v>
          </cell>
          <cell r="BG291">
            <v>15904.173000000001</v>
          </cell>
          <cell r="BH291">
            <v>2239.6950000000002</v>
          </cell>
          <cell r="BI291">
            <v>5888.3209999999999</v>
          </cell>
          <cell r="BJ291">
            <v>1560.8440000000001</v>
          </cell>
          <cell r="BK291">
            <v>1845.8109999999999</v>
          </cell>
          <cell r="BL291">
            <v>1796.4680000000001</v>
          </cell>
          <cell r="BM291">
            <v>62548.113000000005</v>
          </cell>
          <cell r="BO291">
            <v>275.46100000000001</v>
          </cell>
          <cell r="BP291">
            <v>33037.338000000003</v>
          </cell>
          <cell r="BQ291">
            <v>15904.173000000001</v>
          </cell>
          <cell r="BR291">
            <v>2239.6950000000002</v>
          </cell>
          <cell r="BS291">
            <v>5888.3209999999999</v>
          </cell>
          <cell r="BT291">
            <v>1560.8440000000001</v>
          </cell>
          <cell r="BU291">
            <v>1845.8109999999999</v>
          </cell>
          <cell r="BV291">
            <v>1796.4680000000001</v>
          </cell>
          <cell r="BW291">
            <v>62548.111000000012</v>
          </cell>
          <cell r="CI291">
            <v>261.68799999999999</v>
          </cell>
          <cell r="CJ291">
            <v>31385.473000000002</v>
          </cell>
          <cell r="CK291">
            <v>15108.964</v>
          </cell>
          <cell r="CL291">
            <v>2127.71</v>
          </cell>
          <cell r="CM291">
            <v>5593.9049999999997</v>
          </cell>
          <cell r="CN291">
            <v>1482.8019999999999</v>
          </cell>
          <cell r="CO291">
            <v>1753.52</v>
          </cell>
          <cell r="CP291">
            <v>1706.645</v>
          </cell>
          <cell r="CQ291">
            <v>59420.706999999995</v>
          </cell>
          <cell r="CS291">
            <v>16.341999999999999</v>
          </cell>
          <cell r="CT291">
            <v>1242.393</v>
          </cell>
          <cell r="CU291">
            <v>580.58699999999999</v>
          </cell>
          <cell r="CV291">
            <v>68.832999999999998</v>
          </cell>
          <cell r="CW291">
            <v>187.84399999999999</v>
          </cell>
          <cell r="CX291">
            <v>42.923999999999999</v>
          </cell>
          <cell r="CY291">
            <v>51.213000000000001</v>
          </cell>
          <cell r="CZ291">
            <v>43.936</v>
          </cell>
          <cell r="DB291">
            <v>16.452999999999999</v>
          </cell>
          <cell r="DC291">
            <v>2191.6970000000001</v>
          </cell>
          <cell r="DD291">
            <v>1456.2339999999999</v>
          </cell>
          <cell r="DE291">
            <v>223.14099999999999</v>
          </cell>
          <cell r="DF291">
            <v>610.85400000000004</v>
          </cell>
          <cell r="DG291">
            <v>171.19300000000001</v>
          </cell>
          <cell r="DH291">
            <v>204.64500000000001</v>
          </cell>
          <cell r="DI291">
            <v>208.3</v>
          </cell>
          <cell r="DJ291">
            <v>5082.5170000000007</v>
          </cell>
          <cell r="DL291">
            <v>0.173902</v>
          </cell>
          <cell r="DM291">
            <v>0.173902</v>
          </cell>
          <cell r="DN291">
            <v>0.788246</v>
          </cell>
          <cell r="DO291">
            <v>1.126215</v>
          </cell>
          <cell r="DP291">
            <v>1.0925590000000001</v>
          </cell>
          <cell r="DQ291">
            <v>1.9415899999999999</v>
          </cell>
          <cell r="DS291">
            <v>47.9</v>
          </cell>
          <cell r="DT291">
            <v>5745.26</v>
          </cell>
          <cell r="DU291">
            <v>12536.4</v>
          </cell>
          <cell r="DV291">
            <v>2522.38</v>
          </cell>
          <cell r="DW291">
            <v>6433.34</v>
          </cell>
          <cell r="DX291">
            <v>3030.52</v>
          </cell>
          <cell r="DY291">
            <v>3583.81</v>
          </cell>
          <cell r="DZ291">
            <v>3488</v>
          </cell>
          <cell r="EA291">
            <v>37387.61</v>
          </cell>
          <cell r="EC291">
            <v>45.51</v>
          </cell>
          <cell r="ED291">
            <v>5458</v>
          </cell>
          <cell r="EE291">
            <v>11909.58</v>
          </cell>
          <cell r="EF291">
            <v>2396.2600000000002</v>
          </cell>
          <cell r="EG291">
            <v>6111.67</v>
          </cell>
          <cell r="EH291">
            <v>2878.99</v>
          </cell>
          <cell r="EI291">
            <v>3404.62</v>
          </cell>
          <cell r="EJ291">
            <v>3313.6</v>
          </cell>
          <cell r="EK291">
            <v>35518.229999999996</v>
          </cell>
          <cell r="EM291">
            <v>256.24799999999999</v>
          </cell>
          <cell r="EN291">
            <v>258.66300000000001</v>
          </cell>
          <cell r="EP291">
            <v>290.41699999999997</v>
          </cell>
          <cell r="EQ291">
            <v>295.31200000000001</v>
          </cell>
          <cell r="ES291">
            <v>53.464999999999996</v>
          </cell>
          <cell r="ET291">
            <v>61.887</v>
          </cell>
          <cell r="EX291">
            <v>11075.535</v>
          </cell>
          <cell r="EY291">
            <v>13869.112999999999</v>
          </cell>
          <cell r="FA291">
            <v>2.64</v>
          </cell>
          <cell r="FB291">
            <v>3.3</v>
          </cell>
          <cell r="FC291">
            <v>237.7</v>
          </cell>
          <cell r="FD291">
            <v>310.65899999999999</v>
          </cell>
          <cell r="FE291">
            <v>109.773</v>
          </cell>
          <cell r="FF291">
            <v>134.90299999999999</v>
          </cell>
          <cell r="FK291">
            <v>8232.6209999999974</v>
          </cell>
          <cell r="FL291">
            <v>8346.8700000000008</v>
          </cell>
          <cell r="FM291">
            <v>8277.6470000000008</v>
          </cell>
          <cell r="FN291">
            <v>183.89</v>
          </cell>
          <cell r="FO291">
            <v>87.191999999999993</v>
          </cell>
          <cell r="FP291">
            <v>959.90899999999999</v>
          </cell>
          <cell r="FQ291">
            <v>7115.88</v>
          </cell>
          <cell r="FS291">
            <v>8346.8700000000008</v>
          </cell>
          <cell r="FU291">
            <v>9.9959000000000006E-2</v>
          </cell>
          <cell r="FV291">
            <v>-1392.53</v>
          </cell>
          <cell r="FY291">
            <v>0</v>
          </cell>
          <cell r="FZ291">
            <v>248.5</v>
          </cell>
          <cell r="GA291">
            <v>0.187528</v>
          </cell>
          <cell r="GB291">
            <v>-2087</v>
          </cell>
          <cell r="GE291">
            <v>0.31250800000000001</v>
          </cell>
          <cell r="GF291">
            <v>-4353.55</v>
          </cell>
          <cell r="GL291">
            <v>-822.58</v>
          </cell>
          <cell r="GN291">
            <v>-2045.02</v>
          </cell>
          <cell r="GO291">
            <v>1.2500000000000001E-2</v>
          </cell>
          <cell r="GP291">
            <v>-742.76</v>
          </cell>
          <cell r="GQ291" t="str">
            <v>72-41-087</v>
          </cell>
          <cell r="GR291">
            <v>8</v>
          </cell>
          <cell r="GS291">
            <v>-200</v>
          </cell>
          <cell r="GV291">
            <v>0</v>
          </cell>
          <cell r="GW291">
            <v>0</v>
          </cell>
          <cell r="GX291">
            <v>-11443.44</v>
          </cell>
          <cell r="GY291">
            <v>-200</v>
          </cell>
          <cell r="GZ291">
            <v>-11643.44</v>
          </cell>
          <cell r="HB291">
            <v>27836.910000000003</v>
          </cell>
          <cell r="HC291">
            <v>51711.7</v>
          </cell>
          <cell r="HE291">
            <v>1869.3800000000047</v>
          </cell>
          <cell r="HO291">
            <v>8347</v>
          </cell>
          <cell r="HP291">
            <v>8347</v>
          </cell>
          <cell r="HQ291">
            <v>0</v>
          </cell>
          <cell r="HR291">
            <v>27836.910000000003</v>
          </cell>
          <cell r="HS291">
            <v>-2045.02</v>
          </cell>
          <cell r="HT291">
            <v>-822.58</v>
          </cell>
          <cell r="HU291">
            <v>24969.31</v>
          </cell>
          <cell r="HV291">
            <v>0</v>
          </cell>
          <cell r="HW291">
            <v>24969.31</v>
          </cell>
          <cell r="HY291">
            <v>2.9914112854917936</v>
          </cell>
          <cell r="HZ291" t="e">
            <v>#DIV/0!</v>
          </cell>
          <cell r="IA291">
            <v>2.9914112854917936</v>
          </cell>
        </row>
        <row r="293">
          <cell r="B293" t="str">
            <v>72-10-198</v>
          </cell>
          <cell r="C293" t="str">
            <v>Premier-PUR01369</v>
          </cell>
          <cell r="D293" t="str">
            <v>Porter Cheney CDP</v>
          </cell>
          <cell r="E293">
            <v>5299</v>
          </cell>
          <cell r="F293">
            <v>5423</v>
          </cell>
          <cell r="H293">
            <v>1.4665999999999999</v>
          </cell>
          <cell r="I293">
            <v>1.4665999999999999</v>
          </cell>
          <cell r="J293">
            <v>0.192</v>
          </cell>
          <cell r="K293">
            <v>3.7400000000000003E-2</v>
          </cell>
          <cell r="L293">
            <v>2.5999999999999999E-2</v>
          </cell>
          <cell r="M293">
            <v>7.3000000000000001E-3</v>
          </cell>
          <cell r="N293">
            <v>3.2000000000000002E-3</v>
          </cell>
          <cell r="O293">
            <v>5.5999999999999999E-3</v>
          </cell>
          <cell r="P293">
            <v>1.7381</v>
          </cell>
          <cell r="Q293">
            <v>1.3279000000000001</v>
          </cell>
          <cell r="R293">
            <v>1041.4000000000001</v>
          </cell>
          <cell r="T293" t="str">
            <v>PriceTableXTXNGL</v>
          </cell>
          <cell r="Y293">
            <v>41288</v>
          </cell>
          <cell r="Z293">
            <v>14.65</v>
          </cell>
          <cell r="AB293">
            <v>5046.3620000000001</v>
          </cell>
          <cell r="AC293">
            <v>5182.1390000000001</v>
          </cell>
          <cell r="AE293" t="str">
            <v>Yes</v>
          </cell>
          <cell r="AG293" t="str">
            <v>Yes</v>
          </cell>
          <cell r="AI293">
            <v>0.95</v>
          </cell>
          <cell r="AK293">
            <v>7740.991</v>
          </cell>
          <cell r="AL293">
            <v>7740.991</v>
          </cell>
          <cell r="AM293">
            <v>1013.412</v>
          </cell>
          <cell r="AN293">
            <v>197.404</v>
          </cell>
          <cell r="AO293">
            <v>137.233</v>
          </cell>
          <cell r="AP293">
            <v>38.530999999999999</v>
          </cell>
          <cell r="AQ293">
            <v>16.89</v>
          </cell>
          <cell r="AR293">
            <v>29.558</v>
          </cell>
          <cell r="AS293">
            <v>16915.009999999998</v>
          </cell>
          <cell r="AU293">
            <v>7400.9949999999999</v>
          </cell>
          <cell r="AV293">
            <v>7400.9949999999999</v>
          </cell>
          <cell r="AW293">
            <v>968.90200000000004</v>
          </cell>
          <cell r="AX293">
            <v>188.73400000000001</v>
          </cell>
          <cell r="AY293">
            <v>131.20500000000001</v>
          </cell>
          <cell r="AZ293">
            <v>36.838000000000001</v>
          </cell>
          <cell r="BA293">
            <v>16.148</v>
          </cell>
          <cell r="BB293">
            <v>28.26</v>
          </cell>
          <cell r="BC293">
            <v>16172.076999999999</v>
          </cell>
          <cell r="BE293">
            <v>52.212000000000003</v>
          </cell>
          <cell r="BF293">
            <v>6262.0519999999997</v>
          </cell>
          <cell r="BG293">
            <v>993.40099999999995</v>
          </cell>
          <cell r="BH293">
            <v>174.85300000000001</v>
          </cell>
          <cell r="BI293">
            <v>146.00800000000001</v>
          </cell>
          <cell r="BJ293">
            <v>37.709000000000003</v>
          </cell>
          <cell r="BK293">
            <v>16.606999999999999</v>
          </cell>
          <cell r="BL293">
            <v>29.667999999999999</v>
          </cell>
          <cell r="BM293">
            <v>7712.5099999999993</v>
          </cell>
          <cell r="BO293">
            <v>52.212000000000003</v>
          </cell>
          <cell r="BP293">
            <v>6262.0519999999997</v>
          </cell>
          <cell r="BQ293">
            <v>993.40099999999995</v>
          </cell>
          <cell r="BR293">
            <v>174.85400000000001</v>
          </cell>
          <cell r="BS293">
            <v>146.00700000000001</v>
          </cell>
          <cell r="BT293">
            <v>37.707999999999998</v>
          </cell>
          <cell r="BU293">
            <v>16.606000000000002</v>
          </cell>
          <cell r="BV293">
            <v>29.667999999999999</v>
          </cell>
          <cell r="BW293">
            <v>7712.5079999999989</v>
          </cell>
          <cell r="CI293">
            <v>49.600999999999999</v>
          </cell>
          <cell r="CJ293">
            <v>5948.9489999999996</v>
          </cell>
          <cell r="CK293">
            <v>943.73099999999999</v>
          </cell>
          <cell r="CL293">
            <v>166.11</v>
          </cell>
          <cell r="CM293">
            <v>138.708</v>
          </cell>
          <cell r="CN293">
            <v>35.823999999999998</v>
          </cell>
          <cell r="CO293">
            <v>15.776999999999999</v>
          </cell>
          <cell r="CP293">
            <v>28.184999999999999</v>
          </cell>
          <cell r="CQ293">
            <v>7326.8849999999984</v>
          </cell>
          <cell r="CS293">
            <v>3.0979999999999999</v>
          </cell>
          <cell r="CT293">
            <v>235.489</v>
          </cell>
          <cell r="CU293">
            <v>36.264000000000003</v>
          </cell>
          <cell r="CV293">
            <v>5.3739999999999997</v>
          </cell>
          <cell r="CW293">
            <v>4.6580000000000004</v>
          </cell>
          <cell r="CX293">
            <v>1.0369999999999999</v>
          </cell>
          <cell r="CY293">
            <v>0.46100000000000002</v>
          </cell>
          <cell r="CZ293">
            <v>0.72599999999999998</v>
          </cell>
          <cell r="DB293">
            <v>3.1190000000000002</v>
          </cell>
          <cell r="DC293">
            <v>415.42500000000001</v>
          </cell>
          <cell r="DD293">
            <v>90.959000000000003</v>
          </cell>
          <cell r="DE293">
            <v>17.420999999999999</v>
          </cell>
          <cell r="DF293">
            <v>15.147</v>
          </cell>
          <cell r="DG293">
            <v>4.1360000000000001</v>
          </cell>
          <cell r="DH293">
            <v>1.841</v>
          </cell>
          <cell r="DI293">
            <v>3.44</v>
          </cell>
          <cell r="DJ293">
            <v>551.48800000000017</v>
          </cell>
          <cell r="DL293">
            <v>0.173902</v>
          </cell>
          <cell r="DM293">
            <v>0.173902</v>
          </cell>
          <cell r="DN293">
            <v>0.788246</v>
          </cell>
          <cell r="DO293">
            <v>1.126215</v>
          </cell>
          <cell r="DP293">
            <v>1.0925590000000001</v>
          </cell>
          <cell r="DQ293">
            <v>1.9415899999999999</v>
          </cell>
          <cell r="DS293">
            <v>9.08</v>
          </cell>
          <cell r="DT293">
            <v>1088.98</v>
          </cell>
          <cell r="DU293">
            <v>783.04</v>
          </cell>
          <cell r="DV293">
            <v>196.92</v>
          </cell>
          <cell r="DW293">
            <v>159.52000000000001</v>
          </cell>
          <cell r="DX293">
            <v>73.22</v>
          </cell>
          <cell r="DY293">
            <v>32.24</v>
          </cell>
          <cell r="DZ293">
            <v>57.6</v>
          </cell>
          <cell r="EA293">
            <v>2400.5999999999995</v>
          </cell>
          <cell r="EC293">
            <v>8.6300000000000008</v>
          </cell>
          <cell r="ED293">
            <v>1034.53</v>
          </cell>
          <cell r="EE293">
            <v>743.89</v>
          </cell>
          <cell r="EF293">
            <v>187.07</v>
          </cell>
          <cell r="EG293">
            <v>151.54</v>
          </cell>
          <cell r="EH293">
            <v>69.56</v>
          </cell>
          <cell r="EI293">
            <v>30.63</v>
          </cell>
          <cell r="EJ293">
            <v>54.72</v>
          </cell>
          <cell r="EK293">
            <v>2280.5700000000002</v>
          </cell>
          <cell r="EM293">
            <v>99.750999999999991</v>
          </cell>
          <cell r="EN293">
            <v>100.691</v>
          </cell>
          <cell r="EP293">
            <v>113.053</v>
          </cell>
          <cell r="EQ293">
            <v>114.958</v>
          </cell>
          <cell r="ES293">
            <v>20.811999999999998</v>
          </cell>
          <cell r="ET293">
            <v>24.091000000000001</v>
          </cell>
          <cell r="EX293">
            <v>5278.1880000000001</v>
          </cell>
          <cell r="EY293">
            <v>5398.9089999999997</v>
          </cell>
          <cell r="FA293">
            <v>1.258</v>
          </cell>
          <cell r="FB293">
            <v>1.2849999999999999</v>
          </cell>
          <cell r="FC293">
            <v>113.279</v>
          </cell>
          <cell r="FD293">
            <v>120.932</v>
          </cell>
          <cell r="FE293">
            <v>52.314</v>
          </cell>
          <cell r="FF293">
            <v>52.514000000000003</v>
          </cell>
          <cell r="FK293">
            <v>4631.7719999999999</v>
          </cell>
          <cell r="FL293">
            <v>4696.05</v>
          </cell>
          <cell r="FM293">
            <v>4657.1040000000003</v>
          </cell>
          <cell r="FN293">
            <v>103.459</v>
          </cell>
          <cell r="FO293">
            <v>49.055</v>
          </cell>
          <cell r="FP293">
            <v>540.05600000000004</v>
          </cell>
          <cell r="FQ293">
            <v>4003.48</v>
          </cell>
          <cell r="FS293">
            <v>4696.05</v>
          </cell>
          <cell r="FU293">
            <v>9.2627000000000001E-2</v>
          </cell>
          <cell r="FV293">
            <v>-502.32</v>
          </cell>
          <cell r="FW293">
            <v>0</v>
          </cell>
          <cell r="FX293">
            <v>0</v>
          </cell>
          <cell r="FY293">
            <v>0</v>
          </cell>
          <cell r="FZ293">
            <v>311.5</v>
          </cell>
          <cell r="GA293">
            <v>0.173675</v>
          </cell>
          <cell r="GB293">
            <v>-920.3</v>
          </cell>
          <cell r="GC293">
            <v>1.7368000000000001E-2</v>
          </cell>
          <cell r="GD293">
            <v>-92.03</v>
          </cell>
          <cell r="GE293">
            <v>0.40524300000000002</v>
          </cell>
          <cell r="GF293">
            <v>-2197.63</v>
          </cell>
          <cell r="GL293">
            <v>-458.15</v>
          </cell>
          <cell r="GN293">
            <v>-1139.01</v>
          </cell>
          <cell r="GO293">
            <v>1.4999999999999999E-2</v>
          </cell>
          <cell r="GP293">
            <v>-109.9</v>
          </cell>
          <cell r="GQ293" t="str">
            <v xml:space="preserve"> </v>
          </cell>
          <cell r="GR293">
            <v>0</v>
          </cell>
          <cell r="GS293">
            <v>0</v>
          </cell>
          <cell r="GV293">
            <v>0</v>
          </cell>
          <cell r="GW293">
            <v>0</v>
          </cell>
          <cell r="GX293">
            <v>-5419.3399999999992</v>
          </cell>
          <cell r="GY293">
            <v>0</v>
          </cell>
          <cell r="GZ293">
            <v>-5419.3399999999992</v>
          </cell>
          <cell r="HB293">
            <v>15504.35</v>
          </cell>
          <cell r="HC293">
            <v>12365.580000000002</v>
          </cell>
          <cell r="HE293">
            <v>120.02999999999929</v>
          </cell>
          <cell r="HO293">
            <v>4696</v>
          </cell>
          <cell r="HP293">
            <v>4696</v>
          </cell>
          <cell r="HQ293">
            <v>0</v>
          </cell>
          <cell r="HR293">
            <v>15504.35</v>
          </cell>
          <cell r="HS293">
            <v>-1139.01</v>
          </cell>
          <cell r="HT293">
            <v>-458.15</v>
          </cell>
          <cell r="HU293">
            <v>13907.19</v>
          </cell>
          <cell r="HV293">
            <v>0</v>
          </cell>
          <cell r="HW293">
            <v>13907.19</v>
          </cell>
          <cell r="HY293">
            <v>2.9614970187393528</v>
          </cell>
          <cell r="HZ293" t="e">
            <v>#DIV/0!</v>
          </cell>
          <cell r="IA293">
            <v>2.9614970187393528</v>
          </cell>
        </row>
        <row r="294">
          <cell r="B294" t="str">
            <v>81-10-134</v>
          </cell>
          <cell r="C294" t="str">
            <v>Premier-PUR01369WS</v>
          </cell>
          <cell r="D294" t="str">
            <v>Barron CDP</v>
          </cell>
          <cell r="E294">
            <v>11555</v>
          </cell>
          <cell r="F294">
            <v>12671</v>
          </cell>
          <cell r="H294">
            <v>2.3487</v>
          </cell>
          <cell r="I294">
            <v>2.3487</v>
          </cell>
          <cell r="J294">
            <v>0.60399999999999998</v>
          </cell>
          <cell r="K294">
            <v>0.13300000000000001</v>
          </cell>
          <cell r="L294">
            <v>0.1537</v>
          </cell>
          <cell r="M294">
            <v>5.8299999999999998E-2</v>
          </cell>
          <cell r="N294">
            <v>4.2099999999999999E-2</v>
          </cell>
          <cell r="O294">
            <v>5.96E-2</v>
          </cell>
          <cell r="P294">
            <v>3.3994</v>
          </cell>
          <cell r="Q294">
            <v>1.7033</v>
          </cell>
          <cell r="R294">
            <v>1116.0999999999999</v>
          </cell>
          <cell r="T294" t="str">
            <v>PriceTableXTXNGL</v>
          </cell>
          <cell r="Y294">
            <v>41425</v>
          </cell>
          <cell r="Z294">
            <v>14.65</v>
          </cell>
          <cell r="AB294">
            <v>10696.424000000001</v>
          </cell>
          <cell r="AC294">
            <v>11764.894</v>
          </cell>
          <cell r="AE294" t="str">
            <v>Yes</v>
          </cell>
          <cell r="AG294" t="str">
            <v>Yes</v>
          </cell>
          <cell r="AI294">
            <v>0.95</v>
          </cell>
          <cell r="AK294">
            <v>26276.807000000001</v>
          </cell>
          <cell r="AL294">
            <v>26276.807000000001</v>
          </cell>
          <cell r="AM294">
            <v>6757.4369999999999</v>
          </cell>
          <cell r="AN294">
            <v>1487.979</v>
          </cell>
          <cell r="AO294">
            <v>1719.566</v>
          </cell>
          <cell r="AP294">
            <v>652.24900000000002</v>
          </cell>
          <cell r="AQ294">
            <v>471.00700000000001</v>
          </cell>
          <cell r="AR294">
            <v>666.79300000000001</v>
          </cell>
          <cell r="AS294">
            <v>64308.644999999997</v>
          </cell>
          <cell r="AU294">
            <v>25122.690999999999</v>
          </cell>
          <cell r="AV294">
            <v>25122.690999999999</v>
          </cell>
          <cell r="AW294">
            <v>6460.64</v>
          </cell>
          <cell r="AX294">
            <v>1422.624</v>
          </cell>
          <cell r="AY294">
            <v>1644.04</v>
          </cell>
          <cell r="AZ294">
            <v>623.60199999999998</v>
          </cell>
          <cell r="BA294">
            <v>450.31900000000002</v>
          </cell>
          <cell r="BB294">
            <v>637.50699999999995</v>
          </cell>
          <cell r="BC294">
            <v>61484.114000000001</v>
          </cell>
          <cell r="BE294">
            <v>177.23500000000001</v>
          </cell>
          <cell r="BF294">
            <v>21256.545999999998</v>
          </cell>
          <cell r="BG294">
            <v>6624.0010000000002</v>
          </cell>
          <cell r="BH294">
            <v>1317.999</v>
          </cell>
          <cell r="BI294">
            <v>1829.5160000000001</v>
          </cell>
          <cell r="BJ294">
            <v>638.33100000000002</v>
          </cell>
          <cell r="BK294">
            <v>463.10599999999999</v>
          </cell>
          <cell r="BL294">
            <v>669.27499999999998</v>
          </cell>
          <cell r="BM294">
            <v>32976.008999999998</v>
          </cell>
          <cell r="BO294">
            <v>177.23500000000001</v>
          </cell>
          <cell r="BP294">
            <v>21256.544999999998</v>
          </cell>
          <cell r="BQ294">
            <v>6624.0010000000002</v>
          </cell>
          <cell r="BR294">
            <v>1317.998</v>
          </cell>
          <cell r="BS294">
            <v>1829.5160000000001</v>
          </cell>
          <cell r="BT294">
            <v>638.33100000000002</v>
          </cell>
          <cell r="BU294">
            <v>463.10500000000002</v>
          </cell>
          <cell r="BV294">
            <v>669.27599999999995</v>
          </cell>
          <cell r="BW294">
            <v>32976.006999999998</v>
          </cell>
          <cell r="CI294">
            <v>168.37299999999999</v>
          </cell>
          <cell r="CJ294">
            <v>20193.719000000001</v>
          </cell>
          <cell r="CK294">
            <v>6292.8010000000004</v>
          </cell>
          <cell r="CL294">
            <v>1252.0989999999999</v>
          </cell>
          <cell r="CM294">
            <v>1738.04</v>
          </cell>
          <cell r="CN294">
            <v>606.41399999999999</v>
          </cell>
          <cell r="CO294">
            <v>439.95100000000002</v>
          </cell>
          <cell r="CP294">
            <v>635.81100000000004</v>
          </cell>
          <cell r="CQ294">
            <v>31327.208000000002</v>
          </cell>
          <cell r="CS294">
            <v>10.515000000000001</v>
          </cell>
          <cell r="CT294">
            <v>799.36699999999996</v>
          </cell>
          <cell r="CU294">
            <v>241.81100000000001</v>
          </cell>
          <cell r="CV294">
            <v>40.506</v>
          </cell>
          <cell r="CW294">
            <v>58.363</v>
          </cell>
          <cell r="CX294">
            <v>17.553999999999998</v>
          </cell>
          <cell r="CY294">
            <v>12.849</v>
          </cell>
          <cell r="CZ294">
            <v>16.367999999999999</v>
          </cell>
          <cell r="DB294">
            <v>10.586</v>
          </cell>
          <cell r="DC294">
            <v>1410.1590000000001</v>
          </cell>
          <cell r="DD294">
            <v>606.51300000000003</v>
          </cell>
          <cell r="DE294">
            <v>131.31200000000001</v>
          </cell>
          <cell r="DF294">
            <v>189.79400000000001</v>
          </cell>
          <cell r="DG294">
            <v>70.012</v>
          </cell>
          <cell r="DH294">
            <v>51.344999999999999</v>
          </cell>
          <cell r="DI294">
            <v>77.602000000000004</v>
          </cell>
          <cell r="DJ294">
            <v>2547.3229999999999</v>
          </cell>
          <cell r="DL294">
            <v>0.173902</v>
          </cell>
          <cell r="DM294">
            <v>0.173902</v>
          </cell>
          <cell r="DN294">
            <v>0.788246</v>
          </cell>
          <cell r="DO294">
            <v>1.126215</v>
          </cell>
          <cell r="DP294">
            <v>1.0925590000000001</v>
          </cell>
          <cell r="DQ294">
            <v>1.9415899999999999</v>
          </cell>
          <cell r="DS294">
            <v>30.82</v>
          </cell>
          <cell r="DT294">
            <v>3696.56</v>
          </cell>
          <cell r="DU294">
            <v>5221.34</v>
          </cell>
          <cell r="DV294">
            <v>1484.35</v>
          </cell>
          <cell r="DW294">
            <v>1998.85</v>
          </cell>
          <cell r="DX294">
            <v>1239.3800000000001</v>
          </cell>
          <cell r="DY294">
            <v>899.16</v>
          </cell>
          <cell r="DZ294">
            <v>1299.46</v>
          </cell>
          <cell r="EA294">
            <v>15869.920000000002</v>
          </cell>
          <cell r="EC294">
            <v>29.28</v>
          </cell>
          <cell r="ED294">
            <v>3511.73</v>
          </cell>
          <cell r="EE294">
            <v>4960.2700000000004</v>
          </cell>
          <cell r="EF294">
            <v>1410.13</v>
          </cell>
          <cell r="EG294">
            <v>1898.91</v>
          </cell>
          <cell r="EH294">
            <v>1177.4100000000001</v>
          </cell>
          <cell r="EI294">
            <v>854.2</v>
          </cell>
          <cell r="EJ294">
            <v>1234.49</v>
          </cell>
          <cell r="EK294">
            <v>15076.42</v>
          </cell>
          <cell r="EM294">
            <v>226.46300000000002</v>
          </cell>
          <cell r="EN294">
            <v>228.59700000000001</v>
          </cell>
          <cell r="ES294">
            <v>367.19099999999997</v>
          </cell>
          <cell r="ET294">
            <v>413.97699999999998</v>
          </cell>
          <cell r="EX294">
            <v>11187.808999999999</v>
          </cell>
          <cell r="EY294">
            <v>12257.022999999999</v>
          </cell>
          <cell r="FA294">
            <v>2.6659999999999999</v>
          </cell>
          <cell r="FB294">
            <v>2.9169999999999998</v>
          </cell>
          <cell r="FC294">
            <v>240.11</v>
          </cell>
          <cell r="FD294">
            <v>274.55</v>
          </cell>
          <cell r="FE294">
            <v>110.886</v>
          </cell>
          <cell r="FF294">
            <v>119.22199999999999</v>
          </cell>
          <cell r="FK294">
            <v>9481.1029999999992</v>
          </cell>
          <cell r="FL294">
            <v>9612.6779999999999</v>
          </cell>
          <cell r="FM294">
            <v>9532.9570000000003</v>
          </cell>
          <cell r="FN294">
            <v>211.77799999999999</v>
          </cell>
          <cell r="FO294">
            <v>100.414</v>
          </cell>
          <cell r="FP294">
            <v>1105.479</v>
          </cell>
          <cell r="FQ294">
            <v>8195.0069999999996</v>
          </cell>
          <cell r="FS294">
            <v>9612.6779999999999</v>
          </cell>
          <cell r="FU294">
            <v>9.2627000000000001E-2</v>
          </cell>
          <cell r="FV294">
            <v>-1173.68</v>
          </cell>
          <cell r="FW294">
            <v>0</v>
          </cell>
          <cell r="FX294">
            <v>0</v>
          </cell>
          <cell r="FY294">
            <v>0</v>
          </cell>
          <cell r="FZ294">
            <v>126.7</v>
          </cell>
          <cell r="GA294">
            <v>0.231567</v>
          </cell>
          <cell r="GB294">
            <v>-2675.76</v>
          </cell>
          <cell r="GC294">
            <v>1.7368000000000001E-2</v>
          </cell>
          <cell r="GD294">
            <v>-200.69</v>
          </cell>
          <cell r="GE294">
            <v>0.40524300000000002</v>
          </cell>
          <cell r="GF294">
            <v>-5134.83</v>
          </cell>
          <cell r="GI294">
            <v>0.15</v>
          </cell>
          <cell r="GJ294">
            <v>-1900.65</v>
          </cell>
          <cell r="GL294">
            <v>-937.87</v>
          </cell>
          <cell r="GN294">
            <v>-2331.63</v>
          </cell>
          <cell r="GO294">
            <v>1.4999999999999999E-2</v>
          </cell>
          <cell r="GP294">
            <v>-469.91</v>
          </cell>
          <cell r="GQ294" t="str">
            <v>81-12-134</v>
          </cell>
          <cell r="GR294">
            <v>0</v>
          </cell>
          <cell r="GS294">
            <v>-200</v>
          </cell>
          <cell r="GV294">
            <v>0</v>
          </cell>
          <cell r="GW294">
            <v>0</v>
          </cell>
          <cell r="GX294">
            <v>-14825.02</v>
          </cell>
          <cell r="GY294">
            <v>-200</v>
          </cell>
          <cell r="GZ294">
            <v>-15025.02</v>
          </cell>
          <cell r="HB294">
            <v>31738.37</v>
          </cell>
          <cell r="HC294">
            <v>31789.769999999997</v>
          </cell>
          <cell r="HE294">
            <v>793.50000000000182</v>
          </cell>
          <cell r="HO294">
            <v>9613</v>
          </cell>
          <cell r="HP294">
            <v>9613</v>
          </cell>
          <cell r="HQ294">
            <v>0</v>
          </cell>
          <cell r="HR294">
            <v>31738.37</v>
          </cell>
          <cell r="HS294">
            <v>-2331.63</v>
          </cell>
          <cell r="HT294">
            <v>-937.87</v>
          </cell>
          <cell r="HU294">
            <v>28468.87</v>
          </cell>
          <cell r="HV294">
            <v>0</v>
          </cell>
          <cell r="HW294">
            <v>28468.87</v>
          </cell>
          <cell r="HY294">
            <v>2.9614969312389472</v>
          </cell>
          <cell r="HZ294" t="e">
            <v>#DIV/0!</v>
          </cell>
          <cell r="IA294">
            <v>2.9614969312389472</v>
          </cell>
        </row>
        <row r="296">
          <cell r="B296" t="str">
            <v>72-10-160</v>
          </cell>
          <cell r="C296" t="str">
            <v>Premier-GTH00132</v>
          </cell>
          <cell r="D296" t="str">
            <v>Randle A Unit 12 13 14 15H CDP</v>
          </cell>
          <cell r="E296">
            <v>11351</v>
          </cell>
          <cell r="F296">
            <v>14114</v>
          </cell>
          <cell r="H296">
            <v>3.6406999999999998</v>
          </cell>
          <cell r="I296">
            <v>3.6406999999999998</v>
          </cell>
          <cell r="J296">
            <v>1.3744000000000001</v>
          </cell>
          <cell r="K296">
            <v>0.23730000000000001</v>
          </cell>
          <cell r="L296">
            <v>0.4536</v>
          </cell>
          <cell r="M296">
            <v>0.1356</v>
          </cell>
          <cell r="N296">
            <v>0.1356</v>
          </cell>
          <cell r="O296">
            <v>0.20449999999999999</v>
          </cell>
          <cell r="P296">
            <v>6.1817000000000002</v>
          </cell>
          <cell r="Q296">
            <v>0.66520000000000001</v>
          </cell>
          <cell r="R296">
            <v>1264.9000000000001</v>
          </cell>
          <cell r="T296" t="str">
            <v>PriceTableXTXNGL</v>
          </cell>
          <cell r="Y296">
            <v>41389</v>
          </cell>
          <cell r="Z296">
            <v>14.65</v>
          </cell>
          <cell r="AB296">
            <v>10800.66</v>
          </cell>
          <cell r="AC296">
            <v>13487.13</v>
          </cell>
          <cell r="AE296" t="str">
            <v>Yes</v>
          </cell>
          <cell r="AG296" t="str">
            <v>Yes</v>
          </cell>
          <cell r="AI296">
            <v>0.95</v>
          </cell>
          <cell r="AK296">
            <v>41128.379999999997</v>
          </cell>
          <cell r="AL296">
            <v>41128.379999999997</v>
          </cell>
          <cell r="AM296">
            <v>15526.367</v>
          </cell>
          <cell r="AN296">
            <v>2680.7379999999998</v>
          </cell>
          <cell r="AO296">
            <v>5124.2430000000004</v>
          </cell>
          <cell r="AP296">
            <v>1531.8510000000001</v>
          </cell>
          <cell r="AQ296">
            <v>1531.8510000000001</v>
          </cell>
          <cell r="AR296">
            <v>2310.2020000000002</v>
          </cell>
          <cell r="AS296">
            <v>110962.01199999999</v>
          </cell>
          <cell r="AU296">
            <v>39321.963000000003</v>
          </cell>
          <cell r="AV296">
            <v>39321.963000000003</v>
          </cell>
          <cell r="AW296">
            <v>14844.427</v>
          </cell>
          <cell r="AX296">
            <v>2562.9969999999998</v>
          </cell>
          <cell r="AY296">
            <v>4899.1790000000001</v>
          </cell>
          <cell r="AZ296">
            <v>1464.569</v>
          </cell>
          <cell r="BA296">
            <v>1464.569</v>
          </cell>
          <cell r="BB296">
            <v>2208.7350000000001</v>
          </cell>
          <cell r="BC296">
            <v>106088.40200000002</v>
          </cell>
          <cell r="BE296">
            <v>277.40699999999998</v>
          </cell>
          <cell r="BF296">
            <v>33270.682000000001</v>
          </cell>
          <cell r="BG296">
            <v>15219.776</v>
          </cell>
          <cell r="BH296">
            <v>2374.5030000000002</v>
          </cell>
          <cell r="BI296">
            <v>5451.89</v>
          </cell>
          <cell r="BJ296">
            <v>1499.163</v>
          </cell>
          <cell r="BK296">
            <v>1506.154</v>
          </cell>
          <cell r="BL296">
            <v>2318.8009999999999</v>
          </cell>
          <cell r="BM296">
            <v>61918.375999999997</v>
          </cell>
          <cell r="BO296">
            <v>277.40699999999998</v>
          </cell>
          <cell r="BP296">
            <v>33270.682999999997</v>
          </cell>
          <cell r="BQ296">
            <v>15219.776</v>
          </cell>
          <cell r="BR296">
            <v>2374.5039999999999</v>
          </cell>
          <cell r="BS296">
            <v>5451.8909999999996</v>
          </cell>
          <cell r="BT296">
            <v>1499.162</v>
          </cell>
          <cell r="BU296">
            <v>1506.153</v>
          </cell>
          <cell r="BV296">
            <v>2318.8020000000001</v>
          </cell>
          <cell r="BW296">
            <v>61918.377999999997</v>
          </cell>
          <cell r="CI296">
            <v>263.53699999999998</v>
          </cell>
          <cell r="CJ296">
            <v>31607.148000000001</v>
          </cell>
          <cell r="CK296">
            <v>14458.787</v>
          </cell>
          <cell r="CL296">
            <v>2255.7779999999998</v>
          </cell>
          <cell r="CM296">
            <v>5179.2960000000003</v>
          </cell>
          <cell r="CN296">
            <v>1424.2049999999999</v>
          </cell>
          <cell r="CO296">
            <v>1430.846</v>
          </cell>
          <cell r="CP296">
            <v>2202.8609999999999</v>
          </cell>
          <cell r="CQ296">
            <v>58822.457999999999</v>
          </cell>
          <cell r="CS296">
            <v>16.457000000000001</v>
          </cell>
          <cell r="CT296">
            <v>1251.1679999999999</v>
          </cell>
          <cell r="CU296">
            <v>555.60299999999995</v>
          </cell>
          <cell r="CV296">
            <v>72.975999999999999</v>
          </cell>
          <cell r="CW296">
            <v>173.92099999999999</v>
          </cell>
          <cell r="CX296">
            <v>41.226999999999997</v>
          </cell>
          <cell r="CY296">
            <v>41.789000000000001</v>
          </cell>
          <cell r="CZ296">
            <v>56.71</v>
          </cell>
          <cell r="DB296">
            <v>16.568999999999999</v>
          </cell>
          <cell r="DC296">
            <v>2207.1770000000001</v>
          </cell>
          <cell r="DD296">
            <v>1393.568</v>
          </cell>
          <cell r="DE296">
            <v>236.572</v>
          </cell>
          <cell r="DF296">
            <v>565.57899999999995</v>
          </cell>
          <cell r="DG296">
            <v>164.428</v>
          </cell>
          <cell r="DH296">
            <v>166.98699999999999</v>
          </cell>
          <cell r="DI296">
            <v>268.86500000000001</v>
          </cell>
          <cell r="DJ296">
            <v>5019.7449999999999</v>
          </cell>
          <cell r="DL296">
            <v>0.173902</v>
          </cell>
          <cell r="DM296">
            <v>0.173902</v>
          </cell>
          <cell r="DN296">
            <v>0.788246</v>
          </cell>
          <cell r="DO296">
            <v>1.126215</v>
          </cell>
          <cell r="DP296">
            <v>1.0925590000000001</v>
          </cell>
          <cell r="DQ296">
            <v>1.9415899999999999</v>
          </cell>
          <cell r="DS296">
            <v>48.24</v>
          </cell>
          <cell r="DT296">
            <v>5785.84</v>
          </cell>
          <cell r="DU296">
            <v>11996.93</v>
          </cell>
          <cell r="DV296">
            <v>2674.2</v>
          </cell>
          <cell r="DW296">
            <v>5956.51</v>
          </cell>
          <cell r="DX296">
            <v>2910.76</v>
          </cell>
          <cell r="DY296">
            <v>2924.33</v>
          </cell>
          <cell r="DZ296">
            <v>4502.16</v>
          </cell>
          <cell r="EA296">
            <v>36798.97</v>
          </cell>
          <cell r="EC296">
            <v>45.83</v>
          </cell>
          <cell r="ED296">
            <v>5496.55</v>
          </cell>
          <cell r="EE296">
            <v>11397.08</v>
          </cell>
          <cell r="EF296">
            <v>2540.4899999999998</v>
          </cell>
          <cell r="EG296">
            <v>5658.68</v>
          </cell>
          <cell r="EH296">
            <v>2765.22</v>
          </cell>
          <cell r="EI296">
            <v>2778.11</v>
          </cell>
          <cell r="EJ296">
            <v>4277.05</v>
          </cell>
          <cell r="EK296">
            <v>34959.01</v>
          </cell>
          <cell r="EM296">
            <v>259.61500000000001</v>
          </cell>
          <cell r="EN296">
            <v>262.06099999999998</v>
          </cell>
          <cell r="EP296">
            <v>294.23200000000003</v>
          </cell>
          <cell r="EQ296">
            <v>299.19099999999997</v>
          </cell>
          <cell r="ES296">
            <v>54.167000000000002</v>
          </cell>
          <cell r="ET296">
            <v>62.7</v>
          </cell>
          <cell r="EX296">
            <v>11296.833000000001</v>
          </cell>
          <cell r="EY296">
            <v>14051.3</v>
          </cell>
          <cell r="FA296">
            <v>2.6920000000000002</v>
          </cell>
          <cell r="FB296">
            <v>3.343</v>
          </cell>
          <cell r="FC296">
            <v>242.45</v>
          </cell>
          <cell r="FD296">
            <v>314.74</v>
          </cell>
          <cell r="FE296">
            <v>111.96599999999999</v>
          </cell>
          <cell r="FF296">
            <v>136.67500000000001</v>
          </cell>
          <cell r="FK296">
            <v>8470.3029999999999</v>
          </cell>
          <cell r="FL296">
            <v>8587.8510000000006</v>
          </cell>
          <cell r="FM296">
            <v>8516.6290000000008</v>
          </cell>
          <cell r="FN296">
            <v>189.2</v>
          </cell>
          <cell r="FO296">
            <v>89.709000000000003</v>
          </cell>
          <cell r="FP296">
            <v>987.62199999999996</v>
          </cell>
          <cell r="FQ296">
            <v>7321.32</v>
          </cell>
          <cell r="FR296">
            <v>6870.2810000000009</v>
          </cell>
          <cell r="FS296">
            <v>1717.57</v>
          </cell>
          <cell r="FU296">
            <v>9.6167000000000002E-2</v>
          </cell>
          <cell r="FV296">
            <v>-1357.3</v>
          </cell>
          <cell r="FY296">
            <v>0</v>
          </cell>
          <cell r="FZ296">
            <v>234.1</v>
          </cell>
          <cell r="GA296">
            <v>0.180313</v>
          </cell>
          <cell r="GB296">
            <v>-2046.73</v>
          </cell>
          <cell r="GE296">
            <v>0.36062699999999998</v>
          </cell>
          <cell r="GF296">
            <v>-5089.8900000000003</v>
          </cell>
          <cell r="GL296">
            <v>-169.31</v>
          </cell>
          <cell r="GN296">
            <v>-420.91</v>
          </cell>
          <cell r="GO296">
            <v>1.2500000000000001E-2</v>
          </cell>
          <cell r="GP296">
            <v>-735.28</v>
          </cell>
          <cell r="GQ296" t="str">
            <v>72-12-160</v>
          </cell>
          <cell r="GR296">
            <v>181</v>
          </cell>
          <cell r="GS296">
            <v>-200</v>
          </cell>
          <cell r="GT296">
            <v>0.08</v>
          </cell>
          <cell r="GU296">
            <v>-14.48</v>
          </cell>
          <cell r="GV296">
            <v>0</v>
          </cell>
          <cell r="GW296">
            <v>0</v>
          </cell>
          <cell r="GX296">
            <v>-2682.8</v>
          </cell>
          <cell r="GY296">
            <v>-7351.1</v>
          </cell>
          <cell r="GZ296">
            <v>-10033.9</v>
          </cell>
          <cell r="HB296">
            <v>5729.46</v>
          </cell>
          <cell r="HC296">
            <v>30654.57</v>
          </cell>
          <cell r="HE296">
            <v>1839.9599999999991</v>
          </cell>
          <cell r="HO296">
            <v>1718</v>
          </cell>
          <cell r="HP296">
            <v>1718</v>
          </cell>
          <cell r="HQ296">
            <v>0</v>
          </cell>
          <cell r="HR296">
            <v>5729.46</v>
          </cell>
          <cell r="HS296">
            <v>-420.91</v>
          </cell>
          <cell r="HT296">
            <v>-169.31</v>
          </cell>
          <cell r="HU296">
            <v>5139.24</v>
          </cell>
          <cell r="HV296">
            <v>0</v>
          </cell>
          <cell r="HW296">
            <v>5139.24</v>
          </cell>
          <cell r="HY296">
            <v>2.9914086146682188</v>
          </cell>
          <cell r="IA296">
            <v>2.9914086146682188</v>
          </cell>
        </row>
        <row r="297">
          <cell r="B297" t="str">
            <v>72-10-161</v>
          </cell>
          <cell r="C297" t="str">
            <v>Premier-GTH00132</v>
          </cell>
          <cell r="D297" t="str">
            <v>Randle B Unit 20 21 H CDP</v>
          </cell>
          <cell r="E297">
            <v>14845</v>
          </cell>
          <cell r="F297">
            <v>18433</v>
          </cell>
          <cell r="H297">
            <v>3.6303000000000001</v>
          </cell>
          <cell r="I297">
            <v>3.6303000000000001</v>
          </cell>
          <cell r="J297">
            <v>1.405</v>
          </cell>
          <cell r="K297">
            <v>0.23089999999999999</v>
          </cell>
          <cell r="L297">
            <v>0.45829999999999999</v>
          </cell>
          <cell r="M297">
            <v>0.12889999999999999</v>
          </cell>
          <cell r="N297">
            <v>0.13400000000000001</v>
          </cell>
          <cell r="O297">
            <v>0.19170000000000001</v>
          </cell>
          <cell r="P297">
            <v>6.1791</v>
          </cell>
          <cell r="Q297">
            <v>0.64339999999999997</v>
          </cell>
          <cell r="R297">
            <v>1263.9000000000001</v>
          </cell>
          <cell r="T297" t="str">
            <v>PriceTableXTXNGL</v>
          </cell>
          <cell r="Y297">
            <v>41388</v>
          </cell>
          <cell r="Z297">
            <v>14.65</v>
          </cell>
          <cell r="AB297">
            <v>14125.35</v>
          </cell>
          <cell r="AC297">
            <v>17614.302</v>
          </cell>
          <cell r="AE297" t="str">
            <v>Yes</v>
          </cell>
          <cell r="AG297" t="str">
            <v>Yes</v>
          </cell>
          <cell r="AI297">
            <v>0.95</v>
          </cell>
          <cell r="AK297">
            <v>53634.985000000001</v>
          </cell>
          <cell r="AL297">
            <v>53634.985000000001</v>
          </cell>
          <cell r="AM297">
            <v>20757.830999999998</v>
          </cell>
          <cell r="AN297">
            <v>3411.3760000000002</v>
          </cell>
          <cell r="AO297">
            <v>6771.0420000000004</v>
          </cell>
          <cell r="AP297">
            <v>1904.402</v>
          </cell>
          <cell r="AQ297">
            <v>1979.75</v>
          </cell>
          <cell r="AR297">
            <v>2832.2249999999999</v>
          </cell>
          <cell r="AS297">
            <v>144926.59599999999</v>
          </cell>
          <cell r="AU297">
            <v>51279.258000000002</v>
          </cell>
          <cell r="AV297">
            <v>51279.258000000002</v>
          </cell>
          <cell r="AW297">
            <v>19846.116999999998</v>
          </cell>
          <cell r="AX297">
            <v>3261.5430000000001</v>
          </cell>
          <cell r="AY297">
            <v>6473.6480000000001</v>
          </cell>
          <cell r="AZ297">
            <v>1820.758</v>
          </cell>
          <cell r="BA297">
            <v>1892.797</v>
          </cell>
          <cell r="BB297">
            <v>2707.83</v>
          </cell>
          <cell r="BC297">
            <v>138561.20899999997</v>
          </cell>
          <cell r="BE297">
            <v>361.76299999999998</v>
          </cell>
          <cell r="BF297">
            <v>43387.862999999998</v>
          </cell>
          <cell r="BG297">
            <v>20347.937000000002</v>
          </cell>
          <cell r="BH297">
            <v>3021.6759999999999</v>
          </cell>
          <cell r="BI297">
            <v>7203.9870000000001</v>
          </cell>
          <cell r="BJ297">
            <v>1863.7639999999999</v>
          </cell>
          <cell r="BK297">
            <v>1946.54</v>
          </cell>
          <cell r="BL297">
            <v>2842.768</v>
          </cell>
          <cell r="BM297">
            <v>80976.297999999981</v>
          </cell>
          <cell r="BO297">
            <v>361.76299999999998</v>
          </cell>
          <cell r="BP297">
            <v>43387.862999999998</v>
          </cell>
          <cell r="BQ297">
            <v>20347.937000000002</v>
          </cell>
          <cell r="BR297">
            <v>3021.6759999999999</v>
          </cell>
          <cell r="BS297">
            <v>7203.9870000000001</v>
          </cell>
          <cell r="BT297">
            <v>1863.7639999999999</v>
          </cell>
          <cell r="BU297">
            <v>1946.54</v>
          </cell>
          <cell r="BV297">
            <v>2842.768</v>
          </cell>
          <cell r="BW297">
            <v>80976.297999999981</v>
          </cell>
          <cell r="CI297">
            <v>343.67500000000001</v>
          </cell>
          <cell r="CJ297">
            <v>41218.47</v>
          </cell>
          <cell r="CK297">
            <v>19330.54</v>
          </cell>
          <cell r="CL297">
            <v>2870.5920000000001</v>
          </cell>
          <cell r="CM297">
            <v>6843.7879999999996</v>
          </cell>
          <cell r="CN297">
            <v>1770.576</v>
          </cell>
          <cell r="CO297">
            <v>1849.213</v>
          </cell>
          <cell r="CP297">
            <v>2700.63</v>
          </cell>
          <cell r="CQ297">
            <v>76927.484000000011</v>
          </cell>
          <cell r="CS297">
            <v>21.462</v>
          </cell>
          <cell r="CT297">
            <v>1631.6310000000001</v>
          </cell>
          <cell r="CU297">
            <v>742.80799999999999</v>
          </cell>
          <cell r="CV297">
            <v>92.866</v>
          </cell>
          <cell r="CW297">
            <v>229.815</v>
          </cell>
          <cell r="CX297">
            <v>51.253999999999998</v>
          </cell>
          <cell r="CY297">
            <v>54.008000000000003</v>
          </cell>
          <cell r="CZ297">
            <v>69.525000000000006</v>
          </cell>
          <cell r="DB297">
            <v>21.608000000000001</v>
          </cell>
          <cell r="DC297">
            <v>2878.3510000000001</v>
          </cell>
          <cell r="DD297">
            <v>1863.1179999999999</v>
          </cell>
          <cell r="DE297">
            <v>301.05</v>
          </cell>
          <cell r="DF297">
            <v>747.34199999999998</v>
          </cell>
          <cell r="DG297">
            <v>204.41800000000001</v>
          </cell>
          <cell r="DH297">
            <v>215.81299999999999</v>
          </cell>
          <cell r="DI297">
            <v>329.61900000000003</v>
          </cell>
          <cell r="DJ297">
            <v>6561.3189999999995</v>
          </cell>
          <cell r="DL297">
            <v>0.173902</v>
          </cell>
          <cell r="DM297">
            <v>0.173902</v>
          </cell>
          <cell r="DN297">
            <v>0.788246</v>
          </cell>
          <cell r="DO297">
            <v>1.126215</v>
          </cell>
          <cell r="DP297">
            <v>1.0925590000000001</v>
          </cell>
          <cell r="DQ297">
            <v>1.9415899999999999</v>
          </cell>
          <cell r="DS297">
            <v>62.91</v>
          </cell>
          <cell r="DT297">
            <v>7545.24</v>
          </cell>
          <cell r="DU297">
            <v>16039.18</v>
          </cell>
          <cell r="DV297">
            <v>3403.06</v>
          </cell>
          <cell r="DW297">
            <v>7870.78</v>
          </cell>
          <cell r="DX297">
            <v>3618.67</v>
          </cell>
          <cell r="DY297">
            <v>3779.38</v>
          </cell>
          <cell r="DZ297">
            <v>5519.49</v>
          </cell>
          <cell r="EA297">
            <v>47838.71</v>
          </cell>
          <cell r="EC297">
            <v>59.76</v>
          </cell>
          <cell r="ED297">
            <v>7167.98</v>
          </cell>
          <cell r="EE297">
            <v>15237.22</v>
          </cell>
          <cell r="EF297">
            <v>3232.91</v>
          </cell>
          <cell r="EG297">
            <v>7477.24</v>
          </cell>
          <cell r="EH297">
            <v>3437.74</v>
          </cell>
          <cell r="EI297">
            <v>3590.41</v>
          </cell>
          <cell r="EJ297">
            <v>5243.52</v>
          </cell>
          <cell r="EK297">
            <v>45446.78</v>
          </cell>
          <cell r="EM297">
            <v>339.05899999999997</v>
          </cell>
          <cell r="EN297">
            <v>342.255</v>
          </cell>
          <cell r="EP297">
            <v>384.26900000000001</v>
          </cell>
          <cell r="EQ297">
            <v>390.74599999999998</v>
          </cell>
          <cell r="ES297">
            <v>70.742999999999995</v>
          </cell>
          <cell r="ET297">
            <v>81.887</v>
          </cell>
          <cell r="EX297">
            <v>14774.257</v>
          </cell>
          <cell r="EY297">
            <v>18351.113000000001</v>
          </cell>
          <cell r="FA297">
            <v>3.5209999999999999</v>
          </cell>
          <cell r="FB297">
            <v>4.367</v>
          </cell>
          <cell r="FC297">
            <v>317.08100000000002</v>
          </cell>
          <cell r="FD297">
            <v>411.053</v>
          </cell>
          <cell r="FE297">
            <v>146.43199999999999</v>
          </cell>
          <cell r="FF297">
            <v>178.499</v>
          </cell>
          <cell r="FK297">
            <v>11056.793000000003</v>
          </cell>
          <cell r="FL297">
            <v>11210.235000000001</v>
          </cell>
          <cell r="FM297">
            <v>11117.264999999999</v>
          </cell>
          <cell r="FN297">
            <v>246.97300000000001</v>
          </cell>
          <cell r="FO297">
            <v>117.102</v>
          </cell>
          <cell r="FP297">
            <v>1289.202</v>
          </cell>
          <cell r="FQ297">
            <v>9556.9570000000003</v>
          </cell>
          <cell r="FR297">
            <v>8968.1880000000001</v>
          </cell>
          <cell r="FS297">
            <v>2242.047</v>
          </cell>
          <cell r="FU297">
            <v>9.6167000000000002E-2</v>
          </cell>
          <cell r="FV297">
            <v>-1772.65</v>
          </cell>
          <cell r="FY297">
            <v>0</v>
          </cell>
          <cell r="FZ297">
            <v>234.7</v>
          </cell>
          <cell r="GA297">
            <v>0.180313</v>
          </cell>
          <cell r="GB297">
            <v>-2676.75</v>
          </cell>
          <cell r="GE297">
            <v>0.36062699999999998</v>
          </cell>
          <cell r="GF297">
            <v>-6647.44</v>
          </cell>
          <cell r="GL297">
            <v>-220.94</v>
          </cell>
          <cell r="GN297">
            <v>-549.29</v>
          </cell>
          <cell r="GO297">
            <v>1.2500000000000001E-2</v>
          </cell>
          <cell r="GP297">
            <v>-961.59</v>
          </cell>
          <cell r="GQ297" t="str">
            <v>72-12-161</v>
          </cell>
          <cell r="GR297">
            <v>31</v>
          </cell>
          <cell r="GS297">
            <v>-200</v>
          </cell>
          <cell r="GT297">
            <v>0.08</v>
          </cell>
          <cell r="GU297">
            <v>-2.48</v>
          </cell>
          <cell r="GV297">
            <v>0</v>
          </cell>
          <cell r="GW297">
            <v>0</v>
          </cell>
          <cell r="GX297">
            <v>-3504.4700000000003</v>
          </cell>
          <cell r="GY297">
            <v>-9526.6699999999983</v>
          </cell>
          <cell r="GZ297">
            <v>-13031.14</v>
          </cell>
          <cell r="HB297">
            <v>7476.9699999999993</v>
          </cell>
          <cell r="HC297">
            <v>39892.61</v>
          </cell>
          <cell r="HE297">
            <v>2391.9300000000003</v>
          </cell>
          <cell r="HO297">
            <v>2242</v>
          </cell>
          <cell r="HP297">
            <v>2242</v>
          </cell>
          <cell r="HQ297">
            <v>0</v>
          </cell>
          <cell r="HR297">
            <v>7476.9699999999993</v>
          </cell>
          <cell r="HS297">
            <v>-549.29</v>
          </cell>
          <cell r="HT297">
            <v>-220.94</v>
          </cell>
          <cell r="HU297">
            <v>6706.74</v>
          </cell>
          <cell r="HV297">
            <v>0</v>
          </cell>
          <cell r="HW297">
            <v>6706.74</v>
          </cell>
          <cell r="HY297">
            <v>2.9914094558429971</v>
          </cell>
          <cell r="IA297">
            <v>2.9914094558429971</v>
          </cell>
        </row>
        <row r="298">
          <cell r="B298" t="str">
            <v>72-40-094</v>
          </cell>
          <cell r="C298" t="str">
            <v>Premier-GTH00132</v>
          </cell>
          <cell r="D298" t="str">
            <v>Randle CDP</v>
          </cell>
          <cell r="E298">
            <v>26615</v>
          </cell>
          <cell r="F298">
            <v>33102</v>
          </cell>
          <cell r="H298">
            <v>3.6482000000000001</v>
          </cell>
          <cell r="I298">
            <v>3.6482000000000001</v>
          </cell>
          <cell r="J298">
            <v>1.4269000000000001</v>
          </cell>
          <cell r="K298">
            <v>0.24629999999999999</v>
          </cell>
          <cell r="L298">
            <v>0.48380000000000001</v>
          </cell>
          <cell r="M298">
            <v>0.1414</v>
          </cell>
          <cell r="N298">
            <v>0.14560000000000001</v>
          </cell>
          <cell r="O298">
            <v>0.1333</v>
          </cell>
          <cell r="P298">
            <v>6.2255000000000003</v>
          </cell>
          <cell r="Q298">
            <v>0.59470000000000001</v>
          </cell>
          <cell r="R298">
            <v>1265.8</v>
          </cell>
          <cell r="T298" t="str">
            <v>PriceTableXTXNGL</v>
          </cell>
          <cell r="Y298">
            <v>41425</v>
          </cell>
          <cell r="Z298">
            <v>14.65</v>
          </cell>
          <cell r="AB298">
            <v>25324.571</v>
          </cell>
          <cell r="AC298">
            <v>31631.781999999999</v>
          </cell>
          <cell r="AE298" t="str">
            <v>Yes</v>
          </cell>
          <cell r="AG298" t="str">
            <v>Yes</v>
          </cell>
          <cell r="AI298">
            <v>0.95</v>
          </cell>
          <cell r="AK298">
            <v>96633.379000000001</v>
          </cell>
          <cell r="AL298">
            <v>96633.379000000001</v>
          </cell>
          <cell r="AM298">
            <v>37795.671999999999</v>
          </cell>
          <cell r="AN298">
            <v>6523.9849999999997</v>
          </cell>
          <cell r="AO298">
            <v>12814.876</v>
          </cell>
          <cell r="AP298">
            <v>3745.3980000000001</v>
          </cell>
          <cell r="AQ298">
            <v>3856.6469999999999</v>
          </cell>
          <cell r="AR298">
            <v>3530.8449999999998</v>
          </cell>
          <cell r="AS298">
            <v>261534.18099999995</v>
          </cell>
          <cell r="AU298">
            <v>92389.1</v>
          </cell>
          <cell r="AV298">
            <v>92389.1</v>
          </cell>
          <cell r="AW298">
            <v>36135.629999999997</v>
          </cell>
          <cell r="AX298">
            <v>6237.442</v>
          </cell>
          <cell r="AY298">
            <v>12252.027</v>
          </cell>
          <cell r="AZ298">
            <v>3580.8939999999998</v>
          </cell>
          <cell r="BA298">
            <v>3687.2579999999998</v>
          </cell>
          <cell r="BB298">
            <v>3375.7649999999999</v>
          </cell>
          <cell r="BC298">
            <v>250047.21600000004</v>
          </cell>
          <cell r="BE298">
            <v>651.78300000000002</v>
          </cell>
          <cell r="BF298">
            <v>78171.288</v>
          </cell>
          <cell r="BG298">
            <v>37049.339999999997</v>
          </cell>
          <cell r="BH298">
            <v>5778.7150000000001</v>
          </cell>
          <cell r="BI298">
            <v>13634.267</v>
          </cell>
          <cell r="BJ298">
            <v>3665.4749999999999</v>
          </cell>
          <cell r="BK298">
            <v>3791.9520000000002</v>
          </cell>
          <cell r="BL298">
            <v>3543.9879999999998</v>
          </cell>
          <cell r="BM298">
            <v>146286.80799999999</v>
          </cell>
          <cell r="BO298">
            <v>651.78300000000002</v>
          </cell>
          <cell r="BP298">
            <v>78171.288</v>
          </cell>
          <cell r="BQ298">
            <v>37049.339</v>
          </cell>
          <cell r="BR298">
            <v>5778.7139999999999</v>
          </cell>
          <cell r="BS298">
            <v>13634.266</v>
          </cell>
          <cell r="BT298">
            <v>3665.4740000000002</v>
          </cell>
          <cell r="BU298">
            <v>3791.953</v>
          </cell>
          <cell r="BV298">
            <v>3543.9879999999998</v>
          </cell>
          <cell r="BW298">
            <v>146286.80500000002</v>
          </cell>
          <cell r="CI298">
            <v>619.19399999999996</v>
          </cell>
          <cell r="CJ298">
            <v>74262.724000000002</v>
          </cell>
          <cell r="CK298">
            <v>35196.873</v>
          </cell>
          <cell r="CL298">
            <v>5489.7790000000005</v>
          </cell>
          <cell r="CM298">
            <v>12952.554</v>
          </cell>
          <cell r="CN298">
            <v>3482.201</v>
          </cell>
          <cell r="CO298">
            <v>3602.3539999999998</v>
          </cell>
          <cell r="CP298">
            <v>3366.7890000000002</v>
          </cell>
          <cell r="CQ298">
            <v>138972.46799999996</v>
          </cell>
          <cell r="CS298">
            <v>38.667999999999999</v>
          </cell>
          <cell r="CT298">
            <v>2939.6869999999999</v>
          </cell>
          <cell r="CU298">
            <v>1352.498</v>
          </cell>
          <cell r="CV298">
            <v>177.59800000000001</v>
          </cell>
          <cell r="CW298">
            <v>434.947</v>
          </cell>
          <cell r="CX298">
            <v>100.80200000000001</v>
          </cell>
          <cell r="CY298">
            <v>105.21</v>
          </cell>
          <cell r="CZ298">
            <v>86.674000000000007</v>
          </cell>
          <cell r="DB298">
            <v>38.93</v>
          </cell>
          <cell r="DC298">
            <v>5185.8829999999998</v>
          </cell>
          <cell r="DD298">
            <v>3392.3490000000002</v>
          </cell>
          <cell r="DE298">
            <v>575.73299999999995</v>
          </cell>
          <cell r="DF298">
            <v>1414.4190000000001</v>
          </cell>
          <cell r="DG298">
            <v>402.029</v>
          </cell>
          <cell r="DH298">
            <v>420.41399999999999</v>
          </cell>
          <cell r="DI298">
            <v>410.92500000000001</v>
          </cell>
          <cell r="DJ298">
            <v>11840.682000000001</v>
          </cell>
          <cell r="DL298">
            <v>0.173902</v>
          </cell>
          <cell r="DM298">
            <v>0.173902</v>
          </cell>
          <cell r="DN298">
            <v>0.788246</v>
          </cell>
          <cell r="DO298">
            <v>1.126215</v>
          </cell>
          <cell r="DP298">
            <v>1.0925590000000001</v>
          </cell>
          <cell r="DQ298">
            <v>1.9415899999999999</v>
          </cell>
          <cell r="DS298">
            <v>113.35</v>
          </cell>
          <cell r="DT298">
            <v>13594.14</v>
          </cell>
          <cell r="DU298">
            <v>29203.99</v>
          </cell>
          <cell r="DV298">
            <v>6508.08</v>
          </cell>
          <cell r="DW298">
            <v>14896.24</v>
          </cell>
          <cell r="DX298">
            <v>7116.85</v>
          </cell>
          <cell r="DY298">
            <v>7362.42</v>
          </cell>
          <cell r="DZ298">
            <v>6880.97</v>
          </cell>
          <cell r="EA298">
            <v>85676.040000000008</v>
          </cell>
          <cell r="EC298">
            <v>107.68</v>
          </cell>
          <cell r="ED298">
            <v>12914.43</v>
          </cell>
          <cell r="EE298">
            <v>27743.79</v>
          </cell>
          <cell r="EF298">
            <v>6182.68</v>
          </cell>
          <cell r="EG298">
            <v>14151.43</v>
          </cell>
          <cell r="EH298">
            <v>6761.01</v>
          </cell>
          <cell r="EI298">
            <v>6994.3</v>
          </cell>
          <cell r="EJ298">
            <v>6536.92</v>
          </cell>
          <cell r="EK298">
            <v>81392.240000000005</v>
          </cell>
          <cell r="EM298">
            <v>608.88199999999995</v>
          </cell>
          <cell r="EN298">
            <v>614.62</v>
          </cell>
          <cell r="EP298">
            <v>690.072</v>
          </cell>
          <cell r="EQ298">
            <v>701.70299999999997</v>
          </cell>
          <cell r="ES298">
            <v>127.039</v>
          </cell>
          <cell r="ET298">
            <v>147.05199999999999</v>
          </cell>
          <cell r="EX298">
            <v>26487.960999999999</v>
          </cell>
          <cell r="EY298">
            <v>32954.947999999997</v>
          </cell>
          <cell r="FA298">
            <v>6.3129999999999997</v>
          </cell>
          <cell r="FB298">
            <v>7.8419999999999996</v>
          </cell>
          <cell r="FC298">
            <v>568.47799999999995</v>
          </cell>
          <cell r="FD298">
            <v>738.17</v>
          </cell>
          <cell r="FE298">
            <v>262.53100000000001</v>
          </cell>
          <cell r="FF298">
            <v>320.548</v>
          </cell>
          <cell r="FK298">
            <v>19797.942999999996</v>
          </cell>
          <cell r="FL298">
            <v>20072.690999999999</v>
          </cell>
          <cell r="FM298">
            <v>19906.222000000002</v>
          </cell>
          <cell r="FN298">
            <v>442.22300000000001</v>
          </cell>
          <cell r="FO298">
            <v>209.68</v>
          </cell>
          <cell r="FP298">
            <v>2308.404</v>
          </cell>
          <cell r="FQ298">
            <v>17112.384999999998</v>
          </cell>
          <cell r="FR298">
            <v>16058.152999999998</v>
          </cell>
          <cell r="FS298">
            <v>4014.538</v>
          </cell>
          <cell r="FU298">
            <v>9.6167000000000002E-2</v>
          </cell>
          <cell r="FV298">
            <v>-3183.32</v>
          </cell>
          <cell r="FY298">
            <v>0</v>
          </cell>
          <cell r="FZ298">
            <v>242.1</v>
          </cell>
          <cell r="GA298">
            <v>0.180313</v>
          </cell>
          <cell r="GB298">
            <v>-4799.03</v>
          </cell>
          <cell r="GE298">
            <v>0.36062699999999998</v>
          </cell>
          <cell r="GF298">
            <v>-11937.47</v>
          </cell>
          <cell r="GL298">
            <v>-395.67</v>
          </cell>
          <cell r="GN298">
            <v>-983.68</v>
          </cell>
          <cell r="GO298">
            <v>1.2500000000000001E-2</v>
          </cell>
          <cell r="GP298">
            <v>-1737.16</v>
          </cell>
          <cell r="GQ298" t="str">
            <v>72-41-094</v>
          </cell>
          <cell r="GR298">
            <v>0</v>
          </cell>
          <cell r="GS298">
            <v>-200</v>
          </cell>
          <cell r="GT298">
            <v>0.08</v>
          </cell>
          <cell r="GU298">
            <v>0</v>
          </cell>
          <cell r="GV298">
            <v>0</v>
          </cell>
          <cell r="GW298">
            <v>0</v>
          </cell>
          <cell r="GX298">
            <v>-6299.83</v>
          </cell>
          <cell r="GY298">
            <v>-16936.5</v>
          </cell>
          <cell r="GZ298">
            <v>-23236.329999999998</v>
          </cell>
          <cell r="HB298">
            <v>13389.87</v>
          </cell>
          <cell r="HC298">
            <v>71545.78</v>
          </cell>
          <cell r="HE298">
            <v>4283.8000000000029</v>
          </cell>
          <cell r="HO298">
            <v>4015</v>
          </cell>
          <cell r="HP298">
            <v>4015</v>
          </cell>
          <cell r="HQ298">
            <v>0</v>
          </cell>
          <cell r="HR298">
            <v>13389.87</v>
          </cell>
          <cell r="HS298">
            <v>-983.68</v>
          </cell>
          <cell r="HT298">
            <v>-395.67</v>
          </cell>
          <cell r="HU298">
            <v>12010.52</v>
          </cell>
          <cell r="HV298">
            <v>0</v>
          </cell>
          <cell r="HW298">
            <v>12010.52</v>
          </cell>
          <cell r="HY298">
            <v>2.991412204234122</v>
          </cell>
          <cell r="IA298">
            <v>2.991412204234122</v>
          </cell>
        </row>
        <row r="299">
          <cell r="B299" t="str">
            <v>72-40-134</v>
          </cell>
          <cell r="C299" t="str">
            <v>Premier-GTH00132</v>
          </cell>
          <cell r="D299" t="str">
            <v>Randall 3H,4H,5H &amp; 6H CDP</v>
          </cell>
          <cell r="E299">
            <v>12058</v>
          </cell>
          <cell r="F299">
            <v>14662</v>
          </cell>
          <cell r="H299">
            <v>3.4037999999999999</v>
          </cell>
          <cell r="I299">
            <v>3.4037999999999999</v>
          </cell>
          <cell r="J299">
            <v>1.2202999999999999</v>
          </cell>
          <cell r="K299">
            <v>0.21740000000000001</v>
          </cell>
          <cell r="L299">
            <v>0.39829999999999999</v>
          </cell>
          <cell r="M299">
            <v>0.1278</v>
          </cell>
          <cell r="N299">
            <v>0.1328</v>
          </cell>
          <cell r="O299">
            <v>0.16700000000000001</v>
          </cell>
          <cell r="P299">
            <v>5.6673999999999998</v>
          </cell>
          <cell r="Q299">
            <v>0.65280000000000005</v>
          </cell>
          <cell r="R299">
            <v>1237.5999999999999</v>
          </cell>
          <cell r="T299" t="str">
            <v>PriceTableXTXNGL</v>
          </cell>
          <cell r="Y299">
            <v>41447</v>
          </cell>
          <cell r="Z299">
            <v>14.65</v>
          </cell>
          <cell r="AB299">
            <v>11474.597</v>
          </cell>
          <cell r="AC299">
            <v>14010.790999999999</v>
          </cell>
          <cell r="AE299" t="str">
            <v>Yes</v>
          </cell>
          <cell r="AG299" t="str">
            <v>Yes</v>
          </cell>
          <cell r="AI299">
            <v>0.95</v>
          </cell>
          <cell r="AK299">
            <v>40851.489000000001</v>
          </cell>
          <cell r="AL299">
            <v>40851.489000000001</v>
          </cell>
          <cell r="AM299">
            <v>14645.710999999999</v>
          </cell>
          <cell r="AN299">
            <v>2609.1759999999999</v>
          </cell>
          <cell r="AO299">
            <v>4780.2889999999998</v>
          </cell>
          <cell r="AP299">
            <v>1533.8209999999999</v>
          </cell>
          <cell r="AQ299">
            <v>1593.83</v>
          </cell>
          <cell r="AR299">
            <v>2004.289</v>
          </cell>
          <cell r="AS299">
            <v>108870.09400000001</v>
          </cell>
          <cell r="AU299">
            <v>39057.233</v>
          </cell>
          <cell r="AV299">
            <v>39057.233</v>
          </cell>
          <cell r="AW299">
            <v>14002.450999999999</v>
          </cell>
          <cell r="AX299">
            <v>2494.5770000000002</v>
          </cell>
          <cell r="AY299">
            <v>4570.3320000000003</v>
          </cell>
          <cell r="AZ299">
            <v>1466.453</v>
          </cell>
          <cell r="BA299">
            <v>1523.826</v>
          </cell>
          <cell r="BB299">
            <v>1916.258</v>
          </cell>
          <cell r="BC299">
            <v>104088.363</v>
          </cell>
          <cell r="BE299">
            <v>275.53899999999999</v>
          </cell>
          <cell r="BF299">
            <v>33046.692000000003</v>
          </cell>
          <cell r="BG299">
            <v>14356.51</v>
          </cell>
          <cell r="BH299">
            <v>2311.116</v>
          </cell>
          <cell r="BI299">
            <v>5085.9440000000004</v>
          </cell>
          <cell r="BJ299">
            <v>1501.0909999999999</v>
          </cell>
          <cell r="BK299">
            <v>1567.0940000000001</v>
          </cell>
          <cell r="BL299">
            <v>2011.75</v>
          </cell>
          <cell r="BM299">
            <v>60155.736000000004</v>
          </cell>
          <cell r="BO299">
            <v>275.53899999999999</v>
          </cell>
          <cell r="BP299">
            <v>33046.692999999999</v>
          </cell>
          <cell r="BQ299">
            <v>14356.511</v>
          </cell>
          <cell r="BR299">
            <v>2311.1149999999998</v>
          </cell>
          <cell r="BS299">
            <v>5085.9440000000004</v>
          </cell>
          <cell r="BT299">
            <v>1501.09</v>
          </cell>
          <cell r="BU299">
            <v>1567.0930000000001</v>
          </cell>
          <cell r="BV299">
            <v>2011.75</v>
          </cell>
          <cell r="BW299">
            <v>60155.734999999993</v>
          </cell>
          <cell r="CI299">
            <v>261.762</v>
          </cell>
          <cell r="CJ299">
            <v>31394.357</v>
          </cell>
          <cell r="CK299">
            <v>13638.684999999999</v>
          </cell>
          <cell r="CL299">
            <v>2195.56</v>
          </cell>
          <cell r="CM299">
            <v>4831.6469999999999</v>
          </cell>
          <cell r="CN299">
            <v>1426.0360000000001</v>
          </cell>
          <cell r="CO299">
            <v>1488.739</v>
          </cell>
          <cell r="CP299">
            <v>1911.163</v>
          </cell>
          <cell r="CQ299">
            <v>57147.948999999993</v>
          </cell>
          <cell r="CS299">
            <v>16.347000000000001</v>
          </cell>
          <cell r="CT299">
            <v>1242.7439999999999</v>
          </cell>
          <cell r="CU299">
            <v>524.08900000000006</v>
          </cell>
          <cell r="CV299">
            <v>71.028000000000006</v>
          </cell>
          <cell r="CW299">
            <v>162.24700000000001</v>
          </cell>
          <cell r="CX299">
            <v>41.28</v>
          </cell>
          <cell r="CY299">
            <v>43.48</v>
          </cell>
          <cell r="CZ299">
            <v>49.201000000000001</v>
          </cell>
          <cell r="DB299">
            <v>16.457999999999998</v>
          </cell>
          <cell r="DC299">
            <v>2192.3180000000002</v>
          </cell>
          <cell r="DD299">
            <v>1314.5250000000001</v>
          </cell>
          <cell r="DE299">
            <v>230.256</v>
          </cell>
          <cell r="DF299">
            <v>527.61599999999999</v>
          </cell>
          <cell r="DG299">
            <v>164.64</v>
          </cell>
          <cell r="DH299">
            <v>173.744</v>
          </cell>
          <cell r="DI299">
            <v>233.262</v>
          </cell>
          <cell r="DJ299">
            <v>4852.8190000000004</v>
          </cell>
          <cell r="DL299">
            <v>0.173902</v>
          </cell>
          <cell r="DM299">
            <v>0.173902</v>
          </cell>
          <cell r="DN299">
            <v>0.788246</v>
          </cell>
          <cell r="DO299">
            <v>1.126215</v>
          </cell>
          <cell r="DP299">
            <v>1.0925590000000001</v>
          </cell>
          <cell r="DQ299">
            <v>1.9415899999999999</v>
          </cell>
          <cell r="DS299">
            <v>47.92</v>
          </cell>
          <cell r="DT299">
            <v>5746.89</v>
          </cell>
          <cell r="DU299">
            <v>11316.46</v>
          </cell>
          <cell r="DV299">
            <v>2602.81</v>
          </cell>
          <cell r="DW299">
            <v>5556.69</v>
          </cell>
          <cell r="DX299">
            <v>2914.5</v>
          </cell>
          <cell r="DY299">
            <v>3042.65</v>
          </cell>
          <cell r="DZ299">
            <v>3905.99</v>
          </cell>
          <cell r="EA299">
            <v>35133.910000000003</v>
          </cell>
          <cell r="EC299">
            <v>45.52</v>
          </cell>
          <cell r="ED299">
            <v>5459.55</v>
          </cell>
          <cell r="EE299">
            <v>10750.64</v>
          </cell>
          <cell r="EF299">
            <v>2472.67</v>
          </cell>
          <cell r="EG299">
            <v>5278.86</v>
          </cell>
          <cell r="EH299">
            <v>2768.78</v>
          </cell>
          <cell r="EI299">
            <v>2890.52</v>
          </cell>
          <cell r="EJ299">
            <v>3710.69</v>
          </cell>
          <cell r="EK299">
            <v>33377.229999999996</v>
          </cell>
          <cell r="EM299">
            <v>269.69499999999999</v>
          </cell>
          <cell r="EN299">
            <v>272.23700000000002</v>
          </cell>
          <cell r="EP299">
            <v>305.65600000000001</v>
          </cell>
          <cell r="EQ299">
            <v>310.80799999999999</v>
          </cell>
          <cell r="ES299">
            <v>56.269999999999996</v>
          </cell>
          <cell r="ET299">
            <v>65.134</v>
          </cell>
          <cell r="EX299">
            <v>12001.73</v>
          </cell>
          <cell r="EY299">
            <v>14596.866</v>
          </cell>
          <cell r="FA299">
            <v>2.86</v>
          </cell>
          <cell r="FB299">
            <v>3.4729999999999999</v>
          </cell>
          <cell r="FC299">
            <v>257.57799999999997</v>
          </cell>
          <cell r="FD299">
            <v>326.96100000000001</v>
          </cell>
          <cell r="FE299">
            <v>118.953</v>
          </cell>
          <cell r="FF299">
            <v>141.982</v>
          </cell>
          <cell r="FK299">
            <v>9161.0019999999986</v>
          </cell>
          <cell r="FL299">
            <v>9288.1350000000002</v>
          </cell>
          <cell r="FM299">
            <v>9211.1059999999998</v>
          </cell>
          <cell r="FN299">
            <v>204.62799999999999</v>
          </cell>
          <cell r="FO299">
            <v>97.024000000000001</v>
          </cell>
          <cell r="FP299">
            <v>1068.1559999999999</v>
          </cell>
          <cell r="FQ299">
            <v>7918.3270000000002</v>
          </cell>
          <cell r="FR299">
            <v>7430.5079999999998</v>
          </cell>
          <cell r="FS299">
            <v>1857.627</v>
          </cell>
          <cell r="FU299">
            <v>9.6167000000000002E-2</v>
          </cell>
          <cell r="FV299">
            <v>-1410</v>
          </cell>
          <cell r="FY299">
            <v>0</v>
          </cell>
          <cell r="FZ299">
            <v>228</v>
          </cell>
          <cell r="GA299">
            <v>0.180313</v>
          </cell>
          <cell r="GB299">
            <v>-2174.21</v>
          </cell>
          <cell r="GE299">
            <v>0.36062699999999998</v>
          </cell>
          <cell r="GF299">
            <v>-5287.51</v>
          </cell>
          <cell r="GL299">
            <v>-183.1</v>
          </cell>
          <cell r="GN299">
            <v>-455.21</v>
          </cell>
          <cell r="GO299">
            <v>1.2500000000000001E-2</v>
          </cell>
          <cell r="GP299">
            <v>-714.35</v>
          </cell>
          <cell r="GQ299" t="str">
            <v>72-41-134</v>
          </cell>
          <cell r="GR299">
            <v>0</v>
          </cell>
          <cell r="GS299">
            <v>-200</v>
          </cell>
          <cell r="GT299">
            <v>0.08</v>
          </cell>
          <cell r="GU299">
            <v>0</v>
          </cell>
          <cell r="GV299">
            <v>0</v>
          </cell>
          <cell r="GW299">
            <v>0</v>
          </cell>
          <cell r="GX299">
            <v>-2762.66</v>
          </cell>
          <cell r="GY299">
            <v>-7661.72</v>
          </cell>
          <cell r="GZ299">
            <v>-10424.380000000001</v>
          </cell>
          <cell r="HB299">
            <v>6196.35</v>
          </cell>
          <cell r="HC299">
            <v>29149.199999999997</v>
          </cell>
          <cell r="HE299">
            <v>1756.6800000000076</v>
          </cell>
          <cell r="HO299">
            <v>1858</v>
          </cell>
          <cell r="HP299">
            <v>1858</v>
          </cell>
          <cell r="HQ299">
            <v>0</v>
          </cell>
          <cell r="HR299">
            <v>6196.35</v>
          </cell>
          <cell r="HS299">
            <v>-455.21</v>
          </cell>
          <cell r="HT299">
            <v>-183.1</v>
          </cell>
          <cell r="HU299">
            <v>5558.04</v>
          </cell>
          <cell r="HV299">
            <v>0</v>
          </cell>
          <cell r="HW299">
            <v>5558.04</v>
          </cell>
          <cell r="HY299">
            <v>2.9914101184068893</v>
          </cell>
          <cell r="IA299">
            <v>2.9914101184068893</v>
          </cell>
        </row>
        <row r="301">
          <cell r="B301" t="str">
            <v>72-40-018</v>
          </cell>
          <cell r="C301" t="str">
            <v>Premier-GTH00187</v>
          </cell>
          <cell r="D301" t="str">
            <v>Behrens MM1</v>
          </cell>
          <cell r="E301">
            <v>9274</v>
          </cell>
          <cell r="F301">
            <v>11425</v>
          </cell>
          <cell r="H301">
            <v>3.4573999999999998</v>
          </cell>
          <cell r="I301">
            <v>3.4573999999999998</v>
          </cell>
          <cell r="J301">
            <v>1.31</v>
          </cell>
          <cell r="K301">
            <v>0.21809999999999999</v>
          </cell>
          <cell r="L301">
            <v>0.43959999999999999</v>
          </cell>
          <cell r="M301">
            <v>0.14050000000000001</v>
          </cell>
          <cell r="N301">
            <v>0.15690000000000001</v>
          </cell>
          <cell r="O301">
            <v>0.1696</v>
          </cell>
          <cell r="P301">
            <v>5.8921000000000001</v>
          </cell>
          <cell r="Q301">
            <v>0.4642</v>
          </cell>
          <cell r="R301">
            <v>1253.8</v>
          </cell>
          <cell r="T301" t="str">
            <v>PriceTableXTXNGL</v>
          </cell>
          <cell r="Y301">
            <v>41410</v>
          </cell>
          <cell r="Z301">
            <v>14.65</v>
          </cell>
          <cell r="AB301">
            <v>8824.7510000000002</v>
          </cell>
          <cell r="AC301">
            <v>10917.561</v>
          </cell>
          <cell r="AE301" t="str">
            <v>Yes</v>
          </cell>
          <cell r="AG301" t="str">
            <v>Yes</v>
          </cell>
          <cell r="AI301">
            <v>0.95</v>
          </cell>
          <cell r="AK301">
            <v>31912.330999999998</v>
          </cell>
          <cell r="AL301">
            <v>31912.330999999998</v>
          </cell>
          <cell r="AM301">
            <v>12091.5</v>
          </cell>
          <cell r="AN301">
            <v>2013.096</v>
          </cell>
          <cell r="AO301">
            <v>4057.5749999999998</v>
          </cell>
          <cell r="AP301">
            <v>1296.836</v>
          </cell>
          <cell r="AQ301">
            <v>1448.211</v>
          </cell>
          <cell r="AR301">
            <v>1565.434</v>
          </cell>
          <cell r="AS301">
            <v>86297.313999999984</v>
          </cell>
          <cell r="AU301">
            <v>30510.694</v>
          </cell>
          <cell r="AV301">
            <v>30510.694</v>
          </cell>
          <cell r="AW301">
            <v>11560.424000000001</v>
          </cell>
          <cell r="AX301">
            <v>1924.6780000000001</v>
          </cell>
          <cell r="AY301">
            <v>3879.3609999999999</v>
          </cell>
          <cell r="AZ301">
            <v>1239.8779999999999</v>
          </cell>
          <cell r="BA301">
            <v>1384.6030000000001</v>
          </cell>
          <cell r="BB301">
            <v>1496.6780000000001</v>
          </cell>
          <cell r="BC301">
            <v>82507.010000000009</v>
          </cell>
          <cell r="BE301">
            <v>215.24600000000001</v>
          </cell>
          <cell r="BF301">
            <v>25815.385999999999</v>
          </cell>
          <cell r="BG301">
            <v>11852.735000000001</v>
          </cell>
          <cell r="BH301">
            <v>1783.1289999999999</v>
          </cell>
          <cell r="BI301">
            <v>4317.0190000000002</v>
          </cell>
          <cell r="BJ301">
            <v>1269.163</v>
          </cell>
          <cell r="BK301">
            <v>1423.9169999999999</v>
          </cell>
          <cell r="BL301">
            <v>1571.261</v>
          </cell>
          <cell r="BM301">
            <v>48247.856</v>
          </cell>
          <cell r="BO301">
            <v>215.24600000000001</v>
          </cell>
          <cell r="BP301">
            <v>25815.385999999999</v>
          </cell>
          <cell r="BQ301">
            <v>11852.736000000001</v>
          </cell>
          <cell r="BR301">
            <v>1783.1289999999999</v>
          </cell>
          <cell r="BS301">
            <v>4317.0200000000004</v>
          </cell>
          <cell r="BT301">
            <v>1269.164</v>
          </cell>
          <cell r="BU301">
            <v>1423.9169999999999</v>
          </cell>
          <cell r="BV301">
            <v>1571.261</v>
          </cell>
          <cell r="BW301">
            <v>48247.859000000004</v>
          </cell>
          <cell r="CI301">
            <v>204.48400000000001</v>
          </cell>
          <cell r="CJ301">
            <v>24524.616999999998</v>
          </cell>
          <cell r="CK301">
            <v>11260.098</v>
          </cell>
          <cell r="CL301">
            <v>1693.973</v>
          </cell>
          <cell r="CM301">
            <v>4101.1679999999997</v>
          </cell>
          <cell r="CN301">
            <v>1205.7049999999999</v>
          </cell>
          <cell r="CO301">
            <v>1352.721</v>
          </cell>
          <cell r="CP301">
            <v>1492.6980000000001</v>
          </cell>
          <cell r="CQ301">
            <v>45835.463999999993</v>
          </cell>
          <cell r="CS301">
            <v>12.77</v>
          </cell>
          <cell r="CT301">
            <v>970.80600000000004</v>
          </cell>
          <cell r="CU301">
            <v>432.68799999999999</v>
          </cell>
          <cell r="CV301">
            <v>54.801000000000002</v>
          </cell>
          <cell r="CW301">
            <v>137.71700000000001</v>
          </cell>
          <cell r="CX301">
            <v>34.902000000000001</v>
          </cell>
          <cell r="CY301">
            <v>39.506999999999998</v>
          </cell>
          <cell r="CZ301">
            <v>38.427999999999997</v>
          </cell>
          <cell r="DB301">
            <v>12.856</v>
          </cell>
          <cell r="DC301">
            <v>1712.5930000000001</v>
          </cell>
          <cell r="DD301">
            <v>1085.2719999999999</v>
          </cell>
          <cell r="DE301">
            <v>177.65299999999999</v>
          </cell>
          <cell r="DF301">
            <v>447.84800000000001</v>
          </cell>
          <cell r="DG301">
            <v>139.202</v>
          </cell>
          <cell r="DH301">
            <v>157.87</v>
          </cell>
          <cell r="DI301">
            <v>182.18799999999999</v>
          </cell>
          <cell r="DJ301">
            <v>3915.482</v>
          </cell>
          <cell r="DL301">
            <v>0.173902</v>
          </cell>
          <cell r="DM301">
            <v>0.173902</v>
          </cell>
          <cell r="DN301">
            <v>0.788246</v>
          </cell>
          <cell r="DO301">
            <v>1.126215</v>
          </cell>
          <cell r="DP301">
            <v>1.0925590000000001</v>
          </cell>
          <cell r="DQ301">
            <v>1.9415899999999999</v>
          </cell>
          <cell r="DS301">
            <v>37.43</v>
          </cell>
          <cell r="DT301">
            <v>4489.3500000000004</v>
          </cell>
          <cell r="DU301">
            <v>9342.8700000000008</v>
          </cell>
          <cell r="DV301">
            <v>2008.19</v>
          </cell>
          <cell r="DW301">
            <v>4716.6000000000004</v>
          </cell>
          <cell r="DX301">
            <v>2464.19</v>
          </cell>
          <cell r="DY301">
            <v>2764.66</v>
          </cell>
          <cell r="DZ301">
            <v>3050.74</v>
          </cell>
          <cell r="EA301">
            <v>28874.03</v>
          </cell>
          <cell r="EC301">
            <v>35.56</v>
          </cell>
          <cell r="ED301">
            <v>4264.88</v>
          </cell>
          <cell r="EE301">
            <v>8875.73</v>
          </cell>
          <cell r="EF301">
            <v>1907.78</v>
          </cell>
          <cell r="EG301">
            <v>4480.7700000000004</v>
          </cell>
          <cell r="EH301">
            <v>2340.98</v>
          </cell>
          <cell r="EI301">
            <v>2626.43</v>
          </cell>
          <cell r="EJ301">
            <v>2898.2</v>
          </cell>
          <cell r="EK301">
            <v>27430.33</v>
          </cell>
          <cell r="EM301">
            <v>210.15299999999999</v>
          </cell>
          <cell r="EN301">
            <v>212.13400000000001</v>
          </cell>
          <cell r="EP301">
            <v>238.17500000000001</v>
          </cell>
          <cell r="EQ301">
            <v>242.18899999999999</v>
          </cell>
          <cell r="ES301">
            <v>43.847000000000001</v>
          </cell>
          <cell r="ET301">
            <v>50.753999999999998</v>
          </cell>
          <cell r="EX301">
            <v>9230.1530000000002</v>
          </cell>
          <cell r="EY301">
            <v>11374.245999999999</v>
          </cell>
          <cell r="FA301">
            <v>2.2000000000000002</v>
          </cell>
          <cell r="FB301">
            <v>2.706</v>
          </cell>
          <cell r="FC301">
            <v>198.095</v>
          </cell>
          <cell r="FD301">
            <v>254.77600000000001</v>
          </cell>
          <cell r="FE301">
            <v>91.483000000000004</v>
          </cell>
          <cell r="FF301">
            <v>110.636</v>
          </cell>
          <cell r="FK301">
            <v>7004.4409999999989</v>
          </cell>
          <cell r="FL301">
            <v>7101.6459999999997</v>
          </cell>
          <cell r="FM301">
            <v>7042.75</v>
          </cell>
          <cell r="FN301">
            <v>156.45699999999999</v>
          </cell>
          <cell r="FO301">
            <v>74.183999999999997</v>
          </cell>
          <cell r="FP301">
            <v>816.70500000000004</v>
          </cell>
          <cell r="FQ301">
            <v>6054.3</v>
          </cell>
          <cell r="FR301">
            <v>5681.317</v>
          </cell>
          <cell r="FS301">
            <v>1420.329</v>
          </cell>
          <cell r="FU301">
            <v>0.10531699999999999</v>
          </cell>
          <cell r="FV301">
            <v>-1203.25</v>
          </cell>
          <cell r="FY301">
            <v>0</v>
          </cell>
          <cell r="FZ301">
            <v>216.7</v>
          </cell>
          <cell r="GA301">
            <v>0.19747000000000001</v>
          </cell>
          <cell r="GB301">
            <v>-1831.34</v>
          </cell>
          <cell r="GE301">
            <v>0.39494200000000002</v>
          </cell>
          <cell r="GF301">
            <v>-4512.21</v>
          </cell>
          <cell r="GL301">
            <v>-139.94</v>
          </cell>
          <cell r="GN301">
            <v>-347.9</v>
          </cell>
          <cell r="GO301">
            <v>1.2500000000000001E-2</v>
          </cell>
          <cell r="GP301">
            <v>-572.94000000000005</v>
          </cell>
          <cell r="GQ301" t="str">
            <v>72-10-035</v>
          </cell>
          <cell r="GR301">
            <v>83</v>
          </cell>
          <cell r="GS301">
            <v>-200</v>
          </cell>
          <cell r="GT301">
            <v>0.08</v>
          </cell>
          <cell r="GU301">
            <v>-6.64</v>
          </cell>
          <cell r="GV301">
            <v>0</v>
          </cell>
          <cell r="GW301">
            <v>0</v>
          </cell>
          <cell r="GX301">
            <v>-2264.0300000000002</v>
          </cell>
          <cell r="GY301">
            <v>-6550.1900000000005</v>
          </cell>
          <cell r="GZ301">
            <v>-8814.2199999999993</v>
          </cell>
          <cell r="HB301">
            <v>4735.6399999999994</v>
          </cell>
          <cell r="HC301">
            <v>23351.75</v>
          </cell>
          <cell r="HE301">
            <v>1443.6999999999971</v>
          </cell>
          <cell r="HO301">
            <v>1420</v>
          </cell>
          <cell r="HP301">
            <v>1420</v>
          </cell>
          <cell r="HQ301">
            <v>0</v>
          </cell>
          <cell r="HR301">
            <v>4735.6399999999994</v>
          </cell>
          <cell r="HS301">
            <v>-347.9</v>
          </cell>
          <cell r="HT301">
            <v>-139.94</v>
          </cell>
          <cell r="HU301">
            <v>4247.8</v>
          </cell>
          <cell r="HV301">
            <v>0</v>
          </cell>
          <cell r="HW301">
            <v>4247.8</v>
          </cell>
          <cell r="HY301">
            <v>2.9914084507042253</v>
          </cell>
          <cell r="IA301">
            <v>2.9914084507042253</v>
          </cell>
        </row>
        <row r="302">
          <cell r="B302" t="str">
            <v>72-40-031</v>
          </cell>
          <cell r="C302" t="str">
            <v>Premier-GTH00187</v>
          </cell>
          <cell r="D302" t="str">
            <v>J.T. Barnett MM2</v>
          </cell>
          <cell r="E302">
            <v>20782</v>
          </cell>
          <cell r="F302">
            <v>25628</v>
          </cell>
          <cell r="H302">
            <v>3.5468999999999999</v>
          </cell>
          <cell r="I302">
            <v>3.5468999999999999</v>
          </cell>
          <cell r="J302">
            <v>1.3104</v>
          </cell>
          <cell r="K302">
            <v>0.2203</v>
          </cell>
          <cell r="L302">
            <v>0.43419999999999997</v>
          </cell>
          <cell r="M302">
            <v>0.13200000000000001</v>
          </cell>
          <cell r="N302">
            <v>0.13489999999999999</v>
          </cell>
          <cell r="O302">
            <v>0.2137</v>
          </cell>
          <cell r="P302">
            <v>5.9923999999999999</v>
          </cell>
          <cell r="Q302">
            <v>0.73099999999999998</v>
          </cell>
          <cell r="R302">
            <v>1255.0999999999999</v>
          </cell>
          <cell r="T302" t="str">
            <v>PriceTableXTXNGL</v>
          </cell>
          <cell r="Y302">
            <v>41389</v>
          </cell>
          <cell r="Z302">
            <v>14.65</v>
          </cell>
          <cell r="AB302">
            <v>19775.188999999998</v>
          </cell>
          <cell r="AC302">
            <v>24489.739000000001</v>
          </cell>
          <cell r="AE302" t="str">
            <v>Yes</v>
          </cell>
          <cell r="AG302" t="str">
            <v>Yes</v>
          </cell>
          <cell r="AI302">
            <v>0.95</v>
          </cell>
          <cell r="AK302">
            <v>73362.820000000007</v>
          </cell>
          <cell r="AL302">
            <v>73362.820000000007</v>
          </cell>
          <cell r="AM302">
            <v>27103.848000000002</v>
          </cell>
          <cell r="AN302">
            <v>4556.607</v>
          </cell>
          <cell r="AO302">
            <v>8980.8389999999999</v>
          </cell>
          <cell r="AP302">
            <v>2730.241</v>
          </cell>
          <cell r="AQ302">
            <v>2790.2240000000002</v>
          </cell>
          <cell r="AR302">
            <v>4420.0950000000003</v>
          </cell>
          <cell r="AS302">
            <v>197307.49400000001</v>
          </cell>
          <cell r="AU302">
            <v>70140.618000000002</v>
          </cell>
          <cell r="AV302">
            <v>70140.618000000002</v>
          </cell>
          <cell r="AW302">
            <v>25913.407999999999</v>
          </cell>
          <cell r="AX302">
            <v>4356.4740000000002</v>
          </cell>
          <cell r="AY302">
            <v>8586.3870000000006</v>
          </cell>
          <cell r="AZ302">
            <v>2610.3249999999998</v>
          </cell>
          <cell r="BA302">
            <v>2667.6729999999998</v>
          </cell>
          <cell r="BB302">
            <v>4225.9579999999996</v>
          </cell>
          <cell r="BC302">
            <v>188641.46100000001</v>
          </cell>
          <cell r="BE302">
            <v>494.82499999999999</v>
          </cell>
          <cell r="BF302">
            <v>59346.637000000002</v>
          </cell>
          <cell r="BG302">
            <v>26568.642</v>
          </cell>
          <cell r="BH302">
            <v>4036.0810000000001</v>
          </cell>
          <cell r="BI302">
            <v>9555.08</v>
          </cell>
          <cell r="BJ302">
            <v>2671.98</v>
          </cell>
          <cell r="BK302">
            <v>2743.4180000000001</v>
          </cell>
          <cell r="BL302">
            <v>4436.5479999999998</v>
          </cell>
          <cell r="BM302">
            <v>109853.211</v>
          </cell>
          <cell r="BO302">
            <v>494.82499999999999</v>
          </cell>
          <cell r="BP302">
            <v>59346.637999999999</v>
          </cell>
          <cell r="BQ302">
            <v>26568.643</v>
          </cell>
          <cell r="BR302">
            <v>4036.0810000000001</v>
          </cell>
          <cell r="BS302">
            <v>9555.0789999999997</v>
          </cell>
          <cell r="BT302">
            <v>2671.98</v>
          </cell>
          <cell r="BU302">
            <v>2743.4180000000001</v>
          </cell>
          <cell r="BV302">
            <v>4436.5479999999998</v>
          </cell>
          <cell r="BW302">
            <v>109853.212</v>
          </cell>
          <cell r="CI302">
            <v>470.084</v>
          </cell>
          <cell r="CJ302">
            <v>56379.305</v>
          </cell>
          <cell r="CK302">
            <v>25240.21</v>
          </cell>
          <cell r="CL302">
            <v>3834.277</v>
          </cell>
          <cell r="CM302">
            <v>9077.3259999999991</v>
          </cell>
          <cell r="CN302">
            <v>2538.3809999999999</v>
          </cell>
          <cell r="CO302">
            <v>2606.2469999999998</v>
          </cell>
          <cell r="CP302">
            <v>4214.7209999999995</v>
          </cell>
          <cell r="CQ302">
            <v>104360.55100000001</v>
          </cell>
          <cell r="CS302">
            <v>29.356000000000002</v>
          </cell>
          <cell r="CT302">
            <v>2231.7719999999999</v>
          </cell>
          <cell r="CU302">
            <v>969.89700000000005</v>
          </cell>
          <cell r="CV302">
            <v>124.041</v>
          </cell>
          <cell r="CW302">
            <v>304.81700000000001</v>
          </cell>
          <cell r="CX302">
            <v>73.48</v>
          </cell>
          <cell r="CY302">
            <v>76.117000000000004</v>
          </cell>
          <cell r="CZ302">
            <v>108.503</v>
          </cell>
          <cell r="DB302">
            <v>29.555</v>
          </cell>
          <cell r="DC302">
            <v>3937.056</v>
          </cell>
          <cell r="DD302">
            <v>2432.7049999999999</v>
          </cell>
          <cell r="DE302">
            <v>402.11500000000001</v>
          </cell>
          <cell r="DF302">
            <v>991.24400000000003</v>
          </cell>
          <cell r="DG302">
            <v>293.06299999999999</v>
          </cell>
          <cell r="DH302">
            <v>304.16300000000001</v>
          </cell>
          <cell r="DI302">
            <v>514.41800000000001</v>
          </cell>
          <cell r="DJ302">
            <v>8904.3189999999995</v>
          </cell>
          <cell r="DL302">
            <v>0.173902</v>
          </cell>
          <cell r="DM302">
            <v>0.173902</v>
          </cell>
          <cell r="DN302">
            <v>0.788246</v>
          </cell>
          <cell r="DO302">
            <v>1.126215</v>
          </cell>
          <cell r="DP302">
            <v>1.0925590000000001</v>
          </cell>
          <cell r="DQ302">
            <v>1.9415899999999999</v>
          </cell>
          <cell r="DS302">
            <v>86.05</v>
          </cell>
          <cell r="DT302">
            <v>10320.5</v>
          </cell>
          <cell r="DU302">
            <v>20942.63</v>
          </cell>
          <cell r="DV302">
            <v>4545.49</v>
          </cell>
          <cell r="DW302">
            <v>10439.49</v>
          </cell>
          <cell r="DX302">
            <v>5187.8900000000003</v>
          </cell>
          <cell r="DY302">
            <v>5326.59</v>
          </cell>
          <cell r="DZ302">
            <v>8613.9599999999991</v>
          </cell>
          <cell r="EA302">
            <v>65462.6</v>
          </cell>
          <cell r="EC302">
            <v>81.75</v>
          </cell>
          <cell r="ED302">
            <v>9804.48</v>
          </cell>
          <cell r="EE302">
            <v>19895.5</v>
          </cell>
          <cell r="EF302">
            <v>4318.22</v>
          </cell>
          <cell r="EG302">
            <v>9917.52</v>
          </cell>
          <cell r="EH302">
            <v>4928.5</v>
          </cell>
          <cell r="EI302">
            <v>5060.26</v>
          </cell>
          <cell r="EJ302">
            <v>8183.26</v>
          </cell>
          <cell r="EK302">
            <v>62189.490000000005</v>
          </cell>
          <cell r="EM302">
            <v>471.40500000000003</v>
          </cell>
          <cell r="EN302">
            <v>475.84799999999996</v>
          </cell>
          <cell r="EP302">
            <v>534.26199999999994</v>
          </cell>
          <cell r="EQ302">
            <v>543.26700000000005</v>
          </cell>
          <cell r="ES302">
            <v>98.355000000000004</v>
          </cell>
          <cell r="ET302">
            <v>113.849</v>
          </cell>
          <cell r="EX302">
            <v>20683.645</v>
          </cell>
          <cell r="EY302">
            <v>25514.151000000002</v>
          </cell>
          <cell r="FA302">
            <v>4.93</v>
          </cell>
          <cell r="FB302">
            <v>6.0709999999999997</v>
          </cell>
          <cell r="FC302">
            <v>443.90699999999998</v>
          </cell>
          <cell r="FD302">
            <v>571.50099999999998</v>
          </cell>
          <cell r="FE302">
            <v>205.00200000000001</v>
          </cell>
          <cell r="FF302">
            <v>248.172</v>
          </cell>
          <cell r="FK302">
            <v>15590.717000000002</v>
          </cell>
          <cell r="FL302">
            <v>15807.079</v>
          </cell>
          <cell r="FM302">
            <v>15675.986000000001</v>
          </cell>
          <cell r="FN302">
            <v>348.24700000000001</v>
          </cell>
          <cell r="FO302">
            <v>165.12100000000001</v>
          </cell>
          <cell r="FP302">
            <v>1817.8489999999999</v>
          </cell>
          <cell r="FQ302">
            <v>13475.861999999999</v>
          </cell>
          <cell r="FR302">
            <v>12645.663</v>
          </cell>
          <cell r="FS302">
            <v>3161.4160000000002</v>
          </cell>
          <cell r="FU302">
            <v>0.10531699999999999</v>
          </cell>
          <cell r="FV302">
            <v>-2699.06</v>
          </cell>
          <cell r="FY302">
            <v>0</v>
          </cell>
          <cell r="FZ302">
            <v>219.5</v>
          </cell>
          <cell r="GA302">
            <v>0.19747000000000001</v>
          </cell>
          <cell r="GB302">
            <v>-4103.82</v>
          </cell>
          <cell r="GE302">
            <v>0.39494200000000002</v>
          </cell>
          <cell r="GF302">
            <v>-10121.57</v>
          </cell>
          <cell r="GL302">
            <v>-311.51</v>
          </cell>
          <cell r="GN302">
            <v>-774.45</v>
          </cell>
          <cell r="GO302">
            <v>1.2500000000000001E-2</v>
          </cell>
          <cell r="GP302">
            <v>-1304.51</v>
          </cell>
          <cell r="GQ302" t="str">
            <v>72-41-031</v>
          </cell>
          <cell r="GR302">
            <v>0</v>
          </cell>
          <cell r="GS302">
            <v>-200</v>
          </cell>
          <cell r="GT302">
            <v>0.08</v>
          </cell>
          <cell r="GU302">
            <v>0</v>
          </cell>
          <cell r="GV302">
            <v>0</v>
          </cell>
          <cell r="GW302">
            <v>0</v>
          </cell>
          <cell r="GX302">
            <v>-5089.53</v>
          </cell>
          <cell r="GY302">
            <v>-14425.39</v>
          </cell>
          <cell r="GZ302">
            <v>-19514.919999999995</v>
          </cell>
          <cell r="HB302">
            <v>10541.810000000001</v>
          </cell>
          <cell r="HC302">
            <v>53216.380000000005</v>
          </cell>
          <cell r="HE302">
            <v>3273.1099999999933</v>
          </cell>
          <cell r="HO302">
            <v>3161</v>
          </cell>
          <cell r="HP302">
            <v>3161</v>
          </cell>
          <cell r="HQ302">
            <v>0</v>
          </cell>
          <cell r="HR302">
            <v>10541.810000000001</v>
          </cell>
          <cell r="HS302">
            <v>-774.45</v>
          </cell>
          <cell r="HT302">
            <v>-311.51</v>
          </cell>
          <cell r="HU302">
            <v>9455.85</v>
          </cell>
          <cell r="HV302">
            <v>0</v>
          </cell>
          <cell r="HW302">
            <v>9455.85</v>
          </cell>
          <cell r="HY302">
            <v>2.9914109459031955</v>
          </cell>
          <cell r="IA302">
            <v>2.9914109459031955</v>
          </cell>
        </row>
        <row r="303">
          <cell r="B303" t="str">
            <v>72-40-106</v>
          </cell>
          <cell r="C303" t="str">
            <v>Premier-GTH00187</v>
          </cell>
          <cell r="D303" t="str">
            <v>Blanch Emily 1H</v>
          </cell>
          <cell r="E303">
            <v>8172</v>
          </cell>
          <cell r="F303">
            <v>10235</v>
          </cell>
          <cell r="H303">
            <v>3.5059999999999998</v>
          </cell>
          <cell r="I303">
            <v>3.5059999999999998</v>
          </cell>
          <cell r="J303">
            <v>1.256</v>
          </cell>
          <cell r="K303">
            <v>0.20549999999999999</v>
          </cell>
          <cell r="L303">
            <v>0.4365</v>
          </cell>
          <cell r="M303">
            <v>0.1371</v>
          </cell>
          <cell r="N303">
            <v>0.1542</v>
          </cell>
          <cell r="O303">
            <v>0.42530000000000001</v>
          </cell>
          <cell r="P303">
            <v>6.1205999999999996</v>
          </cell>
          <cell r="Q303">
            <v>0.61960000000000004</v>
          </cell>
          <cell r="R303">
            <v>1274.5999999999999</v>
          </cell>
          <cell r="T303" t="str">
            <v>PriceTableXTXNGL</v>
          </cell>
          <cell r="Y303">
            <v>41431</v>
          </cell>
          <cell r="Z303">
            <v>14.65</v>
          </cell>
          <cell r="AB303">
            <v>7775.5190000000002</v>
          </cell>
          <cell r="AC303">
            <v>9780.4150000000009</v>
          </cell>
          <cell r="AE303" t="str">
            <v>Yes</v>
          </cell>
          <cell r="AG303" t="str">
            <v>Yes</v>
          </cell>
          <cell r="AI303">
            <v>0.95</v>
          </cell>
          <cell r="AK303">
            <v>28513.315999999999</v>
          </cell>
          <cell r="AL303">
            <v>28513.315999999999</v>
          </cell>
          <cell r="AM303">
            <v>10214.696</v>
          </cell>
          <cell r="AN303">
            <v>1671.2739999999999</v>
          </cell>
          <cell r="AO303">
            <v>3549.9319999999998</v>
          </cell>
          <cell r="AP303">
            <v>1114.9960000000001</v>
          </cell>
          <cell r="AQ303">
            <v>1254.0650000000001</v>
          </cell>
          <cell r="AR303">
            <v>3458.846</v>
          </cell>
          <cell r="AS303">
            <v>78290.441000000006</v>
          </cell>
          <cell r="AU303">
            <v>27260.97</v>
          </cell>
          <cell r="AV303">
            <v>27260.97</v>
          </cell>
          <cell r="AW303">
            <v>9766.0519999999997</v>
          </cell>
          <cell r="AX303">
            <v>1597.8689999999999</v>
          </cell>
          <cell r="AY303">
            <v>3394.0140000000001</v>
          </cell>
          <cell r="AZ303">
            <v>1066.0239999999999</v>
          </cell>
          <cell r="BA303">
            <v>1198.9849999999999</v>
          </cell>
          <cell r="BB303">
            <v>3306.9279999999999</v>
          </cell>
          <cell r="BC303">
            <v>74851.812000000005</v>
          </cell>
          <cell r="BE303">
            <v>192.32</v>
          </cell>
          <cell r="BF303">
            <v>23065.762999999999</v>
          </cell>
          <cell r="BG303">
            <v>10012.992</v>
          </cell>
          <cell r="BH303">
            <v>1480.355</v>
          </cell>
          <cell r="BI303">
            <v>3776.9169999999999</v>
          </cell>
          <cell r="BJ303">
            <v>1091.203</v>
          </cell>
          <cell r="BK303">
            <v>1233.028</v>
          </cell>
          <cell r="BL303">
            <v>3471.721</v>
          </cell>
          <cell r="BM303">
            <v>44324.298999999999</v>
          </cell>
          <cell r="BO303">
            <v>192.32</v>
          </cell>
          <cell r="BP303">
            <v>23065.762999999999</v>
          </cell>
          <cell r="BQ303">
            <v>10012.992</v>
          </cell>
          <cell r="BR303">
            <v>1480.355</v>
          </cell>
          <cell r="BS303">
            <v>3776.9169999999999</v>
          </cell>
          <cell r="BT303">
            <v>1091.203</v>
          </cell>
          <cell r="BU303">
            <v>1233.029</v>
          </cell>
          <cell r="BV303">
            <v>3471.721</v>
          </cell>
          <cell r="BW303">
            <v>44324.3</v>
          </cell>
          <cell r="CI303">
            <v>182.70400000000001</v>
          </cell>
          <cell r="CJ303">
            <v>21912.474999999999</v>
          </cell>
          <cell r="CK303">
            <v>9512.3420000000006</v>
          </cell>
          <cell r="CL303">
            <v>1406.337</v>
          </cell>
          <cell r="CM303">
            <v>3588.0709999999999</v>
          </cell>
          <cell r="CN303">
            <v>1036.643</v>
          </cell>
          <cell r="CO303">
            <v>1171.377</v>
          </cell>
          <cell r="CP303">
            <v>3298.1350000000002</v>
          </cell>
          <cell r="CQ303">
            <v>42108.084000000003</v>
          </cell>
          <cell r="CS303">
            <v>11.41</v>
          </cell>
          <cell r="CT303">
            <v>867.404</v>
          </cell>
          <cell r="CU303">
            <v>365.52699999999999</v>
          </cell>
          <cell r="CV303">
            <v>45.496000000000002</v>
          </cell>
          <cell r="CW303">
            <v>120.488</v>
          </cell>
          <cell r="CX303">
            <v>30.007999999999999</v>
          </cell>
          <cell r="CY303">
            <v>34.210999999999999</v>
          </cell>
          <cell r="CZ303">
            <v>84.906999999999996</v>
          </cell>
          <cell r="DB303">
            <v>11.487</v>
          </cell>
          <cell r="DC303">
            <v>1530.183</v>
          </cell>
          <cell r="DD303">
            <v>916.82</v>
          </cell>
          <cell r="DE303">
            <v>147.488</v>
          </cell>
          <cell r="DF303">
            <v>391.81700000000001</v>
          </cell>
          <cell r="DG303">
            <v>119.68300000000001</v>
          </cell>
          <cell r="DH303">
            <v>136.70599999999999</v>
          </cell>
          <cell r="DI303">
            <v>402.54599999999999</v>
          </cell>
          <cell r="DJ303">
            <v>3656.73</v>
          </cell>
          <cell r="DL303">
            <v>0.173902</v>
          </cell>
          <cell r="DM303">
            <v>0.173902</v>
          </cell>
          <cell r="DN303">
            <v>0.788246</v>
          </cell>
          <cell r="DO303">
            <v>1.126215</v>
          </cell>
          <cell r="DP303">
            <v>1.0925590000000001</v>
          </cell>
          <cell r="DQ303">
            <v>1.9415899999999999</v>
          </cell>
          <cell r="DS303">
            <v>33.44</v>
          </cell>
          <cell r="DT303">
            <v>4011.18</v>
          </cell>
          <cell r="DU303">
            <v>7892.7</v>
          </cell>
          <cell r="DV303">
            <v>1667.2</v>
          </cell>
          <cell r="DW303">
            <v>4126.5</v>
          </cell>
          <cell r="DX303">
            <v>2118.67</v>
          </cell>
          <cell r="DY303">
            <v>2394.0300000000002</v>
          </cell>
          <cell r="DZ303">
            <v>6740.66</v>
          </cell>
          <cell r="EA303">
            <v>28984.38</v>
          </cell>
          <cell r="EC303">
            <v>31.77</v>
          </cell>
          <cell r="ED303">
            <v>3810.62</v>
          </cell>
          <cell r="EE303">
            <v>7498.07</v>
          </cell>
          <cell r="EF303">
            <v>1583.84</v>
          </cell>
          <cell r="EG303">
            <v>3920.18</v>
          </cell>
          <cell r="EH303">
            <v>2012.74</v>
          </cell>
          <cell r="EI303">
            <v>2274.33</v>
          </cell>
          <cell r="EJ303">
            <v>6403.63</v>
          </cell>
          <cell r="EK303">
            <v>27535.180000000004</v>
          </cell>
          <cell r="EM303">
            <v>188.26400000000001</v>
          </cell>
          <cell r="EN303">
            <v>190.03899999999999</v>
          </cell>
          <cell r="EP303">
            <v>213.36799999999999</v>
          </cell>
          <cell r="EQ303">
            <v>216.964</v>
          </cell>
          <cell r="ES303">
            <v>39.28</v>
          </cell>
          <cell r="ET303">
            <v>45.468000000000004</v>
          </cell>
          <cell r="EX303">
            <v>8132.72</v>
          </cell>
          <cell r="EY303">
            <v>10189.531999999999</v>
          </cell>
          <cell r="FA303">
            <v>1.9379999999999999</v>
          </cell>
          <cell r="FB303">
            <v>2.4249999999999998</v>
          </cell>
          <cell r="FC303">
            <v>174.542</v>
          </cell>
          <cell r="FD303">
            <v>228.239</v>
          </cell>
          <cell r="FE303">
            <v>80.605999999999995</v>
          </cell>
          <cell r="FF303">
            <v>99.111999999999995</v>
          </cell>
          <cell r="FK303">
            <v>6125.799</v>
          </cell>
          <cell r="FL303">
            <v>6210.81</v>
          </cell>
          <cell r="FM303">
            <v>6159.3019999999997</v>
          </cell>
          <cell r="FN303">
            <v>136.83099999999999</v>
          </cell>
          <cell r="FO303">
            <v>64.878</v>
          </cell>
          <cell r="FP303">
            <v>714.25699999999995</v>
          </cell>
          <cell r="FQ303">
            <v>5294.8440000000001</v>
          </cell>
          <cell r="FR303">
            <v>4968.6480000000001</v>
          </cell>
          <cell r="FS303">
            <v>1242.162</v>
          </cell>
          <cell r="FU303">
            <v>0.10531699999999999</v>
          </cell>
          <cell r="FV303">
            <v>-1077.92</v>
          </cell>
          <cell r="FY303">
            <v>0</v>
          </cell>
          <cell r="FZ303">
            <v>235.9</v>
          </cell>
          <cell r="GA303">
            <v>0.19747000000000001</v>
          </cell>
          <cell r="GB303">
            <v>-1613.72</v>
          </cell>
          <cell r="GE303">
            <v>0.39494200000000002</v>
          </cell>
          <cell r="GF303">
            <v>-4042.23</v>
          </cell>
          <cell r="GL303">
            <v>-122.4</v>
          </cell>
          <cell r="GN303">
            <v>-304.29000000000002</v>
          </cell>
          <cell r="GO303">
            <v>1.2500000000000001E-2</v>
          </cell>
          <cell r="GP303">
            <v>-526.35</v>
          </cell>
          <cell r="GQ303" t="str">
            <v>72-41-106</v>
          </cell>
          <cell r="GR303">
            <v>0</v>
          </cell>
          <cell r="GS303">
            <v>-200</v>
          </cell>
          <cell r="GT303">
            <v>0.08</v>
          </cell>
          <cell r="GU303">
            <v>0</v>
          </cell>
          <cell r="GV303">
            <v>0</v>
          </cell>
          <cell r="GW303">
            <v>0</v>
          </cell>
          <cell r="GX303">
            <v>-2030.96</v>
          </cell>
          <cell r="GY303">
            <v>-5855.95</v>
          </cell>
          <cell r="GZ303">
            <v>-7886.9100000000008</v>
          </cell>
          <cell r="HB303">
            <v>4142.0199999999995</v>
          </cell>
          <cell r="HC303">
            <v>23790.290000000005</v>
          </cell>
          <cell r="HE303">
            <v>1449.1999999999971</v>
          </cell>
          <cell r="HO303">
            <v>1242</v>
          </cell>
          <cell r="HP303">
            <v>1242</v>
          </cell>
          <cell r="HQ303">
            <v>0</v>
          </cell>
          <cell r="HR303">
            <v>4142.0199999999995</v>
          </cell>
          <cell r="HS303">
            <v>-304.29000000000002</v>
          </cell>
          <cell r="HT303">
            <v>-122.4</v>
          </cell>
          <cell r="HU303">
            <v>3715.33</v>
          </cell>
          <cell r="HV303">
            <v>0</v>
          </cell>
          <cell r="HW303">
            <v>3715.33</v>
          </cell>
          <cell r="HY303">
            <v>2.9914090177133654</v>
          </cell>
          <cell r="IA303">
            <v>2.9914090177133654</v>
          </cell>
        </row>
        <row r="304">
          <cell r="B304" t="str">
            <v>72-40-107</v>
          </cell>
          <cell r="C304" t="str">
            <v>Premier-GTH00187</v>
          </cell>
          <cell r="D304" t="str">
            <v>Barnett Horton 1H</v>
          </cell>
          <cell r="E304">
            <v>17535</v>
          </cell>
          <cell r="F304">
            <v>22332</v>
          </cell>
          <cell r="H304">
            <v>3.7214</v>
          </cell>
          <cell r="I304">
            <v>3.7214</v>
          </cell>
          <cell r="J304">
            <v>1.4945999999999999</v>
          </cell>
          <cell r="K304">
            <v>0.23180000000000001</v>
          </cell>
          <cell r="L304">
            <v>0.53390000000000004</v>
          </cell>
          <cell r="M304">
            <v>0.159</v>
          </cell>
          <cell r="N304">
            <v>0.18740000000000001</v>
          </cell>
          <cell r="O304">
            <v>0.3412</v>
          </cell>
          <cell r="P304">
            <v>6.6692999999999998</v>
          </cell>
          <cell r="Q304">
            <v>0.73670000000000002</v>
          </cell>
          <cell r="R304">
            <v>1296.3</v>
          </cell>
          <cell r="T304" t="str">
            <v>PriceTableXTXNGL</v>
          </cell>
          <cell r="Y304">
            <v>41388</v>
          </cell>
          <cell r="Z304">
            <v>14.65</v>
          </cell>
          <cell r="AB304">
            <v>16682.895</v>
          </cell>
          <cell r="AC304">
            <v>21340.129000000001</v>
          </cell>
          <cell r="AE304" t="str">
            <v>Yes</v>
          </cell>
          <cell r="AG304" t="str">
            <v>Yes</v>
          </cell>
          <cell r="AI304">
            <v>0.95</v>
          </cell>
          <cell r="AK304">
            <v>64935.798999999999</v>
          </cell>
          <cell r="AL304">
            <v>64935.798999999999</v>
          </cell>
          <cell r="AM304">
            <v>26079.713</v>
          </cell>
          <cell r="AN304">
            <v>4044.7460000000001</v>
          </cell>
          <cell r="AO304">
            <v>9316.1779999999999</v>
          </cell>
          <cell r="AP304">
            <v>2774.4380000000001</v>
          </cell>
          <cell r="AQ304">
            <v>3269.998</v>
          </cell>
          <cell r="AR304">
            <v>5953.6989999999996</v>
          </cell>
          <cell r="AS304">
            <v>181310.36999999997</v>
          </cell>
          <cell r="AU304">
            <v>62083.724999999999</v>
          </cell>
          <cell r="AV304">
            <v>62083.724999999999</v>
          </cell>
          <cell r="AW304">
            <v>24934.255000000001</v>
          </cell>
          <cell r="AX304">
            <v>3867.0949999999998</v>
          </cell>
          <cell r="AY304">
            <v>8906.9979999999996</v>
          </cell>
          <cell r="AZ304">
            <v>2652.58</v>
          </cell>
          <cell r="BA304">
            <v>3126.375</v>
          </cell>
          <cell r="BB304">
            <v>5692.2039999999997</v>
          </cell>
          <cell r="BC304">
            <v>173346.95699999997</v>
          </cell>
          <cell r="BE304">
            <v>437.98599999999999</v>
          </cell>
          <cell r="BF304">
            <v>52529.624000000003</v>
          </cell>
          <cell r="BG304">
            <v>25564.73</v>
          </cell>
          <cell r="BH304">
            <v>3582.6930000000002</v>
          </cell>
          <cell r="BI304">
            <v>9911.86</v>
          </cell>
          <cell r="BJ304">
            <v>2715.2339999999999</v>
          </cell>
          <cell r="BK304">
            <v>3215.1439999999998</v>
          </cell>
          <cell r="BL304">
            <v>5975.8609999999999</v>
          </cell>
          <cell r="BM304">
            <v>103933.132</v>
          </cell>
          <cell r="BO304">
            <v>437.98599999999999</v>
          </cell>
          <cell r="BP304">
            <v>52529.624000000003</v>
          </cell>
          <cell r="BQ304">
            <v>25564.731</v>
          </cell>
          <cell r="BR304">
            <v>3582.6930000000002</v>
          </cell>
          <cell r="BS304">
            <v>9911.8610000000008</v>
          </cell>
          <cell r="BT304">
            <v>2715.2330000000002</v>
          </cell>
          <cell r="BU304">
            <v>3215.1439999999998</v>
          </cell>
          <cell r="BV304">
            <v>5975.8609999999999</v>
          </cell>
          <cell r="BW304">
            <v>103933.133</v>
          </cell>
          <cell r="CI304">
            <v>416.08699999999999</v>
          </cell>
          <cell r="CJ304">
            <v>49903.142999999996</v>
          </cell>
          <cell r="CK304">
            <v>24286.493999999999</v>
          </cell>
          <cell r="CL304">
            <v>3403.558</v>
          </cell>
          <cell r="CM304">
            <v>9416.2669999999998</v>
          </cell>
          <cell r="CN304">
            <v>2579.4720000000002</v>
          </cell>
          <cell r="CO304">
            <v>3054.3870000000002</v>
          </cell>
          <cell r="CP304">
            <v>5677.0680000000002</v>
          </cell>
          <cell r="CQ304">
            <v>98736.475999999995</v>
          </cell>
          <cell r="CS304">
            <v>25.984000000000002</v>
          </cell>
          <cell r="CT304">
            <v>1975.414</v>
          </cell>
          <cell r="CU304">
            <v>933.24900000000002</v>
          </cell>
          <cell r="CV304">
            <v>110.107</v>
          </cell>
          <cell r="CW304">
            <v>316.19900000000001</v>
          </cell>
          <cell r="CX304">
            <v>74.67</v>
          </cell>
          <cell r="CY304">
            <v>89.206000000000003</v>
          </cell>
          <cell r="CZ304">
            <v>146.15</v>
          </cell>
          <cell r="DB304">
            <v>26.16</v>
          </cell>
          <cell r="DC304">
            <v>3484.8150000000001</v>
          </cell>
          <cell r="DD304">
            <v>2340.7829999999999</v>
          </cell>
          <cell r="DE304">
            <v>356.94400000000002</v>
          </cell>
          <cell r="DF304">
            <v>1028.2560000000001</v>
          </cell>
          <cell r="DG304">
            <v>297.80700000000002</v>
          </cell>
          <cell r="DH304">
            <v>356.46300000000002</v>
          </cell>
          <cell r="DI304">
            <v>692.90099999999995</v>
          </cell>
          <cell r="DJ304">
            <v>8584.1290000000008</v>
          </cell>
          <cell r="DL304">
            <v>0.173902</v>
          </cell>
          <cell r="DM304">
            <v>0.173902</v>
          </cell>
          <cell r="DN304">
            <v>0.788246</v>
          </cell>
          <cell r="DO304">
            <v>1.126215</v>
          </cell>
          <cell r="DP304">
            <v>1.0925590000000001</v>
          </cell>
          <cell r="DQ304">
            <v>1.9415899999999999</v>
          </cell>
          <cell r="DS304">
            <v>76.17</v>
          </cell>
          <cell r="DT304">
            <v>9135.01</v>
          </cell>
          <cell r="DU304">
            <v>20151.3</v>
          </cell>
          <cell r="DV304">
            <v>4034.88</v>
          </cell>
          <cell r="DW304">
            <v>10829.29</v>
          </cell>
          <cell r="DX304">
            <v>5271.87</v>
          </cell>
          <cell r="DY304">
            <v>6242.49</v>
          </cell>
          <cell r="DZ304">
            <v>11602.67</v>
          </cell>
          <cell r="EA304">
            <v>67343.680000000008</v>
          </cell>
          <cell r="EC304">
            <v>72.36</v>
          </cell>
          <cell r="ED304">
            <v>8678.26</v>
          </cell>
          <cell r="EE304">
            <v>19143.740000000002</v>
          </cell>
          <cell r="EF304">
            <v>3833.14</v>
          </cell>
          <cell r="EG304">
            <v>10287.83</v>
          </cell>
          <cell r="EH304">
            <v>5008.28</v>
          </cell>
          <cell r="EI304">
            <v>5930.37</v>
          </cell>
          <cell r="EJ304">
            <v>11022.54</v>
          </cell>
          <cell r="EK304">
            <v>63976.520000000004</v>
          </cell>
          <cell r="EM304">
            <v>410.77699999999999</v>
          </cell>
          <cell r="EN304">
            <v>414.649</v>
          </cell>
          <cell r="EP304">
            <v>465.55099999999999</v>
          </cell>
          <cell r="EQ304">
            <v>473.39800000000002</v>
          </cell>
          <cell r="ES304">
            <v>85.706999999999994</v>
          </cell>
          <cell r="ET304">
            <v>99.207999999999998</v>
          </cell>
          <cell r="EX304">
            <v>17449.293000000001</v>
          </cell>
          <cell r="EY304">
            <v>22232.792000000001</v>
          </cell>
          <cell r="FA304">
            <v>4.1589999999999998</v>
          </cell>
          <cell r="FB304">
            <v>5.29</v>
          </cell>
          <cell r="FC304">
            <v>374.49200000000002</v>
          </cell>
          <cell r="FD304">
            <v>498.00099999999998</v>
          </cell>
          <cell r="FE304">
            <v>172.94499999999999</v>
          </cell>
          <cell r="FF304">
            <v>216.255</v>
          </cell>
          <cell r="FK304">
            <v>12760.616000000002</v>
          </cell>
          <cell r="FL304">
            <v>12937.703</v>
          </cell>
          <cell r="FM304">
            <v>12830.406999999999</v>
          </cell>
          <cell r="FN304">
            <v>285.03100000000001</v>
          </cell>
          <cell r="FO304">
            <v>135.14699999999999</v>
          </cell>
          <cell r="FP304">
            <v>1487.865</v>
          </cell>
          <cell r="FQ304">
            <v>11029.659</v>
          </cell>
          <cell r="FR304">
            <v>10350.162</v>
          </cell>
          <cell r="FS304">
            <v>2587.5410000000002</v>
          </cell>
          <cell r="FU304">
            <v>0.10531699999999999</v>
          </cell>
          <cell r="FV304">
            <v>-2351.94</v>
          </cell>
          <cell r="FY304">
            <v>0</v>
          </cell>
          <cell r="FZ304">
            <v>212.3</v>
          </cell>
          <cell r="GA304">
            <v>0.19747000000000001</v>
          </cell>
          <cell r="GB304">
            <v>-3462.64</v>
          </cell>
          <cell r="GE304">
            <v>0.39494200000000002</v>
          </cell>
          <cell r="GF304">
            <v>-8819.84</v>
          </cell>
          <cell r="GL304">
            <v>-255.04</v>
          </cell>
          <cell r="GN304">
            <v>-634.05999999999995</v>
          </cell>
          <cell r="GO304">
            <v>1.2500000000000001E-2</v>
          </cell>
          <cell r="GP304">
            <v>-1234.21</v>
          </cell>
          <cell r="GQ304" t="str">
            <v>72-41-107</v>
          </cell>
          <cell r="GR304">
            <v>0</v>
          </cell>
          <cell r="GS304">
            <v>-200</v>
          </cell>
          <cell r="GT304">
            <v>0.08</v>
          </cell>
          <cell r="GU304">
            <v>0</v>
          </cell>
          <cell r="GV304">
            <v>0</v>
          </cell>
          <cell r="GW304">
            <v>0</v>
          </cell>
          <cell r="GX304">
            <v>-4475.25</v>
          </cell>
          <cell r="GY304">
            <v>-12482.48</v>
          </cell>
          <cell r="GZ304">
            <v>-16957.73</v>
          </cell>
          <cell r="HB304">
            <v>8630.8700000000008</v>
          </cell>
          <cell r="HC304">
            <v>55649.660000000011</v>
          </cell>
          <cell r="HE304">
            <v>3367.1600000000035</v>
          </cell>
          <cell r="HO304">
            <v>2588</v>
          </cell>
          <cell r="HP304">
            <v>2588</v>
          </cell>
          <cell r="HQ304">
            <v>0</v>
          </cell>
          <cell r="HR304">
            <v>8630.8700000000008</v>
          </cell>
          <cell r="HS304">
            <v>-634.05999999999995</v>
          </cell>
          <cell r="HT304">
            <v>-255.04</v>
          </cell>
          <cell r="HU304">
            <v>7741.77</v>
          </cell>
          <cell r="HV304">
            <v>0</v>
          </cell>
          <cell r="HW304">
            <v>7741.77</v>
          </cell>
          <cell r="HY304">
            <v>2.9914103554868627</v>
          </cell>
          <cell r="IA304">
            <v>2.9914103554868627</v>
          </cell>
        </row>
        <row r="306">
          <cell r="B306" t="str">
            <v>72-40-037</v>
          </cell>
          <cell r="C306" t="str">
            <v>Premier-GTH00216</v>
          </cell>
          <cell r="D306" t="str">
            <v>Lost Horse #3</v>
          </cell>
          <cell r="E306">
            <v>17068</v>
          </cell>
          <cell r="F306">
            <v>20172</v>
          </cell>
          <cell r="H306">
            <v>3.0396000000000001</v>
          </cell>
          <cell r="I306">
            <v>3.0396000000000001</v>
          </cell>
          <cell r="J306">
            <v>1.0306</v>
          </cell>
          <cell r="K306">
            <v>0.21809999999999999</v>
          </cell>
          <cell r="L306">
            <v>0.29480000000000001</v>
          </cell>
          <cell r="M306">
            <v>0.1089</v>
          </cell>
          <cell r="N306">
            <v>9.5000000000000001E-2</v>
          </cell>
          <cell r="O306">
            <v>0.2477</v>
          </cell>
          <cell r="P306">
            <v>5.0347</v>
          </cell>
          <cell r="Q306">
            <v>1.4714</v>
          </cell>
          <cell r="R306">
            <v>1202.9000000000001</v>
          </cell>
          <cell r="T306" t="str">
            <v>PriceTableXTXNGL</v>
          </cell>
          <cell r="Y306">
            <v>41388</v>
          </cell>
          <cell r="Z306">
            <v>14.65</v>
          </cell>
          <cell r="AB306">
            <v>16244.333000000001</v>
          </cell>
          <cell r="AC306">
            <v>19276.064999999999</v>
          </cell>
          <cell r="AE306" t="str">
            <v>Yes</v>
          </cell>
          <cell r="AG306" t="str">
            <v>Yes</v>
          </cell>
          <cell r="AI306">
            <v>0.95</v>
          </cell>
          <cell r="AK306">
            <v>51644.578999999998</v>
          </cell>
          <cell r="AL306">
            <v>51644.578999999998</v>
          </cell>
          <cell r="AM306">
            <v>17510.495999999999</v>
          </cell>
          <cell r="AN306">
            <v>3705.6460000000002</v>
          </cell>
          <cell r="AO306">
            <v>5008.8239999999996</v>
          </cell>
          <cell r="AP306">
            <v>1850.2750000000001</v>
          </cell>
          <cell r="AQ306">
            <v>1614.105</v>
          </cell>
          <cell r="AR306">
            <v>4208.5680000000002</v>
          </cell>
          <cell r="AS306">
            <v>137187.07199999999</v>
          </cell>
          <cell r="AU306">
            <v>49376.275000000001</v>
          </cell>
          <cell r="AV306">
            <v>49376.275000000001</v>
          </cell>
          <cell r="AW306">
            <v>16741.41</v>
          </cell>
          <cell r="AX306">
            <v>3542.8890000000001</v>
          </cell>
          <cell r="AY306">
            <v>4788.8289999999997</v>
          </cell>
          <cell r="AZ306">
            <v>1769.008</v>
          </cell>
          <cell r="BA306">
            <v>1543.212</v>
          </cell>
          <cell r="BB306">
            <v>4023.721</v>
          </cell>
          <cell r="BC306">
            <v>131161.61900000001</v>
          </cell>
          <cell r="BE306">
            <v>348.33800000000002</v>
          </cell>
          <cell r="BF306">
            <v>41777.730000000003</v>
          </cell>
          <cell r="BG306">
            <v>17164.724999999999</v>
          </cell>
          <cell r="BH306">
            <v>3282.33</v>
          </cell>
          <cell r="BI306">
            <v>5329.0910000000003</v>
          </cell>
          <cell r="BJ306">
            <v>1810.7919999999999</v>
          </cell>
          <cell r="BK306">
            <v>1587.028</v>
          </cell>
          <cell r="BL306">
            <v>4224.2340000000004</v>
          </cell>
          <cell r="BM306">
            <v>75524.268000000011</v>
          </cell>
          <cell r="BO306">
            <v>348.33800000000002</v>
          </cell>
          <cell r="BP306">
            <v>41777.731</v>
          </cell>
          <cell r="BQ306">
            <v>17164.725999999999</v>
          </cell>
          <cell r="BR306">
            <v>3282.33</v>
          </cell>
          <cell r="BS306">
            <v>5329.0910000000003</v>
          </cell>
          <cell r="BT306">
            <v>1810.7919999999999</v>
          </cell>
          <cell r="BU306">
            <v>1587.029</v>
          </cell>
          <cell r="BV306">
            <v>4224.2330000000002</v>
          </cell>
          <cell r="BW306">
            <v>75524.26999999999</v>
          </cell>
          <cell r="CI306">
            <v>330.92099999999999</v>
          </cell>
          <cell r="CJ306">
            <v>39688.843999999997</v>
          </cell>
          <cell r="CK306">
            <v>16306.489</v>
          </cell>
          <cell r="CL306">
            <v>3118.2139999999999</v>
          </cell>
          <cell r="CM306">
            <v>5062.6360000000004</v>
          </cell>
          <cell r="CN306">
            <v>1720.252</v>
          </cell>
          <cell r="CO306">
            <v>1507.6769999999999</v>
          </cell>
          <cell r="CP306">
            <v>4013.0219999999999</v>
          </cell>
          <cell r="CQ306">
            <v>71748.054999999993</v>
          </cell>
          <cell r="CS306">
            <v>20.666</v>
          </cell>
          <cell r="CT306">
            <v>1571.0809999999999</v>
          </cell>
          <cell r="CU306">
            <v>626.60400000000004</v>
          </cell>
          <cell r="CV306">
            <v>100.876</v>
          </cell>
          <cell r="CW306">
            <v>170.00399999999999</v>
          </cell>
          <cell r="CX306">
            <v>49.796999999999997</v>
          </cell>
          <cell r="CY306">
            <v>44.033000000000001</v>
          </cell>
          <cell r="CZ306">
            <v>103.31100000000001</v>
          </cell>
          <cell r="DB306">
            <v>20.806000000000001</v>
          </cell>
          <cell r="DC306">
            <v>2771.5349999999999</v>
          </cell>
          <cell r="DD306">
            <v>1571.654</v>
          </cell>
          <cell r="DE306">
            <v>327.01900000000001</v>
          </cell>
          <cell r="DF306">
            <v>552.84</v>
          </cell>
          <cell r="DG306">
            <v>198.608</v>
          </cell>
          <cell r="DH306">
            <v>175.95400000000001</v>
          </cell>
          <cell r="DI306">
            <v>489.8</v>
          </cell>
          <cell r="DJ306">
            <v>6108.2160000000003</v>
          </cell>
          <cell r="DL306">
            <v>0.173902</v>
          </cell>
          <cell r="DM306">
            <v>0.173902</v>
          </cell>
          <cell r="DN306">
            <v>0.788246</v>
          </cell>
          <cell r="DO306">
            <v>1.126215</v>
          </cell>
          <cell r="DP306">
            <v>1.0925590000000001</v>
          </cell>
          <cell r="DQ306">
            <v>1.9415899999999999</v>
          </cell>
          <cell r="DS306">
            <v>60.58</v>
          </cell>
          <cell r="DT306">
            <v>7265.23</v>
          </cell>
          <cell r="DU306">
            <v>13530.03</v>
          </cell>
          <cell r="DV306">
            <v>3696.61</v>
          </cell>
          <cell r="DW306">
            <v>5822.35</v>
          </cell>
          <cell r="DX306">
            <v>3515.82</v>
          </cell>
          <cell r="DY306">
            <v>3081.36</v>
          </cell>
          <cell r="DZ306">
            <v>8201.73</v>
          </cell>
          <cell r="EA306">
            <v>45173.710000000006</v>
          </cell>
          <cell r="EC306">
            <v>57.55</v>
          </cell>
          <cell r="ED306">
            <v>6901.97</v>
          </cell>
          <cell r="EE306">
            <v>12853.53</v>
          </cell>
          <cell r="EF306">
            <v>3511.78</v>
          </cell>
          <cell r="EG306">
            <v>5531.23</v>
          </cell>
          <cell r="EH306">
            <v>3340.03</v>
          </cell>
          <cell r="EI306">
            <v>2927.29</v>
          </cell>
          <cell r="EJ306">
            <v>7791.64</v>
          </cell>
          <cell r="EK306">
            <v>42915.02</v>
          </cell>
          <cell r="EM306">
            <v>371.04599999999999</v>
          </cell>
          <cell r="EN306">
            <v>374.54300000000001</v>
          </cell>
          <cell r="EP306">
            <v>420.52199999999999</v>
          </cell>
          <cell r="EQ306">
            <v>427.61</v>
          </cell>
          <cell r="ES306">
            <v>77.415999999999997</v>
          </cell>
          <cell r="ET306">
            <v>89.611999999999995</v>
          </cell>
          <cell r="EX306">
            <v>16990.583999999999</v>
          </cell>
          <cell r="EY306">
            <v>20082.387999999999</v>
          </cell>
          <cell r="FA306">
            <v>4.05</v>
          </cell>
          <cell r="FB306">
            <v>4.7789999999999999</v>
          </cell>
          <cell r="FC306">
            <v>364.64800000000002</v>
          </cell>
          <cell r="FD306">
            <v>449.83300000000003</v>
          </cell>
          <cell r="FE306">
            <v>168.399</v>
          </cell>
          <cell r="FF306">
            <v>195.33799999999999</v>
          </cell>
          <cell r="FK306">
            <v>13172.018999999998</v>
          </cell>
          <cell r="FL306">
            <v>13354.815000000001</v>
          </cell>
          <cell r="FM306">
            <v>13244.06</v>
          </cell>
          <cell r="FN306">
            <v>294.221</v>
          </cell>
          <cell r="FO306">
            <v>139.505</v>
          </cell>
          <cell r="FP306">
            <v>1535.8330000000001</v>
          </cell>
          <cell r="FQ306">
            <v>11385.255999999999</v>
          </cell>
          <cell r="FR306">
            <v>13354.815000000001</v>
          </cell>
          <cell r="FS306">
            <v>0</v>
          </cell>
          <cell r="FU306">
            <v>0.08</v>
          </cell>
          <cell r="FV306">
            <v>-1613.76</v>
          </cell>
          <cell r="FY306">
            <v>0</v>
          </cell>
          <cell r="FZ306">
            <v>155.1</v>
          </cell>
          <cell r="GA306">
            <v>0.187469</v>
          </cell>
          <cell r="GB306">
            <v>-3199.72</v>
          </cell>
          <cell r="GE306">
            <v>0.187469</v>
          </cell>
          <cell r="GF306">
            <v>-3781.62</v>
          </cell>
          <cell r="GO306">
            <v>1.2500000000000001E-2</v>
          </cell>
          <cell r="GP306">
            <v>-896.85</v>
          </cell>
          <cell r="GQ306" t="str">
            <v>72-41-037</v>
          </cell>
          <cell r="GR306">
            <v>0</v>
          </cell>
          <cell r="GS306">
            <v>-200</v>
          </cell>
          <cell r="GT306">
            <v>0.08</v>
          </cell>
          <cell r="GU306">
            <v>0</v>
          </cell>
          <cell r="GV306">
            <v>0</v>
          </cell>
          <cell r="GW306">
            <v>0</v>
          </cell>
          <cell r="GX306">
            <v>-2510.61</v>
          </cell>
          <cell r="GY306">
            <v>-7181.34</v>
          </cell>
          <cell r="GZ306">
            <v>-9691.9499999999989</v>
          </cell>
          <cell r="HB306">
            <v>0</v>
          </cell>
          <cell r="HC306">
            <v>33223.07</v>
          </cell>
          <cell r="HE306">
            <v>2258.6900000000096</v>
          </cell>
        </row>
        <row r="308">
          <cell r="B308" t="str">
            <v>72-10-221</v>
          </cell>
          <cell r="C308" t="str">
            <v>Premier-PUR01516</v>
          </cell>
          <cell r="D308" t="str">
            <v>Clemens CDP</v>
          </cell>
          <cell r="E308">
            <v>47293</v>
          </cell>
          <cell r="F308">
            <v>57326</v>
          </cell>
          <cell r="H308">
            <v>3.2831999999999999</v>
          </cell>
          <cell r="I308">
            <v>3.2831999999999999</v>
          </cell>
          <cell r="J308">
            <v>1.1953</v>
          </cell>
          <cell r="K308">
            <v>0.25850000000000001</v>
          </cell>
          <cell r="L308">
            <v>0.377</v>
          </cell>
          <cell r="M308">
            <v>0.14399999999999999</v>
          </cell>
          <cell r="N308">
            <v>0.12470000000000001</v>
          </cell>
          <cell r="O308">
            <v>0.22750000000000001</v>
          </cell>
          <cell r="P308">
            <v>5.6101999999999999</v>
          </cell>
          <cell r="Q308">
            <v>1.4289000000000001</v>
          </cell>
          <cell r="R308">
            <v>1233.5999999999999</v>
          </cell>
          <cell r="T308" t="str">
            <v>PriceTableXTXNGL</v>
          </cell>
          <cell r="Y308">
            <v>41388</v>
          </cell>
          <cell r="Z308">
            <v>14.65</v>
          </cell>
          <cell r="AB308">
            <v>45005.478999999999</v>
          </cell>
          <cell r="AC308">
            <v>54779.877999999997</v>
          </cell>
          <cell r="AE308" t="str">
            <v>Yes</v>
          </cell>
          <cell r="AG308" t="str">
            <v>Yes</v>
          </cell>
          <cell r="AI308">
            <v>1</v>
          </cell>
          <cell r="AK308">
            <v>154550.05100000001</v>
          </cell>
          <cell r="AL308">
            <v>154550.05100000001</v>
          </cell>
          <cell r="AM308">
            <v>56266.349000000002</v>
          </cell>
          <cell r="AN308">
            <v>12168.369000000001</v>
          </cell>
          <cell r="AO308">
            <v>17746.518</v>
          </cell>
          <cell r="AP308">
            <v>6778.5110000000004</v>
          </cell>
          <cell r="AQ308">
            <v>5870.0020000000004</v>
          </cell>
          <cell r="AR308">
            <v>10709.106</v>
          </cell>
          <cell r="AS308">
            <v>418638.95699999994</v>
          </cell>
          <cell r="AU308">
            <v>147761.989</v>
          </cell>
          <cell r="AV308">
            <v>147761.989</v>
          </cell>
          <cell r="AW308">
            <v>53795.048999999999</v>
          </cell>
          <cell r="AX308">
            <v>11633.915999999999</v>
          </cell>
          <cell r="AY308">
            <v>16967.065999999999</v>
          </cell>
          <cell r="AZ308">
            <v>6480.7889999999998</v>
          </cell>
          <cell r="BA308">
            <v>5612.183</v>
          </cell>
          <cell r="BB308">
            <v>10238.745999999999</v>
          </cell>
          <cell r="BC308">
            <v>400251.72700000001</v>
          </cell>
          <cell r="BE308">
            <v>1042.4259999999999</v>
          </cell>
          <cell r="BF308">
            <v>125022.80899999999</v>
          </cell>
          <cell r="BG308">
            <v>55155.286</v>
          </cell>
          <cell r="BH308">
            <v>10778.31</v>
          </cell>
          <cell r="BI308">
            <v>18881.241999999998</v>
          </cell>
          <cell r="BJ308">
            <v>6633.8639999999996</v>
          </cell>
          <cell r="BK308">
            <v>5771.5330000000004</v>
          </cell>
          <cell r="BL308">
            <v>10748.968999999999</v>
          </cell>
          <cell r="BM308">
            <v>234034.43900000001</v>
          </cell>
          <cell r="BO308">
            <v>1042.4259999999999</v>
          </cell>
          <cell r="BP308">
            <v>125022.811</v>
          </cell>
          <cell r="BQ308">
            <v>55155.286</v>
          </cell>
          <cell r="BR308">
            <v>10778.308999999999</v>
          </cell>
          <cell r="BS308">
            <v>18881.242999999999</v>
          </cell>
          <cell r="BT308">
            <v>6633.8639999999996</v>
          </cell>
          <cell r="BU308">
            <v>5771.5330000000004</v>
          </cell>
          <cell r="BV308">
            <v>10748.968000000001</v>
          </cell>
          <cell r="BW308">
            <v>234034.44</v>
          </cell>
          <cell r="CI308">
            <v>1042.4259999999999</v>
          </cell>
          <cell r="CJ308">
            <v>125022.80899999999</v>
          </cell>
          <cell r="CK308">
            <v>55155.286</v>
          </cell>
          <cell r="CL308">
            <v>10778.31</v>
          </cell>
          <cell r="CM308">
            <v>18881.241999999998</v>
          </cell>
          <cell r="CN308">
            <v>6633.8639999999996</v>
          </cell>
          <cell r="CO308">
            <v>5771.5330000000004</v>
          </cell>
          <cell r="CP308">
            <v>10748.968999999999</v>
          </cell>
          <cell r="CQ308">
            <v>234034.43900000001</v>
          </cell>
          <cell r="CS308">
            <v>61.843000000000004</v>
          </cell>
          <cell r="CT308">
            <v>4701.5709999999999</v>
          </cell>
          <cell r="CU308">
            <v>2013.462</v>
          </cell>
          <cell r="CV308">
            <v>331.25099999999998</v>
          </cell>
          <cell r="CW308">
            <v>602.33100000000002</v>
          </cell>
          <cell r="CX308">
            <v>182.43299999999999</v>
          </cell>
          <cell r="CY308">
            <v>160.13399999999999</v>
          </cell>
          <cell r="CZ308">
            <v>262.88400000000001</v>
          </cell>
          <cell r="DB308">
            <v>62.262999999999998</v>
          </cell>
          <cell r="DC308">
            <v>8294.0130000000008</v>
          </cell>
          <cell r="DD308">
            <v>5050.183</v>
          </cell>
          <cell r="DE308">
            <v>1073.8430000000001</v>
          </cell>
          <cell r="DF308">
            <v>1958.74</v>
          </cell>
          <cell r="DG308">
            <v>727.60199999999998</v>
          </cell>
          <cell r="DH308">
            <v>639.89</v>
          </cell>
          <cell r="DI308">
            <v>1246.3430000000001</v>
          </cell>
          <cell r="DJ308">
            <v>19052.877000000004</v>
          </cell>
          <cell r="DL308">
            <v>0.173902</v>
          </cell>
          <cell r="DM308">
            <v>0.173902</v>
          </cell>
          <cell r="DN308">
            <v>0.788246</v>
          </cell>
          <cell r="DO308">
            <v>1.126215</v>
          </cell>
          <cell r="DP308">
            <v>1.0925590000000001</v>
          </cell>
          <cell r="DQ308">
            <v>1.9415899999999999</v>
          </cell>
          <cell r="DS308">
            <v>181.28</v>
          </cell>
          <cell r="DT308">
            <v>21741.72</v>
          </cell>
          <cell r="DU308">
            <v>43475.93</v>
          </cell>
          <cell r="DV308">
            <v>12138.69</v>
          </cell>
          <cell r="DW308">
            <v>20628.87</v>
          </cell>
          <cell r="DX308">
            <v>12880.24</v>
          </cell>
          <cell r="DY308">
            <v>11205.95</v>
          </cell>
          <cell r="DZ308">
            <v>20870.09</v>
          </cell>
          <cell r="EA308">
            <v>143122.76999999999</v>
          </cell>
          <cell r="EC308">
            <v>181.28</v>
          </cell>
          <cell r="ED308">
            <v>21741.72</v>
          </cell>
          <cell r="EE308">
            <v>43475.93</v>
          </cell>
          <cell r="EF308">
            <v>12138.69</v>
          </cell>
          <cell r="EG308">
            <v>20628.87</v>
          </cell>
          <cell r="EH308">
            <v>12880.24</v>
          </cell>
          <cell r="EI308">
            <v>11205.95</v>
          </cell>
          <cell r="EJ308">
            <v>20870.09</v>
          </cell>
          <cell r="EK308">
            <v>143122.76999999999</v>
          </cell>
          <cell r="EM308">
            <v>1054.461</v>
          </cell>
          <cell r="EN308">
            <v>1064.3990000000001</v>
          </cell>
          <cell r="EP308">
            <v>1195.066</v>
          </cell>
          <cell r="EQ308">
            <v>1215.2080000000001</v>
          </cell>
          <cell r="ES308">
            <v>220.00700000000001</v>
          </cell>
          <cell r="ET308">
            <v>254.66499999999999</v>
          </cell>
          <cell r="EX308">
            <v>47072.993000000002</v>
          </cell>
          <cell r="EY308">
            <v>57071.334999999999</v>
          </cell>
          <cell r="FA308">
            <v>11.218999999999999</v>
          </cell>
          <cell r="FB308">
            <v>13.58</v>
          </cell>
          <cell r="FC308">
            <v>1010.269</v>
          </cell>
          <cell r="FD308">
            <v>1278.3620000000001</v>
          </cell>
          <cell r="FE308">
            <v>466.55500000000001</v>
          </cell>
          <cell r="FF308">
            <v>555.125</v>
          </cell>
          <cell r="FH308">
            <v>0.06</v>
          </cell>
          <cell r="FI308">
            <v>0</v>
          </cell>
          <cell r="FK308">
            <v>35738.851000000002</v>
          </cell>
          <cell r="FL308">
            <v>36234.821000000004</v>
          </cell>
          <cell r="FM308">
            <v>35934.315000000002</v>
          </cell>
          <cell r="FN308">
            <v>798.29200000000003</v>
          </cell>
          <cell r="FO308">
            <v>378.51</v>
          </cell>
          <cell r="FP308">
            <v>4167.085</v>
          </cell>
          <cell r="FQ308">
            <v>30890.935000000001</v>
          </cell>
          <cell r="FS308">
            <v>36234.821000000004</v>
          </cell>
          <cell r="FU308">
            <v>0.31530000000000002</v>
          </cell>
          <cell r="FV308">
            <v>-17272.099999999999</v>
          </cell>
          <cell r="FW308">
            <v>0</v>
          </cell>
          <cell r="FX308">
            <v>0</v>
          </cell>
          <cell r="FY308">
            <v>0</v>
          </cell>
          <cell r="FZ308">
            <v>207.5</v>
          </cell>
          <cell r="GA308">
            <v>0.15765000000000001</v>
          </cell>
          <cell r="GB308">
            <v>-7455.74</v>
          </cell>
          <cell r="GE308">
            <v>0.26274999999999998</v>
          </cell>
          <cell r="GF308">
            <v>-15062.41</v>
          </cell>
          <cell r="GG308">
            <v>5.2549999999999999E-2</v>
          </cell>
          <cell r="GH308">
            <v>-12298.51</v>
          </cell>
          <cell r="GI308">
            <v>0.3</v>
          </cell>
          <cell r="GJ308">
            <v>-17197.8</v>
          </cell>
          <cell r="GK308">
            <v>0.09</v>
          </cell>
          <cell r="GL308">
            <v>-3204.24</v>
          </cell>
          <cell r="GN308">
            <v>0</v>
          </cell>
          <cell r="GO308">
            <v>1.4999999999999999E-2</v>
          </cell>
          <cell r="GP308">
            <v>-3510.52</v>
          </cell>
          <cell r="GQ308" t="str">
            <v>72-12-221</v>
          </cell>
          <cell r="GR308">
            <v>0</v>
          </cell>
          <cell r="GS308">
            <v>-200</v>
          </cell>
          <cell r="GT308">
            <v>0.3</v>
          </cell>
          <cell r="GU308">
            <v>0</v>
          </cell>
          <cell r="GV308">
            <v>0</v>
          </cell>
          <cell r="GW308">
            <v>0</v>
          </cell>
          <cell r="GX308">
            <v>-76001.320000000007</v>
          </cell>
          <cell r="GY308">
            <v>-200</v>
          </cell>
          <cell r="GZ308">
            <v>-76201.320000000007</v>
          </cell>
          <cell r="HB308">
            <v>121083.93</v>
          </cell>
          <cell r="HC308">
            <v>188005.37999999998</v>
          </cell>
          <cell r="HE308">
            <v>0</v>
          </cell>
          <cell r="HO308">
            <v>36235</v>
          </cell>
          <cell r="HP308">
            <v>36235</v>
          </cell>
          <cell r="HQ308">
            <v>0</v>
          </cell>
          <cell r="HR308">
            <v>121083.93</v>
          </cell>
          <cell r="HU308">
            <v>121083.93</v>
          </cell>
          <cell r="HV308">
            <v>0</v>
          </cell>
          <cell r="HW308">
            <v>121083.93</v>
          </cell>
          <cell r="HY308">
            <v>3.3416290878984407</v>
          </cell>
          <cell r="HZ308" t="e">
            <v>#DIV/0!</v>
          </cell>
          <cell r="IA308">
            <v>3.3416290878984407</v>
          </cell>
        </row>
        <row r="309">
          <cell r="B309" t="str">
            <v>72-40-097</v>
          </cell>
          <cell r="C309" t="str">
            <v>Premier-GTH00238</v>
          </cell>
          <cell r="D309" t="str">
            <v>Dalton Miller</v>
          </cell>
          <cell r="E309">
            <v>5625</v>
          </cell>
          <cell r="F309">
            <v>6921</v>
          </cell>
          <cell r="H309">
            <v>3.4706999999999999</v>
          </cell>
          <cell r="I309">
            <v>3.4706999999999999</v>
          </cell>
          <cell r="J309">
            <v>1.3190999999999999</v>
          </cell>
          <cell r="K309">
            <v>0.19620000000000001</v>
          </cell>
          <cell r="L309">
            <v>0.42159999999999997</v>
          </cell>
          <cell r="M309">
            <v>0.1231</v>
          </cell>
          <cell r="N309">
            <v>0.14549999999999999</v>
          </cell>
          <cell r="O309">
            <v>0.21990000000000001</v>
          </cell>
          <cell r="P309">
            <v>5.8960999999999997</v>
          </cell>
          <cell r="Q309">
            <v>0.56479999999999997</v>
          </cell>
          <cell r="R309">
            <v>1252.4000000000001</v>
          </cell>
          <cell r="T309" t="str">
            <v>PriceTableXTXNGL</v>
          </cell>
          <cell r="Y309">
            <v>41438</v>
          </cell>
          <cell r="Z309">
            <v>14.65</v>
          </cell>
          <cell r="AB309">
            <v>5352.5460000000003</v>
          </cell>
          <cell r="AC309">
            <v>6613.6049999999996</v>
          </cell>
          <cell r="AE309" t="str">
            <v>Yes</v>
          </cell>
          <cell r="AG309" t="str">
            <v>Yes</v>
          </cell>
          <cell r="AI309">
            <v>0.95</v>
          </cell>
          <cell r="AK309">
            <v>19430.499</v>
          </cell>
          <cell r="AL309">
            <v>19430.499</v>
          </cell>
          <cell r="AM309">
            <v>7384.9</v>
          </cell>
          <cell r="AN309">
            <v>1098.414</v>
          </cell>
          <cell r="AO309">
            <v>2360.3009999999999</v>
          </cell>
          <cell r="AP309">
            <v>689.16800000000001</v>
          </cell>
          <cell r="AQ309">
            <v>814.57299999999998</v>
          </cell>
          <cell r="AR309">
            <v>1231.097</v>
          </cell>
          <cell r="AS309">
            <v>52439.450999999994</v>
          </cell>
          <cell r="AU309">
            <v>18577.080999999998</v>
          </cell>
          <cell r="AV309">
            <v>18577.080999999998</v>
          </cell>
          <cell r="AW309">
            <v>7060.5429999999997</v>
          </cell>
          <cell r="AX309">
            <v>1050.17</v>
          </cell>
          <cell r="AY309">
            <v>2256.6329999999998</v>
          </cell>
          <cell r="AZ309">
            <v>658.89800000000002</v>
          </cell>
          <cell r="BA309">
            <v>778.79499999999996</v>
          </cell>
          <cell r="BB309">
            <v>1177.0250000000001</v>
          </cell>
          <cell r="BC309">
            <v>50136.225999999995</v>
          </cell>
          <cell r="BE309">
            <v>131.05699999999999</v>
          </cell>
          <cell r="BF309">
            <v>15718.245000000001</v>
          </cell>
          <cell r="BG309">
            <v>7239.0739999999996</v>
          </cell>
          <cell r="BH309">
            <v>972.93600000000004</v>
          </cell>
          <cell r="BI309">
            <v>2511.2199999999998</v>
          </cell>
          <cell r="BJ309">
            <v>674.46199999999999</v>
          </cell>
          <cell r="BK309">
            <v>800.90899999999999</v>
          </cell>
          <cell r="BL309">
            <v>1235.68</v>
          </cell>
          <cell r="BM309">
            <v>29283.583000000002</v>
          </cell>
          <cell r="BO309">
            <v>131.05699999999999</v>
          </cell>
          <cell r="BP309">
            <v>15718.243</v>
          </cell>
          <cell r="BQ309">
            <v>7239.0730000000003</v>
          </cell>
          <cell r="BR309">
            <v>972.93600000000004</v>
          </cell>
          <cell r="BS309">
            <v>2511.2199999999998</v>
          </cell>
          <cell r="BT309">
            <v>674.46100000000001</v>
          </cell>
          <cell r="BU309">
            <v>800.90800000000002</v>
          </cell>
          <cell r="BV309">
            <v>1235.6790000000001</v>
          </cell>
          <cell r="BW309">
            <v>29283.577000000001</v>
          </cell>
          <cell r="CI309">
            <v>124.504</v>
          </cell>
          <cell r="CJ309">
            <v>14932.333000000001</v>
          </cell>
          <cell r="CK309">
            <v>6877.12</v>
          </cell>
          <cell r="CL309">
            <v>924.28899999999999</v>
          </cell>
          <cell r="CM309">
            <v>2385.6590000000001</v>
          </cell>
          <cell r="CN309">
            <v>640.73900000000003</v>
          </cell>
          <cell r="CO309">
            <v>760.86400000000003</v>
          </cell>
          <cell r="CP309">
            <v>1173.896</v>
          </cell>
          <cell r="CQ309">
            <v>27819.404000000006</v>
          </cell>
          <cell r="CS309">
            <v>7.7750000000000004</v>
          </cell>
          <cell r="CT309">
            <v>591.096</v>
          </cell>
          <cell r="CU309">
            <v>264.26499999999999</v>
          </cell>
          <cell r="CV309">
            <v>29.901</v>
          </cell>
          <cell r="CW309">
            <v>80.111000000000004</v>
          </cell>
          <cell r="CX309">
            <v>18.547999999999998</v>
          </cell>
          <cell r="CY309">
            <v>22.222000000000001</v>
          </cell>
          <cell r="CZ309">
            <v>30.221</v>
          </cell>
          <cell r="DB309">
            <v>7.8280000000000003</v>
          </cell>
          <cell r="DC309">
            <v>1042.748</v>
          </cell>
          <cell r="DD309">
            <v>662.83100000000002</v>
          </cell>
          <cell r="DE309">
            <v>96.933999999999997</v>
          </cell>
          <cell r="DF309">
            <v>260.51400000000001</v>
          </cell>
          <cell r="DG309">
            <v>73.974999999999994</v>
          </cell>
          <cell r="DH309">
            <v>88.796999999999997</v>
          </cell>
          <cell r="DI309">
            <v>143.27699999999999</v>
          </cell>
          <cell r="DJ309">
            <v>2376.904</v>
          </cell>
          <cell r="DL309">
            <v>0.173902</v>
          </cell>
          <cell r="DM309">
            <v>0.173902</v>
          </cell>
          <cell r="DN309">
            <v>0.788246</v>
          </cell>
          <cell r="DO309">
            <v>1.126215</v>
          </cell>
          <cell r="DP309">
            <v>1.0925590000000001</v>
          </cell>
          <cell r="DQ309">
            <v>1.9415899999999999</v>
          </cell>
          <cell r="DS309">
            <v>22.79</v>
          </cell>
          <cell r="DT309">
            <v>2733.43</v>
          </cell>
          <cell r="DU309">
            <v>5706.17</v>
          </cell>
          <cell r="DV309">
            <v>1095.74</v>
          </cell>
          <cell r="DW309">
            <v>2743.66</v>
          </cell>
          <cell r="DX309">
            <v>1309.53</v>
          </cell>
          <cell r="DY309">
            <v>1555.04</v>
          </cell>
          <cell r="DZ309">
            <v>2399.1799999999998</v>
          </cell>
          <cell r="EA309">
            <v>17565.54</v>
          </cell>
          <cell r="EC309">
            <v>21.65</v>
          </cell>
          <cell r="ED309">
            <v>2596.7600000000002</v>
          </cell>
          <cell r="EE309">
            <v>5420.86</v>
          </cell>
          <cell r="EF309">
            <v>1040.95</v>
          </cell>
          <cell r="EG309">
            <v>2606.48</v>
          </cell>
          <cell r="EH309">
            <v>1244.05</v>
          </cell>
          <cell r="EI309">
            <v>1477.29</v>
          </cell>
          <cell r="EJ309">
            <v>2279.2199999999998</v>
          </cell>
          <cell r="EK309">
            <v>16687.260000000002</v>
          </cell>
          <cell r="EM309">
            <v>127.30600000000001</v>
          </cell>
          <cell r="EN309">
            <v>128.506</v>
          </cell>
          <cell r="EP309">
            <v>144.28100000000001</v>
          </cell>
          <cell r="EQ309">
            <v>146.71299999999999</v>
          </cell>
          <cell r="ES309">
            <v>26.561999999999998</v>
          </cell>
          <cell r="ET309">
            <v>30.746000000000002</v>
          </cell>
          <cell r="EX309">
            <v>5598.4380000000001</v>
          </cell>
          <cell r="EY309">
            <v>6890.2539999999999</v>
          </cell>
          <cell r="FA309">
            <v>1.3340000000000001</v>
          </cell>
          <cell r="FB309">
            <v>1.64</v>
          </cell>
          <cell r="FC309">
            <v>120.152</v>
          </cell>
          <cell r="FD309">
            <v>154.33699999999999</v>
          </cell>
          <cell r="FE309">
            <v>55.488</v>
          </cell>
          <cell r="FF309">
            <v>67.02</v>
          </cell>
          <cell r="FK309">
            <v>4238.1310000000003</v>
          </cell>
          <cell r="FL309">
            <v>4296.9459999999999</v>
          </cell>
          <cell r="FM309">
            <v>4261.3100000000004</v>
          </cell>
          <cell r="FN309">
            <v>94.665999999999997</v>
          </cell>
          <cell r="FO309">
            <v>44.886000000000003</v>
          </cell>
          <cell r="FP309">
            <v>494.15800000000002</v>
          </cell>
          <cell r="FQ309">
            <v>3663.2359999999999</v>
          </cell>
          <cell r="FR309">
            <v>4296.9459999999999</v>
          </cell>
          <cell r="FS309">
            <v>0</v>
          </cell>
          <cell r="FU309">
            <v>9.5404000000000003E-2</v>
          </cell>
          <cell r="FV309">
            <v>-660.29</v>
          </cell>
          <cell r="FW309">
            <v>0</v>
          </cell>
          <cell r="FX309">
            <v>0</v>
          </cell>
          <cell r="FY309">
            <v>0</v>
          </cell>
          <cell r="FZ309">
            <v>199.2</v>
          </cell>
          <cell r="GA309">
            <v>0.17888200000000001</v>
          </cell>
          <cell r="GB309">
            <v>-1006.21</v>
          </cell>
          <cell r="GC309">
            <v>5.9620000000000003E-3</v>
          </cell>
          <cell r="GD309">
            <v>-33.54</v>
          </cell>
          <cell r="GE309">
            <v>0.35776400000000003</v>
          </cell>
          <cell r="GF309">
            <v>-2476.08</v>
          </cell>
          <cell r="GO309">
            <v>2.5000000000000001E-2</v>
          </cell>
          <cell r="GP309">
            <v>-695.49</v>
          </cell>
          <cell r="GQ309" t="str">
            <v>72-41-097</v>
          </cell>
          <cell r="GR309">
            <v>125</v>
          </cell>
          <cell r="GS309">
            <v>-200</v>
          </cell>
          <cell r="GT309">
            <v>0.3</v>
          </cell>
          <cell r="GU309">
            <v>-37.5</v>
          </cell>
          <cell r="GV309">
            <v>0</v>
          </cell>
          <cell r="GW309">
            <v>0</v>
          </cell>
          <cell r="GX309">
            <v>-1355.78</v>
          </cell>
          <cell r="GY309">
            <v>-3753.33</v>
          </cell>
          <cell r="GZ309">
            <v>-5109.1099999999997</v>
          </cell>
          <cell r="HB309">
            <v>0</v>
          </cell>
          <cell r="HC309">
            <v>11578.150000000001</v>
          </cell>
          <cell r="HE309">
            <v>878.27999999999884</v>
          </cell>
        </row>
        <row r="310">
          <cell r="B310" t="str">
            <v>72-40-115</v>
          </cell>
          <cell r="C310" t="str">
            <v>Premier-GTH00238</v>
          </cell>
          <cell r="D310" t="str">
            <v>Blaylock 1</v>
          </cell>
          <cell r="E310">
            <v>4550</v>
          </cell>
          <cell r="F310">
            <v>5529</v>
          </cell>
          <cell r="H310">
            <v>3.2454000000000001</v>
          </cell>
          <cell r="I310">
            <v>3.2454000000000001</v>
          </cell>
          <cell r="J310">
            <v>1.1798999999999999</v>
          </cell>
          <cell r="K310">
            <v>0.20880000000000001</v>
          </cell>
          <cell r="L310">
            <v>0.4027</v>
          </cell>
          <cell r="M310">
            <v>0.13170000000000001</v>
          </cell>
          <cell r="N310">
            <v>0.14419999999999999</v>
          </cell>
          <cell r="O310">
            <v>0.1943</v>
          </cell>
          <cell r="P310">
            <v>5.5069999999999997</v>
          </cell>
          <cell r="Q310">
            <v>0.47970000000000002</v>
          </cell>
          <cell r="R310">
            <v>1237</v>
          </cell>
          <cell r="T310" t="str">
            <v>PriceTableXTXNGL</v>
          </cell>
          <cell r="Y310">
            <v>41447</v>
          </cell>
          <cell r="Z310">
            <v>14.65</v>
          </cell>
          <cell r="AB310">
            <v>4329.8689999999997</v>
          </cell>
          <cell r="AC310">
            <v>5283.4309999999996</v>
          </cell>
          <cell r="AE310" t="str">
            <v>Yes</v>
          </cell>
          <cell r="AG310" t="str">
            <v>Yes</v>
          </cell>
          <cell r="AI310">
            <v>0.95</v>
          </cell>
          <cell r="AK310">
            <v>14697.703</v>
          </cell>
          <cell r="AL310">
            <v>14697.703</v>
          </cell>
          <cell r="AM310">
            <v>5343.5079999999998</v>
          </cell>
          <cell r="AN310">
            <v>945.60900000000004</v>
          </cell>
          <cell r="AO310">
            <v>1823.74</v>
          </cell>
          <cell r="AP310">
            <v>596.44000000000005</v>
          </cell>
          <cell r="AQ310">
            <v>653.04999999999995</v>
          </cell>
          <cell r="AR310">
            <v>879.94200000000001</v>
          </cell>
          <cell r="AS310">
            <v>39637.695</v>
          </cell>
          <cell r="AU310">
            <v>14052.156999999999</v>
          </cell>
          <cell r="AV310">
            <v>14052.156999999999</v>
          </cell>
          <cell r="AW310">
            <v>5108.8119999999999</v>
          </cell>
          <cell r="AX310">
            <v>904.077</v>
          </cell>
          <cell r="AY310">
            <v>1743.6379999999999</v>
          </cell>
          <cell r="AZ310">
            <v>570.24400000000003</v>
          </cell>
          <cell r="BA310">
            <v>624.36699999999996</v>
          </cell>
          <cell r="BB310">
            <v>841.29399999999998</v>
          </cell>
          <cell r="BC310">
            <v>37896.745999999992</v>
          </cell>
          <cell r="BE310">
            <v>99.135000000000005</v>
          </cell>
          <cell r="BF310">
            <v>11889.664000000001</v>
          </cell>
          <cell r="BG310">
            <v>5237.9920000000002</v>
          </cell>
          <cell r="BH310">
            <v>837.58699999999999</v>
          </cell>
          <cell r="BI310">
            <v>1940.3510000000001</v>
          </cell>
          <cell r="BJ310">
            <v>583.71299999999997</v>
          </cell>
          <cell r="BK310">
            <v>642.09500000000003</v>
          </cell>
          <cell r="BL310">
            <v>883.21699999999998</v>
          </cell>
          <cell r="BM310">
            <v>22113.754000000001</v>
          </cell>
          <cell r="BO310">
            <v>99.135000000000005</v>
          </cell>
          <cell r="BP310">
            <v>11889.662</v>
          </cell>
          <cell r="BQ310">
            <v>5237.991</v>
          </cell>
          <cell r="BR310">
            <v>837.58699999999999</v>
          </cell>
          <cell r="BS310">
            <v>1940.35</v>
          </cell>
          <cell r="BT310">
            <v>583.71299999999997</v>
          </cell>
          <cell r="BU310">
            <v>642.09500000000003</v>
          </cell>
          <cell r="BV310">
            <v>883.21799999999996</v>
          </cell>
          <cell r="BW310">
            <v>22113.751</v>
          </cell>
          <cell r="CI310">
            <v>94.177999999999997</v>
          </cell>
          <cell r="CJ310">
            <v>11295.181</v>
          </cell>
          <cell r="CK310">
            <v>4976.0919999999996</v>
          </cell>
          <cell r="CL310">
            <v>795.70799999999997</v>
          </cell>
          <cell r="CM310">
            <v>1843.3330000000001</v>
          </cell>
          <cell r="CN310">
            <v>554.52700000000004</v>
          </cell>
          <cell r="CO310">
            <v>609.99</v>
          </cell>
          <cell r="CP310">
            <v>839.05600000000004</v>
          </cell>
          <cell r="CQ310">
            <v>21008.065000000002</v>
          </cell>
          <cell r="CS310">
            <v>5.8810000000000002</v>
          </cell>
          <cell r="CT310">
            <v>447.11900000000003</v>
          </cell>
          <cell r="CU310">
            <v>191.215</v>
          </cell>
          <cell r="CV310">
            <v>25.742000000000001</v>
          </cell>
          <cell r="CW310">
            <v>61.899000000000001</v>
          </cell>
          <cell r="CX310">
            <v>16.052</v>
          </cell>
          <cell r="CY310">
            <v>17.815000000000001</v>
          </cell>
          <cell r="CZ310">
            <v>21.600999999999999</v>
          </cell>
          <cell r="DB310">
            <v>5.9210000000000003</v>
          </cell>
          <cell r="DC310">
            <v>788.76</v>
          </cell>
          <cell r="DD310">
            <v>479.60599999999999</v>
          </cell>
          <cell r="DE310">
            <v>83.448999999999998</v>
          </cell>
          <cell r="DF310">
            <v>201.292</v>
          </cell>
          <cell r="DG310">
            <v>64.022000000000006</v>
          </cell>
          <cell r="DH310">
            <v>71.188999999999993</v>
          </cell>
          <cell r="DI310">
            <v>102.40900000000001</v>
          </cell>
          <cell r="DJ310">
            <v>1796.6480000000001</v>
          </cell>
          <cell r="DL310">
            <v>0.173902</v>
          </cell>
          <cell r="DM310">
            <v>0.173902</v>
          </cell>
          <cell r="DN310">
            <v>0.788246</v>
          </cell>
          <cell r="DO310">
            <v>1.126215</v>
          </cell>
          <cell r="DP310">
            <v>1.0925590000000001</v>
          </cell>
          <cell r="DQ310">
            <v>1.9415899999999999</v>
          </cell>
          <cell r="DS310">
            <v>17.239999999999998</v>
          </cell>
          <cell r="DT310">
            <v>2067.64</v>
          </cell>
          <cell r="DU310">
            <v>4128.83</v>
          </cell>
          <cell r="DV310">
            <v>943.3</v>
          </cell>
          <cell r="DW310">
            <v>2119.9499999999998</v>
          </cell>
          <cell r="DX310">
            <v>1133.33</v>
          </cell>
          <cell r="DY310">
            <v>1246.69</v>
          </cell>
          <cell r="DZ310">
            <v>1714.85</v>
          </cell>
          <cell r="EA310">
            <v>13371.83</v>
          </cell>
          <cell r="EC310">
            <v>16.38</v>
          </cell>
          <cell r="ED310">
            <v>1964.26</v>
          </cell>
          <cell r="EE310">
            <v>3922.39</v>
          </cell>
          <cell r="EF310">
            <v>896.14</v>
          </cell>
          <cell r="EG310">
            <v>2013.95</v>
          </cell>
          <cell r="EH310">
            <v>1076.6600000000001</v>
          </cell>
          <cell r="EI310">
            <v>1184.3599999999999</v>
          </cell>
          <cell r="EJ310">
            <v>1629.11</v>
          </cell>
          <cell r="EK310">
            <v>12703.250000000002</v>
          </cell>
          <cell r="EM310">
            <v>101.70099999999999</v>
          </cell>
          <cell r="EN310">
            <v>102.66000000000001</v>
          </cell>
          <cell r="EP310">
            <v>115.262</v>
          </cell>
          <cell r="EQ310">
            <v>117.205</v>
          </cell>
          <cell r="ES310">
            <v>21.22</v>
          </cell>
          <cell r="ET310">
            <v>24.562000000000001</v>
          </cell>
          <cell r="EX310">
            <v>4528.78</v>
          </cell>
          <cell r="EY310">
            <v>5504.4380000000001</v>
          </cell>
          <cell r="FA310">
            <v>1.079</v>
          </cell>
          <cell r="FB310">
            <v>1.31</v>
          </cell>
          <cell r="FC310">
            <v>97.195999999999998</v>
          </cell>
          <cell r="FD310">
            <v>123.29600000000001</v>
          </cell>
          <cell r="FE310">
            <v>44.886000000000003</v>
          </cell>
          <cell r="FF310">
            <v>53.540999999999997</v>
          </cell>
          <cell r="FK310">
            <v>3487.9250000000002</v>
          </cell>
          <cell r="FL310">
            <v>3536.3290000000002</v>
          </cell>
          <cell r="FM310">
            <v>3507.0010000000002</v>
          </cell>
          <cell r="FN310">
            <v>77.909000000000006</v>
          </cell>
          <cell r="FO310">
            <v>36.941000000000003</v>
          </cell>
          <cell r="FP310">
            <v>406.68599999999998</v>
          </cell>
          <cell r="FQ310">
            <v>3014.7939999999999</v>
          </cell>
          <cell r="FR310">
            <v>3536.3290000000002</v>
          </cell>
          <cell r="FS310">
            <v>0</v>
          </cell>
          <cell r="FU310">
            <v>9.5404000000000003E-2</v>
          </cell>
          <cell r="FV310">
            <v>-527.49</v>
          </cell>
          <cell r="FW310">
            <v>0</v>
          </cell>
          <cell r="FX310">
            <v>0</v>
          </cell>
          <cell r="FZ310">
            <v>203</v>
          </cell>
          <cell r="GA310">
            <v>0.17888200000000001</v>
          </cell>
          <cell r="GB310">
            <v>-813.91</v>
          </cell>
          <cell r="GC310">
            <v>5.9620000000000003E-3</v>
          </cell>
          <cell r="GD310">
            <v>-27.13</v>
          </cell>
          <cell r="GE310">
            <v>0.35776400000000003</v>
          </cell>
          <cell r="GF310">
            <v>-1978.08</v>
          </cell>
          <cell r="GO310">
            <v>2.5000000000000001E-2</v>
          </cell>
          <cell r="GP310">
            <v>-525.20000000000005</v>
          </cell>
          <cell r="GQ310" t="str">
            <v>72-41-115</v>
          </cell>
          <cell r="GR310">
            <v>0</v>
          </cell>
          <cell r="GS310">
            <v>-200</v>
          </cell>
          <cell r="GT310">
            <v>0.3</v>
          </cell>
          <cell r="GU310">
            <v>0</v>
          </cell>
          <cell r="GV310">
            <v>0</v>
          </cell>
          <cell r="GW310">
            <v>0</v>
          </cell>
          <cell r="GX310">
            <v>-1052.69</v>
          </cell>
          <cell r="GY310">
            <v>-3019.12</v>
          </cell>
          <cell r="GZ310">
            <v>-4071.8100000000004</v>
          </cell>
          <cell r="HB310">
            <v>0</v>
          </cell>
          <cell r="HC310">
            <v>8631.4400000000023</v>
          </cell>
          <cell r="HE310">
            <v>668.57999999999811</v>
          </cell>
        </row>
        <row r="313">
          <cell r="B313" t="str">
            <v>72-40-110</v>
          </cell>
          <cell r="C313" t="str">
            <v>Bluestone-PUR01236</v>
          </cell>
          <cell r="D313" t="str">
            <v>Broumley</v>
          </cell>
          <cell r="E313">
            <v>4645</v>
          </cell>
          <cell r="F313">
            <v>5632</v>
          </cell>
          <cell r="H313">
            <v>3.2513000000000001</v>
          </cell>
          <cell r="I313">
            <v>3.2513000000000001</v>
          </cell>
          <cell r="J313">
            <v>1.1791</v>
          </cell>
          <cell r="K313">
            <v>0.21829999999999999</v>
          </cell>
          <cell r="L313">
            <v>0.38890000000000002</v>
          </cell>
          <cell r="M313">
            <v>0.13039999999999999</v>
          </cell>
          <cell r="N313">
            <v>0.13389999999999999</v>
          </cell>
          <cell r="O313">
            <v>0.17030000000000001</v>
          </cell>
          <cell r="P313">
            <v>5.4722</v>
          </cell>
          <cell r="Q313">
            <v>0.50349999999999995</v>
          </cell>
          <cell r="R313">
            <v>1234.7</v>
          </cell>
          <cell r="T313" t="str">
            <v>PriceTableXTXNGL</v>
          </cell>
          <cell r="Y313">
            <v>40491</v>
          </cell>
          <cell r="Z313">
            <v>14.65</v>
          </cell>
          <cell r="AB313">
            <v>4420.3190000000004</v>
          </cell>
          <cell r="AC313">
            <v>5381.8559999999998</v>
          </cell>
          <cell r="AE313" t="str">
            <v>Yes</v>
          </cell>
          <cell r="AG313" t="str">
            <v>Yes</v>
          </cell>
          <cell r="AI313">
            <v>0.95</v>
          </cell>
          <cell r="AK313">
            <v>15032.012000000001</v>
          </cell>
          <cell r="AL313">
            <v>15032.012000000001</v>
          </cell>
          <cell r="AM313">
            <v>5451.433</v>
          </cell>
          <cell r="AN313">
            <v>1009.285</v>
          </cell>
          <cell r="AO313">
            <v>1798.0340000000001</v>
          </cell>
          <cell r="AP313">
            <v>602.88900000000001</v>
          </cell>
          <cell r="AQ313">
            <v>619.07100000000003</v>
          </cell>
          <cell r="AR313">
            <v>787.36199999999997</v>
          </cell>
          <cell r="AS313">
            <v>40332.098000000013</v>
          </cell>
          <cell r="AU313">
            <v>14371.782999999999</v>
          </cell>
          <cell r="AV313">
            <v>14371.782999999999</v>
          </cell>
          <cell r="AW313">
            <v>5211.9979999999996</v>
          </cell>
          <cell r="AX313">
            <v>964.95600000000002</v>
          </cell>
          <cell r="AY313">
            <v>1719.0619999999999</v>
          </cell>
          <cell r="AZ313">
            <v>576.41</v>
          </cell>
          <cell r="BA313">
            <v>591.88099999999997</v>
          </cell>
          <cell r="BB313">
            <v>752.78</v>
          </cell>
          <cell r="BC313">
            <v>38560.652999999998</v>
          </cell>
          <cell r="BE313">
            <v>101.39</v>
          </cell>
          <cell r="BF313">
            <v>12160.102000000001</v>
          </cell>
          <cell r="BG313">
            <v>5343.7860000000001</v>
          </cell>
          <cell r="BH313">
            <v>893.98900000000003</v>
          </cell>
          <cell r="BI313">
            <v>1913.001</v>
          </cell>
          <cell r="BJ313">
            <v>590.024</v>
          </cell>
          <cell r="BK313">
            <v>608.68600000000004</v>
          </cell>
          <cell r="BL313">
            <v>790.29300000000001</v>
          </cell>
          <cell r="BM313">
            <v>22401.271000000004</v>
          </cell>
          <cell r="BO313">
            <v>101.39</v>
          </cell>
          <cell r="BP313">
            <v>12160.101000000001</v>
          </cell>
          <cell r="BQ313">
            <v>5343.7860000000001</v>
          </cell>
          <cell r="BR313">
            <v>893.98900000000003</v>
          </cell>
          <cell r="BS313">
            <v>1913.002</v>
          </cell>
          <cell r="BT313">
            <v>590.02499999999998</v>
          </cell>
          <cell r="BU313">
            <v>608.68700000000001</v>
          </cell>
          <cell r="BV313">
            <v>790.29300000000001</v>
          </cell>
          <cell r="BW313">
            <v>22401.273000000008</v>
          </cell>
          <cell r="CI313">
            <v>96.320999999999998</v>
          </cell>
          <cell r="CJ313">
            <v>11552.097</v>
          </cell>
          <cell r="CK313">
            <v>5076.5969999999998</v>
          </cell>
          <cell r="CL313">
            <v>849.29</v>
          </cell>
          <cell r="CM313">
            <v>1817.3510000000001</v>
          </cell>
          <cell r="CN313">
            <v>560.52300000000002</v>
          </cell>
          <cell r="CO313">
            <v>578.25199999999995</v>
          </cell>
          <cell r="CP313">
            <v>750.77800000000002</v>
          </cell>
          <cell r="CQ313">
            <v>21281.208999999999</v>
          </cell>
          <cell r="CS313">
            <v>6.0149999999999997</v>
          </cell>
          <cell r="CT313">
            <v>457.28899999999999</v>
          </cell>
          <cell r="CU313">
            <v>195.077</v>
          </cell>
          <cell r="CV313">
            <v>27.475000000000001</v>
          </cell>
          <cell r="CW313">
            <v>61.027000000000001</v>
          </cell>
          <cell r="CX313">
            <v>16.225999999999999</v>
          </cell>
          <cell r="CY313">
            <v>16.888000000000002</v>
          </cell>
          <cell r="CZ313">
            <v>19.327999999999999</v>
          </cell>
          <cell r="DB313">
            <v>6.056</v>
          </cell>
          <cell r="DC313">
            <v>806.70100000000002</v>
          </cell>
          <cell r="DD313">
            <v>489.29300000000001</v>
          </cell>
          <cell r="DE313">
            <v>89.067999999999998</v>
          </cell>
          <cell r="DF313">
            <v>198.45500000000001</v>
          </cell>
          <cell r="DG313">
            <v>64.713999999999999</v>
          </cell>
          <cell r="DH313">
            <v>67.484999999999999</v>
          </cell>
          <cell r="DI313">
            <v>91.634</v>
          </cell>
          <cell r="DJ313">
            <v>1813.4059999999999</v>
          </cell>
          <cell r="DL313">
            <v>0.173902</v>
          </cell>
          <cell r="DM313">
            <v>0.173902</v>
          </cell>
          <cell r="DN313">
            <v>0.788246</v>
          </cell>
          <cell r="DO313">
            <v>1.126215</v>
          </cell>
          <cell r="DP313">
            <v>1.0925590000000001</v>
          </cell>
          <cell r="DQ313">
            <v>1.9415899999999999</v>
          </cell>
          <cell r="DS313">
            <v>17.63</v>
          </cell>
          <cell r="DT313">
            <v>2114.67</v>
          </cell>
          <cell r="DU313">
            <v>4212.22</v>
          </cell>
          <cell r="DV313">
            <v>1006.82</v>
          </cell>
          <cell r="DW313">
            <v>2090.0700000000002</v>
          </cell>
          <cell r="DX313">
            <v>1145.58</v>
          </cell>
          <cell r="DY313">
            <v>1181.82</v>
          </cell>
          <cell r="DZ313">
            <v>1534.42</v>
          </cell>
          <cell r="EA313">
            <v>13303.23</v>
          </cell>
          <cell r="EC313">
            <v>16.75</v>
          </cell>
          <cell r="ED313">
            <v>2008.94</v>
          </cell>
          <cell r="EE313">
            <v>4001.61</v>
          </cell>
          <cell r="EF313">
            <v>956.48</v>
          </cell>
          <cell r="EG313">
            <v>1985.57</v>
          </cell>
          <cell r="EH313">
            <v>1088.3</v>
          </cell>
          <cell r="EI313">
            <v>1122.73</v>
          </cell>
          <cell r="EJ313">
            <v>1457.7</v>
          </cell>
          <cell r="EK313">
            <v>12638.08</v>
          </cell>
          <cell r="EM313">
            <v>103.595</v>
          </cell>
          <cell r="EN313">
            <v>104.572</v>
          </cell>
          <cell r="EP313">
            <v>117.40900000000001</v>
          </cell>
          <cell r="EQ313">
            <v>119.38800000000001</v>
          </cell>
          <cell r="ES313">
            <v>21.614999999999998</v>
          </cell>
          <cell r="ET313">
            <v>25.020000000000003</v>
          </cell>
          <cell r="EX313">
            <v>4623.3850000000002</v>
          </cell>
          <cell r="EY313">
            <v>5606.98</v>
          </cell>
          <cell r="FA313">
            <v>1.1020000000000001</v>
          </cell>
          <cell r="FB313">
            <v>1.3340000000000001</v>
          </cell>
          <cell r="FC313">
            <v>99.225999999999999</v>
          </cell>
          <cell r="FD313">
            <v>125.593</v>
          </cell>
          <cell r="FE313">
            <v>45.823999999999998</v>
          </cell>
          <cell r="FF313">
            <v>54.537999999999997</v>
          </cell>
          <cell r="FH313">
            <v>2.5000000000000001E-2</v>
          </cell>
          <cell r="FI313">
            <v>0</v>
          </cell>
          <cell r="FK313">
            <v>3569.6139999999996</v>
          </cell>
          <cell r="FL313">
            <v>3619.152</v>
          </cell>
          <cell r="FM313">
            <v>3589.1370000000002</v>
          </cell>
          <cell r="FN313">
            <v>79.733999999999995</v>
          </cell>
          <cell r="FO313">
            <v>37.805999999999997</v>
          </cell>
          <cell r="FP313">
            <v>416.21</v>
          </cell>
          <cell r="FQ313">
            <v>3085.402</v>
          </cell>
          <cell r="FS313">
            <v>3619.152</v>
          </cell>
          <cell r="FU313">
            <v>9.2538999999999996E-2</v>
          </cell>
          <cell r="FV313">
            <v>-521.17999999999995</v>
          </cell>
          <cell r="FW313">
            <v>0</v>
          </cell>
          <cell r="FX313">
            <v>0</v>
          </cell>
          <cell r="FY313">
            <v>0</v>
          </cell>
          <cell r="FZ313">
            <v>262.3</v>
          </cell>
          <cell r="GA313">
            <v>0.115673</v>
          </cell>
          <cell r="GB313">
            <v>-537.29999999999995</v>
          </cell>
          <cell r="GE313">
            <v>0.289184</v>
          </cell>
          <cell r="GF313">
            <v>-1628.68</v>
          </cell>
          <cell r="GH313">
            <v>0</v>
          </cell>
          <cell r="GI313">
            <v>0.24492900000000001</v>
          </cell>
          <cell r="GJ313">
            <v>-1379.44</v>
          </cell>
          <cell r="GL313">
            <v>-353.08</v>
          </cell>
          <cell r="GN313">
            <v>-877.79</v>
          </cell>
          <cell r="GO313">
            <v>1.2500000000000001E-2</v>
          </cell>
          <cell r="GP313">
            <v>-266.02</v>
          </cell>
          <cell r="GQ313" t="str">
            <v>72-41-110</v>
          </cell>
          <cell r="GR313">
            <v>76</v>
          </cell>
          <cell r="GS313">
            <v>-100</v>
          </cell>
          <cell r="GV313">
            <v>0</v>
          </cell>
          <cell r="GW313">
            <v>0</v>
          </cell>
          <cell r="GX313">
            <v>-5563.49</v>
          </cell>
          <cell r="GY313">
            <v>-100</v>
          </cell>
          <cell r="GZ313">
            <v>-5663.49</v>
          </cell>
          <cell r="HB313">
            <v>11948.53</v>
          </cell>
          <cell r="HC313">
            <v>18923.120000000003</v>
          </cell>
          <cell r="HE313">
            <v>665.14999999999964</v>
          </cell>
          <cell r="HO313">
            <v>3619</v>
          </cell>
          <cell r="HP313">
            <v>3619</v>
          </cell>
          <cell r="HQ313">
            <v>0</v>
          </cell>
          <cell r="HR313">
            <v>11948.53</v>
          </cell>
          <cell r="HS313">
            <v>-877.79</v>
          </cell>
          <cell r="HT313">
            <v>-353.08</v>
          </cell>
          <cell r="HU313">
            <v>10717.66</v>
          </cell>
          <cell r="HV313">
            <v>0</v>
          </cell>
          <cell r="HW313">
            <v>10717.66</v>
          </cell>
          <cell r="HY313">
            <v>2.9614976512848852</v>
          </cell>
          <cell r="HZ313" t="e">
            <v>#DIV/0!</v>
          </cell>
          <cell r="IA313">
            <v>2.9614976512848852</v>
          </cell>
        </row>
        <row r="314">
          <cell r="B314" t="str">
            <v>72-40-175</v>
          </cell>
          <cell r="C314" t="str">
            <v>Bluestone-PUR01236</v>
          </cell>
          <cell r="D314" t="str">
            <v>Marshland 1H</v>
          </cell>
          <cell r="E314">
            <v>2320</v>
          </cell>
          <cell r="F314">
            <v>2785</v>
          </cell>
          <cell r="H314">
            <v>3.1423999999999999</v>
          </cell>
          <cell r="I314">
            <v>3.1423999999999999</v>
          </cell>
          <cell r="J314">
            <v>1.2089000000000001</v>
          </cell>
          <cell r="K314">
            <v>0.21609999999999999</v>
          </cell>
          <cell r="L314">
            <v>0.39660000000000001</v>
          </cell>
          <cell r="M314">
            <v>0.1338</v>
          </cell>
          <cell r="N314">
            <v>0.14330000000000001</v>
          </cell>
          <cell r="O314">
            <v>0.1699</v>
          </cell>
          <cell r="P314">
            <v>5.4109999999999996</v>
          </cell>
          <cell r="Q314">
            <v>0.53669999999999995</v>
          </cell>
          <cell r="R314">
            <v>1222.9000000000001</v>
          </cell>
          <cell r="T314" t="str">
            <v>PriceTableXTXNGL</v>
          </cell>
          <cell r="Y314">
            <v>41410</v>
          </cell>
          <cell r="Z314">
            <v>14.65</v>
          </cell>
          <cell r="AB314">
            <v>2207.884</v>
          </cell>
          <cell r="AC314">
            <v>2661.3049999999998</v>
          </cell>
          <cell r="AE314" t="str">
            <v>Yes</v>
          </cell>
          <cell r="AG314" t="str">
            <v>Yes</v>
          </cell>
          <cell r="AI314">
            <v>0.95</v>
          </cell>
          <cell r="AK314">
            <v>7256.7820000000002</v>
          </cell>
          <cell r="AL314">
            <v>7256.7820000000002</v>
          </cell>
          <cell r="AM314">
            <v>2791.7269999999999</v>
          </cell>
          <cell r="AN314">
            <v>499.04199999999997</v>
          </cell>
          <cell r="AO314">
            <v>915.87300000000005</v>
          </cell>
          <cell r="AP314">
            <v>308.98599999999999</v>
          </cell>
          <cell r="AQ314">
            <v>330.92399999999998</v>
          </cell>
          <cell r="AR314">
            <v>392.35199999999998</v>
          </cell>
          <cell r="AS314">
            <v>19752.468000000001</v>
          </cell>
          <cell r="AU314">
            <v>6938.0550000000003</v>
          </cell>
          <cell r="AV314">
            <v>6938.0550000000003</v>
          </cell>
          <cell r="AW314">
            <v>2669.1109999999999</v>
          </cell>
          <cell r="AX314">
            <v>477.12400000000002</v>
          </cell>
          <cell r="AY314">
            <v>875.64700000000005</v>
          </cell>
          <cell r="AZ314">
            <v>295.41500000000002</v>
          </cell>
          <cell r="BA314">
            <v>316.39</v>
          </cell>
          <cell r="BB314">
            <v>375.11900000000003</v>
          </cell>
          <cell r="BC314">
            <v>18884.916000000001</v>
          </cell>
          <cell r="BE314">
            <v>48.945999999999998</v>
          </cell>
          <cell r="BF314">
            <v>5870.3519999999999</v>
          </cell>
          <cell r="BG314">
            <v>2736.6</v>
          </cell>
          <cell r="BH314">
            <v>442.03399999999999</v>
          </cell>
          <cell r="BI314">
            <v>974.43499999999995</v>
          </cell>
          <cell r="BJ314">
            <v>302.39299999999997</v>
          </cell>
          <cell r="BK314">
            <v>325.37299999999999</v>
          </cell>
          <cell r="BL314">
            <v>393.81200000000001</v>
          </cell>
          <cell r="BM314">
            <v>11093.944999999998</v>
          </cell>
          <cell r="BO314">
            <v>48.945999999999998</v>
          </cell>
          <cell r="BP314">
            <v>5870.3540000000003</v>
          </cell>
          <cell r="BQ314">
            <v>2736.6010000000001</v>
          </cell>
          <cell r="BR314">
            <v>442.03399999999999</v>
          </cell>
          <cell r="BS314">
            <v>974.43499999999995</v>
          </cell>
          <cell r="BT314">
            <v>302.39299999999997</v>
          </cell>
          <cell r="BU314">
            <v>325.37299999999999</v>
          </cell>
          <cell r="BV314">
            <v>393.81200000000001</v>
          </cell>
          <cell r="BW314">
            <v>11093.947999999999</v>
          </cell>
          <cell r="CI314">
            <v>46.499000000000002</v>
          </cell>
          <cell r="CJ314">
            <v>5576.8339999999998</v>
          </cell>
          <cell r="CK314">
            <v>2599.77</v>
          </cell>
          <cell r="CL314">
            <v>419.93200000000002</v>
          </cell>
          <cell r="CM314">
            <v>925.71299999999997</v>
          </cell>
          <cell r="CN314">
            <v>287.27300000000002</v>
          </cell>
          <cell r="CO314">
            <v>309.10399999999998</v>
          </cell>
          <cell r="CP314">
            <v>374.12099999999998</v>
          </cell>
          <cell r="CQ314">
            <v>10539.245999999997</v>
          </cell>
          <cell r="CS314">
            <v>2.9039999999999999</v>
          </cell>
          <cell r="CT314">
            <v>220.75899999999999</v>
          </cell>
          <cell r="CU314">
            <v>99.9</v>
          </cell>
          <cell r="CV314">
            <v>13.585000000000001</v>
          </cell>
          <cell r="CW314">
            <v>31.085000000000001</v>
          </cell>
          <cell r="CX314">
            <v>8.3160000000000007</v>
          </cell>
          <cell r="CY314">
            <v>9.0280000000000005</v>
          </cell>
          <cell r="CZ314">
            <v>9.6310000000000002</v>
          </cell>
          <cell r="DB314">
            <v>2.9239999999999999</v>
          </cell>
          <cell r="DC314">
            <v>389.43900000000002</v>
          </cell>
          <cell r="DD314">
            <v>250.571</v>
          </cell>
          <cell r="DE314">
            <v>44.04</v>
          </cell>
          <cell r="DF314">
            <v>101.08799999999999</v>
          </cell>
          <cell r="DG314">
            <v>33.165999999999997</v>
          </cell>
          <cell r="DH314">
            <v>36.073999999999998</v>
          </cell>
          <cell r="DI314">
            <v>45.662999999999997</v>
          </cell>
          <cell r="DJ314">
            <v>902.9649999999998</v>
          </cell>
          <cell r="DL314">
            <v>0.173902</v>
          </cell>
          <cell r="DM314">
            <v>0.173902</v>
          </cell>
          <cell r="DN314">
            <v>0.788246</v>
          </cell>
          <cell r="DO314">
            <v>1.126215</v>
          </cell>
          <cell r="DP314">
            <v>1.0925590000000001</v>
          </cell>
          <cell r="DQ314">
            <v>1.9415899999999999</v>
          </cell>
          <cell r="DS314">
            <v>8.51</v>
          </cell>
          <cell r="DT314">
            <v>1020.87</v>
          </cell>
          <cell r="DU314">
            <v>2157.11</v>
          </cell>
          <cell r="DV314">
            <v>497.83</v>
          </cell>
          <cell r="DW314">
            <v>1064.6300000000001</v>
          </cell>
          <cell r="DX314">
            <v>587.12</v>
          </cell>
          <cell r="DY314">
            <v>631.74</v>
          </cell>
          <cell r="DZ314">
            <v>764.62</v>
          </cell>
          <cell r="EA314">
            <v>6732.43</v>
          </cell>
          <cell r="EC314">
            <v>8.08</v>
          </cell>
          <cell r="ED314">
            <v>969.83</v>
          </cell>
          <cell r="EE314">
            <v>2049.25</v>
          </cell>
          <cell r="EF314">
            <v>472.94</v>
          </cell>
          <cell r="EG314">
            <v>1011.4</v>
          </cell>
          <cell r="EH314">
            <v>557.76</v>
          </cell>
          <cell r="EI314">
            <v>600.15</v>
          </cell>
          <cell r="EJ314">
            <v>726.39</v>
          </cell>
          <cell r="EK314">
            <v>6395.8</v>
          </cell>
          <cell r="EM314">
            <v>51.226999999999997</v>
          </cell>
          <cell r="EN314">
            <v>51.71</v>
          </cell>
          <cell r="EP314">
            <v>58.058</v>
          </cell>
          <cell r="EQ314">
            <v>59.036999999999999</v>
          </cell>
          <cell r="ES314">
            <v>10.687999999999999</v>
          </cell>
          <cell r="ET314">
            <v>12.372</v>
          </cell>
          <cell r="EX314">
            <v>2309.3119999999999</v>
          </cell>
          <cell r="EY314">
            <v>2772.6280000000002</v>
          </cell>
          <cell r="FA314">
            <v>0.55000000000000004</v>
          </cell>
          <cell r="FB314">
            <v>0.66</v>
          </cell>
          <cell r="FC314">
            <v>49.561999999999998</v>
          </cell>
          <cell r="FD314">
            <v>62.104999999999997</v>
          </cell>
          <cell r="FE314">
            <v>22.888000000000002</v>
          </cell>
          <cell r="FF314">
            <v>26.969000000000001</v>
          </cell>
          <cell r="FH314">
            <v>2.5000000000000001E-2</v>
          </cell>
          <cell r="FI314">
            <v>0</v>
          </cell>
          <cell r="FK314">
            <v>1758.9160000000004</v>
          </cell>
          <cell r="FL314">
            <v>1783.326</v>
          </cell>
          <cell r="FM314">
            <v>1768.5360000000001</v>
          </cell>
          <cell r="FN314">
            <v>39.289000000000001</v>
          </cell>
          <cell r="FO314">
            <v>18.629000000000001</v>
          </cell>
          <cell r="FP314">
            <v>205.08600000000001</v>
          </cell>
          <cell r="FQ314">
            <v>1520.3219999999999</v>
          </cell>
          <cell r="FS314">
            <v>1783.326</v>
          </cell>
          <cell r="FU314">
            <v>9.2538999999999996E-2</v>
          </cell>
          <cell r="FV314">
            <v>-257.72000000000003</v>
          </cell>
          <cell r="FW314">
            <v>0</v>
          </cell>
          <cell r="FX314">
            <v>0</v>
          </cell>
          <cell r="FY314">
            <v>0</v>
          </cell>
          <cell r="FZ314">
            <v>262.2</v>
          </cell>
          <cell r="GA314">
            <v>0.115673</v>
          </cell>
          <cell r="GB314">
            <v>-268.36</v>
          </cell>
          <cell r="GE314">
            <v>0.289184</v>
          </cell>
          <cell r="GF314">
            <v>-805.38</v>
          </cell>
          <cell r="GH314">
            <v>0</v>
          </cell>
          <cell r="GI314">
            <v>0.24492900000000001</v>
          </cell>
          <cell r="GJ314">
            <v>-682.13</v>
          </cell>
          <cell r="GL314">
            <v>-173.95</v>
          </cell>
          <cell r="GN314">
            <v>-432.47</v>
          </cell>
          <cell r="GO314">
            <v>1.2500000000000001E-2</v>
          </cell>
          <cell r="GP314">
            <v>-131.74</v>
          </cell>
          <cell r="GQ314" t="str">
            <v xml:space="preserve"> </v>
          </cell>
          <cell r="GR314">
            <v>0</v>
          </cell>
          <cell r="GS314">
            <v>0</v>
          </cell>
          <cell r="GV314">
            <v>0</v>
          </cell>
          <cell r="GW314">
            <v>0</v>
          </cell>
          <cell r="GX314">
            <v>-2751.75</v>
          </cell>
          <cell r="GY314">
            <v>0</v>
          </cell>
          <cell r="GZ314">
            <v>-2751.75</v>
          </cell>
          <cell r="HB314">
            <v>5886.77</v>
          </cell>
          <cell r="HC314">
            <v>9530.82</v>
          </cell>
          <cell r="HE314">
            <v>336.63000000000011</v>
          </cell>
          <cell r="HO314">
            <v>1783</v>
          </cell>
          <cell r="HP314">
            <v>1783</v>
          </cell>
          <cell r="HQ314">
            <v>0</v>
          </cell>
          <cell r="HR314">
            <v>5886.77</v>
          </cell>
          <cell r="HS314">
            <v>-432.47</v>
          </cell>
          <cell r="HT314">
            <v>-173.95</v>
          </cell>
          <cell r="HU314">
            <v>5280.35</v>
          </cell>
          <cell r="HV314">
            <v>0</v>
          </cell>
          <cell r="HW314">
            <v>5280.35</v>
          </cell>
          <cell r="HY314">
            <v>2.9614974761637693</v>
          </cell>
          <cell r="HZ314" t="e">
            <v>#DIV/0!</v>
          </cell>
          <cell r="IA314">
            <v>2.9614974761637693</v>
          </cell>
        </row>
        <row r="315">
          <cell r="B315" t="str">
            <v>72-40-191</v>
          </cell>
          <cell r="C315" t="str">
            <v>Bluestone-PUR01236</v>
          </cell>
          <cell r="D315" t="str">
            <v>Broumley #6</v>
          </cell>
          <cell r="E315">
            <v>4737</v>
          </cell>
          <cell r="F315">
            <v>5870</v>
          </cell>
          <cell r="H315">
            <v>3.4558</v>
          </cell>
          <cell r="I315">
            <v>3.4558</v>
          </cell>
          <cell r="J315">
            <v>1.2797000000000001</v>
          </cell>
          <cell r="K315">
            <v>0.23180000000000001</v>
          </cell>
          <cell r="L315">
            <v>0.44479999999999997</v>
          </cell>
          <cell r="M315">
            <v>0.15329999999999999</v>
          </cell>
          <cell r="N315">
            <v>0.16689999999999999</v>
          </cell>
          <cell r="O315">
            <v>0.24629999999999999</v>
          </cell>
          <cell r="P315">
            <v>5.9786000000000001</v>
          </cell>
          <cell r="Q315">
            <v>0.57969999999999999</v>
          </cell>
          <cell r="R315">
            <v>1261.5999999999999</v>
          </cell>
          <cell r="T315" t="str">
            <v>PriceTableXTXNGL</v>
          </cell>
          <cell r="Y315">
            <v>41410</v>
          </cell>
          <cell r="Z315">
            <v>14.65</v>
          </cell>
          <cell r="AB315">
            <v>4507.4059999999999</v>
          </cell>
          <cell r="AC315">
            <v>5609.2849999999999</v>
          </cell>
          <cell r="AE315" t="str">
            <v>Yes</v>
          </cell>
          <cell r="AG315" t="str">
            <v>Yes</v>
          </cell>
          <cell r="AI315">
            <v>0.95</v>
          </cell>
          <cell r="AK315">
            <v>16292.272000000001</v>
          </cell>
          <cell r="AL315">
            <v>16292.272000000001</v>
          </cell>
          <cell r="AM315">
            <v>6033.11</v>
          </cell>
          <cell r="AN315">
            <v>1092.8150000000001</v>
          </cell>
          <cell r="AO315">
            <v>2096.9969999999998</v>
          </cell>
          <cell r="AP315">
            <v>722.72900000000004</v>
          </cell>
          <cell r="AQ315">
            <v>786.84500000000003</v>
          </cell>
          <cell r="AR315">
            <v>1161.174</v>
          </cell>
          <cell r="AS315">
            <v>44478.214000000007</v>
          </cell>
          <cell r="AU315">
            <v>15576.694</v>
          </cell>
          <cell r="AV315">
            <v>15576.694</v>
          </cell>
          <cell r="AW315">
            <v>5768.1270000000004</v>
          </cell>
          <cell r="AX315">
            <v>1044.817</v>
          </cell>
          <cell r="AY315">
            <v>2004.894</v>
          </cell>
          <cell r="AZ315">
            <v>690.98500000000001</v>
          </cell>
          <cell r="BA315">
            <v>752.28599999999994</v>
          </cell>
          <cell r="BB315">
            <v>1110.174</v>
          </cell>
          <cell r="BC315">
            <v>42524.671000000002</v>
          </cell>
          <cell r="BE315">
            <v>109.89</v>
          </cell>
          <cell r="BF315">
            <v>13179.585999999999</v>
          </cell>
          <cell r="BG315">
            <v>5913.9769999999999</v>
          </cell>
          <cell r="BH315">
            <v>967.97699999999998</v>
          </cell>
          <cell r="BI315">
            <v>2231.08</v>
          </cell>
          <cell r="BJ315">
            <v>707.30700000000002</v>
          </cell>
          <cell r="BK315">
            <v>773.64599999999996</v>
          </cell>
          <cell r="BL315">
            <v>1165.4960000000001</v>
          </cell>
          <cell r="BM315">
            <v>25048.958999999995</v>
          </cell>
          <cell r="BO315">
            <v>109.89</v>
          </cell>
          <cell r="BP315">
            <v>13179.588</v>
          </cell>
          <cell r="BQ315">
            <v>5913.9769999999999</v>
          </cell>
          <cell r="BR315">
            <v>967.97699999999998</v>
          </cell>
          <cell r="BS315">
            <v>2231.0810000000001</v>
          </cell>
          <cell r="BT315">
            <v>707.30600000000004</v>
          </cell>
          <cell r="BU315">
            <v>773.64599999999996</v>
          </cell>
          <cell r="BV315">
            <v>1165.4970000000001</v>
          </cell>
          <cell r="BW315">
            <v>25048.962</v>
          </cell>
          <cell r="CI315">
            <v>104.396</v>
          </cell>
          <cell r="CJ315">
            <v>12520.607</v>
          </cell>
          <cell r="CK315">
            <v>5618.2780000000002</v>
          </cell>
          <cell r="CL315">
            <v>919.57799999999997</v>
          </cell>
          <cell r="CM315">
            <v>2119.5259999999998</v>
          </cell>
          <cell r="CN315">
            <v>671.94200000000001</v>
          </cell>
          <cell r="CO315">
            <v>734.96400000000006</v>
          </cell>
          <cell r="CP315">
            <v>1107.221</v>
          </cell>
          <cell r="CQ315">
            <v>23796.512000000002</v>
          </cell>
          <cell r="CS315">
            <v>6.5190000000000001</v>
          </cell>
          <cell r="CT315">
            <v>495.62799999999999</v>
          </cell>
          <cell r="CU315">
            <v>215.892</v>
          </cell>
          <cell r="CV315">
            <v>29.748999999999999</v>
          </cell>
          <cell r="CW315">
            <v>71.174000000000007</v>
          </cell>
          <cell r="CX315">
            <v>19.451000000000001</v>
          </cell>
          <cell r="CY315">
            <v>21.465</v>
          </cell>
          <cell r="CZ315">
            <v>28.504000000000001</v>
          </cell>
          <cell r="DB315">
            <v>6.5640000000000001</v>
          </cell>
          <cell r="DC315">
            <v>874.33399999999995</v>
          </cell>
          <cell r="DD315">
            <v>541.50199999999995</v>
          </cell>
          <cell r="DE315">
            <v>96.44</v>
          </cell>
          <cell r="DF315">
            <v>231.452</v>
          </cell>
          <cell r="DG315">
            <v>77.576999999999998</v>
          </cell>
          <cell r="DH315">
            <v>85.774000000000001</v>
          </cell>
          <cell r="DI315">
            <v>135.13900000000001</v>
          </cell>
          <cell r="DJ315">
            <v>2048.7820000000002</v>
          </cell>
          <cell r="DL315">
            <v>0.173902</v>
          </cell>
          <cell r="DM315">
            <v>0.173902</v>
          </cell>
          <cell r="DN315">
            <v>0.788246</v>
          </cell>
          <cell r="DO315">
            <v>1.126215</v>
          </cell>
          <cell r="DP315">
            <v>1.0925590000000001</v>
          </cell>
          <cell r="DQ315">
            <v>1.9415899999999999</v>
          </cell>
          <cell r="DS315">
            <v>19.11</v>
          </cell>
          <cell r="DT315">
            <v>2291.96</v>
          </cell>
          <cell r="DU315">
            <v>4661.67</v>
          </cell>
          <cell r="DV315">
            <v>1090.1500000000001</v>
          </cell>
          <cell r="DW315">
            <v>2437.59</v>
          </cell>
          <cell r="DX315">
            <v>1373.3</v>
          </cell>
          <cell r="DY315">
            <v>1502.1</v>
          </cell>
          <cell r="DZ315">
            <v>2262.92</v>
          </cell>
          <cell r="EA315">
            <v>15638.8</v>
          </cell>
          <cell r="EC315">
            <v>18.149999999999999</v>
          </cell>
          <cell r="ED315">
            <v>2177.36</v>
          </cell>
          <cell r="EE315">
            <v>4428.59</v>
          </cell>
          <cell r="EF315">
            <v>1035.6400000000001</v>
          </cell>
          <cell r="EG315">
            <v>2315.71</v>
          </cell>
          <cell r="EH315">
            <v>1304.6400000000001</v>
          </cell>
          <cell r="EI315">
            <v>1427</v>
          </cell>
          <cell r="EJ315">
            <v>2149.77</v>
          </cell>
          <cell r="EK315">
            <v>14856.86</v>
          </cell>
          <cell r="EM315">
            <v>107.974</v>
          </cell>
          <cell r="EN315">
            <v>108.992</v>
          </cell>
          <cell r="EP315">
            <v>122.37</v>
          </cell>
          <cell r="EQ315">
            <v>124.43300000000001</v>
          </cell>
          <cell r="ES315">
            <v>22.527999999999999</v>
          </cell>
          <cell r="ET315">
            <v>26.077000000000002</v>
          </cell>
          <cell r="EX315">
            <v>4714.4719999999998</v>
          </cell>
          <cell r="EY315">
            <v>5843.9229999999998</v>
          </cell>
          <cell r="FA315">
            <v>1.1240000000000001</v>
          </cell>
          <cell r="FB315">
            <v>1.391</v>
          </cell>
          <cell r="FC315">
            <v>101.181</v>
          </cell>
          <cell r="FD315">
            <v>130.9</v>
          </cell>
          <cell r="FE315">
            <v>46.726999999999997</v>
          </cell>
          <cell r="FF315">
            <v>56.843000000000004</v>
          </cell>
          <cell r="FH315">
            <v>2.5000000000000001E-2</v>
          </cell>
          <cell r="FI315">
            <v>0</v>
          </cell>
          <cell r="FK315">
            <v>3561.7159999999994</v>
          </cell>
          <cell r="FL315">
            <v>3611.1439999999998</v>
          </cell>
          <cell r="FM315">
            <v>3581.1959999999999</v>
          </cell>
          <cell r="FN315">
            <v>79.557000000000002</v>
          </cell>
          <cell r="FO315">
            <v>37.722000000000001</v>
          </cell>
          <cell r="FP315">
            <v>415.29</v>
          </cell>
          <cell r="FQ315">
            <v>3078.5749999999998</v>
          </cell>
          <cell r="FS315">
            <v>3611.1439999999998</v>
          </cell>
          <cell r="FU315">
            <v>9.2538999999999996E-2</v>
          </cell>
          <cell r="FV315">
            <v>-543.20000000000005</v>
          </cell>
          <cell r="FW315">
            <v>0</v>
          </cell>
          <cell r="FX315">
            <v>0</v>
          </cell>
          <cell r="FY315">
            <v>0</v>
          </cell>
          <cell r="FZ315">
            <v>289.60000000000002</v>
          </cell>
          <cell r="GA315">
            <v>0.115673</v>
          </cell>
          <cell r="GB315">
            <v>-547.94000000000005</v>
          </cell>
          <cell r="GE315">
            <v>0.289184</v>
          </cell>
          <cell r="GF315">
            <v>-1697.51</v>
          </cell>
          <cell r="GH315">
            <v>0</v>
          </cell>
          <cell r="GL315">
            <v>-352.3</v>
          </cell>
          <cell r="GN315">
            <v>-875.85</v>
          </cell>
          <cell r="GO315">
            <v>1.2500000000000001E-2</v>
          </cell>
          <cell r="GP315">
            <v>-297.45999999999998</v>
          </cell>
          <cell r="GQ315" t="str">
            <v xml:space="preserve"> </v>
          </cell>
          <cell r="GR315">
            <v>0</v>
          </cell>
          <cell r="GS315">
            <v>0</v>
          </cell>
          <cell r="GV315">
            <v>0</v>
          </cell>
          <cell r="GW315">
            <v>0</v>
          </cell>
          <cell r="GX315">
            <v>-4314.26</v>
          </cell>
          <cell r="GY315">
            <v>0</v>
          </cell>
          <cell r="GZ315">
            <v>-4314.26</v>
          </cell>
          <cell r="HB315">
            <v>11922.119999999999</v>
          </cell>
          <cell r="HC315">
            <v>22464.720000000001</v>
          </cell>
          <cell r="HE315">
            <v>781.93999999999869</v>
          </cell>
          <cell r="HO315">
            <v>3611</v>
          </cell>
          <cell r="HP315">
            <v>3611</v>
          </cell>
          <cell r="HQ315">
            <v>0</v>
          </cell>
          <cell r="HR315">
            <v>11922.119999999999</v>
          </cell>
          <cell r="HS315">
            <v>-875.85</v>
          </cell>
          <cell r="HT315">
            <v>-352.3</v>
          </cell>
          <cell r="HU315">
            <v>10693.97</v>
          </cell>
          <cell r="HV315">
            <v>0</v>
          </cell>
          <cell r="HW315">
            <v>10693.97</v>
          </cell>
          <cell r="HY315">
            <v>2.9614981999446135</v>
          </cell>
          <cell r="HZ315" t="e">
            <v>#DIV/0!</v>
          </cell>
          <cell r="IA315">
            <v>2.9614981999446135</v>
          </cell>
        </row>
        <row r="317">
          <cell r="B317" t="str">
            <v>72-40-131</v>
          </cell>
          <cell r="C317" t="str">
            <v>Bluestone-PUR01280</v>
          </cell>
          <cell r="D317" t="str">
            <v>Buck North</v>
          </cell>
          <cell r="E317">
            <v>5236</v>
          </cell>
          <cell r="F317">
            <v>6309</v>
          </cell>
          <cell r="H317">
            <v>3.2359</v>
          </cell>
          <cell r="I317">
            <v>3.2359</v>
          </cell>
          <cell r="J317">
            <v>1.2022999999999999</v>
          </cell>
          <cell r="K317">
            <v>0.21479999999999999</v>
          </cell>
          <cell r="L317">
            <v>0.39829999999999999</v>
          </cell>
          <cell r="M317">
            <v>0.12970000000000001</v>
          </cell>
          <cell r="N317">
            <v>0.13689999999999999</v>
          </cell>
          <cell r="O317">
            <v>0.16389999999999999</v>
          </cell>
          <cell r="P317">
            <v>5.4817999999999998</v>
          </cell>
          <cell r="Q317">
            <v>0.54679999999999995</v>
          </cell>
          <cell r="R317">
            <v>1226.8</v>
          </cell>
          <cell r="T317" t="str">
            <v>PriceTableXTXNGL</v>
          </cell>
          <cell r="Y317">
            <v>41415</v>
          </cell>
          <cell r="Z317">
            <v>14.65</v>
          </cell>
          <cell r="AB317">
            <v>4982.8789999999999</v>
          </cell>
          <cell r="AC317">
            <v>6028.7870000000003</v>
          </cell>
          <cell r="AE317" t="str">
            <v>Yes</v>
          </cell>
          <cell r="AG317" t="str">
            <v>Yes</v>
          </cell>
          <cell r="AI317">
            <v>0.95</v>
          </cell>
          <cell r="AK317">
            <v>16864.825000000001</v>
          </cell>
          <cell r="AL317">
            <v>16864.825000000001</v>
          </cell>
          <cell r="AM317">
            <v>6266.1329999999998</v>
          </cell>
          <cell r="AN317">
            <v>1119.492</v>
          </cell>
          <cell r="AO317">
            <v>2075.855</v>
          </cell>
          <cell r="AP317">
            <v>675.96900000000005</v>
          </cell>
          <cell r="AQ317">
            <v>713.49400000000003</v>
          </cell>
          <cell r="AR317">
            <v>854.21199999999999</v>
          </cell>
          <cell r="AS317">
            <v>45434.805</v>
          </cell>
          <cell r="AU317">
            <v>16124.098</v>
          </cell>
          <cell r="AV317">
            <v>16124.098</v>
          </cell>
          <cell r="AW317">
            <v>5990.915</v>
          </cell>
          <cell r="AX317">
            <v>1070.3219999999999</v>
          </cell>
          <cell r="AY317">
            <v>1984.681</v>
          </cell>
          <cell r="AZ317">
            <v>646.279</v>
          </cell>
          <cell r="BA317">
            <v>682.15599999999995</v>
          </cell>
          <cell r="BB317">
            <v>816.69399999999996</v>
          </cell>
          <cell r="BC317">
            <v>43439.243000000002</v>
          </cell>
          <cell r="BE317">
            <v>113.752</v>
          </cell>
          <cell r="BF317">
            <v>13642.751</v>
          </cell>
          <cell r="BG317">
            <v>6142.3990000000003</v>
          </cell>
          <cell r="BH317">
            <v>991.60599999999999</v>
          </cell>
          <cell r="BI317">
            <v>2208.587</v>
          </cell>
          <cell r="BJ317">
            <v>661.54399999999998</v>
          </cell>
          <cell r="BK317">
            <v>701.52499999999998</v>
          </cell>
          <cell r="BL317">
            <v>857.39200000000005</v>
          </cell>
          <cell r="BM317">
            <v>25319.556000000004</v>
          </cell>
          <cell r="BO317">
            <v>113.752</v>
          </cell>
          <cell r="BP317">
            <v>13642.751</v>
          </cell>
          <cell r="BQ317">
            <v>6142.3990000000003</v>
          </cell>
          <cell r="BR317">
            <v>991.60599999999999</v>
          </cell>
          <cell r="BS317">
            <v>2208.587</v>
          </cell>
          <cell r="BT317">
            <v>661.54399999999998</v>
          </cell>
          <cell r="BU317">
            <v>701.52499999999998</v>
          </cell>
          <cell r="BV317">
            <v>857.39200000000005</v>
          </cell>
          <cell r="BW317">
            <v>25319.556000000004</v>
          </cell>
          <cell r="CI317">
            <v>108.06399999999999</v>
          </cell>
          <cell r="CJ317">
            <v>12960.612999999999</v>
          </cell>
          <cell r="CK317">
            <v>5835.2790000000005</v>
          </cell>
          <cell r="CL317">
            <v>942.02599999999995</v>
          </cell>
          <cell r="CM317">
            <v>2098.1579999999999</v>
          </cell>
          <cell r="CN317">
            <v>628.46699999999998</v>
          </cell>
          <cell r="CO317">
            <v>666.44899999999996</v>
          </cell>
          <cell r="CP317">
            <v>814.52200000000005</v>
          </cell>
          <cell r="CQ317">
            <v>24053.578000000001</v>
          </cell>
          <cell r="CS317">
            <v>6.7480000000000002</v>
          </cell>
          <cell r="CT317">
            <v>513.04499999999996</v>
          </cell>
          <cell r="CU317">
            <v>224.23</v>
          </cell>
          <cell r="CV317">
            <v>30.475000000000001</v>
          </cell>
          <cell r="CW317">
            <v>70.456000000000003</v>
          </cell>
          <cell r="CX317">
            <v>18.193000000000001</v>
          </cell>
          <cell r="CY317">
            <v>19.463999999999999</v>
          </cell>
          <cell r="CZ317">
            <v>20.969000000000001</v>
          </cell>
          <cell r="DB317">
            <v>6.7939999999999996</v>
          </cell>
          <cell r="DC317">
            <v>905.06</v>
          </cell>
          <cell r="DD317">
            <v>562.41600000000005</v>
          </cell>
          <cell r="DE317">
            <v>98.793999999999997</v>
          </cell>
          <cell r="DF317">
            <v>229.119</v>
          </cell>
          <cell r="DG317">
            <v>72.558000000000007</v>
          </cell>
          <cell r="DH317">
            <v>77.778000000000006</v>
          </cell>
          <cell r="DI317">
            <v>99.415000000000006</v>
          </cell>
          <cell r="DJ317">
            <v>2051.9340000000002</v>
          </cell>
          <cell r="DL317">
            <v>0.173902</v>
          </cell>
          <cell r="DM317">
            <v>0.173902</v>
          </cell>
          <cell r="DN317">
            <v>0.788246</v>
          </cell>
          <cell r="DO317">
            <v>1.126215</v>
          </cell>
          <cell r="DP317">
            <v>1.0925590000000001</v>
          </cell>
          <cell r="DQ317">
            <v>1.9415899999999999</v>
          </cell>
          <cell r="DS317">
            <v>19.78</v>
          </cell>
          <cell r="DT317">
            <v>2372.5</v>
          </cell>
          <cell r="DU317">
            <v>4841.72</v>
          </cell>
          <cell r="DV317">
            <v>1116.76</v>
          </cell>
          <cell r="DW317">
            <v>2413.0100000000002</v>
          </cell>
          <cell r="DX317">
            <v>1284.45</v>
          </cell>
          <cell r="DY317">
            <v>1362.07</v>
          </cell>
          <cell r="DZ317">
            <v>1664.7</v>
          </cell>
          <cell r="EA317">
            <v>15074.990000000002</v>
          </cell>
          <cell r="EC317">
            <v>18.79</v>
          </cell>
          <cell r="ED317">
            <v>2253.88</v>
          </cell>
          <cell r="EE317">
            <v>4599.63</v>
          </cell>
          <cell r="EF317">
            <v>1060.92</v>
          </cell>
          <cell r="EG317">
            <v>2292.36</v>
          </cell>
          <cell r="EH317">
            <v>1220.23</v>
          </cell>
          <cell r="EI317">
            <v>1293.97</v>
          </cell>
          <cell r="EJ317">
            <v>1581.47</v>
          </cell>
          <cell r="EK317">
            <v>14321.249999999998</v>
          </cell>
          <cell r="EM317">
            <v>116.048</v>
          </cell>
          <cell r="EN317">
            <v>117.14200000000001</v>
          </cell>
          <cell r="EP317">
            <v>131.52199999999999</v>
          </cell>
          <cell r="EQ317">
            <v>133.739</v>
          </cell>
          <cell r="ES317">
            <v>24.212000000000003</v>
          </cell>
          <cell r="ET317">
            <v>28.027000000000001</v>
          </cell>
          <cell r="EX317">
            <v>5211.7879999999996</v>
          </cell>
          <cell r="EY317">
            <v>6280.973</v>
          </cell>
          <cell r="FA317">
            <v>1.242</v>
          </cell>
          <cell r="FB317">
            <v>1.4950000000000001</v>
          </cell>
          <cell r="FC317">
            <v>111.854</v>
          </cell>
          <cell r="FD317">
            <v>140.69</v>
          </cell>
          <cell r="FE317">
            <v>51.655999999999999</v>
          </cell>
          <cell r="FF317">
            <v>61.094000000000001</v>
          </cell>
          <cell r="FH317">
            <v>2.5000000000000001E-2</v>
          </cell>
          <cell r="FI317">
            <v>0</v>
          </cell>
          <cell r="FK317">
            <v>3978.1579999999999</v>
          </cell>
          <cell r="FL317">
            <v>4033.3649999999998</v>
          </cell>
          <cell r="FM317">
            <v>3999.915</v>
          </cell>
          <cell r="FN317">
            <v>88.858999999999995</v>
          </cell>
          <cell r="FO317">
            <v>42.133000000000003</v>
          </cell>
          <cell r="FP317">
            <v>463.846</v>
          </cell>
          <cell r="FQ317">
            <v>3438.527</v>
          </cell>
          <cell r="FS317">
            <v>4033.3649999999998</v>
          </cell>
          <cell r="FU317">
            <v>9.3456999999999998E-2</v>
          </cell>
          <cell r="FV317">
            <v>-589.62</v>
          </cell>
          <cell r="FW317">
            <v>0</v>
          </cell>
          <cell r="FX317">
            <v>0</v>
          </cell>
          <cell r="FY317">
            <v>0</v>
          </cell>
          <cell r="FZ317">
            <v>238.2</v>
          </cell>
          <cell r="GA317">
            <v>0.175231</v>
          </cell>
          <cell r="GB317">
            <v>-917.51</v>
          </cell>
          <cell r="GE317">
            <v>0.29205199999999998</v>
          </cell>
          <cell r="GF317">
            <v>-1842.56</v>
          </cell>
          <cell r="GH317">
            <v>0</v>
          </cell>
          <cell r="GI317">
            <v>0.151867</v>
          </cell>
          <cell r="GJ317">
            <v>-958.13</v>
          </cell>
          <cell r="GL317">
            <v>-393.47</v>
          </cell>
          <cell r="GN317">
            <v>-978.2</v>
          </cell>
          <cell r="GO317">
            <v>1.2500000000000001E-2</v>
          </cell>
          <cell r="GP317">
            <v>-300.67</v>
          </cell>
          <cell r="GQ317" t="str">
            <v xml:space="preserve"> </v>
          </cell>
          <cell r="GR317">
            <v>0</v>
          </cell>
          <cell r="GS317">
            <v>0</v>
          </cell>
          <cell r="GV317">
            <v>0</v>
          </cell>
          <cell r="GW317">
            <v>0</v>
          </cell>
          <cell r="GX317">
            <v>-5980.16</v>
          </cell>
          <cell r="GY317">
            <v>0</v>
          </cell>
          <cell r="GZ317">
            <v>-5980.16</v>
          </cell>
          <cell r="HB317">
            <v>13315.39</v>
          </cell>
          <cell r="HC317">
            <v>21656.479999999996</v>
          </cell>
          <cell r="HE317">
            <v>753.74000000000342</v>
          </cell>
          <cell r="HO317">
            <v>4033</v>
          </cell>
          <cell r="HP317">
            <v>4033</v>
          </cell>
          <cell r="HQ317">
            <v>0</v>
          </cell>
          <cell r="HR317">
            <v>13315.39</v>
          </cell>
          <cell r="HS317">
            <v>-978.2</v>
          </cell>
          <cell r="HT317">
            <v>-393.47</v>
          </cell>
          <cell r="HU317">
            <v>11943.72</v>
          </cell>
          <cell r="HV317">
            <v>0</v>
          </cell>
          <cell r="HW317">
            <v>11943.72</v>
          </cell>
          <cell r="HY317">
            <v>2.961497644433424</v>
          </cell>
          <cell r="HZ317" t="e">
            <v>#DIV/0!</v>
          </cell>
          <cell r="IA317">
            <v>2.961497644433424</v>
          </cell>
        </row>
        <row r="319">
          <cell r="B319" t="str">
            <v>72-10-158</v>
          </cell>
          <cell r="C319" t="str">
            <v>Bluestone-PUR01331</v>
          </cell>
          <cell r="D319" t="str">
            <v>Hall CDP</v>
          </cell>
          <cell r="E319">
            <v>4504</v>
          </cell>
          <cell r="F319">
            <v>5440</v>
          </cell>
          <cell r="H319">
            <v>3.1815000000000002</v>
          </cell>
          <cell r="I319">
            <v>3.1815000000000002</v>
          </cell>
          <cell r="J319">
            <v>1.2003999999999999</v>
          </cell>
          <cell r="K319">
            <v>0.19950000000000001</v>
          </cell>
          <cell r="L319">
            <v>0.3805</v>
          </cell>
          <cell r="M319">
            <v>0.1221</v>
          </cell>
          <cell r="N319">
            <v>0.1348</v>
          </cell>
          <cell r="O319">
            <v>0.2392</v>
          </cell>
          <cell r="P319">
            <v>5.4580000000000002</v>
          </cell>
          <cell r="Q319">
            <v>0.52969999999999995</v>
          </cell>
          <cell r="R319">
            <v>1229.5</v>
          </cell>
          <cell r="T319" t="str">
            <v>PriceTableXTXNGL</v>
          </cell>
          <cell r="Y319">
            <v>41400</v>
          </cell>
          <cell r="Z319">
            <v>14.65</v>
          </cell>
          <cell r="AB319">
            <v>4286.2169999999996</v>
          </cell>
          <cell r="AC319">
            <v>5198.3829999999998</v>
          </cell>
          <cell r="AE319" t="str">
            <v>Yes</v>
          </cell>
          <cell r="AG319" t="str">
            <v>Yes</v>
          </cell>
          <cell r="AI319">
            <v>0.9</v>
          </cell>
          <cell r="AK319">
            <v>14263.053</v>
          </cell>
          <cell r="AL319">
            <v>14263.053</v>
          </cell>
          <cell r="AM319">
            <v>5381.54</v>
          </cell>
          <cell r="AN319">
            <v>894.38300000000004</v>
          </cell>
          <cell r="AO319">
            <v>1705.828</v>
          </cell>
          <cell r="AP319">
            <v>547.38900000000001</v>
          </cell>
          <cell r="AQ319">
            <v>604.32500000000005</v>
          </cell>
          <cell r="AR319">
            <v>1072.3630000000001</v>
          </cell>
          <cell r="AS319">
            <v>38731.934000000001</v>
          </cell>
          <cell r="AU319">
            <v>13636.599</v>
          </cell>
          <cell r="AV319">
            <v>13636.599</v>
          </cell>
          <cell r="AW319">
            <v>5145.1750000000002</v>
          </cell>
          <cell r="AX319">
            <v>855.1</v>
          </cell>
          <cell r="AY319">
            <v>1630.9059999999999</v>
          </cell>
          <cell r="AZ319">
            <v>523.34699999999998</v>
          </cell>
          <cell r="BA319">
            <v>577.78200000000004</v>
          </cell>
          <cell r="BB319">
            <v>1025.2629999999999</v>
          </cell>
          <cell r="BC319">
            <v>37030.771000000001</v>
          </cell>
          <cell r="BE319">
            <v>96.203000000000003</v>
          </cell>
          <cell r="BF319">
            <v>11538.055</v>
          </cell>
          <cell r="BG319">
            <v>5275.2730000000001</v>
          </cell>
          <cell r="BH319">
            <v>792.21299999999997</v>
          </cell>
          <cell r="BI319">
            <v>1814.9</v>
          </cell>
          <cell r="BJ319">
            <v>535.70799999999997</v>
          </cell>
          <cell r="BK319">
            <v>594.18700000000001</v>
          </cell>
          <cell r="BL319">
            <v>1076.355</v>
          </cell>
          <cell r="BM319">
            <v>21722.894</v>
          </cell>
          <cell r="BO319">
            <v>96.203000000000003</v>
          </cell>
          <cell r="BP319">
            <v>11538.055</v>
          </cell>
          <cell r="BQ319">
            <v>5275.2740000000003</v>
          </cell>
          <cell r="BR319">
            <v>792.21199999999999</v>
          </cell>
          <cell r="BS319">
            <v>1814.9</v>
          </cell>
          <cell r="BT319">
            <v>535.70799999999997</v>
          </cell>
          <cell r="BU319">
            <v>594.18700000000001</v>
          </cell>
          <cell r="BV319">
            <v>1076.354</v>
          </cell>
          <cell r="BW319">
            <v>21722.893</v>
          </cell>
          <cell r="CI319">
            <v>86.582999999999998</v>
          </cell>
          <cell r="CJ319">
            <v>10384.25</v>
          </cell>
          <cell r="CK319">
            <v>4747.7460000000001</v>
          </cell>
          <cell r="CL319">
            <v>712.99199999999996</v>
          </cell>
          <cell r="CM319">
            <v>1633.41</v>
          </cell>
          <cell r="CN319">
            <v>482.137</v>
          </cell>
          <cell r="CO319">
            <v>534.76800000000003</v>
          </cell>
          <cell r="CP319">
            <v>968.72</v>
          </cell>
          <cell r="CQ319">
            <v>19550.606000000003</v>
          </cell>
          <cell r="CS319">
            <v>5.7069999999999999</v>
          </cell>
          <cell r="CT319">
            <v>433.89699999999999</v>
          </cell>
          <cell r="CU319">
            <v>192.57599999999999</v>
          </cell>
          <cell r="CV319">
            <v>24.347000000000001</v>
          </cell>
          <cell r="CW319">
            <v>57.896999999999998</v>
          </cell>
          <cell r="CX319">
            <v>14.731999999999999</v>
          </cell>
          <cell r="CY319">
            <v>16.486000000000001</v>
          </cell>
          <cell r="CZ319">
            <v>26.324000000000002</v>
          </cell>
          <cell r="DB319">
            <v>5.7460000000000004</v>
          </cell>
          <cell r="DC319">
            <v>765.43499999999995</v>
          </cell>
          <cell r="DD319">
            <v>483.02</v>
          </cell>
          <cell r="DE319">
            <v>78.927999999999997</v>
          </cell>
          <cell r="DF319">
            <v>188.27799999999999</v>
          </cell>
          <cell r="DG319">
            <v>58.756</v>
          </cell>
          <cell r="DH319">
            <v>65.878</v>
          </cell>
          <cell r="DI319">
            <v>124.803</v>
          </cell>
          <cell r="DJ319">
            <v>1770.8440000000001</v>
          </cell>
          <cell r="DL319">
            <v>0.173902</v>
          </cell>
          <cell r="DM319">
            <v>0.173902</v>
          </cell>
          <cell r="DN319">
            <v>0.788246</v>
          </cell>
          <cell r="DO319">
            <v>1.126215</v>
          </cell>
          <cell r="DP319">
            <v>1.0925590000000001</v>
          </cell>
          <cell r="DQ319">
            <v>1.9415899999999999</v>
          </cell>
          <cell r="DS319">
            <v>16.73</v>
          </cell>
          <cell r="DT319">
            <v>2006.49</v>
          </cell>
          <cell r="DU319">
            <v>4158.21</v>
          </cell>
          <cell r="DV319">
            <v>892.2</v>
          </cell>
          <cell r="DW319">
            <v>1982.89</v>
          </cell>
          <cell r="DX319">
            <v>1040.1300000000001</v>
          </cell>
          <cell r="DY319">
            <v>1153.67</v>
          </cell>
          <cell r="DZ319">
            <v>2089.84</v>
          </cell>
          <cell r="EA319">
            <v>13340.160000000002</v>
          </cell>
          <cell r="EC319">
            <v>15.06</v>
          </cell>
          <cell r="ED319">
            <v>1805.84</v>
          </cell>
          <cell r="EE319">
            <v>3742.39</v>
          </cell>
          <cell r="EF319">
            <v>802.98</v>
          </cell>
          <cell r="EG319">
            <v>1784.6</v>
          </cell>
          <cell r="EH319">
            <v>936.12</v>
          </cell>
          <cell r="EI319">
            <v>1038.3</v>
          </cell>
          <cell r="EJ319">
            <v>1880.86</v>
          </cell>
          <cell r="EK319">
            <v>12006.150000000001</v>
          </cell>
          <cell r="EM319">
            <v>100.06399999999999</v>
          </cell>
          <cell r="EN319">
            <v>101.00699999999999</v>
          </cell>
          <cell r="EP319">
            <v>113.407</v>
          </cell>
          <cell r="EQ319">
            <v>115.318</v>
          </cell>
          <cell r="ES319">
            <v>20.878</v>
          </cell>
          <cell r="ET319">
            <v>24.167000000000002</v>
          </cell>
          <cell r="EX319">
            <v>4483.1220000000003</v>
          </cell>
          <cell r="EY319">
            <v>5415.8329999999996</v>
          </cell>
          <cell r="FA319">
            <v>1.069</v>
          </cell>
          <cell r="FB319">
            <v>1.2889999999999999</v>
          </cell>
          <cell r="FC319">
            <v>96.215999999999994</v>
          </cell>
          <cell r="FD319">
            <v>121.31100000000001</v>
          </cell>
          <cell r="FE319">
            <v>44.433999999999997</v>
          </cell>
          <cell r="FF319">
            <v>52.679000000000002</v>
          </cell>
          <cell r="FK319">
            <v>3428.6639999999993</v>
          </cell>
          <cell r="FL319">
            <v>3476.2460000000001</v>
          </cell>
          <cell r="FM319">
            <v>3447.4160000000002</v>
          </cell>
          <cell r="FN319">
            <v>76.584999999999994</v>
          </cell>
          <cell r="FO319">
            <v>36.313000000000002</v>
          </cell>
          <cell r="FP319">
            <v>399.77600000000001</v>
          </cell>
          <cell r="FQ319">
            <v>2963.5709999999999</v>
          </cell>
          <cell r="FS319">
            <v>3476.2460000000001</v>
          </cell>
          <cell r="FU319">
            <v>9.3456999999999998E-2</v>
          </cell>
          <cell r="FV319">
            <v>-508.41</v>
          </cell>
          <cell r="FW319">
            <v>0</v>
          </cell>
          <cell r="FX319">
            <v>0</v>
          </cell>
          <cell r="FY319">
            <v>0</v>
          </cell>
          <cell r="FZ319">
            <v>156.30000000000001</v>
          </cell>
          <cell r="GA319">
            <v>0.23364199999999999</v>
          </cell>
          <cell r="GB319">
            <v>-1052.32</v>
          </cell>
          <cell r="GC319">
            <v>1.1682E-2</v>
          </cell>
          <cell r="GD319">
            <v>-52.62</v>
          </cell>
          <cell r="GE319">
            <v>0.29205199999999998</v>
          </cell>
          <cell r="GF319">
            <v>-1588.76</v>
          </cell>
          <cell r="GL319">
            <v>-339.13</v>
          </cell>
          <cell r="GN319">
            <v>-843.1</v>
          </cell>
          <cell r="GO319">
            <v>1.4999999999999999E-2</v>
          </cell>
          <cell r="GP319">
            <v>-293.26</v>
          </cell>
          <cell r="GQ319" t="str">
            <v>72-12-158</v>
          </cell>
          <cell r="GR319">
            <v>697</v>
          </cell>
          <cell r="GS319">
            <v>-100</v>
          </cell>
          <cell r="GV319">
            <v>0</v>
          </cell>
          <cell r="GW319">
            <v>0</v>
          </cell>
          <cell r="GX319">
            <v>-4677.6000000000004</v>
          </cell>
          <cell r="GY319">
            <v>-100</v>
          </cell>
          <cell r="GZ319">
            <v>-4777.6000000000004</v>
          </cell>
          <cell r="HB319">
            <v>11476.39</v>
          </cell>
          <cell r="HC319">
            <v>18704.940000000002</v>
          </cell>
          <cell r="HE319">
            <v>1334.0100000000002</v>
          </cell>
          <cell r="HO319">
            <v>3476</v>
          </cell>
          <cell r="HP319">
            <v>3476</v>
          </cell>
          <cell r="HQ319">
            <v>0</v>
          </cell>
          <cell r="HR319">
            <v>11476.39</v>
          </cell>
          <cell r="HS319">
            <v>-843.1</v>
          </cell>
          <cell r="HT319">
            <v>-339.13</v>
          </cell>
          <cell r="HU319">
            <v>10294.16</v>
          </cell>
          <cell r="HV319">
            <v>0</v>
          </cell>
          <cell r="HW319">
            <v>10294.16</v>
          </cell>
          <cell r="HY319">
            <v>2.9614959723820484</v>
          </cell>
          <cell r="HZ319" t="e">
            <v>#DIV/0!</v>
          </cell>
          <cell r="IA319">
            <v>2.9614959723820484</v>
          </cell>
        </row>
        <row r="320">
          <cell r="B320" t="str">
            <v>72-10-159</v>
          </cell>
          <cell r="C320" t="str">
            <v>Bluestone-PUR01331</v>
          </cell>
          <cell r="D320" t="str">
            <v>Tandy CDP</v>
          </cell>
          <cell r="E320">
            <v>4673</v>
          </cell>
          <cell r="F320">
            <v>5687</v>
          </cell>
          <cell r="H320">
            <v>3.3028</v>
          </cell>
          <cell r="I320">
            <v>3.3028</v>
          </cell>
          <cell r="J320">
            <v>1.2476</v>
          </cell>
          <cell r="K320">
            <v>0.2054</v>
          </cell>
          <cell r="L320">
            <v>0.39689999999999998</v>
          </cell>
          <cell r="M320">
            <v>0.12509999999999999</v>
          </cell>
          <cell r="N320">
            <v>0.13830000000000001</v>
          </cell>
          <cell r="O320">
            <v>0.21640000000000001</v>
          </cell>
          <cell r="P320">
            <v>5.6325000000000003</v>
          </cell>
          <cell r="Q320">
            <v>0.56640000000000001</v>
          </cell>
          <cell r="R320">
            <v>1237.8</v>
          </cell>
          <cell r="T320" t="str">
            <v>PriceTableXTXNGL</v>
          </cell>
          <cell r="Y320">
            <v>41400</v>
          </cell>
          <cell r="Z320">
            <v>14.65</v>
          </cell>
          <cell r="AB320">
            <v>4446.8890000000001</v>
          </cell>
          <cell r="AC320">
            <v>5434.4129999999996</v>
          </cell>
          <cell r="AE320" t="str">
            <v>Yes</v>
          </cell>
          <cell r="AG320" t="str">
            <v>Yes</v>
          </cell>
          <cell r="AI320">
            <v>0.9</v>
          </cell>
          <cell r="AK320">
            <v>15361.901</v>
          </cell>
          <cell r="AL320">
            <v>15361.901</v>
          </cell>
          <cell r="AM320">
            <v>5802.8059999999996</v>
          </cell>
          <cell r="AN320">
            <v>955.351</v>
          </cell>
          <cell r="AO320">
            <v>1846.0509999999999</v>
          </cell>
          <cell r="AP320">
            <v>581.86199999999997</v>
          </cell>
          <cell r="AQ320">
            <v>643.25800000000004</v>
          </cell>
          <cell r="AR320">
            <v>1006.514</v>
          </cell>
          <cell r="AS320">
            <v>41559.644000000008</v>
          </cell>
          <cell r="AU320">
            <v>14687.184999999999</v>
          </cell>
          <cell r="AV320">
            <v>14687.184999999999</v>
          </cell>
          <cell r="AW320">
            <v>5547.9390000000003</v>
          </cell>
          <cell r="AX320">
            <v>913.39099999999996</v>
          </cell>
          <cell r="AY320">
            <v>1764.97</v>
          </cell>
          <cell r="AZ320">
            <v>556.30600000000004</v>
          </cell>
          <cell r="BA320">
            <v>615.005</v>
          </cell>
          <cell r="BB320">
            <v>962.30700000000002</v>
          </cell>
          <cell r="BC320">
            <v>39734.288</v>
          </cell>
          <cell r="BE320">
            <v>103.61499999999999</v>
          </cell>
          <cell r="BF320">
            <v>12426.965</v>
          </cell>
          <cell r="BG320">
            <v>5688.2209999999995</v>
          </cell>
          <cell r="BH320">
            <v>846.21600000000001</v>
          </cell>
          <cell r="BI320">
            <v>1964.0889999999999</v>
          </cell>
          <cell r="BJ320">
            <v>569.44600000000003</v>
          </cell>
          <cell r="BK320">
            <v>632.46699999999998</v>
          </cell>
          <cell r="BL320">
            <v>1010.261</v>
          </cell>
          <cell r="BM320">
            <v>23241.279999999999</v>
          </cell>
          <cell r="BO320">
            <v>103.61499999999999</v>
          </cell>
          <cell r="BP320">
            <v>12426.966</v>
          </cell>
          <cell r="BQ320">
            <v>5688.2219999999998</v>
          </cell>
          <cell r="BR320">
            <v>846.21600000000001</v>
          </cell>
          <cell r="BS320">
            <v>1964.0889999999999</v>
          </cell>
          <cell r="BT320">
            <v>569.44600000000003</v>
          </cell>
          <cell r="BU320">
            <v>632.46699999999998</v>
          </cell>
          <cell r="BV320">
            <v>1010.261</v>
          </cell>
          <cell r="BW320">
            <v>23241.281999999999</v>
          </cell>
          <cell r="CI320">
            <v>93.254000000000005</v>
          </cell>
          <cell r="CJ320">
            <v>11184.269</v>
          </cell>
          <cell r="CK320">
            <v>5119.3990000000003</v>
          </cell>
          <cell r="CL320">
            <v>761.59400000000005</v>
          </cell>
          <cell r="CM320">
            <v>1767.68</v>
          </cell>
          <cell r="CN320">
            <v>512.50099999999998</v>
          </cell>
          <cell r="CO320">
            <v>569.22</v>
          </cell>
          <cell r="CP320">
            <v>909.23500000000001</v>
          </cell>
          <cell r="CQ320">
            <v>20917.152000000006</v>
          </cell>
          <cell r="CS320">
            <v>6.1470000000000002</v>
          </cell>
          <cell r="CT320">
            <v>467.32499999999999</v>
          </cell>
          <cell r="CU320">
            <v>207.65</v>
          </cell>
          <cell r="CV320">
            <v>26.007000000000001</v>
          </cell>
          <cell r="CW320">
            <v>62.655999999999999</v>
          </cell>
          <cell r="CX320">
            <v>15.66</v>
          </cell>
          <cell r="CY320">
            <v>17.547999999999998</v>
          </cell>
          <cell r="CZ320">
            <v>24.707999999999998</v>
          </cell>
          <cell r="DB320">
            <v>6.1890000000000001</v>
          </cell>
          <cell r="DC320">
            <v>824.40499999999997</v>
          </cell>
          <cell r="DD320">
            <v>520.83100000000002</v>
          </cell>
          <cell r="DE320">
            <v>84.308999999999997</v>
          </cell>
          <cell r="DF320">
            <v>203.755</v>
          </cell>
          <cell r="DG320">
            <v>62.457000000000001</v>
          </cell>
          <cell r="DH320">
            <v>70.122</v>
          </cell>
          <cell r="DI320">
            <v>117.14</v>
          </cell>
          <cell r="DJ320">
            <v>1889.2080000000003</v>
          </cell>
          <cell r="DL320">
            <v>0.173902</v>
          </cell>
          <cell r="DM320">
            <v>0.173902</v>
          </cell>
          <cell r="DN320">
            <v>0.788246</v>
          </cell>
          <cell r="DO320">
            <v>1.126215</v>
          </cell>
          <cell r="DP320">
            <v>1.0925590000000001</v>
          </cell>
          <cell r="DQ320">
            <v>1.9415899999999999</v>
          </cell>
          <cell r="DS320">
            <v>18.02</v>
          </cell>
          <cell r="DT320">
            <v>2161.0700000000002</v>
          </cell>
          <cell r="DU320">
            <v>4483.72</v>
          </cell>
          <cell r="DV320">
            <v>953.02</v>
          </cell>
          <cell r="DW320">
            <v>2145.88</v>
          </cell>
          <cell r="DX320">
            <v>1105.6300000000001</v>
          </cell>
          <cell r="DY320">
            <v>1227.99</v>
          </cell>
          <cell r="DZ320">
            <v>1961.51</v>
          </cell>
          <cell r="EA320">
            <v>14056.84</v>
          </cell>
          <cell r="EC320">
            <v>16.22</v>
          </cell>
          <cell r="ED320">
            <v>1944.96</v>
          </cell>
          <cell r="EE320">
            <v>4035.35</v>
          </cell>
          <cell r="EF320">
            <v>857.72</v>
          </cell>
          <cell r="EG320">
            <v>1931.29</v>
          </cell>
          <cell r="EH320">
            <v>995.07</v>
          </cell>
          <cell r="EI320">
            <v>1105.19</v>
          </cell>
          <cell r="EJ320">
            <v>1765.36</v>
          </cell>
          <cell r="EK320">
            <v>12651.160000000002</v>
          </cell>
          <cell r="EM320">
            <v>104.607</v>
          </cell>
          <cell r="EN320">
            <v>105.59299999999999</v>
          </cell>
          <cell r="EP320">
            <v>118.556</v>
          </cell>
          <cell r="EQ320">
            <v>120.554</v>
          </cell>
          <cell r="ES320">
            <v>21.825000000000003</v>
          </cell>
          <cell r="ET320">
            <v>25.263999999999999</v>
          </cell>
          <cell r="EX320">
            <v>4651.1750000000002</v>
          </cell>
          <cell r="EY320">
            <v>5661.7359999999999</v>
          </cell>
          <cell r="FA320">
            <v>1.109</v>
          </cell>
          <cell r="FB320">
            <v>1.347</v>
          </cell>
          <cell r="FC320">
            <v>99.822000000000003</v>
          </cell>
          <cell r="FD320">
            <v>126.819</v>
          </cell>
          <cell r="FE320">
            <v>46.098999999999997</v>
          </cell>
          <cell r="FF320">
            <v>55.070999999999998</v>
          </cell>
          <cell r="FK320">
            <v>3546.3809999999994</v>
          </cell>
          <cell r="FL320">
            <v>3595.596</v>
          </cell>
          <cell r="FM320">
            <v>3565.777</v>
          </cell>
          <cell r="FN320">
            <v>79.215000000000003</v>
          </cell>
          <cell r="FO320">
            <v>37.56</v>
          </cell>
          <cell r="FP320">
            <v>413.50200000000001</v>
          </cell>
          <cell r="FQ320">
            <v>3065.32</v>
          </cell>
          <cell r="FS320">
            <v>3595.596</v>
          </cell>
          <cell r="FU320">
            <v>9.3456999999999998E-2</v>
          </cell>
          <cell r="FV320">
            <v>-531.49</v>
          </cell>
          <cell r="FW320">
            <v>0</v>
          </cell>
          <cell r="FX320">
            <v>0</v>
          </cell>
          <cell r="FY320">
            <v>0</v>
          </cell>
          <cell r="FZ320">
            <v>161.9</v>
          </cell>
          <cell r="GA320">
            <v>0.23364199999999999</v>
          </cell>
          <cell r="GB320">
            <v>-1091.81</v>
          </cell>
          <cell r="GC320">
            <v>1.1682E-2</v>
          </cell>
          <cell r="GD320">
            <v>-54.59</v>
          </cell>
          <cell r="GE320">
            <v>0.29205199999999998</v>
          </cell>
          <cell r="GF320">
            <v>-1660.9</v>
          </cell>
          <cell r="GL320">
            <v>-350.83</v>
          </cell>
          <cell r="GN320">
            <v>-872.21</v>
          </cell>
          <cell r="GO320">
            <v>1.4999999999999999E-2</v>
          </cell>
          <cell r="GP320">
            <v>-313.76</v>
          </cell>
          <cell r="GQ320" t="str">
            <v>72-12-159</v>
          </cell>
          <cell r="GR320">
            <v>215</v>
          </cell>
          <cell r="GS320">
            <v>-100</v>
          </cell>
          <cell r="GV320">
            <v>0</v>
          </cell>
          <cell r="GW320">
            <v>0</v>
          </cell>
          <cell r="GX320">
            <v>-4875.59</v>
          </cell>
          <cell r="GY320">
            <v>-100</v>
          </cell>
          <cell r="GZ320">
            <v>-4975.59</v>
          </cell>
          <cell r="HB320">
            <v>11872.58</v>
          </cell>
          <cell r="HC320">
            <v>19548.150000000001</v>
          </cell>
          <cell r="HE320">
            <v>1405.6799999999985</v>
          </cell>
          <cell r="HO320">
            <v>3596</v>
          </cell>
          <cell r="HP320">
            <v>3596</v>
          </cell>
          <cell r="HQ320">
            <v>0</v>
          </cell>
          <cell r="HR320">
            <v>11872.58</v>
          </cell>
          <cell r="HS320">
            <v>-872.21</v>
          </cell>
          <cell r="HT320">
            <v>-350.83</v>
          </cell>
          <cell r="HU320">
            <v>10649.54</v>
          </cell>
          <cell r="HV320">
            <v>0</v>
          </cell>
          <cell r="HW320">
            <v>10649.54</v>
          </cell>
          <cell r="HY320">
            <v>2.9614961067853174</v>
          </cell>
          <cell r="HZ320" t="e">
            <v>#DIV/0!</v>
          </cell>
          <cell r="IA320">
            <v>2.9614961067853174</v>
          </cell>
        </row>
        <row r="321">
          <cell r="B321" t="str">
            <v>72-40-187</v>
          </cell>
          <cell r="C321" t="str">
            <v>Bluestone-PUR01331</v>
          </cell>
          <cell r="D321" t="str">
            <v>Saunders C</v>
          </cell>
          <cell r="E321">
            <v>3984</v>
          </cell>
          <cell r="F321">
            <v>4781</v>
          </cell>
          <cell r="H321">
            <v>3.2543000000000002</v>
          </cell>
          <cell r="I321">
            <v>3.2543000000000002</v>
          </cell>
          <cell r="J321">
            <v>1.2016</v>
          </cell>
          <cell r="K321">
            <v>0.15720000000000001</v>
          </cell>
          <cell r="L321">
            <v>0.3528</v>
          </cell>
          <cell r="M321">
            <v>9.35E-2</v>
          </cell>
          <cell r="N321">
            <v>0.11</v>
          </cell>
          <cell r="O321">
            <v>0.2127</v>
          </cell>
          <cell r="P321">
            <v>5.3821000000000003</v>
          </cell>
          <cell r="Q321">
            <v>0.42270000000000002</v>
          </cell>
          <cell r="R321">
            <v>1221.2</v>
          </cell>
          <cell r="T321" t="str">
            <v>PriceTableXTXNGL</v>
          </cell>
          <cell r="Y321">
            <v>41438</v>
          </cell>
          <cell r="Z321">
            <v>14.65</v>
          </cell>
          <cell r="AB321">
            <v>3791.4740000000002</v>
          </cell>
          <cell r="AC321">
            <v>4568.6530000000002</v>
          </cell>
          <cell r="AE321" t="str">
            <v>Yes</v>
          </cell>
          <cell r="AG321" t="str">
            <v>Yes</v>
          </cell>
          <cell r="AI321">
            <v>0.9</v>
          </cell>
          <cell r="AK321">
            <v>12905.418</v>
          </cell>
          <cell r="AL321">
            <v>12905.418</v>
          </cell>
          <cell r="AM321">
            <v>4765.1260000000002</v>
          </cell>
          <cell r="AN321">
            <v>623.4</v>
          </cell>
          <cell r="AO321">
            <v>1399.0820000000001</v>
          </cell>
          <cell r="AP321">
            <v>370.78800000000001</v>
          </cell>
          <cell r="AQ321">
            <v>436.22199999999998</v>
          </cell>
          <cell r="AR321">
            <v>843.49400000000003</v>
          </cell>
          <cell r="AS321">
            <v>34248.947999999997</v>
          </cell>
          <cell r="AU321">
            <v>12338.593999999999</v>
          </cell>
          <cell r="AV321">
            <v>12338.593999999999</v>
          </cell>
          <cell r="AW321">
            <v>4555.835</v>
          </cell>
          <cell r="AX321">
            <v>596.02</v>
          </cell>
          <cell r="AY321">
            <v>1337.6320000000001</v>
          </cell>
          <cell r="AZ321">
            <v>354.50299999999999</v>
          </cell>
          <cell r="BA321">
            <v>417.06200000000001</v>
          </cell>
          <cell r="BB321">
            <v>806.447</v>
          </cell>
          <cell r="BC321">
            <v>32744.687000000002</v>
          </cell>
          <cell r="BE321">
            <v>87.046000000000006</v>
          </cell>
          <cell r="BF321">
            <v>10439.799999999999</v>
          </cell>
          <cell r="BG321">
            <v>4671.0320000000002</v>
          </cell>
          <cell r="BH321">
            <v>552.18600000000004</v>
          </cell>
          <cell r="BI321">
            <v>1488.54</v>
          </cell>
          <cell r="BJ321">
            <v>362.87599999999998</v>
          </cell>
          <cell r="BK321">
            <v>428.904</v>
          </cell>
          <cell r="BL321">
            <v>846.63400000000001</v>
          </cell>
          <cell r="BM321">
            <v>18877.017999999996</v>
          </cell>
          <cell r="BO321">
            <v>87.046000000000006</v>
          </cell>
          <cell r="BP321">
            <v>10439.800999999999</v>
          </cell>
          <cell r="BQ321">
            <v>4671.0320000000002</v>
          </cell>
          <cell r="BR321">
            <v>552.18600000000004</v>
          </cell>
          <cell r="BS321">
            <v>1488.54</v>
          </cell>
          <cell r="BT321">
            <v>362.87599999999998</v>
          </cell>
          <cell r="BU321">
            <v>428.904</v>
          </cell>
          <cell r="BV321">
            <v>846.63400000000001</v>
          </cell>
          <cell r="BW321">
            <v>18877.019</v>
          </cell>
          <cell r="CI321">
            <v>78.340999999999994</v>
          </cell>
          <cell r="CJ321">
            <v>9395.82</v>
          </cell>
          <cell r="CK321">
            <v>4203.9290000000001</v>
          </cell>
          <cell r="CL321">
            <v>496.96699999999998</v>
          </cell>
          <cell r="CM321">
            <v>1339.6859999999999</v>
          </cell>
          <cell r="CN321">
            <v>326.58800000000002</v>
          </cell>
          <cell r="CO321">
            <v>386.01400000000001</v>
          </cell>
          <cell r="CP321">
            <v>761.971</v>
          </cell>
          <cell r="CQ321">
            <v>16989.315999999999</v>
          </cell>
          <cell r="CS321">
            <v>5.1639999999999997</v>
          </cell>
          <cell r="CT321">
            <v>392.596</v>
          </cell>
          <cell r="CU321">
            <v>170.518</v>
          </cell>
          <cell r="CV321">
            <v>16.97</v>
          </cell>
          <cell r="CW321">
            <v>47.485999999999997</v>
          </cell>
          <cell r="CX321">
            <v>9.9789999999999992</v>
          </cell>
          <cell r="CY321">
            <v>11.9</v>
          </cell>
          <cell r="CZ321">
            <v>20.706</v>
          </cell>
          <cell r="DB321">
            <v>5.1989999999999998</v>
          </cell>
          <cell r="DC321">
            <v>692.57600000000002</v>
          </cell>
          <cell r="DD321">
            <v>427.69400000000002</v>
          </cell>
          <cell r="DE321">
            <v>55.014000000000003</v>
          </cell>
          <cell r="DF321">
            <v>154.42099999999999</v>
          </cell>
          <cell r="DG321">
            <v>39.799999999999997</v>
          </cell>
          <cell r="DH321">
            <v>47.552999999999997</v>
          </cell>
          <cell r="DI321">
            <v>98.167000000000002</v>
          </cell>
          <cell r="DJ321">
            <v>1520.424</v>
          </cell>
          <cell r="DL321">
            <v>0.173902</v>
          </cell>
          <cell r="DM321">
            <v>0.173902</v>
          </cell>
          <cell r="DN321">
            <v>0.788246</v>
          </cell>
          <cell r="DO321">
            <v>1.126215</v>
          </cell>
          <cell r="DP321">
            <v>1.0925590000000001</v>
          </cell>
          <cell r="DQ321">
            <v>1.9415899999999999</v>
          </cell>
          <cell r="DS321">
            <v>15.14</v>
          </cell>
          <cell r="DT321">
            <v>1815.5</v>
          </cell>
          <cell r="DU321">
            <v>3681.92</v>
          </cell>
          <cell r="DV321">
            <v>621.88</v>
          </cell>
          <cell r="DW321">
            <v>1626.32</v>
          </cell>
          <cell r="DX321">
            <v>704.56</v>
          </cell>
          <cell r="DY321">
            <v>832.76</v>
          </cell>
          <cell r="DZ321">
            <v>1643.82</v>
          </cell>
          <cell r="EA321">
            <v>10941.9</v>
          </cell>
          <cell r="EC321">
            <v>13.63</v>
          </cell>
          <cell r="ED321">
            <v>1633.95</v>
          </cell>
          <cell r="EE321">
            <v>3313.73</v>
          </cell>
          <cell r="EF321">
            <v>559.69000000000005</v>
          </cell>
          <cell r="EG321">
            <v>1463.69</v>
          </cell>
          <cell r="EH321">
            <v>634.1</v>
          </cell>
          <cell r="EI321">
            <v>749.48</v>
          </cell>
          <cell r="EJ321">
            <v>1479.44</v>
          </cell>
          <cell r="EK321">
            <v>9847.7100000000009</v>
          </cell>
          <cell r="EM321">
            <v>87.941999999999993</v>
          </cell>
          <cell r="EN321">
            <v>88.771000000000001</v>
          </cell>
          <cell r="EP321">
            <v>99.668999999999997</v>
          </cell>
          <cell r="EQ321">
            <v>101.349</v>
          </cell>
          <cell r="ES321">
            <v>18.349</v>
          </cell>
          <cell r="ET321">
            <v>21.239000000000001</v>
          </cell>
          <cell r="EX321">
            <v>3965.6509999999998</v>
          </cell>
          <cell r="EY321">
            <v>4759.7610000000004</v>
          </cell>
          <cell r="FA321">
            <v>0.94499999999999995</v>
          </cell>
          <cell r="FB321">
            <v>1.133</v>
          </cell>
          <cell r="FC321">
            <v>85.11</v>
          </cell>
          <cell r="FD321">
            <v>106.616</v>
          </cell>
          <cell r="FE321">
            <v>39.305</v>
          </cell>
          <cell r="FF321">
            <v>46.298000000000002</v>
          </cell>
          <cell r="FK321">
            <v>3049.2170000000001</v>
          </cell>
          <cell r="FL321">
            <v>3091.5329999999999</v>
          </cell>
          <cell r="FM321">
            <v>3065.8939999999998</v>
          </cell>
          <cell r="FN321">
            <v>68.11</v>
          </cell>
          <cell r="FO321">
            <v>32.293999999999997</v>
          </cell>
          <cell r="FP321">
            <v>355.53300000000002</v>
          </cell>
          <cell r="FQ321">
            <v>2635.596</v>
          </cell>
          <cell r="FS321">
            <v>3091.5329999999999</v>
          </cell>
          <cell r="FU321">
            <v>9.3456999999999998E-2</v>
          </cell>
          <cell r="FV321">
            <v>-446.82</v>
          </cell>
          <cell r="FW321">
            <v>0</v>
          </cell>
          <cell r="FX321">
            <v>0</v>
          </cell>
          <cell r="FY321">
            <v>0</v>
          </cell>
          <cell r="FZ321">
            <v>155.80000000000001</v>
          </cell>
          <cell r="GA321">
            <v>0.23364199999999999</v>
          </cell>
          <cell r="GB321">
            <v>-930.83</v>
          </cell>
          <cell r="GC321">
            <v>1.1682E-2</v>
          </cell>
          <cell r="GD321">
            <v>-46.54</v>
          </cell>
          <cell r="GE321">
            <v>0.29205199999999998</v>
          </cell>
          <cell r="GF321">
            <v>-1396.3</v>
          </cell>
          <cell r="GL321">
            <v>-301.66000000000003</v>
          </cell>
          <cell r="GN321">
            <v>-749.96</v>
          </cell>
          <cell r="GO321">
            <v>1.4999999999999999E-2</v>
          </cell>
          <cell r="GP321">
            <v>-254.84</v>
          </cell>
          <cell r="GQ321" t="str">
            <v>72-41-187</v>
          </cell>
          <cell r="GR321">
            <v>138</v>
          </cell>
          <cell r="GS321">
            <v>-100</v>
          </cell>
          <cell r="GV321">
            <v>0</v>
          </cell>
          <cell r="GW321">
            <v>0</v>
          </cell>
          <cell r="GX321">
            <v>-4126.95</v>
          </cell>
          <cell r="GY321">
            <v>-100</v>
          </cell>
          <cell r="GZ321">
            <v>-4226.95</v>
          </cell>
          <cell r="HB321">
            <v>10208.57</v>
          </cell>
          <cell r="HC321">
            <v>15829.330000000002</v>
          </cell>
          <cell r="HE321">
            <v>1094.1899999999987</v>
          </cell>
          <cell r="HO321">
            <v>3092</v>
          </cell>
          <cell r="HP321">
            <v>3092</v>
          </cell>
          <cell r="HQ321">
            <v>0</v>
          </cell>
          <cell r="HR321">
            <v>10208.57</v>
          </cell>
          <cell r="HS321">
            <v>-749.96</v>
          </cell>
          <cell r="HT321">
            <v>-301.66000000000003</v>
          </cell>
          <cell r="HU321">
            <v>9156.9500000000007</v>
          </cell>
          <cell r="HV321">
            <v>0</v>
          </cell>
          <cell r="HW321">
            <v>9156.9500000000007</v>
          </cell>
          <cell r="HY321">
            <v>2.9614974126778786</v>
          </cell>
          <cell r="HZ321" t="e">
            <v>#DIV/0!</v>
          </cell>
          <cell r="IA321">
            <v>2.9614974126778786</v>
          </cell>
        </row>
        <row r="323">
          <cell r="GJ323" t="str">
            <v>NTPL Fuel %</v>
          </cell>
        </row>
        <row r="324">
          <cell r="B324" t="str">
            <v>72-40-132</v>
          </cell>
          <cell r="C324" t="str">
            <v>Spindletop-PUR01279</v>
          </cell>
          <cell r="D324" t="str">
            <v>Wilson Harris 3</v>
          </cell>
          <cell r="E324">
            <v>0</v>
          </cell>
          <cell r="F324">
            <v>0</v>
          </cell>
          <cell r="H324">
            <v>3.1255999999999999</v>
          </cell>
          <cell r="I324">
            <v>3.1255999999999999</v>
          </cell>
          <cell r="J324">
            <v>1.1047</v>
          </cell>
          <cell r="K324">
            <v>0.24629999999999999</v>
          </cell>
          <cell r="L324">
            <v>0.3407</v>
          </cell>
          <cell r="M324">
            <v>0.13150000000000001</v>
          </cell>
          <cell r="N324">
            <v>0.1099</v>
          </cell>
          <cell r="O324">
            <v>0.1978</v>
          </cell>
          <cell r="P324">
            <v>5.2565</v>
          </cell>
          <cell r="Q324">
            <v>1.4384999999999999</v>
          </cell>
          <cell r="R324">
            <v>1213.5999999999999</v>
          </cell>
          <cell r="T324" t="str">
            <v>PriceTableXTXNGL</v>
          </cell>
          <cell r="Y324">
            <v>41388</v>
          </cell>
          <cell r="Z324">
            <v>14.65</v>
          </cell>
          <cell r="AB324">
            <v>0</v>
          </cell>
          <cell r="AC324">
            <v>0</v>
          </cell>
          <cell r="AE324" t="str">
            <v>Yes</v>
          </cell>
          <cell r="AG324" t="str">
            <v>Yes</v>
          </cell>
          <cell r="AI324">
            <v>0</v>
          </cell>
          <cell r="AK324">
            <v>0</v>
          </cell>
          <cell r="AL324">
            <v>0</v>
          </cell>
          <cell r="AM324">
            <v>0</v>
          </cell>
          <cell r="AN324">
            <v>0</v>
          </cell>
          <cell r="AO324">
            <v>0</v>
          </cell>
          <cell r="AP324">
            <v>0</v>
          </cell>
          <cell r="AQ324">
            <v>0</v>
          </cell>
          <cell r="AR324">
            <v>0</v>
          </cell>
          <cell r="AS324">
            <v>0</v>
          </cell>
          <cell r="AU324">
            <v>0</v>
          </cell>
          <cell r="AV324">
            <v>0</v>
          </cell>
          <cell r="AW324">
            <v>0</v>
          </cell>
          <cell r="AX324">
            <v>0</v>
          </cell>
          <cell r="AY324">
            <v>0</v>
          </cell>
          <cell r="AZ324">
            <v>0</v>
          </cell>
          <cell r="BA324">
            <v>0</v>
          </cell>
          <cell r="BB324">
            <v>0</v>
          </cell>
          <cell r="BC324">
            <v>0</v>
          </cell>
          <cell r="BE324">
            <v>0</v>
          </cell>
          <cell r="BF324">
            <v>0</v>
          </cell>
          <cell r="BG324">
            <v>0</v>
          </cell>
          <cell r="BH324">
            <v>0</v>
          </cell>
          <cell r="BI324">
            <v>0</v>
          </cell>
          <cell r="BJ324">
            <v>0</v>
          </cell>
          <cell r="BK324">
            <v>0</v>
          </cell>
          <cell r="BL324">
            <v>0</v>
          </cell>
          <cell r="BM324">
            <v>0</v>
          </cell>
          <cell r="BO324">
            <v>0</v>
          </cell>
          <cell r="BP324">
            <v>0</v>
          </cell>
          <cell r="BQ324">
            <v>0</v>
          </cell>
          <cell r="BR324">
            <v>0</v>
          </cell>
          <cell r="BS324">
            <v>0</v>
          </cell>
          <cell r="BT324">
            <v>0</v>
          </cell>
          <cell r="BU324">
            <v>0</v>
          </cell>
          <cell r="BV324">
            <v>0</v>
          </cell>
          <cell r="BW324">
            <v>0</v>
          </cell>
          <cell r="CI324">
            <v>0</v>
          </cell>
          <cell r="CJ324">
            <v>0</v>
          </cell>
          <cell r="CK324">
            <v>0</v>
          </cell>
          <cell r="CL324">
            <v>0</v>
          </cell>
          <cell r="CM324">
            <v>0</v>
          </cell>
          <cell r="CN324">
            <v>0</v>
          </cell>
          <cell r="CO324">
            <v>0</v>
          </cell>
          <cell r="CP324">
            <v>0</v>
          </cell>
          <cell r="CQ324">
            <v>0</v>
          </cell>
          <cell r="CS324">
            <v>0</v>
          </cell>
          <cell r="CT324">
            <v>0</v>
          </cell>
          <cell r="CU324">
            <v>0</v>
          </cell>
          <cell r="CV324">
            <v>0</v>
          </cell>
          <cell r="CW324">
            <v>0</v>
          </cell>
          <cell r="CX324">
            <v>0</v>
          </cell>
          <cell r="CY324">
            <v>0</v>
          </cell>
          <cell r="CZ324">
            <v>0</v>
          </cell>
          <cell r="DB324">
            <v>0</v>
          </cell>
          <cell r="DC324">
            <v>0</v>
          </cell>
          <cell r="DD324">
            <v>0</v>
          </cell>
          <cell r="DE324">
            <v>0</v>
          </cell>
          <cell r="DF324">
            <v>0</v>
          </cell>
          <cell r="DG324">
            <v>0</v>
          </cell>
          <cell r="DH324">
            <v>0</v>
          </cell>
          <cell r="DI324">
            <v>0</v>
          </cell>
          <cell r="DJ324">
            <v>0</v>
          </cell>
          <cell r="DL324">
            <v>0.173902</v>
          </cell>
          <cell r="DM324">
            <v>0.173902</v>
          </cell>
          <cell r="DN324">
            <v>0.788246</v>
          </cell>
          <cell r="DO324">
            <v>1.126215</v>
          </cell>
          <cell r="DP324">
            <v>1.0925590000000001</v>
          </cell>
          <cell r="DQ324">
            <v>1.9415899999999999</v>
          </cell>
          <cell r="DS324">
            <v>0</v>
          </cell>
          <cell r="DT324">
            <v>0</v>
          </cell>
          <cell r="DU324">
            <v>0</v>
          </cell>
          <cell r="DV324">
            <v>0</v>
          </cell>
          <cell r="DW324">
            <v>0</v>
          </cell>
          <cell r="DX324">
            <v>0</v>
          </cell>
          <cell r="DY324">
            <v>0</v>
          </cell>
          <cell r="DZ324">
            <v>0</v>
          </cell>
          <cell r="EA324">
            <v>0</v>
          </cell>
          <cell r="EC324">
            <v>0</v>
          </cell>
          <cell r="ED324">
            <v>0</v>
          </cell>
          <cell r="EE324">
            <v>0</v>
          </cell>
          <cell r="EF324">
            <v>0</v>
          </cell>
          <cell r="EG324">
            <v>0</v>
          </cell>
          <cell r="EH324">
            <v>0</v>
          </cell>
          <cell r="EI324">
            <v>0</v>
          </cell>
          <cell r="EJ324">
            <v>0</v>
          </cell>
          <cell r="EK324">
            <v>0</v>
          </cell>
          <cell r="EM324">
            <v>0</v>
          </cell>
          <cell r="EN324">
            <v>0</v>
          </cell>
          <cell r="EP324">
            <v>0</v>
          </cell>
          <cell r="EQ324">
            <v>0</v>
          </cell>
          <cell r="ES324">
            <v>0</v>
          </cell>
          <cell r="ET324">
            <v>0</v>
          </cell>
          <cell r="EX324">
            <v>0</v>
          </cell>
          <cell r="EY324">
            <v>0</v>
          </cell>
          <cell r="FA324">
            <v>0</v>
          </cell>
          <cell r="FB324">
            <v>0</v>
          </cell>
          <cell r="FC324">
            <v>0</v>
          </cell>
          <cell r="FD324">
            <v>0</v>
          </cell>
          <cell r="FE324">
            <v>0</v>
          </cell>
          <cell r="FF324">
            <v>0</v>
          </cell>
          <cell r="FK324">
            <v>0</v>
          </cell>
          <cell r="FL324">
            <v>0</v>
          </cell>
          <cell r="FM324">
            <v>0</v>
          </cell>
          <cell r="FN324">
            <v>0</v>
          </cell>
          <cell r="FO324">
            <v>0</v>
          </cell>
          <cell r="FP324">
            <v>0</v>
          </cell>
          <cell r="FQ324">
            <v>0</v>
          </cell>
          <cell r="FS324">
            <v>0</v>
          </cell>
          <cell r="FY324">
            <v>0</v>
          </cell>
          <cell r="FZ324">
            <v>144.5</v>
          </cell>
          <cell r="GA324">
            <v>0</v>
          </cell>
          <cell r="GB324">
            <v>0</v>
          </cell>
          <cell r="GE324">
            <v>0.2</v>
          </cell>
          <cell r="GF324">
            <v>0</v>
          </cell>
          <cell r="GG324">
            <v>0</v>
          </cell>
          <cell r="GH324">
            <v>0</v>
          </cell>
          <cell r="GJ324">
            <v>0</v>
          </cell>
          <cell r="GK324">
            <v>9.8547999999999997E-2</v>
          </cell>
          <cell r="GL324">
            <v>0</v>
          </cell>
          <cell r="GM324">
            <v>0.245</v>
          </cell>
          <cell r="GN324">
            <v>0</v>
          </cell>
          <cell r="GO324">
            <v>1.2500000000000001E-2</v>
          </cell>
          <cell r="GP324">
            <v>0</v>
          </cell>
          <cell r="GQ324" t="str">
            <v>72-41-132</v>
          </cell>
          <cell r="GR324">
            <v>19237</v>
          </cell>
          <cell r="GS324">
            <v>-75</v>
          </cell>
          <cell r="GV324">
            <v>-447</v>
          </cell>
          <cell r="GW324">
            <v>-1644.44</v>
          </cell>
          <cell r="GX324">
            <v>0</v>
          </cell>
          <cell r="GY324">
            <v>-1719.44</v>
          </cell>
          <cell r="GZ324">
            <v>0</v>
          </cell>
          <cell r="HB324">
            <v>0</v>
          </cell>
          <cell r="HC324">
            <v>0</v>
          </cell>
          <cell r="HE324">
            <v>0</v>
          </cell>
          <cell r="HO324">
            <v>0</v>
          </cell>
          <cell r="HP324">
            <v>0</v>
          </cell>
          <cell r="HQ324">
            <v>0</v>
          </cell>
          <cell r="HR324">
            <v>0</v>
          </cell>
          <cell r="HU324">
            <v>0</v>
          </cell>
          <cell r="HV324">
            <v>0</v>
          </cell>
          <cell r="HW324">
            <v>0</v>
          </cell>
        </row>
        <row r="325">
          <cell r="B325" t="str">
            <v>72-40-135</v>
          </cell>
          <cell r="C325" t="str">
            <v>Spindletop-PUR01279</v>
          </cell>
          <cell r="D325" t="str">
            <v>Wilson Harris 2</v>
          </cell>
          <cell r="E325">
            <v>9189</v>
          </cell>
          <cell r="F325">
            <v>10964</v>
          </cell>
          <cell r="H325">
            <v>3.0916999999999999</v>
          </cell>
          <cell r="I325">
            <v>3.0916999999999999</v>
          </cell>
          <cell r="J325">
            <v>1.0807</v>
          </cell>
          <cell r="K325">
            <v>0.24030000000000001</v>
          </cell>
          <cell r="L325">
            <v>0.33260000000000001</v>
          </cell>
          <cell r="M325">
            <v>0.126</v>
          </cell>
          <cell r="N325">
            <v>0.1033</v>
          </cell>
          <cell r="O325">
            <v>0.24610000000000001</v>
          </cell>
          <cell r="P325">
            <v>5.2206999999999999</v>
          </cell>
          <cell r="Q325">
            <v>1.3529</v>
          </cell>
          <cell r="R325">
            <v>1214.2</v>
          </cell>
          <cell r="T325" t="str">
            <v>PriceTableXTXNGL</v>
          </cell>
          <cell r="Y325">
            <v>41382</v>
          </cell>
          <cell r="Z325">
            <v>14.65</v>
          </cell>
          <cell r="AB325">
            <v>8745.1749999999993</v>
          </cell>
          <cell r="AC325">
            <v>10477.036</v>
          </cell>
          <cell r="AE325" t="str">
            <v>Yes</v>
          </cell>
          <cell r="AG325" t="str">
            <v>Yes</v>
          </cell>
          <cell r="AI325">
            <v>0</v>
          </cell>
          <cell r="AK325">
            <v>28279.536</v>
          </cell>
          <cell r="AL325">
            <v>28279.536</v>
          </cell>
          <cell r="AM325">
            <v>9885.0779999999995</v>
          </cell>
          <cell r="AN325">
            <v>2198.0050000000001</v>
          </cell>
          <cell r="AO325">
            <v>3042.2660000000001</v>
          </cell>
          <cell r="AP325">
            <v>1152.5119999999999</v>
          </cell>
          <cell r="AQ325">
            <v>944.87699999999995</v>
          </cell>
          <cell r="AR325">
            <v>2251.0569999999998</v>
          </cell>
          <cell r="AS325">
            <v>76032.866999999998</v>
          </cell>
          <cell r="AU325">
            <v>27037.457999999999</v>
          </cell>
          <cell r="AV325">
            <v>27037.457999999999</v>
          </cell>
          <cell r="AW325">
            <v>9450.9110000000001</v>
          </cell>
          <cell r="AX325">
            <v>2101.4659999999999</v>
          </cell>
          <cell r="AY325">
            <v>2908.645</v>
          </cell>
          <cell r="AZ325">
            <v>1101.8920000000001</v>
          </cell>
          <cell r="BA325">
            <v>903.37699999999995</v>
          </cell>
          <cell r="BB325">
            <v>2152.1880000000001</v>
          </cell>
          <cell r="BC325">
            <v>72693.39499999999</v>
          </cell>
          <cell r="BE325">
            <v>190.74299999999999</v>
          </cell>
          <cell r="BF325">
            <v>22876.647000000001</v>
          </cell>
          <cell r="BG325">
            <v>9689.8819999999996</v>
          </cell>
          <cell r="BH325">
            <v>1946.915</v>
          </cell>
          <cell r="BI325">
            <v>3236.79</v>
          </cell>
          <cell r="BJ325">
            <v>1127.9179999999999</v>
          </cell>
          <cell r="BK325">
            <v>929.02700000000004</v>
          </cell>
          <cell r="BL325">
            <v>2259.4360000000001</v>
          </cell>
          <cell r="BM325">
            <v>42257.358</v>
          </cell>
          <cell r="BO325">
            <v>190.74299999999999</v>
          </cell>
          <cell r="BP325">
            <v>22876.648000000001</v>
          </cell>
          <cell r="BQ325">
            <v>9689.8819999999996</v>
          </cell>
          <cell r="BR325">
            <v>1946.915</v>
          </cell>
          <cell r="BS325">
            <v>3236.79</v>
          </cell>
          <cell r="BT325">
            <v>1127.9179999999999</v>
          </cell>
          <cell r="BU325">
            <v>929.02700000000004</v>
          </cell>
          <cell r="BV325">
            <v>2259.4369999999999</v>
          </cell>
          <cell r="BW325">
            <v>42257.36</v>
          </cell>
          <cell r="CI325">
            <v>0</v>
          </cell>
          <cell r="CJ325">
            <v>0</v>
          </cell>
          <cell r="CK325">
            <v>0</v>
          </cell>
          <cell r="CL325">
            <v>0</v>
          </cell>
          <cell r="CM325">
            <v>0</v>
          </cell>
          <cell r="CN325">
            <v>0</v>
          </cell>
          <cell r="CO325">
            <v>0</v>
          </cell>
          <cell r="CP325">
            <v>0</v>
          </cell>
          <cell r="CQ325">
            <v>0</v>
          </cell>
          <cell r="CS325">
            <v>11.316000000000001</v>
          </cell>
          <cell r="CT325">
            <v>860.29300000000001</v>
          </cell>
          <cell r="CU325">
            <v>353.73200000000003</v>
          </cell>
          <cell r="CV325">
            <v>59.835000000000001</v>
          </cell>
          <cell r="CW325">
            <v>103.25700000000001</v>
          </cell>
          <cell r="CX325">
            <v>31.018000000000001</v>
          </cell>
          <cell r="CY325">
            <v>25.776</v>
          </cell>
          <cell r="CZ325">
            <v>55.258000000000003</v>
          </cell>
          <cell r="DB325">
            <v>11.393000000000001</v>
          </cell>
          <cell r="DC325">
            <v>1517.6369999999999</v>
          </cell>
          <cell r="DD325">
            <v>887.23500000000001</v>
          </cell>
          <cell r="DE325">
            <v>193.971</v>
          </cell>
          <cell r="DF325">
            <v>335.78500000000003</v>
          </cell>
          <cell r="DG325">
            <v>123.71</v>
          </cell>
          <cell r="DH325">
            <v>103.001</v>
          </cell>
          <cell r="DI325">
            <v>261.98200000000003</v>
          </cell>
          <cell r="DJ325">
            <v>3434.7139999999999</v>
          </cell>
          <cell r="DL325">
            <v>0.173902</v>
          </cell>
          <cell r="DM325">
            <v>0.173902</v>
          </cell>
          <cell r="DN325">
            <v>0.788246</v>
          </cell>
          <cell r="DO325">
            <v>1.126215</v>
          </cell>
          <cell r="DP325">
            <v>1.0925590000000001</v>
          </cell>
          <cell r="DQ325">
            <v>1.9415899999999999</v>
          </cell>
          <cell r="DS325">
            <v>33.17</v>
          </cell>
          <cell r="DT325">
            <v>3978.29</v>
          </cell>
          <cell r="DU325">
            <v>7638.01</v>
          </cell>
          <cell r="DV325">
            <v>2192.64</v>
          </cell>
          <cell r="DW325">
            <v>3536.38</v>
          </cell>
          <cell r="DX325">
            <v>2189.9499999999998</v>
          </cell>
          <cell r="DY325">
            <v>1803.79</v>
          </cell>
          <cell r="DZ325">
            <v>4386.8999999999996</v>
          </cell>
          <cell r="EA325">
            <v>25759.130000000005</v>
          </cell>
          <cell r="EC325">
            <v>0</v>
          </cell>
          <cell r="ED325">
            <v>0</v>
          </cell>
          <cell r="EE325">
            <v>0</v>
          </cell>
          <cell r="EF325">
            <v>0</v>
          </cell>
          <cell r="EG325">
            <v>0</v>
          </cell>
          <cell r="EH325">
            <v>0</v>
          </cell>
          <cell r="EI325">
            <v>0</v>
          </cell>
          <cell r="EJ325">
            <v>0</v>
          </cell>
          <cell r="EK325">
            <v>0</v>
          </cell>
          <cell r="EM325">
            <v>201.673</v>
          </cell>
          <cell r="EN325">
            <v>203.57399999999998</v>
          </cell>
          <cell r="EP325">
            <v>228.565</v>
          </cell>
          <cell r="EQ325">
            <v>232.417</v>
          </cell>
          <cell r="ES325">
            <v>42.079000000000001</v>
          </cell>
          <cell r="ET325">
            <v>48.707000000000001</v>
          </cell>
          <cell r="EX325">
            <v>9146.9210000000003</v>
          </cell>
          <cell r="EY325">
            <v>10915.293</v>
          </cell>
          <cell r="FA325">
            <v>2.1800000000000002</v>
          </cell>
          <cell r="FB325">
            <v>2.597</v>
          </cell>
          <cell r="FC325">
            <v>196.309</v>
          </cell>
          <cell r="FD325">
            <v>244.49600000000001</v>
          </cell>
          <cell r="FE325">
            <v>90.658000000000001</v>
          </cell>
          <cell r="FF325">
            <v>106.17100000000001</v>
          </cell>
          <cell r="FK325">
            <v>7044.5879999999997</v>
          </cell>
          <cell r="FL325">
            <v>7142.35</v>
          </cell>
          <cell r="FM325">
            <v>7083.116</v>
          </cell>
          <cell r="FN325">
            <v>157.35400000000001</v>
          </cell>
          <cell r="FO325">
            <v>74.608999999999995</v>
          </cell>
          <cell r="FP325">
            <v>821.38599999999997</v>
          </cell>
          <cell r="FQ325">
            <v>6089.0010000000002</v>
          </cell>
          <cell r="FS325">
            <v>7142.35</v>
          </cell>
          <cell r="FY325">
            <v>0</v>
          </cell>
          <cell r="FZ325">
            <v>145.9</v>
          </cell>
          <cell r="GA325">
            <v>0.20105999999999999</v>
          </cell>
          <cell r="GB325">
            <v>-1847.5399999999995</v>
          </cell>
          <cell r="GE325">
            <v>0.2</v>
          </cell>
          <cell r="GF325">
            <v>-1488.94</v>
          </cell>
          <cell r="GG325">
            <v>0</v>
          </cell>
          <cell r="GH325">
            <v>0</v>
          </cell>
          <cell r="GJ325">
            <v>-186.48</v>
          </cell>
          <cell r="GK325">
            <v>9.8547999999999997E-2</v>
          </cell>
          <cell r="GL325">
            <v>-703.86</v>
          </cell>
          <cell r="GM325">
            <v>0.245</v>
          </cell>
          <cell r="GN325">
            <v>-1741.13</v>
          </cell>
          <cell r="GO325">
            <v>1.2500000000000001E-2</v>
          </cell>
          <cell r="GP325">
            <v>-528.22</v>
          </cell>
          <cell r="GQ325" t="str">
            <v>72-41-135</v>
          </cell>
          <cell r="GR325">
            <v>0</v>
          </cell>
          <cell r="GS325">
            <v>-75</v>
          </cell>
          <cell r="GV325">
            <v>0</v>
          </cell>
          <cell r="GW325">
            <v>0</v>
          </cell>
          <cell r="GX325">
            <v>-6496.17</v>
          </cell>
          <cell r="GY325">
            <v>-75</v>
          </cell>
          <cell r="GZ325">
            <v>-6496.17</v>
          </cell>
          <cell r="HB325">
            <v>40040.53</v>
          </cell>
          <cell r="HC325">
            <v>33544.36</v>
          </cell>
          <cell r="HE325">
            <v>25759.130000000005</v>
          </cell>
          <cell r="HO325">
            <v>7142</v>
          </cell>
          <cell r="HP325">
            <v>7142</v>
          </cell>
          <cell r="HQ325">
            <v>0</v>
          </cell>
          <cell r="HR325">
            <v>40040.53</v>
          </cell>
          <cell r="HU325">
            <v>40040.53</v>
          </cell>
          <cell r="HV325">
            <v>0</v>
          </cell>
          <cell r="HW325">
            <v>40040.53</v>
          </cell>
        </row>
        <row r="326">
          <cell r="B326" t="str">
            <v>72-40-136</v>
          </cell>
          <cell r="C326" t="str">
            <v>Spindletop-PUR01279</v>
          </cell>
          <cell r="D326" t="str">
            <v>Wilson Harris 4</v>
          </cell>
          <cell r="E326">
            <v>0</v>
          </cell>
          <cell r="F326">
            <v>0</v>
          </cell>
          <cell r="H326">
            <v>3.2299000000000002</v>
          </cell>
          <cell r="I326">
            <v>3.2299000000000002</v>
          </cell>
          <cell r="J326">
            <v>1.1695</v>
          </cell>
          <cell r="K326">
            <v>0.25619999999999998</v>
          </cell>
          <cell r="L326">
            <v>0.36199999999999999</v>
          </cell>
          <cell r="M326">
            <v>0.1328</v>
          </cell>
          <cell r="N326">
            <v>0.1158</v>
          </cell>
          <cell r="O326">
            <v>0.25009999999999999</v>
          </cell>
          <cell r="P326">
            <v>5.5163000000000002</v>
          </cell>
          <cell r="Q326">
            <v>1.6068</v>
          </cell>
          <cell r="R326">
            <v>1231.9000000000001</v>
          </cell>
          <cell r="T326" t="str">
            <v>PriceTableXTXNGL</v>
          </cell>
          <cell r="Y326">
            <v>40371</v>
          </cell>
          <cell r="Z326">
            <v>14.65</v>
          </cell>
          <cell r="AB326">
            <v>0</v>
          </cell>
          <cell r="AC326">
            <v>0</v>
          </cell>
          <cell r="AE326" t="str">
            <v>Yes</v>
          </cell>
          <cell r="AG326" t="str">
            <v>Yes</v>
          </cell>
          <cell r="AI326">
            <v>0</v>
          </cell>
          <cell r="AK326">
            <v>0</v>
          </cell>
          <cell r="AL326">
            <v>0</v>
          </cell>
          <cell r="AM326">
            <v>0</v>
          </cell>
          <cell r="AN326">
            <v>0</v>
          </cell>
          <cell r="AO326">
            <v>0</v>
          </cell>
          <cell r="AP326">
            <v>0</v>
          </cell>
          <cell r="AQ326">
            <v>0</v>
          </cell>
          <cell r="AR326">
            <v>0</v>
          </cell>
          <cell r="AS326">
            <v>0</v>
          </cell>
          <cell r="AU326">
            <v>0</v>
          </cell>
          <cell r="AV326">
            <v>0</v>
          </cell>
          <cell r="AW326">
            <v>0</v>
          </cell>
          <cell r="AX326">
            <v>0</v>
          </cell>
          <cell r="AY326">
            <v>0</v>
          </cell>
          <cell r="AZ326">
            <v>0</v>
          </cell>
          <cell r="BA326">
            <v>0</v>
          </cell>
          <cell r="BB326">
            <v>0</v>
          </cell>
          <cell r="BC326">
            <v>0</v>
          </cell>
          <cell r="BE326">
            <v>0</v>
          </cell>
          <cell r="BF326">
            <v>0</v>
          </cell>
          <cell r="BG326">
            <v>0</v>
          </cell>
          <cell r="BH326">
            <v>0</v>
          </cell>
          <cell r="BI326">
            <v>0</v>
          </cell>
          <cell r="BJ326">
            <v>0</v>
          </cell>
          <cell r="BK326">
            <v>0</v>
          </cell>
          <cell r="BL326">
            <v>0</v>
          </cell>
          <cell r="BM326">
            <v>0</v>
          </cell>
          <cell r="BO326">
            <v>0</v>
          </cell>
          <cell r="BP326">
            <v>0</v>
          </cell>
          <cell r="BQ326">
            <v>0</v>
          </cell>
          <cell r="BR326">
            <v>0</v>
          </cell>
          <cell r="BS326">
            <v>0</v>
          </cell>
          <cell r="BT326">
            <v>0</v>
          </cell>
          <cell r="BU326">
            <v>0</v>
          </cell>
          <cell r="BV326">
            <v>0</v>
          </cell>
          <cell r="BW326">
            <v>0</v>
          </cell>
          <cell r="CI326">
            <v>0</v>
          </cell>
          <cell r="CJ326">
            <v>0</v>
          </cell>
          <cell r="CK326">
            <v>0</v>
          </cell>
          <cell r="CL326">
            <v>0</v>
          </cell>
          <cell r="CM326">
            <v>0</v>
          </cell>
          <cell r="CN326">
            <v>0</v>
          </cell>
          <cell r="CO326">
            <v>0</v>
          </cell>
          <cell r="CP326">
            <v>0</v>
          </cell>
          <cell r="CQ326">
            <v>0</v>
          </cell>
          <cell r="CS326">
            <v>0</v>
          </cell>
          <cell r="CT326">
            <v>0</v>
          </cell>
          <cell r="CU326">
            <v>0</v>
          </cell>
          <cell r="CV326">
            <v>0</v>
          </cell>
          <cell r="CW326">
            <v>0</v>
          </cell>
          <cell r="CX326">
            <v>0</v>
          </cell>
          <cell r="CY326">
            <v>0</v>
          </cell>
          <cell r="CZ326">
            <v>0</v>
          </cell>
          <cell r="DB326">
            <v>0</v>
          </cell>
          <cell r="DC326">
            <v>0</v>
          </cell>
          <cell r="DD326">
            <v>0</v>
          </cell>
          <cell r="DE326">
            <v>0</v>
          </cell>
          <cell r="DF326">
            <v>0</v>
          </cell>
          <cell r="DG326">
            <v>0</v>
          </cell>
          <cell r="DH326">
            <v>0</v>
          </cell>
          <cell r="DI326">
            <v>0</v>
          </cell>
          <cell r="DJ326">
            <v>0</v>
          </cell>
          <cell r="DL326">
            <v>0.173902</v>
          </cell>
          <cell r="DM326">
            <v>0.173902</v>
          </cell>
          <cell r="DN326">
            <v>0.788246</v>
          </cell>
          <cell r="DO326">
            <v>1.126215</v>
          </cell>
          <cell r="DP326">
            <v>1.0925590000000001</v>
          </cell>
          <cell r="DQ326">
            <v>1.9415899999999999</v>
          </cell>
          <cell r="DS326">
            <v>0</v>
          </cell>
          <cell r="DT326">
            <v>0</v>
          </cell>
          <cell r="DU326">
            <v>0</v>
          </cell>
          <cell r="DV326">
            <v>0</v>
          </cell>
          <cell r="DW326">
            <v>0</v>
          </cell>
          <cell r="DX326">
            <v>0</v>
          </cell>
          <cell r="DY326">
            <v>0</v>
          </cell>
          <cell r="DZ326">
            <v>0</v>
          </cell>
          <cell r="EA326">
            <v>0</v>
          </cell>
          <cell r="EC326">
            <v>0</v>
          </cell>
          <cell r="ED326">
            <v>0</v>
          </cell>
          <cell r="EE326">
            <v>0</v>
          </cell>
          <cell r="EF326">
            <v>0</v>
          </cell>
          <cell r="EG326">
            <v>0</v>
          </cell>
          <cell r="EH326">
            <v>0</v>
          </cell>
          <cell r="EI326">
            <v>0</v>
          </cell>
          <cell r="EJ326">
            <v>0</v>
          </cell>
          <cell r="EK326">
            <v>0</v>
          </cell>
          <cell r="EM326">
            <v>0</v>
          </cell>
          <cell r="EN326">
            <v>0</v>
          </cell>
          <cell r="EP326">
            <v>0</v>
          </cell>
          <cell r="EQ326">
            <v>0</v>
          </cell>
          <cell r="ES326">
            <v>0</v>
          </cell>
          <cell r="ET326">
            <v>0</v>
          </cell>
          <cell r="EX326">
            <v>0</v>
          </cell>
          <cell r="EY326">
            <v>0</v>
          </cell>
          <cell r="FA326">
            <v>0</v>
          </cell>
          <cell r="FB326">
            <v>0</v>
          </cell>
          <cell r="FC326">
            <v>0</v>
          </cell>
          <cell r="FD326">
            <v>0</v>
          </cell>
          <cell r="FE326">
            <v>0</v>
          </cell>
          <cell r="FF326">
            <v>0</v>
          </cell>
          <cell r="FK326">
            <v>0</v>
          </cell>
          <cell r="FL326">
            <v>0</v>
          </cell>
          <cell r="FM326">
            <v>0</v>
          </cell>
          <cell r="FN326">
            <v>0</v>
          </cell>
          <cell r="FO326">
            <v>0</v>
          </cell>
          <cell r="FP326">
            <v>0</v>
          </cell>
          <cell r="FQ326">
            <v>0</v>
          </cell>
          <cell r="FS326">
            <v>0</v>
          </cell>
          <cell r="FY326">
            <v>-75</v>
          </cell>
          <cell r="FZ326">
            <v>6.8</v>
          </cell>
          <cell r="GA326">
            <v>0</v>
          </cell>
          <cell r="GB326">
            <v>0</v>
          </cell>
          <cell r="GE326">
            <v>0.2</v>
          </cell>
          <cell r="GF326">
            <v>0</v>
          </cell>
          <cell r="GG326">
            <v>0</v>
          </cell>
          <cell r="GH326">
            <v>0</v>
          </cell>
          <cell r="GJ326">
            <v>0</v>
          </cell>
          <cell r="GK326">
            <v>9.8547999999999997E-2</v>
          </cell>
          <cell r="GL326">
            <v>0</v>
          </cell>
          <cell r="GM326">
            <v>0.245</v>
          </cell>
          <cell r="GN326">
            <v>0</v>
          </cell>
          <cell r="GO326">
            <v>1.2500000000000001E-2</v>
          </cell>
          <cell r="GP326">
            <v>0</v>
          </cell>
          <cell r="GQ326" t="str">
            <v xml:space="preserve"> </v>
          </cell>
          <cell r="GR326">
            <v>0</v>
          </cell>
          <cell r="GS326">
            <v>0</v>
          </cell>
          <cell r="GV326">
            <v>0</v>
          </cell>
          <cell r="GW326">
            <v>0</v>
          </cell>
          <cell r="GX326">
            <v>-75</v>
          </cell>
          <cell r="GY326">
            <v>0</v>
          </cell>
          <cell r="GZ326">
            <v>0</v>
          </cell>
          <cell r="HB326">
            <v>0</v>
          </cell>
          <cell r="HC326">
            <v>0</v>
          </cell>
          <cell r="HE326">
            <v>0</v>
          </cell>
          <cell r="HO326">
            <v>0</v>
          </cell>
          <cell r="HP326">
            <v>0</v>
          </cell>
          <cell r="HQ326">
            <v>0</v>
          </cell>
          <cell r="HR326">
            <v>0</v>
          </cell>
          <cell r="HU326">
            <v>0</v>
          </cell>
          <cell r="HV326">
            <v>0</v>
          </cell>
          <cell r="HW326">
            <v>0</v>
          </cell>
        </row>
        <row r="327">
          <cell r="B327" t="str">
            <v>72-40-137</v>
          </cell>
          <cell r="C327" t="str">
            <v>Spindletop-PUR01279</v>
          </cell>
          <cell r="D327" t="str">
            <v>Fitz Williams 2</v>
          </cell>
          <cell r="E327">
            <v>14250</v>
          </cell>
          <cell r="F327">
            <v>16832</v>
          </cell>
          <cell r="H327">
            <v>3.0468000000000002</v>
          </cell>
          <cell r="I327">
            <v>3.0468000000000002</v>
          </cell>
          <cell r="J327">
            <v>1.0503</v>
          </cell>
          <cell r="K327">
            <v>0.2293</v>
          </cell>
          <cell r="L327">
            <v>0.31830000000000003</v>
          </cell>
          <cell r="M327">
            <v>0.1196</v>
          </cell>
          <cell r="N327">
            <v>9.6699999999999994E-2</v>
          </cell>
          <cell r="O327">
            <v>0.2283</v>
          </cell>
          <cell r="P327">
            <v>5.0892999999999997</v>
          </cell>
          <cell r="Q327">
            <v>1.4117999999999999</v>
          </cell>
          <cell r="R327">
            <v>1202.3</v>
          </cell>
          <cell r="T327" t="str">
            <v>PriceTableXTXNGL</v>
          </cell>
          <cell r="Y327">
            <v>41388</v>
          </cell>
          <cell r="Z327">
            <v>14.65</v>
          </cell>
          <cell r="AB327">
            <v>13562.358</v>
          </cell>
          <cell r="AC327">
            <v>16084.411</v>
          </cell>
          <cell r="AE327" t="str">
            <v>Yes</v>
          </cell>
          <cell r="AG327" t="str">
            <v>Yes</v>
          </cell>
          <cell r="AI327">
            <v>0</v>
          </cell>
          <cell r="AK327">
            <v>43220.082999999999</v>
          </cell>
          <cell r="AL327">
            <v>43220.082999999999</v>
          </cell>
          <cell r="AM327">
            <v>14898.928</v>
          </cell>
          <cell r="AN327">
            <v>3252.7130000000002</v>
          </cell>
          <cell r="AO327">
            <v>4515.2129999999997</v>
          </cell>
          <cell r="AP327">
            <v>1696.5740000000001</v>
          </cell>
          <cell r="AQ327">
            <v>1371.7280000000001</v>
          </cell>
          <cell r="AR327">
            <v>3238.527</v>
          </cell>
          <cell r="AS327">
            <v>115413.849</v>
          </cell>
          <cell r="AU327">
            <v>41321.792000000001</v>
          </cell>
          <cell r="AV327">
            <v>41321.792000000001</v>
          </cell>
          <cell r="AW327">
            <v>14244.545</v>
          </cell>
          <cell r="AX327">
            <v>3109.8490000000002</v>
          </cell>
          <cell r="AY327">
            <v>4316.8990000000003</v>
          </cell>
          <cell r="AZ327">
            <v>1622.058</v>
          </cell>
          <cell r="BA327">
            <v>1311.48</v>
          </cell>
          <cell r="BB327">
            <v>3096.2860000000001</v>
          </cell>
          <cell r="BC327">
            <v>110344.701</v>
          </cell>
          <cell r="BE327">
            <v>291.51499999999999</v>
          </cell>
          <cell r="BF327">
            <v>34962.758999999998</v>
          </cell>
          <cell r="BG327">
            <v>14604.727000000001</v>
          </cell>
          <cell r="BH327">
            <v>2881.1379999999999</v>
          </cell>
          <cell r="BI327">
            <v>4803.9189999999999</v>
          </cell>
          <cell r="BJ327">
            <v>1660.3710000000001</v>
          </cell>
          <cell r="BK327">
            <v>1348.7170000000001</v>
          </cell>
          <cell r="BL327">
            <v>3250.5819999999999</v>
          </cell>
          <cell r="BM327">
            <v>63803.727999999996</v>
          </cell>
          <cell r="BO327">
            <v>291.51499999999999</v>
          </cell>
          <cell r="BP327">
            <v>34962.756999999998</v>
          </cell>
          <cell r="BQ327">
            <v>14604.726000000001</v>
          </cell>
          <cell r="BR327">
            <v>2881.1379999999999</v>
          </cell>
          <cell r="BS327">
            <v>4803.9189999999999</v>
          </cell>
          <cell r="BT327">
            <v>1660.3710000000001</v>
          </cell>
          <cell r="BU327">
            <v>1348.7180000000001</v>
          </cell>
          <cell r="BV327">
            <v>3250.5819999999999</v>
          </cell>
          <cell r="BW327">
            <v>63803.726000000002</v>
          </cell>
          <cell r="CI327">
            <v>0</v>
          </cell>
          <cell r="CJ327">
            <v>0</v>
          </cell>
          <cell r="CK327">
            <v>0</v>
          </cell>
          <cell r="CL327">
            <v>0</v>
          </cell>
          <cell r="CM327">
            <v>0</v>
          </cell>
          <cell r="CN327">
            <v>0</v>
          </cell>
          <cell r="CO327">
            <v>0</v>
          </cell>
          <cell r="CP327">
            <v>0</v>
          </cell>
          <cell r="CQ327">
            <v>0</v>
          </cell>
          <cell r="CS327">
            <v>17.294</v>
          </cell>
          <cell r="CT327">
            <v>1314.799</v>
          </cell>
          <cell r="CU327">
            <v>533.15</v>
          </cell>
          <cell r="CV327">
            <v>88.546000000000006</v>
          </cell>
          <cell r="CW327">
            <v>153.25</v>
          </cell>
          <cell r="CX327">
            <v>45.661000000000001</v>
          </cell>
          <cell r="CY327">
            <v>37.420999999999999</v>
          </cell>
          <cell r="CZ327">
            <v>79.498999999999995</v>
          </cell>
          <cell r="DB327">
            <v>17.411999999999999</v>
          </cell>
          <cell r="DC327">
            <v>2319.4290000000001</v>
          </cell>
          <cell r="DD327">
            <v>1337.2529999999999</v>
          </cell>
          <cell r="DE327">
            <v>287.048</v>
          </cell>
          <cell r="DF327">
            <v>498.35899999999998</v>
          </cell>
          <cell r="DG327">
            <v>182.10900000000001</v>
          </cell>
          <cell r="DH327">
            <v>149.53200000000001</v>
          </cell>
          <cell r="DI327">
            <v>376.90499999999997</v>
          </cell>
          <cell r="DJ327">
            <v>5168.0470000000005</v>
          </cell>
          <cell r="DL327">
            <v>0.173902</v>
          </cell>
          <cell r="DM327">
            <v>0.173902</v>
          </cell>
          <cell r="DN327">
            <v>0.788246</v>
          </cell>
          <cell r="DO327">
            <v>1.126215</v>
          </cell>
          <cell r="DP327">
            <v>1.0925590000000001</v>
          </cell>
          <cell r="DQ327">
            <v>1.9415899999999999</v>
          </cell>
          <cell r="DS327">
            <v>50.7</v>
          </cell>
          <cell r="DT327">
            <v>6080.09</v>
          </cell>
          <cell r="DU327">
            <v>11512.12</v>
          </cell>
          <cell r="DV327">
            <v>3244.78</v>
          </cell>
          <cell r="DW327">
            <v>5248.56</v>
          </cell>
          <cell r="DX327">
            <v>3223.76</v>
          </cell>
          <cell r="DY327">
            <v>2618.66</v>
          </cell>
          <cell r="DZ327">
            <v>6311.3</v>
          </cell>
          <cell r="EA327">
            <v>38289.97</v>
          </cell>
          <cell r="EC327">
            <v>0</v>
          </cell>
          <cell r="ED327">
            <v>0</v>
          </cell>
          <cell r="EE327">
            <v>0</v>
          </cell>
          <cell r="EF327">
            <v>0</v>
          </cell>
          <cell r="EG327">
            <v>0</v>
          </cell>
          <cell r="EH327">
            <v>0</v>
          </cell>
          <cell r="EI327">
            <v>0</v>
          </cell>
          <cell r="EJ327">
            <v>0</v>
          </cell>
          <cell r="EK327">
            <v>0</v>
          </cell>
          <cell r="EM327">
            <v>309.61</v>
          </cell>
          <cell r="EN327">
            <v>312.52800000000002</v>
          </cell>
          <cell r="EP327">
            <v>350.89400000000001</v>
          </cell>
          <cell r="EQ327">
            <v>356.80799999999999</v>
          </cell>
          <cell r="ES327">
            <v>64.597999999999999</v>
          </cell>
          <cell r="ET327">
            <v>74.774000000000001</v>
          </cell>
          <cell r="EX327">
            <v>14185.402</v>
          </cell>
          <cell r="EY327">
            <v>16757.225999999999</v>
          </cell>
          <cell r="FA327">
            <v>3.3809999999999998</v>
          </cell>
          <cell r="FB327">
            <v>3.9870000000000001</v>
          </cell>
          <cell r="FC327">
            <v>304.44400000000002</v>
          </cell>
          <cell r="FD327">
            <v>375.351</v>
          </cell>
          <cell r="FE327">
            <v>140.596</v>
          </cell>
          <cell r="FF327">
            <v>162.995</v>
          </cell>
          <cell r="FK327">
            <v>10919.842999999999</v>
          </cell>
          <cell r="FL327">
            <v>11071.384</v>
          </cell>
          <cell r="FM327">
            <v>10979.566000000001</v>
          </cell>
          <cell r="FN327">
            <v>243.91399999999999</v>
          </cell>
          <cell r="FO327">
            <v>115.652</v>
          </cell>
          <cell r="FP327">
            <v>1273.2339999999999</v>
          </cell>
          <cell r="FQ327">
            <v>9438.5840000000007</v>
          </cell>
          <cell r="FS327">
            <v>11071.384</v>
          </cell>
          <cell r="FY327">
            <v>0</v>
          </cell>
          <cell r="FZ327">
            <v>144.19999999999999</v>
          </cell>
          <cell r="GA327">
            <v>0.197966</v>
          </cell>
          <cell r="GB327">
            <v>-2821.01</v>
          </cell>
          <cell r="GE327">
            <v>0.2</v>
          </cell>
          <cell r="GF327">
            <v>-2275.34</v>
          </cell>
          <cell r="GG327">
            <v>0</v>
          </cell>
          <cell r="GH327">
            <v>0</v>
          </cell>
          <cell r="GJ327">
            <v>-289.07</v>
          </cell>
          <cell r="GK327">
            <v>9.8547999999999997E-2</v>
          </cell>
          <cell r="GL327">
            <v>-1091.06</v>
          </cell>
          <cell r="GM327">
            <v>0.245</v>
          </cell>
          <cell r="GN327">
            <v>-2698.93</v>
          </cell>
          <cell r="GO327">
            <v>1.2500000000000001E-2</v>
          </cell>
          <cell r="GP327">
            <v>-797.55</v>
          </cell>
          <cell r="GQ327" t="str">
            <v>72-41-137</v>
          </cell>
          <cell r="GR327">
            <v>0</v>
          </cell>
          <cell r="GS327">
            <v>-75</v>
          </cell>
          <cell r="GV327">
            <v>0</v>
          </cell>
          <cell r="GW327">
            <v>0</v>
          </cell>
          <cell r="GX327">
            <v>-9972.9599999999991</v>
          </cell>
          <cell r="GY327">
            <v>-75</v>
          </cell>
          <cell r="GZ327">
            <v>-9972.9599999999991</v>
          </cell>
          <cell r="HB327">
            <v>61470.46</v>
          </cell>
          <cell r="HC327">
            <v>51497.5</v>
          </cell>
          <cell r="HE327">
            <v>38289.97</v>
          </cell>
          <cell r="HO327">
            <v>11071</v>
          </cell>
          <cell r="HP327">
            <v>11071</v>
          </cell>
          <cell r="HQ327">
            <v>0</v>
          </cell>
          <cell r="HR327">
            <v>61470.46</v>
          </cell>
          <cell r="HU327">
            <v>61470.46</v>
          </cell>
          <cell r="HV327">
            <v>0</v>
          </cell>
          <cell r="HW327">
            <v>61470.46</v>
          </cell>
        </row>
        <row r="330">
          <cell r="B330" t="str">
            <v>72-10-148T</v>
          </cell>
          <cell r="C330" t="str">
            <v>Total-GTH00201</v>
          </cell>
          <cell r="D330" t="str">
            <v>Blue Drake Woody N 3-5-7H CDP</v>
          </cell>
          <cell r="E330">
            <v>1802</v>
          </cell>
          <cell r="F330">
            <v>2001</v>
          </cell>
          <cell r="H330">
            <v>2.4005000000000001</v>
          </cell>
          <cell r="I330">
            <v>2.4005000000000001</v>
          </cell>
          <cell r="J330">
            <v>0.61629999999999996</v>
          </cell>
          <cell r="K330">
            <v>0.14119999999999999</v>
          </cell>
          <cell r="L330">
            <v>0.1535</v>
          </cell>
          <cell r="M330">
            <v>6.2300000000000001E-2</v>
          </cell>
          <cell r="N330">
            <v>4.2700000000000002E-2</v>
          </cell>
          <cell r="O330">
            <v>8.72E-2</v>
          </cell>
          <cell r="P330">
            <v>3.5036999999999998</v>
          </cell>
          <cell r="Q330">
            <v>1.0037</v>
          </cell>
          <cell r="R330">
            <v>1130.7</v>
          </cell>
          <cell r="T330" t="str">
            <v>PriceTableXTXNGL</v>
          </cell>
          <cell r="Y330">
            <v>41382</v>
          </cell>
          <cell r="Z330">
            <v>14.65</v>
          </cell>
          <cell r="AB330">
            <v>1715.511</v>
          </cell>
          <cell r="AC330">
            <v>1912.126</v>
          </cell>
          <cell r="AE330" t="str">
            <v>Yes</v>
          </cell>
          <cell r="AG330" t="str">
            <v>Yes</v>
          </cell>
          <cell r="AI330">
            <v>1</v>
          </cell>
          <cell r="AK330">
            <v>4307.2650000000003</v>
          </cell>
          <cell r="AL330">
            <v>4307.2650000000003</v>
          </cell>
          <cell r="AM330">
            <v>1105.8389999999999</v>
          </cell>
          <cell r="AN330">
            <v>253.358</v>
          </cell>
          <cell r="AO330">
            <v>275.428</v>
          </cell>
          <cell r="AP330">
            <v>111.786</v>
          </cell>
          <cell r="AQ330">
            <v>76.617000000000004</v>
          </cell>
          <cell r="AR330">
            <v>156.465</v>
          </cell>
          <cell r="AS330">
            <v>10594.023000000001</v>
          </cell>
          <cell r="AU330">
            <v>4118.0839999999998</v>
          </cell>
          <cell r="AV330">
            <v>4118.0839999999998</v>
          </cell>
          <cell r="AW330">
            <v>1057.269</v>
          </cell>
          <cell r="AX330">
            <v>242.23</v>
          </cell>
          <cell r="AY330">
            <v>263.33100000000002</v>
          </cell>
          <cell r="AZ330">
            <v>106.876</v>
          </cell>
          <cell r="BA330">
            <v>73.251999999999995</v>
          </cell>
          <cell r="BB330">
            <v>149.59299999999999</v>
          </cell>
          <cell r="BC330">
            <v>10128.719000000001</v>
          </cell>
          <cell r="BE330">
            <v>29.052</v>
          </cell>
          <cell r="BF330">
            <v>3484.3490000000002</v>
          </cell>
          <cell r="BG330">
            <v>1084.0029999999999</v>
          </cell>
          <cell r="BH330">
            <v>224.416</v>
          </cell>
          <cell r="BI330">
            <v>293.03899999999999</v>
          </cell>
          <cell r="BJ330">
            <v>109.401</v>
          </cell>
          <cell r="BK330">
            <v>75.331999999999994</v>
          </cell>
          <cell r="BL330">
            <v>157.047</v>
          </cell>
          <cell r="BM330">
            <v>5456.6390000000001</v>
          </cell>
          <cell r="BO330">
            <v>29.052</v>
          </cell>
          <cell r="BP330">
            <v>3484.35</v>
          </cell>
          <cell r="BQ330">
            <v>1084.0029999999999</v>
          </cell>
          <cell r="BR330">
            <v>224.41499999999999</v>
          </cell>
          <cell r="BS330">
            <v>293.03899999999999</v>
          </cell>
          <cell r="BT330">
            <v>109.4</v>
          </cell>
          <cell r="BU330">
            <v>75.331999999999994</v>
          </cell>
          <cell r="BV330">
            <v>157.048</v>
          </cell>
          <cell r="BW330">
            <v>5456.6389999999992</v>
          </cell>
          <cell r="CI330">
            <v>29.052</v>
          </cell>
          <cell r="CJ330">
            <v>3484.3490000000002</v>
          </cell>
          <cell r="CK330">
            <v>1084.0029999999999</v>
          </cell>
          <cell r="CL330">
            <v>224.416</v>
          </cell>
          <cell r="CM330">
            <v>293.03899999999999</v>
          </cell>
          <cell r="CN330">
            <v>109.401</v>
          </cell>
          <cell r="CO330">
            <v>75.331999999999994</v>
          </cell>
          <cell r="CP330">
            <v>157.047</v>
          </cell>
          <cell r="CQ330">
            <v>5456.6390000000001</v>
          </cell>
          <cell r="CS330">
            <v>1.724</v>
          </cell>
          <cell r="CT330">
            <v>131.03100000000001</v>
          </cell>
          <cell r="CU330">
            <v>39.572000000000003</v>
          </cell>
          <cell r="CV330">
            <v>6.8970000000000002</v>
          </cell>
          <cell r="CW330">
            <v>9.3480000000000008</v>
          </cell>
          <cell r="CX330">
            <v>3.0089999999999999</v>
          </cell>
          <cell r="CY330">
            <v>2.09</v>
          </cell>
          <cell r="CZ330">
            <v>3.8410000000000002</v>
          </cell>
          <cell r="DB330">
            <v>1.7350000000000001</v>
          </cell>
          <cell r="DC330">
            <v>231.15199999999999</v>
          </cell>
          <cell r="DD330">
            <v>99.254999999999995</v>
          </cell>
          <cell r="DE330">
            <v>22.359000000000002</v>
          </cell>
          <cell r="DF330">
            <v>30.4</v>
          </cell>
          <cell r="DG330">
            <v>11.999000000000001</v>
          </cell>
          <cell r="DH330">
            <v>8.3520000000000003</v>
          </cell>
          <cell r="DI330">
            <v>18.21</v>
          </cell>
          <cell r="DJ330">
            <v>423.46199999999993</v>
          </cell>
          <cell r="DL330">
            <v>0.173902</v>
          </cell>
          <cell r="DM330">
            <v>0.173902</v>
          </cell>
          <cell r="DN330">
            <v>0.788246</v>
          </cell>
          <cell r="DO330">
            <v>1.126215</v>
          </cell>
          <cell r="DP330">
            <v>1.0925590000000001</v>
          </cell>
          <cell r="DQ330">
            <v>1.9415899999999999</v>
          </cell>
          <cell r="DS330">
            <v>5.05</v>
          </cell>
          <cell r="DT330">
            <v>605.94000000000005</v>
          </cell>
          <cell r="DU330">
            <v>854.46</v>
          </cell>
          <cell r="DV330">
            <v>252.74</v>
          </cell>
          <cell r="DW330">
            <v>320.16000000000003</v>
          </cell>
          <cell r="DX330">
            <v>212.41</v>
          </cell>
          <cell r="DY330">
            <v>146.26</v>
          </cell>
          <cell r="DZ330">
            <v>304.92</v>
          </cell>
          <cell r="EA330">
            <v>2701.9400000000005</v>
          </cell>
          <cell r="EC330">
            <v>5.05</v>
          </cell>
          <cell r="ED330">
            <v>605.94000000000005</v>
          </cell>
          <cell r="EE330">
            <v>854.46</v>
          </cell>
          <cell r="EF330">
            <v>252.74</v>
          </cell>
          <cell r="EG330">
            <v>320.16000000000003</v>
          </cell>
          <cell r="EH330">
            <v>212.41</v>
          </cell>
          <cell r="EI330">
            <v>146.26</v>
          </cell>
          <cell r="EJ330">
            <v>304.92</v>
          </cell>
          <cell r="EK330">
            <v>2701.9400000000005</v>
          </cell>
          <cell r="EM330">
            <v>36.807000000000002</v>
          </cell>
          <cell r="EN330">
            <v>37.154000000000003</v>
          </cell>
          <cell r="EP330">
            <v>41.715000000000003</v>
          </cell>
          <cell r="EQ330">
            <v>42.417999999999999</v>
          </cell>
          <cell r="ES330">
            <v>7.68</v>
          </cell>
          <cell r="ET330">
            <v>8.8889999999999993</v>
          </cell>
          <cell r="EX330">
            <v>1794.32</v>
          </cell>
          <cell r="EY330">
            <v>1992.1110000000001</v>
          </cell>
          <cell r="FA330">
            <v>0.42799999999999999</v>
          </cell>
          <cell r="FB330">
            <v>0.47399999999999998</v>
          </cell>
          <cell r="FC330">
            <v>38.509</v>
          </cell>
          <cell r="FD330">
            <v>44.622</v>
          </cell>
          <cell r="FE330">
            <v>17.783999999999999</v>
          </cell>
          <cell r="FF330">
            <v>19.376999999999999</v>
          </cell>
          <cell r="FK330">
            <v>1489.0770000000002</v>
          </cell>
          <cell r="FL330">
            <v>1509.742</v>
          </cell>
          <cell r="FM330">
            <v>1497.221</v>
          </cell>
          <cell r="FN330">
            <v>33.261000000000003</v>
          </cell>
          <cell r="FO330">
            <v>15.771000000000001</v>
          </cell>
          <cell r="FP330">
            <v>173.624</v>
          </cell>
          <cell r="FQ330">
            <v>1287.086</v>
          </cell>
          <cell r="FR330">
            <v>1509.742</v>
          </cell>
          <cell r="FS330">
            <v>0</v>
          </cell>
          <cell r="FU330">
            <v>0.2</v>
          </cell>
          <cell r="FV330">
            <v>-400.2</v>
          </cell>
          <cell r="FW330">
            <v>0</v>
          </cell>
          <cell r="FX330">
            <v>0</v>
          </cell>
          <cell r="FY330">
            <v>0</v>
          </cell>
          <cell r="FZ330">
            <v>192</v>
          </cell>
          <cell r="GA330">
            <v>0.15</v>
          </cell>
          <cell r="GB330">
            <v>-270.3</v>
          </cell>
          <cell r="GE330">
            <v>0.2</v>
          </cell>
          <cell r="GF330">
            <v>-400.2</v>
          </cell>
          <cell r="GO330">
            <v>1.4999999999999999E-2</v>
          </cell>
          <cell r="GP330">
            <v>-81.849999999999994</v>
          </cell>
          <cell r="GQ330" t="str">
            <v>72-12-148T</v>
          </cell>
          <cell r="GR330">
            <v>28</v>
          </cell>
          <cell r="GX330">
            <v>-482.04999999999995</v>
          </cell>
          <cell r="GY330">
            <v>-670.5</v>
          </cell>
          <cell r="GZ330">
            <v>-1152.55</v>
          </cell>
          <cell r="HC330">
            <v>1549.3900000000006</v>
          </cell>
          <cell r="HE330">
            <v>0</v>
          </cell>
        </row>
        <row r="331">
          <cell r="B331" t="str">
            <v>72-40-195T</v>
          </cell>
          <cell r="C331" t="str">
            <v>Total-GTH00201</v>
          </cell>
          <cell r="D331" t="str">
            <v>Blue Drake Woody South</v>
          </cell>
          <cell r="E331">
            <v>4621</v>
          </cell>
          <cell r="F331">
            <v>5119</v>
          </cell>
          <cell r="H331">
            <v>2.4382999999999999</v>
          </cell>
          <cell r="I331">
            <v>2.4382999999999999</v>
          </cell>
          <cell r="J331">
            <v>0.60360000000000003</v>
          </cell>
          <cell r="K331">
            <v>0.13089999999999999</v>
          </cell>
          <cell r="L331">
            <v>0.14660000000000001</v>
          </cell>
          <cell r="M331">
            <v>5.45E-2</v>
          </cell>
          <cell r="N331">
            <v>3.8600000000000002E-2</v>
          </cell>
          <cell r="O331">
            <v>6.8500000000000005E-2</v>
          </cell>
          <cell r="P331">
            <v>3.4809999999999999</v>
          </cell>
          <cell r="Q331">
            <v>0.94169999999999998</v>
          </cell>
          <cell r="R331">
            <v>1127.7</v>
          </cell>
          <cell r="T331" t="str">
            <v>PriceTableXTXNGL</v>
          </cell>
          <cell r="Y331">
            <v>41382</v>
          </cell>
          <cell r="Z331">
            <v>14.65</v>
          </cell>
          <cell r="AB331">
            <v>4399.2569999999996</v>
          </cell>
          <cell r="AC331">
            <v>4891.6409999999996</v>
          </cell>
          <cell r="AE331" t="str">
            <v>Yes</v>
          </cell>
          <cell r="AG331" t="str">
            <v>Yes</v>
          </cell>
          <cell r="AI331">
            <v>1</v>
          </cell>
          <cell r="AK331">
            <v>11219.484</v>
          </cell>
          <cell r="AL331">
            <v>11219.484</v>
          </cell>
          <cell r="AM331">
            <v>2777.3780000000002</v>
          </cell>
          <cell r="AN331">
            <v>602.31700000000001</v>
          </cell>
          <cell r="AO331">
            <v>674.55899999999997</v>
          </cell>
          <cell r="AP331">
            <v>250.774</v>
          </cell>
          <cell r="AQ331">
            <v>177.61199999999999</v>
          </cell>
          <cell r="AR331">
            <v>315.19299999999998</v>
          </cell>
          <cell r="AS331">
            <v>27236.801000000003</v>
          </cell>
          <cell r="AU331">
            <v>10726.708000000001</v>
          </cell>
          <cell r="AV331">
            <v>10726.708000000001</v>
          </cell>
          <cell r="AW331">
            <v>2655.3919999999998</v>
          </cell>
          <cell r="AX331">
            <v>575.86300000000006</v>
          </cell>
          <cell r="AY331">
            <v>644.93100000000004</v>
          </cell>
          <cell r="AZ331">
            <v>239.76</v>
          </cell>
          <cell r="BA331">
            <v>169.81100000000001</v>
          </cell>
          <cell r="BB331">
            <v>301.34899999999999</v>
          </cell>
          <cell r="BC331">
            <v>26040.522000000001</v>
          </cell>
          <cell r="BE331">
            <v>75.674000000000007</v>
          </cell>
          <cell r="BF331">
            <v>9075.9689999999991</v>
          </cell>
          <cell r="BG331">
            <v>2722.5349999999999</v>
          </cell>
          <cell r="BH331">
            <v>533.51099999999997</v>
          </cell>
          <cell r="BI331">
            <v>717.69100000000003</v>
          </cell>
          <cell r="BJ331">
            <v>245.423</v>
          </cell>
          <cell r="BK331">
            <v>174.63300000000001</v>
          </cell>
          <cell r="BL331">
            <v>316.36599999999999</v>
          </cell>
          <cell r="BM331">
            <v>13861.802000000001</v>
          </cell>
          <cell r="BO331">
            <v>75.674000000000007</v>
          </cell>
          <cell r="BP331">
            <v>9075.9689999999991</v>
          </cell>
          <cell r="BQ331">
            <v>2722.5349999999999</v>
          </cell>
          <cell r="BR331">
            <v>533.51199999999994</v>
          </cell>
          <cell r="BS331">
            <v>717.69</v>
          </cell>
          <cell r="BT331">
            <v>245.423</v>
          </cell>
          <cell r="BU331">
            <v>174.63300000000001</v>
          </cell>
          <cell r="BV331">
            <v>316.36599999999999</v>
          </cell>
          <cell r="BW331">
            <v>13861.802000000001</v>
          </cell>
          <cell r="CI331">
            <v>75.674000000000007</v>
          </cell>
          <cell r="CJ331">
            <v>9075.9689999999991</v>
          </cell>
          <cell r="CK331">
            <v>2722.5349999999999</v>
          </cell>
          <cell r="CL331">
            <v>533.51099999999997</v>
          </cell>
          <cell r="CM331">
            <v>717.69100000000003</v>
          </cell>
          <cell r="CN331">
            <v>245.423</v>
          </cell>
          <cell r="CO331">
            <v>174.63300000000001</v>
          </cell>
          <cell r="CP331">
            <v>316.36599999999999</v>
          </cell>
          <cell r="CQ331">
            <v>13861.802000000001</v>
          </cell>
          <cell r="CS331">
            <v>4.4889999999999999</v>
          </cell>
          <cell r="CT331">
            <v>341.30799999999999</v>
          </cell>
          <cell r="CU331">
            <v>99.387</v>
          </cell>
          <cell r="CV331">
            <v>16.396000000000001</v>
          </cell>
          <cell r="CW331">
            <v>22.895</v>
          </cell>
          <cell r="CX331">
            <v>6.7489999999999997</v>
          </cell>
          <cell r="CY331">
            <v>4.8449999999999998</v>
          </cell>
          <cell r="CZ331">
            <v>7.7370000000000001</v>
          </cell>
          <cell r="DB331">
            <v>4.5199999999999996</v>
          </cell>
          <cell r="DC331">
            <v>602.1</v>
          </cell>
          <cell r="DD331">
            <v>249.28299999999999</v>
          </cell>
          <cell r="DE331">
            <v>53.154000000000003</v>
          </cell>
          <cell r="DF331">
            <v>74.453000000000003</v>
          </cell>
          <cell r="DG331">
            <v>26.917999999999999</v>
          </cell>
          <cell r="DH331">
            <v>19.361999999999998</v>
          </cell>
          <cell r="DI331">
            <v>36.683</v>
          </cell>
          <cell r="DJ331">
            <v>1066.473</v>
          </cell>
          <cell r="DL331">
            <v>0.173902</v>
          </cell>
          <cell r="DM331">
            <v>0.173902</v>
          </cell>
          <cell r="DN331">
            <v>0.788246</v>
          </cell>
          <cell r="DO331">
            <v>1.126215</v>
          </cell>
          <cell r="DP331">
            <v>1.0925590000000001</v>
          </cell>
          <cell r="DQ331">
            <v>1.9415899999999999</v>
          </cell>
          <cell r="DS331">
            <v>13.16</v>
          </cell>
          <cell r="DT331">
            <v>1578.33</v>
          </cell>
          <cell r="DU331">
            <v>2146.0300000000002</v>
          </cell>
          <cell r="DV331">
            <v>600.85</v>
          </cell>
          <cell r="DW331">
            <v>784.12</v>
          </cell>
          <cell r="DX331">
            <v>476.51</v>
          </cell>
          <cell r="DY331">
            <v>339.07</v>
          </cell>
          <cell r="DZ331">
            <v>614.25</v>
          </cell>
          <cell r="EA331">
            <v>6552.3200000000006</v>
          </cell>
          <cell r="EC331">
            <v>13.16</v>
          </cell>
          <cell r="ED331">
            <v>1578.33</v>
          </cell>
          <cell r="EE331">
            <v>2146.0300000000002</v>
          </cell>
          <cell r="EF331">
            <v>600.85</v>
          </cell>
          <cell r="EG331">
            <v>784.12</v>
          </cell>
          <cell r="EH331">
            <v>476.51</v>
          </cell>
          <cell r="EI331">
            <v>339.07</v>
          </cell>
          <cell r="EJ331">
            <v>614.25</v>
          </cell>
          <cell r="EK331">
            <v>6552.3200000000006</v>
          </cell>
          <cell r="EM331">
            <v>94.16</v>
          </cell>
          <cell r="EN331">
            <v>95.047000000000011</v>
          </cell>
          <cell r="EP331">
            <v>106.715</v>
          </cell>
          <cell r="EQ331">
            <v>108.514</v>
          </cell>
          <cell r="ES331">
            <v>19.645</v>
          </cell>
          <cell r="ET331">
            <v>22.740000000000002</v>
          </cell>
          <cell r="EX331">
            <v>4601.3549999999996</v>
          </cell>
          <cell r="EY331">
            <v>5096.26</v>
          </cell>
          <cell r="FA331">
            <v>1.097</v>
          </cell>
          <cell r="FB331">
            <v>1.2130000000000001</v>
          </cell>
          <cell r="FC331">
            <v>98.753</v>
          </cell>
          <cell r="FD331">
            <v>114.15300000000001</v>
          </cell>
          <cell r="FE331">
            <v>45.604999999999997</v>
          </cell>
          <cell r="FF331">
            <v>49.570999999999998</v>
          </cell>
          <cell r="FK331">
            <v>3826.2260000000001</v>
          </cell>
          <cell r="FL331">
            <v>3879.3249999999998</v>
          </cell>
          <cell r="FM331">
            <v>3847.1529999999998</v>
          </cell>
          <cell r="FN331">
            <v>85.465999999999994</v>
          </cell>
          <cell r="FO331">
            <v>40.523000000000003</v>
          </cell>
          <cell r="FP331">
            <v>446.13099999999997</v>
          </cell>
          <cell r="FQ331">
            <v>3307.2049999999999</v>
          </cell>
          <cell r="FR331">
            <v>3879.3249999999998</v>
          </cell>
          <cell r="FS331">
            <v>0</v>
          </cell>
          <cell r="FU331">
            <v>0.2</v>
          </cell>
          <cell r="FV331">
            <v>-1023.8</v>
          </cell>
          <cell r="FW331">
            <v>0</v>
          </cell>
          <cell r="FX331">
            <v>0</v>
          </cell>
          <cell r="FY331">
            <v>0</v>
          </cell>
          <cell r="FZ331">
            <v>177.1</v>
          </cell>
          <cell r="GA331">
            <v>0.15</v>
          </cell>
          <cell r="GB331">
            <v>-693.15</v>
          </cell>
          <cell r="GE331">
            <v>0.2</v>
          </cell>
          <cell r="GF331">
            <v>-1023.8</v>
          </cell>
          <cell r="GO331">
            <v>1.4999999999999999E-2</v>
          </cell>
          <cell r="GP331">
            <v>-207.93</v>
          </cell>
          <cell r="GQ331" t="str">
            <v>72-41-195T</v>
          </cell>
          <cell r="GR331">
            <v>29</v>
          </cell>
          <cell r="GX331">
            <v>-1231.73</v>
          </cell>
          <cell r="GY331">
            <v>-1716.9499999999998</v>
          </cell>
          <cell r="GZ331">
            <v>-2948.68</v>
          </cell>
          <cell r="HC331">
            <v>3603.6400000000008</v>
          </cell>
          <cell r="HE331">
            <v>0</v>
          </cell>
        </row>
        <row r="333">
          <cell r="B333" t="str">
            <v>72-40-231T</v>
          </cell>
          <cell r="C333" t="str">
            <v>Total-GTH00200</v>
          </cell>
          <cell r="D333" t="str">
            <v>Winscott NW</v>
          </cell>
          <cell r="E333">
            <v>6774</v>
          </cell>
          <cell r="F333">
            <v>7475</v>
          </cell>
          <cell r="H333">
            <v>2.2543000000000002</v>
          </cell>
          <cell r="I333">
            <v>2.2543000000000002</v>
          </cell>
          <cell r="J333">
            <v>0.63800000000000001</v>
          </cell>
          <cell r="K333">
            <v>0.14130000000000001</v>
          </cell>
          <cell r="L333">
            <v>0.16889999999999999</v>
          </cell>
          <cell r="M333">
            <v>6.4299999999999996E-2</v>
          </cell>
          <cell r="N333">
            <v>4.5499999999999999E-2</v>
          </cell>
          <cell r="O333">
            <v>0.12839999999999999</v>
          </cell>
          <cell r="P333">
            <v>3.4407000000000001</v>
          </cell>
          <cell r="Q333">
            <v>1.2982</v>
          </cell>
          <cell r="R333">
            <v>1122.9000000000001</v>
          </cell>
          <cell r="T333" t="str">
            <v>PriceTableXTXNGL</v>
          </cell>
          <cell r="Y333">
            <v>41389</v>
          </cell>
          <cell r="Z333">
            <v>14.65</v>
          </cell>
          <cell r="AB333">
            <v>6449.0479999999998</v>
          </cell>
          <cell r="AC333">
            <v>7142.9989999999998</v>
          </cell>
          <cell r="AE333" t="str">
            <v>Yes</v>
          </cell>
          <cell r="AG333" t="str">
            <v>Yes</v>
          </cell>
          <cell r="AI333">
            <v>1</v>
          </cell>
          <cell r="AK333">
            <v>15205.957</v>
          </cell>
          <cell r="AL333">
            <v>15205.957</v>
          </cell>
          <cell r="AM333">
            <v>4303.509</v>
          </cell>
          <cell r="AN333">
            <v>953.11300000000006</v>
          </cell>
          <cell r="AO333">
            <v>1139.2829999999999</v>
          </cell>
          <cell r="AP333">
            <v>433.72399999999999</v>
          </cell>
          <cell r="AQ333">
            <v>306.91199999999998</v>
          </cell>
          <cell r="AR333">
            <v>866.09799999999996</v>
          </cell>
          <cell r="AS333">
            <v>38414.553</v>
          </cell>
          <cell r="AU333">
            <v>14538.089</v>
          </cell>
          <cell r="AV333">
            <v>14538.089</v>
          </cell>
          <cell r="AW333">
            <v>4114.4930000000004</v>
          </cell>
          <cell r="AX333">
            <v>911.25</v>
          </cell>
          <cell r="AY333">
            <v>1089.2439999999999</v>
          </cell>
          <cell r="AZ333">
            <v>414.67399999999998</v>
          </cell>
          <cell r="BA333">
            <v>293.43200000000002</v>
          </cell>
          <cell r="BB333">
            <v>828.05799999999999</v>
          </cell>
          <cell r="BC333">
            <v>36727.328999999998</v>
          </cell>
          <cell r="BE333">
            <v>102.563</v>
          </cell>
          <cell r="BF333">
            <v>12300.814</v>
          </cell>
          <cell r="BG333">
            <v>4218.53</v>
          </cell>
          <cell r="BH333">
            <v>844.23400000000004</v>
          </cell>
          <cell r="BI333">
            <v>1212.1289999999999</v>
          </cell>
          <cell r="BJ333">
            <v>424.46899999999999</v>
          </cell>
          <cell r="BK333">
            <v>301.76400000000001</v>
          </cell>
          <cell r="BL333">
            <v>869.322</v>
          </cell>
          <cell r="BM333">
            <v>20273.825000000001</v>
          </cell>
          <cell r="BO333">
            <v>102.563</v>
          </cell>
          <cell r="BP333">
            <v>12300.814</v>
          </cell>
          <cell r="BQ333">
            <v>4218.53</v>
          </cell>
          <cell r="BR333">
            <v>844.23299999999995</v>
          </cell>
          <cell r="BS333">
            <v>1212.1289999999999</v>
          </cell>
          <cell r="BT333">
            <v>424.46899999999999</v>
          </cell>
          <cell r="BU333">
            <v>301.76400000000001</v>
          </cell>
          <cell r="BV333">
            <v>869.322</v>
          </cell>
          <cell r="BW333">
            <v>20273.824000000001</v>
          </cell>
          <cell r="CI333">
            <v>102.563</v>
          </cell>
          <cell r="CJ333">
            <v>12300.814</v>
          </cell>
          <cell r="CK333">
            <v>4218.53</v>
          </cell>
          <cell r="CL333">
            <v>844.23400000000004</v>
          </cell>
          <cell r="CM333">
            <v>1212.1289999999999</v>
          </cell>
          <cell r="CN333">
            <v>424.46899999999999</v>
          </cell>
          <cell r="CO333">
            <v>301.76400000000001</v>
          </cell>
          <cell r="CP333">
            <v>869.322</v>
          </cell>
          <cell r="CQ333">
            <v>20273.825000000001</v>
          </cell>
          <cell r="CS333">
            <v>6.085</v>
          </cell>
          <cell r="CT333">
            <v>462.58100000000002</v>
          </cell>
          <cell r="CU333">
            <v>153.999</v>
          </cell>
          <cell r="CV333">
            <v>25.946000000000002</v>
          </cell>
          <cell r="CW333">
            <v>38.667999999999999</v>
          </cell>
          <cell r="CX333">
            <v>11.673</v>
          </cell>
          <cell r="CY333">
            <v>8.3729999999999993</v>
          </cell>
          <cell r="CZ333">
            <v>21.260999999999999</v>
          </cell>
          <cell r="DB333">
            <v>6.1260000000000003</v>
          </cell>
          <cell r="DC333">
            <v>816.03599999999994</v>
          </cell>
          <cell r="DD333">
            <v>386.26100000000002</v>
          </cell>
          <cell r="DE333">
            <v>84.111000000000004</v>
          </cell>
          <cell r="DF333">
            <v>125.746</v>
          </cell>
          <cell r="DG333">
            <v>46.555999999999997</v>
          </cell>
          <cell r="DH333">
            <v>33.457000000000001</v>
          </cell>
          <cell r="DI333">
            <v>100.798</v>
          </cell>
          <cell r="DJ333">
            <v>1599.0910000000003</v>
          </cell>
          <cell r="DL333">
            <v>0.173902</v>
          </cell>
          <cell r="DM333">
            <v>0.173902</v>
          </cell>
          <cell r="DN333">
            <v>0.788246</v>
          </cell>
          <cell r="DO333">
            <v>1.126215</v>
          </cell>
          <cell r="DP333">
            <v>1.0925590000000001</v>
          </cell>
          <cell r="DQ333">
            <v>1.9415899999999999</v>
          </cell>
          <cell r="DS333">
            <v>17.84</v>
          </cell>
          <cell r="DT333">
            <v>2139.14</v>
          </cell>
          <cell r="DU333">
            <v>3325.24</v>
          </cell>
          <cell r="DV333">
            <v>950.79</v>
          </cell>
          <cell r="DW333">
            <v>1324.32</v>
          </cell>
          <cell r="DX333">
            <v>824.14</v>
          </cell>
          <cell r="DY333">
            <v>585.9</v>
          </cell>
          <cell r="DZ333">
            <v>1687.87</v>
          </cell>
          <cell r="EA333">
            <v>10855.239999999998</v>
          </cell>
          <cell r="EC333">
            <v>17.84</v>
          </cell>
          <cell r="ED333">
            <v>2139.14</v>
          </cell>
          <cell r="EE333">
            <v>3325.24</v>
          </cell>
          <cell r="EF333">
            <v>950.79</v>
          </cell>
          <cell r="EG333">
            <v>1324.32</v>
          </cell>
          <cell r="EH333">
            <v>824.14</v>
          </cell>
          <cell r="EI333">
            <v>585.9</v>
          </cell>
          <cell r="EJ333">
            <v>1687.87</v>
          </cell>
          <cell r="EK333">
            <v>10855.239999999998</v>
          </cell>
          <cell r="EM333">
            <v>143.54500000000002</v>
          </cell>
          <cell r="EN333">
            <v>144.893</v>
          </cell>
          <cell r="EP333">
            <v>155.83000000000001</v>
          </cell>
          <cell r="EQ333">
            <v>158.45599999999999</v>
          </cell>
          <cell r="ES333">
            <v>28.688000000000002</v>
          </cell>
          <cell r="ET333">
            <v>33.207000000000001</v>
          </cell>
          <cell r="EX333">
            <v>6745.3119999999999</v>
          </cell>
          <cell r="EY333">
            <v>7441.7929999999997</v>
          </cell>
          <cell r="FA333">
            <v>1.6080000000000001</v>
          </cell>
          <cell r="FB333">
            <v>1.7709999999999999</v>
          </cell>
          <cell r="FC333">
            <v>144.76599999999999</v>
          </cell>
          <cell r="FD333">
            <v>166.691</v>
          </cell>
          <cell r="FE333">
            <v>66.855000000000004</v>
          </cell>
          <cell r="FF333">
            <v>72.385000000000005</v>
          </cell>
          <cell r="FK333">
            <v>5539.3529999999992</v>
          </cell>
          <cell r="FL333">
            <v>5616.2259999999997</v>
          </cell>
          <cell r="FM333">
            <v>5569.6490000000003</v>
          </cell>
          <cell r="FN333">
            <v>123.73099999999999</v>
          </cell>
          <cell r="FO333">
            <v>58.667000000000002</v>
          </cell>
          <cell r="FP333">
            <v>645.87800000000004</v>
          </cell>
          <cell r="FQ333">
            <v>4787.9489999999996</v>
          </cell>
          <cell r="FR333">
            <v>5616.2259999999997</v>
          </cell>
          <cell r="FS333">
            <v>0</v>
          </cell>
          <cell r="FU333">
            <v>0.2</v>
          </cell>
          <cell r="FV333">
            <v>-1521.55</v>
          </cell>
          <cell r="FZ333">
            <v>142.69999999999999</v>
          </cell>
          <cell r="GA333">
            <v>0.15</v>
          </cell>
          <cell r="GB333">
            <v>-1016.1</v>
          </cell>
          <cell r="GE333">
            <v>0.12</v>
          </cell>
          <cell r="GF333">
            <v>-912.93</v>
          </cell>
          <cell r="GK333">
            <v>0.05</v>
          </cell>
          <cell r="GL333">
            <v>-280.81</v>
          </cell>
          <cell r="GO333">
            <v>1.4999999999999999E-2</v>
          </cell>
          <cell r="GP333">
            <v>-304.11</v>
          </cell>
          <cell r="GQ333" t="str">
            <v>72-41-231T</v>
          </cell>
          <cell r="GR333">
            <v>919</v>
          </cell>
          <cell r="GX333">
            <v>-1825.6599999999999</v>
          </cell>
          <cell r="GY333">
            <v>-2209.84</v>
          </cell>
          <cell r="GZ333">
            <v>-4035.5</v>
          </cell>
          <cell r="HC333">
            <v>6819.739999999998</v>
          </cell>
          <cell r="HE333">
            <v>0</v>
          </cell>
        </row>
        <row r="334">
          <cell r="B334" t="str">
            <v>81-10-176T</v>
          </cell>
          <cell r="C334" t="str">
            <v>Total-GTH00200WS</v>
          </cell>
          <cell r="D334" t="str">
            <v>Hodges Wilkinson CDP</v>
          </cell>
          <cell r="E334">
            <v>98074</v>
          </cell>
          <cell r="F334">
            <v>102139</v>
          </cell>
          <cell r="H334">
            <v>1.7082999999999999</v>
          </cell>
          <cell r="I334">
            <v>1.7082999999999999</v>
          </cell>
          <cell r="J334">
            <v>0.28639999999999999</v>
          </cell>
          <cell r="K334">
            <v>5.1900000000000002E-2</v>
          </cell>
          <cell r="L334">
            <v>5.67E-2</v>
          </cell>
          <cell r="M334">
            <v>1.7500000000000002E-2</v>
          </cell>
          <cell r="N334">
            <v>9.1000000000000004E-3</v>
          </cell>
          <cell r="O334">
            <v>1.4E-2</v>
          </cell>
          <cell r="P334">
            <v>2.1438999999999999</v>
          </cell>
          <cell r="Q334">
            <v>1.4715</v>
          </cell>
          <cell r="R334">
            <v>1060</v>
          </cell>
          <cell r="T334" t="str">
            <v>PriceTableXTXNGL</v>
          </cell>
          <cell r="Y334">
            <v>41435</v>
          </cell>
          <cell r="Z334">
            <v>14.65</v>
          </cell>
          <cell r="AB334">
            <v>90936.574999999997</v>
          </cell>
          <cell r="AC334">
            <v>94835.020999999993</v>
          </cell>
          <cell r="AE334" t="str">
            <v>Yes</v>
          </cell>
          <cell r="AG334" t="str">
            <v>Yes</v>
          </cell>
          <cell r="AI334">
            <v>1</v>
          </cell>
          <cell r="AK334">
            <v>162483.46100000001</v>
          </cell>
          <cell r="AL334">
            <v>162483.46100000001</v>
          </cell>
          <cell r="AM334">
            <v>27240.686000000002</v>
          </cell>
          <cell r="AN334">
            <v>4936.4229999999998</v>
          </cell>
          <cell r="AO334">
            <v>5392.9709999999995</v>
          </cell>
          <cell r="AP334">
            <v>1664.4970000000001</v>
          </cell>
          <cell r="AQ334">
            <v>865.53899999999999</v>
          </cell>
          <cell r="AR334">
            <v>1331.598</v>
          </cell>
          <cell r="AS334">
            <v>366398.636</v>
          </cell>
          <cell r="AU334">
            <v>155346.951</v>
          </cell>
          <cell r="AV334">
            <v>155346.951</v>
          </cell>
          <cell r="AW334">
            <v>26044.235000000001</v>
          </cell>
          <cell r="AX334">
            <v>4719.6080000000002</v>
          </cell>
          <cell r="AY334">
            <v>5156.1040000000003</v>
          </cell>
          <cell r="AZ334">
            <v>1591.39</v>
          </cell>
          <cell r="BA334">
            <v>827.52300000000002</v>
          </cell>
          <cell r="BB334">
            <v>1273.1120000000001</v>
          </cell>
          <cell r="BC334">
            <v>350305.87400000001</v>
          </cell>
          <cell r="BE334">
            <v>1095.9359999999999</v>
          </cell>
          <cell r="BF334">
            <v>131440.51800000001</v>
          </cell>
          <cell r="BG334">
            <v>26702.777999999998</v>
          </cell>
          <cell r="BH334">
            <v>4372.5079999999998</v>
          </cell>
          <cell r="BI334">
            <v>5737.8010000000004</v>
          </cell>
          <cell r="BJ334">
            <v>1628.9780000000001</v>
          </cell>
          <cell r="BK334">
            <v>851.02</v>
          </cell>
          <cell r="BL334">
            <v>1336.5550000000001</v>
          </cell>
          <cell r="BM334">
            <v>173166.09399999998</v>
          </cell>
          <cell r="BO334">
            <v>1095.9359999999999</v>
          </cell>
          <cell r="BP334">
            <v>131440.51800000001</v>
          </cell>
          <cell r="BQ334">
            <v>26702.777999999998</v>
          </cell>
          <cell r="BR334">
            <v>4372.5079999999998</v>
          </cell>
          <cell r="BS334">
            <v>5737.8010000000004</v>
          </cell>
          <cell r="BT334">
            <v>1628.9780000000001</v>
          </cell>
          <cell r="BU334">
            <v>851.01900000000001</v>
          </cell>
          <cell r="BV334">
            <v>1336.5540000000001</v>
          </cell>
          <cell r="BW334">
            <v>173166.092</v>
          </cell>
          <cell r="CI334">
            <v>1095.9359999999999</v>
          </cell>
          <cell r="CJ334">
            <v>131440.51800000001</v>
          </cell>
          <cell r="CK334">
            <v>26702.777999999998</v>
          </cell>
          <cell r="CL334">
            <v>4372.5079999999998</v>
          </cell>
          <cell r="CM334">
            <v>5737.8010000000004</v>
          </cell>
          <cell r="CN334">
            <v>1628.9780000000001</v>
          </cell>
          <cell r="CO334">
            <v>851.02</v>
          </cell>
          <cell r="CP334">
            <v>1336.5550000000001</v>
          </cell>
          <cell r="CQ334">
            <v>173166.09399999998</v>
          </cell>
          <cell r="CS334">
            <v>65.018000000000001</v>
          </cell>
          <cell r="CT334">
            <v>4942.9139999999998</v>
          </cell>
          <cell r="CU334">
            <v>974.79399999999998</v>
          </cell>
          <cell r="CV334">
            <v>134.381</v>
          </cell>
          <cell r="CW334">
            <v>183.042</v>
          </cell>
          <cell r="CX334">
            <v>44.796999999999997</v>
          </cell>
          <cell r="CY334">
            <v>23.611999999999998</v>
          </cell>
          <cell r="CZ334">
            <v>32.688000000000002</v>
          </cell>
          <cell r="DB334">
            <v>65.459000000000003</v>
          </cell>
          <cell r="DC334">
            <v>8719.7639999999992</v>
          </cell>
          <cell r="DD334">
            <v>2444.9859999999999</v>
          </cell>
          <cell r="DE334">
            <v>435.63299999999998</v>
          </cell>
          <cell r="DF334">
            <v>595.23900000000003</v>
          </cell>
          <cell r="DG334">
            <v>178.666</v>
          </cell>
          <cell r="DH334">
            <v>94.352999999999994</v>
          </cell>
          <cell r="DI334">
            <v>154.97399999999999</v>
          </cell>
          <cell r="DJ334">
            <v>12689.073999999997</v>
          </cell>
          <cell r="DL334">
            <v>0.173902</v>
          </cell>
          <cell r="DM334">
            <v>0.173902</v>
          </cell>
          <cell r="DN334">
            <v>0.788246</v>
          </cell>
          <cell r="DO334">
            <v>1.126215</v>
          </cell>
          <cell r="DP334">
            <v>1.0925590000000001</v>
          </cell>
          <cell r="DQ334">
            <v>1.9415899999999999</v>
          </cell>
          <cell r="DS334">
            <v>190.59</v>
          </cell>
          <cell r="DT334">
            <v>22857.77</v>
          </cell>
          <cell r="DU334">
            <v>21048.36</v>
          </cell>
          <cell r="DV334">
            <v>4924.38</v>
          </cell>
          <cell r="DW334">
            <v>6268.89</v>
          </cell>
          <cell r="DX334">
            <v>3162.81</v>
          </cell>
          <cell r="DY334">
            <v>1652.33</v>
          </cell>
          <cell r="DZ334">
            <v>2595.04</v>
          </cell>
          <cell r="EA334">
            <v>62700.17</v>
          </cell>
          <cell r="EC334">
            <v>190.59</v>
          </cell>
          <cell r="ED334">
            <v>22857.77</v>
          </cell>
          <cell r="EE334">
            <v>21048.36</v>
          </cell>
          <cell r="EF334">
            <v>4924.38</v>
          </cell>
          <cell r="EG334">
            <v>6268.89</v>
          </cell>
          <cell r="EH334">
            <v>3162.81</v>
          </cell>
          <cell r="EI334">
            <v>1652.33</v>
          </cell>
          <cell r="EJ334">
            <v>2595.04</v>
          </cell>
          <cell r="EK334">
            <v>62700.17</v>
          </cell>
          <cell r="EM334">
            <v>2018.972</v>
          </cell>
          <cell r="EN334">
            <v>2037.8209999999999</v>
          </cell>
          <cell r="ES334">
            <v>2959.8739999999998</v>
          </cell>
          <cell r="ET334">
            <v>3337.0050000000001</v>
          </cell>
          <cell r="EX334">
            <v>95114.126000000004</v>
          </cell>
          <cell r="EY334">
            <v>98801.994999999995</v>
          </cell>
          <cell r="FA334">
            <v>22.669</v>
          </cell>
          <cell r="FB334">
            <v>23.51</v>
          </cell>
          <cell r="FC334">
            <v>2041.316</v>
          </cell>
          <cell r="FD334">
            <v>2213.1030000000001</v>
          </cell>
          <cell r="FE334">
            <v>942.70600000000002</v>
          </cell>
          <cell r="FF334">
            <v>961.03300000000002</v>
          </cell>
          <cell r="FK334">
            <v>84075.1</v>
          </cell>
          <cell r="FL334">
            <v>85241.861999999994</v>
          </cell>
          <cell r="FM334">
            <v>84534.926000000007</v>
          </cell>
          <cell r="FN334">
            <v>1877.97</v>
          </cell>
          <cell r="FO334">
            <v>890.43799999999999</v>
          </cell>
          <cell r="FP334">
            <v>9803.0030000000006</v>
          </cell>
          <cell r="FQ334">
            <v>72670.451000000001</v>
          </cell>
          <cell r="FR334">
            <v>85241.861999999994</v>
          </cell>
          <cell r="FS334">
            <v>0</v>
          </cell>
          <cell r="FU334">
            <v>0.2</v>
          </cell>
          <cell r="FV334">
            <v>-20790.599999999999</v>
          </cell>
          <cell r="FZ334">
            <v>164.7</v>
          </cell>
          <cell r="GA334">
            <v>0.1</v>
          </cell>
          <cell r="GB334">
            <v>-9807.4</v>
          </cell>
          <cell r="GE334">
            <v>0.12</v>
          </cell>
          <cell r="GF334">
            <v>-12474.36</v>
          </cell>
          <cell r="GK334">
            <v>0.05</v>
          </cell>
          <cell r="GL334">
            <v>-4262.09</v>
          </cell>
          <cell r="GO334">
            <v>1.4999999999999999E-2</v>
          </cell>
          <cell r="GP334">
            <v>-2597.4899999999998</v>
          </cell>
          <cell r="GQ334" t="str">
            <v>81-12-176T</v>
          </cell>
          <cell r="GR334">
            <v>0</v>
          </cell>
          <cell r="GX334">
            <v>-23388.089999999997</v>
          </cell>
          <cell r="GY334">
            <v>-26543.850000000002</v>
          </cell>
          <cell r="GZ334">
            <v>-49931.939999999995</v>
          </cell>
          <cell r="HC334">
            <v>12768.230000000003</v>
          </cell>
          <cell r="HE334">
            <v>0</v>
          </cell>
        </row>
        <row r="335">
          <cell r="B335" t="str">
            <v>81-10-183T</v>
          </cell>
          <cell r="C335" t="str">
            <v>Total-GTH00200WS</v>
          </cell>
          <cell r="D335" t="str">
            <v>Four 7s CDP</v>
          </cell>
          <cell r="E335">
            <v>87782</v>
          </cell>
          <cell r="F335">
            <v>100002</v>
          </cell>
          <cell r="H335">
            <v>2.6238000000000001</v>
          </cell>
          <cell r="I335">
            <v>2.6238000000000001</v>
          </cell>
          <cell r="J335">
            <v>0.76929999999999998</v>
          </cell>
          <cell r="K335">
            <v>0.22109999999999999</v>
          </cell>
          <cell r="L335">
            <v>0.15809999999999999</v>
          </cell>
          <cell r="M335">
            <v>8.2199999999999995E-2</v>
          </cell>
          <cell r="N335">
            <v>6.5299999999999997E-2</v>
          </cell>
          <cell r="O335">
            <v>0.1225</v>
          </cell>
          <cell r="P335">
            <v>4.0423</v>
          </cell>
          <cell r="Q335">
            <v>0.86929999999999996</v>
          </cell>
          <cell r="R335">
            <v>1159.4000000000001</v>
          </cell>
          <cell r="T335" t="str">
            <v>PriceTableXTXNGL</v>
          </cell>
          <cell r="Y335">
            <v>41435</v>
          </cell>
          <cell r="Z335">
            <v>14.65</v>
          </cell>
          <cell r="AB335">
            <v>81155.823000000004</v>
          </cell>
          <cell r="AC335">
            <v>92850.839000000007</v>
          </cell>
          <cell r="AE335" t="str">
            <v>Yes</v>
          </cell>
          <cell r="AG335" t="str">
            <v>Yes</v>
          </cell>
          <cell r="AI335">
            <v>1</v>
          </cell>
          <cell r="AK335">
            <v>222718.78099999999</v>
          </cell>
          <cell r="AL335">
            <v>222718.78099999999</v>
          </cell>
          <cell r="AM335">
            <v>65301.303</v>
          </cell>
          <cell r="AN335">
            <v>18767.864000000001</v>
          </cell>
          <cell r="AO335">
            <v>13420.169</v>
          </cell>
          <cell r="AP335">
            <v>6977.4690000000001</v>
          </cell>
          <cell r="AQ335">
            <v>5542.9290000000001</v>
          </cell>
          <cell r="AR335">
            <v>10398.297</v>
          </cell>
          <cell r="AS335">
            <v>565845.59300000011</v>
          </cell>
          <cell r="AU335">
            <v>212936.64799999999</v>
          </cell>
          <cell r="AV335">
            <v>212936.64799999999</v>
          </cell>
          <cell r="AW335">
            <v>62433.175000000003</v>
          </cell>
          <cell r="AX335">
            <v>17943.552</v>
          </cell>
          <cell r="AY335">
            <v>12830.736000000001</v>
          </cell>
          <cell r="AZ335">
            <v>6671.009</v>
          </cell>
          <cell r="BA335">
            <v>5299.4750000000004</v>
          </cell>
          <cell r="BB335">
            <v>9941.5879999999997</v>
          </cell>
          <cell r="BC335">
            <v>540992.83099999989</v>
          </cell>
          <cell r="BE335">
            <v>1502.2170000000001</v>
          </cell>
          <cell r="BF335">
            <v>180167.70300000001</v>
          </cell>
          <cell r="BG335">
            <v>64011.832000000002</v>
          </cell>
          <cell r="BH335">
            <v>16623.907999999999</v>
          </cell>
          <cell r="BI335">
            <v>14278.263000000001</v>
          </cell>
          <cell r="BJ335">
            <v>6828.576</v>
          </cell>
          <cell r="BK335">
            <v>5449.9470000000001</v>
          </cell>
          <cell r="BL335">
            <v>10437.003000000001</v>
          </cell>
          <cell r="BM335">
            <v>299299.44900000002</v>
          </cell>
          <cell r="BO335">
            <v>1502.2170000000001</v>
          </cell>
          <cell r="BP335">
            <v>180167.70300000001</v>
          </cell>
          <cell r="BQ335">
            <v>64011.832000000002</v>
          </cell>
          <cell r="BR335">
            <v>16623.907999999999</v>
          </cell>
          <cell r="BS335">
            <v>14278.263999999999</v>
          </cell>
          <cell r="BT335">
            <v>6828.5770000000002</v>
          </cell>
          <cell r="BU335">
            <v>5449.9459999999999</v>
          </cell>
          <cell r="BV335">
            <v>10437.002</v>
          </cell>
          <cell r="BW335">
            <v>299299.44900000002</v>
          </cell>
          <cell r="CI335">
            <v>1502.2170000000001</v>
          </cell>
          <cell r="CJ335">
            <v>180167.70300000001</v>
          </cell>
          <cell r="CK335">
            <v>64011.832000000002</v>
          </cell>
          <cell r="CL335">
            <v>16623.907999999999</v>
          </cell>
          <cell r="CM335">
            <v>14278.263000000001</v>
          </cell>
          <cell r="CN335">
            <v>6828.576</v>
          </cell>
          <cell r="CO335">
            <v>5449.9470000000001</v>
          </cell>
          <cell r="CP335">
            <v>10437.003000000001</v>
          </cell>
          <cell r="CQ335">
            <v>299299.44900000002</v>
          </cell>
          <cell r="CS335">
            <v>89.120999999999995</v>
          </cell>
          <cell r="CT335">
            <v>6775.3339999999998</v>
          </cell>
          <cell r="CU335">
            <v>2336.7730000000001</v>
          </cell>
          <cell r="CV335">
            <v>510.90499999999997</v>
          </cell>
          <cell r="CW335">
            <v>455.49200000000002</v>
          </cell>
          <cell r="CX335">
            <v>187.78800000000001</v>
          </cell>
          <cell r="CY335">
            <v>151.21100000000001</v>
          </cell>
          <cell r="CZ335">
            <v>255.255</v>
          </cell>
          <cell r="DB335">
            <v>89.725999999999999</v>
          </cell>
          <cell r="DC335">
            <v>11952.325000000001</v>
          </cell>
          <cell r="DD335">
            <v>5861.1149999999998</v>
          </cell>
          <cell r="DE335">
            <v>1656.24</v>
          </cell>
          <cell r="DF335">
            <v>1481.2270000000001</v>
          </cell>
          <cell r="DG335">
            <v>748.95799999999997</v>
          </cell>
          <cell r="DH335">
            <v>604.23599999999999</v>
          </cell>
          <cell r="DI335">
            <v>1210.17</v>
          </cell>
          <cell r="DJ335">
            <v>23603.997000000003</v>
          </cell>
          <cell r="DL335">
            <v>0.173902</v>
          </cell>
          <cell r="DM335">
            <v>0.173902</v>
          </cell>
          <cell r="DN335">
            <v>0.788246</v>
          </cell>
          <cell r="DO335">
            <v>1.126215</v>
          </cell>
          <cell r="DP335">
            <v>1.0925590000000001</v>
          </cell>
          <cell r="DQ335">
            <v>1.9415899999999999</v>
          </cell>
          <cell r="DS335">
            <v>261.24</v>
          </cell>
          <cell r="DT335">
            <v>31331.52</v>
          </cell>
          <cell r="DU335">
            <v>50457.07</v>
          </cell>
          <cell r="DV335">
            <v>18722.09</v>
          </cell>
          <cell r="DW335">
            <v>15599.85</v>
          </cell>
          <cell r="DX335">
            <v>13258.3</v>
          </cell>
          <cell r="DY335">
            <v>10581.56</v>
          </cell>
          <cell r="DZ335">
            <v>20264.38</v>
          </cell>
          <cell r="EA335">
            <v>160476.01</v>
          </cell>
          <cell r="EC335">
            <v>261.24</v>
          </cell>
          <cell r="ED335">
            <v>31331.52</v>
          </cell>
          <cell r="EE335">
            <v>50457.07</v>
          </cell>
          <cell r="EF335">
            <v>18722.09</v>
          </cell>
          <cell r="EG335">
            <v>15599.85</v>
          </cell>
          <cell r="EH335">
            <v>13258.3</v>
          </cell>
          <cell r="EI335">
            <v>10581.56</v>
          </cell>
          <cell r="EJ335">
            <v>20264.38</v>
          </cell>
          <cell r="EK335">
            <v>160476.01</v>
          </cell>
          <cell r="EM335">
            <v>1808.9679999999998</v>
          </cell>
          <cell r="EN335">
            <v>1825.9970000000001</v>
          </cell>
          <cell r="ES335">
            <v>2897.9459999999999</v>
          </cell>
          <cell r="ET335">
            <v>3267.1860000000001</v>
          </cell>
          <cell r="EX335">
            <v>84884.054000000004</v>
          </cell>
          <cell r="EY335">
            <v>96734.813999999998</v>
          </cell>
          <cell r="FA335">
            <v>20.231000000000002</v>
          </cell>
          <cell r="FB335">
            <v>23.018000000000001</v>
          </cell>
          <cell r="FC335">
            <v>1821.76</v>
          </cell>
          <cell r="FD335">
            <v>2166.799</v>
          </cell>
          <cell r="FE335">
            <v>841.31299999999999</v>
          </cell>
          <cell r="FF335">
            <v>940.92499999999995</v>
          </cell>
          <cell r="FK335">
            <v>71304.819999999992</v>
          </cell>
          <cell r="FL335">
            <v>72294.361000000004</v>
          </cell>
          <cell r="FM335">
            <v>71694.803</v>
          </cell>
          <cell r="FN335">
            <v>1592.722</v>
          </cell>
          <cell r="FO335">
            <v>755.18799999999999</v>
          </cell>
          <cell r="FP335">
            <v>8314.0120000000006</v>
          </cell>
          <cell r="FQ335">
            <v>61632.438999999998</v>
          </cell>
          <cell r="FR335">
            <v>72294.361000000004</v>
          </cell>
          <cell r="FS335">
            <v>0</v>
          </cell>
          <cell r="FU335">
            <v>0.2</v>
          </cell>
          <cell r="FV335">
            <v>-20355.61</v>
          </cell>
          <cell r="FZ335">
            <v>195.9</v>
          </cell>
          <cell r="GA335">
            <v>0.1</v>
          </cell>
          <cell r="GB335">
            <v>-8778.2000000000007</v>
          </cell>
          <cell r="GE335">
            <v>0.12</v>
          </cell>
          <cell r="GF335">
            <v>-12213.36</v>
          </cell>
          <cell r="GK335">
            <v>0.05</v>
          </cell>
          <cell r="GL335">
            <v>-3614.72</v>
          </cell>
          <cell r="GO335">
            <v>1.4999999999999999E-2</v>
          </cell>
          <cell r="GP335">
            <v>-4489.49</v>
          </cell>
          <cell r="GQ335" t="str">
            <v xml:space="preserve"> </v>
          </cell>
          <cell r="GR335">
            <v>0</v>
          </cell>
          <cell r="GX335">
            <v>-24845.1</v>
          </cell>
          <cell r="GY335">
            <v>-24606.280000000002</v>
          </cell>
          <cell r="GZ335">
            <v>-49451.38</v>
          </cell>
          <cell r="HC335">
            <v>111024.63</v>
          </cell>
          <cell r="HE335">
            <v>0</v>
          </cell>
        </row>
        <row r="336">
          <cell r="B336" t="str">
            <v>81-10-214T</v>
          </cell>
          <cell r="C336" t="str">
            <v>Total-GTH00200WS</v>
          </cell>
          <cell r="D336" t="str">
            <v>Four 7's #2 CDP</v>
          </cell>
          <cell r="E336">
            <v>90289</v>
          </cell>
          <cell r="F336">
            <v>102859</v>
          </cell>
          <cell r="H336">
            <v>2.6238000000000001</v>
          </cell>
          <cell r="I336">
            <v>2.6238000000000001</v>
          </cell>
          <cell r="J336">
            <v>0.76929999999999998</v>
          </cell>
          <cell r="K336">
            <v>0.22109999999999999</v>
          </cell>
          <cell r="L336">
            <v>0.15809999999999999</v>
          </cell>
          <cell r="M336">
            <v>8.2199999999999995E-2</v>
          </cell>
          <cell r="N336">
            <v>6.5299999999999997E-2</v>
          </cell>
          <cell r="O336">
            <v>0.1225</v>
          </cell>
          <cell r="P336">
            <v>4.0423</v>
          </cell>
          <cell r="Q336">
            <v>0.86929999999999996</v>
          </cell>
          <cell r="R336">
            <v>1159.4000000000001</v>
          </cell>
          <cell r="T336" t="str">
            <v>PriceTableXTXNGL</v>
          </cell>
          <cell r="Y336">
            <v>41435</v>
          </cell>
          <cell r="Z336">
            <v>14.65</v>
          </cell>
          <cell r="AB336">
            <v>83473.554999999993</v>
          </cell>
          <cell r="AC336">
            <v>95503.534</v>
          </cell>
          <cell r="AE336" t="str">
            <v>Yes</v>
          </cell>
          <cell r="AG336" t="str">
            <v>Yes</v>
          </cell>
          <cell r="AI336">
            <v>1</v>
          </cell>
          <cell r="AK336">
            <v>229079.41500000001</v>
          </cell>
          <cell r="AL336">
            <v>229079.41500000001</v>
          </cell>
          <cell r="AM336">
            <v>67166.244999999995</v>
          </cell>
          <cell r="AN336">
            <v>19303.857</v>
          </cell>
          <cell r="AO336">
            <v>13803.436</v>
          </cell>
          <cell r="AP336">
            <v>7176.7389999999996</v>
          </cell>
          <cell r="AQ336">
            <v>5701.2290000000003</v>
          </cell>
          <cell r="AR336">
            <v>10695.262000000001</v>
          </cell>
          <cell r="AS336">
            <v>582005.59799999988</v>
          </cell>
          <cell r="AU336">
            <v>219017.91399999999</v>
          </cell>
          <cell r="AV336">
            <v>219017.91399999999</v>
          </cell>
          <cell r="AW336">
            <v>64216.205999999998</v>
          </cell>
          <cell r="AX336">
            <v>18456.003000000001</v>
          </cell>
          <cell r="AY336">
            <v>13197.169</v>
          </cell>
          <cell r="AZ336">
            <v>6861.5259999999998</v>
          </cell>
          <cell r="BA336">
            <v>5450.8230000000003</v>
          </cell>
          <cell r="BB336">
            <v>10225.51</v>
          </cell>
          <cell r="BC336">
            <v>556443.06499999994</v>
          </cell>
          <cell r="BE336">
            <v>1545.1189999999999</v>
          </cell>
          <cell r="BF336">
            <v>185313.11900000001</v>
          </cell>
          <cell r="BG336">
            <v>65839.948000000004</v>
          </cell>
          <cell r="BH336">
            <v>17098.671999999999</v>
          </cell>
          <cell r="BI336">
            <v>14686.037</v>
          </cell>
          <cell r="BJ336">
            <v>7023.5940000000001</v>
          </cell>
          <cell r="BK336">
            <v>5605.5910000000003</v>
          </cell>
          <cell r="BL336">
            <v>10735.073</v>
          </cell>
          <cell r="BM336">
            <v>307847.15299999999</v>
          </cell>
          <cell r="BO336">
            <v>1545.1189999999999</v>
          </cell>
          <cell r="BP336">
            <v>185313.12</v>
          </cell>
          <cell r="BQ336">
            <v>65839.948000000004</v>
          </cell>
          <cell r="BR336">
            <v>17098.671999999999</v>
          </cell>
          <cell r="BS336">
            <v>14686.037</v>
          </cell>
          <cell r="BT336">
            <v>7023.5940000000001</v>
          </cell>
          <cell r="BU336">
            <v>5605.5910000000003</v>
          </cell>
          <cell r="BV336">
            <v>10735.073</v>
          </cell>
          <cell r="BW336">
            <v>307847.15399999998</v>
          </cell>
          <cell r="CI336">
            <v>1545.1189999999999</v>
          </cell>
          <cell r="CJ336">
            <v>185313.11900000001</v>
          </cell>
          <cell r="CK336">
            <v>65839.948000000004</v>
          </cell>
          <cell r="CL336">
            <v>17098.671999999999</v>
          </cell>
          <cell r="CM336">
            <v>14686.037</v>
          </cell>
          <cell r="CN336">
            <v>7023.5940000000001</v>
          </cell>
          <cell r="CO336">
            <v>5605.5910000000003</v>
          </cell>
          <cell r="CP336">
            <v>10735.073</v>
          </cell>
          <cell r="CQ336">
            <v>307847.15299999999</v>
          </cell>
          <cell r="CS336">
            <v>91.665999999999997</v>
          </cell>
          <cell r="CT336">
            <v>6968.8310000000001</v>
          </cell>
          <cell r="CU336">
            <v>2403.509</v>
          </cell>
          <cell r="CV336">
            <v>525.49599999999998</v>
          </cell>
          <cell r="CW336">
            <v>468.5</v>
          </cell>
          <cell r="CX336">
            <v>193.15100000000001</v>
          </cell>
          <cell r="CY336">
            <v>155.53</v>
          </cell>
          <cell r="CZ336">
            <v>262.54500000000002</v>
          </cell>
          <cell r="DB336">
            <v>92.287999999999997</v>
          </cell>
          <cell r="DC336">
            <v>12293.672</v>
          </cell>
          <cell r="DD336">
            <v>6028.5029999999997</v>
          </cell>
          <cell r="DE336">
            <v>1703.5409999999999</v>
          </cell>
          <cell r="DF336">
            <v>1523.529</v>
          </cell>
          <cell r="DG336">
            <v>770.34799999999996</v>
          </cell>
          <cell r="DH336">
            <v>621.49199999999996</v>
          </cell>
          <cell r="DI336">
            <v>1244.732</v>
          </cell>
          <cell r="DJ336">
            <v>24278.105</v>
          </cell>
          <cell r="DL336">
            <v>0.173902</v>
          </cell>
          <cell r="DM336">
            <v>0.173902</v>
          </cell>
          <cell r="DN336">
            <v>0.788246</v>
          </cell>
          <cell r="DO336">
            <v>1.126215</v>
          </cell>
          <cell r="DP336">
            <v>1.0925590000000001</v>
          </cell>
          <cell r="DQ336">
            <v>1.9415899999999999</v>
          </cell>
          <cell r="DS336">
            <v>268.7</v>
          </cell>
          <cell r="DT336">
            <v>32226.32</v>
          </cell>
          <cell r="DU336">
            <v>51898.080000000002</v>
          </cell>
          <cell r="DV336">
            <v>19256.78</v>
          </cell>
          <cell r="DW336">
            <v>16045.36</v>
          </cell>
          <cell r="DX336">
            <v>13636.94</v>
          </cell>
          <cell r="DY336">
            <v>10883.76</v>
          </cell>
          <cell r="DZ336">
            <v>20843.11</v>
          </cell>
          <cell r="EA336">
            <v>165059.04999999999</v>
          </cell>
          <cell r="EC336">
            <v>268.7</v>
          </cell>
          <cell r="ED336">
            <v>32226.32</v>
          </cell>
          <cell r="EE336">
            <v>51898.080000000002</v>
          </cell>
          <cell r="EF336">
            <v>19256.78</v>
          </cell>
          <cell r="EG336">
            <v>16045.36</v>
          </cell>
          <cell r="EH336">
            <v>13636.94</v>
          </cell>
          <cell r="EI336">
            <v>10883.76</v>
          </cell>
          <cell r="EJ336">
            <v>20843.11</v>
          </cell>
          <cell r="EK336">
            <v>165059.04999999999</v>
          </cell>
          <cell r="EM336">
            <v>1860.6309999999999</v>
          </cell>
          <cell r="EN336">
            <v>1878.1470000000002</v>
          </cell>
          <cell r="ES336">
            <v>2980.739</v>
          </cell>
          <cell r="ET336">
            <v>3360.5279999999998</v>
          </cell>
          <cell r="EX336">
            <v>87308.260999999999</v>
          </cell>
          <cell r="EY336">
            <v>99498.471999999994</v>
          </cell>
          <cell r="FA336">
            <v>20.809000000000001</v>
          </cell>
          <cell r="FB336">
            <v>23.675999999999998</v>
          </cell>
          <cell r="FC336">
            <v>1873.788</v>
          </cell>
          <cell r="FD336">
            <v>2228.703</v>
          </cell>
          <cell r="FE336">
            <v>865.34</v>
          </cell>
          <cell r="FF336">
            <v>967.80700000000002</v>
          </cell>
          <cell r="FK336">
            <v>73342.22</v>
          </cell>
          <cell r="FL336">
            <v>74360.035000000003</v>
          </cell>
          <cell r="FM336">
            <v>73743.345000000001</v>
          </cell>
          <cell r="FN336">
            <v>1638.231</v>
          </cell>
          <cell r="FO336">
            <v>776.76599999999996</v>
          </cell>
          <cell r="FP336">
            <v>8551.5689999999995</v>
          </cell>
          <cell r="FQ336">
            <v>63393.468999999997</v>
          </cell>
          <cell r="FR336">
            <v>74360.035000000003</v>
          </cell>
          <cell r="FS336">
            <v>0</v>
          </cell>
          <cell r="FU336">
            <v>0.2</v>
          </cell>
          <cell r="FV336">
            <v>-20937.16</v>
          </cell>
          <cell r="FZ336">
            <v>196.6</v>
          </cell>
          <cell r="GA336">
            <v>0.1</v>
          </cell>
          <cell r="GB336">
            <v>-9028.9</v>
          </cell>
          <cell r="GE336">
            <v>0.12</v>
          </cell>
          <cell r="GF336">
            <v>-12562.29</v>
          </cell>
          <cell r="GK336">
            <v>0.05</v>
          </cell>
          <cell r="GL336">
            <v>-3718</v>
          </cell>
          <cell r="GO336">
            <v>1.4999999999999999E-2</v>
          </cell>
          <cell r="GP336">
            <v>-4617.71</v>
          </cell>
          <cell r="GQ336" t="str">
            <v xml:space="preserve"> </v>
          </cell>
          <cell r="GR336">
            <v>0</v>
          </cell>
          <cell r="GX336">
            <v>-25554.87</v>
          </cell>
          <cell r="GY336">
            <v>-25309.190000000002</v>
          </cell>
          <cell r="GZ336">
            <v>-50864.06</v>
          </cell>
          <cell r="HC336">
            <v>114194.98999999999</v>
          </cell>
          <cell r="HE336">
            <v>0</v>
          </cell>
        </row>
        <row r="337">
          <cell r="B337" t="str">
            <v>81-10-349T</v>
          </cell>
          <cell r="C337" t="str">
            <v>Total-GTH00200WS</v>
          </cell>
          <cell r="D337" t="str">
            <v>Campfire Marys Creek B CDP</v>
          </cell>
          <cell r="E337">
            <v>5591</v>
          </cell>
          <cell r="F337">
            <v>6399</v>
          </cell>
          <cell r="H337">
            <v>2.6941999999999999</v>
          </cell>
          <cell r="I337">
            <v>2.6941999999999999</v>
          </cell>
          <cell r="J337">
            <v>0.78649999999999998</v>
          </cell>
          <cell r="K337">
            <v>0.2137</v>
          </cell>
          <cell r="L337">
            <v>0.16600000000000001</v>
          </cell>
          <cell r="M337">
            <v>7.5700000000000003E-2</v>
          </cell>
          <cell r="N337">
            <v>5.57E-2</v>
          </cell>
          <cell r="O337">
            <v>0.21920000000000001</v>
          </cell>
          <cell r="P337">
            <v>4.2110000000000003</v>
          </cell>
          <cell r="Q337">
            <v>1.0359</v>
          </cell>
          <cell r="R337">
            <v>1164.5999999999999</v>
          </cell>
          <cell r="T337" t="str">
            <v>PriceTableXTXNGL</v>
          </cell>
          <cell r="Y337">
            <v>41376</v>
          </cell>
          <cell r="Z337">
            <v>14.65</v>
          </cell>
          <cell r="AB337">
            <v>5168.1440000000002</v>
          </cell>
          <cell r="AC337">
            <v>5941.4059999999999</v>
          </cell>
          <cell r="AE337" t="str">
            <v>Yes</v>
          </cell>
          <cell r="AG337" t="str">
            <v>Yes</v>
          </cell>
          <cell r="AI337">
            <v>1</v>
          </cell>
          <cell r="AK337">
            <v>14563.671</v>
          </cell>
          <cell r="AL337">
            <v>14563.671</v>
          </cell>
          <cell r="AM337">
            <v>4251.4759999999997</v>
          </cell>
          <cell r="AN337">
            <v>1155.1690000000001</v>
          </cell>
          <cell r="AO337">
            <v>897.32399999999996</v>
          </cell>
          <cell r="AP337">
            <v>409.20100000000002</v>
          </cell>
          <cell r="AQ337">
            <v>301.08999999999997</v>
          </cell>
          <cell r="AR337">
            <v>1184.9000000000001</v>
          </cell>
          <cell r="AS337">
            <v>37326.502</v>
          </cell>
          <cell r="AU337">
            <v>13924.013999999999</v>
          </cell>
          <cell r="AV337">
            <v>13924.013999999999</v>
          </cell>
          <cell r="AW337">
            <v>4064.7449999999999</v>
          </cell>
          <cell r="AX337">
            <v>1104.432</v>
          </cell>
          <cell r="AY337">
            <v>857.91200000000003</v>
          </cell>
          <cell r="AZ337">
            <v>391.22899999999998</v>
          </cell>
          <cell r="BA337">
            <v>287.86599999999999</v>
          </cell>
          <cell r="BB337">
            <v>1132.857</v>
          </cell>
          <cell r="BC337">
            <v>35687.068999999989</v>
          </cell>
          <cell r="BE337">
            <v>98.230999999999995</v>
          </cell>
          <cell r="BF337">
            <v>11781.239</v>
          </cell>
          <cell r="BG337">
            <v>4167.5240000000003</v>
          </cell>
          <cell r="BH337">
            <v>1023.208</v>
          </cell>
          <cell r="BI337">
            <v>954.69899999999996</v>
          </cell>
          <cell r="BJ337">
            <v>400.46899999999999</v>
          </cell>
          <cell r="BK337">
            <v>296.03899999999999</v>
          </cell>
          <cell r="BL337">
            <v>1189.3109999999999</v>
          </cell>
          <cell r="BM337">
            <v>19910.72</v>
          </cell>
          <cell r="BO337">
            <v>98.230999999999995</v>
          </cell>
          <cell r="BP337">
            <v>11781.239</v>
          </cell>
          <cell r="BQ337">
            <v>4167.5240000000003</v>
          </cell>
          <cell r="BR337">
            <v>1023.207</v>
          </cell>
          <cell r="BS337">
            <v>954.69899999999996</v>
          </cell>
          <cell r="BT337">
            <v>400.47</v>
          </cell>
          <cell r="BU337">
            <v>296.04000000000002</v>
          </cell>
          <cell r="BV337">
            <v>1189.31</v>
          </cell>
          <cell r="BW337">
            <v>19910.72</v>
          </cell>
          <cell r="CI337">
            <v>98.230999999999995</v>
          </cell>
          <cell r="CJ337">
            <v>11781.239</v>
          </cell>
          <cell r="CK337">
            <v>4167.5240000000003</v>
          </cell>
          <cell r="CL337">
            <v>1023.208</v>
          </cell>
          <cell r="CM337">
            <v>954.69899999999996</v>
          </cell>
          <cell r="CN337">
            <v>400.46899999999999</v>
          </cell>
          <cell r="CO337">
            <v>296.03899999999999</v>
          </cell>
          <cell r="CP337">
            <v>1189.3109999999999</v>
          </cell>
          <cell r="CQ337">
            <v>19910.72</v>
          </cell>
          <cell r="CS337">
            <v>5.8280000000000003</v>
          </cell>
          <cell r="CT337">
            <v>443.04199999999997</v>
          </cell>
          <cell r="CU337">
            <v>152.137</v>
          </cell>
          <cell r="CV337">
            <v>31.446000000000002</v>
          </cell>
          <cell r="CW337">
            <v>30.456</v>
          </cell>
          <cell r="CX337">
            <v>11.013</v>
          </cell>
          <cell r="CY337">
            <v>8.2140000000000004</v>
          </cell>
          <cell r="CZ337">
            <v>29.087</v>
          </cell>
          <cell r="DB337">
            <v>5.867</v>
          </cell>
          <cell r="DC337">
            <v>781.56700000000001</v>
          </cell>
          <cell r="DD337">
            <v>381.59100000000001</v>
          </cell>
          <cell r="DE337">
            <v>101.94199999999999</v>
          </cell>
          <cell r="DF337">
            <v>99.040999999999997</v>
          </cell>
          <cell r="DG337">
            <v>43.923000000000002</v>
          </cell>
          <cell r="DH337">
            <v>32.822000000000003</v>
          </cell>
          <cell r="DI337">
            <v>137.90100000000001</v>
          </cell>
          <cell r="DJ337">
            <v>1584.6540000000002</v>
          </cell>
          <cell r="DL337">
            <v>0.173902</v>
          </cell>
          <cell r="DM337">
            <v>0.173902</v>
          </cell>
          <cell r="DN337">
            <v>0.788246</v>
          </cell>
          <cell r="DO337">
            <v>1.126215</v>
          </cell>
          <cell r="DP337">
            <v>1.0925590000000001</v>
          </cell>
          <cell r="DQ337">
            <v>1.9415899999999999</v>
          </cell>
          <cell r="DS337">
            <v>17.079999999999998</v>
          </cell>
          <cell r="DT337">
            <v>2048.7800000000002</v>
          </cell>
          <cell r="DU337">
            <v>3285.03</v>
          </cell>
          <cell r="DV337">
            <v>1152.3499999999999</v>
          </cell>
          <cell r="DW337">
            <v>1043.06</v>
          </cell>
          <cell r="DX337">
            <v>777.55</v>
          </cell>
          <cell r="DY337">
            <v>574.79</v>
          </cell>
          <cell r="DZ337">
            <v>2309.15</v>
          </cell>
          <cell r="EA337">
            <v>11207.789999999999</v>
          </cell>
          <cell r="EC337">
            <v>17.079999999999998</v>
          </cell>
          <cell r="ED337">
            <v>2048.7800000000002</v>
          </cell>
          <cell r="EE337">
            <v>3285.03</v>
          </cell>
          <cell r="EF337">
            <v>1152.3499999999999</v>
          </cell>
          <cell r="EG337">
            <v>1043.06</v>
          </cell>
          <cell r="EH337">
            <v>777.55</v>
          </cell>
          <cell r="EI337">
            <v>574.79</v>
          </cell>
          <cell r="EJ337">
            <v>2309.15</v>
          </cell>
          <cell r="EK337">
            <v>11207.789999999999</v>
          </cell>
          <cell r="EM337">
            <v>115.223</v>
          </cell>
          <cell r="EN337">
            <v>116.30800000000001</v>
          </cell>
          <cell r="ES337">
            <v>185.43600000000001</v>
          </cell>
          <cell r="ET337">
            <v>209.06299999999999</v>
          </cell>
          <cell r="EX337">
            <v>5405.5640000000003</v>
          </cell>
          <cell r="EY337">
            <v>6189.9369999999999</v>
          </cell>
          <cell r="FA337">
            <v>1.288</v>
          </cell>
          <cell r="FB337">
            <v>1.4730000000000001</v>
          </cell>
          <cell r="FC337">
            <v>116.01300000000001</v>
          </cell>
          <cell r="FD337">
            <v>138.65100000000001</v>
          </cell>
          <cell r="FE337">
            <v>53.576000000000001</v>
          </cell>
          <cell r="FF337">
            <v>60.209000000000003</v>
          </cell>
          <cell r="FK337">
            <v>4488.9749999999995</v>
          </cell>
          <cell r="FL337">
            <v>4551.2709999999997</v>
          </cell>
          <cell r="FM337">
            <v>4513.5259999999998</v>
          </cell>
          <cell r="FN337">
            <v>100.26900000000001</v>
          </cell>
          <cell r="FO337">
            <v>47.542999999999999</v>
          </cell>
          <cell r="FP337">
            <v>523.40599999999995</v>
          </cell>
          <cell r="FQ337">
            <v>3880.0529999999999</v>
          </cell>
          <cell r="FR337">
            <v>4551.2709999999997</v>
          </cell>
          <cell r="FS337">
            <v>0</v>
          </cell>
          <cell r="FU337">
            <v>0.2</v>
          </cell>
          <cell r="FV337">
            <v>-1302.53</v>
          </cell>
          <cell r="FZ337">
            <v>164</v>
          </cell>
          <cell r="GA337">
            <v>0.1</v>
          </cell>
          <cell r="GB337">
            <v>-559.1</v>
          </cell>
          <cell r="GE337">
            <v>0.12</v>
          </cell>
          <cell r="GF337">
            <v>-781.52</v>
          </cell>
          <cell r="GK337">
            <v>0.05</v>
          </cell>
          <cell r="GL337">
            <v>-227.56</v>
          </cell>
          <cell r="GO337">
            <v>1.4999999999999999E-2</v>
          </cell>
          <cell r="GP337">
            <v>-298.66000000000003</v>
          </cell>
          <cell r="GQ337" t="str">
            <v>81-12-349T</v>
          </cell>
          <cell r="GR337">
            <v>204</v>
          </cell>
          <cell r="GX337">
            <v>-1601.19</v>
          </cell>
          <cell r="GY337">
            <v>-1568.1799999999998</v>
          </cell>
          <cell r="GZ337">
            <v>-3169.37</v>
          </cell>
          <cell r="HC337">
            <v>8038.4199999999992</v>
          </cell>
          <cell r="HE337">
            <v>0</v>
          </cell>
        </row>
        <row r="338">
          <cell r="B338" t="str">
            <v>81-40-080T</v>
          </cell>
          <cell r="C338" t="str">
            <v>Total-GTH00200WS</v>
          </cell>
          <cell r="D338" t="str">
            <v>Mary's Creek 1H</v>
          </cell>
          <cell r="E338">
            <v>1677</v>
          </cell>
          <cell r="F338">
            <v>1901</v>
          </cell>
          <cell r="H338">
            <v>2.6183999999999998</v>
          </cell>
          <cell r="I338">
            <v>2.6183999999999998</v>
          </cell>
          <cell r="J338">
            <v>0.74250000000000005</v>
          </cell>
          <cell r="K338">
            <v>0.19869999999999999</v>
          </cell>
          <cell r="L338">
            <v>0.15490000000000001</v>
          </cell>
          <cell r="M338">
            <v>7.1099999999999997E-2</v>
          </cell>
          <cell r="N338">
            <v>5.3800000000000001E-2</v>
          </cell>
          <cell r="O338">
            <v>0.18840000000000001</v>
          </cell>
          <cell r="P338">
            <v>4.0278</v>
          </cell>
          <cell r="Q338">
            <v>1.1087</v>
          </cell>
          <cell r="R338">
            <v>1153</v>
          </cell>
          <cell r="T338" t="str">
            <v>PriceTableXTXNGL</v>
          </cell>
          <cell r="Y338">
            <v>41379</v>
          </cell>
          <cell r="Z338">
            <v>14.65</v>
          </cell>
          <cell r="AB338">
            <v>1550.674</v>
          </cell>
          <cell r="AC338">
            <v>1765.059</v>
          </cell>
          <cell r="AE338" t="str">
            <v>Yes</v>
          </cell>
          <cell r="AG338" t="str">
            <v>Yes</v>
          </cell>
          <cell r="AI338">
            <v>1</v>
          </cell>
          <cell r="AK338">
            <v>4246.8119999999999</v>
          </cell>
          <cell r="AL338">
            <v>4246.8119999999999</v>
          </cell>
          <cell r="AM338">
            <v>1204.269</v>
          </cell>
          <cell r="AN338">
            <v>322.274</v>
          </cell>
          <cell r="AO338">
            <v>251.23400000000001</v>
          </cell>
          <cell r="AP338">
            <v>115.318</v>
          </cell>
          <cell r="AQ338">
            <v>87.259</v>
          </cell>
          <cell r="AR338">
            <v>305.56799999999998</v>
          </cell>
          <cell r="AS338">
            <v>10779.545999999998</v>
          </cell>
          <cell r="AU338">
            <v>4060.2849999999999</v>
          </cell>
          <cell r="AV338">
            <v>4060.2849999999999</v>
          </cell>
          <cell r="AW338">
            <v>1151.375</v>
          </cell>
          <cell r="AX338">
            <v>308.11900000000003</v>
          </cell>
          <cell r="AY338">
            <v>240.19900000000001</v>
          </cell>
          <cell r="AZ338">
            <v>110.253</v>
          </cell>
          <cell r="BA338">
            <v>83.426000000000002</v>
          </cell>
          <cell r="BB338">
            <v>292.14699999999999</v>
          </cell>
          <cell r="BC338">
            <v>10306.089000000002</v>
          </cell>
          <cell r="BE338">
            <v>28.643999999999998</v>
          </cell>
          <cell r="BF338">
            <v>3435.4459999999999</v>
          </cell>
          <cell r="BG338">
            <v>1180.489</v>
          </cell>
          <cell r="BH338">
            <v>285.459</v>
          </cell>
          <cell r="BI338">
            <v>267.298</v>
          </cell>
          <cell r="BJ338">
            <v>112.857</v>
          </cell>
          <cell r="BK338">
            <v>85.795000000000002</v>
          </cell>
          <cell r="BL338">
            <v>306.70499999999998</v>
          </cell>
          <cell r="BM338">
            <v>5702.6929999999993</v>
          </cell>
          <cell r="BO338">
            <v>28.643999999999998</v>
          </cell>
          <cell r="BP338">
            <v>3435.4450000000002</v>
          </cell>
          <cell r="BQ338">
            <v>1180.4880000000001</v>
          </cell>
          <cell r="BR338">
            <v>285.459</v>
          </cell>
          <cell r="BS338">
            <v>267.298</v>
          </cell>
          <cell r="BT338">
            <v>112.857</v>
          </cell>
          <cell r="BU338">
            <v>85.795000000000002</v>
          </cell>
          <cell r="BV338">
            <v>306.70499999999998</v>
          </cell>
          <cell r="BW338">
            <v>5702.6909999999998</v>
          </cell>
          <cell r="CI338">
            <v>28.643999999999998</v>
          </cell>
          <cell r="CJ338">
            <v>3435.4459999999999</v>
          </cell>
          <cell r="CK338">
            <v>1180.489</v>
          </cell>
          <cell r="CL338">
            <v>285.459</v>
          </cell>
          <cell r="CM338">
            <v>267.298</v>
          </cell>
          <cell r="CN338">
            <v>112.857</v>
          </cell>
          <cell r="CO338">
            <v>85.795000000000002</v>
          </cell>
          <cell r="CP338">
            <v>306.70499999999998</v>
          </cell>
          <cell r="CQ338">
            <v>5702.6929999999993</v>
          </cell>
          <cell r="CS338">
            <v>1.6990000000000001</v>
          </cell>
          <cell r="CT338">
            <v>129.19200000000001</v>
          </cell>
          <cell r="CU338">
            <v>43.094000000000001</v>
          </cell>
          <cell r="CV338">
            <v>8.7729999999999997</v>
          </cell>
          <cell r="CW338">
            <v>8.5269999999999992</v>
          </cell>
          <cell r="CX338">
            <v>3.1040000000000001</v>
          </cell>
          <cell r="CY338">
            <v>2.38</v>
          </cell>
          <cell r="CZ338">
            <v>7.5010000000000003</v>
          </cell>
          <cell r="DB338">
            <v>1.7110000000000001</v>
          </cell>
          <cell r="DC338">
            <v>227.90700000000001</v>
          </cell>
          <cell r="DD338">
            <v>108.089</v>
          </cell>
          <cell r="DE338">
            <v>28.44</v>
          </cell>
          <cell r="DF338">
            <v>27.73</v>
          </cell>
          <cell r="DG338">
            <v>12.378</v>
          </cell>
          <cell r="DH338">
            <v>9.5120000000000005</v>
          </cell>
          <cell r="DI338">
            <v>35.561999999999998</v>
          </cell>
          <cell r="DJ338">
            <v>451.32900000000001</v>
          </cell>
          <cell r="DL338">
            <v>0.173902</v>
          </cell>
          <cell r="DM338">
            <v>0.173902</v>
          </cell>
          <cell r="DN338">
            <v>0.788246</v>
          </cell>
          <cell r="DO338">
            <v>1.126215</v>
          </cell>
          <cell r="DP338">
            <v>1.0925590000000001</v>
          </cell>
          <cell r="DQ338">
            <v>1.9415899999999999</v>
          </cell>
          <cell r="DS338">
            <v>4.9800000000000004</v>
          </cell>
          <cell r="DT338">
            <v>597.42999999999995</v>
          </cell>
          <cell r="DU338">
            <v>930.51</v>
          </cell>
          <cell r="DV338">
            <v>321.49</v>
          </cell>
          <cell r="DW338">
            <v>292.04000000000002</v>
          </cell>
          <cell r="DX338">
            <v>219.12</v>
          </cell>
          <cell r="DY338">
            <v>166.58</v>
          </cell>
          <cell r="DZ338">
            <v>595.5</v>
          </cell>
          <cell r="EA338">
            <v>3127.65</v>
          </cell>
          <cell r="EC338">
            <v>4.9800000000000004</v>
          </cell>
          <cell r="ED338">
            <v>597.42999999999995</v>
          </cell>
          <cell r="EE338">
            <v>930.51</v>
          </cell>
          <cell r="EF338">
            <v>321.49</v>
          </cell>
          <cell r="EG338">
            <v>292.04000000000002</v>
          </cell>
          <cell r="EH338">
            <v>219.12</v>
          </cell>
          <cell r="EI338">
            <v>166.58</v>
          </cell>
          <cell r="EJ338">
            <v>595.5</v>
          </cell>
          <cell r="EK338">
            <v>3127.65</v>
          </cell>
          <cell r="EM338">
            <v>34.557000000000002</v>
          </cell>
          <cell r="EN338">
            <v>34.881999999999998</v>
          </cell>
          <cell r="ES338">
            <v>55.088999999999999</v>
          </cell>
          <cell r="ET338">
            <v>62.107999999999997</v>
          </cell>
          <cell r="EX338">
            <v>1621.9110000000001</v>
          </cell>
          <cell r="EY338">
            <v>1838.8920000000001</v>
          </cell>
          <cell r="FA338">
            <v>0.38700000000000001</v>
          </cell>
          <cell r="FB338">
            <v>0.438</v>
          </cell>
          <cell r="FC338">
            <v>34.808999999999997</v>
          </cell>
          <cell r="FD338">
            <v>41.19</v>
          </cell>
          <cell r="FE338">
            <v>16.074999999999999</v>
          </cell>
          <cell r="FF338">
            <v>17.887</v>
          </cell>
          <cell r="FK338">
            <v>1352.681</v>
          </cell>
          <cell r="FL338">
            <v>1371.453</v>
          </cell>
          <cell r="FM338">
            <v>1360.079</v>
          </cell>
          <cell r="FN338">
            <v>30.215</v>
          </cell>
          <cell r="FO338">
            <v>14.326000000000001</v>
          </cell>
          <cell r="FP338">
            <v>157.72</v>
          </cell>
          <cell r="FQ338">
            <v>1169.192</v>
          </cell>
          <cell r="FR338">
            <v>1371.453</v>
          </cell>
          <cell r="FS338">
            <v>0</v>
          </cell>
          <cell r="FU338">
            <v>0.2</v>
          </cell>
          <cell r="FV338">
            <v>-386.95</v>
          </cell>
          <cell r="FZ338">
            <v>164.5</v>
          </cell>
          <cell r="GA338">
            <v>0.1</v>
          </cell>
          <cell r="GB338">
            <v>-167.7</v>
          </cell>
          <cell r="GE338">
            <v>0.12</v>
          </cell>
          <cell r="GF338">
            <v>-232.17</v>
          </cell>
          <cell r="GK338">
            <v>0.05</v>
          </cell>
          <cell r="GL338">
            <v>-68.569999999999993</v>
          </cell>
          <cell r="GO338">
            <v>1.4999999999999999E-2</v>
          </cell>
          <cell r="GP338">
            <v>-85.54</v>
          </cell>
          <cell r="GQ338" t="str">
            <v>81-41-080T</v>
          </cell>
          <cell r="GR338">
            <v>0</v>
          </cell>
          <cell r="GX338">
            <v>-472.49</v>
          </cell>
          <cell r="GY338">
            <v>-468.44</v>
          </cell>
          <cell r="GZ338">
            <v>-940.92999999999984</v>
          </cell>
          <cell r="HC338">
            <v>2186.7200000000003</v>
          </cell>
          <cell r="HE338">
            <v>0</v>
          </cell>
        </row>
        <row r="339">
          <cell r="B339" t="str">
            <v>81-40-085T</v>
          </cell>
          <cell r="C339" t="str">
            <v>Total-GTH00200WS</v>
          </cell>
          <cell r="D339" t="str">
            <v>Mary's Creek 3H</v>
          </cell>
          <cell r="E339">
            <v>865</v>
          </cell>
          <cell r="F339">
            <v>967</v>
          </cell>
          <cell r="H339">
            <v>2.5127000000000002</v>
          </cell>
          <cell r="I339">
            <v>2.5127000000000002</v>
          </cell>
          <cell r="J339">
            <v>0.64880000000000004</v>
          </cell>
          <cell r="K339">
            <v>0.15390000000000001</v>
          </cell>
          <cell r="L339">
            <v>0.126</v>
          </cell>
          <cell r="M339">
            <v>0.05</v>
          </cell>
          <cell r="N339">
            <v>3.49E-2</v>
          </cell>
          <cell r="O339">
            <v>0.15290000000000001</v>
          </cell>
          <cell r="P339">
            <v>3.6791999999999998</v>
          </cell>
          <cell r="Q339">
            <v>0.93700000000000006</v>
          </cell>
          <cell r="R339">
            <v>1137.0999999999999</v>
          </cell>
          <cell r="T339" t="str">
            <v>PriceTableXTXNGL</v>
          </cell>
          <cell r="Y339">
            <v>41368</v>
          </cell>
          <cell r="Z339">
            <v>14.65</v>
          </cell>
          <cell r="AB339">
            <v>800.21600000000001</v>
          </cell>
          <cell r="AC339">
            <v>897.85</v>
          </cell>
          <cell r="AE339" t="str">
            <v>Yes</v>
          </cell>
          <cell r="AG339" t="str">
            <v>Yes</v>
          </cell>
          <cell r="AI339">
            <v>1</v>
          </cell>
          <cell r="AK339">
            <v>2103.0720000000001</v>
          </cell>
          <cell r="AL339">
            <v>2103.0720000000001</v>
          </cell>
          <cell r="AM339">
            <v>543.03099999999995</v>
          </cell>
          <cell r="AN339">
            <v>128.81100000000001</v>
          </cell>
          <cell r="AO339">
            <v>105.459</v>
          </cell>
          <cell r="AP339">
            <v>41.848999999999997</v>
          </cell>
          <cell r="AQ339">
            <v>29.21</v>
          </cell>
          <cell r="AR339">
            <v>127.974</v>
          </cell>
          <cell r="AS339">
            <v>5182.4780000000001</v>
          </cell>
          <cell r="AU339">
            <v>2010.703</v>
          </cell>
          <cell r="AV339">
            <v>2010.703</v>
          </cell>
          <cell r="AW339">
            <v>519.17999999999995</v>
          </cell>
          <cell r="AX339">
            <v>123.15300000000001</v>
          </cell>
          <cell r="AY339">
            <v>100.827</v>
          </cell>
          <cell r="AZ339">
            <v>40.011000000000003</v>
          </cell>
          <cell r="BA339">
            <v>27.928000000000001</v>
          </cell>
          <cell r="BB339">
            <v>122.35299999999999</v>
          </cell>
          <cell r="BC339">
            <v>4954.8580000000011</v>
          </cell>
          <cell r="BE339">
            <v>14.185</v>
          </cell>
          <cell r="BF339">
            <v>1701.2739999999999</v>
          </cell>
          <cell r="BG339">
            <v>532.30799999999999</v>
          </cell>
          <cell r="BH339">
            <v>114.096</v>
          </cell>
          <cell r="BI339">
            <v>112.202</v>
          </cell>
          <cell r="BJ339">
            <v>40.956000000000003</v>
          </cell>
          <cell r="BK339">
            <v>28.72</v>
          </cell>
          <cell r="BL339">
            <v>128.44999999999999</v>
          </cell>
          <cell r="BM339">
            <v>2672.1909999999993</v>
          </cell>
          <cell r="BO339">
            <v>14.185</v>
          </cell>
          <cell r="BP339">
            <v>1701.2750000000001</v>
          </cell>
          <cell r="BQ339">
            <v>532.30799999999999</v>
          </cell>
          <cell r="BR339">
            <v>114.096</v>
          </cell>
          <cell r="BS339">
            <v>112.202</v>
          </cell>
          <cell r="BT339">
            <v>40.956000000000003</v>
          </cell>
          <cell r="BU339">
            <v>28.721</v>
          </cell>
          <cell r="BV339">
            <v>128.44999999999999</v>
          </cell>
          <cell r="BW339">
            <v>2672.1929999999998</v>
          </cell>
          <cell r="CI339">
            <v>14.185</v>
          </cell>
          <cell r="CJ339">
            <v>1701.2739999999999</v>
          </cell>
          <cell r="CK339">
            <v>532.30799999999999</v>
          </cell>
          <cell r="CL339">
            <v>114.096</v>
          </cell>
          <cell r="CM339">
            <v>112.202</v>
          </cell>
          <cell r="CN339">
            <v>40.956000000000003</v>
          </cell>
          <cell r="CO339">
            <v>28.72</v>
          </cell>
          <cell r="CP339">
            <v>128.44999999999999</v>
          </cell>
          <cell r="CQ339">
            <v>2672.1909999999993</v>
          </cell>
          <cell r="CS339">
            <v>0.84199999999999997</v>
          </cell>
          <cell r="CT339">
            <v>63.978000000000002</v>
          </cell>
          <cell r="CU339">
            <v>19.431999999999999</v>
          </cell>
          <cell r="CV339">
            <v>3.5070000000000001</v>
          </cell>
          <cell r="CW339">
            <v>3.5790000000000002</v>
          </cell>
          <cell r="CX339">
            <v>1.1259999999999999</v>
          </cell>
          <cell r="CY339">
            <v>0.79700000000000004</v>
          </cell>
          <cell r="CZ339">
            <v>3.141</v>
          </cell>
          <cell r="DB339">
            <v>0.84699999999999998</v>
          </cell>
          <cell r="DC339">
            <v>112.863</v>
          </cell>
          <cell r="DD339">
            <v>48.74</v>
          </cell>
          <cell r="DE339">
            <v>11.367000000000001</v>
          </cell>
          <cell r="DF339">
            <v>11.64</v>
          </cell>
          <cell r="DG339">
            <v>4.492</v>
          </cell>
          <cell r="DH339">
            <v>3.1840000000000002</v>
          </cell>
          <cell r="DI339">
            <v>14.894</v>
          </cell>
          <cell r="DJ339">
            <v>208.02699999999999</v>
          </cell>
          <cell r="DL339">
            <v>0.173902</v>
          </cell>
          <cell r="DM339">
            <v>0.173902</v>
          </cell>
          <cell r="DN339">
            <v>0.788246</v>
          </cell>
          <cell r="DO339">
            <v>1.126215</v>
          </cell>
          <cell r="DP339">
            <v>1.0925590000000001</v>
          </cell>
          <cell r="DQ339">
            <v>1.9415899999999999</v>
          </cell>
          <cell r="DS339">
            <v>2.4700000000000002</v>
          </cell>
          <cell r="DT339">
            <v>295.86</v>
          </cell>
          <cell r="DU339">
            <v>419.59</v>
          </cell>
          <cell r="DV339">
            <v>128.5</v>
          </cell>
          <cell r="DW339">
            <v>122.59</v>
          </cell>
          <cell r="DX339">
            <v>79.52</v>
          </cell>
          <cell r="DY339">
            <v>55.76</v>
          </cell>
          <cell r="DZ339">
            <v>249.4</v>
          </cell>
          <cell r="EA339">
            <v>1353.6900000000003</v>
          </cell>
          <cell r="EC339">
            <v>2.4700000000000002</v>
          </cell>
          <cell r="ED339">
            <v>295.86</v>
          </cell>
          <cell r="EE339">
            <v>419.59</v>
          </cell>
          <cell r="EF339">
            <v>128.5</v>
          </cell>
          <cell r="EG339">
            <v>122.59</v>
          </cell>
          <cell r="EH339">
            <v>79.52</v>
          </cell>
          <cell r="EI339">
            <v>55.76</v>
          </cell>
          <cell r="EJ339">
            <v>249.4</v>
          </cell>
          <cell r="EK339">
            <v>1353.6900000000003</v>
          </cell>
          <cell r="EM339">
            <v>17.820999999999998</v>
          </cell>
          <cell r="EN339">
            <v>17.988999999999997</v>
          </cell>
          <cell r="ES339">
            <v>28.023</v>
          </cell>
          <cell r="ET339">
            <v>31.593</v>
          </cell>
          <cell r="EX339">
            <v>836.97699999999998</v>
          </cell>
          <cell r="EY339">
            <v>935.40700000000004</v>
          </cell>
          <cell r="FA339">
            <v>0.19900000000000001</v>
          </cell>
          <cell r="FB339">
            <v>0.223</v>
          </cell>
          <cell r="FC339">
            <v>17.963000000000001</v>
          </cell>
          <cell r="FD339">
            <v>20.952999999999999</v>
          </cell>
          <cell r="FE339">
            <v>8.2959999999999994</v>
          </cell>
          <cell r="FF339">
            <v>9.0990000000000002</v>
          </cell>
          <cell r="FK339">
            <v>709.39100000000008</v>
          </cell>
          <cell r="FL339">
            <v>719.23599999999999</v>
          </cell>
          <cell r="FM339">
            <v>713.27099999999996</v>
          </cell>
          <cell r="FN339">
            <v>15.846</v>
          </cell>
          <cell r="FO339">
            <v>7.5129999999999999</v>
          </cell>
          <cell r="FP339">
            <v>82.713999999999999</v>
          </cell>
          <cell r="FQ339">
            <v>613.16300000000001</v>
          </cell>
          <cell r="FR339">
            <v>719.23599999999999</v>
          </cell>
          <cell r="FS339">
            <v>0</v>
          </cell>
          <cell r="FU339">
            <v>0.2</v>
          </cell>
          <cell r="FV339">
            <v>-196.83</v>
          </cell>
          <cell r="FZ339">
            <v>188</v>
          </cell>
          <cell r="GA339">
            <v>0.1</v>
          </cell>
          <cell r="GB339">
            <v>-86.5</v>
          </cell>
          <cell r="GE339">
            <v>0.12</v>
          </cell>
          <cell r="GF339">
            <v>-118.1</v>
          </cell>
          <cell r="GK339">
            <v>0.05</v>
          </cell>
          <cell r="GL339">
            <v>-35.96</v>
          </cell>
          <cell r="GO339">
            <v>1.4999999999999999E-2</v>
          </cell>
          <cell r="GP339">
            <v>-40.08</v>
          </cell>
          <cell r="GQ339" t="str">
            <v>81-41-085T</v>
          </cell>
          <cell r="GR339">
            <v>0</v>
          </cell>
          <cell r="GX339">
            <v>-236.91000000000003</v>
          </cell>
          <cell r="GY339">
            <v>-240.56</v>
          </cell>
          <cell r="GZ339">
            <v>-477.47</v>
          </cell>
          <cell r="HC339">
            <v>876.22000000000025</v>
          </cell>
          <cell r="HE339">
            <v>0</v>
          </cell>
        </row>
        <row r="340">
          <cell r="B340" t="str">
            <v>81-40-139T</v>
          </cell>
          <cell r="C340" t="str">
            <v>Total-GTH00200WS</v>
          </cell>
          <cell r="D340" t="str">
            <v>Mary's  Creek 5H</v>
          </cell>
          <cell r="E340">
            <v>589</v>
          </cell>
          <cell r="F340">
            <v>671</v>
          </cell>
          <cell r="H340">
            <v>2.6368</v>
          </cell>
          <cell r="I340">
            <v>2.6368</v>
          </cell>
          <cell r="J340">
            <v>0.73919999999999997</v>
          </cell>
          <cell r="K340">
            <v>0.20169999999999999</v>
          </cell>
          <cell r="L340">
            <v>0.14549999999999999</v>
          </cell>
          <cell r="M340">
            <v>7.2599999999999998E-2</v>
          </cell>
          <cell r="N340">
            <v>5.7700000000000001E-2</v>
          </cell>
          <cell r="O340">
            <v>0.20569999999999999</v>
          </cell>
          <cell r="P340">
            <v>4.0591999999999997</v>
          </cell>
          <cell r="Q340">
            <v>0.83579999999999999</v>
          </cell>
          <cell r="R340">
            <v>1161.4000000000001</v>
          </cell>
          <cell r="T340" t="str">
            <v>PriceTableXTXNGL</v>
          </cell>
          <cell r="Y340">
            <v>41402</v>
          </cell>
          <cell r="Z340">
            <v>14.65</v>
          </cell>
          <cell r="AB340">
            <v>544.54</v>
          </cell>
          <cell r="AC340">
            <v>623.01700000000005</v>
          </cell>
          <cell r="AE340" t="str">
            <v>Yes</v>
          </cell>
          <cell r="AG340" t="str">
            <v>Yes</v>
          </cell>
          <cell r="AI340">
            <v>1</v>
          </cell>
          <cell r="AK340">
            <v>1501.8050000000001</v>
          </cell>
          <cell r="AL340">
            <v>1501.8050000000001</v>
          </cell>
          <cell r="AM340">
            <v>421.01600000000002</v>
          </cell>
          <cell r="AN340">
            <v>114.879</v>
          </cell>
          <cell r="AO340">
            <v>82.87</v>
          </cell>
          <cell r="AP340">
            <v>41.35</v>
          </cell>
          <cell r="AQ340">
            <v>32.863</v>
          </cell>
          <cell r="AR340">
            <v>117.158</v>
          </cell>
          <cell r="AS340">
            <v>3813.7459999999996</v>
          </cell>
          <cell r="AU340">
            <v>1435.8430000000001</v>
          </cell>
          <cell r="AV340">
            <v>1435.8430000000001</v>
          </cell>
          <cell r="AW340">
            <v>402.524</v>
          </cell>
          <cell r="AX340">
            <v>109.834</v>
          </cell>
          <cell r="AY340">
            <v>79.230999999999995</v>
          </cell>
          <cell r="AZ340">
            <v>39.533999999999999</v>
          </cell>
          <cell r="BA340">
            <v>31.42</v>
          </cell>
          <cell r="BB340">
            <v>112.012</v>
          </cell>
          <cell r="BC340">
            <v>3646.241</v>
          </cell>
          <cell r="BE340">
            <v>10.130000000000001</v>
          </cell>
          <cell r="BF340">
            <v>1214.8810000000001</v>
          </cell>
          <cell r="BG340">
            <v>412.702</v>
          </cell>
          <cell r="BH340">
            <v>101.756</v>
          </cell>
          <cell r="BI340">
            <v>88.168999999999997</v>
          </cell>
          <cell r="BJ340">
            <v>40.468000000000004</v>
          </cell>
          <cell r="BK340">
            <v>32.311999999999998</v>
          </cell>
          <cell r="BL340">
            <v>117.59399999999999</v>
          </cell>
          <cell r="BM340">
            <v>2018.0120000000004</v>
          </cell>
          <cell r="BO340">
            <v>10.130000000000001</v>
          </cell>
          <cell r="BP340">
            <v>1214.8800000000001</v>
          </cell>
          <cell r="BQ340">
            <v>412.702</v>
          </cell>
          <cell r="BR340">
            <v>101.756</v>
          </cell>
          <cell r="BS340">
            <v>88.17</v>
          </cell>
          <cell r="BT340">
            <v>40.468000000000004</v>
          </cell>
          <cell r="BU340">
            <v>32.311999999999998</v>
          </cell>
          <cell r="BV340">
            <v>117.59399999999999</v>
          </cell>
          <cell r="BW340">
            <v>2018.0120000000004</v>
          </cell>
          <cell r="CI340">
            <v>10.130000000000001</v>
          </cell>
          <cell r="CJ340">
            <v>1214.8810000000001</v>
          </cell>
          <cell r="CK340">
            <v>412.702</v>
          </cell>
          <cell r="CL340">
            <v>101.756</v>
          </cell>
          <cell r="CM340">
            <v>88.168999999999997</v>
          </cell>
          <cell r="CN340">
            <v>40.468000000000004</v>
          </cell>
          <cell r="CO340">
            <v>32.311999999999998</v>
          </cell>
          <cell r="CP340">
            <v>117.59399999999999</v>
          </cell>
          <cell r="CQ340">
            <v>2018.0120000000004</v>
          </cell>
          <cell r="CS340">
            <v>0.60099999999999998</v>
          </cell>
          <cell r="CT340">
            <v>45.686</v>
          </cell>
          <cell r="CU340">
            <v>15.066000000000001</v>
          </cell>
          <cell r="CV340">
            <v>3.1269999999999998</v>
          </cell>
          <cell r="CW340">
            <v>2.8130000000000002</v>
          </cell>
          <cell r="CX340">
            <v>1.113</v>
          </cell>
          <cell r="CY340">
            <v>0.89700000000000002</v>
          </cell>
          <cell r="CZ340">
            <v>2.8759999999999999</v>
          </cell>
          <cell r="DB340">
            <v>0.60499999999999998</v>
          </cell>
          <cell r="DC340">
            <v>80.594999999999999</v>
          </cell>
          <cell r="DD340">
            <v>37.787999999999997</v>
          </cell>
          <cell r="DE340">
            <v>10.138</v>
          </cell>
          <cell r="DF340">
            <v>9.1470000000000002</v>
          </cell>
          <cell r="DG340">
            <v>4.4379999999999997</v>
          </cell>
          <cell r="DH340">
            <v>3.5819999999999999</v>
          </cell>
          <cell r="DI340">
            <v>13.635</v>
          </cell>
          <cell r="DJ340">
            <v>159.92799999999997</v>
          </cell>
          <cell r="DL340">
            <v>0.173902</v>
          </cell>
          <cell r="DM340">
            <v>0.173902</v>
          </cell>
          <cell r="DN340">
            <v>0.788246</v>
          </cell>
          <cell r="DO340">
            <v>1.126215</v>
          </cell>
          <cell r="DP340">
            <v>1.0925590000000001</v>
          </cell>
          <cell r="DQ340">
            <v>1.9415899999999999</v>
          </cell>
          <cell r="DS340">
            <v>1.76</v>
          </cell>
          <cell r="DT340">
            <v>211.27</v>
          </cell>
          <cell r="DU340">
            <v>325.31</v>
          </cell>
          <cell r="DV340">
            <v>114.6</v>
          </cell>
          <cell r="DW340">
            <v>96.33</v>
          </cell>
          <cell r="DX340">
            <v>78.569999999999993</v>
          </cell>
          <cell r="DY340">
            <v>62.74</v>
          </cell>
          <cell r="DZ340">
            <v>228.32</v>
          </cell>
          <cell r="EA340">
            <v>1118.9000000000001</v>
          </cell>
          <cell r="EC340">
            <v>1.76</v>
          </cell>
          <cell r="ED340">
            <v>211.27</v>
          </cell>
          <cell r="EE340">
            <v>325.31</v>
          </cell>
          <cell r="EF340">
            <v>114.6</v>
          </cell>
          <cell r="EG340">
            <v>96.33</v>
          </cell>
          <cell r="EH340">
            <v>78.569999999999993</v>
          </cell>
          <cell r="EI340">
            <v>62.74</v>
          </cell>
          <cell r="EJ340">
            <v>228.32</v>
          </cell>
          <cell r="EK340">
            <v>1118.9000000000001</v>
          </cell>
          <cell r="EM340">
            <v>12.138</v>
          </cell>
          <cell r="EN340">
            <v>12.252000000000001</v>
          </cell>
          <cell r="ES340">
            <v>19.443999999999999</v>
          </cell>
          <cell r="ET340">
            <v>21.922000000000001</v>
          </cell>
          <cell r="EX340">
            <v>569.55600000000004</v>
          </cell>
          <cell r="EY340">
            <v>649.07799999999997</v>
          </cell>
          <cell r="FA340">
            <v>0.13600000000000001</v>
          </cell>
          <cell r="FB340">
            <v>0.154</v>
          </cell>
          <cell r="FC340">
            <v>12.224</v>
          </cell>
          <cell r="FD340">
            <v>14.539</v>
          </cell>
          <cell r="FE340">
            <v>5.6449999999999996</v>
          </cell>
          <cell r="FF340">
            <v>6.3129999999999997</v>
          </cell>
          <cell r="FK340">
            <v>476.89799999999997</v>
          </cell>
          <cell r="FL340">
            <v>483.51600000000002</v>
          </cell>
          <cell r="FM340">
            <v>479.50599999999997</v>
          </cell>
          <cell r="FN340">
            <v>10.651999999999999</v>
          </cell>
          <cell r="FO340">
            <v>5.0510000000000002</v>
          </cell>
          <cell r="FP340">
            <v>55.604999999999997</v>
          </cell>
          <cell r="FQ340">
            <v>412.20800000000003</v>
          </cell>
          <cell r="FR340">
            <v>483.51600000000002</v>
          </cell>
          <cell r="FS340">
            <v>0</v>
          </cell>
          <cell r="FU340">
            <v>0.2</v>
          </cell>
          <cell r="FV340">
            <v>-136.58000000000001</v>
          </cell>
          <cell r="FZ340">
            <v>192.7</v>
          </cell>
          <cell r="GA340">
            <v>0.1</v>
          </cell>
          <cell r="GB340">
            <v>-58.9</v>
          </cell>
          <cell r="GE340">
            <v>0.12</v>
          </cell>
          <cell r="GF340">
            <v>-81.95</v>
          </cell>
          <cell r="GK340">
            <v>0.05</v>
          </cell>
          <cell r="GL340">
            <v>-24.18</v>
          </cell>
          <cell r="GO340">
            <v>1.4999999999999999E-2</v>
          </cell>
          <cell r="GP340">
            <v>-30.27</v>
          </cell>
          <cell r="GQ340" t="str">
            <v>81-41-337-5T</v>
          </cell>
          <cell r="GR340">
            <v>4019</v>
          </cell>
          <cell r="GX340">
            <v>-166.85000000000002</v>
          </cell>
          <cell r="GY340">
            <v>-165.03</v>
          </cell>
          <cell r="GZ340">
            <v>-331.88</v>
          </cell>
          <cell r="HC340">
            <v>787.0200000000001</v>
          </cell>
          <cell r="HE340">
            <v>0</v>
          </cell>
        </row>
        <row r="341">
          <cell r="B341" t="str">
            <v>81-40-140T</v>
          </cell>
          <cell r="C341" t="str">
            <v>Total-GTH00200WS</v>
          </cell>
          <cell r="D341" t="str">
            <v>Mary's  Creek 7H</v>
          </cell>
          <cell r="E341">
            <v>0</v>
          </cell>
          <cell r="F341">
            <v>0</v>
          </cell>
          <cell r="H341">
            <v>2.6735000000000002</v>
          </cell>
          <cell r="I341">
            <v>2.6735000000000002</v>
          </cell>
          <cell r="J341">
            <v>0.75590000000000002</v>
          </cell>
          <cell r="K341">
            <v>0.20419999999999999</v>
          </cell>
          <cell r="L341">
            <v>0.1507</v>
          </cell>
          <cell r="M341">
            <v>7.0300000000000001E-2</v>
          </cell>
          <cell r="N341">
            <v>5.5300000000000002E-2</v>
          </cell>
          <cell r="O341">
            <v>9.0700000000000003E-2</v>
          </cell>
          <cell r="P341">
            <v>4.0006000000000004</v>
          </cell>
          <cell r="Q341">
            <v>0.91779999999999995</v>
          </cell>
          <cell r="R341">
            <v>1151.5</v>
          </cell>
          <cell r="T341" t="str">
            <v>PriceTableXTXNGL</v>
          </cell>
          <cell r="Y341">
            <v>41325</v>
          </cell>
          <cell r="Z341">
            <v>14.65</v>
          </cell>
          <cell r="AB341">
            <v>0</v>
          </cell>
          <cell r="AC341">
            <v>0</v>
          </cell>
          <cell r="AE341" t="str">
            <v>Yes</v>
          </cell>
          <cell r="AG341" t="str">
            <v>Yes</v>
          </cell>
          <cell r="AI341">
            <v>1</v>
          </cell>
          <cell r="AK341">
            <v>0</v>
          </cell>
          <cell r="AL341">
            <v>0</v>
          </cell>
          <cell r="AM341">
            <v>0</v>
          </cell>
          <cell r="AN341">
            <v>0</v>
          </cell>
          <cell r="AO341">
            <v>0</v>
          </cell>
          <cell r="AP341">
            <v>0</v>
          </cell>
          <cell r="AQ341">
            <v>0</v>
          </cell>
          <cell r="AR341">
            <v>0</v>
          </cell>
          <cell r="AS341">
            <v>0</v>
          </cell>
          <cell r="AU341">
            <v>0</v>
          </cell>
          <cell r="AV341">
            <v>0</v>
          </cell>
          <cell r="AW341">
            <v>0</v>
          </cell>
          <cell r="AX341">
            <v>0</v>
          </cell>
          <cell r="AY341">
            <v>0</v>
          </cell>
          <cell r="AZ341">
            <v>0</v>
          </cell>
          <cell r="BA341">
            <v>0</v>
          </cell>
          <cell r="BB341">
            <v>0</v>
          </cell>
          <cell r="BC341">
            <v>0</v>
          </cell>
          <cell r="BE341">
            <v>0</v>
          </cell>
          <cell r="BF341">
            <v>0</v>
          </cell>
          <cell r="BG341">
            <v>0</v>
          </cell>
          <cell r="BH341">
            <v>0</v>
          </cell>
          <cell r="BI341">
            <v>0</v>
          </cell>
          <cell r="BJ341">
            <v>0</v>
          </cell>
          <cell r="BK341">
            <v>0</v>
          </cell>
          <cell r="BL341">
            <v>0</v>
          </cell>
          <cell r="BM341">
            <v>0</v>
          </cell>
          <cell r="BO341">
            <v>0</v>
          </cell>
          <cell r="BP341">
            <v>0</v>
          </cell>
          <cell r="BQ341">
            <v>0</v>
          </cell>
          <cell r="BR341">
            <v>0</v>
          </cell>
          <cell r="BS341">
            <v>0</v>
          </cell>
          <cell r="BT341">
            <v>0</v>
          </cell>
          <cell r="BU341">
            <v>0</v>
          </cell>
          <cell r="BV341">
            <v>0</v>
          </cell>
          <cell r="BW341">
            <v>0</v>
          </cell>
          <cell r="CI341">
            <v>0</v>
          </cell>
          <cell r="CJ341">
            <v>0</v>
          </cell>
          <cell r="CK341">
            <v>0</v>
          </cell>
          <cell r="CL341">
            <v>0</v>
          </cell>
          <cell r="CM341">
            <v>0</v>
          </cell>
          <cell r="CN341">
            <v>0</v>
          </cell>
          <cell r="CO341">
            <v>0</v>
          </cell>
          <cell r="CP341">
            <v>0</v>
          </cell>
          <cell r="CQ341">
            <v>0</v>
          </cell>
          <cell r="CS341">
            <v>0</v>
          </cell>
          <cell r="CT341">
            <v>0</v>
          </cell>
          <cell r="CU341">
            <v>0</v>
          </cell>
          <cell r="CV341">
            <v>0</v>
          </cell>
          <cell r="CW341">
            <v>0</v>
          </cell>
          <cell r="CX341">
            <v>0</v>
          </cell>
          <cell r="CY341">
            <v>0</v>
          </cell>
          <cell r="CZ341">
            <v>0</v>
          </cell>
          <cell r="DB341">
            <v>0</v>
          </cell>
          <cell r="DC341">
            <v>0</v>
          </cell>
          <cell r="DD341">
            <v>0</v>
          </cell>
          <cell r="DE341">
            <v>0</v>
          </cell>
          <cell r="DF341">
            <v>0</v>
          </cell>
          <cell r="DG341">
            <v>0</v>
          </cell>
          <cell r="DH341">
            <v>0</v>
          </cell>
          <cell r="DI341">
            <v>0</v>
          </cell>
          <cell r="DJ341">
            <v>0</v>
          </cell>
          <cell r="DL341">
            <v>0.173902</v>
          </cell>
          <cell r="DM341">
            <v>0.173902</v>
          </cell>
          <cell r="DN341">
            <v>0.788246</v>
          </cell>
          <cell r="DO341">
            <v>1.126215</v>
          </cell>
          <cell r="DP341">
            <v>1.0925590000000001</v>
          </cell>
          <cell r="DQ341">
            <v>1.9415899999999999</v>
          </cell>
          <cell r="DS341">
            <v>0</v>
          </cell>
          <cell r="DT341">
            <v>0</v>
          </cell>
          <cell r="DU341">
            <v>0</v>
          </cell>
          <cell r="DV341">
            <v>0</v>
          </cell>
          <cell r="DW341">
            <v>0</v>
          </cell>
          <cell r="DX341">
            <v>0</v>
          </cell>
          <cell r="DY341">
            <v>0</v>
          </cell>
          <cell r="DZ341">
            <v>0</v>
          </cell>
          <cell r="EA341">
            <v>0</v>
          </cell>
          <cell r="EC341">
            <v>0</v>
          </cell>
          <cell r="ED341">
            <v>0</v>
          </cell>
          <cell r="EE341">
            <v>0</v>
          </cell>
          <cell r="EF341">
            <v>0</v>
          </cell>
          <cell r="EG341">
            <v>0</v>
          </cell>
          <cell r="EH341">
            <v>0</v>
          </cell>
          <cell r="EI341">
            <v>0</v>
          </cell>
          <cell r="EJ341">
            <v>0</v>
          </cell>
          <cell r="EK341">
            <v>0</v>
          </cell>
          <cell r="EM341">
            <v>0</v>
          </cell>
          <cell r="EN341">
            <v>0</v>
          </cell>
          <cell r="ES341">
            <v>0</v>
          </cell>
          <cell r="ET341">
            <v>0</v>
          </cell>
          <cell r="EX341">
            <v>0</v>
          </cell>
          <cell r="EY341">
            <v>0</v>
          </cell>
          <cell r="FA341">
            <v>0</v>
          </cell>
          <cell r="FB341">
            <v>0</v>
          </cell>
          <cell r="FC341">
            <v>0</v>
          </cell>
          <cell r="FD341">
            <v>0</v>
          </cell>
          <cell r="FE341">
            <v>0</v>
          </cell>
          <cell r="FF341">
            <v>0</v>
          </cell>
          <cell r="FK341">
            <v>0</v>
          </cell>
          <cell r="FL341">
            <v>0</v>
          </cell>
          <cell r="FM341">
            <v>0</v>
          </cell>
          <cell r="FN341">
            <v>0</v>
          </cell>
          <cell r="FO341">
            <v>0</v>
          </cell>
          <cell r="FP341">
            <v>0</v>
          </cell>
          <cell r="FQ341">
            <v>0</v>
          </cell>
          <cell r="FR341">
            <v>0</v>
          </cell>
          <cell r="FS341">
            <v>0</v>
          </cell>
          <cell r="FU341">
            <v>0.2</v>
          </cell>
          <cell r="FV341">
            <v>0</v>
          </cell>
          <cell r="FZ341">
            <v>3.8</v>
          </cell>
          <cell r="GA341">
            <v>0.15</v>
          </cell>
          <cell r="GB341">
            <v>0</v>
          </cell>
          <cell r="GE341">
            <v>0.12</v>
          </cell>
          <cell r="GF341">
            <v>0</v>
          </cell>
          <cell r="GK341">
            <v>0.05</v>
          </cell>
          <cell r="GL341">
            <v>0</v>
          </cell>
          <cell r="GO341">
            <v>1.4999999999999999E-2</v>
          </cell>
          <cell r="GP341">
            <v>0</v>
          </cell>
          <cell r="GQ341" t="str">
            <v>81-41-337-7T</v>
          </cell>
          <cell r="GR341">
            <v>0</v>
          </cell>
          <cell r="GX341">
            <v>0</v>
          </cell>
          <cell r="GY341">
            <v>0</v>
          </cell>
          <cell r="GZ341">
            <v>0</v>
          </cell>
          <cell r="HC341">
            <v>0</v>
          </cell>
          <cell r="HE341">
            <v>0</v>
          </cell>
        </row>
        <row r="342">
          <cell r="B342" t="str">
            <v>81-40-141T</v>
          </cell>
          <cell r="C342" t="str">
            <v>Total-GTH00200WS</v>
          </cell>
          <cell r="D342" t="str">
            <v>Mary's Creek 8H</v>
          </cell>
          <cell r="E342">
            <v>500</v>
          </cell>
          <cell r="F342">
            <v>572</v>
          </cell>
          <cell r="H342">
            <v>2.6438000000000001</v>
          </cell>
          <cell r="I342">
            <v>2.6438000000000001</v>
          </cell>
          <cell r="J342">
            <v>0.74370000000000003</v>
          </cell>
          <cell r="K342">
            <v>0.20380000000000001</v>
          </cell>
          <cell r="L342">
            <v>0.14649999999999999</v>
          </cell>
          <cell r="M342">
            <v>7.3700000000000002E-2</v>
          </cell>
          <cell r="N342">
            <v>5.8599999999999999E-2</v>
          </cell>
          <cell r="O342">
            <v>0.21429999999999999</v>
          </cell>
          <cell r="P342">
            <v>4.0843999999999996</v>
          </cell>
          <cell r="Q342">
            <v>0.83540000000000003</v>
          </cell>
          <cell r="R342">
            <v>1163.0999999999999</v>
          </cell>
          <cell r="T342" t="str">
            <v>PriceTableXTXNGL</v>
          </cell>
          <cell r="Y342">
            <v>41402</v>
          </cell>
          <cell r="Z342">
            <v>14.65</v>
          </cell>
          <cell r="AB342">
            <v>462.19099999999997</v>
          </cell>
          <cell r="AC342">
            <v>531.096</v>
          </cell>
          <cell r="AE342" t="str">
            <v>Yes</v>
          </cell>
          <cell r="AG342" t="str">
            <v>Yes</v>
          </cell>
          <cell r="AI342">
            <v>1</v>
          </cell>
          <cell r="AK342">
            <v>1278.076</v>
          </cell>
          <cell r="AL342">
            <v>1278.076</v>
          </cell>
          <cell r="AM342">
            <v>359.52199999999999</v>
          </cell>
          <cell r="AN342">
            <v>98.522000000000006</v>
          </cell>
          <cell r="AO342">
            <v>70.822000000000003</v>
          </cell>
          <cell r="AP342">
            <v>35.628</v>
          </cell>
          <cell r="AQ342">
            <v>28.329000000000001</v>
          </cell>
          <cell r="AR342">
            <v>103.598</v>
          </cell>
          <cell r="AS342">
            <v>3252.5730000000003</v>
          </cell>
          <cell r="AU342">
            <v>1221.941</v>
          </cell>
          <cell r="AV342">
            <v>1221.941</v>
          </cell>
          <cell r="AW342">
            <v>343.73099999999999</v>
          </cell>
          <cell r="AX342">
            <v>94.194999999999993</v>
          </cell>
          <cell r="AY342">
            <v>67.710999999999999</v>
          </cell>
          <cell r="AZ342">
            <v>34.063000000000002</v>
          </cell>
          <cell r="BA342">
            <v>27.084</v>
          </cell>
          <cell r="BB342">
            <v>99.048000000000002</v>
          </cell>
          <cell r="BC342">
            <v>3109.7139999999999</v>
          </cell>
          <cell r="BE342">
            <v>8.6210000000000004</v>
          </cell>
          <cell r="BF342">
            <v>1033.896</v>
          </cell>
          <cell r="BG342">
            <v>352.423</v>
          </cell>
          <cell r="BH342">
            <v>87.266999999999996</v>
          </cell>
          <cell r="BI342">
            <v>75.349999999999994</v>
          </cell>
          <cell r="BJ342">
            <v>34.868000000000002</v>
          </cell>
          <cell r="BK342">
            <v>27.853999999999999</v>
          </cell>
          <cell r="BL342">
            <v>103.98399999999999</v>
          </cell>
          <cell r="BM342">
            <v>1724.2629999999999</v>
          </cell>
          <cell r="BO342">
            <v>8.6210000000000004</v>
          </cell>
          <cell r="BP342">
            <v>1033.896</v>
          </cell>
          <cell r="BQ342">
            <v>352.42200000000003</v>
          </cell>
          <cell r="BR342">
            <v>87.268000000000001</v>
          </cell>
          <cell r="BS342">
            <v>75.349999999999994</v>
          </cell>
          <cell r="BT342">
            <v>34.868000000000002</v>
          </cell>
          <cell r="BU342">
            <v>27.853000000000002</v>
          </cell>
          <cell r="BV342">
            <v>103.98399999999999</v>
          </cell>
          <cell r="BW342">
            <v>1724.2619999999999</v>
          </cell>
          <cell r="CI342">
            <v>8.6210000000000004</v>
          </cell>
          <cell r="CJ342">
            <v>1033.896</v>
          </cell>
          <cell r="CK342">
            <v>352.423</v>
          </cell>
          <cell r="CL342">
            <v>87.266999999999996</v>
          </cell>
          <cell r="CM342">
            <v>75.349999999999994</v>
          </cell>
          <cell r="CN342">
            <v>34.868000000000002</v>
          </cell>
          <cell r="CO342">
            <v>27.853999999999999</v>
          </cell>
          <cell r="CP342">
            <v>103.98399999999999</v>
          </cell>
          <cell r="CQ342">
            <v>1724.2629999999999</v>
          </cell>
          <cell r="CS342">
            <v>0.51100000000000001</v>
          </cell>
          <cell r="CT342">
            <v>38.880000000000003</v>
          </cell>
          <cell r="CU342">
            <v>12.865</v>
          </cell>
          <cell r="CV342">
            <v>2.6819999999999999</v>
          </cell>
          <cell r="CW342">
            <v>2.4039999999999999</v>
          </cell>
          <cell r="CX342">
            <v>0.95899999999999996</v>
          </cell>
          <cell r="CY342">
            <v>0.77300000000000002</v>
          </cell>
          <cell r="CZ342">
            <v>2.5430000000000001</v>
          </cell>
          <cell r="DB342">
            <v>0.51500000000000001</v>
          </cell>
          <cell r="DC342">
            <v>68.588999999999999</v>
          </cell>
          <cell r="DD342">
            <v>32.268999999999998</v>
          </cell>
          <cell r="DE342">
            <v>8.6940000000000008</v>
          </cell>
          <cell r="DF342">
            <v>7.8170000000000002</v>
          </cell>
          <cell r="DG342">
            <v>3.8239999999999998</v>
          </cell>
          <cell r="DH342">
            <v>3.0880000000000001</v>
          </cell>
          <cell r="DI342">
            <v>12.057</v>
          </cell>
          <cell r="DJ342">
            <v>136.85299999999998</v>
          </cell>
          <cell r="DL342">
            <v>0.173902</v>
          </cell>
          <cell r="DM342">
            <v>0.173902</v>
          </cell>
          <cell r="DN342">
            <v>0.788246</v>
          </cell>
          <cell r="DO342">
            <v>1.126215</v>
          </cell>
          <cell r="DP342">
            <v>1.0925590000000001</v>
          </cell>
          <cell r="DQ342">
            <v>1.9415899999999999</v>
          </cell>
          <cell r="DS342">
            <v>1.5</v>
          </cell>
          <cell r="DT342">
            <v>179.8</v>
          </cell>
          <cell r="DU342">
            <v>277.8</v>
          </cell>
          <cell r="DV342">
            <v>98.28</v>
          </cell>
          <cell r="DW342">
            <v>82.32</v>
          </cell>
          <cell r="DX342">
            <v>67.7</v>
          </cell>
          <cell r="DY342">
            <v>54.08</v>
          </cell>
          <cell r="DZ342">
            <v>201.89</v>
          </cell>
          <cell r="EA342">
            <v>963.37000000000012</v>
          </cell>
          <cell r="EC342">
            <v>1.5</v>
          </cell>
          <cell r="ED342">
            <v>179.8</v>
          </cell>
          <cell r="EE342">
            <v>277.8</v>
          </cell>
          <cell r="EF342">
            <v>98.28</v>
          </cell>
          <cell r="EG342">
            <v>82.32</v>
          </cell>
          <cell r="EH342">
            <v>67.7</v>
          </cell>
          <cell r="EI342">
            <v>54.08</v>
          </cell>
          <cell r="EJ342">
            <v>201.89</v>
          </cell>
          <cell r="EK342">
            <v>963.37000000000012</v>
          </cell>
          <cell r="EM342">
            <v>10.304</v>
          </cell>
          <cell r="EN342">
            <v>10.401</v>
          </cell>
          <cell r="ES342">
            <v>16.576000000000001</v>
          </cell>
          <cell r="ET342">
            <v>18.687999999999999</v>
          </cell>
          <cell r="EX342">
            <v>483.42399999999998</v>
          </cell>
          <cell r="EY342">
            <v>553.31200000000001</v>
          </cell>
          <cell r="FA342">
            <v>0.115</v>
          </cell>
          <cell r="FB342">
            <v>0.13200000000000001</v>
          </cell>
          <cell r="FC342">
            <v>10.375</v>
          </cell>
          <cell r="FD342">
            <v>12.394</v>
          </cell>
          <cell r="FE342">
            <v>4.7910000000000004</v>
          </cell>
          <cell r="FF342">
            <v>5.3819999999999997</v>
          </cell>
          <cell r="FK342">
            <v>406.05800000000005</v>
          </cell>
          <cell r="FL342">
            <v>411.69299999999998</v>
          </cell>
          <cell r="FM342">
            <v>408.279</v>
          </cell>
          <cell r="FN342">
            <v>9.07</v>
          </cell>
          <cell r="FO342">
            <v>4.3010000000000002</v>
          </cell>
          <cell r="FP342">
            <v>47.345999999999997</v>
          </cell>
          <cell r="FQ342">
            <v>350.97699999999998</v>
          </cell>
          <cell r="FR342">
            <v>411.69299999999998</v>
          </cell>
          <cell r="FS342">
            <v>0</v>
          </cell>
          <cell r="FU342">
            <v>0.2</v>
          </cell>
          <cell r="FV342">
            <v>-116.43</v>
          </cell>
          <cell r="FZ342">
            <v>190</v>
          </cell>
          <cell r="GA342">
            <v>0.1</v>
          </cell>
          <cell r="GB342">
            <v>-50</v>
          </cell>
          <cell r="GE342">
            <v>0.12</v>
          </cell>
          <cell r="GF342">
            <v>-69.86</v>
          </cell>
          <cell r="GK342">
            <v>0.05</v>
          </cell>
          <cell r="GL342">
            <v>-20.58</v>
          </cell>
          <cell r="GO342">
            <v>1.4999999999999999E-2</v>
          </cell>
          <cell r="GP342">
            <v>-25.86</v>
          </cell>
          <cell r="GQ342" t="str">
            <v>81-41-337-8T</v>
          </cell>
          <cell r="GR342">
            <v>3420</v>
          </cell>
          <cell r="GX342">
            <v>-142.29000000000002</v>
          </cell>
          <cell r="GY342">
            <v>-140.44</v>
          </cell>
          <cell r="GZ342">
            <v>-282.73</v>
          </cell>
          <cell r="HC342">
            <v>680.6400000000001</v>
          </cell>
          <cell r="HE342">
            <v>0</v>
          </cell>
        </row>
        <row r="343">
          <cell r="B343" t="str">
            <v>81-40-144T</v>
          </cell>
          <cell r="C343" t="str">
            <v>Total-GTH00200WS</v>
          </cell>
          <cell r="D343" t="str">
            <v>Mary's Creek 6H</v>
          </cell>
          <cell r="E343">
            <v>2175</v>
          </cell>
          <cell r="F343">
            <v>2472</v>
          </cell>
          <cell r="H343">
            <v>2.6698</v>
          </cell>
          <cell r="I343">
            <v>2.6698</v>
          </cell>
          <cell r="J343">
            <v>0.73929999999999996</v>
          </cell>
          <cell r="K343">
            <v>0.1923</v>
          </cell>
          <cell r="L343">
            <v>0.1457</v>
          </cell>
          <cell r="M343">
            <v>6.54E-2</v>
          </cell>
          <cell r="N343">
            <v>4.9500000000000002E-2</v>
          </cell>
          <cell r="O343">
            <v>0.1948</v>
          </cell>
          <cell r="P343">
            <v>4.0568</v>
          </cell>
          <cell r="Q343">
            <v>1.0152000000000001</v>
          </cell>
          <cell r="R343">
            <v>1156.4000000000001</v>
          </cell>
          <cell r="T343" t="str">
            <v>PriceTableXTXNGL</v>
          </cell>
          <cell r="Y343">
            <v>41368</v>
          </cell>
          <cell r="Z343">
            <v>14.65</v>
          </cell>
          <cell r="AB343">
            <v>2010.981</v>
          </cell>
          <cell r="AC343">
            <v>2295.2269999999999</v>
          </cell>
          <cell r="AE343" t="str">
            <v>Yes</v>
          </cell>
          <cell r="AG343" t="str">
            <v>Yes</v>
          </cell>
          <cell r="AI343">
            <v>1</v>
          </cell>
          <cell r="AK343">
            <v>5615.5609999999997</v>
          </cell>
          <cell r="AL343">
            <v>5615.5609999999997</v>
          </cell>
          <cell r="AM343">
            <v>1555.0170000000001</v>
          </cell>
          <cell r="AN343">
            <v>404.47699999999998</v>
          </cell>
          <cell r="AO343">
            <v>306.45999999999998</v>
          </cell>
          <cell r="AP343">
            <v>137.56</v>
          </cell>
          <cell r="AQ343">
            <v>104.117</v>
          </cell>
          <cell r="AR343">
            <v>409.73500000000001</v>
          </cell>
          <cell r="AS343">
            <v>14148.487999999999</v>
          </cell>
          <cell r="AU343">
            <v>5368.9170000000004</v>
          </cell>
          <cell r="AV343">
            <v>5368.9170000000004</v>
          </cell>
          <cell r="AW343">
            <v>1486.7180000000001</v>
          </cell>
          <cell r="AX343">
            <v>386.71199999999999</v>
          </cell>
          <cell r="AY343">
            <v>293</v>
          </cell>
          <cell r="AZ343">
            <v>131.518</v>
          </cell>
          <cell r="BA343">
            <v>99.543999999999997</v>
          </cell>
          <cell r="BB343">
            <v>391.73899999999998</v>
          </cell>
          <cell r="BC343">
            <v>13527.065000000001</v>
          </cell>
          <cell r="BE343">
            <v>37.875999999999998</v>
          </cell>
          <cell r="BF343">
            <v>4542.692</v>
          </cell>
          <cell r="BG343">
            <v>1524.3109999999999</v>
          </cell>
          <cell r="BH343">
            <v>358.27100000000002</v>
          </cell>
          <cell r="BI343">
            <v>326.05500000000001</v>
          </cell>
          <cell r="BJ343">
            <v>134.625</v>
          </cell>
          <cell r="BK343">
            <v>102.37</v>
          </cell>
          <cell r="BL343">
            <v>411.26</v>
          </cell>
          <cell r="BM343">
            <v>7437.46</v>
          </cell>
          <cell r="BO343">
            <v>37.875999999999998</v>
          </cell>
          <cell r="BP343">
            <v>4542.6909999999998</v>
          </cell>
          <cell r="BQ343">
            <v>1524.31</v>
          </cell>
          <cell r="BR343">
            <v>358.27199999999999</v>
          </cell>
          <cell r="BS343">
            <v>326.05500000000001</v>
          </cell>
          <cell r="BT343">
            <v>134.624</v>
          </cell>
          <cell r="BU343">
            <v>102.37</v>
          </cell>
          <cell r="BV343">
            <v>411.26</v>
          </cell>
          <cell r="BW343">
            <v>7437.4580000000005</v>
          </cell>
          <cell r="CI343">
            <v>37.875999999999998</v>
          </cell>
          <cell r="CJ343">
            <v>4542.692</v>
          </cell>
          <cell r="CK343">
            <v>1524.3109999999999</v>
          </cell>
          <cell r="CL343">
            <v>358.27100000000002</v>
          </cell>
          <cell r="CM343">
            <v>326.05500000000001</v>
          </cell>
          <cell r="CN343">
            <v>134.625</v>
          </cell>
          <cell r="CO343">
            <v>102.37</v>
          </cell>
          <cell r="CP343">
            <v>411.26</v>
          </cell>
          <cell r="CQ343">
            <v>7437.46</v>
          </cell>
          <cell r="CS343">
            <v>2.2469999999999999</v>
          </cell>
          <cell r="CT343">
            <v>170.83099999999999</v>
          </cell>
          <cell r="CU343">
            <v>55.645000000000003</v>
          </cell>
          <cell r="CV343">
            <v>11.010999999999999</v>
          </cell>
          <cell r="CW343">
            <v>10.401999999999999</v>
          </cell>
          <cell r="CX343">
            <v>3.702</v>
          </cell>
          <cell r="CY343">
            <v>2.84</v>
          </cell>
          <cell r="CZ343">
            <v>10.058</v>
          </cell>
          <cell r="DB343">
            <v>2.262</v>
          </cell>
          <cell r="DC343">
            <v>301.36200000000002</v>
          </cell>
          <cell r="DD343">
            <v>139.57</v>
          </cell>
          <cell r="DE343">
            <v>35.695</v>
          </cell>
          <cell r="DF343">
            <v>33.825000000000003</v>
          </cell>
          <cell r="DG343">
            <v>14.766</v>
          </cell>
          <cell r="DH343">
            <v>11.35</v>
          </cell>
          <cell r="DI343">
            <v>47.686</v>
          </cell>
          <cell r="DJ343">
            <v>586.51600000000008</v>
          </cell>
          <cell r="DL343">
            <v>0.173902</v>
          </cell>
          <cell r="DM343">
            <v>0.173902</v>
          </cell>
          <cell r="DN343">
            <v>0.788246</v>
          </cell>
          <cell r="DO343">
            <v>1.126215</v>
          </cell>
          <cell r="DP343">
            <v>1.0925590000000001</v>
          </cell>
          <cell r="DQ343">
            <v>1.9415899999999999</v>
          </cell>
          <cell r="DS343">
            <v>6.59</v>
          </cell>
          <cell r="DT343">
            <v>789.98</v>
          </cell>
          <cell r="DU343">
            <v>1201.53</v>
          </cell>
          <cell r="DV343">
            <v>403.49</v>
          </cell>
          <cell r="DW343">
            <v>356.23</v>
          </cell>
          <cell r="DX343">
            <v>261.38</v>
          </cell>
          <cell r="DY343">
            <v>198.76</v>
          </cell>
          <cell r="DZ343">
            <v>798.5</v>
          </cell>
          <cell r="EA343">
            <v>4016.46</v>
          </cell>
          <cell r="EC343">
            <v>6.59</v>
          </cell>
          <cell r="ED343">
            <v>789.98</v>
          </cell>
          <cell r="EE343">
            <v>1201.53</v>
          </cell>
          <cell r="EF343">
            <v>403.49</v>
          </cell>
          <cell r="EG343">
            <v>356.23</v>
          </cell>
          <cell r="EH343">
            <v>261.38</v>
          </cell>
          <cell r="EI343">
            <v>198.76</v>
          </cell>
          <cell r="EJ343">
            <v>798.5</v>
          </cell>
          <cell r="EK343">
            <v>4016.46</v>
          </cell>
          <cell r="EM343">
            <v>44.82</v>
          </cell>
          <cell r="EN343">
            <v>45.241999999999997</v>
          </cell>
          <cell r="ES343">
            <v>71.635999999999996</v>
          </cell>
          <cell r="ET343">
            <v>80.763000000000005</v>
          </cell>
          <cell r="EX343">
            <v>2103.364</v>
          </cell>
          <cell r="EY343">
            <v>2391.2370000000001</v>
          </cell>
          <cell r="FA343">
            <v>0.501</v>
          </cell>
          <cell r="FB343">
            <v>0.56899999999999995</v>
          </cell>
          <cell r="FC343">
            <v>45.142000000000003</v>
          </cell>
          <cell r="FD343">
            <v>53.561999999999998</v>
          </cell>
          <cell r="FE343">
            <v>20.847000000000001</v>
          </cell>
          <cell r="FF343">
            <v>23.259</v>
          </cell>
          <cell r="FK343">
            <v>1759.479</v>
          </cell>
          <cell r="FL343">
            <v>1783.896</v>
          </cell>
          <cell r="FM343">
            <v>1769.1020000000001</v>
          </cell>
          <cell r="FN343">
            <v>39.301000000000002</v>
          </cell>
          <cell r="FO343">
            <v>18.635000000000002</v>
          </cell>
          <cell r="FP343">
            <v>205.15199999999999</v>
          </cell>
          <cell r="FQ343">
            <v>1520.809</v>
          </cell>
          <cell r="FR343">
            <v>1783.896</v>
          </cell>
          <cell r="FS343">
            <v>0</v>
          </cell>
          <cell r="FU343">
            <v>0.2</v>
          </cell>
          <cell r="FV343">
            <v>-503.18</v>
          </cell>
          <cell r="FZ343">
            <v>184.7</v>
          </cell>
          <cell r="GA343">
            <v>0.1</v>
          </cell>
          <cell r="GB343">
            <v>-217.5</v>
          </cell>
          <cell r="GE343">
            <v>0.12</v>
          </cell>
          <cell r="GF343">
            <v>-301.91000000000003</v>
          </cell>
          <cell r="GK343">
            <v>0.05</v>
          </cell>
          <cell r="GL343">
            <v>-89.19</v>
          </cell>
          <cell r="GO343">
            <v>1.4999999999999999E-2</v>
          </cell>
          <cell r="GP343">
            <v>-111.56</v>
          </cell>
          <cell r="GQ343" t="str">
            <v>81-41-144T</v>
          </cell>
          <cell r="GR343">
            <v>0</v>
          </cell>
          <cell r="GX343">
            <v>-614.74</v>
          </cell>
          <cell r="GY343">
            <v>-608.60000000000014</v>
          </cell>
          <cell r="GZ343">
            <v>-1223.3400000000001</v>
          </cell>
          <cell r="HC343">
            <v>2793.12</v>
          </cell>
          <cell r="HE343">
            <v>0</v>
          </cell>
        </row>
        <row r="344">
          <cell r="B344" t="str">
            <v>81-40-179T</v>
          </cell>
          <cell r="C344" t="str">
            <v>Total-GTH00200WS</v>
          </cell>
          <cell r="D344" t="str">
            <v>Chesapeake Ward</v>
          </cell>
          <cell r="E344">
            <v>14857</v>
          </cell>
          <cell r="F344">
            <v>16461</v>
          </cell>
          <cell r="H344">
            <v>2.4958999999999998</v>
          </cell>
          <cell r="I344">
            <v>2.4958999999999998</v>
          </cell>
          <cell r="J344">
            <v>0.6552</v>
          </cell>
          <cell r="K344">
            <v>0.16589999999999999</v>
          </cell>
          <cell r="L344">
            <v>0.14449999999999999</v>
          </cell>
          <cell r="M344">
            <v>5.9799999999999999E-2</v>
          </cell>
          <cell r="N344">
            <v>4.0500000000000001E-2</v>
          </cell>
          <cell r="O344">
            <v>6.7100000000000007E-2</v>
          </cell>
          <cell r="P344">
            <v>3.6288999999999998</v>
          </cell>
          <cell r="Q344">
            <v>1.4819</v>
          </cell>
          <cell r="R344">
            <v>1127.5999999999999</v>
          </cell>
          <cell r="T344" t="str">
            <v>PriceTableXTXNGL</v>
          </cell>
          <cell r="Y344">
            <v>41435</v>
          </cell>
          <cell r="Z344">
            <v>14.65</v>
          </cell>
          <cell r="AB344">
            <v>13748.388000000001</v>
          </cell>
          <cell r="AC344">
            <v>15283.870999999999</v>
          </cell>
          <cell r="AE344" t="str">
            <v>Yes</v>
          </cell>
          <cell r="AG344" t="str">
            <v>Yes</v>
          </cell>
          <cell r="AI344">
            <v>1</v>
          </cell>
          <cell r="AK344">
            <v>35890.987000000001</v>
          </cell>
          <cell r="AL344">
            <v>35890.987000000001</v>
          </cell>
          <cell r="AM344">
            <v>9421.7620000000006</v>
          </cell>
          <cell r="AN344">
            <v>2385.6379999999999</v>
          </cell>
          <cell r="AO344">
            <v>2077.9070000000002</v>
          </cell>
          <cell r="AP344">
            <v>859.923</v>
          </cell>
          <cell r="AQ344">
            <v>582.38900000000001</v>
          </cell>
          <cell r="AR344">
            <v>964.89700000000005</v>
          </cell>
          <cell r="AS344">
            <v>88074.49</v>
          </cell>
          <cell r="AU344">
            <v>34314.601999999999</v>
          </cell>
          <cell r="AV344">
            <v>34314.601999999999</v>
          </cell>
          <cell r="AW344">
            <v>9007.9439999999995</v>
          </cell>
          <cell r="AX344">
            <v>2280.8580000000002</v>
          </cell>
          <cell r="AY344">
            <v>1986.6420000000001</v>
          </cell>
          <cell r="AZ344">
            <v>822.154</v>
          </cell>
          <cell r="BA344">
            <v>556.80999999999995</v>
          </cell>
          <cell r="BB344">
            <v>922.51700000000005</v>
          </cell>
          <cell r="BC344">
            <v>84206.129000000001</v>
          </cell>
          <cell r="BE344">
            <v>242.08099999999999</v>
          </cell>
          <cell r="BF344">
            <v>29033.907999999999</v>
          </cell>
          <cell r="BG344">
            <v>9235.7150000000001</v>
          </cell>
          <cell r="BH344">
            <v>2113.114</v>
          </cell>
          <cell r="BI344">
            <v>2210.77</v>
          </cell>
          <cell r="BJ344">
            <v>841.57299999999998</v>
          </cell>
          <cell r="BK344">
            <v>572.61900000000003</v>
          </cell>
          <cell r="BL344">
            <v>968.48900000000003</v>
          </cell>
          <cell r="BM344">
            <v>45218.268999999993</v>
          </cell>
          <cell r="BO344">
            <v>242.08099999999999</v>
          </cell>
          <cell r="BP344">
            <v>29033.907999999999</v>
          </cell>
          <cell r="BQ344">
            <v>9235.7150000000001</v>
          </cell>
          <cell r="BR344">
            <v>2113.114</v>
          </cell>
          <cell r="BS344">
            <v>2210.7689999999998</v>
          </cell>
          <cell r="BT344">
            <v>841.57299999999998</v>
          </cell>
          <cell r="BU344">
            <v>572.62</v>
          </cell>
          <cell r="BV344">
            <v>968.48800000000006</v>
          </cell>
          <cell r="BW344">
            <v>45218.267999999996</v>
          </cell>
          <cell r="CI344">
            <v>242.08099999999999</v>
          </cell>
          <cell r="CJ344">
            <v>29033.907999999999</v>
          </cell>
          <cell r="CK344">
            <v>9235.7150000000001</v>
          </cell>
          <cell r="CL344">
            <v>2113.114</v>
          </cell>
          <cell r="CM344">
            <v>2210.77</v>
          </cell>
          <cell r="CN344">
            <v>841.57299999999998</v>
          </cell>
          <cell r="CO344">
            <v>572.61900000000003</v>
          </cell>
          <cell r="CP344">
            <v>968.48900000000003</v>
          </cell>
          <cell r="CQ344">
            <v>45218.268999999993</v>
          </cell>
          <cell r="CS344">
            <v>14.362</v>
          </cell>
          <cell r="CT344">
            <v>1091.8409999999999</v>
          </cell>
          <cell r="CU344">
            <v>337.15300000000002</v>
          </cell>
          <cell r="CV344">
            <v>64.942999999999998</v>
          </cell>
          <cell r="CW344">
            <v>70.525999999999996</v>
          </cell>
          <cell r="CX344">
            <v>23.143999999999998</v>
          </cell>
          <cell r="CY344">
            <v>15.888</v>
          </cell>
          <cell r="CZ344">
            <v>23.686</v>
          </cell>
          <cell r="DB344">
            <v>14.459</v>
          </cell>
          <cell r="DC344">
            <v>1926.1089999999999</v>
          </cell>
          <cell r="DD344">
            <v>845.65</v>
          </cell>
          <cell r="DE344">
            <v>210.53</v>
          </cell>
          <cell r="DF344">
            <v>229.345</v>
          </cell>
          <cell r="DG344">
            <v>92.304000000000002</v>
          </cell>
          <cell r="DH344">
            <v>63.485999999999997</v>
          </cell>
          <cell r="DI344">
            <v>112.29600000000001</v>
          </cell>
          <cell r="DJ344">
            <v>3494.1789999999996</v>
          </cell>
          <cell r="DL344">
            <v>0.173902</v>
          </cell>
          <cell r="DM344">
            <v>0.173902</v>
          </cell>
          <cell r="DN344">
            <v>0.788246</v>
          </cell>
          <cell r="DO344">
            <v>1.126215</v>
          </cell>
          <cell r="DP344">
            <v>1.0925590000000001</v>
          </cell>
          <cell r="DQ344">
            <v>1.9415899999999999</v>
          </cell>
          <cell r="DS344">
            <v>42.1</v>
          </cell>
          <cell r="DT344">
            <v>5049.05</v>
          </cell>
          <cell r="DU344">
            <v>7280.02</v>
          </cell>
          <cell r="DV344">
            <v>2379.8200000000002</v>
          </cell>
          <cell r="DW344">
            <v>2415.4</v>
          </cell>
          <cell r="DX344">
            <v>1633.99</v>
          </cell>
          <cell r="DY344">
            <v>1111.79</v>
          </cell>
          <cell r="DZ344">
            <v>1880.41</v>
          </cell>
          <cell r="EA344">
            <v>21792.580000000005</v>
          </cell>
          <cell r="EC344">
            <v>42.1</v>
          </cell>
          <cell r="ED344">
            <v>5049.05</v>
          </cell>
          <cell r="EE344">
            <v>7280.02</v>
          </cell>
          <cell r="EF344">
            <v>2379.8200000000002</v>
          </cell>
          <cell r="EG344">
            <v>2415.4</v>
          </cell>
          <cell r="EH344">
            <v>1633.99</v>
          </cell>
          <cell r="EI344">
            <v>1111.79</v>
          </cell>
          <cell r="EJ344">
            <v>1880.41</v>
          </cell>
          <cell r="EK344">
            <v>21792.580000000005</v>
          </cell>
          <cell r="EM344">
            <v>306.06400000000002</v>
          </cell>
          <cell r="EN344">
            <v>308.93799999999999</v>
          </cell>
          <cell r="ES344">
            <v>477.02199999999999</v>
          </cell>
          <cell r="ET344">
            <v>537.80100000000004</v>
          </cell>
          <cell r="EX344">
            <v>14379.977999999999</v>
          </cell>
          <cell r="EY344">
            <v>15923.199000000001</v>
          </cell>
          <cell r="FA344">
            <v>3.427</v>
          </cell>
          <cell r="FB344">
            <v>3.7890000000000001</v>
          </cell>
          <cell r="FC344">
            <v>308.61900000000003</v>
          </cell>
          <cell r="FD344">
            <v>356.67</v>
          </cell>
          <cell r="FE344">
            <v>142.524</v>
          </cell>
          <cell r="FF344">
            <v>154.88300000000001</v>
          </cell>
          <cell r="FK344">
            <v>12120.082</v>
          </cell>
          <cell r="FL344">
            <v>12288.28</v>
          </cell>
          <cell r="FM344">
            <v>12186.37</v>
          </cell>
          <cell r="FN344">
            <v>270.72399999999999</v>
          </cell>
          <cell r="FO344">
            <v>128.364</v>
          </cell>
          <cell r="FP344">
            <v>1413.1790000000001</v>
          </cell>
          <cell r="FQ344">
            <v>10476.013000000001</v>
          </cell>
          <cell r="FR344">
            <v>12288.28</v>
          </cell>
          <cell r="FS344">
            <v>0</v>
          </cell>
          <cell r="FU344">
            <v>0.2</v>
          </cell>
          <cell r="FV344">
            <v>-3350.67</v>
          </cell>
          <cell r="FZ344">
            <v>131.4</v>
          </cell>
          <cell r="GA344">
            <v>0.15</v>
          </cell>
          <cell r="GB344">
            <v>-2228.5500000000002</v>
          </cell>
          <cell r="GE344">
            <v>0.12</v>
          </cell>
          <cell r="GF344">
            <v>-2010.4</v>
          </cell>
          <cell r="GK344">
            <v>0.05</v>
          </cell>
          <cell r="GL344">
            <v>-614.41</v>
          </cell>
          <cell r="GO344">
            <v>1.4999999999999999E-2</v>
          </cell>
          <cell r="GP344">
            <v>-678.27</v>
          </cell>
          <cell r="GQ344" t="str">
            <v>81-41-179T</v>
          </cell>
          <cell r="GR344">
            <v>122</v>
          </cell>
          <cell r="GX344">
            <v>-4028.94</v>
          </cell>
          <cell r="GY344">
            <v>-4853.3600000000006</v>
          </cell>
          <cell r="GZ344">
            <v>-8882.3000000000011</v>
          </cell>
          <cell r="HC344">
            <v>12910.280000000004</v>
          </cell>
          <cell r="HE344">
            <v>0</v>
          </cell>
        </row>
        <row r="345">
          <cell r="B345" t="str">
            <v>81-40-226T</v>
          </cell>
          <cell r="C345" t="str">
            <v>Total-GTH00200WS</v>
          </cell>
          <cell r="D345" t="str">
            <v>Bosler</v>
          </cell>
          <cell r="E345">
            <v>2926</v>
          </cell>
          <cell r="F345">
            <v>3521</v>
          </cell>
          <cell r="H345">
            <v>3.121</v>
          </cell>
          <cell r="I345">
            <v>3.121</v>
          </cell>
          <cell r="J345">
            <v>1.0507</v>
          </cell>
          <cell r="K345">
            <v>0.32579999999999998</v>
          </cell>
          <cell r="L345">
            <v>0.20330000000000001</v>
          </cell>
          <cell r="M345">
            <v>0.11409999999999999</v>
          </cell>
          <cell r="N345">
            <v>0.1055</v>
          </cell>
          <cell r="O345">
            <v>0.2984</v>
          </cell>
          <cell r="P345">
            <v>5.2187999999999999</v>
          </cell>
          <cell r="Q345">
            <v>0.54159999999999997</v>
          </cell>
          <cell r="R345">
            <v>1224.2</v>
          </cell>
          <cell r="T345" t="str">
            <v>PriceTableXTXNGL</v>
          </cell>
          <cell r="Y345">
            <v>41379</v>
          </cell>
          <cell r="Z345">
            <v>14.65</v>
          </cell>
          <cell r="AB345">
            <v>2699.933</v>
          </cell>
          <cell r="AC345">
            <v>3269.2130000000002</v>
          </cell>
          <cell r="AE345" t="str">
            <v>Yes</v>
          </cell>
          <cell r="AG345" t="str">
            <v>Yes</v>
          </cell>
          <cell r="AI345">
            <v>1</v>
          </cell>
          <cell r="AK345">
            <v>8813.598</v>
          </cell>
          <cell r="AL345">
            <v>8813.598</v>
          </cell>
          <cell r="AM345">
            <v>2967.1410000000001</v>
          </cell>
          <cell r="AN345">
            <v>920.048</v>
          </cell>
          <cell r="AO345">
            <v>574.11199999999997</v>
          </cell>
          <cell r="AP345">
            <v>322.21499999999997</v>
          </cell>
          <cell r="AQ345">
            <v>297.928</v>
          </cell>
          <cell r="AR345">
            <v>842.67100000000005</v>
          </cell>
          <cell r="AS345">
            <v>23551.310999999998</v>
          </cell>
          <cell r="AU345">
            <v>8426.491</v>
          </cell>
          <cell r="AV345">
            <v>8426.491</v>
          </cell>
          <cell r="AW345">
            <v>2836.82</v>
          </cell>
          <cell r="AX345">
            <v>879.63800000000003</v>
          </cell>
          <cell r="AY345">
            <v>548.89599999999996</v>
          </cell>
          <cell r="AZ345">
            <v>308.06200000000001</v>
          </cell>
          <cell r="BA345">
            <v>284.84300000000002</v>
          </cell>
          <cell r="BB345">
            <v>805.66</v>
          </cell>
          <cell r="BC345">
            <v>22516.901000000002</v>
          </cell>
          <cell r="BE345">
            <v>59.447000000000003</v>
          </cell>
          <cell r="BF345">
            <v>7129.7340000000004</v>
          </cell>
          <cell r="BG345">
            <v>2908.55</v>
          </cell>
          <cell r="BH345">
            <v>814.94600000000003</v>
          </cell>
          <cell r="BI345">
            <v>610.82100000000003</v>
          </cell>
          <cell r="BJ345">
            <v>315.339</v>
          </cell>
          <cell r="BK345">
            <v>292.93</v>
          </cell>
          <cell r="BL345">
            <v>845.80799999999999</v>
          </cell>
          <cell r="BM345">
            <v>12977.575000000001</v>
          </cell>
          <cell r="BO345">
            <v>59.447000000000003</v>
          </cell>
          <cell r="BP345">
            <v>7129.7330000000002</v>
          </cell>
          <cell r="BQ345">
            <v>2908.5509999999999</v>
          </cell>
          <cell r="BR345">
            <v>814.94600000000003</v>
          </cell>
          <cell r="BS345">
            <v>610.82100000000003</v>
          </cell>
          <cell r="BT345">
            <v>315.33800000000002</v>
          </cell>
          <cell r="BU345">
            <v>292.93099999999998</v>
          </cell>
          <cell r="BV345">
            <v>845.80799999999999</v>
          </cell>
          <cell r="BW345">
            <v>12977.575000000001</v>
          </cell>
          <cell r="CI345">
            <v>59.447000000000003</v>
          </cell>
          <cell r="CJ345">
            <v>7129.7340000000004</v>
          </cell>
          <cell r="CK345">
            <v>2908.55</v>
          </cell>
          <cell r="CL345">
            <v>814.94600000000003</v>
          </cell>
          <cell r="CM345">
            <v>610.82100000000003</v>
          </cell>
          <cell r="CN345">
            <v>315.339</v>
          </cell>
          <cell r="CO345">
            <v>292.93</v>
          </cell>
          <cell r="CP345">
            <v>845.80799999999999</v>
          </cell>
          <cell r="CQ345">
            <v>12977.575000000001</v>
          </cell>
          <cell r="CS345">
            <v>3.5270000000000001</v>
          </cell>
          <cell r="CT345">
            <v>268.11900000000003</v>
          </cell>
          <cell r="CU345">
            <v>106.178</v>
          </cell>
          <cell r="CV345">
            <v>25.045999999999999</v>
          </cell>
          <cell r="CW345">
            <v>19.486000000000001</v>
          </cell>
          <cell r="CX345">
            <v>8.6720000000000006</v>
          </cell>
          <cell r="CY345">
            <v>8.1270000000000007</v>
          </cell>
          <cell r="CZ345">
            <v>20.686</v>
          </cell>
          <cell r="DB345">
            <v>3.5510000000000002</v>
          </cell>
          <cell r="DC345">
            <v>472.98700000000002</v>
          </cell>
          <cell r="DD345">
            <v>266.31599999999997</v>
          </cell>
          <cell r="DE345">
            <v>81.192999999999998</v>
          </cell>
          <cell r="DF345">
            <v>63.366999999999997</v>
          </cell>
          <cell r="DG345">
            <v>34.585999999999999</v>
          </cell>
          <cell r="DH345">
            <v>32.476999999999997</v>
          </cell>
          <cell r="DI345">
            <v>98.070999999999998</v>
          </cell>
          <cell r="DJ345">
            <v>1052.548</v>
          </cell>
          <cell r="DL345">
            <v>0.173902</v>
          </cell>
          <cell r="DM345">
            <v>0.173902</v>
          </cell>
          <cell r="DN345">
            <v>0.788246</v>
          </cell>
          <cell r="DO345">
            <v>1.126215</v>
          </cell>
          <cell r="DP345">
            <v>1.0925590000000001</v>
          </cell>
          <cell r="DQ345">
            <v>1.9415899999999999</v>
          </cell>
          <cell r="DS345">
            <v>10.34</v>
          </cell>
          <cell r="DT345">
            <v>1239.8699999999999</v>
          </cell>
          <cell r="DU345">
            <v>2292.65</v>
          </cell>
          <cell r="DV345">
            <v>917.8</v>
          </cell>
          <cell r="DW345">
            <v>667.36</v>
          </cell>
          <cell r="DX345">
            <v>612.26</v>
          </cell>
          <cell r="DY345">
            <v>568.75</v>
          </cell>
          <cell r="DZ345">
            <v>1642.21</v>
          </cell>
          <cell r="EA345">
            <v>7951.24</v>
          </cell>
          <cell r="EC345">
            <v>10.34</v>
          </cell>
          <cell r="ED345">
            <v>1239.8699999999999</v>
          </cell>
          <cell r="EE345">
            <v>2292.65</v>
          </cell>
          <cell r="EF345">
            <v>917.8</v>
          </cell>
          <cell r="EG345">
            <v>667.36</v>
          </cell>
          <cell r="EH345">
            <v>612.26</v>
          </cell>
          <cell r="EI345">
            <v>568.75</v>
          </cell>
          <cell r="EJ345">
            <v>1642.21</v>
          </cell>
          <cell r="EK345">
            <v>7951.24</v>
          </cell>
          <cell r="EM345">
            <v>60.338999999999999</v>
          </cell>
          <cell r="EN345">
            <v>60.91</v>
          </cell>
          <cell r="ES345">
            <v>102.03400000000001</v>
          </cell>
          <cell r="ET345">
            <v>115.035</v>
          </cell>
          <cell r="EX345">
            <v>2823.9659999999999</v>
          </cell>
          <cell r="EY345">
            <v>3405.9650000000001</v>
          </cell>
          <cell r="FA345">
            <v>0.67300000000000004</v>
          </cell>
          <cell r="FB345">
            <v>0.81</v>
          </cell>
          <cell r="FC345">
            <v>60.606999999999999</v>
          </cell>
          <cell r="FD345">
            <v>76.290999999999997</v>
          </cell>
          <cell r="FE345">
            <v>27.989000000000001</v>
          </cell>
          <cell r="FF345">
            <v>33.128999999999998</v>
          </cell>
          <cell r="FK345">
            <v>2292.5070000000005</v>
          </cell>
          <cell r="FL345">
            <v>2324.3220000000001</v>
          </cell>
          <cell r="FM345">
            <v>2305.0459999999998</v>
          </cell>
          <cell r="FN345">
            <v>51.207000000000001</v>
          </cell>
          <cell r="FO345">
            <v>24.28</v>
          </cell>
          <cell r="FP345">
            <v>267.30200000000002</v>
          </cell>
          <cell r="FQ345">
            <v>1981.5319999999999</v>
          </cell>
          <cell r="FR345">
            <v>2324.3220000000001</v>
          </cell>
          <cell r="FS345">
            <v>0</v>
          </cell>
          <cell r="FU345">
            <v>0.2</v>
          </cell>
          <cell r="FV345">
            <v>-716.71</v>
          </cell>
          <cell r="FZ345">
            <v>190.6</v>
          </cell>
          <cell r="GA345">
            <v>0.1</v>
          </cell>
          <cell r="GB345">
            <v>-292.60000000000002</v>
          </cell>
          <cell r="GE345">
            <v>0.12</v>
          </cell>
          <cell r="GF345">
            <v>-430.02</v>
          </cell>
          <cell r="GK345">
            <v>0.05</v>
          </cell>
          <cell r="GL345">
            <v>-116.22</v>
          </cell>
          <cell r="GO345">
            <v>1.4999999999999999E-2</v>
          </cell>
          <cell r="GP345">
            <v>-194.66</v>
          </cell>
          <cell r="GQ345" t="str">
            <v>81-41-226T</v>
          </cell>
          <cell r="GR345">
            <v>45</v>
          </cell>
          <cell r="GX345">
            <v>-911.37</v>
          </cell>
          <cell r="GY345">
            <v>-838.84</v>
          </cell>
          <cell r="GZ345">
            <v>-1750.21</v>
          </cell>
          <cell r="HC345">
            <v>6201.03</v>
          </cell>
          <cell r="HE345">
            <v>0</v>
          </cell>
        </row>
        <row r="346">
          <cell r="B346" t="str">
            <v>81-40-335T</v>
          </cell>
          <cell r="C346" t="str">
            <v>Total-GTH00200WS</v>
          </cell>
          <cell r="D346" t="str">
            <v>Benbrook #1</v>
          </cell>
          <cell r="E346">
            <v>1716</v>
          </cell>
          <cell r="F346">
            <v>1970</v>
          </cell>
          <cell r="H346">
            <v>2.5819000000000001</v>
          </cell>
          <cell r="I346">
            <v>2.5819000000000001</v>
          </cell>
          <cell r="J346">
            <v>0.83099999999999996</v>
          </cell>
          <cell r="K346">
            <v>0.24990000000000001</v>
          </cell>
          <cell r="L346">
            <v>0.17949999999999999</v>
          </cell>
          <cell r="M346">
            <v>9.5299999999999996E-2</v>
          </cell>
          <cell r="N346">
            <v>7.6999999999999999E-2</v>
          </cell>
          <cell r="O346">
            <v>0.2356</v>
          </cell>
          <cell r="P346">
            <v>4.2502000000000004</v>
          </cell>
          <cell r="Q346">
            <v>1.0385</v>
          </cell>
          <cell r="R346">
            <v>1167.5</v>
          </cell>
          <cell r="T346" t="str">
            <v>PriceTableXTXNGL</v>
          </cell>
          <cell r="Y346">
            <v>41400</v>
          </cell>
          <cell r="Z346">
            <v>14.65</v>
          </cell>
          <cell r="AB346">
            <v>1586.05</v>
          </cell>
          <cell r="AC346">
            <v>1829.125</v>
          </cell>
          <cell r="AE346" t="str">
            <v>Yes</v>
          </cell>
          <cell r="AG346" t="str">
            <v>Yes</v>
          </cell>
          <cell r="AI346">
            <v>1</v>
          </cell>
          <cell r="AK346">
            <v>4283.1450000000004</v>
          </cell>
          <cell r="AL346">
            <v>4283.1450000000004</v>
          </cell>
          <cell r="AM346">
            <v>1378.556</v>
          </cell>
          <cell r="AN346">
            <v>414.56200000000001</v>
          </cell>
          <cell r="AO346">
            <v>297.77499999999998</v>
          </cell>
          <cell r="AP346">
            <v>158.09399999999999</v>
          </cell>
          <cell r="AQ346">
            <v>127.736</v>
          </cell>
          <cell r="AR346">
            <v>390.84</v>
          </cell>
          <cell r="AS346">
            <v>11333.853000000001</v>
          </cell>
          <cell r="AU346">
            <v>4095.0219999999999</v>
          </cell>
          <cell r="AV346">
            <v>4095.0219999999999</v>
          </cell>
          <cell r="AW346">
            <v>1318.008</v>
          </cell>
          <cell r="AX346">
            <v>396.35399999999998</v>
          </cell>
          <cell r="AY346">
            <v>284.69600000000003</v>
          </cell>
          <cell r="AZ346">
            <v>151.15100000000001</v>
          </cell>
          <cell r="BA346">
            <v>122.126</v>
          </cell>
          <cell r="BB346">
            <v>373.673</v>
          </cell>
          <cell r="BC346">
            <v>10836.052</v>
          </cell>
          <cell r="BE346">
            <v>28.888999999999999</v>
          </cell>
          <cell r="BF346">
            <v>3464.8380000000002</v>
          </cell>
          <cell r="BG346">
            <v>1351.3340000000001</v>
          </cell>
          <cell r="BH346">
            <v>367.20400000000001</v>
          </cell>
          <cell r="BI346">
            <v>316.815</v>
          </cell>
          <cell r="BJ346">
            <v>154.72</v>
          </cell>
          <cell r="BK346">
            <v>125.593</v>
          </cell>
          <cell r="BL346">
            <v>392.29500000000002</v>
          </cell>
          <cell r="BM346">
            <v>6201.6880000000001</v>
          </cell>
          <cell r="BO346">
            <v>28.888999999999999</v>
          </cell>
          <cell r="BP346">
            <v>3464.837</v>
          </cell>
          <cell r="BQ346">
            <v>1351.335</v>
          </cell>
          <cell r="BR346">
            <v>367.20400000000001</v>
          </cell>
          <cell r="BS346">
            <v>316.815</v>
          </cell>
          <cell r="BT346">
            <v>154.721</v>
          </cell>
          <cell r="BU346">
            <v>125.59399999999999</v>
          </cell>
          <cell r="BV346">
            <v>392.29399999999998</v>
          </cell>
          <cell r="BW346">
            <v>6201.6889999999994</v>
          </cell>
          <cell r="CI346">
            <v>28.888999999999999</v>
          </cell>
          <cell r="CJ346">
            <v>3464.8380000000002</v>
          </cell>
          <cell r="CK346">
            <v>1351.3340000000001</v>
          </cell>
          <cell r="CL346">
            <v>367.20400000000001</v>
          </cell>
          <cell r="CM346">
            <v>316.815</v>
          </cell>
          <cell r="CN346">
            <v>154.72</v>
          </cell>
          <cell r="CO346">
            <v>125.593</v>
          </cell>
          <cell r="CP346">
            <v>392.29500000000002</v>
          </cell>
          <cell r="CQ346">
            <v>6201.6880000000001</v>
          </cell>
          <cell r="CS346">
            <v>1.714</v>
          </cell>
          <cell r="CT346">
            <v>130.298</v>
          </cell>
          <cell r="CU346">
            <v>49.331000000000003</v>
          </cell>
          <cell r="CV346">
            <v>11.285</v>
          </cell>
          <cell r="CW346">
            <v>10.106999999999999</v>
          </cell>
          <cell r="CX346">
            <v>4.2549999999999999</v>
          </cell>
          <cell r="CY346">
            <v>3.4849999999999999</v>
          </cell>
          <cell r="CZ346">
            <v>9.5939999999999994</v>
          </cell>
          <cell r="DB346">
            <v>1.726</v>
          </cell>
          <cell r="DC346">
            <v>229.857</v>
          </cell>
          <cell r="DD346">
            <v>123.732</v>
          </cell>
          <cell r="DE346">
            <v>36.585000000000001</v>
          </cell>
          <cell r="DF346">
            <v>32.866</v>
          </cell>
          <cell r="DG346">
            <v>16.97</v>
          </cell>
          <cell r="DH346">
            <v>13.925000000000001</v>
          </cell>
          <cell r="DI346">
            <v>45.487000000000002</v>
          </cell>
          <cell r="DJ346">
            <v>501.14800000000002</v>
          </cell>
          <cell r="DL346">
            <v>0.173902</v>
          </cell>
          <cell r="DM346">
            <v>0.173902</v>
          </cell>
          <cell r="DN346">
            <v>0.788246</v>
          </cell>
          <cell r="DO346">
            <v>1.126215</v>
          </cell>
          <cell r="DP346">
            <v>1.0925590000000001</v>
          </cell>
          <cell r="DQ346">
            <v>1.9415899999999999</v>
          </cell>
          <cell r="DS346">
            <v>5.0199999999999996</v>
          </cell>
          <cell r="DT346">
            <v>602.54</v>
          </cell>
          <cell r="DU346">
            <v>1065.18</v>
          </cell>
          <cell r="DV346">
            <v>413.55</v>
          </cell>
          <cell r="DW346">
            <v>346.14</v>
          </cell>
          <cell r="DX346">
            <v>300.39999999999998</v>
          </cell>
          <cell r="DY346">
            <v>243.85</v>
          </cell>
          <cell r="DZ346">
            <v>761.67</v>
          </cell>
          <cell r="EA346">
            <v>3738.35</v>
          </cell>
          <cell r="EC346">
            <v>5.0199999999999996</v>
          </cell>
          <cell r="ED346">
            <v>602.54</v>
          </cell>
          <cell r="EE346">
            <v>1065.18</v>
          </cell>
          <cell r="EF346">
            <v>413.55</v>
          </cell>
          <cell r="EG346">
            <v>346.14</v>
          </cell>
          <cell r="EH346">
            <v>300.39999999999998</v>
          </cell>
          <cell r="EI346">
            <v>243.85</v>
          </cell>
          <cell r="EJ346">
            <v>761.67</v>
          </cell>
          <cell r="EK346">
            <v>3738.35</v>
          </cell>
          <cell r="EM346">
            <v>35.365000000000002</v>
          </cell>
          <cell r="EN346">
            <v>35.698</v>
          </cell>
          <cell r="ES346">
            <v>57.088000000000001</v>
          </cell>
          <cell r="ET346">
            <v>64.361999999999995</v>
          </cell>
          <cell r="EX346">
            <v>1658.912</v>
          </cell>
          <cell r="EY346">
            <v>1905.6379999999999</v>
          </cell>
          <cell r="FA346">
            <v>0.39500000000000002</v>
          </cell>
          <cell r="FB346">
            <v>0.45300000000000001</v>
          </cell>
          <cell r="FC346">
            <v>35.603000000000002</v>
          </cell>
          <cell r="FD346">
            <v>42.685000000000002</v>
          </cell>
          <cell r="FE346">
            <v>16.442</v>
          </cell>
          <cell r="FF346">
            <v>18.536000000000001</v>
          </cell>
          <cell r="FK346">
            <v>1368.7919999999997</v>
          </cell>
          <cell r="FL346">
            <v>1387.788</v>
          </cell>
          <cell r="FM346">
            <v>1376.279</v>
          </cell>
          <cell r="FN346">
            <v>30.574000000000002</v>
          </cell>
          <cell r="FO346">
            <v>14.497</v>
          </cell>
          <cell r="FP346">
            <v>159.59899999999999</v>
          </cell>
          <cell r="FQ346">
            <v>1183.1179999999999</v>
          </cell>
          <cell r="FR346">
            <v>1387.788</v>
          </cell>
          <cell r="FS346">
            <v>0</v>
          </cell>
          <cell r="FU346">
            <v>0.2</v>
          </cell>
          <cell r="FV346">
            <v>-401</v>
          </cell>
          <cell r="FZ346">
            <v>206.2</v>
          </cell>
          <cell r="GA346">
            <v>0.1</v>
          </cell>
          <cell r="GB346">
            <v>-171.6</v>
          </cell>
          <cell r="GE346">
            <v>0.12</v>
          </cell>
          <cell r="GF346">
            <v>-240.6</v>
          </cell>
          <cell r="GK346">
            <v>0.05</v>
          </cell>
          <cell r="GL346">
            <v>-69.39</v>
          </cell>
          <cell r="GO346">
            <v>1.4999999999999999E-2</v>
          </cell>
          <cell r="GP346">
            <v>-93.03</v>
          </cell>
          <cell r="GQ346" t="str">
            <v>81-41-335T</v>
          </cell>
          <cell r="GR346">
            <v>31</v>
          </cell>
          <cell r="GX346">
            <v>-494.03</v>
          </cell>
          <cell r="GY346">
            <v>-481.59</v>
          </cell>
          <cell r="GZ346">
            <v>-975.62</v>
          </cell>
          <cell r="HC346">
            <v>2762.73</v>
          </cell>
          <cell r="HE346">
            <v>0</v>
          </cell>
        </row>
        <row r="349">
          <cell r="B349" t="str">
            <v>72-40-171</v>
          </cell>
          <cell r="C349" t="str">
            <v>Vantage-PUR01308</v>
          </cell>
          <cell r="D349" t="str">
            <v>Lloyd #1</v>
          </cell>
          <cell r="E349">
            <v>8062</v>
          </cell>
          <cell r="F349">
            <v>8974</v>
          </cell>
          <cell r="H349">
            <v>2.4321000000000002</v>
          </cell>
          <cell r="I349">
            <v>2.4321000000000002</v>
          </cell>
          <cell r="J349">
            <v>0.62629999999999997</v>
          </cell>
          <cell r="K349">
            <v>0.14410000000000001</v>
          </cell>
          <cell r="L349">
            <v>0.1545</v>
          </cell>
          <cell r="M349">
            <v>5.5500000000000001E-2</v>
          </cell>
          <cell r="N349">
            <v>3.8800000000000001E-2</v>
          </cell>
          <cell r="O349">
            <v>8.2699999999999996E-2</v>
          </cell>
          <cell r="P349">
            <v>3.5339999999999998</v>
          </cell>
          <cell r="Q349">
            <v>0.78790000000000004</v>
          </cell>
          <cell r="R349">
            <v>1133.5</v>
          </cell>
          <cell r="T349" t="str">
            <v>PriceTableXTXNGL</v>
          </cell>
          <cell r="Y349">
            <v>41430</v>
          </cell>
          <cell r="Z349">
            <v>14.65</v>
          </cell>
          <cell r="AB349">
            <v>7674.9769999999999</v>
          </cell>
          <cell r="AC349">
            <v>8575.4220000000005</v>
          </cell>
          <cell r="AE349" t="str">
            <v>Yes</v>
          </cell>
          <cell r="AG349" t="str">
            <v>Yes</v>
          </cell>
          <cell r="AI349">
            <v>0.95</v>
          </cell>
          <cell r="AK349">
            <v>19523.826000000001</v>
          </cell>
          <cell r="AL349">
            <v>19523.826000000001</v>
          </cell>
          <cell r="AM349">
            <v>5027.66</v>
          </cell>
          <cell r="AN349">
            <v>1156.771</v>
          </cell>
          <cell r="AO349">
            <v>1240.258</v>
          </cell>
          <cell r="AP349">
            <v>445.53</v>
          </cell>
          <cell r="AQ349">
            <v>311.46899999999999</v>
          </cell>
          <cell r="AR349">
            <v>663.87900000000002</v>
          </cell>
          <cell r="AS349">
            <v>47893.219000000005</v>
          </cell>
          <cell r="AU349">
            <v>18666.312000000002</v>
          </cell>
          <cell r="AV349">
            <v>18666.312000000002</v>
          </cell>
          <cell r="AW349">
            <v>4806.8379999999997</v>
          </cell>
          <cell r="AX349">
            <v>1105.9639999999999</v>
          </cell>
          <cell r="AY349">
            <v>1185.7840000000001</v>
          </cell>
          <cell r="AZ349">
            <v>425.96100000000001</v>
          </cell>
          <cell r="BA349">
            <v>297.78899999999999</v>
          </cell>
          <cell r="BB349">
            <v>634.721</v>
          </cell>
          <cell r="BC349">
            <v>45789.680999999997</v>
          </cell>
          <cell r="BE349">
            <v>131.68600000000001</v>
          </cell>
          <cell r="BF349">
            <v>15793.742</v>
          </cell>
          <cell r="BG349">
            <v>4928.3810000000003</v>
          </cell>
          <cell r="BH349">
            <v>1024.627</v>
          </cell>
          <cell r="BI349">
            <v>1319.5609999999999</v>
          </cell>
          <cell r="BJ349">
            <v>436.02300000000002</v>
          </cell>
          <cell r="BK349">
            <v>306.24400000000003</v>
          </cell>
          <cell r="BL349">
            <v>666.35</v>
          </cell>
          <cell r="BM349">
            <v>24606.614000000001</v>
          </cell>
          <cell r="BO349">
            <v>131.68600000000001</v>
          </cell>
          <cell r="BP349">
            <v>15793.742</v>
          </cell>
          <cell r="BQ349">
            <v>4928.3819999999996</v>
          </cell>
          <cell r="BR349">
            <v>1024.627</v>
          </cell>
          <cell r="BS349">
            <v>1319.5609999999999</v>
          </cell>
          <cell r="BT349">
            <v>436.02199999999999</v>
          </cell>
          <cell r="BU349">
            <v>306.24400000000003</v>
          </cell>
          <cell r="BV349">
            <v>666.351</v>
          </cell>
          <cell r="BW349">
            <v>24606.614999999998</v>
          </cell>
          <cell r="CI349">
            <v>125.102</v>
          </cell>
          <cell r="CJ349">
            <v>15004.055</v>
          </cell>
          <cell r="CK349">
            <v>4681.9620000000004</v>
          </cell>
          <cell r="CL349">
            <v>973.39599999999996</v>
          </cell>
          <cell r="CM349">
            <v>1253.5830000000001</v>
          </cell>
          <cell r="CN349">
            <v>414.22199999999998</v>
          </cell>
          <cell r="CO349">
            <v>290.93200000000002</v>
          </cell>
          <cell r="CP349">
            <v>633.03300000000002</v>
          </cell>
          <cell r="CQ349">
            <v>23376.285000000003</v>
          </cell>
          <cell r="CS349">
            <v>7.8120000000000003</v>
          </cell>
          <cell r="CT349">
            <v>593.93499999999995</v>
          </cell>
          <cell r="CU349">
            <v>179.91200000000001</v>
          </cell>
          <cell r="CV349">
            <v>31.49</v>
          </cell>
          <cell r="CW349">
            <v>42.094999999999999</v>
          </cell>
          <cell r="CX349">
            <v>11.991</v>
          </cell>
          <cell r="CY349">
            <v>8.4969999999999999</v>
          </cell>
          <cell r="CZ349">
            <v>16.297000000000001</v>
          </cell>
          <cell r="DB349">
            <v>7.8650000000000002</v>
          </cell>
          <cell r="DC349">
            <v>1047.7570000000001</v>
          </cell>
          <cell r="DD349">
            <v>451.25700000000001</v>
          </cell>
          <cell r="DE349">
            <v>102.084</v>
          </cell>
          <cell r="DF349">
            <v>136.89099999999999</v>
          </cell>
          <cell r="DG349">
            <v>47.823</v>
          </cell>
          <cell r="DH349">
            <v>33.953000000000003</v>
          </cell>
          <cell r="DI349">
            <v>77.263000000000005</v>
          </cell>
          <cell r="DJ349">
            <v>1904.8930000000003</v>
          </cell>
          <cell r="DL349">
            <v>0.173902</v>
          </cell>
          <cell r="DM349">
            <v>0.173902</v>
          </cell>
          <cell r="DN349">
            <v>0.788246</v>
          </cell>
          <cell r="DO349">
            <v>1.126215</v>
          </cell>
          <cell r="DP349">
            <v>1.0925590000000001</v>
          </cell>
          <cell r="DQ349">
            <v>1.9415899999999999</v>
          </cell>
          <cell r="DS349">
            <v>22.9</v>
          </cell>
          <cell r="DT349">
            <v>2746.56</v>
          </cell>
          <cell r="DU349">
            <v>3884.78</v>
          </cell>
          <cell r="DV349">
            <v>1153.95</v>
          </cell>
          <cell r="DW349">
            <v>1441.7</v>
          </cell>
          <cell r="DX349">
            <v>846.58</v>
          </cell>
          <cell r="DY349">
            <v>594.6</v>
          </cell>
          <cell r="DZ349">
            <v>1293.78</v>
          </cell>
          <cell r="EA349">
            <v>11984.85</v>
          </cell>
          <cell r="EC349">
            <v>21.76</v>
          </cell>
          <cell r="ED349">
            <v>2609.23</v>
          </cell>
          <cell r="EE349">
            <v>3690.54</v>
          </cell>
          <cell r="EF349">
            <v>1096.25</v>
          </cell>
          <cell r="EG349">
            <v>1369.62</v>
          </cell>
          <cell r="EH349">
            <v>804.25</v>
          </cell>
          <cell r="EI349">
            <v>564.87</v>
          </cell>
          <cell r="EJ349">
            <v>1229.0899999999999</v>
          </cell>
          <cell r="EK349">
            <v>11385.610000000002</v>
          </cell>
          <cell r="EM349">
            <v>165.06900000000002</v>
          </cell>
          <cell r="EN349">
            <v>166.625</v>
          </cell>
          <cell r="EP349">
            <v>187.08</v>
          </cell>
          <cell r="EQ349">
            <v>190.233</v>
          </cell>
          <cell r="ES349">
            <v>34.441000000000003</v>
          </cell>
          <cell r="ET349">
            <v>39.866</v>
          </cell>
          <cell r="EX349">
            <v>8027.5590000000002</v>
          </cell>
          <cell r="EY349">
            <v>8934.134</v>
          </cell>
          <cell r="FA349">
            <v>1.913</v>
          </cell>
          <cell r="FB349">
            <v>2.1259999999999999</v>
          </cell>
          <cell r="FC349">
            <v>172.285</v>
          </cell>
          <cell r="FD349">
            <v>200.119</v>
          </cell>
          <cell r="FE349">
            <v>79.563999999999993</v>
          </cell>
          <cell r="FF349">
            <v>86.900999999999996</v>
          </cell>
          <cell r="FK349">
            <v>6672.3829999999998</v>
          </cell>
          <cell r="FL349">
            <v>6764.98</v>
          </cell>
          <cell r="FM349">
            <v>6708.8760000000002</v>
          </cell>
          <cell r="FN349">
            <v>149.04</v>
          </cell>
          <cell r="FO349">
            <v>70.667000000000002</v>
          </cell>
          <cell r="FP349">
            <v>777.98800000000006</v>
          </cell>
          <cell r="FQ349">
            <v>5767.2849999999999</v>
          </cell>
          <cell r="FS349">
            <v>6764.98</v>
          </cell>
          <cell r="FU349">
            <v>9.3456999999999998E-2</v>
          </cell>
          <cell r="FV349">
            <v>-801.43</v>
          </cell>
          <cell r="FW349">
            <v>0</v>
          </cell>
          <cell r="FX349">
            <v>0</v>
          </cell>
          <cell r="FY349">
            <v>0</v>
          </cell>
          <cell r="FZ349">
            <v>320.89999999999998</v>
          </cell>
          <cell r="GA349">
            <v>0.11682099999999999</v>
          </cell>
          <cell r="GB349">
            <v>-941.81</v>
          </cell>
          <cell r="GC349">
            <v>5.842E-3</v>
          </cell>
          <cell r="GD349">
            <v>-47.1</v>
          </cell>
          <cell r="GE349">
            <v>0.40887299999999999</v>
          </cell>
          <cell r="GF349">
            <v>-3669.23</v>
          </cell>
          <cell r="GL349">
            <v>-660.01</v>
          </cell>
          <cell r="GN349">
            <v>-1640.85</v>
          </cell>
          <cell r="GO349">
            <v>1.2500000000000001E-2</v>
          </cell>
          <cell r="GP349">
            <v>-292.2</v>
          </cell>
          <cell r="GQ349" t="str">
            <v>72-41-171</v>
          </cell>
          <cell r="GR349">
            <v>93</v>
          </cell>
          <cell r="GS349">
            <v>-200</v>
          </cell>
          <cell r="GV349">
            <v>0</v>
          </cell>
          <cell r="GW349">
            <v>0</v>
          </cell>
          <cell r="GX349">
            <v>-8052.63</v>
          </cell>
          <cell r="GY349">
            <v>-200</v>
          </cell>
          <cell r="GZ349">
            <v>-8252.630000000001</v>
          </cell>
          <cell r="HB349">
            <v>22335.389999999996</v>
          </cell>
          <cell r="HC349">
            <v>25468.369999999995</v>
          </cell>
          <cell r="HE349">
            <v>599.23999999999796</v>
          </cell>
          <cell r="HO349">
            <v>6765</v>
          </cell>
          <cell r="HP349">
            <v>6765</v>
          </cell>
          <cell r="HQ349">
            <v>0</v>
          </cell>
          <cell r="HR349">
            <v>22335.389999999996</v>
          </cell>
          <cell r="HS349">
            <v>-1640.85</v>
          </cell>
          <cell r="HT349">
            <v>-660.01</v>
          </cell>
          <cell r="HU349">
            <v>20034.53</v>
          </cell>
          <cell r="HV349">
            <v>0</v>
          </cell>
          <cell r="HW349">
            <v>20034.53</v>
          </cell>
          <cell r="HY349">
            <v>2.9614974131559495</v>
          </cell>
          <cell r="HZ349" t="e">
            <v>#DIV/0!</v>
          </cell>
          <cell r="IA349">
            <v>2.9614974131559495</v>
          </cell>
        </row>
        <row r="350">
          <cell r="B350" t="str">
            <v>72-40-184</v>
          </cell>
          <cell r="C350" t="str">
            <v>Vantage-PUR01308</v>
          </cell>
          <cell r="D350" t="str">
            <v>Boling 1</v>
          </cell>
          <cell r="E350">
            <v>12317</v>
          </cell>
          <cell r="F350">
            <v>13531</v>
          </cell>
          <cell r="H350">
            <v>2.3031000000000001</v>
          </cell>
          <cell r="I350">
            <v>2.3031000000000001</v>
          </cell>
          <cell r="J350">
            <v>0.56899999999999995</v>
          </cell>
          <cell r="K350">
            <v>0.13650000000000001</v>
          </cell>
          <cell r="L350">
            <v>0.13519999999999999</v>
          </cell>
          <cell r="M350">
            <v>4.9000000000000002E-2</v>
          </cell>
          <cell r="N350">
            <v>3.2399999999999998E-2</v>
          </cell>
          <cell r="O350">
            <v>6.2399999999999997E-2</v>
          </cell>
          <cell r="P350">
            <v>3.2875999999999999</v>
          </cell>
          <cell r="Q350">
            <v>1.3076000000000001</v>
          </cell>
          <cell r="R350">
            <v>1117.5999999999999</v>
          </cell>
          <cell r="T350" t="str">
            <v>PriceTableXTXNGL</v>
          </cell>
          <cell r="Y350">
            <v>41430</v>
          </cell>
          <cell r="Z350">
            <v>14.65</v>
          </cell>
          <cell r="AB350">
            <v>11726.370999999999</v>
          </cell>
          <cell r="AC350">
            <v>12930.023999999999</v>
          </cell>
          <cell r="AE350" t="str">
            <v>Yes</v>
          </cell>
          <cell r="AG350" t="str">
            <v>Yes</v>
          </cell>
          <cell r="AI350">
            <v>0.95</v>
          </cell>
          <cell r="AK350">
            <v>28247.685000000001</v>
          </cell>
          <cell r="AL350">
            <v>28247.685000000001</v>
          </cell>
          <cell r="AM350">
            <v>6978.8249999999998</v>
          </cell>
          <cell r="AN350">
            <v>1674.182</v>
          </cell>
          <cell r="AO350">
            <v>1658.2380000000001</v>
          </cell>
          <cell r="AP350">
            <v>600.98800000000006</v>
          </cell>
          <cell r="AQ350">
            <v>397.38799999999998</v>
          </cell>
          <cell r="AR350">
            <v>765.34</v>
          </cell>
          <cell r="AS350">
            <v>68570.331000000006</v>
          </cell>
          <cell r="AU350">
            <v>27007.005000000001</v>
          </cell>
          <cell r="AV350">
            <v>27007.005000000001</v>
          </cell>
          <cell r="AW350">
            <v>6672.3050000000003</v>
          </cell>
          <cell r="AX350">
            <v>1600.65</v>
          </cell>
          <cell r="AY350">
            <v>1585.405</v>
          </cell>
          <cell r="AZ350">
            <v>574.59199999999998</v>
          </cell>
          <cell r="BA350">
            <v>379.93400000000003</v>
          </cell>
          <cell r="BB350">
            <v>731.726</v>
          </cell>
          <cell r="BC350">
            <v>65558.622000000003</v>
          </cell>
          <cell r="BE350">
            <v>190.52799999999999</v>
          </cell>
          <cell r="BF350">
            <v>22850.882000000001</v>
          </cell>
          <cell r="BG350">
            <v>6841.018</v>
          </cell>
          <cell r="BH350">
            <v>1482.931</v>
          </cell>
          <cell r="BI350">
            <v>1764.2670000000001</v>
          </cell>
          <cell r="BJ350">
            <v>588.16300000000001</v>
          </cell>
          <cell r="BK350">
            <v>390.72199999999998</v>
          </cell>
          <cell r="BL350">
            <v>768.18899999999996</v>
          </cell>
          <cell r="BM350">
            <v>34876.700000000004</v>
          </cell>
          <cell r="BO350">
            <v>190.52799999999999</v>
          </cell>
          <cell r="BP350">
            <v>22850.881000000001</v>
          </cell>
          <cell r="BQ350">
            <v>6841.018</v>
          </cell>
          <cell r="BR350">
            <v>1482.932</v>
          </cell>
          <cell r="BS350">
            <v>1764.2660000000001</v>
          </cell>
          <cell r="BT350">
            <v>588.16399999999999</v>
          </cell>
          <cell r="BU350">
            <v>390.72199999999998</v>
          </cell>
          <cell r="BV350">
            <v>768.19</v>
          </cell>
          <cell r="BW350">
            <v>34876.701000000001</v>
          </cell>
          <cell r="CI350">
            <v>181.00200000000001</v>
          </cell>
          <cell r="CJ350">
            <v>21708.338</v>
          </cell>
          <cell r="CK350">
            <v>6498.9669999999996</v>
          </cell>
          <cell r="CL350">
            <v>1408.7840000000001</v>
          </cell>
          <cell r="CM350">
            <v>1676.0540000000001</v>
          </cell>
          <cell r="CN350">
            <v>558.755</v>
          </cell>
          <cell r="CO350">
            <v>371.18599999999998</v>
          </cell>
          <cell r="CP350">
            <v>729.78</v>
          </cell>
          <cell r="CQ350">
            <v>33132.866000000002</v>
          </cell>
          <cell r="CS350">
            <v>11.303000000000001</v>
          </cell>
          <cell r="CT350">
            <v>859.32399999999996</v>
          </cell>
          <cell r="CU350">
            <v>249.73400000000001</v>
          </cell>
          <cell r="CV350">
            <v>45.575000000000003</v>
          </cell>
          <cell r="CW350">
            <v>56.281999999999996</v>
          </cell>
          <cell r="CX350">
            <v>16.175000000000001</v>
          </cell>
          <cell r="CY350">
            <v>10.840999999999999</v>
          </cell>
          <cell r="CZ350">
            <v>18.786999999999999</v>
          </cell>
          <cell r="DB350">
            <v>11.38</v>
          </cell>
          <cell r="DC350">
            <v>1515.9269999999999</v>
          </cell>
          <cell r="DD350">
            <v>626.38400000000001</v>
          </cell>
          <cell r="DE350">
            <v>147.744</v>
          </cell>
          <cell r="DF350">
            <v>183.02500000000001</v>
          </cell>
          <cell r="DG350">
            <v>64.510000000000005</v>
          </cell>
          <cell r="DH350">
            <v>43.319000000000003</v>
          </cell>
          <cell r="DI350">
            <v>89.070999999999998</v>
          </cell>
          <cell r="DJ350">
            <v>2681.36</v>
          </cell>
          <cell r="DL350">
            <v>0.173902</v>
          </cell>
          <cell r="DM350">
            <v>0.173902</v>
          </cell>
          <cell r="DN350">
            <v>0.788246</v>
          </cell>
          <cell r="DO350">
            <v>1.126215</v>
          </cell>
          <cell r="DP350">
            <v>1.0925590000000001</v>
          </cell>
          <cell r="DQ350">
            <v>1.9415899999999999</v>
          </cell>
          <cell r="DS350">
            <v>33.130000000000003</v>
          </cell>
          <cell r="DT350">
            <v>3973.81</v>
          </cell>
          <cell r="DU350">
            <v>5392.41</v>
          </cell>
          <cell r="DV350">
            <v>1670.1</v>
          </cell>
          <cell r="DW350">
            <v>1927.57</v>
          </cell>
          <cell r="DX350">
            <v>1141.97</v>
          </cell>
          <cell r="DY350">
            <v>758.62</v>
          </cell>
          <cell r="DZ350">
            <v>1491.51</v>
          </cell>
          <cell r="EA350">
            <v>16389.12</v>
          </cell>
          <cell r="EC350">
            <v>31.47</v>
          </cell>
          <cell r="ED350">
            <v>3775.12</v>
          </cell>
          <cell r="EE350">
            <v>5122.79</v>
          </cell>
          <cell r="EF350">
            <v>1586.6</v>
          </cell>
          <cell r="EG350">
            <v>1831.19</v>
          </cell>
          <cell r="EH350">
            <v>1084.8699999999999</v>
          </cell>
          <cell r="EI350">
            <v>720.69</v>
          </cell>
          <cell r="EJ350">
            <v>1416.93</v>
          </cell>
          <cell r="EK350">
            <v>15569.660000000002</v>
          </cell>
          <cell r="EM350">
            <v>248.89</v>
          </cell>
          <cell r="EN350">
            <v>251.23599999999999</v>
          </cell>
          <cell r="EP350">
            <v>282.07900000000001</v>
          </cell>
          <cell r="EQ350">
            <v>286.83300000000003</v>
          </cell>
          <cell r="ES350">
            <v>51.929000000000002</v>
          </cell>
          <cell r="ET350">
            <v>60.11</v>
          </cell>
          <cell r="EX350">
            <v>12265.071</v>
          </cell>
          <cell r="EY350">
            <v>13470.89</v>
          </cell>
          <cell r="FA350">
            <v>2.923</v>
          </cell>
          <cell r="FB350">
            <v>3.2050000000000001</v>
          </cell>
          <cell r="FC350">
            <v>263.23</v>
          </cell>
          <cell r="FD350">
            <v>301.73899999999998</v>
          </cell>
          <cell r="FE350">
            <v>121.563</v>
          </cell>
          <cell r="FF350">
            <v>131.029</v>
          </cell>
          <cell r="FK350">
            <v>10251.460999999998</v>
          </cell>
          <cell r="FL350">
            <v>10393.727000000001</v>
          </cell>
          <cell r="FM350">
            <v>10307.529</v>
          </cell>
          <cell r="FN350">
            <v>228.98500000000001</v>
          </cell>
          <cell r="FO350">
            <v>108.57299999999999</v>
          </cell>
          <cell r="FP350">
            <v>1195.3019999999999</v>
          </cell>
          <cell r="FQ350">
            <v>8860.8670000000002</v>
          </cell>
          <cell r="FS350">
            <v>10393.727000000001</v>
          </cell>
          <cell r="FU350">
            <v>9.3456999999999998E-2</v>
          </cell>
          <cell r="FV350">
            <v>-1208.4000000000001</v>
          </cell>
          <cell r="FW350">
            <v>0</v>
          </cell>
          <cell r="FX350">
            <v>0</v>
          </cell>
          <cell r="FY350">
            <v>0</v>
          </cell>
          <cell r="FZ350">
            <v>322.2</v>
          </cell>
          <cell r="GA350">
            <v>0.11682099999999999</v>
          </cell>
          <cell r="GB350">
            <v>-1438.88</v>
          </cell>
          <cell r="GC350">
            <v>5.842E-3</v>
          </cell>
          <cell r="GD350">
            <v>-71.959999999999994</v>
          </cell>
          <cell r="GE350">
            <v>0.40887299999999999</v>
          </cell>
          <cell r="GF350">
            <v>-5532.46</v>
          </cell>
          <cell r="GL350">
            <v>-1014.06</v>
          </cell>
          <cell r="GN350">
            <v>-2521.06</v>
          </cell>
          <cell r="GO350">
            <v>1.2500000000000001E-2</v>
          </cell>
          <cell r="GP350">
            <v>-414.16</v>
          </cell>
          <cell r="GQ350" t="str">
            <v xml:space="preserve"> </v>
          </cell>
          <cell r="GR350">
            <v>0</v>
          </cell>
          <cell r="GS350">
            <v>0</v>
          </cell>
          <cell r="GV350">
            <v>0</v>
          </cell>
          <cell r="GW350">
            <v>0</v>
          </cell>
          <cell r="GX350">
            <v>-12200.98</v>
          </cell>
          <cell r="GY350">
            <v>0</v>
          </cell>
          <cell r="GZ350">
            <v>-12200.98</v>
          </cell>
          <cell r="HB350">
            <v>34316.92</v>
          </cell>
          <cell r="HC350">
            <v>37685.599999999999</v>
          </cell>
          <cell r="HE350">
            <v>819.45999999999731</v>
          </cell>
          <cell r="HO350">
            <v>10394</v>
          </cell>
          <cell r="HP350">
            <v>10394</v>
          </cell>
          <cell r="HQ350">
            <v>0</v>
          </cell>
          <cell r="HR350">
            <v>34316.92</v>
          </cell>
          <cell r="HS350">
            <v>-2521.06</v>
          </cell>
          <cell r="HT350">
            <v>-1014.06</v>
          </cell>
          <cell r="HU350">
            <v>30781.8</v>
          </cell>
          <cell r="HV350">
            <v>0</v>
          </cell>
          <cell r="HW350">
            <v>30781.8</v>
          </cell>
          <cell r="HY350">
            <v>2.9614970175101019</v>
          </cell>
          <cell r="HZ350" t="e">
            <v>#DIV/0!</v>
          </cell>
          <cell r="IA350">
            <v>2.9614970175101019</v>
          </cell>
        </row>
        <row r="351">
          <cell r="B351" t="str">
            <v>72-40-185</v>
          </cell>
          <cell r="C351" t="str">
            <v>Vantage-PUR01308</v>
          </cell>
          <cell r="D351" t="str">
            <v>Boling 2</v>
          </cell>
          <cell r="E351">
            <v>0</v>
          </cell>
          <cell r="F351">
            <v>0</v>
          </cell>
          <cell r="H351">
            <v>2.2101000000000002</v>
          </cell>
          <cell r="I351">
            <v>2.2101000000000002</v>
          </cell>
          <cell r="J351">
            <v>0.53039999999999998</v>
          </cell>
          <cell r="K351">
            <v>0.1222</v>
          </cell>
          <cell r="L351">
            <v>0.1226</v>
          </cell>
          <cell r="M351">
            <v>4.5699999999999998E-2</v>
          </cell>
          <cell r="N351">
            <v>2.9899999999999999E-2</v>
          </cell>
          <cell r="O351">
            <v>0.2324</v>
          </cell>
          <cell r="P351">
            <v>3.2932999999999999</v>
          </cell>
          <cell r="Q351">
            <v>1.2727999999999999</v>
          </cell>
          <cell r="R351">
            <v>1127</v>
          </cell>
          <cell r="T351" t="str">
            <v>PriceTableXTXNGL</v>
          </cell>
          <cell r="Y351">
            <v>41004</v>
          </cell>
          <cell r="Z351">
            <v>14.65</v>
          </cell>
          <cell r="AB351">
            <v>0</v>
          </cell>
          <cell r="AC351">
            <v>0</v>
          </cell>
          <cell r="AE351" t="str">
            <v>Yes</v>
          </cell>
          <cell r="AG351" t="str">
            <v>Yes</v>
          </cell>
          <cell r="AI351">
            <v>0.95</v>
          </cell>
          <cell r="AK351">
            <v>0</v>
          </cell>
          <cell r="AL351">
            <v>0</v>
          </cell>
          <cell r="AM351">
            <v>0</v>
          </cell>
          <cell r="AN351">
            <v>0</v>
          </cell>
          <cell r="AO351">
            <v>0</v>
          </cell>
          <cell r="AP351">
            <v>0</v>
          </cell>
          <cell r="AQ351">
            <v>0</v>
          </cell>
          <cell r="AR351">
            <v>0</v>
          </cell>
          <cell r="AS351">
            <v>0</v>
          </cell>
          <cell r="AU351">
            <v>0</v>
          </cell>
          <cell r="AV351">
            <v>0</v>
          </cell>
          <cell r="AW351">
            <v>0</v>
          </cell>
          <cell r="AX351">
            <v>0</v>
          </cell>
          <cell r="AY351">
            <v>0</v>
          </cell>
          <cell r="AZ351">
            <v>0</v>
          </cell>
          <cell r="BA351">
            <v>0</v>
          </cell>
          <cell r="BB351">
            <v>0</v>
          </cell>
          <cell r="BC351">
            <v>0</v>
          </cell>
          <cell r="BE351">
            <v>0</v>
          </cell>
          <cell r="BF351">
            <v>0</v>
          </cell>
          <cell r="BG351">
            <v>0</v>
          </cell>
          <cell r="BH351">
            <v>0</v>
          </cell>
          <cell r="BI351">
            <v>0</v>
          </cell>
          <cell r="BJ351">
            <v>0</v>
          </cell>
          <cell r="BK351">
            <v>0</v>
          </cell>
          <cell r="BL351">
            <v>0</v>
          </cell>
          <cell r="BM351">
            <v>0</v>
          </cell>
          <cell r="BO351">
            <v>0</v>
          </cell>
          <cell r="BP351">
            <v>0</v>
          </cell>
          <cell r="BQ351">
            <v>0</v>
          </cell>
          <cell r="BR351">
            <v>0</v>
          </cell>
          <cell r="BS351">
            <v>0</v>
          </cell>
          <cell r="BT351">
            <v>0</v>
          </cell>
          <cell r="BU351">
            <v>0</v>
          </cell>
          <cell r="BV351">
            <v>0</v>
          </cell>
          <cell r="BW351">
            <v>0</v>
          </cell>
          <cell r="CI351">
            <v>0</v>
          </cell>
          <cell r="CJ351">
            <v>0</v>
          </cell>
          <cell r="CK351">
            <v>0</v>
          </cell>
          <cell r="CL351">
            <v>0</v>
          </cell>
          <cell r="CM351">
            <v>0</v>
          </cell>
          <cell r="CN351">
            <v>0</v>
          </cell>
          <cell r="CO351">
            <v>0</v>
          </cell>
          <cell r="CP351">
            <v>0</v>
          </cell>
          <cell r="CQ351">
            <v>0</v>
          </cell>
          <cell r="CS351">
            <v>0</v>
          </cell>
          <cell r="CT351">
            <v>0</v>
          </cell>
          <cell r="CU351">
            <v>0</v>
          </cell>
          <cell r="CV351">
            <v>0</v>
          </cell>
          <cell r="CW351">
            <v>0</v>
          </cell>
          <cell r="CX351">
            <v>0</v>
          </cell>
          <cell r="CY351">
            <v>0</v>
          </cell>
          <cell r="CZ351">
            <v>0</v>
          </cell>
          <cell r="DB351">
            <v>0</v>
          </cell>
          <cell r="DC351">
            <v>0</v>
          </cell>
          <cell r="DD351">
            <v>0</v>
          </cell>
          <cell r="DE351">
            <v>0</v>
          </cell>
          <cell r="DF351">
            <v>0</v>
          </cell>
          <cell r="DG351">
            <v>0</v>
          </cell>
          <cell r="DH351">
            <v>0</v>
          </cell>
          <cell r="DI351">
            <v>0</v>
          </cell>
          <cell r="DJ351">
            <v>0</v>
          </cell>
          <cell r="DL351">
            <v>0.173902</v>
          </cell>
          <cell r="DM351">
            <v>0.173902</v>
          </cell>
          <cell r="DN351">
            <v>0.788246</v>
          </cell>
          <cell r="DO351">
            <v>1.126215</v>
          </cell>
          <cell r="DP351">
            <v>1.0925590000000001</v>
          </cell>
          <cell r="DQ351">
            <v>1.9415899999999999</v>
          </cell>
          <cell r="DS351">
            <v>0</v>
          </cell>
          <cell r="DT351">
            <v>0</v>
          </cell>
          <cell r="DU351">
            <v>0</v>
          </cell>
          <cell r="DV351">
            <v>0</v>
          </cell>
          <cell r="DW351">
            <v>0</v>
          </cell>
          <cell r="DX351">
            <v>0</v>
          </cell>
          <cell r="DY351">
            <v>0</v>
          </cell>
          <cell r="DZ351">
            <v>0</v>
          </cell>
          <cell r="EA351">
            <v>0</v>
          </cell>
          <cell r="EC351">
            <v>0</v>
          </cell>
          <cell r="ED351">
            <v>0</v>
          </cell>
          <cell r="EE351">
            <v>0</v>
          </cell>
          <cell r="EF351">
            <v>0</v>
          </cell>
          <cell r="EG351">
            <v>0</v>
          </cell>
          <cell r="EH351">
            <v>0</v>
          </cell>
          <cell r="EI351">
            <v>0</v>
          </cell>
          <cell r="EJ351">
            <v>0</v>
          </cell>
          <cell r="EK351">
            <v>0</v>
          </cell>
          <cell r="EM351">
            <v>0</v>
          </cell>
          <cell r="EN351">
            <v>0</v>
          </cell>
          <cell r="EP351">
            <v>0</v>
          </cell>
          <cell r="EQ351">
            <v>0</v>
          </cell>
          <cell r="ES351">
            <v>0</v>
          </cell>
          <cell r="ET351">
            <v>0</v>
          </cell>
          <cell r="EX351">
            <v>0</v>
          </cell>
          <cell r="EY351">
            <v>0</v>
          </cell>
          <cell r="FA351">
            <v>0</v>
          </cell>
          <cell r="FB351">
            <v>0</v>
          </cell>
          <cell r="FC351">
            <v>0</v>
          </cell>
          <cell r="FD351">
            <v>0</v>
          </cell>
          <cell r="FE351">
            <v>0</v>
          </cell>
          <cell r="FF351">
            <v>0</v>
          </cell>
          <cell r="FK351">
            <v>0</v>
          </cell>
          <cell r="FL351">
            <v>0</v>
          </cell>
          <cell r="FM351">
            <v>0</v>
          </cell>
          <cell r="FN351">
            <v>0</v>
          </cell>
          <cell r="FO351">
            <v>0</v>
          </cell>
          <cell r="FP351">
            <v>0</v>
          </cell>
          <cell r="FQ351">
            <v>0</v>
          </cell>
          <cell r="FS351">
            <v>0</v>
          </cell>
          <cell r="FU351">
            <v>9.3456999999999998E-2</v>
          </cell>
          <cell r="FV351">
            <v>0</v>
          </cell>
          <cell r="FW351">
            <v>0</v>
          </cell>
          <cell r="FX351">
            <v>0</v>
          </cell>
          <cell r="FY351">
            <v>-75</v>
          </cell>
          <cell r="FZ351">
            <v>0</v>
          </cell>
          <cell r="GA351">
            <v>0.23364199999999999</v>
          </cell>
          <cell r="GB351">
            <v>0</v>
          </cell>
          <cell r="GC351">
            <v>5.842E-3</v>
          </cell>
          <cell r="GD351">
            <v>0</v>
          </cell>
          <cell r="GE351">
            <v>0.40887299999999999</v>
          </cell>
          <cell r="GF351">
            <v>0</v>
          </cell>
          <cell r="GL351">
            <v>0</v>
          </cell>
          <cell r="GN351">
            <v>0</v>
          </cell>
          <cell r="GO351">
            <v>1.2500000000000001E-2</v>
          </cell>
          <cell r="GP351">
            <v>0</v>
          </cell>
          <cell r="GQ351" t="str">
            <v xml:space="preserve"> </v>
          </cell>
          <cell r="GR351">
            <v>0</v>
          </cell>
          <cell r="GS351">
            <v>0</v>
          </cell>
          <cell r="GV351">
            <v>0</v>
          </cell>
          <cell r="GW351">
            <v>0</v>
          </cell>
          <cell r="GX351">
            <v>-75</v>
          </cell>
          <cell r="GY351">
            <v>0</v>
          </cell>
          <cell r="GZ351">
            <v>-75</v>
          </cell>
          <cell r="HB351">
            <v>0</v>
          </cell>
          <cell r="HC351">
            <v>-75</v>
          </cell>
          <cell r="HE351">
            <v>0</v>
          </cell>
          <cell r="HO351">
            <v>0</v>
          </cell>
          <cell r="HP351">
            <v>0</v>
          </cell>
          <cell r="HQ351">
            <v>0</v>
          </cell>
          <cell r="HR351">
            <v>0</v>
          </cell>
          <cell r="HS351">
            <v>0</v>
          </cell>
          <cell r="HT351">
            <v>0</v>
          </cell>
          <cell r="HU351">
            <v>0</v>
          </cell>
          <cell r="HV351">
            <v>0</v>
          </cell>
          <cell r="HW351">
            <v>0</v>
          </cell>
          <cell r="HY351" t="e">
            <v>#DIV/0!</v>
          </cell>
          <cell r="HZ351" t="e">
            <v>#DIV/0!</v>
          </cell>
          <cell r="IA351" t="e">
            <v>#DIV/0!</v>
          </cell>
        </row>
        <row r="354">
          <cell r="B354" t="str">
            <v>72-10-172</v>
          </cell>
          <cell r="C354" t="str">
            <v>XTO-GTH00191</v>
          </cell>
          <cell r="D354" t="str">
            <v>Quincy CDP</v>
          </cell>
          <cell r="E354">
            <v>54417</v>
          </cell>
          <cell r="F354">
            <v>62794</v>
          </cell>
          <cell r="H354">
            <v>2.7483</v>
          </cell>
          <cell r="I354">
            <v>2.7483</v>
          </cell>
          <cell r="J354">
            <v>0.83689999999999998</v>
          </cell>
          <cell r="K354">
            <v>0.1915</v>
          </cell>
          <cell r="L354">
            <v>0.2394</v>
          </cell>
          <cell r="M354">
            <v>8.8300000000000003E-2</v>
          </cell>
          <cell r="N354">
            <v>7.2400000000000006E-2</v>
          </cell>
          <cell r="O354">
            <v>0.1431</v>
          </cell>
          <cell r="P354">
            <v>4.3198999999999996</v>
          </cell>
          <cell r="Q354">
            <v>0.98329999999999995</v>
          </cell>
          <cell r="R354">
            <v>1174.4000000000001</v>
          </cell>
          <cell r="T354" t="str">
            <v>PriceTableXTXNGL</v>
          </cell>
          <cell r="Y354">
            <v>41437</v>
          </cell>
          <cell r="Z354">
            <v>14.65</v>
          </cell>
          <cell r="AB354">
            <v>51796.517999999996</v>
          </cell>
          <cell r="AC354">
            <v>60005.017999999996</v>
          </cell>
          <cell r="AE354" t="str">
            <v>Yes</v>
          </cell>
          <cell r="AG354" t="str">
            <v>Yes</v>
          </cell>
          <cell r="AI354">
            <v>1</v>
          </cell>
          <cell r="AK354">
            <v>148891.92000000001</v>
          </cell>
          <cell r="AL354">
            <v>148891.92000000001</v>
          </cell>
          <cell r="AM354">
            <v>45339.9</v>
          </cell>
          <cell r="AN354">
            <v>10374.705</v>
          </cell>
          <cell r="AO354">
            <v>12969.736000000001</v>
          </cell>
          <cell r="AP354">
            <v>4783.741</v>
          </cell>
          <cell r="AQ354">
            <v>3922.3429999999998</v>
          </cell>
          <cell r="AR354">
            <v>7752.5870000000004</v>
          </cell>
          <cell r="AS354">
            <v>382926.85200000001</v>
          </cell>
          <cell r="AU354">
            <v>142352.37</v>
          </cell>
          <cell r="AV354">
            <v>142352.37</v>
          </cell>
          <cell r="AW354">
            <v>43348.506000000001</v>
          </cell>
          <cell r="AX354">
            <v>9919.0329999999994</v>
          </cell>
          <cell r="AY354">
            <v>12400.085999999999</v>
          </cell>
          <cell r="AZ354">
            <v>4573.6329999999998</v>
          </cell>
          <cell r="BA354">
            <v>3750.0680000000002</v>
          </cell>
          <cell r="BB354">
            <v>7412.0820000000003</v>
          </cell>
          <cell r="BC354">
            <v>366108.14799999999</v>
          </cell>
          <cell r="BE354">
            <v>1004.2619999999999</v>
          </cell>
          <cell r="BF354">
            <v>120445.681</v>
          </cell>
          <cell r="BG354">
            <v>44444.595999999998</v>
          </cell>
          <cell r="BH354">
            <v>9189.5460000000003</v>
          </cell>
          <cell r="BI354">
            <v>13799.029</v>
          </cell>
          <cell r="BJ354">
            <v>4681.6610000000001</v>
          </cell>
          <cell r="BK354">
            <v>3856.5459999999998</v>
          </cell>
          <cell r="BL354">
            <v>7781.4449999999997</v>
          </cell>
          <cell r="BM354">
            <v>205202.766</v>
          </cell>
          <cell r="BO354">
            <v>1004.2619999999999</v>
          </cell>
          <cell r="BP354">
            <v>120445.681</v>
          </cell>
          <cell r="BQ354">
            <v>44444.597000000002</v>
          </cell>
          <cell r="BR354">
            <v>9189.5460000000003</v>
          </cell>
          <cell r="BS354">
            <v>13799.029</v>
          </cell>
          <cell r="BT354">
            <v>4681.6610000000001</v>
          </cell>
          <cell r="BU354">
            <v>3856.5459999999998</v>
          </cell>
          <cell r="BV354">
            <v>7781.4449999999997</v>
          </cell>
          <cell r="BW354">
            <v>205202.76700000002</v>
          </cell>
          <cell r="CI354">
            <v>1004.2619999999999</v>
          </cell>
          <cell r="CJ354">
            <v>120445.681</v>
          </cell>
          <cell r="CK354">
            <v>44444.595999999998</v>
          </cell>
          <cell r="CL354">
            <v>9189.5460000000003</v>
          </cell>
          <cell r="CM354">
            <v>13799.029</v>
          </cell>
          <cell r="CN354">
            <v>4681.6610000000001</v>
          </cell>
          <cell r="CO354">
            <v>3856.5459999999998</v>
          </cell>
          <cell r="CP354">
            <v>7781.4449999999997</v>
          </cell>
          <cell r="CQ354">
            <v>205202.766</v>
          </cell>
          <cell r="CS354">
            <v>59.579000000000001</v>
          </cell>
          <cell r="CT354">
            <v>4529.4449999999997</v>
          </cell>
          <cell r="CU354">
            <v>1622.4639999999999</v>
          </cell>
          <cell r="CV354">
            <v>282.42399999999998</v>
          </cell>
          <cell r="CW354">
            <v>440.20400000000001</v>
          </cell>
          <cell r="CX354">
            <v>128.74700000000001</v>
          </cell>
          <cell r="CY354">
            <v>107.002</v>
          </cell>
          <cell r="CZ354">
            <v>190.309</v>
          </cell>
          <cell r="DB354">
            <v>59.984000000000002</v>
          </cell>
          <cell r="DC354">
            <v>7990.366</v>
          </cell>
          <cell r="DD354">
            <v>4069.4810000000002</v>
          </cell>
          <cell r="DE354">
            <v>915.55399999999997</v>
          </cell>
          <cell r="DF354">
            <v>1431.511</v>
          </cell>
          <cell r="DG354">
            <v>513.48500000000001</v>
          </cell>
          <cell r="DH354">
            <v>427.57499999999999</v>
          </cell>
          <cell r="DI354">
            <v>902.25900000000001</v>
          </cell>
          <cell r="DJ354">
            <v>16310.215000000002</v>
          </cell>
          <cell r="DL354">
            <v>0.173902</v>
          </cell>
          <cell r="DM354">
            <v>0.173902</v>
          </cell>
          <cell r="DN354">
            <v>0.788246</v>
          </cell>
          <cell r="DO354">
            <v>1.126215</v>
          </cell>
          <cell r="DP354">
            <v>1.0925590000000001</v>
          </cell>
          <cell r="DQ354">
            <v>1.9415899999999999</v>
          </cell>
          <cell r="DS354">
            <v>174.64</v>
          </cell>
          <cell r="DT354">
            <v>20945.740000000002</v>
          </cell>
          <cell r="DU354">
            <v>35033.279999999999</v>
          </cell>
          <cell r="DV354">
            <v>10349.4</v>
          </cell>
          <cell r="DW354">
            <v>15076.25</v>
          </cell>
          <cell r="DX354">
            <v>9089.8700000000008</v>
          </cell>
          <cell r="DY354">
            <v>7487.83</v>
          </cell>
          <cell r="DZ354">
            <v>15108.38</v>
          </cell>
          <cell r="EA354">
            <v>113265.39</v>
          </cell>
          <cell r="EC354">
            <v>174.64</v>
          </cell>
          <cell r="ED354">
            <v>20945.740000000002</v>
          </cell>
          <cell r="EE354">
            <v>35033.279999999999</v>
          </cell>
          <cell r="EF354">
            <v>10349.4</v>
          </cell>
          <cell r="EG354">
            <v>15076.25</v>
          </cell>
          <cell r="EH354">
            <v>9089.8700000000008</v>
          </cell>
          <cell r="EI354">
            <v>7487.83</v>
          </cell>
          <cell r="EJ354">
            <v>15108.38</v>
          </cell>
          <cell r="EK354">
            <v>113265.39</v>
          </cell>
          <cell r="EM354">
            <v>1155.0409999999999</v>
          </cell>
          <cell r="EN354">
            <v>1165.9260000000002</v>
          </cell>
          <cell r="EP354">
            <v>1309.0550000000001</v>
          </cell>
          <cell r="EQ354">
            <v>1331.1189999999999</v>
          </cell>
          <cell r="ES354">
            <v>240.99299999999999</v>
          </cell>
          <cell r="ET354">
            <v>278.95600000000002</v>
          </cell>
          <cell r="EX354">
            <v>54176.006999999998</v>
          </cell>
          <cell r="EY354">
            <v>62515.044000000002</v>
          </cell>
          <cell r="FA354">
            <v>12.912000000000001</v>
          </cell>
          <cell r="FB354">
            <v>14.875</v>
          </cell>
          <cell r="FC354">
            <v>1162.712</v>
          </cell>
          <cell r="FD354">
            <v>1400.298</v>
          </cell>
          <cell r="FE354">
            <v>536.95500000000004</v>
          </cell>
          <cell r="FF354">
            <v>608.07500000000005</v>
          </cell>
          <cell r="FK354">
            <v>43707.784</v>
          </cell>
          <cell r="FL354">
            <v>44314.343999999997</v>
          </cell>
          <cell r="FM354">
            <v>43946.832000000002</v>
          </cell>
          <cell r="FN354">
            <v>976.29200000000003</v>
          </cell>
          <cell r="FO354">
            <v>462.90800000000002</v>
          </cell>
          <cell r="FP354">
            <v>5096.2479999999996</v>
          </cell>
          <cell r="FQ354">
            <v>37778.894999999997</v>
          </cell>
          <cell r="FR354">
            <v>44314.343999999997</v>
          </cell>
          <cell r="FS354">
            <v>0</v>
          </cell>
          <cell r="FU354">
            <v>0.33053199999999999</v>
          </cell>
          <cell r="FV354">
            <v>-20091.59</v>
          </cell>
          <cell r="FW354">
            <v>0</v>
          </cell>
          <cell r="FX354">
            <v>0</v>
          </cell>
          <cell r="FY354">
            <v>0</v>
          </cell>
          <cell r="FZ354">
            <v>321.10000000000002</v>
          </cell>
          <cell r="GA354">
            <v>0.22035399999999999</v>
          </cell>
          <cell r="GB354">
            <v>-11991</v>
          </cell>
          <cell r="GC354">
            <v>1.6527E-2</v>
          </cell>
          <cell r="GD354">
            <v>-899.35</v>
          </cell>
          <cell r="GE354">
            <v>0.27544299999999999</v>
          </cell>
          <cell r="GF354">
            <v>-17296.169999999998</v>
          </cell>
          <cell r="GO354">
            <v>1.2500000000000001E-2</v>
          </cell>
          <cell r="GP354">
            <v>-2482.87</v>
          </cell>
          <cell r="GQ354" t="str">
            <v>72-12-172</v>
          </cell>
          <cell r="GR354">
            <v>0</v>
          </cell>
          <cell r="GS354">
            <v>-200</v>
          </cell>
          <cell r="GV354">
            <v>0</v>
          </cell>
          <cell r="GW354">
            <v>0</v>
          </cell>
          <cell r="GX354">
            <v>-22574.46</v>
          </cell>
          <cell r="GY354">
            <v>-30386.519999999997</v>
          </cell>
          <cell r="GZ354">
            <v>-52960.98</v>
          </cell>
          <cell r="HB354">
            <v>0</v>
          </cell>
          <cell r="HC354">
            <v>60304.409999999996</v>
          </cell>
          <cell r="HE354">
            <v>0</v>
          </cell>
        </row>
        <row r="355">
          <cell r="B355" t="str">
            <v>72-40-159</v>
          </cell>
          <cell r="C355" t="str">
            <v>XTO-GTH00191</v>
          </cell>
          <cell r="D355" t="str">
            <v>Cotten 1</v>
          </cell>
          <cell r="E355">
            <v>927</v>
          </cell>
          <cell r="F355">
            <v>1040</v>
          </cell>
          <cell r="H355">
            <v>2.3111000000000002</v>
          </cell>
          <cell r="I355">
            <v>2.3111000000000002</v>
          </cell>
          <cell r="J355">
            <v>0.64749999999999996</v>
          </cell>
          <cell r="K355">
            <v>0.16389999999999999</v>
          </cell>
          <cell r="L355">
            <v>0.18329999999999999</v>
          </cell>
          <cell r="M355">
            <v>7.5600000000000001E-2</v>
          </cell>
          <cell r="N355">
            <v>5.5800000000000002E-2</v>
          </cell>
          <cell r="O355">
            <v>0.1431</v>
          </cell>
          <cell r="P355">
            <v>3.5802999999999998</v>
          </cell>
          <cell r="Q355">
            <v>0.71950000000000003</v>
          </cell>
          <cell r="R355">
            <v>1138</v>
          </cell>
          <cell r="T355" t="str">
            <v>PriceTableXTXNGL</v>
          </cell>
          <cell r="Y355">
            <v>41418</v>
          </cell>
          <cell r="Z355">
            <v>14.65</v>
          </cell>
          <cell r="AB355">
            <v>882.46900000000005</v>
          </cell>
          <cell r="AC355">
            <v>993.80899999999997</v>
          </cell>
          <cell r="AE355" t="str">
            <v>Yes</v>
          </cell>
          <cell r="AG355" t="str">
            <v>Yes</v>
          </cell>
          <cell r="AI355">
            <v>1</v>
          </cell>
          <cell r="AK355">
            <v>2133.1660000000002</v>
          </cell>
          <cell r="AL355">
            <v>2133.1660000000002</v>
          </cell>
          <cell r="AM355">
            <v>597.64800000000002</v>
          </cell>
          <cell r="AN355">
            <v>151.28100000000001</v>
          </cell>
          <cell r="AO355">
            <v>169.18799999999999</v>
          </cell>
          <cell r="AP355">
            <v>69.778999999999996</v>
          </cell>
          <cell r="AQ355">
            <v>51.503999999999998</v>
          </cell>
          <cell r="AR355">
            <v>132.083</v>
          </cell>
          <cell r="AS355">
            <v>5437.8150000000005</v>
          </cell>
          <cell r="AU355">
            <v>2039.4739999999999</v>
          </cell>
          <cell r="AV355">
            <v>2039.4739999999999</v>
          </cell>
          <cell r="AW355">
            <v>571.399</v>
          </cell>
          <cell r="AX355">
            <v>144.637</v>
          </cell>
          <cell r="AY355">
            <v>161.75700000000001</v>
          </cell>
          <cell r="AZ355">
            <v>66.715000000000003</v>
          </cell>
          <cell r="BA355">
            <v>49.241999999999997</v>
          </cell>
          <cell r="BB355">
            <v>126.28100000000001</v>
          </cell>
          <cell r="BC355">
            <v>5198.9789999999994</v>
          </cell>
          <cell r="BE355">
            <v>14.388</v>
          </cell>
          <cell r="BF355">
            <v>1725.6179999999999</v>
          </cell>
          <cell r="BG355">
            <v>585.84699999999998</v>
          </cell>
          <cell r="BH355">
            <v>133.999</v>
          </cell>
          <cell r="BI355">
            <v>180.006</v>
          </cell>
          <cell r="BJ355">
            <v>68.290000000000006</v>
          </cell>
          <cell r="BK355">
            <v>50.64</v>
          </cell>
          <cell r="BL355">
            <v>132.57499999999999</v>
          </cell>
          <cell r="BM355">
            <v>2891.3629999999994</v>
          </cell>
          <cell r="BO355">
            <v>14.388</v>
          </cell>
          <cell r="BP355">
            <v>1725.6179999999999</v>
          </cell>
          <cell r="BQ355">
            <v>585.84699999999998</v>
          </cell>
          <cell r="BR355">
            <v>134</v>
          </cell>
          <cell r="BS355">
            <v>180.006</v>
          </cell>
          <cell r="BT355">
            <v>68.290999999999997</v>
          </cell>
          <cell r="BU355">
            <v>50.64</v>
          </cell>
          <cell r="BV355">
            <v>132.57400000000001</v>
          </cell>
          <cell r="BW355">
            <v>2891.364</v>
          </cell>
          <cell r="CI355">
            <v>14.388</v>
          </cell>
          <cell r="CJ355">
            <v>1725.6179999999999</v>
          </cell>
          <cell r="CK355">
            <v>585.84699999999998</v>
          </cell>
          <cell r="CL355">
            <v>133.999</v>
          </cell>
          <cell r="CM355">
            <v>180.006</v>
          </cell>
          <cell r="CN355">
            <v>68.290000000000006</v>
          </cell>
          <cell r="CO355">
            <v>50.64</v>
          </cell>
          <cell r="CP355">
            <v>132.57499999999999</v>
          </cell>
          <cell r="CQ355">
            <v>2891.3629999999994</v>
          </cell>
          <cell r="CS355">
            <v>0.85399999999999998</v>
          </cell>
          <cell r="CT355">
            <v>64.893000000000001</v>
          </cell>
          <cell r="CU355">
            <v>21.387</v>
          </cell>
          <cell r="CV355">
            <v>4.1180000000000003</v>
          </cell>
          <cell r="CW355">
            <v>5.742</v>
          </cell>
          <cell r="CX355">
            <v>1.8779999999999999</v>
          </cell>
          <cell r="CY355">
            <v>1.405</v>
          </cell>
          <cell r="CZ355">
            <v>3.242</v>
          </cell>
          <cell r="DB355">
            <v>0.85899999999999999</v>
          </cell>
          <cell r="DC355">
            <v>114.47799999999999</v>
          </cell>
          <cell r="DD355">
            <v>53.642000000000003</v>
          </cell>
          <cell r="DE355">
            <v>13.35</v>
          </cell>
          <cell r="DF355">
            <v>18.673999999999999</v>
          </cell>
          <cell r="DG355">
            <v>7.49</v>
          </cell>
          <cell r="DH355">
            <v>5.6139999999999999</v>
          </cell>
          <cell r="DI355">
            <v>15.372</v>
          </cell>
          <cell r="DJ355">
            <v>229.47899999999998</v>
          </cell>
          <cell r="DL355">
            <v>0.173902</v>
          </cell>
          <cell r="DM355">
            <v>0.173902</v>
          </cell>
          <cell r="DN355">
            <v>0.788246</v>
          </cell>
          <cell r="DO355">
            <v>1.126215</v>
          </cell>
          <cell r="DP355">
            <v>1.0925590000000001</v>
          </cell>
          <cell r="DQ355">
            <v>1.9415899999999999</v>
          </cell>
          <cell r="DS355">
            <v>2.5</v>
          </cell>
          <cell r="DT355">
            <v>300.08999999999997</v>
          </cell>
          <cell r="DU355">
            <v>461.79</v>
          </cell>
          <cell r="DV355">
            <v>150.91</v>
          </cell>
          <cell r="DW355">
            <v>196.67</v>
          </cell>
          <cell r="DX355">
            <v>132.59</v>
          </cell>
          <cell r="DY355">
            <v>98.32</v>
          </cell>
          <cell r="DZ355">
            <v>257.41000000000003</v>
          </cell>
          <cell r="EA355">
            <v>1600.28</v>
          </cell>
          <cell r="EC355">
            <v>2.5</v>
          </cell>
          <cell r="ED355">
            <v>300.08999999999997</v>
          </cell>
          <cell r="EE355">
            <v>461.79</v>
          </cell>
          <cell r="EF355">
            <v>150.91</v>
          </cell>
          <cell r="EG355">
            <v>196.67</v>
          </cell>
          <cell r="EH355">
            <v>132.59</v>
          </cell>
          <cell r="EI355">
            <v>98.32</v>
          </cell>
          <cell r="EJ355">
            <v>257.41000000000003</v>
          </cell>
          <cell r="EK355">
            <v>1600.28</v>
          </cell>
          <cell r="EM355">
            <v>19.13</v>
          </cell>
          <cell r="EN355">
            <v>19.311</v>
          </cell>
          <cell r="EP355">
            <v>21.681000000000001</v>
          </cell>
          <cell r="EQ355">
            <v>22.045999999999999</v>
          </cell>
          <cell r="ES355">
            <v>3.9910000000000001</v>
          </cell>
          <cell r="ET355">
            <v>4.62</v>
          </cell>
          <cell r="EX355">
            <v>923.00900000000001</v>
          </cell>
          <cell r="EY355">
            <v>1035.3800000000001</v>
          </cell>
          <cell r="FA355">
            <v>0.22</v>
          </cell>
          <cell r="FB355">
            <v>0.246</v>
          </cell>
          <cell r="FC355">
            <v>19.809000000000001</v>
          </cell>
          <cell r="FD355">
            <v>23.192</v>
          </cell>
          <cell r="FE355">
            <v>9.1479999999999997</v>
          </cell>
          <cell r="FF355">
            <v>10.071</v>
          </cell>
          <cell r="FK355">
            <v>764.54399999999998</v>
          </cell>
          <cell r="FL355">
            <v>775.154</v>
          </cell>
          <cell r="FM355">
            <v>768.72500000000002</v>
          </cell>
          <cell r="FN355">
            <v>17.077000000000002</v>
          </cell>
          <cell r="FO355">
            <v>8.0969999999999995</v>
          </cell>
          <cell r="FP355">
            <v>89.144000000000005</v>
          </cell>
          <cell r="FQ355">
            <v>660.83500000000004</v>
          </cell>
          <cell r="FR355">
            <v>775.154</v>
          </cell>
          <cell r="FS355">
            <v>0</v>
          </cell>
          <cell r="FU355">
            <v>0.33053199999999999</v>
          </cell>
          <cell r="FV355">
            <v>-332.76</v>
          </cell>
          <cell r="FW355">
            <v>0</v>
          </cell>
          <cell r="FX355">
            <v>0</v>
          </cell>
          <cell r="FY355">
            <v>0</v>
          </cell>
          <cell r="FZ355">
            <v>327.7</v>
          </cell>
          <cell r="GA355">
            <v>0.22035399999999999</v>
          </cell>
          <cell r="GB355">
            <v>-204.27</v>
          </cell>
          <cell r="GC355">
            <v>1.6527E-2</v>
          </cell>
          <cell r="GD355">
            <v>-15.32</v>
          </cell>
          <cell r="GE355">
            <v>0.27544299999999999</v>
          </cell>
          <cell r="GF355">
            <v>-286.45999999999998</v>
          </cell>
          <cell r="GI355">
            <v>0.25</v>
          </cell>
          <cell r="GJ355">
            <v>-688.75</v>
          </cell>
          <cell r="GO355">
            <v>1.2500000000000001E-2</v>
          </cell>
          <cell r="GP355">
            <v>-34.99</v>
          </cell>
          <cell r="GQ355" t="str">
            <v>72-41-159</v>
          </cell>
          <cell r="GR355">
            <v>2041</v>
          </cell>
          <cell r="GS355">
            <v>-200</v>
          </cell>
          <cell r="GV355">
            <v>0</v>
          </cell>
          <cell r="GW355">
            <v>0</v>
          </cell>
          <cell r="GX355">
            <v>-367.75</v>
          </cell>
          <cell r="GY355">
            <v>-1394.8</v>
          </cell>
          <cell r="GZ355">
            <v>-1762.55</v>
          </cell>
          <cell r="HB355">
            <v>0</v>
          </cell>
          <cell r="HC355">
            <v>-162.26999999999998</v>
          </cell>
          <cell r="HE355">
            <v>0</v>
          </cell>
        </row>
        <row r="356">
          <cell r="B356" t="str">
            <v>81-40-228</v>
          </cell>
          <cell r="C356" t="str">
            <v>XTO-GTH00191WS</v>
          </cell>
          <cell r="D356" t="str">
            <v>Mary's Creek</v>
          </cell>
          <cell r="E356">
            <v>7956</v>
          </cell>
          <cell r="F356">
            <v>8736</v>
          </cell>
          <cell r="H356">
            <v>2.3919000000000001</v>
          </cell>
          <cell r="I356">
            <v>2.3919000000000001</v>
          </cell>
          <cell r="J356">
            <v>0.5756</v>
          </cell>
          <cell r="K356">
            <v>0.13600000000000001</v>
          </cell>
          <cell r="L356">
            <v>0.1111</v>
          </cell>
          <cell r="M356">
            <v>4.5400000000000003E-2</v>
          </cell>
          <cell r="N356">
            <v>3.2599999999999997E-2</v>
          </cell>
          <cell r="O356">
            <v>5.4300000000000001E-2</v>
          </cell>
          <cell r="P356">
            <v>3.3469000000000002</v>
          </cell>
          <cell r="Q356">
            <v>0.89059999999999995</v>
          </cell>
          <cell r="R356">
            <v>1117.2</v>
          </cell>
          <cell r="T356" t="str">
            <v>PriceTableXTXNGL</v>
          </cell>
          <cell r="Y356">
            <v>41332</v>
          </cell>
          <cell r="Z356">
            <v>14.65</v>
          </cell>
          <cell r="AB356">
            <v>7364.52</v>
          </cell>
          <cell r="AC356">
            <v>8111.2870000000003</v>
          </cell>
          <cell r="AE356" t="str">
            <v>Yes</v>
          </cell>
          <cell r="AG356" t="str">
            <v>Yes</v>
          </cell>
          <cell r="AI356">
            <v>1</v>
          </cell>
          <cell r="AK356">
            <v>18424.422999999999</v>
          </cell>
          <cell r="AL356">
            <v>18424.422999999999</v>
          </cell>
          <cell r="AM356">
            <v>4433.7550000000001</v>
          </cell>
          <cell r="AN356">
            <v>1047.586</v>
          </cell>
          <cell r="AO356">
            <v>855.78599999999994</v>
          </cell>
          <cell r="AP356">
            <v>349.709</v>
          </cell>
          <cell r="AQ356">
            <v>251.113</v>
          </cell>
          <cell r="AR356">
            <v>418.26400000000001</v>
          </cell>
          <cell r="AS356">
            <v>44205.059000000001</v>
          </cell>
          <cell r="AU356">
            <v>17615.195</v>
          </cell>
          <cell r="AV356">
            <v>17615.195</v>
          </cell>
          <cell r="AW356">
            <v>4239.018</v>
          </cell>
          <cell r="AX356">
            <v>1001.575</v>
          </cell>
          <cell r="AY356">
            <v>818.19799999999998</v>
          </cell>
          <cell r="AZ356">
            <v>334.34899999999999</v>
          </cell>
          <cell r="BA356">
            <v>240.083</v>
          </cell>
          <cell r="BB356">
            <v>399.89299999999997</v>
          </cell>
          <cell r="BC356">
            <v>42263.505999999987</v>
          </cell>
          <cell r="BE356">
            <v>124.271</v>
          </cell>
          <cell r="BF356">
            <v>14904.383</v>
          </cell>
          <cell r="BG356">
            <v>4346.2039999999997</v>
          </cell>
          <cell r="BH356">
            <v>927.91499999999996</v>
          </cell>
          <cell r="BI356">
            <v>910.50599999999997</v>
          </cell>
          <cell r="BJ356">
            <v>342.24700000000001</v>
          </cell>
          <cell r="BK356">
            <v>246.90100000000001</v>
          </cell>
          <cell r="BL356">
            <v>419.82100000000003</v>
          </cell>
          <cell r="BM356">
            <v>22222.248000000003</v>
          </cell>
          <cell r="BO356">
            <v>124.271</v>
          </cell>
          <cell r="BP356">
            <v>14904.382</v>
          </cell>
          <cell r="BQ356">
            <v>4346.2039999999997</v>
          </cell>
          <cell r="BR356">
            <v>927.91499999999996</v>
          </cell>
          <cell r="BS356">
            <v>910.505</v>
          </cell>
          <cell r="BT356">
            <v>342.24599999999998</v>
          </cell>
          <cell r="BU356">
            <v>246.9</v>
          </cell>
          <cell r="BV356">
            <v>419.82100000000003</v>
          </cell>
          <cell r="BW356">
            <v>22222.244000000002</v>
          </cell>
          <cell r="CI356">
            <v>124.271</v>
          </cell>
          <cell r="CJ356">
            <v>14904.383</v>
          </cell>
          <cell r="CK356">
            <v>4346.2039999999997</v>
          </cell>
          <cell r="CL356">
            <v>927.91499999999996</v>
          </cell>
          <cell r="CM356">
            <v>910.50599999999997</v>
          </cell>
          <cell r="CN356">
            <v>342.24700000000001</v>
          </cell>
          <cell r="CO356">
            <v>246.90100000000001</v>
          </cell>
          <cell r="CP356">
            <v>419.82100000000003</v>
          </cell>
          <cell r="CQ356">
            <v>22222.248000000003</v>
          </cell>
          <cell r="CS356">
            <v>7.3730000000000002</v>
          </cell>
          <cell r="CT356">
            <v>560.49</v>
          </cell>
          <cell r="CU356">
            <v>158.66</v>
          </cell>
          <cell r="CV356">
            <v>28.518000000000001</v>
          </cell>
          <cell r="CW356">
            <v>29.045999999999999</v>
          </cell>
          <cell r="CX356">
            <v>9.4120000000000008</v>
          </cell>
          <cell r="CY356">
            <v>6.85</v>
          </cell>
          <cell r="CZ356">
            <v>10.266999999999999</v>
          </cell>
          <cell r="DB356">
            <v>7.423</v>
          </cell>
          <cell r="DC356">
            <v>988.75699999999995</v>
          </cell>
          <cell r="DD356">
            <v>397.95100000000002</v>
          </cell>
          <cell r="DE356">
            <v>92.447999999999993</v>
          </cell>
          <cell r="DF356">
            <v>94.456000000000003</v>
          </cell>
          <cell r="DG356">
            <v>37.537999999999997</v>
          </cell>
          <cell r="DH356">
            <v>27.373999999999999</v>
          </cell>
          <cell r="DI356">
            <v>48.677999999999997</v>
          </cell>
          <cell r="DJ356">
            <v>1694.625</v>
          </cell>
          <cell r="DL356">
            <v>0.173902</v>
          </cell>
          <cell r="DM356">
            <v>0.173902</v>
          </cell>
          <cell r="DN356">
            <v>0.788246</v>
          </cell>
          <cell r="DO356">
            <v>1.126215</v>
          </cell>
          <cell r="DP356">
            <v>1.0925590000000001</v>
          </cell>
          <cell r="DQ356">
            <v>1.9415899999999999</v>
          </cell>
          <cell r="DS356">
            <v>21.61</v>
          </cell>
          <cell r="DT356">
            <v>2591.9</v>
          </cell>
          <cell r="DU356">
            <v>3425.88</v>
          </cell>
          <cell r="DV356">
            <v>1045.03</v>
          </cell>
          <cell r="DW356">
            <v>994.78</v>
          </cell>
          <cell r="DX356">
            <v>664.5</v>
          </cell>
          <cell r="DY356">
            <v>479.38</v>
          </cell>
          <cell r="DZ356">
            <v>815.12</v>
          </cell>
          <cell r="EA356">
            <v>10038.200000000001</v>
          </cell>
          <cell r="EC356">
            <v>21.61</v>
          </cell>
          <cell r="ED356">
            <v>2591.9</v>
          </cell>
          <cell r="EE356">
            <v>3425.88</v>
          </cell>
          <cell r="EF356">
            <v>1045.03</v>
          </cell>
          <cell r="EG356">
            <v>994.78</v>
          </cell>
          <cell r="EH356">
            <v>664.5</v>
          </cell>
          <cell r="EI356">
            <v>479.38</v>
          </cell>
          <cell r="EJ356">
            <v>815.12</v>
          </cell>
          <cell r="EK356">
            <v>10038.200000000001</v>
          </cell>
          <cell r="EM356">
            <v>156.13499999999999</v>
          </cell>
          <cell r="EN356">
            <v>157.60599999999999</v>
          </cell>
          <cell r="ES356">
            <v>253.16</v>
          </cell>
          <cell r="ET356">
            <v>285.416</v>
          </cell>
          <cell r="EX356">
            <v>7702.84</v>
          </cell>
          <cell r="EY356">
            <v>8450.5840000000007</v>
          </cell>
          <cell r="FA356">
            <v>1.8360000000000001</v>
          </cell>
          <cell r="FB356">
            <v>2.0110000000000001</v>
          </cell>
          <cell r="FC356">
            <v>165.316</v>
          </cell>
          <cell r="FD356">
            <v>189.28800000000001</v>
          </cell>
          <cell r="FE356">
            <v>76.344999999999999</v>
          </cell>
          <cell r="FF356">
            <v>82.197999999999993</v>
          </cell>
          <cell r="FK356">
            <v>6598.353000000001</v>
          </cell>
          <cell r="FL356">
            <v>6689.9219999999996</v>
          </cell>
          <cell r="FM356">
            <v>6634.4409999999998</v>
          </cell>
          <cell r="FN356">
            <v>147.386</v>
          </cell>
          <cell r="FO356">
            <v>69.882999999999996</v>
          </cell>
          <cell r="FP356">
            <v>769.35599999999999</v>
          </cell>
          <cell r="FQ356">
            <v>5703.2969999999996</v>
          </cell>
          <cell r="FR356">
            <v>6689.9219999999996</v>
          </cell>
          <cell r="FS356">
            <v>0</v>
          </cell>
          <cell r="FU356">
            <v>0.33053199999999999</v>
          </cell>
          <cell r="FV356">
            <v>-2797.79</v>
          </cell>
          <cell r="FW356">
            <v>0</v>
          </cell>
          <cell r="FX356">
            <v>0</v>
          </cell>
          <cell r="FY356">
            <v>0</v>
          </cell>
          <cell r="FZ356">
            <v>106.6</v>
          </cell>
          <cell r="GA356">
            <v>0.22035399999999999</v>
          </cell>
          <cell r="GB356">
            <v>-1753.14</v>
          </cell>
          <cell r="GC356">
            <v>1.6527E-2</v>
          </cell>
          <cell r="GD356">
            <v>-131.49</v>
          </cell>
          <cell r="GE356">
            <v>0.27544299999999999</v>
          </cell>
          <cell r="GF356">
            <v>-2406.27</v>
          </cell>
          <cell r="GO356">
            <v>1.2500000000000001E-2</v>
          </cell>
          <cell r="GP356">
            <v>-268.97000000000003</v>
          </cell>
          <cell r="GQ356" t="str">
            <v>81-41-228</v>
          </cell>
          <cell r="GR356">
            <v>152</v>
          </cell>
          <cell r="GS356">
            <v>-200</v>
          </cell>
          <cell r="GV356">
            <v>0</v>
          </cell>
          <cell r="GW356">
            <v>0</v>
          </cell>
          <cell r="GX356">
            <v>-3066.76</v>
          </cell>
          <cell r="GY356">
            <v>-4490.8999999999996</v>
          </cell>
          <cell r="GZ356">
            <v>-7557.6600000000008</v>
          </cell>
          <cell r="HB356">
            <v>0</v>
          </cell>
          <cell r="HC356">
            <v>2480.54</v>
          </cell>
          <cell r="HE356">
            <v>0</v>
          </cell>
          <cell r="HY356" t="e">
            <v>#DIV/0!</v>
          </cell>
          <cell r="HZ356" t="e">
            <v>#DIV/0!</v>
          </cell>
          <cell r="IA356" t="e">
            <v>#DIV/0!</v>
          </cell>
        </row>
        <row r="358">
          <cell r="B358" t="str">
            <v>72-40-091</v>
          </cell>
          <cell r="C358" t="str">
            <v>XTO-GTH00105</v>
          </cell>
          <cell r="D358" t="str">
            <v>Mosites F1H</v>
          </cell>
          <cell r="E358">
            <v>9006</v>
          </cell>
          <cell r="F358">
            <v>10646</v>
          </cell>
          <cell r="H358">
            <v>2.9737</v>
          </cell>
          <cell r="I358">
            <v>2.9737</v>
          </cell>
          <cell r="J358">
            <v>1.0555000000000001</v>
          </cell>
          <cell r="K358">
            <v>0.23599999999999999</v>
          </cell>
          <cell r="L358">
            <v>0.32969999999999999</v>
          </cell>
          <cell r="M358">
            <v>0.1273</v>
          </cell>
          <cell r="N358">
            <v>0.1072</v>
          </cell>
          <cell r="O358">
            <v>0.17269999999999999</v>
          </cell>
          <cell r="P358">
            <v>5.0021000000000004</v>
          </cell>
          <cell r="Q358">
            <v>1.2742</v>
          </cell>
          <cell r="R358">
            <v>1202.7</v>
          </cell>
          <cell r="T358" t="str">
            <v>PriceTableXTXNGL</v>
          </cell>
          <cell r="Y358">
            <v>41443</v>
          </cell>
          <cell r="Z358">
            <v>14.65</v>
          </cell>
          <cell r="AB358">
            <v>8571.3799999999992</v>
          </cell>
          <cell r="AC358">
            <v>10173.16</v>
          </cell>
          <cell r="AE358" t="str">
            <v>Yes</v>
          </cell>
          <cell r="AG358" t="str">
            <v>Yes</v>
          </cell>
          <cell r="AI358">
            <v>0.9</v>
          </cell>
          <cell r="AK358">
            <v>26659.643</v>
          </cell>
          <cell r="AL358">
            <v>26659.643</v>
          </cell>
          <cell r="AM358">
            <v>9462.7070000000003</v>
          </cell>
          <cell r="AN358">
            <v>2115.7739999999999</v>
          </cell>
          <cell r="AO358">
            <v>2955.8069999999998</v>
          </cell>
          <cell r="AP358">
            <v>1141.2629999999999</v>
          </cell>
          <cell r="AQ358">
            <v>961.06299999999999</v>
          </cell>
          <cell r="AR358">
            <v>1548.28</v>
          </cell>
          <cell r="AS358">
            <v>71504.179999999993</v>
          </cell>
          <cell r="AU358">
            <v>25488.713</v>
          </cell>
          <cell r="AV358">
            <v>25488.713</v>
          </cell>
          <cell r="AW358">
            <v>9047.0920000000006</v>
          </cell>
          <cell r="AX358">
            <v>2022.846</v>
          </cell>
          <cell r="AY358">
            <v>2825.9839999999999</v>
          </cell>
          <cell r="AZ358">
            <v>1091.1369999999999</v>
          </cell>
          <cell r="BA358">
            <v>918.85199999999998</v>
          </cell>
          <cell r="BB358">
            <v>1480.277</v>
          </cell>
          <cell r="BC358">
            <v>68363.613999999987</v>
          </cell>
          <cell r="BE358">
            <v>179.81700000000001</v>
          </cell>
          <cell r="BF358">
            <v>21566.240000000002</v>
          </cell>
          <cell r="BG358">
            <v>9275.8520000000008</v>
          </cell>
          <cell r="BH358">
            <v>1874.078</v>
          </cell>
          <cell r="BI358">
            <v>3144.8029999999999</v>
          </cell>
          <cell r="BJ358">
            <v>1116.9100000000001</v>
          </cell>
          <cell r="BK358">
            <v>944.94100000000003</v>
          </cell>
          <cell r="BL358">
            <v>1554.0429999999999</v>
          </cell>
          <cell r="BM358">
            <v>39656.684000000001</v>
          </cell>
          <cell r="BO358">
            <v>179.81700000000001</v>
          </cell>
          <cell r="BP358">
            <v>21566.240000000002</v>
          </cell>
          <cell r="BQ358">
            <v>9275.8529999999992</v>
          </cell>
          <cell r="BR358">
            <v>1874.077</v>
          </cell>
          <cell r="BS358">
            <v>3144.8040000000001</v>
          </cell>
          <cell r="BT358">
            <v>1116.9090000000001</v>
          </cell>
          <cell r="BU358">
            <v>944.94200000000001</v>
          </cell>
          <cell r="BV358">
            <v>1554.0429999999999</v>
          </cell>
          <cell r="BW358">
            <v>39656.684999999998</v>
          </cell>
          <cell r="CI358">
            <v>161.83500000000001</v>
          </cell>
          <cell r="CJ358">
            <v>19409.616000000002</v>
          </cell>
          <cell r="CK358">
            <v>8348.2669999999998</v>
          </cell>
          <cell r="CL358">
            <v>1686.67</v>
          </cell>
          <cell r="CM358">
            <v>2830.3229999999999</v>
          </cell>
          <cell r="CN358">
            <v>1005.2190000000001</v>
          </cell>
          <cell r="CO358">
            <v>850.447</v>
          </cell>
          <cell r="CP358">
            <v>1398.6389999999999</v>
          </cell>
          <cell r="CQ358">
            <v>35691.016000000003</v>
          </cell>
          <cell r="CS358">
            <v>10.667999999999999</v>
          </cell>
          <cell r="CT358">
            <v>811.01400000000001</v>
          </cell>
          <cell r="CU358">
            <v>338.61799999999999</v>
          </cell>
          <cell r="CV358">
            <v>57.595999999999997</v>
          </cell>
          <cell r="CW358">
            <v>100.32299999999999</v>
          </cell>
          <cell r="CX358">
            <v>30.715</v>
          </cell>
          <cell r="CY358">
            <v>26.218</v>
          </cell>
          <cell r="CZ358">
            <v>38.006999999999998</v>
          </cell>
          <cell r="DB358">
            <v>10.74</v>
          </cell>
          <cell r="DC358">
            <v>1430.704</v>
          </cell>
          <cell r="DD358">
            <v>849.32500000000005</v>
          </cell>
          <cell r="DE358">
            <v>186.714</v>
          </cell>
          <cell r="DF358">
            <v>326.24200000000002</v>
          </cell>
          <cell r="DG358">
            <v>122.503</v>
          </cell>
          <cell r="DH358">
            <v>104.76600000000001</v>
          </cell>
          <cell r="DI358">
            <v>180.191</v>
          </cell>
          <cell r="DJ358">
            <v>3211.1850000000004</v>
          </cell>
          <cell r="DL358">
            <v>0.173902</v>
          </cell>
          <cell r="DM358">
            <v>0.173902</v>
          </cell>
          <cell r="DN358">
            <v>0.788246</v>
          </cell>
          <cell r="DO358">
            <v>1.126215</v>
          </cell>
          <cell r="DP358">
            <v>1.0925590000000001</v>
          </cell>
          <cell r="DQ358">
            <v>1.9415899999999999</v>
          </cell>
          <cell r="DS358">
            <v>31.27</v>
          </cell>
          <cell r="DT358">
            <v>3750.41</v>
          </cell>
          <cell r="DU358">
            <v>7311.65</v>
          </cell>
          <cell r="DV358">
            <v>2110.61</v>
          </cell>
          <cell r="DW358">
            <v>3435.88</v>
          </cell>
          <cell r="DX358">
            <v>2168.58</v>
          </cell>
          <cell r="DY358">
            <v>1834.69</v>
          </cell>
          <cell r="DZ358">
            <v>3017.31</v>
          </cell>
          <cell r="EA358">
            <v>23660.400000000001</v>
          </cell>
          <cell r="EC358">
            <v>28.14</v>
          </cell>
          <cell r="ED358">
            <v>3375.37</v>
          </cell>
          <cell r="EE358">
            <v>6580.49</v>
          </cell>
          <cell r="EF358">
            <v>1899.55</v>
          </cell>
          <cell r="EG358">
            <v>3092.29</v>
          </cell>
          <cell r="EH358">
            <v>1951.72</v>
          </cell>
          <cell r="EI358">
            <v>1651.22</v>
          </cell>
          <cell r="EJ358">
            <v>2715.58</v>
          </cell>
          <cell r="EK358">
            <v>21294.36</v>
          </cell>
          <cell r="EM358">
            <v>195.82400000000001</v>
          </cell>
          <cell r="EN358">
            <v>197.66900000000001</v>
          </cell>
          <cell r="EP358">
            <v>221.935</v>
          </cell>
          <cell r="EQ358">
            <v>225.67599999999999</v>
          </cell>
          <cell r="ES358">
            <v>40.858000000000004</v>
          </cell>
          <cell r="ET358">
            <v>47.293999999999997</v>
          </cell>
          <cell r="EX358">
            <v>8965.1419999999998</v>
          </cell>
          <cell r="EY358">
            <v>10598.706</v>
          </cell>
          <cell r="FA358">
            <v>2.137</v>
          </cell>
          <cell r="FB358">
            <v>2.5219999999999998</v>
          </cell>
          <cell r="FC358">
            <v>192.40799999999999</v>
          </cell>
          <cell r="FD358">
            <v>237.404</v>
          </cell>
          <cell r="FE358">
            <v>88.855999999999995</v>
          </cell>
          <cell r="FF358">
            <v>103.092</v>
          </cell>
          <cell r="FK358">
            <v>6964.1759999999995</v>
          </cell>
          <cell r="FL358">
            <v>7060.8220000000001</v>
          </cell>
          <cell r="FM358">
            <v>7002.2650000000003</v>
          </cell>
          <cell r="FN358">
            <v>155.55699999999999</v>
          </cell>
          <cell r="FO358">
            <v>73.757000000000005</v>
          </cell>
          <cell r="FP358">
            <v>812.01</v>
          </cell>
          <cell r="FQ358">
            <v>6019.4970000000003</v>
          </cell>
          <cell r="FR358">
            <v>7060.8220000000001</v>
          </cell>
          <cell r="FS358">
            <v>0</v>
          </cell>
          <cell r="FU358">
            <v>9.1578999999999994E-2</v>
          </cell>
          <cell r="FV358">
            <v>-943.77</v>
          </cell>
          <cell r="FW358">
            <v>0</v>
          </cell>
          <cell r="FX358">
            <v>0</v>
          </cell>
          <cell r="FY358">
            <v>0</v>
          </cell>
          <cell r="FZ358">
            <v>150.19999999999999</v>
          </cell>
          <cell r="GA358">
            <v>0.175231</v>
          </cell>
          <cell r="GB358">
            <v>-1578.13</v>
          </cell>
          <cell r="GC358">
            <v>5.7239999999999999E-3</v>
          </cell>
          <cell r="GD358">
            <v>-51.55</v>
          </cell>
          <cell r="GE358">
            <v>0.22894800000000001</v>
          </cell>
          <cell r="GF358">
            <v>-2061.91</v>
          </cell>
          <cell r="GO358">
            <v>1.2500000000000001E-2</v>
          </cell>
          <cell r="GP358">
            <v>-431.75</v>
          </cell>
          <cell r="GQ358" t="str">
            <v xml:space="preserve"> </v>
          </cell>
          <cell r="GR358">
            <v>0</v>
          </cell>
          <cell r="GS358">
            <v>0</v>
          </cell>
          <cell r="GV358">
            <v>0</v>
          </cell>
          <cell r="GW358">
            <v>0</v>
          </cell>
          <cell r="GX358">
            <v>-1375.52</v>
          </cell>
          <cell r="GY358">
            <v>-3691.59</v>
          </cell>
          <cell r="GZ358">
            <v>-5067.1100000000006</v>
          </cell>
          <cell r="HC358">
            <v>16227.25</v>
          </cell>
          <cell r="HE358">
            <v>2366.0400000000009</v>
          </cell>
        </row>
        <row r="359">
          <cell r="B359" t="str">
            <v>72-40-101</v>
          </cell>
          <cell r="C359" t="str">
            <v>XTO-GTH00105</v>
          </cell>
          <cell r="D359" t="str">
            <v>Hills of Bear Creek</v>
          </cell>
          <cell r="E359">
            <v>61275</v>
          </cell>
          <cell r="F359">
            <v>71095</v>
          </cell>
          <cell r="H359">
            <v>2.8986000000000001</v>
          </cell>
          <cell r="I359">
            <v>2.8986000000000001</v>
          </cell>
          <cell r="J359">
            <v>0.94340000000000002</v>
          </cell>
          <cell r="K359">
            <v>0.20050000000000001</v>
          </cell>
          <cell r="L359">
            <v>0.28610000000000002</v>
          </cell>
          <cell r="M359">
            <v>0.1066</v>
          </cell>
          <cell r="N359">
            <v>9.01E-2</v>
          </cell>
          <cell r="O359">
            <v>0.1401</v>
          </cell>
          <cell r="P359">
            <v>4.6654</v>
          </cell>
          <cell r="Q359">
            <v>1.0062</v>
          </cell>
          <cell r="R359">
            <v>1180.8</v>
          </cell>
          <cell r="T359" t="str">
            <v>PriceTableXTXNGL</v>
          </cell>
          <cell r="Y359">
            <v>41447</v>
          </cell>
          <cell r="Z359">
            <v>14.65</v>
          </cell>
          <cell r="AB359">
            <v>58322.845999999998</v>
          </cell>
          <cell r="AC359">
            <v>67937.33</v>
          </cell>
          <cell r="AE359" t="str">
            <v>Yes</v>
          </cell>
          <cell r="AG359" t="str">
            <v>Yes</v>
          </cell>
          <cell r="AI359">
            <v>0.9</v>
          </cell>
          <cell r="AK359">
            <v>176820.829</v>
          </cell>
          <cell r="AL359">
            <v>176820.829</v>
          </cell>
          <cell r="AM359">
            <v>57549.427000000003</v>
          </cell>
          <cell r="AN359">
            <v>12230.931</v>
          </cell>
          <cell r="AO359">
            <v>17452.715</v>
          </cell>
          <cell r="AP359">
            <v>6502.8289999999997</v>
          </cell>
          <cell r="AQ359">
            <v>5496.2939999999999</v>
          </cell>
          <cell r="AR359">
            <v>8546.4009999999998</v>
          </cell>
          <cell r="AS359">
            <v>461420.25500000006</v>
          </cell>
          <cell r="AU359">
            <v>169054.601</v>
          </cell>
          <cell r="AV359">
            <v>169054.601</v>
          </cell>
          <cell r="AW359">
            <v>55021.773000000001</v>
          </cell>
          <cell r="AX359">
            <v>11693.731</v>
          </cell>
          <cell r="AY359">
            <v>16686.166000000001</v>
          </cell>
          <cell r="AZ359">
            <v>6217.2150000000001</v>
          </cell>
          <cell r="BA359">
            <v>5254.8879999999999</v>
          </cell>
          <cell r="BB359">
            <v>8171.0309999999999</v>
          </cell>
          <cell r="BC359">
            <v>441154.00600000005</v>
          </cell>
          <cell r="BE359">
            <v>1192.6400000000001</v>
          </cell>
          <cell r="BF359">
            <v>143038.69</v>
          </cell>
          <cell r="BG359">
            <v>56413.027999999998</v>
          </cell>
          <cell r="BH359">
            <v>10833.725</v>
          </cell>
          <cell r="BI359">
            <v>18568.652999999998</v>
          </cell>
          <cell r="BJ359">
            <v>6364.0649999999996</v>
          </cell>
          <cell r="BK359">
            <v>5404.0940000000001</v>
          </cell>
          <cell r="BL359">
            <v>8578.2139999999999</v>
          </cell>
          <cell r="BM359">
            <v>250393.10900000003</v>
          </cell>
          <cell r="BO359">
            <v>1192.6400000000001</v>
          </cell>
          <cell r="BP359">
            <v>143038.69</v>
          </cell>
          <cell r="BQ359">
            <v>56413.029000000002</v>
          </cell>
          <cell r="BR359">
            <v>10833.725</v>
          </cell>
          <cell r="BS359">
            <v>18568.651999999998</v>
          </cell>
          <cell r="BT359">
            <v>6364.0649999999996</v>
          </cell>
          <cell r="BU359">
            <v>5404.0929999999998</v>
          </cell>
          <cell r="BV359">
            <v>8578.2139999999999</v>
          </cell>
          <cell r="BW359">
            <v>250393.10800000004</v>
          </cell>
          <cell r="CI359">
            <v>1073.376</v>
          </cell>
          <cell r="CJ359">
            <v>128734.821</v>
          </cell>
          <cell r="CK359">
            <v>50771.724999999999</v>
          </cell>
          <cell r="CL359">
            <v>9750.3529999999992</v>
          </cell>
          <cell r="CM359">
            <v>16711.788</v>
          </cell>
          <cell r="CN359">
            <v>5727.6589999999997</v>
          </cell>
          <cell r="CO359">
            <v>4863.6850000000004</v>
          </cell>
          <cell r="CP359">
            <v>7720.393</v>
          </cell>
          <cell r="CQ359">
            <v>225353.80000000002</v>
          </cell>
          <cell r="CS359">
            <v>70.754999999999995</v>
          </cell>
          <cell r="CT359">
            <v>5379.0709999999999</v>
          </cell>
          <cell r="CU359">
            <v>2059.3760000000002</v>
          </cell>
          <cell r="CV359">
            <v>332.95400000000001</v>
          </cell>
          <cell r="CW359">
            <v>592.36</v>
          </cell>
          <cell r="CX359">
            <v>175.01400000000001</v>
          </cell>
          <cell r="CY359">
            <v>149.93899999999999</v>
          </cell>
          <cell r="CZ359">
            <v>209.79499999999999</v>
          </cell>
          <cell r="DB359">
            <v>71.234999999999999</v>
          </cell>
          <cell r="DC359">
            <v>9489.1869999999999</v>
          </cell>
          <cell r="DD359">
            <v>5165.3459999999995</v>
          </cell>
          <cell r="DE359">
            <v>1079.364</v>
          </cell>
          <cell r="DF359">
            <v>1926.3119999999999</v>
          </cell>
          <cell r="DG359">
            <v>698.01099999999997</v>
          </cell>
          <cell r="DH359">
            <v>599.15200000000004</v>
          </cell>
          <cell r="DI359">
            <v>994.64400000000001</v>
          </cell>
          <cell r="DJ359">
            <v>20023.250999999997</v>
          </cell>
          <cell r="DL359">
            <v>0.173902</v>
          </cell>
          <cell r="DM359">
            <v>0.173902</v>
          </cell>
          <cell r="DN359">
            <v>0.788246</v>
          </cell>
          <cell r="DO359">
            <v>1.126215</v>
          </cell>
          <cell r="DP359">
            <v>1.0925590000000001</v>
          </cell>
          <cell r="DQ359">
            <v>1.9415899999999999</v>
          </cell>
          <cell r="DS359">
            <v>207.4</v>
          </cell>
          <cell r="DT359">
            <v>24874.71</v>
          </cell>
          <cell r="DU359">
            <v>44467.34</v>
          </cell>
          <cell r="DV359">
            <v>12201.1</v>
          </cell>
          <cell r="DW359">
            <v>20287.349999999999</v>
          </cell>
          <cell r="DX359">
            <v>12356.4</v>
          </cell>
          <cell r="DY359">
            <v>10492.53</v>
          </cell>
          <cell r="DZ359">
            <v>16655.37</v>
          </cell>
          <cell r="EA359">
            <v>141542.19999999998</v>
          </cell>
          <cell r="EC359">
            <v>186.66</v>
          </cell>
          <cell r="ED359">
            <v>22387.24</v>
          </cell>
          <cell r="EE359">
            <v>40020.61</v>
          </cell>
          <cell r="EF359">
            <v>10980.99</v>
          </cell>
          <cell r="EG359">
            <v>18258.62</v>
          </cell>
          <cell r="EH359">
            <v>11120.76</v>
          </cell>
          <cell r="EI359">
            <v>9443.2800000000007</v>
          </cell>
          <cell r="EJ359">
            <v>14989.83</v>
          </cell>
          <cell r="EK359">
            <v>127387.98999999999</v>
          </cell>
          <cell r="EM359">
            <v>1307.73</v>
          </cell>
          <cell r="EN359">
            <v>1320.0550000000001</v>
          </cell>
          <cell r="EP359">
            <v>1482.106</v>
          </cell>
          <cell r="EQ359">
            <v>1507.086</v>
          </cell>
          <cell r="ES359">
            <v>272.851</v>
          </cell>
          <cell r="ET359">
            <v>315.83299999999997</v>
          </cell>
          <cell r="EX359">
            <v>61002.148999999998</v>
          </cell>
          <cell r="EY359">
            <v>70779.167000000001</v>
          </cell>
          <cell r="FA359">
            <v>14.539</v>
          </cell>
          <cell r="FB359">
            <v>16.841999999999999</v>
          </cell>
          <cell r="FC359">
            <v>1309.213</v>
          </cell>
          <cell r="FD359">
            <v>1585.4090000000001</v>
          </cell>
          <cell r="FE359">
            <v>604.61199999999997</v>
          </cell>
          <cell r="FF359">
            <v>688.45899999999995</v>
          </cell>
          <cell r="FK359">
            <v>47928.775000000001</v>
          </cell>
          <cell r="FL359">
            <v>48593.911999999997</v>
          </cell>
          <cell r="FM359">
            <v>48190.908000000003</v>
          </cell>
          <cell r="FN359">
            <v>1070.576</v>
          </cell>
          <cell r="FO359">
            <v>507.613</v>
          </cell>
          <cell r="FP359">
            <v>5588.4080000000004</v>
          </cell>
          <cell r="FQ359">
            <v>41427.315999999999</v>
          </cell>
          <cell r="FR359">
            <v>48593.911999999997</v>
          </cell>
          <cell r="FS359">
            <v>0</v>
          </cell>
          <cell r="FU359">
            <v>9.1578999999999994E-2</v>
          </cell>
          <cell r="FV359">
            <v>-6302.57</v>
          </cell>
          <cell r="FW359">
            <v>0</v>
          </cell>
          <cell r="FX359">
            <v>0</v>
          </cell>
          <cell r="FY359">
            <v>0</v>
          </cell>
          <cell r="FZ359">
            <v>155</v>
          </cell>
          <cell r="GA359">
            <v>0.175231</v>
          </cell>
          <cell r="GB359">
            <v>-10737.28</v>
          </cell>
          <cell r="GC359">
            <v>5.7239999999999999E-3</v>
          </cell>
          <cell r="GD359">
            <v>-350.74</v>
          </cell>
          <cell r="GE359">
            <v>0.22894800000000001</v>
          </cell>
          <cell r="GF359">
            <v>-14028.79</v>
          </cell>
          <cell r="GO359">
            <v>1.2500000000000001E-2</v>
          </cell>
          <cell r="GP359">
            <v>-2726.38</v>
          </cell>
          <cell r="GQ359" t="str">
            <v xml:space="preserve"> </v>
          </cell>
          <cell r="GR359">
            <v>0</v>
          </cell>
          <cell r="GS359">
            <v>0</v>
          </cell>
          <cell r="GV359">
            <v>0</v>
          </cell>
          <cell r="GW359">
            <v>0</v>
          </cell>
          <cell r="GX359">
            <v>-9028.9500000000007</v>
          </cell>
          <cell r="GY359">
            <v>-25116.81</v>
          </cell>
          <cell r="GZ359">
            <v>-34145.760000000002</v>
          </cell>
          <cell r="HC359">
            <v>93242.229999999981</v>
          </cell>
          <cell r="HE359">
            <v>14154.209999999992</v>
          </cell>
        </row>
        <row r="361">
          <cell r="B361" t="str">
            <v>72-40-109</v>
          </cell>
          <cell r="C361" t="str">
            <v>XTO-PUR01242</v>
          </cell>
          <cell r="D361" t="str">
            <v>Anderson 1</v>
          </cell>
          <cell r="E361">
            <v>44660</v>
          </cell>
          <cell r="F361">
            <v>51976</v>
          </cell>
          <cell r="H361">
            <v>2.9441999999999999</v>
          </cell>
          <cell r="I361">
            <v>2.9441999999999999</v>
          </cell>
          <cell r="J361">
            <v>0.96189999999999998</v>
          </cell>
          <cell r="K361">
            <v>0.2044</v>
          </cell>
          <cell r="L361">
            <v>0.27700000000000002</v>
          </cell>
          <cell r="M361">
            <v>0.10059999999999999</v>
          </cell>
          <cell r="N361">
            <v>7.9500000000000001E-2</v>
          </cell>
          <cell r="O361">
            <v>0.15620000000000001</v>
          </cell>
          <cell r="P361">
            <v>4.7237999999999998</v>
          </cell>
          <cell r="Q361">
            <v>1.4135</v>
          </cell>
          <cell r="R361">
            <v>1184.5</v>
          </cell>
          <cell r="T361" t="str">
            <v>PriceTableXTXNGL</v>
          </cell>
          <cell r="Y361">
            <v>41332</v>
          </cell>
          <cell r="Z361">
            <v>14.65</v>
          </cell>
          <cell r="AB361">
            <v>42507.752999999997</v>
          </cell>
          <cell r="AC361">
            <v>49667.495999999999</v>
          </cell>
          <cell r="AE361" t="str">
            <v>Yes</v>
          </cell>
          <cell r="AG361" t="str">
            <v>Yes</v>
          </cell>
          <cell r="AI361">
            <v>0.95</v>
          </cell>
          <cell r="AK361">
            <v>130900.675</v>
          </cell>
          <cell r="AL361">
            <v>130900.675</v>
          </cell>
          <cell r="AM361">
            <v>42766.578000000001</v>
          </cell>
          <cell r="AN361">
            <v>9087.7309999999998</v>
          </cell>
          <cell r="AO361">
            <v>12315.565000000001</v>
          </cell>
          <cell r="AP361">
            <v>4472.7290000000003</v>
          </cell>
          <cell r="AQ361">
            <v>3534.6120000000001</v>
          </cell>
          <cell r="AR361">
            <v>6944.7340000000004</v>
          </cell>
          <cell r="AS361">
            <v>340923.299</v>
          </cell>
          <cell r="AU361">
            <v>125151.326</v>
          </cell>
          <cell r="AV361">
            <v>125151.326</v>
          </cell>
          <cell r="AW361">
            <v>40888.207999999999</v>
          </cell>
          <cell r="AX361">
            <v>8688.5849999999991</v>
          </cell>
          <cell r="AY361">
            <v>11774.647999999999</v>
          </cell>
          <cell r="AZ361">
            <v>4276.28</v>
          </cell>
          <cell r="BA361">
            <v>3379.366</v>
          </cell>
          <cell r="BB361">
            <v>6639.7110000000002</v>
          </cell>
          <cell r="BC361">
            <v>325949.45</v>
          </cell>
          <cell r="BE361">
            <v>882.91300000000001</v>
          </cell>
          <cell r="BF361">
            <v>105891.716</v>
          </cell>
          <cell r="BG361">
            <v>41922.088000000003</v>
          </cell>
          <cell r="BH361">
            <v>8049.59</v>
          </cell>
          <cell r="BI361">
            <v>13103.03</v>
          </cell>
          <cell r="BJ361">
            <v>4377.2849999999999</v>
          </cell>
          <cell r="BK361">
            <v>3475.319</v>
          </cell>
          <cell r="BL361">
            <v>6970.585</v>
          </cell>
          <cell r="BM361">
            <v>184672.52599999998</v>
          </cell>
          <cell r="BO361">
            <v>882.91300000000001</v>
          </cell>
          <cell r="BP361">
            <v>105891.716</v>
          </cell>
          <cell r="BQ361">
            <v>41922.089</v>
          </cell>
          <cell r="BR361">
            <v>8049.59</v>
          </cell>
          <cell r="BS361">
            <v>13103.031000000001</v>
          </cell>
          <cell r="BT361">
            <v>4377.2849999999999</v>
          </cell>
          <cell r="BU361">
            <v>3475.3180000000002</v>
          </cell>
          <cell r="BV361">
            <v>6970.5839999999998</v>
          </cell>
          <cell r="BW361">
            <v>184672.52599999998</v>
          </cell>
          <cell r="CI361">
            <v>838.76700000000005</v>
          </cell>
          <cell r="CJ361">
            <v>100597.13</v>
          </cell>
          <cell r="CK361">
            <v>39825.983999999997</v>
          </cell>
          <cell r="CL361">
            <v>7647.1109999999999</v>
          </cell>
          <cell r="CM361">
            <v>12447.879000000001</v>
          </cell>
          <cell r="CN361">
            <v>4158.4210000000003</v>
          </cell>
          <cell r="CO361">
            <v>3301.5529999999999</v>
          </cell>
          <cell r="CP361">
            <v>6622.0559999999996</v>
          </cell>
          <cell r="CQ361">
            <v>175438.90099999998</v>
          </cell>
          <cell r="CS361">
            <v>52.38</v>
          </cell>
          <cell r="CT361">
            <v>3982.1329999999998</v>
          </cell>
          <cell r="CU361">
            <v>1530.3789999999999</v>
          </cell>
          <cell r="CV361">
            <v>247.38900000000001</v>
          </cell>
          <cell r="CW361">
            <v>418</v>
          </cell>
          <cell r="CX361">
            <v>120.377</v>
          </cell>
          <cell r="CY361">
            <v>96.424000000000007</v>
          </cell>
          <cell r="CZ361">
            <v>170.47800000000001</v>
          </cell>
          <cell r="DB361">
            <v>52.734999999999999</v>
          </cell>
          <cell r="DC361">
            <v>7024.8559999999998</v>
          </cell>
          <cell r="DD361">
            <v>3838.5120000000002</v>
          </cell>
          <cell r="DE361">
            <v>801.98099999999999</v>
          </cell>
          <cell r="DF361">
            <v>1359.308</v>
          </cell>
          <cell r="DG361">
            <v>480.101</v>
          </cell>
          <cell r="DH361">
            <v>385.30900000000003</v>
          </cell>
          <cell r="DI361">
            <v>808.23900000000003</v>
          </cell>
          <cell r="DJ361">
            <v>14751.040999999999</v>
          </cell>
          <cell r="DL361">
            <v>0.173902</v>
          </cell>
          <cell r="DM361">
            <v>0.173902</v>
          </cell>
          <cell r="DN361">
            <v>0.788246</v>
          </cell>
          <cell r="DO361">
            <v>1.126215</v>
          </cell>
          <cell r="DP361">
            <v>1.0925590000000001</v>
          </cell>
          <cell r="DQ361">
            <v>1.9415899999999999</v>
          </cell>
          <cell r="DS361">
            <v>153.54</v>
          </cell>
          <cell r="DT361">
            <v>18414.78</v>
          </cell>
          <cell r="DU361">
            <v>33044.92</v>
          </cell>
          <cell r="DV361">
            <v>9065.57</v>
          </cell>
          <cell r="DW361">
            <v>14315.83</v>
          </cell>
          <cell r="DX361">
            <v>8498.89</v>
          </cell>
          <cell r="DY361">
            <v>6747.64</v>
          </cell>
          <cell r="DZ361">
            <v>13534.02</v>
          </cell>
          <cell r="EA361">
            <v>103775.19</v>
          </cell>
          <cell r="EC361">
            <v>145.86000000000001</v>
          </cell>
          <cell r="ED361">
            <v>17494.04</v>
          </cell>
          <cell r="EE361">
            <v>31392.67</v>
          </cell>
          <cell r="EF361">
            <v>8612.2900000000009</v>
          </cell>
          <cell r="EG361">
            <v>13600.04</v>
          </cell>
          <cell r="EH361">
            <v>8073.95</v>
          </cell>
          <cell r="EI361">
            <v>6410.26</v>
          </cell>
          <cell r="EJ361">
            <v>12857.32</v>
          </cell>
          <cell r="EK361">
            <v>98586.43</v>
          </cell>
          <cell r="EM361">
            <v>956.05200000000002</v>
          </cell>
          <cell r="EN361">
            <v>965.06299999999999</v>
          </cell>
          <cell r="EP361">
            <v>1083.5340000000001</v>
          </cell>
          <cell r="EQ361">
            <v>1101.797</v>
          </cell>
          <cell r="ES361">
            <v>199.476</v>
          </cell>
          <cell r="ET361">
            <v>230.899</v>
          </cell>
          <cell r="EX361">
            <v>44460.523999999998</v>
          </cell>
          <cell r="EY361">
            <v>51745.101000000002</v>
          </cell>
          <cell r="FA361">
            <v>10.597</v>
          </cell>
          <cell r="FB361">
            <v>12.313000000000001</v>
          </cell>
          <cell r="FC361">
            <v>954.20100000000002</v>
          </cell>
          <cell r="FD361">
            <v>1159.058</v>
          </cell>
          <cell r="FE361">
            <v>440.66199999999998</v>
          </cell>
          <cell r="FF361">
            <v>503.31700000000001</v>
          </cell>
          <cell r="FK361">
            <v>34927.200000000004</v>
          </cell>
          <cell r="FL361">
            <v>35411.906000000003</v>
          </cell>
          <cell r="FM361">
            <v>35118.224999999999</v>
          </cell>
          <cell r="FN361">
            <v>780.16200000000003</v>
          </cell>
          <cell r="FO361">
            <v>369.91300000000001</v>
          </cell>
          <cell r="FP361">
            <v>4072.4479999999999</v>
          </cell>
          <cell r="FQ361">
            <v>30189.383000000002</v>
          </cell>
          <cell r="FS361">
            <v>35411.906000000003</v>
          </cell>
          <cell r="FU361">
            <v>0.119141</v>
          </cell>
          <cell r="FV361">
            <v>-5994.42</v>
          </cell>
          <cell r="FW361">
            <v>0</v>
          </cell>
          <cell r="FX361">
            <v>0</v>
          </cell>
          <cell r="FY361">
            <v>0</v>
          </cell>
          <cell r="FZ361">
            <v>148.4</v>
          </cell>
          <cell r="GA361">
            <v>0.17871200000000001</v>
          </cell>
          <cell r="GB361">
            <v>-7981.28</v>
          </cell>
          <cell r="GC361">
            <v>5.9569999999999996E-3</v>
          </cell>
          <cell r="GD361">
            <v>-266.04000000000002</v>
          </cell>
          <cell r="GE361">
            <v>0.416995</v>
          </cell>
          <cell r="GF361">
            <v>-18623</v>
          </cell>
          <cell r="GL361">
            <v>-3489.78</v>
          </cell>
          <cell r="GN361">
            <v>-8675.94</v>
          </cell>
          <cell r="GO361">
            <v>1.2500000000000001E-2</v>
          </cell>
          <cell r="GP361">
            <v>-2122.6</v>
          </cell>
          <cell r="GQ361" t="str">
            <v xml:space="preserve"> </v>
          </cell>
          <cell r="GR361">
            <v>0</v>
          </cell>
          <cell r="GS361">
            <v>0</v>
          </cell>
          <cell r="GV361">
            <v>0</v>
          </cell>
          <cell r="GW361">
            <v>0</v>
          </cell>
          <cell r="GX361">
            <v>-47153.060000000005</v>
          </cell>
          <cell r="GY361">
            <v>0</v>
          </cell>
          <cell r="GZ361">
            <v>-47153.060000000005</v>
          </cell>
          <cell r="HB361">
            <v>118097.57</v>
          </cell>
          <cell r="HC361">
            <v>169530.94</v>
          </cell>
          <cell r="HE361">
            <v>5188.7600000000093</v>
          </cell>
          <cell r="HO361">
            <v>35412</v>
          </cell>
          <cell r="HP361">
            <v>35412</v>
          </cell>
          <cell r="HQ361">
            <v>0</v>
          </cell>
          <cell r="HR361">
            <v>118097.57</v>
          </cell>
          <cell r="HS361">
            <v>-8675.94</v>
          </cell>
          <cell r="HT361">
            <v>-3489.78</v>
          </cell>
          <cell r="HU361">
            <v>105931.85</v>
          </cell>
          <cell r="HV361">
            <v>0</v>
          </cell>
          <cell r="HW361">
            <v>105931.85</v>
          </cell>
          <cell r="HY361">
            <v>2.9914111035807074</v>
          </cell>
          <cell r="HZ361" t="e">
            <v>#DIV/0!</v>
          </cell>
          <cell r="IA361">
            <v>2.9914111035807074</v>
          </cell>
        </row>
        <row r="362">
          <cell r="B362" t="str">
            <v>81-40-158</v>
          </cell>
          <cell r="C362" t="str">
            <v>XTO-PUR01242WS</v>
          </cell>
          <cell r="D362" t="str">
            <v>Dulaney 1H</v>
          </cell>
          <cell r="E362">
            <v>0</v>
          </cell>
          <cell r="F362">
            <v>0</v>
          </cell>
          <cell r="H362">
            <v>2.8422999999999998</v>
          </cell>
          <cell r="I362">
            <v>2.8422999999999998</v>
          </cell>
          <cell r="J362">
            <v>0.88619999999999999</v>
          </cell>
          <cell r="K362">
            <v>0.25979999999999998</v>
          </cell>
          <cell r="L362">
            <v>0.17960000000000001</v>
          </cell>
          <cell r="M362">
            <v>9.3899999999999997E-2</v>
          </cell>
          <cell r="N362">
            <v>7.7600000000000002E-2</v>
          </cell>
          <cell r="O362">
            <v>0.1108</v>
          </cell>
          <cell r="P362">
            <v>4.4501999999999997</v>
          </cell>
          <cell r="Q362">
            <v>0.69479999999999997</v>
          </cell>
          <cell r="R362">
            <v>1178.7</v>
          </cell>
          <cell r="T362" t="str">
            <v>PriceTableXTXNGL</v>
          </cell>
          <cell r="Y362">
            <v>41332</v>
          </cell>
          <cell r="Z362">
            <v>14.65</v>
          </cell>
          <cell r="AB362">
            <v>0</v>
          </cell>
          <cell r="AC362">
            <v>0</v>
          </cell>
          <cell r="AE362" t="str">
            <v>Yes</v>
          </cell>
          <cell r="AG362" t="str">
            <v>Yes</v>
          </cell>
          <cell r="AI362">
            <v>0.95</v>
          </cell>
          <cell r="AK362">
            <v>0</v>
          </cell>
          <cell r="AL362">
            <v>0</v>
          </cell>
          <cell r="AM362">
            <v>0</v>
          </cell>
          <cell r="AN362">
            <v>0</v>
          </cell>
          <cell r="AO362">
            <v>0</v>
          </cell>
          <cell r="AP362">
            <v>0</v>
          </cell>
          <cell r="AQ362">
            <v>0</v>
          </cell>
          <cell r="AR362">
            <v>0</v>
          </cell>
          <cell r="AS362">
            <v>0</v>
          </cell>
          <cell r="AU362">
            <v>0</v>
          </cell>
          <cell r="AV362">
            <v>0</v>
          </cell>
          <cell r="AW362">
            <v>0</v>
          </cell>
          <cell r="AX362">
            <v>0</v>
          </cell>
          <cell r="AY362">
            <v>0</v>
          </cell>
          <cell r="AZ362">
            <v>0</v>
          </cell>
          <cell r="BA362">
            <v>0</v>
          </cell>
          <cell r="BB362">
            <v>0</v>
          </cell>
          <cell r="BC362">
            <v>0</v>
          </cell>
          <cell r="BE362">
            <v>0</v>
          </cell>
          <cell r="BF362">
            <v>0</v>
          </cell>
          <cell r="BG362">
            <v>0</v>
          </cell>
          <cell r="BH362">
            <v>0</v>
          </cell>
          <cell r="BI362">
            <v>0</v>
          </cell>
          <cell r="BJ362">
            <v>0</v>
          </cell>
          <cell r="BK362">
            <v>0</v>
          </cell>
          <cell r="BL362">
            <v>0</v>
          </cell>
          <cell r="BM362">
            <v>0</v>
          </cell>
          <cell r="BO362">
            <v>0</v>
          </cell>
          <cell r="BP362">
            <v>0</v>
          </cell>
          <cell r="BQ362">
            <v>0</v>
          </cell>
          <cell r="BR362">
            <v>0</v>
          </cell>
          <cell r="BS362">
            <v>0</v>
          </cell>
          <cell r="BT362">
            <v>0</v>
          </cell>
          <cell r="BU362">
            <v>0</v>
          </cell>
          <cell r="BV362">
            <v>0</v>
          </cell>
          <cell r="BW362">
            <v>0</v>
          </cell>
          <cell r="CI362">
            <v>0</v>
          </cell>
          <cell r="CJ362">
            <v>0</v>
          </cell>
          <cell r="CK362">
            <v>0</v>
          </cell>
          <cell r="CL362">
            <v>0</v>
          </cell>
          <cell r="CM362">
            <v>0</v>
          </cell>
          <cell r="CN362">
            <v>0</v>
          </cell>
          <cell r="CO362">
            <v>0</v>
          </cell>
          <cell r="CP362">
            <v>0</v>
          </cell>
          <cell r="CQ362">
            <v>0</v>
          </cell>
          <cell r="CS362">
            <v>0</v>
          </cell>
          <cell r="CT362">
            <v>0</v>
          </cell>
          <cell r="CU362">
            <v>0</v>
          </cell>
          <cell r="CV362">
            <v>0</v>
          </cell>
          <cell r="CW362">
            <v>0</v>
          </cell>
          <cell r="CX362">
            <v>0</v>
          </cell>
          <cell r="CY362">
            <v>0</v>
          </cell>
          <cell r="CZ362">
            <v>0</v>
          </cell>
          <cell r="DB362">
            <v>0</v>
          </cell>
          <cell r="DC362">
            <v>0</v>
          </cell>
          <cell r="DD362">
            <v>0</v>
          </cell>
          <cell r="DE362">
            <v>0</v>
          </cell>
          <cell r="DF362">
            <v>0</v>
          </cell>
          <cell r="DG362">
            <v>0</v>
          </cell>
          <cell r="DH362">
            <v>0</v>
          </cell>
          <cell r="DI362">
            <v>0</v>
          </cell>
          <cell r="DJ362">
            <v>0</v>
          </cell>
          <cell r="DL362">
            <v>0.173902</v>
          </cell>
          <cell r="DM362">
            <v>0.173902</v>
          </cell>
          <cell r="DN362">
            <v>0.788246</v>
          </cell>
          <cell r="DO362">
            <v>1.126215</v>
          </cell>
          <cell r="DP362">
            <v>1.0925590000000001</v>
          </cell>
          <cell r="DQ362">
            <v>1.9415899999999999</v>
          </cell>
          <cell r="DS362">
            <v>0</v>
          </cell>
          <cell r="DT362">
            <v>0</v>
          </cell>
          <cell r="DU362">
            <v>0</v>
          </cell>
          <cell r="DV362">
            <v>0</v>
          </cell>
          <cell r="DW362">
            <v>0</v>
          </cell>
          <cell r="DX362">
            <v>0</v>
          </cell>
          <cell r="DY362">
            <v>0</v>
          </cell>
          <cell r="DZ362">
            <v>0</v>
          </cell>
          <cell r="EA362">
            <v>0</v>
          </cell>
          <cell r="EC362">
            <v>0</v>
          </cell>
          <cell r="ED362">
            <v>0</v>
          </cell>
          <cell r="EE362">
            <v>0</v>
          </cell>
          <cell r="EF362">
            <v>0</v>
          </cell>
          <cell r="EG362">
            <v>0</v>
          </cell>
          <cell r="EH362">
            <v>0</v>
          </cell>
          <cell r="EI362">
            <v>0</v>
          </cell>
          <cell r="EJ362">
            <v>0</v>
          </cell>
          <cell r="EK362">
            <v>0</v>
          </cell>
          <cell r="EM362">
            <v>0</v>
          </cell>
          <cell r="EN362">
            <v>0</v>
          </cell>
          <cell r="ES362">
            <v>0</v>
          </cell>
          <cell r="ET362">
            <v>0</v>
          </cell>
          <cell r="EX362">
            <v>0</v>
          </cell>
          <cell r="EY362">
            <v>0</v>
          </cell>
          <cell r="FA362">
            <v>0</v>
          </cell>
          <cell r="FB362">
            <v>0</v>
          </cell>
          <cell r="FC362">
            <v>0</v>
          </cell>
          <cell r="FD362">
            <v>0</v>
          </cell>
          <cell r="FE362">
            <v>0</v>
          </cell>
          <cell r="FF362">
            <v>0</v>
          </cell>
          <cell r="FK362">
            <v>0</v>
          </cell>
          <cell r="FL362">
            <v>0</v>
          </cell>
          <cell r="FM362">
            <v>0</v>
          </cell>
          <cell r="FN362">
            <v>0</v>
          </cell>
          <cell r="FO362">
            <v>0</v>
          </cell>
          <cell r="FP362">
            <v>0</v>
          </cell>
          <cell r="FQ362">
            <v>0</v>
          </cell>
          <cell r="FS362">
            <v>0</v>
          </cell>
          <cell r="FU362">
            <v>0.119141</v>
          </cell>
          <cell r="FV362">
            <v>0</v>
          </cell>
          <cell r="FW362">
            <v>0</v>
          </cell>
          <cell r="FX362">
            <v>0</v>
          </cell>
          <cell r="FY362">
            <v>-75</v>
          </cell>
          <cell r="FZ362">
            <v>171.4</v>
          </cell>
          <cell r="GA362">
            <v>0.17871200000000001</v>
          </cell>
          <cell r="GB362">
            <v>0</v>
          </cell>
          <cell r="GC362">
            <v>5.9569999999999996E-3</v>
          </cell>
          <cell r="GD362">
            <v>0</v>
          </cell>
          <cell r="GE362">
            <v>0.416995</v>
          </cell>
          <cell r="GF362">
            <v>0</v>
          </cell>
          <cell r="GL362">
            <v>0</v>
          </cell>
          <cell r="GN362">
            <v>0</v>
          </cell>
          <cell r="GO362">
            <v>1.2500000000000001E-2</v>
          </cell>
          <cell r="GP362">
            <v>0</v>
          </cell>
          <cell r="GQ362" t="str">
            <v xml:space="preserve"> </v>
          </cell>
          <cell r="GR362">
            <v>0</v>
          </cell>
          <cell r="GS362">
            <v>0</v>
          </cell>
          <cell r="GV362">
            <v>0</v>
          </cell>
          <cell r="GW362">
            <v>0</v>
          </cell>
          <cell r="GX362">
            <v>-75</v>
          </cell>
          <cell r="GY362">
            <v>0</v>
          </cell>
          <cell r="GZ362">
            <v>-75</v>
          </cell>
          <cell r="HB362">
            <v>0</v>
          </cell>
          <cell r="HC362">
            <v>-75</v>
          </cell>
          <cell r="HE362">
            <v>0</v>
          </cell>
          <cell r="HO362">
            <v>0</v>
          </cell>
          <cell r="HP362">
            <v>0</v>
          </cell>
          <cell r="HQ362">
            <v>0</v>
          </cell>
          <cell r="HR362">
            <v>0</v>
          </cell>
          <cell r="HS362">
            <v>0</v>
          </cell>
          <cell r="HT362">
            <v>0</v>
          </cell>
          <cell r="HU362">
            <v>0</v>
          </cell>
          <cell r="HV362">
            <v>0</v>
          </cell>
          <cell r="HW362">
            <v>0</v>
          </cell>
          <cell r="HY362" t="e">
            <v>#DIV/0!</v>
          </cell>
          <cell r="HZ362" t="e">
            <v>#DIV/0!</v>
          </cell>
          <cell r="IA362" t="e">
            <v>#DIV/0!</v>
          </cell>
        </row>
        <row r="364">
          <cell r="B364" t="str">
            <v>78-0010-24</v>
          </cell>
          <cell r="C364" t="str">
            <v>XTO-SLS01291</v>
          </cell>
          <cell r="D364" t="str">
            <v>Honkin Onken GLS</v>
          </cell>
          <cell r="GQ364" t="str">
            <v>78-0010-24</v>
          </cell>
          <cell r="GR364">
            <v>0</v>
          </cell>
          <cell r="GS364">
            <v>-200</v>
          </cell>
          <cell r="GV364">
            <v>0</v>
          </cell>
          <cell r="GW364">
            <v>0</v>
          </cell>
          <cell r="GX364">
            <v>0</v>
          </cell>
          <cell r="GY364">
            <v>-200</v>
          </cell>
          <cell r="GZ364">
            <v>-200</v>
          </cell>
        </row>
      </sheetData>
      <sheetData sheetId="1">
        <row r="1">
          <cell r="B1" t="str">
            <v>ETC Godley Plant Cascade</v>
          </cell>
        </row>
        <row r="3">
          <cell r="B3">
            <v>1</v>
          </cell>
          <cell r="C3">
            <v>2</v>
          </cell>
          <cell r="D3">
            <v>3</v>
          </cell>
          <cell r="E3">
            <v>4</v>
          </cell>
          <cell r="F3">
            <v>5</v>
          </cell>
          <cell r="G3">
            <v>6</v>
          </cell>
          <cell r="H3">
            <v>7</v>
          </cell>
          <cell r="I3">
            <v>8</v>
          </cell>
          <cell r="J3">
            <v>9</v>
          </cell>
          <cell r="K3">
            <v>10</v>
          </cell>
          <cell r="L3">
            <v>11</v>
          </cell>
          <cell r="M3">
            <v>12</v>
          </cell>
          <cell r="N3">
            <v>13</v>
          </cell>
          <cell r="O3">
            <v>14</v>
          </cell>
          <cell r="P3">
            <v>15</v>
          </cell>
          <cell r="Q3">
            <v>16</v>
          </cell>
          <cell r="R3">
            <v>17</v>
          </cell>
          <cell r="S3">
            <v>18</v>
          </cell>
          <cell r="T3">
            <v>19</v>
          </cell>
          <cell r="U3">
            <v>20</v>
          </cell>
          <cell r="V3">
            <v>21</v>
          </cell>
          <cell r="W3">
            <v>22</v>
          </cell>
          <cell r="X3">
            <v>23</v>
          </cell>
          <cell r="Y3">
            <v>24</v>
          </cell>
          <cell r="Z3">
            <v>25</v>
          </cell>
          <cell r="AA3">
            <v>26</v>
          </cell>
          <cell r="AB3">
            <v>27</v>
          </cell>
          <cell r="AC3">
            <v>28</v>
          </cell>
          <cell r="AD3">
            <v>29</v>
          </cell>
          <cell r="AE3">
            <v>30</v>
          </cell>
          <cell r="AF3">
            <v>31</v>
          </cell>
          <cell r="AG3">
            <v>32</v>
          </cell>
          <cell r="AH3">
            <v>33</v>
          </cell>
          <cell r="AI3">
            <v>34</v>
          </cell>
          <cell r="AJ3">
            <v>35</v>
          </cell>
          <cell r="AK3">
            <v>36</v>
          </cell>
          <cell r="AL3">
            <v>37</v>
          </cell>
          <cell r="AM3">
            <v>38</v>
          </cell>
          <cell r="AN3">
            <v>39</v>
          </cell>
          <cell r="AO3">
            <v>40</v>
          </cell>
          <cell r="AP3">
            <v>41</v>
          </cell>
          <cell r="AQ3">
            <v>42</v>
          </cell>
          <cell r="AR3">
            <v>43</v>
          </cell>
          <cell r="AS3">
            <v>44</v>
          </cell>
          <cell r="AT3">
            <v>45</v>
          </cell>
          <cell r="AU3">
            <v>46</v>
          </cell>
          <cell r="AV3">
            <v>47</v>
          </cell>
          <cell r="AW3">
            <v>48</v>
          </cell>
          <cell r="AX3">
            <v>49</v>
          </cell>
          <cell r="AY3">
            <v>50</v>
          </cell>
          <cell r="AZ3">
            <v>51</v>
          </cell>
          <cell r="BA3">
            <v>52</v>
          </cell>
          <cell r="BB3">
            <v>53</v>
          </cell>
          <cell r="BC3">
            <v>54</v>
          </cell>
          <cell r="BD3">
            <v>55</v>
          </cell>
          <cell r="BE3">
            <v>56</v>
          </cell>
          <cell r="BF3">
            <v>57</v>
          </cell>
          <cell r="BG3">
            <v>58</v>
          </cell>
          <cell r="BH3">
            <v>59</v>
          </cell>
          <cell r="BI3">
            <v>60</v>
          </cell>
          <cell r="BJ3">
            <v>61</v>
          </cell>
          <cell r="BK3">
            <v>62</v>
          </cell>
          <cell r="BL3">
            <v>63</v>
          </cell>
          <cell r="BM3">
            <v>64</v>
          </cell>
          <cell r="BN3">
            <v>65</v>
          </cell>
          <cell r="BO3">
            <v>66</v>
          </cell>
          <cell r="BP3">
            <v>67</v>
          </cell>
          <cell r="BQ3">
            <v>68</v>
          </cell>
          <cell r="BR3">
            <v>69</v>
          </cell>
          <cell r="BS3">
            <v>70</v>
          </cell>
          <cell r="BT3">
            <v>71</v>
          </cell>
          <cell r="BU3">
            <v>72</v>
          </cell>
          <cell r="BV3">
            <v>73</v>
          </cell>
          <cell r="BW3">
            <v>74</v>
          </cell>
          <cell r="BX3">
            <v>75</v>
          </cell>
          <cell r="BY3">
            <v>76</v>
          </cell>
          <cell r="BZ3">
            <v>77</v>
          </cell>
          <cell r="CA3">
            <v>78</v>
          </cell>
          <cell r="CB3">
            <v>79</v>
          </cell>
          <cell r="CC3">
            <v>80</v>
          </cell>
          <cell r="CD3">
            <v>81</v>
          </cell>
          <cell r="CE3">
            <v>82</v>
          </cell>
          <cell r="CF3">
            <v>83</v>
          </cell>
          <cell r="CG3">
            <v>84</v>
          </cell>
          <cell r="CH3">
            <v>85</v>
          </cell>
          <cell r="CI3">
            <v>86</v>
          </cell>
          <cell r="CJ3">
            <v>87</v>
          </cell>
          <cell r="CK3">
            <v>88</v>
          </cell>
          <cell r="CL3">
            <v>89</v>
          </cell>
          <cell r="CM3">
            <v>90</v>
          </cell>
          <cell r="CN3">
            <v>91</v>
          </cell>
          <cell r="CO3">
            <v>92</v>
          </cell>
          <cell r="CP3">
            <v>93</v>
          </cell>
          <cell r="CQ3">
            <v>94</v>
          </cell>
          <cell r="CR3">
            <v>95</v>
          </cell>
          <cell r="CS3">
            <v>96</v>
          </cell>
          <cell r="CT3">
            <v>97</v>
          </cell>
          <cell r="CU3">
            <v>98</v>
          </cell>
          <cell r="CV3">
            <v>99</v>
          </cell>
          <cell r="CW3">
            <v>100</v>
          </cell>
          <cell r="CX3">
            <v>101</v>
          </cell>
          <cell r="CY3">
            <v>102</v>
          </cell>
          <cell r="CZ3">
            <v>103</v>
          </cell>
          <cell r="DA3">
            <v>104</v>
          </cell>
          <cell r="DB3">
            <v>105</v>
          </cell>
          <cell r="DC3">
            <v>106</v>
          </cell>
          <cell r="DD3">
            <v>107</v>
          </cell>
          <cell r="DE3">
            <v>108</v>
          </cell>
          <cell r="DF3">
            <v>109</v>
          </cell>
          <cell r="DG3">
            <v>110</v>
          </cell>
          <cell r="DH3">
            <v>111</v>
          </cell>
          <cell r="DI3">
            <v>112</v>
          </cell>
          <cell r="DJ3">
            <v>113</v>
          </cell>
          <cell r="DK3">
            <v>114</v>
          </cell>
          <cell r="DL3">
            <v>115</v>
          </cell>
          <cell r="DM3">
            <v>116</v>
          </cell>
          <cell r="DN3">
            <v>117</v>
          </cell>
          <cell r="DO3">
            <v>118</v>
          </cell>
        </row>
        <row r="4">
          <cell r="D4">
            <v>41426</v>
          </cell>
          <cell r="Q4" t="str">
            <v>Theoretical GPM's Based on Analysis</v>
          </cell>
          <cell r="AA4" t="str">
            <v>Total Theoretical Gallons</v>
          </cell>
          <cell r="AK4" t="str">
            <v>Total Allocated ETC Cascade Gallons</v>
          </cell>
          <cell r="AW4" t="str">
            <v>Allocated Total Gallons Times Producer's Percent</v>
          </cell>
          <cell r="BG4" t="str">
            <v>Allocated Mcf Shrinkage</v>
          </cell>
          <cell r="BQ4" t="str">
            <v>Allocated Cascade MMBtu Shrinkage</v>
          </cell>
        </row>
        <row r="5">
          <cell r="B5" t="str">
            <v>Meter Number</v>
          </cell>
          <cell r="C5" t="str">
            <v>Producer-Contract</v>
          </cell>
          <cell r="D5" t="str">
            <v>Meter Description</v>
          </cell>
          <cell r="E5" t="str">
            <v>Goforth Cascade Mcf</v>
          </cell>
          <cell r="F5" t="str">
            <v>Goforth Cascade Mmbtu</v>
          </cell>
          <cell r="G5" t="str">
            <v>Veale Cascade Mcf</v>
          </cell>
          <cell r="H5" t="str">
            <v>Veale Cascade Mmbtu</v>
          </cell>
          <cell r="K5" t="str">
            <v>Net Delivered Cascade Mcf</v>
          </cell>
          <cell r="L5" t="str">
            <v>Net Delivered  Cascade Mmbtu</v>
          </cell>
          <cell r="N5" t="str">
            <v>Cascade Plant Inlet Mcf</v>
          </cell>
          <cell r="O5" t="str">
            <v>Cascade Plant Inlet Mmbtu</v>
          </cell>
          <cell r="Q5" t="str">
            <v>Methane</v>
          </cell>
          <cell r="R5" t="str">
            <v>Ethane</v>
          </cell>
          <cell r="S5" t="str">
            <v>Propane</v>
          </cell>
          <cell r="T5" t="str">
            <v>Iso Butane</v>
          </cell>
          <cell r="U5" t="str">
            <v>Normal Butane</v>
          </cell>
          <cell r="V5" t="str">
            <v>Iso Pentane</v>
          </cell>
          <cell r="W5" t="str">
            <v>Normal Pentane</v>
          </cell>
          <cell r="X5" t="str">
            <v>Hexanes</v>
          </cell>
          <cell r="Y5" t="str">
            <v>Total</v>
          </cell>
          <cell r="AA5" t="str">
            <v>Methane</v>
          </cell>
          <cell r="AB5" t="str">
            <v>Ethane</v>
          </cell>
          <cell r="AC5" t="str">
            <v>Propane</v>
          </cell>
          <cell r="AD5" t="str">
            <v>Iso Butane</v>
          </cell>
          <cell r="AE5" t="str">
            <v>Normal Butane</v>
          </cell>
          <cell r="AF5" t="str">
            <v>Iso Pentane</v>
          </cell>
          <cell r="AG5" t="str">
            <v>Normal Pentane</v>
          </cell>
          <cell r="AH5" t="str">
            <v>Hexanes</v>
          </cell>
          <cell r="AI5" t="str">
            <v>Total</v>
          </cell>
          <cell r="AK5" t="str">
            <v>Methane</v>
          </cell>
          <cell r="AL5" t="str">
            <v>Ethane</v>
          </cell>
          <cell r="AM5" t="str">
            <v>Propane</v>
          </cell>
          <cell r="AN5" t="str">
            <v>Iso Butane</v>
          </cell>
          <cell r="AO5" t="str">
            <v>Normal Butane</v>
          </cell>
          <cell r="AP5" t="str">
            <v>Iso Pentane</v>
          </cell>
          <cell r="AQ5" t="str">
            <v>Normal Pentane</v>
          </cell>
          <cell r="AR5" t="str">
            <v>Hexanes</v>
          </cell>
          <cell r="AS5" t="str">
            <v>Total</v>
          </cell>
          <cell r="AU5" t="str">
            <v>Producer NGL  Percent</v>
          </cell>
          <cell r="AW5" t="str">
            <v>Methane</v>
          </cell>
          <cell r="AX5" t="str">
            <v>Ethane</v>
          </cell>
          <cell r="AY5" t="str">
            <v>Propane</v>
          </cell>
          <cell r="AZ5" t="str">
            <v>Iso Butane</v>
          </cell>
          <cell r="BA5" t="str">
            <v>Normal Butane</v>
          </cell>
          <cell r="BB5" t="str">
            <v>Iso Pentane</v>
          </cell>
          <cell r="BC5" t="str">
            <v>Normal Pentane</v>
          </cell>
          <cell r="BD5" t="str">
            <v>Hexanes</v>
          </cell>
          <cell r="BE5" t="str">
            <v>Total</v>
          </cell>
          <cell r="BG5" t="str">
            <v>Methane</v>
          </cell>
          <cell r="BH5" t="str">
            <v>Ethane</v>
          </cell>
          <cell r="BI5" t="str">
            <v>Propane</v>
          </cell>
          <cell r="BJ5" t="str">
            <v>Iso Butane</v>
          </cell>
          <cell r="BK5" t="str">
            <v>Normal Butane</v>
          </cell>
          <cell r="BL5" t="str">
            <v>Iso Pentane</v>
          </cell>
          <cell r="BM5" t="str">
            <v>Normal Pentane</v>
          </cell>
          <cell r="BN5" t="str">
            <v>Hexanes</v>
          </cell>
          <cell r="BO5" t="str">
            <v>Total Mcf Shrinkage</v>
          </cell>
          <cell r="BQ5" t="str">
            <v>Methane</v>
          </cell>
          <cell r="BR5" t="str">
            <v>Ethane</v>
          </cell>
          <cell r="BS5" t="str">
            <v>Propane</v>
          </cell>
          <cell r="BT5" t="str">
            <v>Iso Butane</v>
          </cell>
          <cell r="BU5" t="str">
            <v>Normal Butane</v>
          </cell>
          <cell r="BV5" t="str">
            <v>Iso Pentane</v>
          </cell>
          <cell r="BW5" t="str">
            <v>Normal Pentane</v>
          </cell>
          <cell r="BX5" t="str">
            <v>Hexanes</v>
          </cell>
          <cell r="BY5" t="str">
            <v>Total MMBtu Shrinkage</v>
          </cell>
          <cell r="CA5" t="str">
            <v>Cascade Plant Fuel Mcf</v>
          </cell>
          <cell r="CB5" t="str">
            <v>Cascade Plant Fuel MMBtu</v>
          </cell>
          <cell r="CD5" t="str">
            <v>Theoretical Residue MMBTU</v>
          </cell>
          <cell r="CE5" t="str">
            <v>Cascade Residue MMBTU Dry</v>
          </cell>
          <cell r="CF5" t="str">
            <v>Allocated Cascade Residue MCF</v>
          </cell>
          <cell r="CH5" t="str">
            <v>Processing Rate per MMBTU</v>
          </cell>
          <cell r="CI5" t="str">
            <v>Cascade Processing Fee Value</v>
          </cell>
          <cell r="CK5" t="str">
            <v>Cascade BP Keepwhole Mcf</v>
          </cell>
          <cell r="CL5" t="str">
            <v>Cascade BP Keepwhole MMBTU Dry</v>
          </cell>
          <cell r="CM5" t="str">
            <v>Residue Value Booked</v>
          </cell>
          <cell r="CN5" t="str">
            <v>NTG Residue Gathering Value</v>
          </cell>
          <cell r="CO5" t="str">
            <v>Net Residue Value Paid</v>
          </cell>
          <cell r="CQ5" t="str">
            <v>Liquids Price Table Name</v>
          </cell>
          <cell r="CS5" t="str">
            <v xml:space="preserve"> Liquids Gross Value Ethane</v>
          </cell>
          <cell r="CT5" t="str">
            <v xml:space="preserve"> Liquids Gross Value Propane</v>
          </cell>
          <cell r="CU5" t="str">
            <v xml:space="preserve"> Liquids Gross Value Iso Butane</v>
          </cell>
          <cell r="CV5" t="str">
            <v xml:space="preserve"> Liquids Gross Value Normal Butane</v>
          </cell>
          <cell r="CW5" t="str">
            <v xml:space="preserve"> Liquids Gross Value Iso Pentane</v>
          </cell>
          <cell r="CX5" t="str">
            <v xml:space="preserve"> Liquids Gross Value Normal Pentane</v>
          </cell>
          <cell r="CY5" t="str">
            <v xml:space="preserve"> Liquids Gross Value Hexanes</v>
          </cell>
          <cell r="CZ5" t="str">
            <v>Total Liquids Gross Value</v>
          </cell>
          <cell r="DB5" t="str">
            <v>Producers Share Ethane</v>
          </cell>
          <cell r="DC5" t="str">
            <v>Producers Share Propane</v>
          </cell>
          <cell r="DD5" t="str">
            <v>Producers Share Iso Butane</v>
          </cell>
          <cell r="DE5" t="str">
            <v>Producers Share Normal Butane</v>
          </cell>
          <cell r="DF5" t="str">
            <v>Producers Share Iso Pentane</v>
          </cell>
          <cell r="DG5" t="str">
            <v>Producers Share Normal Pentane</v>
          </cell>
          <cell r="DH5" t="str">
            <v>Producers Share Hexanes</v>
          </cell>
          <cell r="DI5" t="str">
            <v>Total Producers Share</v>
          </cell>
          <cell r="DK5" t="str">
            <v>NGL Delivery Rate</v>
          </cell>
          <cell r="DL5" t="str">
            <v>NGL Delivery Value Credit</v>
          </cell>
        </row>
        <row r="6">
          <cell r="B6" t="str">
            <v>PLANT INLETS</v>
          </cell>
          <cell r="BH6">
            <v>3.7488E-2</v>
          </cell>
          <cell r="BI6">
            <v>3.6391E-2</v>
          </cell>
          <cell r="BJ6">
            <v>3.0637000000000001E-2</v>
          </cell>
          <cell r="BK6">
            <v>3.1801000000000003E-2</v>
          </cell>
          <cell r="BL6">
            <v>2.7414000000000001E-2</v>
          </cell>
          <cell r="BM6">
            <v>2.7657999999999999E-2</v>
          </cell>
          <cell r="BN6">
            <v>2.4379999999999999E-2</v>
          </cell>
          <cell r="BR6">
            <v>6.6339999999999996E-2</v>
          </cell>
          <cell r="BS6">
            <v>9.1563000000000005E-2</v>
          </cell>
          <cell r="BT6">
            <v>9.9629999999999996E-2</v>
          </cell>
          <cell r="BU6">
            <v>0.10374</v>
          </cell>
          <cell r="BV6">
            <v>0.11526500000000001</v>
          </cell>
          <cell r="BW6">
            <v>0.11526500000000001</v>
          </cell>
          <cell r="BX6">
            <v>0.11526500000000001</v>
          </cell>
        </row>
        <row r="8">
          <cell r="B8" t="str">
            <v>9785-00</v>
          </cell>
          <cell r="C8" t="str">
            <v>Goforth By-Pass</v>
          </cell>
          <cell r="D8" t="str">
            <v>Goforth Cascade By-Pass to ETC</v>
          </cell>
          <cell r="E8">
            <v>180454</v>
          </cell>
          <cell r="F8">
            <v>217358</v>
          </cell>
          <cell r="R8">
            <v>3.2566999999999999</v>
          </cell>
          <cell r="S8">
            <v>1.1679999999999999</v>
          </cell>
          <cell r="T8">
            <v>0.23430000000000001</v>
          </cell>
          <cell r="U8">
            <v>0.3639</v>
          </cell>
          <cell r="V8">
            <v>0.1268</v>
          </cell>
          <cell r="W8">
            <v>0.12</v>
          </cell>
          <cell r="X8">
            <v>0.15679999999999999</v>
          </cell>
          <cell r="Y8">
            <v>5.4264999999999999</v>
          </cell>
          <cell r="AB8">
            <v>587685</v>
          </cell>
          <cell r="AC8">
            <v>210770</v>
          </cell>
          <cell r="AD8">
            <v>42280</v>
          </cell>
          <cell r="AE8">
            <v>65667</v>
          </cell>
          <cell r="AF8">
            <v>22882</v>
          </cell>
          <cell r="AG8">
            <v>21654</v>
          </cell>
          <cell r="AH8">
            <v>28295</v>
          </cell>
          <cell r="AI8">
            <v>979233</v>
          </cell>
        </row>
        <row r="9">
          <cell r="B9" t="str">
            <v>6960-00</v>
          </cell>
          <cell r="C9" t="str">
            <v>Azle/SC By-Pass</v>
          </cell>
          <cell r="D9" t="str">
            <v>Veale Ranch IC - ETC Godley Inlet</v>
          </cell>
          <cell r="E9">
            <v>83336</v>
          </cell>
          <cell r="F9">
            <v>94387</v>
          </cell>
          <cell r="R9">
            <v>2.6755</v>
          </cell>
          <cell r="S9">
            <v>0.78969999999999996</v>
          </cell>
          <cell r="T9">
            <v>0.1638</v>
          </cell>
          <cell r="U9">
            <v>0.20749999999999999</v>
          </cell>
          <cell r="V9">
            <v>7.5499999999999998E-2</v>
          </cell>
          <cell r="W9">
            <v>6.0400000000000002E-2</v>
          </cell>
          <cell r="X9">
            <v>0.13420000000000001</v>
          </cell>
          <cell r="Y9">
            <v>4.1066000000000003</v>
          </cell>
          <cell r="AB9">
            <v>222965</v>
          </cell>
          <cell r="AC9">
            <v>65810</v>
          </cell>
          <cell r="AD9">
            <v>13650</v>
          </cell>
          <cell r="AE9">
            <v>17292</v>
          </cell>
          <cell r="AF9">
            <v>6292</v>
          </cell>
          <cell r="AG9">
            <v>5033</v>
          </cell>
          <cell r="AH9">
            <v>11184</v>
          </cell>
          <cell r="AI9">
            <v>342226</v>
          </cell>
        </row>
        <row r="10">
          <cell r="B10" t="str">
            <v>ETC-Goforth-PlantFuel</v>
          </cell>
          <cell r="C10" t="str">
            <v>ETC</v>
          </cell>
          <cell r="D10" t="str">
            <v>ETC Goforth Cascade Plant Fuel</v>
          </cell>
          <cell r="E10">
            <v>5615.03</v>
          </cell>
          <cell r="F10">
            <v>5813.64</v>
          </cell>
        </row>
        <row r="11">
          <cell r="B11" t="str">
            <v>ETC-Veale-PlantFuel</v>
          </cell>
          <cell r="C11" t="str">
            <v>ETC</v>
          </cell>
          <cell r="D11" t="str">
            <v>ETC Veale Cascade Plant Fuel</v>
          </cell>
          <cell r="E11">
            <v>2488.41</v>
          </cell>
          <cell r="F11">
            <v>2524.5500000000002</v>
          </cell>
        </row>
        <row r="12">
          <cell r="B12" t="str">
            <v>9785RES</v>
          </cell>
          <cell r="C12" t="str">
            <v>ETC</v>
          </cell>
          <cell r="D12" t="str">
            <v>ETC Goforth Cascade Residue</v>
          </cell>
          <cell r="E12">
            <v>149596.72452682158</v>
          </cell>
          <cell r="F12">
            <v>152543.77999999997</v>
          </cell>
        </row>
        <row r="13">
          <cell r="B13" t="str">
            <v>6960Res</v>
          </cell>
          <cell r="C13" t="str">
            <v>ETC</v>
          </cell>
          <cell r="D13" t="str">
            <v>ETC Veale Cascade Residue</v>
          </cell>
          <cell r="E13">
            <v>70931.185642836121</v>
          </cell>
          <cell r="F13">
            <v>72328.53</v>
          </cell>
        </row>
        <row r="15">
          <cell r="B15" t="str">
            <v>GATHERING &amp; PURCHASES</v>
          </cell>
        </row>
        <row r="16">
          <cell r="B16" t="str">
            <v>Devon Meters</v>
          </cell>
        </row>
        <row r="18">
          <cell r="B18" t="str">
            <v>72-10-069</v>
          </cell>
          <cell r="C18" t="str">
            <v>Devon-GTH00086</v>
          </cell>
          <cell r="D18" t="str">
            <v>Ray MM 1</v>
          </cell>
          <cell r="E18">
            <v>0</v>
          </cell>
          <cell r="F18">
            <v>0</v>
          </cell>
          <cell r="G18">
            <v>0</v>
          </cell>
          <cell r="H18">
            <v>0</v>
          </cell>
          <cell r="K18">
            <v>0</v>
          </cell>
          <cell r="L18">
            <v>0</v>
          </cell>
          <cell r="N18">
            <v>0</v>
          </cell>
          <cell r="O18">
            <v>0</v>
          </cell>
          <cell r="R18">
            <v>3.1556999999999999</v>
          </cell>
          <cell r="S18">
            <v>1.1368</v>
          </cell>
          <cell r="T18">
            <v>0.24060000000000001</v>
          </cell>
          <cell r="U18">
            <v>0.35970000000000002</v>
          </cell>
          <cell r="V18">
            <v>0.13450000000000001</v>
          </cell>
          <cell r="W18">
            <v>0.12330000000000001</v>
          </cell>
          <cell r="X18">
            <v>0.27360000000000001</v>
          </cell>
          <cell r="Y18">
            <v>5.4241999999999999</v>
          </cell>
          <cell r="AB18">
            <v>0</v>
          </cell>
          <cell r="AC18">
            <v>0</v>
          </cell>
          <cell r="AD18">
            <v>0</v>
          </cell>
          <cell r="AE18">
            <v>0</v>
          </cell>
          <cell r="AF18">
            <v>0</v>
          </cell>
          <cell r="AG18">
            <v>0</v>
          </cell>
          <cell r="AH18">
            <v>0</v>
          </cell>
          <cell r="AI18">
            <v>0</v>
          </cell>
          <cell r="AL18">
            <v>0</v>
          </cell>
          <cell r="AM18">
            <v>0</v>
          </cell>
          <cell r="AN18">
            <v>0</v>
          </cell>
          <cell r="AO18">
            <v>0</v>
          </cell>
          <cell r="AP18">
            <v>0</v>
          </cell>
          <cell r="AQ18">
            <v>0</v>
          </cell>
          <cell r="AR18">
            <v>0</v>
          </cell>
          <cell r="AS18">
            <v>0</v>
          </cell>
          <cell r="AU18">
            <v>0.95</v>
          </cell>
          <cell r="AX18">
            <v>0</v>
          </cell>
          <cell r="AY18">
            <v>0</v>
          </cell>
          <cell r="AZ18">
            <v>0</v>
          </cell>
          <cell r="BA18">
            <v>0</v>
          </cell>
          <cell r="BB18">
            <v>0</v>
          </cell>
          <cell r="BC18">
            <v>0</v>
          </cell>
          <cell r="BD18">
            <v>0</v>
          </cell>
          <cell r="BE18">
            <v>0</v>
          </cell>
          <cell r="BH18">
            <v>0</v>
          </cell>
          <cell r="BI18">
            <v>0</v>
          </cell>
          <cell r="BJ18">
            <v>0</v>
          </cell>
          <cell r="BK18">
            <v>0</v>
          </cell>
          <cell r="BL18">
            <v>0</v>
          </cell>
          <cell r="BM18">
            <v>0</v>
          </cell>
          <cell r="BN18">
            <v>0</v>
          </cell>
          <cell r="BO18">
            <v>0</v>
          </cell>
          <cell r="BR18">
            <v>0</v>
          </cell>
          <cell r="BS18">
            <v>0</v>
          </cell>
          <cell r="BT18">
            <v>0</v>
          </cell>
          <cell r="BU18">
            <v>0</v>
          </cell>
          <cell r="BV18">
            <v>0</v>
          </cell>
          <cell r="BW18">
            <v>0</v>
          </cell>
          <cell r="BX18">
            <v>0</v>
          </cell>
          <cell r="BY18">
            <v>0</v>
          </cell>
          <cell r="CA18">
            <v>0</v>
          </cell>
          <cell r="CB18">
            <v>0</v>
          </cell>
          <cell r="CD18">
            <v>0</v>
          </cell>
          <cell r="CE18">
            <v>0</v>
          </cell>
          <cell r="CF18">
            <v>0</v>
          </cell>
          <cell r="CH18">
            <v>0.3</v>
          </cell>
          <cell r="CI18">
            <v>0</v>
          </cell>
          <cell r="CQ18" t="str">
            <v>PriceTableDevonNGL</v>
          </cell>
        </row>
        <row r="19">
          <cell r="B19" t="str">
            <v>72-10-084</v>
          </cell>
          <cell r="C19" t="str">
            <v>Devon-GTH00086</v>
          </cell>
          <cell r="D19" t="str">
            <v>Sugar Tree CDP</v>
          </cell>
          <cell r="E19">
            <v>26.04</v>
          </cell>
          <cell r="F19">
            <v>33.003999999999998</v>
          </cell>
          <cell r="G19">
            <v>12.026</v>
          </cell>
          <cell r="H19">
            <v>14.332000000000001</v>
          </cell>
          <cell r="K19">
            <v>38.066000000000003</v>
          </cell>
          <cell r="L19">
            <v>47.335999999999999</v>
          </cell>
          <cell r="N19">
            <v>38.066000000000003</v>
          </cell>
          <cell r="O19">
            <v>47.335999999999999</v>
          </cell>
          <cell r="R19">
            <v>3.3475000000000001</v>
          </cell>
          <cell r="S19">
            <v>1.2915000000000001</v>
          </cell>
          <cell r="T19">
            <v>0.1893</v>
          </cell>
          <cell r="U19">
            <v>0.40289999999999998</v>
          </cell>
          <cell r="V19">
            <v>0.1172</v>
          </cell>
          <cell r="W19">
            <v>0.1336</v>
          </cell>
          <cell r="X19">
            <v>0.23139999999999999</v>
          </cell>
          <cell r="Y19">
            <v>5.7134</v>
          </cell>
          <cell r="AB19">
            <v>127.426</v>
          </cell>
          <cell r="AC19">
            <v>49.161999999999999</v>
          </cell>
          <cell r="AD19">
            <v>7.2060000000000004</v>
          </cell>
          <cell r="AE19">
            <v>15.337</v>
          </cell>
          <cell r="AF19">
            <v>4.4610000000000003</v>
          </cell>
          <cell r="AG19">
            <v>5.0860000000000003</v>
          </cell>
          <cell r="AH19">
            <v>8.8079999999999998</v>
          </cell>
          <cell r="AI19">
            <v>217.48599999999999</v>
          </cell>
          <cell r="AL19">
            <v>100.532</v>
          </cell>
          <cell r="AM19">
            <v>52.860999999999997</v>
          </cell>
          <cell r="AN19">
            <v>7.1159999999999997</v>
          </cell>
          <cell r="AO19">
            <v>18.646999999999998</v>
          </cell>
          <cell r="AP19">
            <v>5.1520000000000001</v>
          </cell>
          <cell r="AQ19">
            <v>6.0979999999999999</v>
          </cell>
          <cell r="AR19">
            <v>8.0039999999999996</v>
          </cell>
          <cell r="AS19">
            <v>198.41</v>
          </cell>
          <cell r="AU19">
            <v>0.95</v>
          </cell>
          <cell r="AX19">
            <v>95.504999999999995</v>
          </cell>
          <cell r="AY19">
            <v>50.218000000000004</v>
          </cell>
          <cell r="AZ19">
            <v>6.76</v>
          </cell>
          <cell r="BA19">
            <v>17.715</v>
          </cell>
          <cell r="BB19">
            <v>4.8940000000000001</v>
          </cell>
          <cell r="BC19">
            <v>5.7930000000000001</v>
          </cell>
          <cell r="BD19">
            <v>7.6040000000000001</v>
          </cell>
          <cell r="BE19">
            <v>188.48900000000003</v>
          </cell>
          <cell r="BH19">
            <v>3.7810000000000001</v>
          </cell>
          <cell r="BI19">
            <v>1.93</v>
          </cell>
          <cell r="BJ19">
            <v>0.219</v>
          </cell>
          <cell r="BK19">
            <v>0.59499999999999997</v>
          </cell>
          <cell r="BL19">
            <v>0.14199999999999999</v>
          </cell>
          <cell r="BM19">
            <v>0.16900000000000001</v>
          </cell>
          <cell r="BN19">
            <v>0.19600000000000001</v>
          </cell>
          <cell r="BO19">
            <v>7.032</v>
          </cell>
          <cell r="BR19">
            <v>6.6689999999999996</v>
          </cell>
          <cell r="BS19">
            <v>4.84</v>
          </cell>
          <cell r="BT19">
            <v>0.70899999999999996</v>
          </cell>
          <cell r="BU19">
            <v>1.9339999999999999</v>
          </cell>
          <cell r="BV19">
            <v>0.59399999999999997</v>
          </cell>
          <cell r="BW19">
            <v>0.70299999999999996</v>
          </cell>
          <cell r="BX19">
            <v>0.92300000000000004</v>
          </cell>
          <cell r="BY19">
            <v>16.372</v>
          </cell>
          <cell r="CA19">
            <v>1.23</v>
          </cell>
          <cell r="CB19">
            <v>1.266</v>
          </cell>
          <cell r="CD19">
            <v>29.698</v>
          </cell>
          <cell r="CE19">
            <v>30.443999999999999</v>
          </cell>
          <cell r="CF19">
            <v>29.856000000000002</v>
          </cell>
          <cell r="CH19">
            <v>0.3</v>
          </cell>
          <cell r="CI19">
            <v>-14.2</v>
          </cell>
          <cell r="CQ19" t="str">
            <v>PriceTableDevonNGL</v>
          </cell>
        </row>
        <row r="20">
          <cell r="B20" t="str">
            <v>72-10-085</v>
          </cell>
          <cell r="C20" t="str">
            <v>Devon-GTH00086</v>
          </cell>
          <cell r="D20" t="str">
            <v>Grogan Barbee 1H</v>
          </cell>
          <cell r="E20">
            <v>129.61799999999999</v>
          </cell>
          <cell r="F20">
            <v>165.57599999999999</v>
          </cell>
          <cell r="G20">
            <v>59.859000000000002</v>
          </cell>
          <cell r="H20">
            <v>71.900999999999996</v>
          </cell>
          <cell r="K20">
            <v>189.477</v>
          </cell>
          <cell r="L20">
            <v>237.47699999999998</v>
          </cell>
          <cell r="N20">
            <v>189.477</v>
          </cell>
          <cell r="O20">
            <v>237.47699999999998</v>
          </cell>
          <cell r="R20">
            <v>3.3872</v>
          </cell>
          <cell r="S20">
            <v>1.2763</v>
          </cell>
          <cell r="T20">
            <v>0.18809999999999999</v>
          </cell>
          <cell r="U20">
            <v>0.40200000000000002</v>
          </cell>
          <cell r="V20">
            <v>0.11990000000000001</v>
          </cell>
          <cell r="W20">
            <v>0.13750000000000001</v>
          </cell>
          <cell r="X20">
            <v>0.2354</v>
          </cell>
          <cell r="Y20">
            <v>5.7464000000000004</v>
          </cell>
          <cell r="AB20">
            <v>641.79600000000005</v>
          </cell>
          <cell r="AC20">
            <v>241.82900000000001</v>
          </cell>
          <cell r="AD20">
            <v>35.640999999999998</v>
          </cell>
          <cell r="AE20">
            <v>76.17</v>
          </cell>
          <cell r="AF20">
            <v>22.718</v>
          </cell>
          <cell r="AG20">
            <v>26.053000000000001</v>
          </cell>
          <cell r="AH20">
            <v>44.603000000000002</v>
          </cell>
          <cell r="AI20">
            <v>1088.81</v>
          </cell>
          <cell r="AL20">
            <v>506.34</v>
          </cell>
          <cell r="AM20">
            <v>260.024</v>
          </cell>
          <cell r="AN20">
            <v>35.194000000000003</v>
          </cell>
          <cell r="AO20">
            <v>92.608000000000004</v>
          </cell>
          <cell r="AP20">
            <v>26.236999999999998</v>
          </cell>
          <cell r="AQ20">
            <v>31.236999999999998</v>
          </cell>
          <cell r="AR20">
            <v>40.533000000000001</v>
          </cell>
          <cell r="AS20">
            <v>992.17299999999989</v>
          </cell>
          <cell r="AU20">
            <v>0.95</v>
          </cell>
          <cell r="AX20">
            <v>481.02300000000002</v>
          </cell>
          <cell r="AY20">
            <v>247.023</v>
          </cell>
          <cell r="AZ20">
            <v>33.433999999999997</v>
          </cell>
          <cell r="BA20">
            <v>87.977999999999994</v>
          </cell>
          <cell r="BB20">
            <v>24.925000000000001</v>
          </cell>
          <cell r="BC20">
            <v>29.675000000000001</v>
          </cell>
          <cell r="BD20">
            <v>38.506</v>
          </cell>
          <cell r="BE20">
            <v>942.56399999999985</v>
          </cell>
          <cell r="BH20">
            <v>19.041</v>
          </cell>
          <cell r="BI20">
            <v>9.4920000000000009</v>
          </cell>
          <cell r="BJ20">
            <v>1.0820000000000001</v>
          </cell>
          <cell r="BK20">
            <v>2.9540000000000002</v>
          </cell>
          <cell r="BL20">
            <v>0.72199999999999998</v>
          </cell>
          <cell r="BM20">
            <v>0.86699999999999999</v>
          </cell>
          <cell r="BN20">
            <v>0.99099999999999999</v>
          </cell>
          <cell r="BO20">
            <v>35.149000000000001</v>
          </cell>
          <cell r="BR20">
            <v>33.591000000000001</v>
          </cell>
          <cell r="BS20">
            <v>23.809000000000001</v>
          </cell>
          <cell r="BT20">
            <v>3.5059999999999998</v>
          </cell>
          <cell r="BU20">
            <v>9.6069999999999993</v>
          </cell>
          <cell r="BV20">
            <v>3.024</v>
          </cell>
          <cell r="BW20">
            <v>3.601</v>
          </cell>
          <cell r="BX20">
            <v>4.6719999999999997</v>
          </cell>
          <cell r="BY20">
            <v>81.81</v>
          </cell>
          <cell r="CA20">
            <v>6.173</v>
          </cell>
          <cell r="CB20">
            <v>6.3520000000000003</v>
          </cell>
          <cell r="CD20">
            <v>149.31499999999997</v>
          </cell>
          <cell r="CE20">
            <v>153.06700000000001</v>
          </cell>
          <cell r="CF20">
            <v>150.11000000000001</v>
          </cell>
          <cell r="CH20">
            <v>0.3</v>
          </cell>
          <cell r="CI20">
            <v>-71.239999999999995</v>
          </cell>
          <cell r="CQ20" t="str">
            <v>PriceTableDevonNGL</v>
          </cell>
        </row>
        <row r="21">
          <cell r="B21" t="str">
            <v>72-10-112</v>
          </cell>
          <cell r="C21" t="str">
            <v>Devon-GTH00086</v>
          </cell>
          <cell r="D21" t="str">
            <v>Wakefield 2H,3H,4H CDP</v>
          </cell>
          <cell r="E21">
            <v>162.80600000000001</v>
          </cell>
          <cell r="F21">
            <v>209.953</v>
          </cell>
          <cell r="G21">
            <v>75.186000000000007</v>
          </cell>
          <cell r="H21">
            <v>91.171999999999997</v>
          </cell>
          <cell r="K21">
            <v>237.99200000000002</v>
          </cell>
          <cell r="L21">
            <v>301.125</v>
          </cell>
          <cell r="N21">
            <v>237.99200000000002</v>
          </cell>
          <cell r="O21">
            <v>301.125</v>
          </cell>
          <cell r="R21">
            <v>3.4279000000000002</v>
          </cell>
          <cell r="S21">
            <v>1.2936000000000001</v>
          </cell>
          <cell r="T21">
            <v>0.20899999999999999</v>
          </cell>
          <cell r="U21">
            <v>0.42320000000000002</v>
          </cell>
          <cell r="V21">
            <v>0.13420000000000001</v>
          </cell>
          <cell r="W21">
            <v>0.13930000000000001</v>
          </cell>
          <cell r="X21">
            <v>0.27529999999999999</v>
          </cell>
          <cell r="Y21">
            <v>5.9024999999999999</v>
          </cell>
          <cell r="AB21">
            <v>815.81299999999999</v>
          </cell>
          <cell r="AC21">
            <v>307.86599999999999</v>
          </cell>
          <cell r="AD21">
            <v>49.74</v>
          </cell>
          <cell r="AE21">
            <v>100.718</v>
          </cell>
          <cell r="AF21">
            <v>31.939</v>
          </cell>
          <cell r="AG21">
            <v>33.152000000000001</v>
          </cell>
          <cell r="AH21">
            <v>65.519000000000005</v>
          </cell>
          <cell r="AI21">
            <v>1404.7470000000003</v>
          </cell>
          <cell r="AL21">
            <v>643.63</v>
          </cell>
          <cell r="AM21">
            <v>331.029</v>
          </cell>
          <cell r="AN21">
            <v>49.116</v>
          </cell>
          <cell r="AO21">
            <v>122.45399999999999</v>
          </cell>
          <cell r="AP21">
            <v>36.887</v>
          </cell>
          <cell r="AQ21">
            <v>39.749000000000002</v>
          </cell>
          <cell r="AR21">
            <v>59.540999999999997</v>
          </cell>
          <cell r="AS21">
            <v>1282.4059999999999</v>
          </cell>
          <cell r="AU21">
            <v>0.95</v>
          </cell>
          <cell r="AX21">
            <v>611.44899999999996</v>
          </cell>
          <cell r="AY21">
            <v>314.47800000000001</v>
          </cell>
          <cell r="AZ21">
            <v>46.66</v>
          </cell>
          <cell r="BA21">
            <v>116.331</v>
          </cell>
          <cell r="BB21">
            <v>35.042999999999999</v>
          </cell>
          <cell r="BC21">
            <v>37.762</v>
          </cell>
          <cell r="BD21">
            <v>56.564</v>
          </cell>
          <cell r="BE21">
            <v>1218.2869999999998</v>
          </cell>
          <cell r="BH21">
            <v>24.204000000000001</v>
          </cell>
          <cell r="BI21">
            <v>12.084</v>
          </cell>
          <cell r="BJ21">
            <v>1.5089999999999999</v>
          </cell>
          <cell r="BK21">
            <v>3.9060000000000001</v>
          </cell>
          <cell r="BL21">
            <v>1.014</v>
          </cell>
          <cell r="BM21">
            <v>1.103</v>
          </cell>
          <cell r="BN21">
            <v>1.456</v>
          </cell>
          <cell r="BO21">
            <v>45.276000000000003</v>
          </cell>
          <cell r="BR21">
            <v>42.698</v>
          </cell>
          <cell r="BS21">
            <v>30.31</v>
          </cell>
          <cell r="BT21">
            <v>4.8929999999999998</v>
          </cell>
          <cell r="BU21">
            <v>12.702999999999999</v>
          </cell>
          <cell r="BV21">
            <v>4.2519999999999998</v>
          </cell>
          <cell r="BW21">
            <v>4.5819999999999999</v>
          </cell>
          <cell r="BX21">
            <v>6.8630000000000004</v>
          </cell>
          <cell r="BY21">
            <v>106.30099999999999</v>
          </cell>
          <cell r="CA21">
            <v>7.827</v>
          </cell>
          <cell r="CB21">
            <v>8.0540000000000003</v>
          </cell>
          <cell r="CD21">
            <v>186.77</v>
          </cell>
          <cell r="CE21">
            <v>191.46299999999999</v>
          </cell>
          <cell r="CF21">
            <v>187.76400000000001</v>
          </cell>
          <cell r="CH21">
            <v>0.3</v>
          </cell>
          <cell r="CI21">
            <v>-90.34</v>
          </cell>
          <cell r="CQ21" t="str">
            <v>PriceTableDevonNGL</v>
          </cell>
        </row>
        <row r="22">
          <cell r="B22" t="str">
            <v>72-10-114</v>
          </cell>
          <cell r="C22" t="str">
            <v>Devon-GTH00086</v>
          </cell>
          <cell r="D22" t="str">
            <v>Reilly Bear Creek 2H &amp; 5H CDP</v>
          </cell>
          <cell r="E22">
            <v>222.08099999999999</v>
          </cell>
          <cell r="F22">
            <v>286.10700000000003</v>
          </cell>
          <cell r="G22">
            <v>102.56</v>
          </cell>
          <cell r="H22">
            <v>124.241</v>
          </cell>
          <cell r="K22">
            <v>324.64099999999996</v>
          </cell>
          <cell r="L22">
            <v>410.34800000000001</v>
          </cell>
          <cell r="N22">
            <v>324.64099999999996</v>
          </cell>
          <cell r="O22">
            <v>410.34800000000001</v>
          </cell>
          <cell r="R22">
            <v>3.4028</v>
          </cell>
          <cell r="S22">
            <v>1.2481</v>
          </cell>
          <cell r="T22">
            <v>0.24030000000000001</v>
          </cell>
          <cell r="U22">
            <v>0.41920000000000002</v>
          </cell>
          <cell r="V22">
            <v>0.14410000000000001</v>
          </cell>
          <cell r="W22">
            <v>0.1447</v>
          </cell>
          <cell r="X22">
            <v>0.24390000000000001</v>
          </cell>
          <cell r="Y22">
            <v>5.8430999999999997</v>
          </cell>
          <cell r="AB22">
            <v>1104.6880000000001</v>
          </cell>
          <cell r="AC22">
            <v>405.18400000000003</v>
          </cell>
          <cell r="AD22">
            <v>78.010999999999996</v>
          </cell>
          <cell r="AE22">
            <v>136.09</v>
          </cell>
          <cell r="AF22">
            <v>46.780999999999999</v>
          </cell>
          <cell r="AG22">
            <v>46.975999999999999</v>
          </cell>
          <cell r="AH22">
            <v>79.180000000000007</v>
          </cell>
          <cell r="AI22">
            <v>1896.91</v>
          </cell>
          <cell r="AL22">
            <v>871.53599999999994</v>
          </cell>
          <cell r="AM22">
            <v>435.66899999999998</v>
          </cell>
          <cell r="AN22">
            <v>77.033000000000001</v>
          </cell>
          <cell r="AO22">
            <v>165.46</v>
          </cell>
          <cell r="AP22">
            <v>54.027999999999999</v>
          </cell>
          <cell r="AQ22">
            <v>56.323999999999998</v>
          </cell>
          <cell r="AR22">
            <v>71.954999999999998</v>
          </cell>
          <cell r="AS22">
            <v>1732.0049999999999</v>
          </cell>
          <cell r="AU22">
            <v>0.95</v>
          </cell>
          <cell r="AX22">
            <v>827.95899999999995</v>
          </cell>
          <cell r="AY22">
            <v>413.88600000000002</v>
          </cell>
          <cell r="AZ22">
            <v>73.180999999999997</v>
          </cell>
          <cell r="BA22">
            <v>157.18700000000001</v>
          </cell>
          <cell r="BB22">
            <v>51.326999999999998</v>
          </cell>
          <cell r="BC22">
            <v>53.508000000000003</v>
          </cell>
          <cell r="BD22">
            <v>68.356999999999999</v>
          </cell>
          <cell r="BE22">
            <v>1645.4050000000002</v>
          </cell>
          <cell r="BH22">
            <v>32.774999999999999</v>
          </cell>
          <cell r="BI22">
            <v>15.904</v>
          </cell>
          <cell r="BJ22">
            <v>2.367</v>
          </cell>
          <cell r="BK22">
            <v>5.2779999999999996</v>
          </cell>
          <cell r="BL22">
            <v>1.486</v>
          </cell>
          <cell r="BM22">
            <v>1.5629999999999999</v>
          </cell>
          <cell r="BN22">
            <v>1.76</v>
          </cell>
          <cell r="BO22">
            <v>61.132999999999996</v>
          </cell>
          <cell r="BR22">
            <v>57.817999999999998</v>
          </cell>
          <cell r="BS22">
            <v>39.890999999999998</v>
          </cell>
          <cell r="BT22">
            <v>7.6749999999999998</v>
          </cell>
          <cell r="BU22">
            <v>17.164999999999999</v>
          </cell>
          <cell r="BV22">
            <v>6.2279999999999998</v>
          </cell>
          <cell r="BW22">
            <v>6.492</v>
          </cell>
          <cell r="BX22">
            <v>8.2940000000000005</v>
          </cell>
          <cell r="BY22">
            <v>143.56300000000002</v>
          </cell>
          <cell r="CA22">
            <v>10.667</v>
          </cell>
          <cell r="CB22">
            <v>10.976000000000001</v>
          </cell>
          <cell r="CD22">
            <v>255.80899999999997</v>
          </cell>
          <cell r="CE22">
            <v>262.23700000000002</v>
          </cell>
          <cell r="CF22">
            <v>257.17099999999999</v>
          </cell>
          <cell r="CH22">
            <v>0.3</v>
          </cell>
          <cell r="CI22">
            <v>-123.1</v>
          </cell>
          <cell r="CQ22" t="str">
            <v>PriceTableDevonNGL</v>
          </cell>
        </row>
        <row r="23">
          <cell r="B23" t="str">
            <v>72-10-120</v>
          </cell>
          <cell r="C23" t="str">
            <v>Devon-GTH00086</v>
          </cell>
          <cell r="D23" t="str">
            <v>Reilly Bear Creek 3H &amp; 4H CDP</v>
          </cell>
          <cell r="E23">
            <v>170.18600000000001</v>
          </cell>
          <cell r="F23">
            <v>216.48699999999999</v>
          </cell>
          <cell r="G23">
            <v>78.593999999999994</v>
          </cell>
          <cell r="H23">
            <v>94.009</v>
          </cell>
          <cell r="K23">
            <v>248.78</v>
          </cell>
          <cell r="L23">
            <v>310.49599999999998</v>
          </cell>
          <cell r="N23">
            <v>248.78</v>
          </cell>
          <cell r="O23">
            <v>310.49599999999998</v>
          </cell>
          <cell r="R23">
            <v>3.4771000000000001</v>
          </cell>
          <cell r="S23">
            <v>1.2568999999999999</v>
          </cell>
          <cell r="T23">
            <v>0.23100000000000001</v>
          </cell>
          <cell r="U23">
            <v>0.40660000000000002</v>
          </cell>
          <cell r="V23">
            <v>0.11940000000000001</v>
          </cell>
          <cell r="W23">
            <v>0.1137</v>
          </cell>
          <cell r="X23">
            <v>0.10580000000000001</v>
          </cell>
          <cell r="Y23">
            <v>5.7104999999999997</v>
          </cell>
          <cell r="AB23">
            <v>865.03300000000002</v>
          </cell>
          <cell r="AC23">
            <v>312.69200000000001</v>
          </cell>
          <cell r="AD23">
            <v>57.468000000000004</v>
          </cell>
          <cell r="AE23">
            <v>101.154</v>
          </cell>
          <cell r="AF23">
            <v>29.704000000000001</v>
          </cell>
          <cell r="AG23">
            <v>28.286000000000001</v>
          </cell>
          <cell r="AH23">
            <v>26.321000000000002</v>
          </cell>
          <cell r="AI23">
            <v>1420.6579999999999</v>
          </cell>
          <cell r="AL23">
            <v>682.46199999999999</v>
          </cell>
          <cell r="AM23">
            <v>336.21800000000002</v>
          </cell>
          <cell r="AN23">
            <v>56.747</v>
          </cell>
          <cell r="AO23">
            <v>122.98399999999999</v>
          </cell>
          <cell r="AP23">
            <v>34.305999999999997</v>
          </cell>
          <cell r="AQ23">
            <v>33.914999999999999</v>
          </cell>
          <cell r="AR23">
            <v>23.919</v>
          </cell>
          <cell r="AS23">
            <v>1290.5510000000002</v>
          </cell>
          <cell r="AU23">
            <v>0.95</v>
          </cell>
          <cell r="AX23">
            <v>648.33900000000006</v>
          </cell>
          <cell r="AY23">
            <v>319.40699999999998</v>
          </cell>
          <cell r="AZ23">
            <v>53.91</v>
          </cell>
          <cell r="BA23">
            <v>116.83499999999999</v>
          </cell>
          <cell r="BB23">
            <v>32.591000000000001</v>
          </cell>
          <cell r="BC23">
            <v>32.219000000000001</v>
          </cell>
          <cell r="BD23">
            <v>22.722999999999999</v>
          </cell>
          <cell r="BE23">
            <v>1226.0239999999999</v>
          </cell>
          <cell r="BH23">
            <v>25.664000000000001</v>
          </cell>
          <cell r="BI23">
            <v>12.273999999999999</v>
          </cell>
          <cell r="BJ23">
            <v>1.744</v>
          </cell>
          <cell r="BK23">
            <v>3.923</v>
          </cell>
          <cell r="BL23">
            <v>0.94299999999999995</v>
          </cell>
          <cell r="BM23">
            <v>0.94099999999999995</v>
          </cell>
          <cell r="BN23">
            <v>0.58499999999999996</v>
          </cell>
          <cell r="BO23">
            <v>46.074000000000005</v>
          </cell>
          <cell r="BR23">
            <v>45.274999999999999</v>
          </cell>
          <cell r="BS23">
            <v>30.785</v>
          </cell>
          <cell r="BT23">
            <v>5.6539999999999999</v>
          </cell>
          <cell r="BU23">
            <v>12.757999999999999</v>
          </cell>
          <cell r="BV23">
            <v>3.9540000000000002</v>
          </cell>
          <cell r="BW23">
            <v>3.9089999999999998</v>
          </cell>
          <cell r="BX23">
            <v>2.7570000000000001</v>
          </cell>
          <cell r="BY23">
            <v>105.092</v>
          </cell>
          <cell r="CA23">
            <v>8.0709999999999997</v>
          </cell>
          <cell r="CB23">
            <v>8.3049999999999997</v>
          </cell>
          <cell r="CD23">
            <v>197.09899999999999</v>
          </cell>
          <cell r="CE23">
            <v>202.05199999999999</v>
          </cell>
          <cell r="CF23">
            <v>198.148</v>
          </cell>
          <cell r="CH23">
            <v>0.3</v>
          </cell>
          <cell r="CI23">
            <v>-93.15</v>
          </cell>
          <cell r="CQ23" t="str">
            <v>PriceTableDevonNGL</v>
          </cell>
        </row>
        <row r="24">
          <cell r="B24" t="str">
            <v>72-10-132</v>
          </cell>
          <cell r="C24" t="str">
            <v>Devon-GTH00148</v>
          </cell>
          <cell r="D24" t="str">
            <v>Veal Station Interconnect</v>
          </cell>
          <cell r="E24">
            <v>14675.025</v>
          </cell>
          <cell r="F24">
            <v>17813.547999999999</v>
          </cell>
          <cell r="G24">
            <v>6777.1170000000002</v>
          </cell>
          <cell r="H24">
            <v>7735.4750000000004</v>
          </cell>
          <cell r="K24">
            <v>21452.142</v>
          </cell>
          <cell r="L24">
            <v>25549.023000000001</v>
          </cell>
          <cell r="N24">
            <v>21452.142</v>
          </cell>
          <cell r="O24">
            <v>25549.023000000001</v>
          </cell>
          <cell r="R24">
            <v>2.7574999999999998</v>
          </cell>
          <cell r="S24">
            <v>0.92</v>
          </cell>
          <cell r="T24">
            <v>0.18940000000000001</v>
          </cell>
          <cell r="U24">
            <v>0.2767</v>
          </cell>
          <cell r="V24">
            <v>9.8500000000000004E-2</v>
          </cell>
          <cell r="W24">
            <v>8.7800000000000003E-2</v>
          </cell>
          <cell r="X24">
            <v>0.17119999999999999</v>
          </cell>
          <cell r="Y24">
            <v>4.5011000000000001</v>
          </cell>
          <cell r="AB24">
            <v>59154.281999999999</v>
          </cell>
          <cell r="AC24">
            <v>19735.971000000001</v>
          </cell>
          <cell r="AD24">
            <v>4063.0360000000001</v>
          </cell>
          <cell r="AE24">
            <v>5935.808</v>
          </cell>
          <cell r="AF24">
            <v>2113.0360000000001</v>
          </cell>
          <cell r="AG24">
            <v>1883.498</v>
          </cell>
          <cell r="AH24">
            <v>3672.607</v>
          </cell>
          <cell r="AI24">
            <v>96558.238000000012</v>
          </cell>
          <cell r="AL24">
            <v>46669.345000000001</v>
          </cell>
          <cell r="AM24">
            <v>21220.853999999999</v>
          </cell>
          <cell r="AN24">
            <v>4012.0810000000001</v>
          </cell>
          <cell r="AO24">
            <v>7216.8209999999999</v>
          </cell>
          <cell r="AP24">
            <v>2440.39</v>
          </cell>
          <cell r="AQ24">
            <v>2258.3090000000002</v>
          </cell>
          <cell r="AR24">
            <v>3337.5070000000001</v>
          </cell>
          <cell r="AS24">
            <v>87155.306999999986</v>
          </cell>
          <cell r="AU24">
            <v>0.95</v>
          </cell>
          <cell r="AX24">
            <v>44335.877999999997</v>
          </cell>
          <cell r="AY24">
            <v>20159.811000000002</v>
          </cell>
          <cell r="AZ24">
            <v>3811.4769999999999</v>
          </cell>
          <cell r="BA24">
            <v>6855.98</v>
          </cell>
          <cell r="BB24">
            <v>2318.3710000000001</v>
          </cell>
          <cell r="BC24">
            <v>2145.3939999999998</v>
          </cell>
          <cell r="BD24">
            <v>3170.6320000000001</v>
          </cell>
          <cell r="BE24">
            <v>82797.542999999991</v>
          </cell>
          <cell r="BH24">
            <v>1755.0340000000001</v>
          </cell>
          <cell r="BI24">
            <v>774.673</v>
          </cell>
          <cell r="BJ24">
            <v>123.304</v>
          </cell>
          <cell r="BK24">
            <v>230.22300000000001</v>
          </cell>
          <cell r="BL24">
            <v>67.111000000000004</v>
          </cell>
          <cell r="BM24">
            <v>62.655999999999999</v>
          </cell>
          <cell r="BN24">
            <v>81.623999999999995</v>
          </cell>
          <cell r="BO24">
            <v>3094.625</v>
          </cell>
          <cell r="BR24">
            <v>3096.0439999999999</v>
          </cell>
          <cell r="BS24">
            <v>1943.0450000000001</v>
          </cell>
          <cell r="BT24">
            <v>399.72399999999999</v>
          </cell>
          <cell r="BU24">
            <v>748.673</v>
          </cell>
          <cell r="BV24">
            <v>281.29199999999997</v>
          </cell>
          <cell r="BW24">
            <v>260.30399999999997</v>
          </cell>
          <cell r="BX24">
            <v>384.69799999999998</v>
          </cell>
          <cell r="BY24">
            <v>7113.7800000000007</v>
          </cell>
          <cell r="CA24">
            <v>664.11599999999999</v>
          </cell>
          <cell r="CB24">
            <v>683.35500000000002</v>
          </cell>
          <cell r="CD24">
            <v>17751.888000000003</v>
          </cell>
          <cell r="CE24">
            <v>18197.938999999998</v>
          </cell>
          <cell r="CF24">
            <v>17846.366000000002</v>
          </cell>
          <cell r="CH24">
            <v>0.3</v>
          </cell>
          <cell r="CI24">
            <v>-7664.71</v>
          </cell>
          <cell r="CQ24" t="str">
            <v>PriceTableDevonNGL</v>
          </cell>
        </row>
        <row r="25">
          <cell r="B25" t="str">
            <v>72-10-140</v>
          </cell>
          <cell r="C25" t="str">
            <v>Devon-GTH00086</v>
          </cell>
          <cell r="D25" t="str">
            <v>Goforth 2 &amp; 3H CDP</v>
          </cell>
          <cell r="E25">
            <v>296.19600000000003</v>
          </cell>
          <cell r="F25">
            <v>359.541</v>
          </cell>
          <cell r="G25">
            <v>136.78700000000001</v>
          </cell>
          <cell r="H25">
            <v>156.12899999999999</v>
          </cell>
          <cell r="K25">
            <v>432.98300000000006</v>
          </cell>
          <cell r="L25">
            <v>515.66999999999996</v>
          </cell>
          <cell r="N25">
            <v>432.98300000000006</v>
          </cell>
          <cell r="O25">
            <v>515.66999999999996</v>
          </cell>
          <cell r="R25">
            <v>2.9171999999999998</v>
          </cell>
          <cell r="S25">
            <v>0.95530000000000004</v>
          </cell>
          <cell r="T25">
            <v>0.2041</v>
          </cell>
          <cell r="U25">
            <v>0.27739999999999998</v>
          </cell>
          <cell r="V25">
            <v>0.1026</v>
          </cell>
          <cell r="W25">
            <v>8.2199999999999995E-2</v>
          </cell>
          <cell r="X25">
            <v>0.17249999999999999</v>
          </cell>
          <cell r="Y25">
            <v>4.7112999999999996</v>
          </cell>
          <cell r="AB25">
            <v>1263.098</v>
          </cell>
          <cell r="AC25">
            <v>413.62900000000002</v>
          </cell>
          <cell r="AD25">
            <v>88.372</v>
          </cell>
          <cell r="AE25">
            <v>120.10899999999999</v>
          </cell>
          <cell r="AF25">
            <v>44.423999999999999</v>
          </cell>
          <cell r="AG25">
            <v>35.591000000000001</v>
          </cell>
          <cell r="AH25">
            <v>74.69</v>
          </cell>
          <cell r="AI25">
            <v>2039.9129999999998</v>
          </cell>
          <cell r="AL25">
            <v>996.51199999999994</v>
          </cell>
          <cell r="AM25">
            <v>444.74900000000002</v>
          </cell>
          <cell r="AN25">
            <v>87.263999999999996</v>
          </cell>
          <cell r="AO25">
            <v>146.03</v>
          </cell>
          <cell r="AP25">
            <v>51.305999999999997</v>
          </cell>
          <cell r="AQ25">
            <v>42.673999999999999</v>
          </cell>
          <cell r="AR25">
            <v>67.875</v>
          </cell>
          <cell r="AS25">
            <v>1836.4099999999999</v>
          </cell>
          <cell r="AU25">
            <v>0.95</v>
          </cell>
          <cell r="AX25">
            <v>946.68600000000004</v>
          </cell>
          <cell r="AY25">
            <v>422.512</v>
          </cell>
          <cell r="AZ25">
            <v>82.900999999999996</v>
          </cell>
          <cell r="BA25">
            <v>138.72900000000001</v>
          </cell>
          <cell r="BB25">
            <v>48.741</v>
          </cell>
          <cell r="BC25">
            <v>40.54</v>
          </cell>
          <cell r="BD25">
            <v>64.480999999999995</v>
          </cell>
          <cell r="BE25">
            <v>1744.5900000000001</v>
          </cell>
          <cell r="BH25">
            <v>37.475000000000001</v>
          </cell>
          <cell r="BI25">
            <v>16.236000000000001</v>
          </cell>
          <cell r="BJ25">
            <v>2.6819999999999999</v>
          </cell>
          <cell r="BK25">
            <v>4.6580000000000004</v>
          </cell>
          <cell r="BL25">
            <v>1.411</v>
          </cell>
          <cell r="BM25">
            <v>1.1839999999999999</v>
          </cell>
          <cell r="BN25">
            <v>1.66</v>
          </cell>
          <cell r="BO25">
            <v>65.305999999999997</v>
          </cell>
          <cell r="BR25">
            <v>66.108999999999995</v>
          </cell>
          <cell r="BS25">
            <v>40.722999999999999</v>
          </cell>
          <cell r="BT25">
            <v>8.6940000000000008</v>
          </cell>
          <cell r="BU25">
            <v>15.148999999999999</v>
          </cell>
          <cell r="BV25">
            <v>5.9139999999999997</v>
          </cell>
          <cell r="BW25">
            <v>4.9189999999999996</v>
          </cell>
          <cell r="BX25">
            <v>7.8239999999999998</v>
          </cell>
          <cell r="BY25">
            <v>149.33199999999999</v>
          </cell>
          <cell r="CA25">
            <v>13.404999999999999</v>
          </cell>
          <cell r="CB25">
            <v>13.792999999999999</v>
          </cell>
          <cell r="CD25">
            <v>352.54499999999996</v>
          </cell>
          <cell r="CE25">
            <v>361.40300000000002</v>
          </cell>
          <cell r="CF25">
            <v>354.42099999999999</v>
          </cell>
          <cell r="CH25">
            <v>0.3</v>
          </cell>
          <cell r="CI25">
            <v>-154.69999999999999</v>
          </cell>
          <cell r="CQ25" t="str">
            <v>PriceTableDevonNGL</v>
          </cell>
        </row>
        <row r="26">
          <cell r="B26" t="str">
            <v>72-10-142</v>
          </cell>
          <cell r="C26" t="str">
            <v>Devon-GTH00086</v>
          </cell>
          <cell r="D26" t="str">
            <v>Martha Reeves 1&amp;2 CDP</v>
          </cell>
          <cell r="E26">
            <v>527.32799999999997</v>
          </cell>
          <cell r="F26">
            <v>670.60199999999998</v>
          </cell>
          <cell r="G26">
            <v>243.52699999999999</v>
          </cell>
          <cell r="H26">
            <v>291.20699999999999</v>
          </cell>
          <cell r="K26">
            <v>770.85500000000002</v>
          </cell>
          <cell r="L26">
            <v>961.80899999999997</v>
          </cell>
          <cell r="N26">
            <v>770.85500000000002</v>
          </cell>
          <cell r="O26">
            <v>961.80899999999997</v>
          </cell>
          <cell r="R26">
            <v>3.3765999999999998</v>
          </cell>
          <cell r="S26">
            <v>1.2514000000000001</v>
          </cell>
          <cell r="T26">
            <v>0.2041</v>
          </cell>
          <cell r="U26">
            <v>0.38440000000000002</v>
          </cell>
          <cell r="V26">
            <v>0.1162</v>
          </cell>
          <cell r="W26">
            <v>0.12659999999999999</v>
          </cell>
          <cell r="X26">
            <v>0.16470000000000001</v>
          </cell>
          <cell r="Y26">
            <v>5.6239999999999997</v>
          </cell>
          <cell r="AB26">
            <v>2602.8690000000001</v>
          </cell>
          <cell r="AC26">
            <v>964.64800000000002</v>
          </cell>
          <cell r="AD26">
            <v>157.33199999999999</v>
          </cell>
          <cell r="AE26">
            <v>296.31700000000001</v>
          </cell>
          <cell r="AF26">
            <v>89.572999999999993</v>
          </cell>
          <cell r="AG26">
            <v>97.59</v>
          </cell>
          <cell r="AH26">
            <v>126.96</v>
          </cell>
          <cell r="AI26">
            <v>4335.2890000000007</v>
          </cell>
          <cell r="AL26">
            <v>2053.5149999999999</v>
          </cell>
          <cell r="AM26">
            <v>1037.2260000000001</v>
          </cell>
          <cell r="AN26">
            <v>155.35900000000001</v>
          </cell>
          <cell r="AO26">
            <v>360.26499999999999</v>
          </cell>
          <cell r="AP26">
            <v>103.45</v>
          </cell>
          <cell r="AQ26">
            <v>117.01</v>
          </cell>
          <cell r="AR26">
            <v>115.376</v>
          </cell>
          <cell r="AS26">
            <v>3942.201</v>
          </cell>
          <cell r="AU26">
            <v>0.95</v>
          </cell>
          <cell r="AX26">
            <v>1950.8389999999999</v>
          </cell>
          <cell r="AY26">
            <v>985.36500000000001</v>
          </cell>
          <cell r="AZ26">
            <v>147.59100000000001</v>
          </cell>
          <cell r="BA26">
            <v>342.25200000000001</v>
          </cell>
          <cell r="BB26">
            <v>98.278000000000006</v>
          </cell>
          <cell r="BC26">
            <v>111.16</v>
          </cell>
          <cell r="BD26">
            <v>109.607</v>
          </cell>
          <cell r="BE26">
            <v>3745.0919999999992</v>
          </cell>
          <cell r="BH26">
            <v>77.224000000000004</v>
          </cell>
          <cell r="BI26">
            <v>37.863999999999997</v>
          </cell>
          <cell r="BJ26">
            <v>4.7750000000000004</v>
          </cell>
          <cell r="BK26">
            <v>11.493</v>
          </cell>
          <cell r="BL26">
            <v>2.8450000000000002</v>
          </cell>
          <cell r="BM26">
            <v>3.246</v>
          </cell>
          <cell r="BN26">
            <v>2.8220000000000001</v>
          </cell>
          <cell r="BO26">
            <v>140.26900000000001</v>
          </cell>
          <cell r="BR26">
            <v>136.22999999999999</v>
          </cell>
          <cell r="BS26">
            <v>94.971999999999994</v>
          </cell>
          <cell r="BT26">
            <v>15.478</v>
          </cell>
          <cell r="BU26">
            <v>37.374000000000002</v>
          </cell>
          <cell r="BV26">
            <v>11.923999999999999</v>
          </cell>
          <cell r="BW26">
            <v>13.487</v>
          </cell>
          <cell r="BX26">
            <v>13.298999999999999</v>
          </cell>
          <cell r="BY26">
            <v>322.76400000000001</v>
          </cell>
          <cell r="CA26">
            <v>25.001000000000001</v>
          </cell>
          <cell r="CB26">
            <v>25.725000000000001</v>
          </cell>
          <cell r="CD26">
            <v>613.31999999999994</v>
          </cell>
          <cell r="CE26">
            <v>628.73099999999999</v>
          </cell>
          <cell r="CF26">
            <v>616.58399999999995</v>
          </cell>
          <cell r="CH26">
            <v>0.3</v>
          </cell>
          <cell r="CI26">
            <v>-288.54000000000002</v>
          </cell>
          <cell r="CQ26" t="str">
            <v>PriceTableDevonNGL</v>
          </cell>
        </row>
        <row r="27">
          <cell r="B27" t="str">
            <v>72-10-153</v>
          </cell>
          <cell r="C27" t="str">
            <v>Devon-GTH00086</v>
          </cell>
          <cell r="D27" t="str">
            <v>J E Carter 1,4,5,7 CDP</v>
          </cell>
          <cell r="E27">
            <v>622.48400000000004</v>
          </cell>
          <cell r="F27">
            <v>811.49199999999996</v>
          </cell>
          <cell r="G27">
            <v>287.471</v>
          </cell>
          <cell r="H27">
            <v>352.38799999999998</v>
          </cell>
          <cell r="K27">
            <v>909.95500000000004</v>
          </cell>
          <cell r="L27">
            <v>1163.8799999999999</v>
          </cell>
          <cell r="N27">
            <v>909.95500000000004</v>
          </cell>
          <cell r="O27">
            <v>1163.8799999999999</v>
          </cell>
          <cell r="R27">
            <v>3.4034</v>
          </cell>
          <cell r="S27">
            <v>1.3392999999999999</v>
          </cell>
          <cell r="T27">
            <v>0.25509999999999999</v>
          </cell>
          <cell r="U27">
            <v>0.43619999999999998</v>
          </cell>
          <cell r="V27">
            <v>0.1416</v>
          </cell>
          <cell r="W27">
            <v>0.1515</v>
          </cell>
          <cell r="X27">
            <v>0.32119999999999999</v>
          </cell>
          <cell r="Y27">
            <v>6.0483000000000002</v>
          </cell>
          <cell r="AB27">
            <v>3096.9409999999998</v>
          </cell>
          <cell r="AC27">
            <v>1218.703</v>
          </cell>
          <cell r="AD27">
            <v>232.13</v>
          </cell>
          <cell r="AE27">
            <v>396.92200000000003</v>
          </cell>
          <cell r="AF27">
            <v>128.85</v>
          </cell>
          <cell r="AG27">
            <v>137.858</v>
          </cell>
          <cell r="AH27">
            <v>292.27800000000002</v>
          </cell>
          <cell r="AI27">
            <v>5503.6820000000007</v>
          </cell>
          <cell r="AL27">
            <v>2443.3090000000002</v>
          </cell>
          <cell r="AM27">
            <v>1310.395</v>
          </cell>
          <cell r="AN27">
            <v>229.21899999999999</v>
          </cell>
          <cell r="AO27">
            <v>482.58199999999999</v>
          </cell>
          <cell r="AP27">
            <v>148.81200000000001</v>
          </cell>
          <cell r="AQ27">
            <v>165.291</v>
          </cell>
          <cell r="AR27">
            <v>265.61</v>
          </cell>
          <cell r="AS27">
            <v>5045.2179999999998</v>
          </cell>
          <cell r="AU27">
            <v>0.95</v>
          </cell>
          <cell r="AX27">
            <v>2321.1439999999998</v>
          </cell>
          <cell r="AY27">
            <v>1244.875</v>
          </cell>
          <cell r="AZ27">
            <v>217.75800000000001</v>
          </cell>
          <cell r="BA27">
            <v>458.45299999999997</v>
          </cell>
          <cell r="BB27">
            <v>141.37100000000001</v>
          </cell>
          <cell r="BC27">
            <v>157.02600000000001</v>
          </cell>
          <cell r="BD27">
            <v>252.33</v>
          </cell>
          <cell r="BE27">
            <v>4792.9569999999994</v>
          </cell>
          <cell r="BH27">
            <v>91.882000000000005</v>
          </cell>
          <cell r="BI27">
            <v>47.835999999999999</v>
          </cell>
          <cell r="BJ27">
            <v>7.0449999999999999</v>
          </cell>
          <cell r="BK27">
            <v>15.395</v>
          </cell>
          <cell r="BL27">
            <v>4.0919999999999996</v>
          </cell>
          <cell r="BM27">
            <v>4.5860000000000003</v>
          </cell>
          <cell r="BN27">
            <v>6.4960000000000004</v>
          </cell>
          <cell r="BO27">
            <v>177.33200000000005</v>
          </cell>
          <cell r="BR27">
            <v>162.089</v>
          </cell>
          <cell r="BS27">
            <v>119.98399999999999</v>
          </cell>
          <cell r="BT27">
            <v>22.837</v>
          </cell>
          <cell r="BU27">
            <v>50.063000000000002</v>
          </cell>
          <cell r="BV27">
            <v>17.152999999999999</v>
          </cell>
          <cell r="BW27">
            <v>19.052</v>
          </cell>
          <cell r="BX27">
            <v>30.616</v>
          </cell>
          <cell r="BY27">
            <v>421.79399999999998</v>
          </cell>
          <cell r="CA27">
            <v>30.254000000000001</v>
          </cell>
          <cell r="CB27">
            <v>31.13</v>
          </cell>
          <cell r="CD27">
            <v>710.9559999999999</v>
          </cell>
          <cell r="CE27">
            <v>728.82</v>
          </cell>
          <cell r="CF27">
            <v>714.74</v>
          </cell>
          <cell r="CH27">
            <v>0.3</v>
          </cell>
          <cell r="CI27">
            <v>-349.16</v>
          </cell>
          <cell r="CQ27" t="str">
            <v>PriceTableDevonNGL</v>
          </cell>
        </row>
        <row r="28">
          <cell r="B28" t="str">
            <v>72-10-155</v>
          </cell>
          <cell r="C28" t="str">
            <v>Devon-GTH00086</v>
          </cell>
          <cell r="D28" t="str">
            <v>Cleveland Federal 1,2,3H CDP</v>
          </cell>
          <cell r="E28">
            <v>1052.577</v>
          </cell>
          <cell r="F28">
            <v>1287.951</v>
          </cell>
          <cell r="G28">
            <v>486.09399999999999</v>
          </cell>
          <cell r="H28">
            <v>559.28899999999999</v>
          </cell>
          <cell r="K28">
            <v>1538.671</v>
          </cell>
          <cell r="L28">
            <v>1847.24</v>
          </cell>
          <cell r="N28">
            <v>1538.671</v>
          </cell>
          <cell r="O28">
            <v>1847.24</v>
          </cell>
          <cell r="R28">
            <v>2.9413</v>
          </cell>
          <cell r="S28">
            <v>1.0288999999999999</v>
          </cell>
          <cell r="T28">
            <v>0.22770000000000001</v>
          </cell>
          <cell r="U28">
            <v>0.31080000000000002</v>
          </cell>
          <cell r="V28">
            <v>0.11650000000000001</v>
          </cell>
          <cell r="W28">
            <v>9.6699999999999994E-2</v>
          </cell>
          <cell r="X28">
            <v>0.154</v>
          </cell>
          <cell r="Y28">
            <v>4.8758999999999997</v>
          </cell>
          <cell r="AB28">
            <v>4525.6930000000002</v>
          </cell>
          <cell r="AC28">
            <v>1583.1389999999999</v>
          </cell>
          <cell r="AD28">
            <v>350.35500000000002</v>
          </cell>
          <cell r="AE28">
            <v>478.21899999999999</v>
          </cell>
          <cell r="AF28">
            <v>179.255</v>
          </cell>
          <cell r="AG28">
            <v>148.78899999999999</v>
          </cell>
          <cell r="AH28">
            <v>236.95500000000001</v>
          </cell>
          <cell r="AI28">
            <v>7502.4049999999997</v>
          </cell>
          <cell r="AL28">
            <v>3570.5129999999999</v>
          </cell>
          <cell r="AM28">
            <v>1702.25</v>
          </cell>
          <cell r="AN28">
            <v>345.96100000000001</v>
          </cell>
          <cell r="AO28">
            <v>581.42399999999998</v>
          </cell>
          <cell r="AP28">
            <v>207.02500000000001</v>
          </cell>
          <cell r="AQ28">
            <v>178.398</v>
          </cell>
          <cell r="AR28">
            <v>215.334</v>
          </cell>
          <cell r="AS28">
            <v>6800.9049999999997</v>
          </cell>
          <cell r="AU28">
            <v>0.95</v>
          </cell>
          <cell r="AX28">
            <v>3391.9870000000001</v>
          </cell>
          <cell r="AY28">
            <v>1617.1379999999999</v>
          </cell>
          <cell r="AZ28">
            <v>328.66300000000001</v>
          </cell>
          <cell r="BA28">
            <v>552.35299999999995</v>
          </cell>
          <cell r="BB28">
            <v>196.67400000000001</v>
          </cell>
          <cell r="BC28">
            <v>169.47800000000001</v>
          </cell>
          <cell r="BD28">
            <v>204.56700000000001</v>
          </cell>
          <cell r="BE28">
            <v>6460.8600000000006</v>
          </cell>
          <cell r="BH28">
            <v>134.27199999999999</v>
          </cell>
          <cell r="BI28">
            <v>62.140999999999998</v>
          </cell>
          <cell r="BJ28">
            <v>10.632</v>
          </cell>
          <cell r="BK28">
            <v>18.547999999999998</v>
          </cell>
          <cell r="BL28">
            <v>5.6929999999999996</v>
          </cell>
          <cell r="BM28">
            <v>4.95</v>
          </cell>
          <cell r="BN28">
            <v>5.266</v>
          </cell>
          <cell r="BO28">
            <v>241.50199999999998</v>
          </cell>
          <cell r="BR28">
            <v>236.86799999999999</v>
          </cell>
          <cell r="BS28">
            <v>155.863</v>
          </cell>
          <cell r="BT28">
            <v>34.468000000000004</v>
          </cell>
          <cell r="BU28">
            <v>60.317</v>
          </cell>
          <cell r="BV28">
            <v>23.863</v>
          </cell>
          <cell r="BW28">
            <v>20.562999999999999</v>
          </cell>
          <cell r="BX28">
            <v>24.82</v>
          </cell>
          <cell r="BY28">
            <v>556.76200000000006</v>
          </cell>
          <cell r="CA28">
            <v>48.017000000000003</v>
          </cell>
          <cell r="CB28">
            <v>49.408000000000001</v>
          </cell>
          <cell r="CD28">
            <v>1241.0700000000002</v>
          </cell>
          <cell r="CE28">
            <v>1272.2539999999999</v>
          </cell>
          <cell r="CF28">
            <v>1247.675</v>
          </cell>
          <cell r="CH28">
            <v>0.3</v>
          </cell>
          <cell r="CI28">
            <v>-554.16999999999996</v>
          </cell>
          <cell r="CQ28" t="str">
            <v>PriceTableDevonNGL</v>
          </cell>
        </row>
        <row r="29">
          <cell r="B29" t="str">
            <v>72-10-186</v>
          </cell>
          <cell r="C29" t="str">
            <v>Devon-GTH00086</v>
          </cell>
          <cell r="D29" t="str">
            <v>Faxel 4&amp;7 CDP</v>
          </cell>
          <cell r="E29">
            <v>758.53899999999999</v>
          </cell>
          <cell r="F29">
            <v>971.80600000000004</v>
          </cell>
          <cell r="G29">
            <v>350.303</v>
          </cell>
          <cell r="H29">
            <v>422.00299999999999</v>
          </cell>
          <cell r="K29">
            <v>1108.8420000000001</v>
          </cell>
          <cell r="L29">
            <v>1393.809</v>
          </cell>
          <cell r="N29">
            <v>1108.8420000000001</v>
          </cell>
          <cell r="O29">
            <v>1393.809</v>
          </cell>
          <cell r="R29">
            <v>3.3031999999999999</v>
          </cell>
          <cell r="S29">
            <v>1.2109000000000001</v>
          </cell>
          <cell r="T29">
            <v>0.21609999999999999</v>
          </cell>
          <cell r="U29">
            <v>0.38550000000000001</v>
          </cell>
          <cell r="V29">
            <v>0.1273</v>
          </cell>
          <cell r="W29">
            <v>0.13669999999999999</v>
          </cell>
          <cell r="X29">
            <v>0.2767</v>
          </cell>
          <cell r="Y29">
            <v>5.6563999999999997</v>
          </cell>
          <cell r="AB29">
            <v>3662.7269999999999</v>
          </cell>
          <cell r="AC29">
            <v>1342.6969999999999</v>
          </cell>
          <cell r="AD29">
            <v>239.62100000000001</v>
          </cell>
          <cell r="AE29">
            <v>427.459</v>
          </cell>
          <cell r="AF29">
            <v>141.15600000000001</v>
          </cell>
          <cell r="AG29">
            <v>151.57900000000001</v>
          </cell>
          <cell r="AH29">
            <v>306.81700000000001</v>
          </cell>
          <cell r="AI29">
            <v>6272.0559999999996</v>
          </cell>
          <cell r="AL29">
            <v>2889.6819999999998</v>
          </cell>
          <cell r="AM29">
            <v>1443.7180000000001</v>
          </cell>
          <cell r="AN29">
            <v>236.61600000000001</v>
          </cell>
          <cell r="AO29">
            <v>519.70899999999995</v>
          </cell>
          <cell r="AP29">
            <v>163.024</v>
          </cell>
          <cell r="AQ29">
            <v>181.74299999999999</v>
          </cell>
          <cell r="AR29">
            <v>278.822</v>
          </cell>
          <cell r="AS29">
            <v>5713.3140000000003</v>
          </cell>
          <cell r="AU29">
            <v>0.95</v>
          </cell>
          <cell r="AX29">
            <v>2745.1979999999999</v>
          </cell>
          <cell r="AY29">
            <v>1371.5319999999999</v>
          </cell>
          <cell r="AZ29">
            <v>224.785</v>
          </cell>
          <cell r="BA29">
            <v>493.72399999999999</v>
          </cell>
          <cell r="BB29">
            <v>154.87299999999999</v>
          </cell>
          <cell r="BC29">
            <v>172.65600000000001</v>
          </cell>
          <cell r="BD29">
            <v>264.88099999999997</v>
          </cell>
          <cell r="BE29">
            <v>5427.6489999999994</v>
          </cell>
          <cell r="BH29">
            <v>108.669</v>
          </cell>
          <cell r="BI29">
            <v>52.703000000000003</v>
          </cell>
          <cell r="BJ29">
            <v>7.2720000000000002</v>
          </cell>
          <cell r="BK29">
            <v>16.579000000000001</v>
          </cell>
          <cell r="BL29">
            <v>4.4829999999999997</v>
          </cell>
          <cell r="BM29">
            <v>5.0419999999999998</v>
          </cell>
          <cell r="BN29">
            <v>6.819</v>
          </cell>
          <cell r="BO29">
            <v>201.56700000000001</v>
          </cell>
          <cell r="BR29">
            <v>191.702</v>
          </cell>
          <cell r="BS29">
            <v>132.191</v>
          </cell>
          <cell r="BT29">
            <v>23.574000000000002</v>
          </cell>
          <cell r="BU29">
            <v>53.914999999999999</v>
          </cell>
          <cell r="BV29">
            <v>18.791</v>
          </cell>
          <cell r="BW29">
            <v>20.949000000000002</v>
          </cell>
          <cell r="BX29">
            <v>32.137999999999998</v>
          </cell>
          <cell r="BY29">
            <v>473.26000000000005</v>
          </cell>
          <cell r="CA29">
            <v>36.229999999999997</v>
          </cell>
          <cell r="CB29">
            <v>37.28</v>
          </cell>
          <cell r="CD29">
            <v>883.26900000000001</v>
          </cell>
          <cell r="CE29">
            <v>905.46299999999997</v>
          </cell>
          <cell r="CF29">
            <v>887.97</v>
          </cell>
          <cell r="CH29">
            <v>0.3</v>
          </cell>
          <cell r="CI29">
            <v>-418.14</v>
          </cell>
          <cell r="CQ29" t="str">
            <v>PriceTableDevonNGL</v>
          </cell>
        </row>
        <row r="30">
          <cell r="B30" t="str">
            <v>72-10-187</v>
          </cell>
          <cell r="C30" t="str">
            <v>Devon-GTH00086</v>
          </cell>
          <cell r="D30" t="str">
            <v>Ben Johnson 1H CDP</v>
          </cell>
          <cell r="E30">
            <v>805.05</v>
          </cell>
          <cell r="F30">
            <v>1034.758</v>
          </cell>
          <cell r="G30">
            <v>371.78300000000002</v>
          </cell>
          <cell r="H30">
            <v>449.34</v>
          </cell>
          <cell r="K30">
            <v>1176.8330000000001</v>
          </cell>
          <cell r="L30">
            <v>1484.098</v>
          </cell>
          <cell r="N30">
            <v>1176.8330000000001</v>
          </cell>
          <cell r="O30">
            <v>1484.098</v>
          </cell>
          <cell r="R30">
            <v>3.3837000000000002</v>
          </cell>
          <cell r="S30">
            <v>1.2735000000000001</v>
          </cell>
          <cell r="T30">
            <v>0.19259999999999999</v>
          </cell>
          <cell r="U30">
            <v>0.40589999999999998</v>
          </cell>
          <cell r="V30">
            <v>0.12180000000000001</v>
          </cell>
          <cell r="W30">
            <v>0.14380000000000001</v>
          </cell>
          <cell r="X30">
            <v>0.2621</v>
          </cell>
          <cell r="Y30">
            <v>5.7834000000000003</v>
          </cell>
          <cell r="AB30">
            <v>3982.05</v>
          </cell>
          <cell r="AC30">
            <v>1498.6969999999999</v>
          </cell>
          <cell r="AD30">
            <v>226.65799999999999</v>
          </cell>
          <cell r="AE30">
            <v>477.67700000000002</v>
          </cell>
          <cell r="AF30">
            <v>143.33799999999999</v>
          </cell>
          <cell r="AG30">
            <v>169.22900000000001</v>
          </cell>
          <cell r="AH30">
            <v>308.44799999999998</v>
          </cell>
          <cell r="AI30">
            <v>6806.0970000000007</v>
          </cell>
          <cell r="AL30">
            <v>3141.61</v>
          </cell>
          <cell r="AM30">
            <v>1611.4549999999999</v>
          </cell>
          <cell r="AN30">
            <v>223.815</v>
          </cell>
          <cell r="AO30">
            <v>580.76499999999999</v>
          </cell>
          <cell r="AP30">
            <v>165.54400000000001</v>
          </cell>
          <cell r="AQ30">
            <v>202.905</v>
          </cell>
          <cell r="AR30">
            <v>280.30399999999997</v>
          </cell>
          <cell r="AS30">
            <v>6206.3980000000001</v>
          </cell>
          <cell r="AU30">
            <v>0.95</v>
          </cell>
          <cell r="AX30">
            <v>2984.53</v>
          </cell>
          <cell r="AY30">
            <v>1530.8820000000001</v>
          </cell>
          <cell r="AZ30">
            <v>212.624</v>
          </cell>
          <cell r="BA30">
            <v>551.72699999999998</v>
          </cell>
          <cell r="BB30">
            <v>157.267</v>
          </cell>
          <cell r="BC30">
            <v>192.76</v>
          </cell>
          <cell r="BD30">
            <v>266.28899999999999</v>
          </cell>
          <cell r="BE30">
            <v>5896.0789999999997</v>
          </cell>
          <cell r="BH30">
            <v>118.142</v>
          </cell>
          <cell r="BI30">
            <v>58.826999999999998</v>
          </cell>
          <cell r="BJ30">
            <v>6.8789999999999996</v>
          </cell>
          <cell r="BK30">
            <v>18.527000000000001</v>
          </cell>
          <cell r="BL30">
            <v>4.5519999999999996</v>
          </cell>
          <cell r="BM30">
            <v>5.63</v>
          </cell>
          <cell r="BN30">
            <v>6.8550000000000004</v>
          </cell>
          <cell r="BO30">
            <v>219.41199999999998</v>
          </cell>
          <cell r="BR30">
            <v>208.41399999999999</v>
          </cell>
          <cell r="BS30">
            <v>147.55000000000001</v>
          </cell>
          <cell r="BT30">
            <v>22.298999999999999</v>
          </cell>
          <cell r="BU30">
            <v>60.249000000000002</v>
          </cell>
          <cell r="BV30">
            <v>19.081</v>
          </cell>
          <cell r="BW30">
            <v>23.388000000000002</v>
          </cell>
          <cell r="BX30">
            <v>32.308999999999997</v>
          </cell>
          <cell r="BY30">
            <v>513.29</v>
          </cell>
          <cell r="CA30">
            <v>38.576999999999998</v>
          </cell>
          <cell r="CB30">
            <v>39.695</v>
          </cell>
          <cell r="CD30">
            <v>931.11299999999994</v>
          </cell>
          <cell r="CE30">
            <v>954.50900000000001</v>
          </cell>
          <cell r="CF30">
            <v>936.06799999999998</v>
          </cell>
          <cell r="CH30">
            <v>0.3</v>
          </cell>
          <cell r="CI30">
            <v>-445.23</v>
          </cell>
          <cell r="CQ30" t="str">
            <v>PriceTableDevonNGL</v>
          </cell>
        </row>
        <row r="31">
          <cell r="B31" t="str">
            <v>72-10-189</v>
          </cell>
          <cell r="C31" t="str">
            <v>Devon-GTH00086</v>
          </cell>
          <cell r="D31" t="str">
            <v>Martha Reeves 3H - 5H CDP</v>
          </cell>
          <cell r="E31">
            <v>752.798</v>
          </cell>
          <cell r="F31">
            <v>957.26599999999996</v>
          </cell>
          <cell r="G31">
            <v>347.65199999999999</v>
          </cell>
          <cell r="H31">
            <v>415.69</v>
          </cell>
          <cell r="K31">
            <v>1100.45</v>
          </cell>
          <cell r="L31">
            <v>1372.9559999999999</v>
          </cell>
          <cell r="N31">
            <v>1100.45</v>
          </cell>
          <cell r="O31">
            <v>1372.9559999999999</v>
          </cell>
          <cell r="R31">
            <v>3.3317000000000001</v>
          </cell>
          <cell r="S31">
            <v>1.2316</v>
          </cell>
          <cell r="T31">
            <v>0.20119999999999999</v>
          </cell>
          <cell r="U31">
            <v>0.38829999999999998</v>
          </cell>
          <cell r="V31">
            <v>0.1201</v>
          </cell>
          <cell r="W31">
            <v>0.13189999999999999</v>
          </cell>
          <cell r="X31">
            <v>0.1847</v>
          </cell>
          <cell r="Y31">
            <v>5.5895000000000001</v>
          </cell>
          <cell r="AB31">
            <v>3666.3690000000001</v>
          </cell>
          <cell r="AC31">
            <v>1355.3140000000001</v>
          </cell>
          <cell r="AD31">
            <v>221.411</v>
          </cell>
          <cell r="AE31">
            <v>427.30500000000001</v>
          </cell>
          <cell r="AF31">
            <v>132.16399999999999</v>
          </cell>
          <cell r="AG31">
            <v>145.149</v>
          </cell>
          <cell r="AH31">
            <v>203.25299999999999</v>
          </cell>
          <cell r="AI31">
            <v>6150.9650000000001</v>
          </cell>
          <cell r="AL31">
            <v>2892.5549999999998</v>
          </cell>
          <cell r="AM31">
            <v>1457.2840000000001</v>
          </cell>
          <cell r="AN31">
            <v>218.63399999999999</v>
          </cell>
          <cell r="AO31">
            <v>519.52200000000005</v>
          </cell>
          <cell r="AP31">
            <v>152.63900000000001</v>
          </cell>
          <cell r="AQ31">
            <v>174.03299999999999</v>
          </cell>
          <cell r="AR31">
            <v>184.708</v>
          </cell>
          <cell r="AS31">
            <v>5599.375</v>
          </cell>
          <cell r="AU31">
            <v>0.95</v>
          </cell>
          <cell r="AX31">
            <v>2747.9270000000001</v>
          </cell>
          <cell r="AY31">
            <v>1384.42</v>
          </cell>
          <cell r="AZ31">
            <v>207.702</v>
          </cell>
          <cell r="BA31">
            <v>493.54599999999999</v>
          </cell>
          <cell r="BB31">
            <v>145.00700000000001</v>
          </cell>
          <cell r="BC31">
            <v>165.33099999999999</v>
          </cell>
          <cell r="BD31">
            <v>175.47300000000001</v>
          </cell>
          <cell r="BE31">
            <v>5319.4059999999999</v>
          </cell>
          <cell r="BH31">
            <v>108.777</v>
          </cell>
          <cell r="BI31">
            <v>53.198999999999998</v>
          </cell>
          <cell r="BJ31">
            <v>6.7190000000000003</v>
          </cell>
          <cell r="BK31">
            <v>16.573</v>
          </cell>
          <cell r="BL31">
            <v>4.1980000000000004</v>
          </cell>
          <cell r="BM31">
            <v>4.8289999999999997</v>
          </cell>
          <cell r="BN31">
            <v>4.5170000000000003</v>
          </cell>
          <cell r="BO31">
            <v>198.81200000000001</v>
          </cell>
          <cell r="BR31">
            <v>191.892</v>
          </cell>
          <cell r="BS31">
            <v>133.43299999999999</v>
          </cell>
          <cell r="BT31">
            <v>21.783000000000001</v>
          </cell>
          <cell r="BU31">
            <v>53.895000000000003</v>
          </cell>
          <cell r="BV31">
            <v>17.594000000000001</v>
          </cell>
          <cell r="BW31">
            <v>20.059999999999999</v>
          </cell>
          <cell r="BX31">
            <v>21.29</v>
          </cell>
          <cell r="BY31">
            <v>459.947</v>
          </cell>
          <cell r="CA31">
            <v>35.688000000000002</v>
          </cell>
          <cell r="CB31">
            <v>36.722000000000001</v>
          </cell>
          <cell r="CD31">
            <v>876.28699999999992</v>
          </cell>
          <cell r="CE31">
            <v>898.30499999999995</v>
          </cell>
          <cell r="CF31">
            <v>880.95</v>
          </cell>
          <cell r="CH31">
            <v>0.3</v>
          </cell>
          <cell r="CI31">
            <v>-411.89</v>
          </cell>
          <cell r="CQ31" t="str">
            <v>PriceTableDevonNGL</v>
          </cell>
        </row>
        <row r="32">
          <cell r="B32" t="str">
            <v>72-10-191</v>
          </cell>
          <cell r="C32" t="str">
            <v>Devon-GTH00086</v>
          </cell>
          <cell r="D32" t="str">
            <v>Lake Weatherford C CDP</v>
          </cell>
          <cell r="E32">
            <v>124.788</v>
          </cell>
          <cell r="F32">
            <v>154.29300000000001</v>
          </cell>
          <cell r="G32">
            <v>57.628999999999998</v>
          </cell>
          <cell r="H32">
            <v>67.001000000000005</v>
          </cell>
          <cell r="K32">
            <v>182.417</v>
          </cell>
          <cell r="L32">
            <v>221.29400000000001</v>
          </cell>
          <cell r="N32">
            <v>182.417</v>
          </cell>
          <cell r="O32">
            <v>221.29400000000001</v>
          </cell>
          <cell r="R32">
            <v>3.0049000000000001</v>
          </cell>
          <cell r="S32">
            <v>1.0246999999999999</v>
          </cell>
          <cell r="T32">
            <v>0.21590000000000001</v>
          </cell>
          <cell r="U32">
            <v>0.31909999999999999</v>
          </cell>
          <cell r="V32">
            <v>0.1168</v>
          </cell>
          <cell r="W32">
            <v>0.1118</v>
          </cell>
          <cell r="X32">
            <v>0.1547</v>
          </cell>
          <cell r="Y32">
            <v>4.9478999999999997</v>
          </cell>
          <cell r="AB32">
            <v>548.14499999999998</v>
          </cell>
          <cell r="AC32">
            <v>186.923</v>
          </cell>
          <cell r="AD32">
            <v>39.384</v>
          </cell>
          <cell r="AE32">
            <v>58.209000000000003</v>
          </cell>
          <cell r="AF32">
            <v>21.306000000000001</v>
          </cell>
          <cell r="AG32">
            <v>20.393999999999998</v>
          </cell>
          <cell r="AH32">
            <v>28.22</v>
          </cell>
          <cell r="AI32">
            <v>902.58100000000013</v>
          </cell>
          <cell r="AL32">
            <v>432.45499999999998</v>
          </cell>
          <cell r="AM32">
            <v>200.98699999999999</v>
          </cell>
          <cell r="AN32">
            <v>38.89</v>
          </cell>
          <cell r="AO32">
            <v>70.771000000000001</v>
          </cell>
          <cell r="AP32">
            <v>24.606999999999999</v>
          </cell>
          <cell r="AQ32">
            <v>24.452000000000002</v>
          </cell>
          <cell r="AR32">
            <v>25.645</v>
          </cell>
          <cell r="AS32">
            <v>817.8069999999999</v>
          </cell>
          <cell r="AU32">
            <v>0.95</v>
          </cell>
          <cell r="AX32">
            <v>410.83199999999999</v>
          </cell>
          <cell r="AY32">
            <v>190.93799999999999</v>
          </cell>
          <cell r="AZ32">
            <v>36.945999999999998</v>
          </cell>
          <cell r="BA32">
            <v>67.231999999999999</v>
          </cell>
          <cell r="BB32">
            <v>23.376999999999999</v>
          </cell>
          <cell r="BC32">
            <v>23.228999999999999</v>
          </cell>
          <cell r="BD32">
            <v>24.363</v>
          </cell>
          <cell r="BE32">
            <v>776.91699999999992</v>
          </cell>
          <cell r="BH32">
            <v>16.263000000000002</v>
          </cell>
          <cell r="BI32">
            <v>7.3369999999999997</v>
          </cell>
          <cell r="BJ32">
            <v>1.1950000000000001</v>
          </cell>
          <cell r="BK32">
            <v>2.258</v>
          </cell>
          <cell r="BL32">
            <v>0.67700000000000005</v>
          </cell>
          <cell r="BM32">
            <v>0.67800000000000005</v>
          </cell>
          <cell r="BN32">
            <v>0.627</v>
          </cell>
          <cell r="BO32">
            <v>29.035</v>
          </cell>
          <cell r="BR32">
            <v>28.689</v>
          </cell>
          <cell r="BS32">
            <v>18.402999999999999</v>
          </cell>
          <cell r="BT32">
            <v>3.875</v>
          </cell>
          <cell r="BU32">
            <v>7.3419999999999996</v>
          </cell>
          <cell r="BV32">
            <v>2.8359999999999999</v>
          </cell>
          <cell r="BW32">
            <v>2.8180000000000001</v>
          </cell>
          <cell r="BX32">
            <v>2.956</v>
          </cell>
          <cell r="BY32">
            <v>66.918999999999997</v>
          </cell>
          <cell r="CA32">
            <v>5.7519999999999998</v>
          </cell>
          <cell r="CB32">
            <v>5.9189999999999996</v>
          </cell>
          <cell r="CD32">
            <v>148.45599999999999</v>
          </cell>
          <cell r="CE32">
            <v>152.18600000000001</v>
          </cell>
          <cell r="CF32">
            <v>149.24600000000001</v>
          </cell>
          <cell r="CH32">
            <v>0.3</v>
          </cell>
          <cell r="CI32">
            <v>-66.39</v>
          </cell>
          <cell r="CQ32" t="str">
            <v>PriceTableDevonNGL</v>
          </cell>
        </row>
        <row r="33">
          <cell r="B33" t="str">
            <v>72-10-203</v>
          </cell>
          <cell r="C33" t="str">
            <v>Devon-GTH00086</v>
          </cell>
          <cell r="D33" t="str">
            <v>Coomer 2 &amp; 3H CDP</v>
          </cell>
          <cell r="E33">
            <v>877.05399999999997</v>
          </cell>
          <cell r="F33">
            <v>964.96</v>
          </cell>
          <cell r="G33">
            <v>405.03500000000003</v>
          </cell>
          <cell r="H33">
            <v>419.03100000000001</v>
          </cell>
          <cell r="K33">
            <v>1282.0889999999999</v>
          </cell>
          <cell r="L33">
            <v>1383.991</v>
          </cell>
          <cell r="N33">
            <v>1282.0889999999999</v>
          </cell>
          <cell r="O33">
            <v>1383.991</v>
          </cell>
          <cell r="R33">
            <v>1.8193999999999999</v>
          </cell>
          <cell r="S33">
            <v>0.32350000000000001</v>
          </cell>
          <cell r="T33">
            <v>6.93E-2</v>
          </cell>
          <cell r="U33">
            <v>0.06</v>
          </cell>
          <cell r="V33">
            <v>1.9400000000000001E-2</v>
          </cell>
          <cell r="W33">
            <v>1.0999999999999999E-2</v>
          </cell>
          <cell r="X33">
            <v>1.7100000000000001E-2</v>
          </cell>
          <cell r="Y33">
            <v>2.3197000000000001</v>
          </cell>
          <cell r="AB33">
            <v>2332.6329999999998</v>
          </cell>
          <cell r="AC33">
            <v>414.75599999999997</v>
          </cell>
          <cell r="AD33">
            <v>88.849000000000004</v>
          </cell>
          <cell r="AE33">
            <v>76.924999999999997</v>
          </cell>
          <cell r="AF33">
            <v>24.873000000000001</v>
          </cell>
          <cell r="AG33">
            <v>14.103</v>
          </cell>
          <cell r="AH33">
            <v>21.923999999999999</v>
          </cell>
          <cell r="AI33">
            <v>2974.0630000000001</v>
          </cell>
          <cell r="AL33">
            <v>1840.3140000000001</v>
          </cell>
          <cell r="AM33">
            <v>445.96100000000001</v>
          </cell>
          <cell r="AN33">
            <v>87.734999999999999</v>
          </cell>
          <cell r="AO33">
            <v>93.525999999999996</v>
          </cell>
          <cell r="AP33">
            <v>28.725999999999999</v>
          </cell>
          <cell r="AQ33">
            <v>16.908999999999999</v>
          </cell>
          <cell r="AR33">
            <v>19.923999999999999</v>
          </cell>
          <cell r="AS33">
            <v>2533.0950000000003</v>
          </cell>
          <cell r="AU33">
            <v>0.95</v>
          </cell>
          <cell r="AX33">
            <v>1748.298</v>
          </cell>
          <cell r="AY33">
            <v>423.66300000000001</v>
          </cell>
          <cell r="AZ33">
            <v>83.347999999999999</v>
          </cell>
          <cell r="BA33">
            <v>88.85</v>
          </cell>
          <cell r="BB33">
            <v>27.29</v>
          </cell>
          <cell r="BC33">
            <v>16.064</v>
          </cell>
          <cell r="BD33">
            <v>18.928000000000001</v>
          </cell>
          <cell r="BE33">
            <v>2406.4409999999998</v>
          </cell>
          <cell r="BH33">
            <v>69.206000000000003</v>
          </cell>
          <cell r="BI33">
            <v>16.28</v>
          </cell>
          <cell r="BJ33">
            <v>2.6960000000000002</v>
          </cell>
          <cell r="BK33">
            <v>2.984</v>
          </cell>
          <cell r="BL33">
            <v>0.79</v>
          </cell>
          <cell r="BM33">
            <v>0.46899999999999997</v>
          </cell>
          <cell r="BN33">
            <v>0.48699999999999999</v>
          </cell>
          <cell r="BO33">
            <v>92.911999999999992</v>
          </cell>
          <cell r="BR33">
            <v>122.086</v>
          </cell>
          <cell r="BS33">
            <v>40.834000000000003</v>
          </cell>
          <cell r="BT33">
            <v>8.7409999999999997</v>
          </cell>
          <cell r="BU33">
            <v>9.702</v>
          </cell>
          <cell r="BV33">
            <v>3.3109999999999999</v>
          </cell>
          <cell r="BW33">
            <v>1.9490000000000001</v>
          </cell>
          <cell r="BX33">
            <v>2.2970000000000002</v>
          </cell>
          <cell r="BY33">
            <v>188.92000000000002</v>
          </cell>
          <cell r="CA33">
            <v>35.975000000000001</v>
          </cell>
          <cell r="CB33">
            <v>37.017000000000003</v>
          </cell>
          <cell r="CD33">
            <v>1158.0539999999999</v>
          </cell>
          <cell r="CE33">
            <v>1187.152</v>
          </cell>
          <cell r="CF33">
            <v>1164.2170000000001</v>
          </cell>
          <cell r="CH33">
            <v>0.3</v>
          </cell>
          <cell r="CI33">
            <v>-415.2</v>
          </cell>
          <cell r="CQ33" t="str">
            <v>PriceTableDevonNGL</v>
          </cell>
        </row>
        <row r="34">
          <cell r="B34" t="str">
            <v>72-10-205</v>
          </cell>
          <cell r="C34" t="str">
            <v>Devon-GTH00086</v>
          </cell>
          <cell r="D34" t="str">
            <v>Bedinger North 3 &amp; 7H CDP</v>
          </cell>
          <cell r="E34">
            <v>368.267</v>
          </cell>
          <cell r="F34">
            <v>469.21100000000001</v>
          </cell>
          <cell r="G34">
            <v>170.071</v>
          </cell>
          <cell r="H34">
            <v>203.75399999999999</v>
          </cell>
          <cell r="K34">
            <v>538.33799999999997</v>
          </cell>
          <cell r="L34">
            <v>672.96500000000003</v>
          </cell>
          <cell r="N34">
            <v>538.33799999999997</v>
          </cell>
          <cell r="O34">
            <v>672.96500000000003</v>
          </cell>
          <cell r="R34">
            <v>3.3940999999999999</v>
          </cell>
          <cell r="S34">
            <v>1.1740999999999999</v>
          </cell>
          <cell r="T34">
            <v>0.21690000000000001</v>
          </cell>
          <cell r="U34">
            <v>0.37090000000000001</v>
          </cell>
          <cell r="V34">
            <v>0.1226</v>
          </cell>
          <cell r="W34">
            <v>0.12770000000000001</v>
          </cell>
          <cell r="X34">
            <v>0.22520000000000001</v>
          </cell>
          <cell r="Y34">
            <v>5.6315</v>
          </cell>
          <cell r="AB34">
            <v>1827.173</v>
          </cell>
          <cell r="AC34">
            <v>632.06299999999999</v>
          </cell>
          <cell r="AD34">
            <v>116.76600000000001</v>
          </cell>
          <cell r="AE34">
            <v>199.67</v>
          </cell>
          <cell r="AF34">
            <v>66</v>
          </cell>
          <cell r="AG34">
            <v>68.745999999999995</v>
          </cell>
          <cell r="AH34">
            <v>121.23399999999999</v>
          </cell>
          <cell r="AI34">
            <v>3031.652</v>
          </cell>
          <cell r="AL34">
            <v>1441.5350000000001</v>
          </cell>
          <cell r="AM34">
            <v>679.61800000000005</v>
          </cell>
          <cell r="AN34">
            <v>115.30200000000001</v>
          </cell>
          <cell r="AO34">
            <v>242.761</v>
          </cell>
          <cell r="AP34">
            <v>76.224999999999994</v>
          </cell>
          <cell r="AQ34">
            <v>82.426000000000002</v>
          </cell>
          <cell r="AR34">
            <v>110.172</v>
          </cell>
          <cell r="AS34">
            <v>2748.0390000000002</v>
          </cell>
          <cell r="AU34">
            <v>0.95</v>
          </cell>
          <cell r="AX34">
            <v>1369.4580000000001</v>
          </cell>
          <cell r="AY34">
            <v>645.63699999999994</v>
          </cell>
          <cell r="AZ34">
            <v>109.53700000000001</v>
          </cell>
          <cell r="BA34">
            <v>230.62299999999999</v>
          </cell>
          <cell r="BB34">
            <v>72.414000000000001</v>
          </cell>
          <cell r="BC34">
            <v>78.305000000000007</v>
          </cell>
          <cell r="BD34">
            <v>104.663</v>
          </cell>
          <cell r="BE34">
            <v>2610.6370000000002</v>
          </cell>
          <cell r="BH34">
            <v>54.21</v>
          </cell>
          <cell r="BI34">
            <v>24.81</v>
          </cell>
          <cell r="BJ34">
            <v>3.544</v>
          </cell>
          <cell r="BK34">
            <v>7.7439999999999998</v>
          </cell>
          <cell r="BL34">
            <v>2.0960000000000001</v>
          </cell>
          <cell r="BM34">
            <v>2.2869999999999999</v>
          </cell>
          <cell r="BN34">
            <v>2.694</v>
          </cell>
          <cell r="BO34">
            <v>97.385000000000005</v>
          </cell>
          <cell r="BR34">
            <v>95.631</v>
          </cell>
          <cell r="BS34">
            <v>62.228000000000002</v>
          </cell>
          <cell r="BT34">
            <v>11.488</v>
          </cell>
          <cell r="BU34">
            <v>25.184000000000001</v>
          </cell>
          <cell r="BV34">
            <v>8.7859999999999996</v>
          </cell>
          <cell r="BW34">
            <v>9.5009999999999994</v>
          </cell>
          <cell r="BX34">
            <v>12.699</v>
          </cell>
          <cell r="BY34">
            <v>225.51700000000002</v>
          </cell>
          <cell r="CA34">
            <v>17.492999999999999</v>
          </cell>
          <cell r="CB34">
            <v>18</v>
          </cell>
          <cell r="CD34">
            <v>429.44799999999998</v>
          </cell>
          <cell r="CE34">
            <v>440.23899999999998</v>
          </cell>
          <cell r="CF34">
            <v>431.73399999999998</v>
          </cell>
          <cell r="CH34">
            <v>0.3</v>
          </cell>
          <cell r="CI34">
            <v>-201.89</v>
          </cell>
          <cell r="CQ34" t="str">
            <v>PriceTableDevonNGL</v>
          </cell>
        </row>
        <row r="35">
          <cell r="B35" t="str">
            <v>72-10-212</v>
          </cell>
          <cell r="C35" t="str">
            <v>Devon-GTH00086</v>
          </cell>
          <cell r="D35" t="str">
            <v>Bailey Ranch A1 2 3H CDP</v>
          </cell>
          <cell r="E35">
            <v>704.745</v>
          </cell>
          <cell r="F35">
            <v>875.91600000000005</v>
          </cell>
          <cell r="G35">
            <v>325.45999999999998</v>
          </cell>
          <cell r="H35">
            <v>380.36399999999998</v>
          </cell>
          <cell r="K35">
            <v>1030.2049999999999</v>
          </cell>
          <cell r="L35">
            <v>1256.28</v>
          </cell>
          <cell r="N35">
            <v>1030.2049999999999</v>
          </cell>
          <cell r="O35">
            <v>1256.28</v>
          </cell>
          <cell r="R35">
            <v>3.1383999999999999</v>
          </cell>
          <cell r="S35">
            <v>1.0430999999999999</v>
          </cell>
          <cell r="T35">
            <v>0.21260000000000001</v>
          </cell>
          <cell r="U35">
            <v>0.31309999999999999</v>
          </cell>
          <cell r="V35">
            <v>0.1091</v>
          </cell>
          <cell r="W35">
            <v>9.8400000000000001E-2</v>
          </cell>
          <cell r="X35">
            <v>0.15509999999999999</v>
          </cell>
          <cell r="Y35">
            <v>5.0697999999999999</v>
          </cell>
          <cell r="AB35">
            <v>3233.1950000000002</v>
          </cell>
          <cell r="AC35">
            <v>1074.607</v>
          </cell>
          <cell r="AD35">
            <v>219.02199999999999</v>
          </cell>
          <cell r="AE35">
            <v>322.55700000000002</v>
          </cell>
          <cell r="AF35">
            <v>112.395</v>
          </cell>
          <cell r="AG35">
            <v>101.372</v>
          </cell>
          <cell r="AH35">
            <v>159.785</v>
          </cell>
          <cell r="AI35">
            <v>5222.933</v>
          </cell>
          <cell r="AL35">
            <v>2550.806</v>
          </cell>
          <cell r="AM35">
            <v>1155.4580000000001</v>
          </cell>
          <cell r="AN35">
            <v>216.27500000000001</v>
          </cell>
          <cell r="AO35">
            <v>392.16800000000001</v>
          </cell>
          <cell r="AP35">
            <v>129.80699999999999</v>
          </cell>
          <cell r="AQ35">
            <v>121.545</v>
          </cell>
          <cell r="AR35">
            <v>145.20599999999999</v>
          </cell>
          <cell r="AS35">
            <v>4711.2650000000003</v>
          </cell>
          <cell r="AU35">
            <v>0.95</v>
          </cell>
          <cell r="AX35">
            <v>2423.2660000000001</v>
          </cell>
          <cell r="AY35">
            <v>1097.6849999999999</v>
          </cell>
          <cell r="AZ35">
            <v>205.46100000000001</v>
          </cell>
          <cell r="BA35">
            <v>372.56</v>
          </cell>
          <cell r="BB35">
            <v>123.31699999999999</v>
          </cell>
          <cell r="BC35">
            <v>115.468</v>
          </cell>
          <cell r="BD35">
            <v>137.946</v>
          </cell>
          <cell r="BE35">
            <v>4475.7030000000004</v>
          </cell>
          <cell r="BH35">
            <v>95.924999999999997</v>
          </cell>
          <cell r="BI35">
            <v>42.18</v>
          </cell>
          <cell r="BJ35">
            <v>6.6470000000000002</v>
          </cell>
          <cell r="BK35">
            <v>12.51</v>
          </cell>
          <cell r="BL35">
            <v>3.57</v>
          </cell>
          <cell r="BM35">
            <v>3.3719999999999999</v>
          </cell>
          <cell r="BN35">
            <v>3.5510000000000002</v>
          </cell>
          <cell r="BO35">
            <v>167.75499999999994</v>
          </cell>
          <cell r="BR35">
            <v>169.22</v>
          </cell>
          <cell r="BS35">
            <v>105.797</v>
          </cell>
          <cell r="BT35">
            <v>21.547000000000001</v>
          </cell>
          <cell r="BU35">
            <v>40.683999999999997</v>
          </cell>
          <cell r="BV35">
            <v>14.962</v>
          </cell>
          <cell r="BW35">
            <v>14.01</v>
          </cell>
          <cell r="BX35">
            <v>16.736999999999998</v>
          </cell>
          <cell r="BY35">
            <v>382.95700000000005</v>
          </cell>
          <cell r="CA35">
            <v>32.655999999999999</v>
          </cell>
          <cell r="CB35">
            <v>33.601999999999997</v>
          </cell>
          <cell r="CD35">
            <v>839.72099999999989</v>
          </cell>
          <cell r="CE35">
            <v>860.82100000000003</v>
          </cell>
          <cell r="CF35">
            <v>844.19</v>
          </cell>
          <cell r="CH35">
            <v>0.3</v>
          </cell>
          <cell r="CI35">
            <v>-376.88</v>
          </cell>
          <cell r="CQ35" t="str">
            <v>PriceTableDevonNGL</v>
          </cell>
        </row>
        <row r="36">
          <cell r="B36" t="str">
            <v>72-10-213</v>
          </cell>
          <cell r="C36" t="str">
            <v>Devon-GTH00086</v>
          </cell>
          <cell r="D36" t="str">
            <v>Bailey Ranch 4-5 CDP</v>
          </cell>
          <cell r="E36">
            <v>0</v>
          </cell>
          <cell r="F36">
            <v>0</v>
          </cell>
          <cell r="G36">
            <v>0</v>
          </cell>
          <cell r="H36">
            <v>0</v>
          </cell>
          <cell r="K36">
            <v>0</v>
          </cell>
          <cell r="L36">
            <v>0</v>
          </cell>
          <cell r="N36">
            <v>0</v>
          </cell>
          <cell r="O36">
            <v>0</v>
          </cell>
          <cell r="R36">
            <v>3.1612</v>
          </cell>
          <cell r="S36">
            <v>1.0985</v>
          </cell>
          <cell r="T36">
            <v>0.23250000000000001</v>
          </cell>
          <cell r="U36">
            <v>0.34670000000000001</v>
          </cell>
          <cell r="V36">
            <v>0.1244</v>
          </cell>
          <cell r="W36">
            <v>0.11550000000000001</v>
          </cell>
          <cell r="X36">
            <v>0.18779999999999999</v>
          </cell>
          <cell r="Y36">
            <v>5.2666000000000004</v>
          </cell>
          <cell r="AB36">
            <v>0</v>
          </cell>
          <cell r="AC36">
            <v>0</v>
          </cell>
          <cell r="AD36">
            <v>0</v>
          </cell>
          <cell r="AE36">
            <v>0</v>
          </cell>
          <cell r="AF36">
            <v>0</v>
          </cell>
          <cell r="AG36">
            <v>0</v>
          </cell>
          <cell r="AH36">
            <v>0</v>
          </cell>
          <cell r="AI36">
            <v>0</v>
          </cell>
          <cell r="AL36">
            <v>0</v>
          </cell>
          <cell r="AM36">
            <v>0</v>
          </cell>
          <cell r="AN36">
            <v>0</v>
          </cell>
          <cell r="AO36">
            <v>0</v>
          </cell>
          <cell r="AP36">
            <v>0</v>
          </cell>
          <cell r="AQ36">
            <v>0</v>
          </cell>
          <cell r="AR36">
            <v>0</v>
          </cell>
          <cell r="AS36">
            <v>0</v>
          </cell>
          <cell r="AU36">
            <v>0.95</v>
          </cell>
          <cell r="AX36">
            <v>0</v>
          </cell>
          <cell r="AY36">
            <v>0</v>
          </cell>
          <cell r="AZ36">
            <v>0</v>
          </cell>
          <cell r="BA36">
            <v>0</v>
          </cell>
          <cell r="BB36">
            <v>0</v>
          </cell>
          <cell r="BC36">
            <v>0</v>
          </cell>
          <cell r="BD36">
            <v>0</v>
          </cell>
          <cell r="BE36">
            <v>0</v>
          </cell>
          <cell r="BH36">
            <v>0</v>
          </cell>
          <cell r="BI36">
            <v>0</v>
          </cell>
          <cell r="BJ36">
            <v>0</v>
          </cell>
          <cell r="BK36">
            <v>0</v>
          </cell>
          <cell r="BL36">
            <v>0</v>
          </cell>
          <cell r="BM36">
            <v>0</v>
          </cell>
          <cell r="BN36">
            <v>0</v>
          </cell>
          <cell r="BO36">
            <v>0</v>
          </cell>
          <cell r="BR36">
            <v>0</v>
          </cell>
          <cell r="BS36">
            <v>0</v>
          </cell>
          <cell r="BT36">
            <v>0</v>
          </cell>
          <cell r="BU36">
            <v>0</v>
          </cell>
          <cell r="BV36">
            <v>0</v>
          </cell>
          <cell r="BW36">
            <v>0</v>
          </cell>
          <cell r="BX36">
            <v>0</v>
          </cell>
          <cell r="BY36">
            <v>0</v>
          </cell>
          <cell r="CA36">
            <v>0</v>
          </cell>
          <cell r="CB36">
            <v>0</v>
          </cell>
          <cell r="CD36">
            <v>0</v>
          </cell>
          <cell r="CE36">
            <v>0</v>
          </cell>
          <cell r="CF36">
            <v>0</v>
          </cell>
          <cell r="CH36">
            <v>0.3</v>
          </cell>
          <cell r="CI36">
            <v>0</v>
          </cell>
          <cell r="CQ36" t="str">
            <v>PriceTableDevonNGL</v>
          </cell>
        </row>
        <row r="37">
          <cell r="B37" t="str">
            <v>72-10-225</v>
          </cell>
          <cell r="C37" t="str">
            <v>Devon-GTH00086</v>
          </cell>
          <cell r="D37" t="str">
            <v>JK Daniels CDP GLS</v>
          </cell>
          <cell r="E37">
            <v>308.26900000000001</v>
          </cell>
          <cell r="F37">
            <v>344.93400000000003</v>
          </cell>
          <cell r="G37">
            <v>142.363</v>
          </cell>
          <cell r="H37">
            <v>149.78700000000001</v>
          </cell>
          <cell r="K37">
            <v>450.63200000000001</v>
          </cell>
          <cell r="L37">
            <v>494.721</v>
          </cell>
          <cell r="N37">
            <v>450.63200000000001</v>
          </cell>
          <cell r="O37">
            <v>494.721</v>
          </cell>
          <cell r="R37">
            <v>2.0415999999999999</v>
          </cell>
          <cell r="S37">
            <v>0.41770000000000002</v>
          </cell>
          <cell r="T37">
            <v>9.2799999999999994E-2</v>
          </cell>
          <cell r="U37">
            <v>8.6300000000000002E-2</v>
          </cell>
          <cell r="V37">
            <v>2.8799999999999999E-2</v>
          </cell>
          <cell r="W37">
            <v>1.7999999999999999E-2</v>
          </cell>
          <cell r="X37">
            <v>3.5200000000000002E-2</v>
          </cell>
          <cell r="Y37">
            <v>2.7204000000000002</v>
          </cell>
          <cell r="AB37">
            <v>920.01</v>
          </cell>
          <cell r="AC37">
            <v>188.22900000000001</v>
          </cell>
          <cell r="AD37">
            <v>41.819000000000003</v>
          </cell>
          <cell r="AE37">
            <v>38.89</v>
          </cell>
          <cell r="AF37">
            <v>12.978</v>
          </cell>
          <cell r="AG37">
            <v>8.1110000000000007</v>
          </cell>
          <cell r="AH37">
            <v>15.862</v>
          </cell>
          <cell r="AI37">
            <v>1225.8990000000003</v>
          </cell>
          <cell r="AL37">
            <v>725.83500000000004</v>
          </cell>
          <cell r="AM37">
            <v>202.39099999999999</v>
          </cell>
          <cell r="AN37">
            <v>41.295000000000002</v>
          </cell>
          <cell r="AO37">
            <v>47.283000000000001</v>
          </cell>
          <cell r="AP37">
            <v>14.989000000000001</v>
          </cell>
          <cell r="AQ37">
            <v>9.7249999999999996</v>
          </cell>
          <cell r="AR37">
            <v>14.414999999999999</v>
          </cell>
          <cell r="AS37">
            <v>1055.9329999999998</v>
          </cell>
          <cell r="AU37">
            <v>0.95</v>
          </cell>
          <cell r="AX37">
            <v>689.54300000000001</v>
          </cell>
          <cell r="AY37">
            <v>192.27099999999999</v>
          </cell>
          <cell r="AZ37">
            <v>39.229999999999997</v>
          </cell>
          <cell r="BA37">
            <v>44.918999999999997</v>
          </cell>
          <cell r="BB37">
            <v>14.24</v>
          </cell>
          <cell r="BC37">
            <v>9.2390000000000008</v>
          </cell>
          <cell r="BD37">
            <v>13.694000000000001</v>
          </cell>
          <cell r="BE37">
            <v>1003.136</v>
          </cell>
          <cell r="BH37">
            <v>27.295999999999999</v>
          </cell>
          <cell r="BI37">
            <v>7.3879999999999999</v>
          </cell>
          <cell r="BJ37">
            <v>1.2689999999999999</v>
          </cell>
          <cell r="BK37">
            <v>1.508</v>
          </cell>
          <cell r="BL37">
            <v>0.41199999999999998</v>
          </cell>
          <cell r="BM37">
            <v>0.27</v>
          </cell>
          <cell r="BN37">
            <v>0.35299999999999998</v>
          </cell>
          <cell r="BO37">
            <v>38.496000000000002</v>
          </cell>
          <cell r="BR37">
            <v>48.152000000000001</v>
          </cell>
          <cell r="BS37">
            <v>18.532</v>
          </cell>
          <cell r="BT37">
            <v>4.1139999999999999</v>
          </cell>
          <cell r="BU37">
            <v>4.9050000000000002</v>
          </cell>
          <cell r="BV37">
            <v>1.728</v>
          </cell>
          <cell r="BW37">
            <v>1.121</v>
          </cell>
          <cell r="BX37">
            <v>1.6619999999999999</v>
          </cell>
          <cell r="BY37">
            <v>80.213999999999999</v>
          </cell>
          <cell r="CA37">
            <v>12.859</v>
          </cell>
          <cell r="CB37">
            <v>13.231999999999999</v>
          </cell>
          <cell r="CD37">
            <v>401.27499999999998</v>
          </cell>
          <cell r="CE37">
            <v>411.358</v>
          </cell>
          <cell r="CF37">
            <v>403.411</v>
          </cell>
          <cell r="CH37">
            <v>0.3</v>
          </cell>
          <cell r="CI37">
            <v>-148.41999999999999</v>
          </cell>
          <cell r="CQ37" t="str">
            <v>PriceTableDevonNGL</v>
          </cell>
        </row>
        <row r="38">
          <cell r="B38" t="str">
            <v>72-10-226</v>
          </cell>
          <cell r="C38" t="str">
            <v>Devon-GTH00086</v>
          </cell>
          <cell r="D38" t="str">
            <v>Bedinger North 4H &amp; 8H CDP</v>
          </cell>
          <cell r="E38">
            <v>479.36200000000002</v>
          </cell>
          <cell r="F38">
            <v>600.60199999999998</v>
          </cell>
          <cell r="G38">
            <v>221.376</v>
          </cell>
          <cell r="H38">
            <v>260.81</v>
          </cell>
          <cell r="K38">
            <v>700.73800000000006</v>
          </cell>
          <cell r="L38">
            <v>861.41200000000003</v>
          </cell>
          <cell r="N38">
            <v>700.73800000000006</v>
          </cell>
          <cell r="O38">
            <v>861.41200000000003</v>
          </cell>
          <cell r="R38">
            <v>3.3169</v>
          </cell>
          <cell r="S38">
            <v>1.1396999999999999</v>
          </cell>
          <cell r="T38">
            <v>0.2072</v>
          </cell>
          <cell r="U38">
            <v>0.33579999999999999</v>
          </cell>
          <cell r="V38">
            <v>0.1052</v>
          </cell>
          <cell r="W38">
            <v>0.1031</v>
          </cell>
          <cell r="X38">
            <v>0.1216</v>
          </cell>
          <cell r="Y38">
            <v>5.3295000000000003</v>
          </cell>
          <cell r="AB38">
            <v>2324.2779999999998</v>
          </cell>
          <cell r="AC38">
            <v>798.63099999999997</v>
          </cell>
          <cell r="AD38">
            <v>145.19300000000001</v>
          </cell>
          <cell r="AE38">
            <v>235.30799999999999</v>
          </cell>
          <cell r="AF38">
            <v>73.718000000000004</v>
          </cell>
          <cell r="AG38">
            <v>72.245999999999995</v>
          </cell>
          <cell r="AH38">
            <v>85.21</v>
          </cell>
          <cell r="AI38">
            <v>3734.5839999999998</v>
          </cell>
          <cell r="AL38">
            <v>1833.722</v>
          </cell>
          <cell r="AM38">
            <v>858.71799999999996</v>
          </cell>
          <cell r="AN38">
            <v>143.37200000000001</v>
          </cell>
          <cell r="AO38">
            <v>286.08999999999997</v>
          </cell>
          <cell r="AP38">
            <v>85.138000000000005</v>
          </cell>
          <cell r="AQ38">
            <v>86.623000000000005</v>
          </cell>
          <cell r="AR38">
            <v>77.435000000000002</v>
          </cell>
          <cell r="AS38">
            <v>3371.098</v>
          </cell>
          <cell r="AU38">
            <v>0.95</v>
          </cell>
          <cell r="AX38">
            <v>1742.0360000000001</v>
          </cell>
          <cell r="AY38">
            <v>815.78200000000004</v>
          </cell>
          <cell r="AZ38">
            <v>136.203</v>
          </cell>
          <cell r="BA38">
            <v>271.786</v>
          </cell>
          <cell r="BB38">
            <v>80.881</v>
          </cell>
          <cell r="BC38">
            <v>82.292000000000002</v>
          </cell>
          <cell r="BD38">
            <v>73.563000000000002</v>
          </cell>
          <cell r="BE38">
            <v>3202.5430000000001</v>
          </cell>
          <cell r="BH38">
            <v>68.957999999999998</v>
          </cell>
          <cell r="BI38">
            <v>31.347999999999999</v>
          </cell>
          <cell r="BJ38">
            <v>4.4059999999999997</v>
          </cell>
          <cell r="BK38">
            <v>9.1270000000000007</v>
          </cell>
          <cell r="BL38">
            <v>2.3410000000000002</v>
          </cell>
          <cell r="BM38">
            <v>2.403</v>
          </cell>
          <cell r="BN38">
            <v>1.8939999999999999</v>
          </cell>
          <cell r="BO38">
            <v>120.477</v>
          </cell>
          <cell r="BR38">
            <v>121.649</v>
          </cell>
          <cell r="BS38">
            <v>78.626999999999995</v>
          </cell>
          <cell r="BT38">
            <v>14.284000000000001</v>
          </cell>
          <cell r="BU38">
            <v>29.678999999999998</v>
          </cell>
          <cell r="BV38">
            <v>9.8130000000000006</v>
          </cell>
          <cell r="BW38">
            <v>9.9849999999999994</v>
          </cell>
          <cell r="BX38">
            <v>8.9260000000000002</v>
          </cell>
          <cell r="BY38">
            <v>272.96299999999997</v>
          </cell>
          <cell r="CA38">
            <v>22.390999999999998</v>
          </cell>
          <cell r="CB38">
            <v>23.04</v>
          </cell>
          <cell r="CD38">
            <v>565.40900000000011</v>
          </cell>
          <cell r="CE38">
            <v>579.61599999999999</v>
          </cell>
          <cell r="CF38">
            <v>568.41800000000001</v>
          </cell>
          <cell r="CH38">
            <v>0.3</v>
          </cell>
          <cell r="CI38">
            <v>-258.42</v>
          </cell>
          <cell r="CQ38" t="str">
            <v>PriceTableDevonNGL</v>
          </cell>
        </row>
        <row r="39">
          <cell r="B39" t="str">
            <v>72-10-227</v>
          </cell>
          <cell r="C39" t="str">
            <v>Devon-GTH00086</v>
          </cell>
          <cell r="D39" t="str">
            <v>Daniel Bedinger GU 1H &amp; 2H CDP</v>
          </cell>
          <cell r="E39">
            <v>665.09100000000001</v>
          </cell>
          <cell r="F39">
            <v>833.21199999999999</v>
          </cell>
          <cell r="G39">
            <v>307.14800000000002</v>
          </cell>
          <cell r="H39">
            <v>361.82</v>
          </cell>
          <cell r="K39">
            <v>972.23900000000003</v>
          </cell>
          <cell r="L39">
            <v>1195.0319999999999</v>
          </cell>
          <cell r="N39">
            <v>972.23900000000003</v>
          </cell>
          <cell r="O39">
            <v>1195.0319999999999</v>
          </cell>
          <cell r="R39">
            <v>3.2820999999999998</v>
          </cell>
          <cell r="S39">
            <v>1.1254</v>
          </cell>
          <cell r="T39">
            <v>0.21410000000000001</v>
          </cell>
          <cell r="U39">
            <v>0.34060000000000001</v>
          </cell>
          <cell r="V39">
            <v>0.11219999999999999</v>
          </cell>
          <cell r="W39">
            <v>0.10979999999999999</v>
          </cell>
          <cell r="X39">
            <v>0.1187</v>
          </cell>
          <cell r="Y39">
            <v>5.3029000000000002</v>
          </cell>
          <cell r="AB39">
            <v>3190.9859999999999</v>
          </cell>
          <cell r="AC39">
            <v>1094.1579999999999</v>
          </cell>
          <cell r="AD39">
            <v>208.15600000000001</v>
          </cell>
          <cell r="AE39">
            <v>331.14499999999998</v>
          </cell>
          <cell r="AF39">
            <v>109.08499999999999</v>
          </cell>
          <cell r="AG39">
            <v>106.752</v>
          </cell>
          <cell r="AH39">
            <v>115.405</v>
          </cell>
          <cell r="AI39">
            <v>5155.6869999999999</v>
          </cell>
          <cell r="AL39">
            <v>2517.5050000000001</v>
          </cell>
          <cell r="AM39">
            <v>1176.48</v>
          </cell>
          <cell r="AN39">
            <v>205.54499999999999</v>
          </cell>
          <cell r="AO39">
            <v>402.61</v>
          </cell>
          <cell r="AP39">
            <v>125.985</v>
          </cell>
          <cell r="AQ39">
            <v>127.995</v>
          </cell>
          <cell r="AR39">
            <v>104.875</v>
          </cell>
          <cell r="AS39">
            <v>4660.9949999999999</v>
          </cell>
          <cell r="AU39">
            <v>0.95</v>
          </cell>
          <cell r="AX39">
            <v>2391.63</v>
          </cell>
          <cell r="AY39">
            <v>1117.6559999999999</v>
          </cell>
          <cell r="AZ39">
            <v>195.268</v>
          </cell>
          <cell r="BA39">
            <v>382.48</v>
          </cell>
          <cell r="BB39">
            <v>119.68600000000001</v>
          </cell>
          <cell r="BC39">
            <v>121.595</v>
          </cell>
          <cell r="BD39">
            <v>99.631</v>
          </cell>
          <cell r="BE39">
            <v>4427.9460000000008</v>
          </cell>
          <cell r="BH39">
            <v>94.673000000000002</v>
          </cell>
          <cell r="BI39">
            <v>42.948</v>
          </cell>
          <cell r="BJ39">
            <v>6.3170000000000002</v>
          </cell>
          <cell r="BK39">
            <v>12.843999999999999</v>
          </cell>
          <cell r="BL39">
            <v>3.4649999999999999</v>
          </cell>
          <cell r="BM39">
            <v>3.5510000000000002</v>
          </cell>
          <cell r="BN39">
            <v>2.5649999999999999</v>
          </cell>
          <cell r="BO39">
            <v>166.363</v>
          </cell>
          <cell r="BR39">
            <v>167.011</v>
          </cell>
          <cell r="BS39">
            <v>107.72199999999999</v>
          </cell>
          <cell r="BT39">
            <v>20.478000000000002</v>
          </cell>
          <cell r="BU39">
            <v>41.767000000000003</v>
          </cell>
          <cell r="BV39">
            <v>14.522</v>
          </cell>
          <cell r="BW39">
            <v>14.753</v>
          </cell>
          <cell r="BX39">
            <v>12.087999999999999</v>
          </cell>
          <cell r="BY39">
            <v>378.34100000000001</v>
          </cell>
          <cell r="CA39">
            <v>31.062999999999999</v>
          </cell>
          <cell r="CB39">
            <v>31.963000000000001</v>
          </cell>
          <cell r="CD39">
            <v>784.72799999999995</v>
          </cell>
          <cell r="CE39">
            <v>804.44600000000003</v>
          </cell>
          <cell r="CF39">
            <v>788.90499999999997</v>
          </cell>
          <cell r="CH39">
            <v>0.3</v>
          </cell>
          <cell r="CI39">
            <v>-358.51</v>
          </cell>
          <cell r="CQ39" t="str">
            <v>PriceTableDevonNGL</v>
          </cell>
        </row>
        <row r="40">
          <cell r="B40" t="str">
            <v>72-10-228</v>
          </cell>
          <cell r="C40" t="str">
            <v>Devon-GTH00086</v>
          </cell>
          <cell r="D40" t="str">
            <v>Bedinger South 1 2 3 CDP</v>
          </cell>
          <cell r="E40">
            <v>532.16399999999999</v>
          </cell>
          <cell r="F40">
            <v>686.1</v>
          </cell>
          <cell r="G40">
            <v>245.76</v>
          </cell>
          <cell r="H40">
            <v>297.93700000000001</v>
          </cell>
          <cell r="K40">
            <v>777.92399999999998</v>
          </cell>
          <cell r="L40">
            <v>984.03700000000003</v>
          </cell>
          <cell r="N40">
            <v>777.92399999999998</v>
          </cell>
          <cell r="O40">
            <v>984.03700000000003</v>
          </cell>
          <cell r="R40">
            <v>3.3269000000000002</v>
          </cell>
          <cell r="S40">
            <v>1.2627999999999999</v>
          </cell>
          <cell r="T40">
            <v>0.25230000000000002</v>
          </cell>
          <cell r="U40">
            <v>0.41549999999999998</v>
          </cell>
          <cell r="V40">
            <v>0.1447</v>
          </cell>
          <cell r="W40">
            <v>0.151</v>
          </cell>
          <cell r="X40">
            <v>0.25030000000000002</v>
          </cell>
          <cell r="Y40">
            <v>5.8034999999999997</v>
          </cell>
          <cell r="AB40">
            <v>2588.0749999999998</v>
          </cell>
          <cell r="AC40">
            <v>982.36199999999997</v>
          </cell>
          <cell r="AD40">
            <v>196.27</v>
          </cell>
          <cell r="AE40">
            <v>323.22699999999998</v>
          </cell>
          <cell r="AF40">
            <v>112.566</v>
          </cell>
          <cell r="AG40">
            <v>117.467</v>
          </cell>
          <cell r="AH40">
            <v>194.714</v>
          </cell>
          <cell r="AI40">
            <v>4514.6809999999996</v>
          </cell>
          <cell r="AL40">
            <v>2041.8430000000001</v>
          </cell>
          <cell r="AM40">
            <v>1056.2719999999999</v>
          </cell>
          <cell r="AN40">
            <v>193.809</v>
          </cell>
          <cell r="AO40">
            <v>392.983</v>
          </cell>
          <cell r="AP40">
            <v>130.005</v>
          </cell>
          <cell r="AQ40">
            <v>140.84299999999999</v>
          </cell>
          <cell r="AR40">
            <v>176.94800000000001</v>
          </cell>
          <cell r="AS40">
            <v>4132.7030000000004</v>
          </cell>
          <cell r="AU40">
            <v>0.95</v>
          </cell>
          <cell r="AX40">
            <v>1939.751</v>
          </cell>
          <cell r="AY40">
            <v>1003.458</v>
          </cell>
          <cell r="AZ40">
            <v>184.119</v>
          </cell>
          <cell r="BA40">
            <v>373.334</v>
          </cell>
          <cell r="BB40">
            <v>123.505</v>
          </cell>
          <cell r="BC40">
            <v>133.80099999999999</v>
          </cell>
          <cell r="BD40">
            <v>168.101</v>
          </cell>
          <cell r="BE40">
            <v>3926.069</v>
          </cell>
          <cell r="BH40">
            <v>76.784999999999997</v>
          </cell>
          <cell r="BI40">
            <v>38.558999999999997</v>
          </cell>
          <cell r="BJ40">
            <v>5.9560000000000004</v>
          </cell>
          <cell r="BK40">
            <v>12.536</v>
          </cell>
          <cell r="BL40">
            <v>3.5750000000000002</v>
          </cell>
          <cell r="BM40">
            <v>3.9079999999999999</v>
          </cell>
          <cell r="BN40">
            <v>4.3280000000000003</v>
          </cell>
          <cell r="BO40">
            <v>145.64699999999996</v>
          </cell>
          <cell r="BR40">
            <v>135.45599999999999</v>
          </cell>
          <cell r="BS40">
            <v>96.715000000000003</v>
          </cell>
          <cell r="BT40">
            <v>19.309000000000001</v>
          </cell>
          <cell r="BU40">
            <v>40.768000000000001</v>
          </cell>
          <cell r="BV40">
            <v>14.984999999999999</v>
          </cell>
          <cell r="BW40">
            <v>16.234000000000002</v>
          </cell>
          <cell r="BX40">
            <v>20.396000000000001</v>
          </cell>
          <cell r="BY40">
            <v>343.863</v>
          </cell>
          <cell r="CA40">
            <v>25.579000000000001</v>
          </cell>
          <cell r="CB40">
            <v>26.32</v>
          </cell>
          <cell r="CD40">
            <v>613.85399999999993</v>
          </cell>
          <cell r="CE40">
            <v>629.27800000000002</v>
          </cell>
          <cell r="CF40">
            <v>617.12099999999998</v>
          </cell>
          <cell r="CH40">
            <v>0.3</v>
          </cell>
          <cell r="CI40">
            <v>-295.20999999999998</v>
          </cell>
          <cell r="CQ40" t="str">
            <v>PriceTableDevonNGL</v>
          </cell>
        </row>
        <row r="41">
          <cell r="B41" t="str">
            <v>72-10-229</v>
          </cell>
          <cell r="C41" t="str">
            <v>Devon-GTH00086</v>
          </cell>
          <cell r="D41" t="str">
            <v>Clark 1&amp;2 H CDP</v>
          </cell>
          <cell r="E41">
            <v>410.72800000000001</v>
          </cell>
          <cell r="F41">
            <v>530.73699999999997</v>
          </cell>
          <cell r="G41">
            <v>189.679</v>
          </cell>
          <cell r="H41">
            <v>230.471</v>
          </cell>
          <cell r="K41">
            <v>600.40700000000004</v>
          </cell>
          <cell r="L41">
            <v>761.20799999999997</v>
          </cell>
          <cell r="N41">
            <v>600.40700000000004</v>
          </cell>
          <cell r="O41">
            <v>761.20799999999997</v>
          </cell>
          <cell r="R41">
            <v>3.3805999999999998</v>
          </cell>
          <cell r="S41">
            <v>1.2773000000000001</v>
          </cell>
          <cell r="T41">
            <v>0.24310000000000001</v>
          </cell>
          <cell r="U41">
            <v>0.42020000000000002</v>
          </cell>
          <cell r="V41">
            <v>0.14119999999999999</v>
          </cell>
          <cell r="W41">
            <v>0.15110000000000001</v>
          </cell>
          <cell r="X41">
            <v>0.2571</v>
          </cell>
          <cell r="Y41">
            <v>5.8705999999999996</v>
          </cell>
          <cell r="AB41">
            <v>2029.7360000000001</v>
          </cell>
          <cell r="AC41">
            <v>766.9</v>
          </cell>
          <cell r="AD41">
            <v>145.959</v>
          </cell>
          <cell r="AE41">
            <v>252.291</v>
          </cell>
          <cell r="AF41">
            <v>84.777000000000001</v>
          </cell>
          <cell r="AG41">
            <v>90.721000000000004</v>
          </cell>
          <cell r="AH41">
            <v>154.36500000000001</v>
          </cell>
          <cell r="AI41">
            <v>3524.7489999999998</v>
          </cell>
          <cell r="AL41">
            <v>1601.346</v>
          </cell>
          <cell r="AM41">
            <v>824.6</v>
          </cell>
          <cell r="AN41">
            <v>144.12799999999999</v>
          </cell>
          <cell r="AO41">
            <v>306.738</v>
          </cell>
          <cell r="AP41">
            <v>97.911000000000001</v>
          </cell>
          <cell r="AQ41">
            <v>108.774</v>
          </cell>
          <cell r="AR41">
            <v>140.28</v>
          </cell>
          <cell r="AS41">
            <v>3223.777</v>
          </cell>
          <cell r="AU41">
            <v>0.95</v>
          </cell>
          <cell r="AX41">
            <v>1521.279</v>
          </cell>
          <cell r="AY41">
            <v>783.37</v>
          </cell>
          <cell r="AZ41">
            <v>136.922</v>
          </cell>
          <cell r="BA41">
            <v>291.40100000000001</v>
          </cell>
          <cell r="BB41">
            <v>93.015000000000001</v>
          </cell>
          <cell r="BC41">
            <v>103.33499999999999</v>
          </cell>
          <cell r="BD41">
            <v>133.26599999999999</v>
          </cell>
          <cell r="BE41">
            <v>3062.5879999999997</v>
          </cell>
          <cell r="BH41">
            <v>60.22</v>
          </cell>
          <cell r="BI41">
            <v>30.102</v>
          </cell>
          <cell r="BJ41">
            <v>4.43</v>
          </cell>
          <cell r="BK41">
            <v>9.7850000000000001</v>
          </cell>
          <cell r="BL41">
            <v>2.6930000000000001</v>
          </cell>
          <cell r="BM41">
            <v>3.0179999999999998</v>
          </cell>
          <cell r="BN41">
            <v>3.431</v>
          </cell>
          <cell r="BO41">
            <v>113.679</v>
          </cell>
          <cell r="BR41">
            <v>106.233</v>
          </cell>
          <cell r="BS41">
            <v>75.503</v>
          </cell>
          <cell r="BT41">
            <v>14.359</v>
          </cell>
          <cell r="BU41">
            <v>31.821000000000002</v>
          </cell>
          <cell r="BV41">
            <v>11.286</v>
          </cell>
          <cell r="BW41">
            <v>12.538</v>
          </cell>
          <cell r="BX41">
            <v>16.169</v>
          </cell>
          <cell r="BY41">
            <v>267.90899999999999</v>
          </cell>
          <cell r="CA41">
            <v>19.786999999999999</v>
          </cell>
          <cell r="CB41">
            <v>20.36</v>
          </cell>
          <cell r="CD41">
            <v>472.93899999999996</v>
          </cell>
          <cell r="CE41">
            <v>484.82299999999998</v>
          </cell>
          <cell r="CF41">
            <v>475.45699999999999</v>
          </cell>
          <cell r="CH41">
            <v>0.3</v>
          </cell>
          <cell r="CI41">
            <v>-228.36</v>
          </cell>
          <cell r="CQ41" t="str">
            <v>PriceTableDevonNGL</v>
          </cell>
        </row>
        <row r="42">
          <cell r="B42" t="str">
            <v>72-10-230</v>
          </cell>
          <cell r="C42" t="str">
            <v>Devon-GTH00086</v>
          </cell>
          <cell r="D42" t="str">
            <v>Western Lake GU A1 2 3 4 H CDP</v>
          </cell>
          <cell r="E42">
            <v>1052.816</v>
          </cell>
          <cell r="F42">
            <v>1345.4179999999999</v>
          </cell>
          <cell r="G42">
            <v>486.20400000000001</v>
          </cell>
          <cell r="H42">
            <v>584.24300000000005</v>
          </cell>
          <cell r="K42">
            <v>1539.02</v>
          </cell>
          <cell r="L42">
            <v>1929.6610000000001</v>
          </cell>
          <cell r="N42">
            <v>1539.02</v>
          </cell>
          <cell r="O42">
            <v>1929.6610000000001</v>
          </cell>
          <cell r="R42">
            <v>3.4075000000000002</v>
          </cell>
          <cell r="S42">
            <v>1.2856000000000001</v>
          </cell>
          <cell r="T42">
            <v>0.19020000000000001</v>
          </cell>
          <cell r="U42">
            <v>0.40310000000000001</v>
          </cell>
          <cell r="V42">
            <v>0.11700000000000001</v>
          </cell>
          <cell r="W42">
            <v>0.13719999999999999</v>
          </cell>
          <cell r="X42">
            <v>0.2263</v>
          </cell>
          <cell r="Y42">
            <v>5.7668999999999997</v>
          </cell>
          <cell r="AB42">
            <v>5244.2110000000002</v>
          </cell>
          <cell r="AC42">
            <v>1978.5640000000001</v>
          </cell>
          <cell r="AD42">
            <v>292.72199999999998</v>
          </cell>
          <cell r="AE42">
            <v>620.37900000000002</v>
          </cell>
          <cell r="AF42">
            <v>180.065</v>
          </cell>
          <cell r="AG42">
            <v>211.154</v>
          </cell>
          <cell r="AH42">
            <v>348.28</v>
          </cell>
          <cell r="AI42">
            <v>8875.3750000000018</v>
          </cell>
          <cell r="AL42">
            <v>4137.3829999999998</v>
          </cell>
          <cell r="AM42">
            <v>2127.4259999999999</v>
          </cell>
          <cell r="AN42">
            <v>289.05099999999999</v>
          </cell>
          <cell r="AO42">
            <v>754.26400000000001</v>
          </cell>
          <cell r="AP42">
            <v>207.96100000000001</v>
          </cell>
          <cell r="AQ42">
            <v>253.173</v>
          </cell>
          <cell r="AR42">
            <v>316.50200000000001</v>
          </cell>
          <cell r="AS42">
            <v>8085.76</v>
          </cell>
          <cell r="AU42">
            <v>0.95</v>
          </cell>
          <cell r="AX42">
            <v>3930.5140000000001</v>
          </cell>
          <cell r="AY42">
            <v>2021.0550000000001</v>
          </cell>
          <cell r="AZ42">
            <v>274.59800000000001</v>
          </cell>
          <cell r="BA42">
            <v>716.55100000000004</v>
          </cell>
          <cell r="BB42">
            <v>197.56299999999999</v>
          </cell>
          <cell r="BC42">
            <v>240.51400000000001</v>
          </cell>
          <cell r="BD42">
            <v>300.67700000000002</v>
          </cell>
          <cell r="BE42">
            <v>7681.4720000000007</v>
          </cell>
          <cell r="BH42">
            <v>155.589</v>
          </cell>
          <cell r="BI42">
            <v>77.662000000000006</v>
          </cell>
          <cell r="BJ42">
            <v>8.8829999999999991</v>
          </cell>
          <cell r="BK42">
            <v>24.062000000000001</v>
          </cell>
          <cell r="BL42">
            <v>5.7190000000000003</v>
          </cell>
          <cell r="BM42">
            <v>7.024</v>
          </cell>
          <cell r="BN42">
            <v>7.7409999999999997</v>
          </cell>
          <cell r="BO42">
            <v>286.68</v>
          </cell>
          <cell r="BR42">
            <v>274.47399999999999</v>
          </cell>
          <cell r="BS42">
            <v>194.79400000000001</v>
          </cell>
          <cell r="BT42">
            <v>28.797999999999998</v>
          </cell>
          <cell r="BU42">
            <v>78.247</v>
          </cell>
          <cell r="BV42">
            <v>23.971</v>
          </cell>
          <cell r="BW42">
            <v>29.181999999999999</v>
          </cell>
          <cell r="BX42">
            <v>36.481999999999999</v>
          </cell>
          <cell r="BY42">
            <v>665.94799999999998</v>
          </cell>
          <cell r="CA42">
            <v>50.158999999999999</v>
          </cell>
          <cell r="CB42">
            <v>51.612000000000002</v>
          </cell>
          <cell r="CD42">
            <v>1212.1010000000001</v>
          </cell>
          <cell r="CE42">
            <v>1242.557</v>
          </cell>
          <cell r="CF42">
            <v>1218.5519999999999</v>
          </cell>
          <cell r="CH42">
            <v>0.3</v>
          </cell>
          <cell r="CI42">
            <v>-578.9</v>
          </cell>
          <cell r="CQ42" t="str">
            <v>PriceTableDevonNGL</v>
          </cell>
        </row>
        <row r="43">
          <cell r="B43" t="str">
            <v>72-10-231</v>
          </cell>
          <cell r="C43" t="str">
            <v>Devon-GTH00086</v>
          </cell>
          <cell r="D43" t="str">
            <v>Coomer 4H &amp; 5H</v>
          </cell>
          <cell r="E43">
            <v>982.46400000000006</v>
          </cell>
          <cell r="F43">
            <v>1089.7280000000001</v>
          </cell>
          <cell r="G43">
            <v>453.71499999999997</v>
          </cell>
          <cell r="H43">
            <v>473.21100000000001</v>
          </cell>
          <cell r="K43">
            <v>1436.1790000000001</v>
          </cell>
          <cell r="L43">
            <v>1562.9390000000001</v>
          </cell>
          <cell r="N43">
            <v>1436.1790000000001</v>
          </cell>
          <cell r="O43">
            <v>1562.9390000000001</v>
          </cell>
          <cell r="R43">
            <v>1.8958999999999999</v>
          </cell>
          <cell r="S43">
            <v>0.36459999999999998</v>
          </cell>
          <cell r="T43">
            <v>8.4699999999999998E-2</v>
          </cell>
          <cell r="U43">
            <v>7.22E-2</v>
          </cell>
          <cell r="V43">
            <v>2.5600000000000001E-2</v>
          </cell>
          <cell r="W43">
            <v>1.43E-2</v>
          </cell>
          <cell r="X43">
            <v>2.7099999999999999E-2</v>
          </cell>
          <cell r="Y43">
            <v>2.4843999999999999</v>
          </cell>
          <cell r="AB43">
            <v>2722.8519999999999</v>
          </cell>
          <cell r="AC43">
            <v>523.63099999999997</v>
          </cell>
          <cell r="AD43">
            <v>121.64400000000001</v>
          </cell>
          <cell r="AE43">
            <v>103.69199999999999</v>
          </cell>
          <cell r="AF43">
            <v>36.765999999999998</v>
          </cell>
          <cell r="AG43">
            <v>20.536999999999999</v>
          </cell>
          <cell r="AH43">
            <v>38.92</v>
          </cell>
          <cell r="AI43">
            <v>3568.0419999999995</v>
          </cell>
          <cell r="AL43">
            <v>2148.174</v>
          </cell>
          <cell r="AM43">
            <v>563.02800000000002</v>
          </cell>
          <cell r="AN43">
            <v>120.11799999999999</v>
          </cell>
          <cell r="AO43">
            <v>126.07</v>
          </cell>
          <cell r="AP43">
            <v>42.462000000000003</v>
          </cell>
          <cell r="AQ43">
            <v>24.623999999999999</v>
          </cell>
          <cell r="AR43">
            <v>35.369</v>
          </cell>
          <cell r="AS43">
            <v>3059.8450000000003</v>
          </cell>
          <cell r="AU43">
            <v>0.95</v>
          </cell>
          <cell r="AX43">
            <v>2040.7650000000001</v>
          </cell>
          <cell r="AY43">
            <v>534.87699999999995</v>
          </cell>
          <cell r="AZ43">
            <v>114.11199999999999</v>
          </cell>
          <cell r="BA43">
            <v>119.767</v>
          </cell>
          <cell r="BB43">
            <v>40.338999999999999</v>
          </cell>
          <cell r="BC43">
            <v>23.393000000000001</v>
          </cell>
          <cell r="BD43">
            <v>33.600999999999999</v>
          </cell>
          <cell r="BE43">
            <v>2906.8539999999998</v>
          </cell>
          <cell r="BH43">
            <v>80.784000000000006</v>
          </cell>
          <cell r="BI43">
            <v>20.553000000000001</v>
          </cell>
          <cell r="BJ43">
            <v>3.6920000000000002</v>
          </cell>
          <cell r="BK43">
            <v>4.0220000000000002</v>
          </cell>
          <cell r="BL43">
            <v>1.1679999999999999</v>
          </cell>
          <cell r="BM43">
            <v>0.68300000000000005</v>
          </cell>
          <cell r="BN43">
            <v>0.86499999999999999</v>
          </cell>
          <cell r="BO43">
            <v>111.76700000000001</v>
          </cell>
          <cell r="BR43">
            <v>142.51</v>
          </cell>
          <cell r="BS43">
            <v>51.552999999999997</v>
          </cell>
          <cell r="BT43">
            <v>11.967000000000001</v>
          </cell>
          <cell r="BU43">
            <v>13.079000000000001</v>
          </cell>
          <cell r="BV43">
            <v>4.8940000000000001</v>
          </cell>
          <cell r="BW43">
            <v>2.8380000000000001</v>
          </cell>
          <cell r="BX43">
            <v>4.077</v>
          </cell>
          <cell r="BY43">
            <v>230.91800000000001</v>
          </cell>
          <cell r="CA43">
            <v>40.627000000000002</v>
          </cell>
          <cell r="CB43">
            <v>41.804000000000002</v>
          </cell>
          <cell r="CD43">
            <v>1290.2170000000001</v>
          </cell>
          <cell r="CE43">
            <v>1322.636</v>
          </cell>
          <cell r="CF43">
            <v>1297.0830000000001</v>
          </cell>
          <cell r="CH43">
            <v>0.3</v>
          </cell>
          <cell r="CI43">
            <v>-468.88</v>
          </cell>
          <cell r="CQ43" t="str">
            <v>PriceTableDevonNGL</v>
          </cell>
        </row>
        <row r="44">
          <cell r="B44" t="str">
            <v>72-10-232</v>
          </cell>
          <cell r="C44" t="str">
            <v>Devon-GTH00086</v>
          </cell>
          <cell r="D44" t="str">
            <v>CJ Edwards 1 &amp; 2 H CDP</v>
          </cell>
          <cell r="E44">
            <v>278.91399999999999</v>
          </cell>
          <cell r="F44">
            <v>355.21499999999997</v>
          </cell>
          <cell r="G44">
            <v>128.80600000000001</v>
          </cell>
          <cell r="H44">
            <v>154.251</v>
          </cell>
          <cell r="K44">
            <v>407.72</v>
          </cell>
          <cell r="L44">
            <v>509.46600000000001</v>
          </cell>
          <cell r="N44">
            <v>407.72</v>
          </cell>
          <cell r="O44">
            <v>509.46600000000001</v>
          </cell>
          <cell r="R44">
            <v>3.3658000000000001</v>
          </cell>
          <cell r="S44">
            <v>1.2439</v>
          </cell>
          <cell r="T44">
            <v>0.17949999999999999</v>
          </cell>
          <cell r="U44">
            <v>0.38500000000000001</v>
          </cell>
          <cell r="V44">
            <v>0.1111</v>
          </cell>
          <cell r="W44">
            <v>0.13120000000000001</v>
          </cell>
          <cell r="X44">
            <v>0.21609999999999999</v>
          </cell>
          <cell r="Y44">
            <v>5.6326000000000001</v>
          </cell>
          <cell r="AB44">
            <v>1372.3040000000001</v>
          </cell>
          <cell r="AC44">
            <v>507.16300000000001</v>
          </cell>
          <cell r="AD44">
            <v>73.186000000000007</v>
          </cell>
          <cell r="AE44">
            <v>156.97200000000001</v>
          </cell>
          <cell r="AF44">
            <v>45.298000000000002</v>
          </cell>
          <cell r="AG44">
            <v>53.493000000000002</v>
          </cell>
          <cell r="AH44">
            <v>88.108000000000004</v>
          </cell>
          <cell r="AI44">
            <v>2296.5239999999999</v>
          </cell>
          <cell r="AL44">
            <v>1082.6690000000001</v>
          </cell>
          <cell r="AM44">
            <v>545.32100000000003</v>
          </cell>
          <cell r="AN44">
            <v>72.268000000000001</v>
          </cell>
          <cell r="AO44">
            <v>190.84800000000001</v>
          </cell>
          <cell r="AP44">
            <v>52.316000000000003</v>
          </cell>
          <cell r="AQ44">
            <v>64.138000000000005</v>
          </cell>
          <cell r="AR44">
            <v>80.069000000000003</v>
          </cell>
          <cell r="AS44">
            <v>2087.6290000000004</v>
          </cell>
          <cell r="AU44">
            <v>0.95</v>
          </cell>
          <cell r="AX44">
            <v>1028.5360000000001</v>
          </cell>
          <cell r="AY44">
            <v>518.05499999999995</v>
          </cell>
          <cell r="AZ44">
            <v>68.655000000000001</v>
          </cell>
          <cell r="BA44">
            <v>181.30600000000001</v>
          </cell>
          <cell r="BB44">
            <v>49.7</v>
          </cell>
          <cell r="BC44">
            <v>60.930999999999997</v>
          </cell>
          <cell r="BD44">
            <v>76.066000000000003</v>
          </cell>
          <cell r="BE44">
            <v>1983.249</v>
          </cell>
          <cell r="BH44">
            <v>40.715000000000003</v>
          </cell>
          <cell r="BI44">
            <v>19.907</v>
          </cell>
          <cell r="BJ44">
            <v>2.2210000000000001</v>
          </cell>
          <cell r="BK44">
            <v>6.0880000000000001</v>
          </cell>
          <cell r="BL44">
            <v>1.4390000000000001</v>
          </cell>
          <cell r="BM44">
            <v>1.7789999999999999</v>
          </cell>
          <cell r="BN44">
            <v>1.958</v>
          </cell>
          <cell r="BO44">
            <v>74.106999999999999</v>
          </cell>
          <cell r="BR44">
            <v>71.823999999999998</v>
          </cell>
          <cell r="BS44">
            <v>49.930999999999997</v>
          </cell>
          <cell r="BT44">
            <v>7.2</v>
          </cell>
          <cell r="BU44">
            <v>19.798999999999999</v>
          </cell>
          <cell r="BV44">
            <v>6.03</v>
          </cell>
          <cell r="BW44">
            <v>7.3929999999999998</v>
          </cell>
          <cell r="BX44">
            <v>9.2289999999999992</v>
          </cell>
          <cell r="BY44">
            <v>171.40600000000001</v>
          </cell>
          <cell r="CA44">
            <v>13.243</v>
          </cell>
          <cell r="CB44">
            <v>13.627000000000001</v>
          </cell>
          <cell r="CD44">
            <v>324.43299999999999</v>
          </cell>
          <cell r="CE44">
            <v>332.58499999999998</v>
          </cell>
          <cell r="CF44">
            <v>326.16000000000003</v>
          </cell>
          <cell r="CH44">
            <v>0.3</v>
          </cell>
          <cell r="CI44">
            <v>-152.84</v>
          </cell>
          <cell r="CQ44" t="str">
            <v>PriceTableDevonNGL</v>
          </cell>
        </row>
        <row r="45">
          <cell r="B45" t="str">
            <v>72-10-233</v>
          </cell>
          <cell r="C45" t="str">
            <v>Devon-GTH00086</v>
          </cell>
          <cell r="D45" t="str">
            <v>Edwards Bar None (SA) 1 &amp; 2 H CDP</v>
          </cell>
          <cell r="E45">
            <v>612.75</v>
          </cell>
          <cell r="F45">
            <v>779.89300000000003</v>
          </cell>
          <cell r="G45">
            <v>282.976</v>
          </cell>
          <cell r="H45">
            <v>338.666</v>
          </cell>
          <cell r="K45">
            <v>895.726</v>
          </cell>
          <cell r="L45">
            <v>1118.559</v>
          </cell>
          <cell r="N45">
            <v>895.726</v>
          </cell>
          <cell r="O45">
            <v>1118.559</v>
          </cell>
          <cell r="R45">
            <v>3.3727</v>
          </cell>
          <cell r="S45">
            <v>1.2524999999999999</v>
          </cell>
          <cell r="T45">
            <v>0.17910000000000001</v>
          </cell>
          <cell r="U45">
            <v>0.38819999999999999</v>
          </cell>
          <cell r="V45">
            <v>0.112</v>
          </cell>
          <cell r="W45">
            <v>0.1323</v>
          </cell>
          <cell r="X45">
            <v>0.21410000000000001</v>
          </cell>
          <cell r="Y45">
            <v>5.6509</v>
          </cell>
          <cell r="AB45">
            <v>3021.0149999999999</v>
          </cell>
          <cell r="AC45">
            <v>1121.8969999999999</v>
          </cell>
          <cell r="AD45">
            <v>160.42500000000001</v>
          </cell>
          <cell r="AE45">
            <v>347.721</v>
          </cell>
          <cell r="AF45">
            <v>100.321</v>
          </cell>
          <cell r="AG45">
            <v>118.505</v>
          </cell>
          <cell r="AH45">
            <v>191.77500000000001</v>
          </cell>
          <cell r="AI45">
            <v>5061.6590000000006</v>
          </cell>
          <cell r="AL45">
            <v>2383.4079999999999</v>
          </cell>
          <cell r="AM45">
            <v>1206.306</v>
          </cell>
          <cell r="AN45">
            <v>158.41300000000001</v>
          </cell>
          <cell r="AO45">
            <v>422.76299999999998</v>
          </cell>
          <cell r="AP45">
            <v>115.863</v>
          </cell>
          <cell r="AQ45">
            <v>142.08699999999999</v>
          </cell>
          <cell r="AR45">
            <v>174.27699999999999</v>
          </cell>
          <cell r="AS45">
            <v>4603.1170000000002</v>
          </cell>
          <cell r="AU45">
            <v>0.95</v>
          </cell>
          <cell r="AX45">
            <v>2264.2379999999998</v>
          </cell>
          <cell r="AY45">
            <v>1145.991</v>
          </cell>
          <cell r="AZ45">
            <v>150.49199999999999</v>
          </cell>
          <cell r="BA45">
            <v>401.625</v>
          </cell>
          <cell r="BB45">
            <v>110.07</v>
          </cell>
          <cell r="BC45">
            <v>134.983</v>
          </cell>
          <cell r="BD45">
            <v>165.56299999999999</v>
          </cell>
          <cell r="BE45">
            <v>4372.9620000000004</v>
          </cell>
          <cell r="BH45">
            <v>89.63</v>
          </cell>
          <cell r="BI45">
            <v>44.036999999999999</v>
          </cell>
          <cell r="BJ45">
            <v>4.8689999999999998</v>
          </cell>
          <cell r="BK45">
            <v>13.487</v>
          </cell>
          <cell r="BL45">
            <v>3.1859999999999999</v>
          </cell>
          <cell r="BM45">
            <v>3.9420000000000002</v>
          </cell>
          <cell r="BN45">
            <v>4.2619999999999996</v>
          </cell>
          <cell r="BO45">
            <v>163.41300000000001</v>
          </cell>
          <cell r="BR45">
            <v>158.11500000000001</v>
          </cell>
          <cell r="BS45">
            <v>110.453</v>
          </cell>
          <cell r="BT45">
            <v>15.782999999999999</v>
          </cell>
          <cell r="BU45">
            <v>43.856999999999999</v>
          </cell>
          <cell r="BV45">
            <v>13.355</v>
          </cell>
          <cell r="BW45">
            <v>16.378</v>
          </cell>
          <cell r="BX45">
            <v>20.088000000000001</v>
          </cell>
          <cell r="BY45">
            <v>378.029</v>
          </cell>
          <cell r="CA45">
            <v>29.076000000000001</v>
          </cell>
          <cell r="CB45">
            <v>29.917999999999999</v>
          </cell>
          <cell r="CD45">
            <v>710.61199999999997</v>
          </cell>
          <cell r="CE45">
            <v>728.46799999999996</v>
          </cell>
          <cell r="CF45">
            <v>714.39400000000001</v>
          </cell>
          <cell r="CH45">
            <v>0.3</v>
          </cell>
          <cell r="CI45">
            <v>-335.57</v>
          </cell>
          <cell r="CQ45" t="str">
            <v>PriceTableDevonNGL</v>
          </cell>
        </row>
        <row r="46">
          <cell r="B46" t="str">
            <v>72-10-234</v>
          </cell>
          <cell r="C46" t="str">
            <v>Devon-GTH00086</v>
          </cell>
          <cell r="D46" t="str">
            <v>Glenna Sansone 1 &amp; 2H CDP</v>
          </cell>
          <cell r="E46">
            <v>612.52599999999995</v>
          </cell>
          <cell r="F46">
            <v>782.41300000000001</v>
          </cell>
          <cell r="G46">
            <v>282.87200000000001</v>
          </cell>
          <cell r="H46">
            <v>339.76</v>
          </cell>
          <cell r="K46">
            <v>895.39799999999991</v>
          </cell>
          <cell r="L46">
            <v>1122.173</v>
          </cell>
          <cell r="N46">
            <v>895.39799999999991</v>
          </cell>
          <cell r="O46">
            <v>1122.173</v>
          </cell>
          <cell r="R46">
            <v>3.2875999999999999</v>
          </cell>
          <cell r="S46">
            <v>1.1725000000000001</v>
          </cell>
          <cell r="T46">
            <v>0.21429999999999999</v>
          </cell>
          <cell r="U46">
            <v>0.3659</v>
          </cell>
          <cell r="V46">
            <v>0.12330000000000001</v>
          </cell>
          <cell r="W46">
            <v>0.13020000000000001</v>
          </cell>
          <cell r="X46">
            <v>0.2351</v>
          </cell>
          <cell r="Y46">
            <v>5.5289000000000001</v>
          </cell>
          <cell r="AB46">
            <v>2943.71</v>
          </cell>
          <cell r="AC46">
            <v>1049.854</v>
          </cell>
          <cell r="AD46">
            <v>191.88399999999999</v>
          </cell>
          <cell r="AE46">
            <v>327.62599999999998</v>
          </cell>
          <cell r="AF46">
            <v>110.40300000000001</v>
          </cell>
          <cell r="AG46">
            <v>116.581</v>
          </cell>
          <cell r="AH46">
            <v>210.50800000000001</v>
          </cell>
          <cell r="AI46">
            <v>4950.5660000000007</v>
          </cell>
          <cell r="AL46">
            <v>2322.4189999999999</v>
          </cell>
          <cell r="AM46">
            <v>1128.8420000000001</v>
          </cell>
          <cell r="AN46">
            <v>189.47800000000001</v>
          </cell>
          <cell r="AO46">
            <v>398.33100000000002</v>
          </cell>
          <cell r="AP46">
            <v>127.50700000000001</v>
          </cell>
          <cell r="AQ46">
            <v>139.78</v>
          </cell>
          <cell r="AR46">
            <v>191.30099999999999</v>
          </cell>
          <cell r="AS46">
            <v>4497.6580000000004</v>
          </cell>
          <cell r="AU46">
            <v>0.95</v>
          </cell>
          <cell r="AX46">
            <v>2206.2979999999998</v>
          </cell>
          <cell r="AY46">
            <v>1072.4000000000001</v>
          </cell>
          <cell r="AZ46">
            <v>180.00399999999999</v>
          </cell>
          <cell r="BA46">
            <v>378.41399999999999</v>
          </cell>
          <cell r="BB46">
            <v>121.13200000000001</v>
          </cell>
          <cell r="BC46">
            <v>132.791</v>
          </cell>
          <cell r="BD46">
            <v>181.73599999999999</v>
          </cell>
          <cell r="BE46">
            <v>4272.7750000000005</v>
          </cell>
          <cell r="BH46">
            <v>87.335999999999999</v>
          </cell>
          <cell r="BI46">
            <v>41.209000000000003</v>
          </cell>
          <cell r="BJ46">
            <v>5.8230000000000004</v>
          </cell>
          <cell r="BK46">
            <v>12.707000000000001</v>
          </cell>
          <cell r="BL46">
            <v>3.5059999999999998</v>
          </cell>
          <cell r="BM46">
            <v>3.8780000000000001</v>
          </cell>
          <cell r="BN46">
            <v>4.6790000000000003</v>
          </cell>
          <cell r="BO46">
            <v>159.13800000000001</v>
          </cell>
          <cell r="BR46">
            <v>154.06899999999999</v>
          </cell>
          <cell r="BS46">
            <v>103.36</v>
          </cell>
          <cell r="BT46">
            <v>18.878</v>
          </cell>
          <cell r="BU46">
            <v>41.323</v>
          </cell>
          <cell r="BV46">
            <v>14.696999999999999</v>
          </cell>
          <cell r="BW46">
            <v>16.111999999999998</v>
          </cell>
          <cell r="BX46">
            <v>22.05</v>
          </cell>
          <cell r="BY46">
            <v>370.48899999999998</v>
          </cell>
          <cell r="CA46">
            <v>29.17</v>
          </cell>
          <cell r="CB46">
            <v>30.015000000000001</v>
          </cell>
          <cell r="CD46">
            <v>721.66899999999998</v>
          </cell>
          <cell r="CE46">
            <v>739.80200000000002</v>
          </cell>
          <cell r="CF46">
            <v>725.50900000000001</v>
          </cell>
          <cell r="CH46">
            <v>0.3</v>
          </cell>
          <cell r="CI46">
            <v>-336.65</v>
          </cell>
          <cell r="CQ46" t="str">
            <v>PriceTableDevonNGL</v>
          </cell>
        </row>
        <row r="47">
          <cell r="B47" t="str">
            <v>72-10-236</v>
          </cell>
          <cell r="C47" t="str">
            <v>Devon-GTH00086</v>
          </cell>
          <cell r="D47" t="str">
            <v>Murrin Bear Creek 7 &amp; 9 H CDP</v>
          </cell>
          <cell r="E47">
            <v>789.774</v>
          </cell>
          <cell r="F47">
            <v>946.29499999999996</v>
          </cell>
          <cell r="G47">
            <v>364.72800000000001</v>
          </cell>
          <cell r="H47">
            <v>410.92500000000001</v>
          </cell>
          <cell r="K47">
            <v>1154.502</v>
          </cell>
          <cell r="L47">
            <v>1357.22</v>
          </cell>
          <cell r="N47">
            <v>1154.502</v>
          </cell>
          <cell r="O47">
            <v>1357.22</v>
          </cell>
          <cell r="R47">
            <v>2.7913999999999999</v>
          </cell>
          <cell r="S47">
            <v>0.85489999999999999</v>
          </cell>
          <cell r="T47">
            <v>0.17730000000000001</v>
          </cell>
          <cell r="U47">
            <v>0.2349</v>
          </cell>
          <cell r="V47">
            <v>8.5500000000000007E-2</v>
          </cell>
          <cell r="W47">
            <v>6.6600000000000006E-2</v>
          </cell>
          <cell r="X47">
            <v>0.18079999999999999</v>
          </cell>
          <cell r="Y47">
            <v>4.3914</v>
          </cell>
          <cell r="AB47">
            <v>3222.6770000000001</v>
          </cell>
          <cell r="AC47">
            <v>986.98400000000004</v>
          </cell>
          <cell r="AD47">
            <v>204.69300000000001</v>
          </cell>
          <cell r="AE47">
            <v>271.19299999999998</v>
          </cell>
          <cell r="AF47">
            <v>98.71</v>
          </cell>
          <cell r="AG47">
            <v>76.89</v>
          </cell>
          <cell r="AH47">
            <v>208.73400000000001</v>
          </cell>
          <cell r="AI47">
            <v>5069.8810000000012</v>
          </cell>
          <cell r="AL47">
            <v>2542.5079999999998</v>
          </cell>
          <cell r="AM47">
            <v>1061.242</v>
          </cell>
          <cell r="AN47">
            <v>202.126</v>
          </cell>
          <cell r="AO47">
            <v>329.71899999999999</v>
          </cell>
          <cell r="AP47">
            <v>114.002</v>
          </cell>
          <cell r="AQ47">
            <v>92.191000000000003</v>
          </cell>
          <cell r="AR47">
            <v>189.68799999999999</v>
          </cell>
          <cell r="AS47">
            <v>4531.4760000000006</v>
          </cell>
          <cell r="AU47">
            <v>0.95</v>
          </cell>
          <cell r="AX47">
            <v>2415.3829999999998</v>
          </cell>
          <cell r="AY47">
            <v>1008.18</v>
          </cell>
          <cell r="AZ47">
            <v>192.02</v>
          </cell>
          <cell r="BA47">
            <v>313.233</v>
          </cell>
          <cell r="BB47">
            <v>108.30200000000001</v>
          </cell>
          <cell r="BC47">
            <v>87.581000000000003</v>
          </cell>
          <cell r="BD47">
            <v>180.20400000000001</v>
          </cell>
          <cell r="BE47">
            <v>4304.9029999999993</v>
          </cell>
          <cell r="BH47">
            <v>95.613</v>
          </cell>
          <cell r="BI47">
            <v>38.741</v>
          </cell>
          <cell r="BJ47">
            <v>6.2119999999999997</v>
          </cell>
          <cell r="BK47">
            <v>10.518000000000001</v>
          </cell>
          <cell r="BL47">
            <v>3.1349999999999998</v>
          </cell>
          <cell r="BM47">
            <v>2.5579999999999998</v>
          </cell>
          <cell r="BN47">
            <v>4.6390000000000002</v>
          </cell>
          <cell r="BO47">
            <v>161.41599999999997</v>
          </cell>
          <cell r="BR47">
            <v>168.67</v>
          </cell>
          <cell r="BS47">
            <v>97.171000000000006</v>
          </cell>
          <cell r="BT47">
            <v>20.138000000000002</v>
          </cell>
          <cell r="BU47">
            <v>34.204999999999998</v>
          </cell>
          <cell r="BV47">
            <v>13.14</v>
          </cell>
          <cell r="BW47">
            <v>10.625999999999999</v>
          </cell>
          <cell r="BX47">
            <v>21.864000000000001</v>
          </cell>
          <cell r="BY47">
            <v>365.81399999999991</v>
          </cell>
          <cell r="CA47">
            <v>35.279000000000003</v>
          </cell>
          <cell r="CB47">
            <v>36.301000000000002</v>
          </cell>
          <cell r="CD47">
            <v>955.10500000000013</v>
          </cell>
          <cell r="CE47">
            <v>979.10400000000004</v>
          </cell>
          <cell r="CF47">
            <v>960.18799999999999</v>
          </cell>
          <cell r="CH47">
            <v>0.3</v>
          </cell>
          <cell r="CI47">
            <v>-407.17</v>
          </cell>
          <cell r="CQ47" t="str">
            <v>PriceTableDevonNGL</v>
          </cell>
        </row>
        <row r="48">
          <cell r="B48" t="str">
            <v>72-10-237</v>
          </cell>
          <cell r="C48" t="str">
            <v>Devon-GTH00086</v>
          </cell>
          <cell r="D48" t="str">
            <v>Bailey Ranch C (SA) 4H</v>
          </cell>
          <cell r="E48">
            <v>752.41099999999994</v>
          </cell>
          <cell r="F48">
            <v>922.56799999999998</v>
          </cell>
          <cell r="G48">
            <v>347.47300000000001</v>
          </cell>
          <cell r="H48">
            <v>400.62200000000001</v>
          </cell>
          <cell r="K48">
            <v>1099.884</v>
          </cell>
          <cell r="L48">
            <v>1323.19</v>
          </cell>
          <cell r="N48">
            <v>1099.884</v>
          </cell>
          <cell r="O48">
            <v>1323.19</v>
          </cell>
          <cell r="R48">
            <v>2.9091999999999998</v>
          </cell>
          <cell r="S48">
            <v>0.93140000000000001</v>
          </cell>
          <cell r="T48">
            <v>0.1993</v>
          </cell>
          <cell r="U48">
            <v>0.26340000000000002</v>
          </cell>
          <cell r="V48">
            <v>9.6000000000000002E-2</v>
          </cell>
          <cell r="W48">
            <v>8.1100000000000005E-2</v>
          </cell>
          <cell r="X48">
            <v>0.18529999999999999</v>
          </cell>
          <cell r="Y48">
            <v>4.6657000000000002</v>
          </cell>
          <cell r="AB48">
            <v>3199.7829999999999</v>
          </cell>
          <cell r="AC48">
            <v>1024.432</v>
          </cell>
          <cell r="AD48">
            <v>219.20699999999999</v>
          </cell>
          <cell r="AE48">
            <v>289.709</v>
          </cell>
          <cell r="AF48">
            <v>105.589</v>
          </cell>
          <cell r="AG48">
            <v>89.200999999999993</v>
          </cell>
          <cell r="AH48">
            <v>203.809</v>
          </cell>
          <cell r="AI48">
            <v>5131.7300000000005</v>
          </cell>
          <cell r="AL48">
            <v>2524.4459999999999</v>
          </cell>
          <cell r="AM48">
            <v>1101.508</v>
          </cell>
          <cell r="AN48">
            <v>216.458</v>
          </cell>
          <cell r="AO48">
            <v>352.23099999999999</v>
          </cell>
          <cell r="AP48">
            <v>121.947</v>
          </cell>
          <cell r="AQ48">
            <v>106.952</v>
          </cell>
          <cell r="AR48">
            <v>185.21299999999999</v>
          </cell>
          <cell r="AS48">
            <v>4608.7550000000001</v>
          </cell>
          <cell r="AU48">
            <v>0.95</v>
          </cell>
          <cell r="AX48">
            <v>2398.2240000000002</v>
          </cell>
          <cell r="AY48">
            <v>1046.433</v>
          </cell>
          <cell r="AZ48">
            <v>205.63499999999999</v>
          </cell>
          <cell r="BA48">
            <v>334.61900000000003</v>
          </cell>
          <cell r="BB48">
            <v>115.85</v>
          </cell>
          <cell r="BC48">
            <v>101.604</v>
          </cell>
          <cell r="BD48">
            <v>175.952</v>
          </cell>
          <cell r="BE48">
            <v>4378.3170000000009</v>
          </cell>
          <cell r="BH48">
            <v>94.933999999999997</v>
          </cell>
          <cell r="BI48">
            <v>40.210999999999999</v>
          </cell>
          <cell r="BJ48">
            <v>6.6520000000000001</v>
          </cell>
          <cell r="BK48">
            <v>11.236000000000001</v>
          </cell>
          <cell r="BL48">
            <v>3.3540000000000001</v>
          </cell>
          <cell r="BM48">
            <v>2.9670000000000001</v>
          </cell>
          <cell r="BN48">
            <v>4.53</v>
          </cell>
          <cell r="BO48">
            <v>163.88399999999999</v>
          </cell>
          <cell r="BR48">
            <v>167.47200000000001</v>
          </cell>
          <cell r="BS48">
            <v>100.857</v>
          </cell>
          <cell r="BT48">
            <v>21.565999999999999</v>
          </cell>
          <cell r="BU48">
            <v>36.54</v>
          </cell>
          <cell r="BV48">
            <v>14.055999999999999</v>
          </cell>
          <cell r="BW48">
            <v>12.327999999999999</v>
          </cell>
          <cell r="BX48">
            <v>21.349</v>
          </cell>
          <cell r="BY48">
            <v>374.16799999999995</v>
          </cell>
          <cell r="CA48">
            <v>34.395000000000003</v>
          </cell>
          <cell r="CB48">
            <v>35.390999999999998</v>
          </cell>
          <cell r="CD48">
            <v>913.6310000000002</v>
          </cell>
          <cell r="CE48">
            <v>936.58799999999997</v>
          </cell>
          <cell r="CF48">
            <v>918.49400000000003</v>
          </cell>
          <cell r="CH48">
            <v>0.3</v>
          </cell>
          <cell r="CI48">
            <v>-396.96</v>
          </cell>
          <cell r="CQ48" t="str">
            <v>PriceTableDevonNGL</v>
          </cell>
        </row>
        <row r="49">
          <cell r="B49" t="str">
            <v>72-10-238</v>
          </cell>
          <cell r="C49" t="str">
            <v>Devon-GTH00086</v>
          </cell>
          <cell r="D49" t="str">
            <v>Bailey Ranch B1H &amp; B2H CDP</v>
          </cell>
          <cell r="E49">
            <v>1081.5889999999999</v>
          </cell>
          <cell r="F49">
            <v>1347.3130000000001</v>
          </cell>
          <cell r="G49">
            <v>499.49200000000002</v>
          </cell>
          <cell r="H49">
            <v>585.06600000000003</v>
          </cell>
          <cell r="K49">
            <v>1581.0809999999999</v>
          </cell>
          <cell r="L49">
            <v>1932.3790000000001</v>
          </cell>
          <cell r="N49">
            <v>1581.0809999999999</v>
          </cell>
          <cell r="O49">
            <v>1932.3790000000001</v>
          </cell>
          <cell r="R49">
            <v>3.0272999999999999</v>
          </cell>
          <cell r="S49">
            <v>0.93659999999999999</v>
          </cell>
          <cell r="T49">
            <v>0.19470000000000001</v>
          </cell>
          <cell r="U49">
            <v>0.27129999999999999</v>
          </cell>
          <cell r="V49">
            <v>9.4200000000000006E-2</v>
          </cell>
          <cell r="W49">
            <v>8.1100000000000005E-2</v>
          </cell>
          <cell r="X49">
            <v>0.16750000000000001</v>
          </cell>
          <cell r="Y49">
            <v>4.7727000000000004</v>
          </cell>
          <cell r="AB49">
            <v>4786.4070000000002</v>
          </cell>
          <cell r="AC49">
            <v>1480.84</v>
          </cell>
          <cell r="AD49">
            <v>307.83600000000001</v>
          </cell>
          <cell r="AE49">
            <v>428.947</v>
          </cell>
          <cell r="AF49">
            <v>148.93799999999999</v>
          </cell>
          <cell r="AG49">
            <v>128.226</v>
          </cell>
          <cell r="AH49">
            <v>264.83100000000002</v>
          </cell>
          <cell r="AI49">
            <v>7546.0250000000005</v>
          </cell>
          <cell r="AL49">
            <v>3776.201</v>
          </cell>
          <cell r="AM49">
            <v>1592.2550000000001</v>
          </cell>
          <cell r="AN49">
            <v>303.97500000000002</v>
          </cell>
          <cell r="AO49">
            <v>521.51800000000003</v>
          </cell>
          <cell r="AP49">
            <v>172.012</v>
          </cell>
          <cell r="AQ49">
            <v>153.74299999999999</v>
          </cell>
          <cell r="AR49">
            <v>240.667</v>
          </cell>
          <cell r="AS49">
            <v>6760.371000000001</v>
          </cell>
          <cell r="AU49">
            <v>0.95</v>
          </cell>
          <cell r="AX49">
            <v>3587.3910000000001</v>
          </cell>
          <cell r="AY49">
            <v>1512.6420000000001</v>
          </cell>
          <cell r="AZ49">
            <v>288.77600000000001</v>
          </cell>
          <cell r="BA49">
            <v>495.44200000000001</v>
          </cell>
          <cell r="BB49">
            <v>163.411</v>
          </cell>
          <cell r="BC49">
            <v>146.05600000000001</v>
          </cell>
          <cell r="BD49">
            <v>228.63399999999999</v>
          </cell>
          <cell r="BE49">
            <v>6422.3519999999999</v>
          </cell>
          <cell r="BH49">
            <v>142.00700000000001</v>
          </cell>
          <cell r="BI49">
            <v>58.125999999999998</v>
          </cell>
          <cell r="BJ49">
            <v>9.3420000000000005</v>
          </cell>
          <cell r="BK49">
            <v>16.637</v>
          </cell>
          <cell r="BL49">
            <v>4.7300000000000004</v>
          </cell>
          <cell r="BM49">
            <v>4.266</v>
          </cell>
          <cell r="BN49">
            <v>5.8860000000000001</v>
          </cell>
          <cell r="BO49">
            <v>240.994</v>
          </cell>
          <cell r="BR49">
            <v>250.51300000000001</v>
          </cell>
          <cell r="BS49">
            <v>145.792</v>
          </cell>
          <cell r="BT49">
            <v>30.285</v>
          </cell>
          <cell r="BU49">
            <v>54.101999999999997</v>
          </cell>
          <cell r="BV49">
            <v>19.827000000000002</v>
          </cell>
          <cell r="BW49">
            <v>17.721</v>
          </cell>
          <cell r="BX49">
            <v>27.74</v>
          </cell>
          <cell r="BY49">
            <v>545.98</v>
          </cell>
          <cell r="CA49">
            <v>50.23</v>
          </cell>
          <cell r="CB49">
            <v>51.685000000000002</v>
          </cell>
          <cell r="CD49">
            <v>1334.7140000000002</v>
          </cell>
          <cell r="CE49">
            <v>1368.251</v>
          </cell>
          <cell r="CF49">
            <v>1341.817</v>
          </cell>
          <cell r="CH49">
            <v>0.3</v>
          </cell>
          <cell r="CI49">
            <v>-579.71</v>
          </cell>
          <cell r="CQ49" t="str">
            <v>PriceTableDevonNGL</v>
          </cell>
        </row>
        <row r="50">
          <cell r="B50" t="str">
            <v>72-10-239</v>
          </cell>
          <cell r="C50" t="str">
            <v>Devon-GTH00086</v>
          </cell>
          <cell r="D50" t="str">
            <v>Bailey Ranch C1H</v>
          </cell>
          <cell r="E50">
            <v>129.85900000000001</v>
          </cell>
          <cell r="F50">
            <v>158.55199999999999</v>
          </cell>
          <cell r="G50">
            <v>59.970999999999997</v>
          </cell>
          <cell r="H50">
            <v>68.850999999999999</v>
          </cell>
          <cell r="K50">
            <v>189.83</v>
          </cell>
          <cell r="L50">
            <v>227.40299999999999</v>
          </cell>
          <cell r="N50">
            <v>189.83</v>
          </cell>
          <cell r="O50">
            <v>227.40299999999999</v>
          </cell>
          <cell r="R50">
            <v>2.9039000000000001</v>
          </cell>
          <cell r="S50">
            <v>0.90510000000000002</v>
          </cell>
          <cell r="T50">
            <v>0.18920000000000001</v>
          </cell>
          <cell r="U50">
            <v>0.25650000000000001</v>
          </cell>
          <cell r="V50">
            <v>9.1600000000000001E-2</v>
          </cell>
          <cell r="W50">
            <v>7.7899999999999997E-2</v>
          </cell>
          <cell r="X50">
            <v>0.17269999999999999</v>
          </cell>
          <cell r="Y50">
            <v>4.5968999999999998</v>
          </cell>
          <cell r="AB50">
            <v>551.24699999999996</v>
          </cell>
          <cell r="AC50">
            <v>171.815</v>
          </cell>
          <cell r="AD50">
            <v>35.915999999999997</v>
          </cell>
          <cell r="AE50">
            <v>48.691000000000003</v>
          </cell>
          <cell r="AF50">
            <v>17.388000000000002</v>
          </cell>
          <cell r="AG50">
            <v>14.788</v>
          </cell>
          <cell r="AH50">
            <v>32.783999999999999</v>
          </cell>
          <cell r="AI50">
            <v>872.62899999999991</v>
          </cell>
          <cell r="AL50">
            <v>434.90199999999999</v>
          </cell>
          <cell r="AM50">
            <v>184.74199999999999</v>
          </cell>
          <cell r="AN50">
            <v>35.466000000000001</v>
          </cell>
          <cell r="AO50">
            <v>59.198999999999998</v>
          </cell>
          <cell r="AP50">
            <v>20.082000000000001</v>
          </cell>
          <cell r="AQ50">
            <v>17.731000000000002</v>
          </cell>
          <cell r="AR50">
            <v>29.792999999999999</v>
          </cell>
          <cell r="AS50">
            <v>781.91499999999996</v>
          </cell>
          <cell r="AU50">
            <v>0.95</v>
          </cell>
          <cell r="AX50">
            <v>413.15699999999998</v>
          </cell>
          <cell r="AY50">
            <v>175.505</v>
          </cell>
          <cell r="AZ50">
            <v>33.692999999999998</v>
          </cell>
          <cell r="BA50">
            <v>56.238999999999997</v>
          </cell>
          <cell r="BB50">
            <v>19.077999999999999</v>
          </cell>
          <cell r="BC50">
            <v>16.844000000000001</v>
          </cell>
          <cell r="BD50">
            <v>28.303000000000001</v>
          </cell>
          <cell r="BE50">
            <v>742.81900000000007</v>
          </cell>
          <cell r="BH50">
            <v>16.355</v>
          </cell>
          <cell r="BI50">
            <v>6.7439999999999998</v>
          </cell>
          <cell r="BJ50">
            <v>1.0900000000000001</v>
          </cell>
          <cell r="BK50">
            <v>1.8879999999999999</v>
          </cell>
          <cell r="BL50">
            <v>0.55200000000000005</v>
          </cell>
          <cell r="BM50">
            <v>0.49199999999999999</v>
          </cell>
          <cell r="BN50">
            <v>0.72899999999999998</v>
          </cell>
          <cell r="BO50">
            <v>27.849999999999998</v>
          </cell>
          <cell r="BR50">
            <v>28.850999999999999</v>
          </cell>
          <cell r="BS50">
            <v>16.916</v>
          </cell>
          <cell r="BT50">
            <v>3.5329999999999999</v>
          </cell>
          <cell r="BU50">
            <v>6.141</v>
          </cell>
          <cell r="BV50">
            <v>2.3149999999999999</v>
          </cell>
          <cell r="BW50">
            <v>2.044</v>
          </cell>
          <cell r="BX50">
            <v>3.4340000000000002</v>
          </cell>
          <cell r="BY50">
            <v>63.233999999999988</v>
          </cell>
          <cell r="CA50">
            <v>5.9109999999999996</v>
          </cell>
          <cell r="CB50">
            <v>6.0819999999999999</v>
          </cell>
          <cell r="CD50">
            <v>158.08700000000002</v>
          </cell>
          <cell r="CE50">
            <v>162.059</v>
          </cell>
          <cell r="CF50">
            <v>158.928</v>
          </cell>
          <cell r="CH50">
            <v>0.3</v>
          </cell>
          <cell r="CI50">
            <v>-68.22</v>
          </cell>
          <cell r="CQ50" t="str">
            <v>PriceTableDevonNGL</v>
          </cell>
        </row>
        <row r="51">
          <cell r="B51" t="str">
            <v>72-10-240</v>
          </cell>
          <cell r="C51" t="str">
            <v>Devon-GTH00086</v>
          </cell>
          <cell r="D51" t="str">
            <v>Murrin Bear Creek 3 10 11 CDP</v>
          </cell>
          <cell r="E51">
            <v>1060.0129999999999</v>
          </cell>
          <cell r="F51">
            <v>1209.768</v>
          </cell>
          <cell r="G51">
            <v>489.52800000000002</v>
          </cell>
          <cell r="H51">
            <v>525.33799999999997</v>
          </cell>
          <cell r="K51">
            <v>1549.5409999999999</v>
          </cell>
          <cell r="L51">
            <v>1735.106</v>
          </cell>
          <cell r="N51">
            <v>1549.5409999999999</v>
          </cell>
          <cell r="O51">
            <v>1735.106</v>
          </cell>
          <cell r="R51">
            <v>2.1903000000000001</v>
          </cell>
          <cell r="S51">
            <v>0.58289999999999997</v>
          </cell>
          <cell r="T51">
            <v>0.12139999999999999</v>
          </cell>
          <cell r="U51">
            <v>0.15179999999999999</v>
          </cell>
          <cell r="V51">
            <v>5.5300000000000002E-2</v>
          </cell>
          <cell r="W51">
            <v>4.1799999999999997E-2</v>
          </cell>
          <cell r="X51">
            <v>0.1153</v>
          </cell>
          <cell r="Y51">
            <v>3.2587999999999999</v>
          </cell>
          <cell r="AB51">
            <v>3393.96</v>
          </cell>
          <cell r="AC51">
            <v>903.22699999999998</v>
          </cell>
          <cell r="AD51">
            <v>188.114</v>
          </cell>
          <cell r="AE51">
            <v>235.22</v>
          </cell>
          <cell r="AF51">
            <v>85.69</v>
          </cell>
          <cell r="AG51">
            <v>64.771000000000001</v>
          </cell>
          <cell r="AH51">
            <v>178.66200000000001</v>
          </cell>
          <cell r="AI51">
            <v>5049.6439999999993</v>
          </cell>
          <cell r="AL51">
            <v>2677.64</v>
          </cell>
          <cell r="AM51">
            <v>971.18299999999999</v>
          </cell>
          <cell r="AN51">
            <v>185.755</v>
          </cell>
          <cell r="AO51">
            <v>285.983</v>
          </cell>
          <cell r="AP51">
            <v>98.965000000000003</v>
          </cell>
          <cell r="AQ51">
            <v>77.66</v>
          </cell>
          <cell r="AR51">
            <v>162.36000000000001</v>
          </cell>
          <cell r="AS51">
            <v>4459.5459999999994</v>
          </cell>
          <cell r="AU51">
            <v>0.95</v>
          </cell>
          <cell r="AX51">
            <v>2543.7579999999998</v>
          </cell>
          <cell r="AY51">
            <v>922.62400000000002</v>
          </cell>
          <cell r="AZ51">
            <v>176.46700000000001</v>
          </cell>
          <cell r="BA51">
            <v>271.68400000000003</v>
          </cell>
          <cell r="BB51">
            <v>94.016999999999996</v>
          </cell>
          <cell r="BC51">
            <v>73.777000000000001</v>
          </cell>
          <cell r="BD51">
            <v>154.24199999999999</v>
          </cell>
          <cell r="BE51">
            <v>4236.5689999999995</v>
          </cell>
          <cell r="BH51">
            <v>100.69499999999999</v>
          </cell>
          <cell r="BI51">
            <v>35.453000000000003</v>
          </cell>
          <cell r="BJ51">
            <v>5.7089999999999996</v>
          </cell>
          <cell r="BK51">
            <v>9.1229999999999993</v>
          </cell>
          <cell r="BL51">
            <v>2.722</v>
          </cell>
          <cell r="BM51">
            <v>2.1549999999999998</v>
          </cell>
          <cell r="BN51">
            <v>3.9710000000000001</v>
          </cell>
          <cell r="BO51">
            <v>159.828</v>
          </cell>
          <cell r="BR51">
            <v>177.63499999999999</v>
          </cell>
          <cell r="BS51">
            <v>88.924000000000007</v>
          </cell>
          <cell r="BT51">
            <v>18.507000000000001</v>
          </cell>
          <cell r="BU51">
            <v>29.667999999999999</v>
          </cell>
          <cell r="BV51">
            <v>11.407</v>
          </cell>
          <cell r="BW51">
            <v>8.9510000000000005</v>
          </cell>
          <cell r="BX51">
            <v>18.713999999999999</v>
          </cell>
          <cell r="BY51">
            <v>353.80599999999998</v>
          </cell>
          <cell r="CA51">
            <v>45.101999999999997</v>
          </cell>
          <cell r="CB51">
            <v>46.408999999999999</v>
          </cell>
          <cell r="CD51">
            <v>1334.8909999999998</v>
          </cell>
          <cell r="CE51">
            <v>1368.433</v>
          </cell>
          <cell r="CF51">
            <v>1341.9960000000001</v>
          </cell>
          <cell r="CH51">
            <v>0.3</v>
          </cell>
          <cell r="CI51">
            <v>-520.53</v>
          </cell>
          <cell r="CQ51" t="str">
            <v>PriceTableDevonNGL</v>
          </cell>
        </row>
        <row r="52">
          <cell r="B52" t="str">
            <v>72-10-241</v>
          </cell>
          <cell r="C52" t="str">
            <v>Devon-GTH00086</v>
          </cell>
          <cell r="D52" t="str">
            <v>Bailey Ranch C (SA) 5H</v>
          </cell>
          <cell r="E52">
            <v>528.077</v>
          </cell>
          <cell r="F52">
            <v>642.21400000000006</v>
          </cell>
          <cell r="G52">
            <v>243.87299999999999</v>
          </cell>
          <cell r="H52">
            <v>278.87900000000002</v>
          </cell>
          <cell r="K52">
            <v>771.95</v>
          </cell>
          <cell r="L52">
            <v>921.09300000000007</v>
          </cell>
          <cell r="N52">
            <v>771.95</v>
          </cell>
          <cell r="O52">
            <v>921.09300000000007</v>
          </cell>
          <cell r="R52">
            <v>2.9226999999999999</v>
          </cell>
          <cell r="S52">
            <v>0.90010000000000001</v>
          </cell>
          <cell r="T52">
            <v>0.18679999999999999</v>
          </cell>
          <cell r="U52">
            <v>0.25159999999999999</v>
          </cell>
          <cell r="V52">
            <v>8.7599999999999997E-2</v>
          </cell>
          <cell r="W52">
            <v>7.3800000000000004E-2</v>
          </cell>
          <cell r="X52">
            <v>0.1409</v>
          </cell>
          <cell r="Y52">
            <v>4.5635000000000003</v>
          </cell>
          <cell r="AB52">
            <v>2256.1779999999999</v>
          </cell>
          <cell r="AC52">
            <v>694.83199999999999</v>
          </cell>
          <cell r="AD52">
            <v>144.19999999999999</v>
          </cell>
          <cell r="AE52">
            <v>194.22300000000001</v>
          </cell>
          <cell r="AF52">
            <v>67.623000000000005</v>
          </cell>
          <cell r="AG52">
            <v>56.97</v>
          </cell>
          <cell r="AH52">
            <v>108.768</v>
          </cell>
          <cell r="AI52">
            <v>3522.7939999999994</v>
          </cell>
          <cell r="AL52">
            <v>1779.9949999999999</v>
          </cell>
          <cell r="AM52">
            <v>747.10900000000004</v>
          </cell>
          <cell r="AN52">
            <v>142.392</v>
          </cell>
          <cell r="AO52">
            <v>236.13800000000001</v>
          </cell>
          <cell r="AP52">
            <v>78.099000000000004</v>
          </cell>
          <cell r="AQ52">
            <v>68.307000000000002</v>
          </cell>
          <cell r="AR52">
            <v>98.843999999999994</v>
          </cell>
          <cell r="AS52">
            <v>3150.8839999999996</v>
          </cell>
          <cell r="AU52">
            <v>0.95</v>
          </cell>
          <cell r="AX52">
            <v>1690.9949999999999</v>
          </cell>
          <cell r="AY52">
            <v>709.75400000000002</v>
          </cell>
          <cell r="AZ52">
            <v>135.27199999999999</v>
          </cell>
          <cell r="BA52">
            <v>224.33099999999999</v>
          </cell>
          <cell r="BB52">
            <v>74.194000000000003</v>
          </cell>
          <cell r="BC52">
            <v>64.891999999999996</v>
          </cell>
          <cell r="BD52">
            <v>93.902000000000001</v>
          </cell>
          <cell r="BE52">
            <v>2993.3399999999997</v>
          </cell>
          <cell r="BH52">
            <v>66.938000000000002</v>
          </cell>
          <cell r="BI52">
            <v>27.273</v>
          </cell>
          <cell r="BJ52">
            <v>4.3760000000000003</v>
          </cell>
          <cell r="BK52">
            <v>7.5330000000000004</v>
          </cell>
          <cell r="BL52">
            <v>2.1480000000000001</v>
          </cell>
          <cell r="BM52">
            <v>1.895</v>
          </cell>
          <cell r="BN52">
            <v>2.4169999999999998</v>
          </cell>
          <cell r="BO52">
            <v>112.58</v>
          </cell>
          <cell r="BR52">
            <v>118.08499999999999</v>
          </cell>
          <cell r="BS52">
            <v>68.408000000000001</v>
          </cell>
          <cell r="BT52">
            <v>14.186999999999999</v>
          </cell>
          <cell r="BU52">
            <v>24.497</v>
          </cell>
          <cell r="BV52">
            <v>9.0020000000000007</v>
          </cell>
          <cell r="BW52">
            <v>7.8730000000000002</v>
          </cell>
          <cell r="BX52">
            <v>11.393000000000001</v>
          </cell>
          <cell r="BY52">
            <v>253.44500000000002</v>
          </cell>
          <cell r="CA52">
            <v>23.942</v>
          </cell>
          <cell r="CB52">
            <v>24.635999999999999</v>
          </cell>
          <cell r="CD52">
            <v>643.01200000000006</v>
          </cell>
          <cell r="CE52">
            <v>659.16899999999998</v>
          </cell>
          <cell r="CF52">
            <v>646.43399999999997</v>
          </cell>
          <cell r="CH52">
            <v>0.3</v>
          </cell>
          <cell r="CI52">
            <v>-276.33</v>
          </cell>
          <cell r="CQ52" t="str">
            <v>PriceTableDevonNGL</v>
          </cell>
        </row>
        <row r="53">
          <cell r="B53" t="str">
            <v>72-10-243</v>
          </cell>
          <cell r="C53" t="str">
            <v>Devon-GTH00086</v>
          </cell>
          <cell r="D53" t="str">
            <v>Grant Family 1&amp;2 H CDP</v>
          </cell>
          <cell r="E53">
            <v>626.30100000000004</v>
          </cell>
          <cell r="F53">
            <v>806.40800000000002</v>
          </cell>
          <cell r="G53">
            <v>289.23399999999998</v>
          </cell>
          <cell r="H53">
            <v>350.18</v>
          </cell>
          <cell r="K53">
            <v>915.53500000000008</v>
          </cell>
          <cell r="L53">
            <v>1156.588</v>
          </cell>
          <cell r="N53">
            <v>915.53500000000008</v>
          </cell>
          <cell r="O53">
            <v>1156.588</v>
          </cell>
          <cell r="R53">
            <v>3.2797999999999998</v>
          </cell>
          <cell r="S53">
            <v>1.2341</v>
          </cell>
          <cell r="T53">
            <v>0.1923</v>
          </cell>
          <cell r="U53">
            <v>0.40760000000000002</v>
          </cell>
          <cell r="V53">
            <v>0.124</v>
          </cell>
          <cell r="W53">
            <v>0.13880000000000001</v>
          </cell>
          <cell r="X53">
            <v>0.35420000000000001</v>
          </cell>
          <cell r="Y53">
            <v>5.7308000000000003</v>
          </cell>
          <cell r="AB53">
            <v>3002.7719999999999</v>
          </cell>
          <cell r="AC53">
            <v>1129.8620000000001</v>
          </cell>
          <cell r="AD53">
            <v>176.05699999999999</v>
          </cell>
          <cell r="AE53">
            <v>373.17200000000003</v>
          </cell>
          <cell r="AF53">
            <v>113.526</v>
          </cell>
          <cell r="AG53">
            <v>127.07599999999999</v>
          </cell>
          <cell r="AH53">
            <v>324.28199999999998</v>
          </cell>
          <cell r="AI53">
            <v>5246.7469999999994</v>
          </cell>
          <cell r="AL53">
            <v>2369.0149999999999</v>
          </cell>
          <cell r="AM53">
            <v>1214.8699999999999</v>
          </cell>
          <cell r="AN53">
            <v>173.84899999999999</v>
          </cell>
          <cell r="AO53">
            <v>453.70699999999999</v>
          </cell>
          <cell r="AP53">
            <v>131.114</v>
          </cell>
          <cell r="AQ53">
            <v>152.364</v>
          </cell>
          <cell r="AR53">
            <v>294.69299999999998</v>
          </cell>
          <cell r="AS53">
            <v>4789.6119999999992</v>
          </cell>
          <cell r="AU53">
            <v>0.95</v>
          </cell>
          <cell r="AX53">
            <v>2250.5639999999999</v>
          </cell>
          <cell r="AY53">
            <v>1154.127</v>
          </cell>
          <cell r="AZ53">
            <v>165.15700000000001</v>
          </cell>
          <cell r="BA53">
            <v>431.02199999999999</v>
          </cell>
          <cell r="BB53">
            <v>124.55800000000001</v>
          </cell>
          <cell r="BC53">
            <v>144.74600000000001</v>
          </cell>
          <cell r="BD53">
            <v>279.95800000000003</v>
          </cell>
          <cell r="BE53">
            <v>4550.1319999999996</v>
          </cell>
          <cell r="BH53">
            <v>89.087999999999994</v>
          </cell>
          <cell r="BI53">
            <v>44.348999999999997</v>
          </cell>
          <cell r="BJ53">
            <v>5.343</v>
          </cell>
          <cell r="BK53">
            <v>14.474</v>
          </cell>
          <cell r="BL53">
            <v>3.6059999999999999</v>
          </cell>
          <cell r="BM53">
            <v>4.2270000000000003</v>
          </cell>
          <cell r="BN53">
            <v>7.2069999999999999</v>
          </cell>
          <cell r="BO53">
            <v>168.29399999999995</v>
          </cell>
          <cell r="BR53">
            <v>157.16</v>
          </cell>
          <cell r="BS53">
            <v>111.23699999999999</v>
          </cell>
          <cell r="BT53">
            <v>17.321000000000002</v>
          </cell>
          <cell r="BU53">
            <v>47.067999999999998</v>
          </cell>
          <cell r="BV53">
            <v>15.113</v>
          </cell>
          <cell r="BW53">
            <v>17.562000000000001</v>
          </cell>
          <cell r="BX53">
            <v>33.968000000000004</v>
          </cell>
          <cell r="BY53">
            <v>399.42900000000003</v>
          </cell>
          <cell r="CA53">
            <v>30.064</v>
          </cell>
          <cell r="CB53">
            <v>30.934999999999999</v>
          </cell>
          <cell r="CD53">
            <v>726.22399999999993</v>
          </cell>
          <cell r="CE53">
            <v>744.47199999999998</v>
          </cell>
          <cell r="CF53">
            <v>730.08900000000006</v>
          </cell>
          <cell r="CH53">
            <v>0.3</v>
          </cell>
          <cell r="CI53">
            <v>-346.98</v>
          </cell>
          <cell r="CQ53" t="str">
            <v>PriceTableDevonNGL</v>
          </cell>
        </row>
        <row r="54">
          <cell r="B54" t="str">
            <v>72-10-244</v>
          </cell>
          <cell r="C54" t="str">
            <v>Devon-GTH00086</v>
          </cell>
          <cell r="D54" t="str">
            <v>Landers 1 &amp; 2H CDP</v>
          </cell>
          <cell r="E54">
            <v>446.57100000000003</v>
          </cell>
          <cell r="F54">
            <v>570.76499999999999</v>
          </cell>
          <cell r="G54">
            <v>206.232</v>
          </cell>
          <cell r="H54">
            <v>247.85300000000001</v>
          </cell>
          <cell r="K54">
            <v>652.803</v>
          </cell>
          <cell r="L54">
            <v>818.61799999999994</v>
          </cell>
          <cell r="N54">
            <v>652.803</v>
          </cell>
          <cell r="O54">
            <v>818.61799999999994</v>
          </cell>
          <cell r="R54">
            <v>3.3995000000000002</v>
          </cell>
          <cell r="S54">
            <v>1.2968</v>
          </cell>
          <cell r="T54">
            <v>0.20549999999999999</v>
          </cell>
          <cell r="U54">
            <v>0.43080000000000002</v>
          </cell>
          <cell r="V54">
            <v>0.12820000000000001</v>
          </cell>
          <cell r="W54">
            <v>0.1459</v>
          </cell>
          <cell r="X54">
            <v>0.17419999999999999</v>
          </cell>
          <cell r="Y54">
            <v>5.7808999999999999</v>
          </cell>
          <cell r="AB54">
            <v>2219.2040000000002</v>
          </cell>
          <cell r="AC54">
            <v>846.55499999999995</v>
          </cell>
          <cell r="AD54">
            <v>134.15100000000001</v>
          </cell>
          <cell r="AE54">
            <v>281.22800000000001</v>
          </cell>
          <cell r="AF54">
            <v>83.688999999999993</v>
          </cell>
          <cell r="AG54">
            <v>95.244</v>
          </cell>
          <cell r="AH54">
            <v>113.718</v>
          </cell>
          <cell r="AI54">
            <v>3773.7889999999998</v>
          </cell>
          <cell r="AL54">
            <v>1750.825</v>
          </cell>
          <cell r="AM54">
            <v>910.24800000000005</v>
          </cell>
          <cell r="AN54">
            <v>132.46899999999999</v>
          </cell>
          <cell r="AO54">
            <v>341.92</v>
          </cell>
          <cell r="AP54">
            <v>96.653999999999996</v>
          </cell>
          <cell r="AQ54">
            <v>114.197</v>
          </cell>
          <cell r="AR54">
            <v>103.342</v>
          </cell>
          <cell r="AS54">
            <v>3449.6550000000007</v>
          </cell>
          <cell r="AU54">
            <v>0.95</v>
          </cell>
          <cell r="AX54">
            <v>1663.2840000000001</v>
          </cell>
          <cell r="AY54">
            <v>864.73599999999999</v>
          </cell>
          <cell r="AZ54">
            <v>125.846</v>
          </cell>
          <cell r="BA54">
            <v>324.82400000000001</v>
          </cell>
          <cell r="BB54">
            <v>91.820999999999998</v>
          </cell>
          <cell r="BC54">
            <v>108.48699999999999</v>
          </cell>
          <cell r="BD54">
            <v>98.174999999999997</v>
          </cell>
          <cell r="BE54">
            <v>3277.1730000000002</v>
          </cell>
          <cell r="BH54">
            <v>65.840999999999994</v>
          </cell>
          <cell r="BI54">
            <v>33.228999999999999</v>
          </cell>
          <cell r="BJ54">
            <v>4.0709999999999997</v>
          </cell>
          <cell r="BK54">
            <v>10.907999999999999</v>
          </cell>
          <cell r="BL54">
            <v>2.6579999999999999</v>
          </cell>
          <cell r="BM54">
            <v>3.1680000000000001</v>
          </cell>
          <cell r="BN54">
            <v>2.5270000000000001</v>
          </cell>
          <cell r="BO54">
            <v>122.402</v>
          </cell>
          <cell r="BR54">
            <v>116.15</v>
          </cell>
          <cell r="BS54">
            <v>83.344999999999999</v>
          </cell>
          <cell r="BT54">
            <v>13.198</v>
          </cell>
          <cell r="BU54">
            <v>35.470999999999997</v>
          </cell>
          <cell r="BV54">
            <v>11.141</v>
          </cell>
          <cell r="BW54">
            <v>13.163</v>
          </cell>
          <cell r="BX54">
            <v>11.912000000000001</v>
          </cell>
          <cell r="BY54">
            <v>284.38</v>
          </cell>
          <cell r="CA54">
            <v>21.279</v>
          </cell>
          <cell r="CB54">
            <v>21.895</v>
          </cell>
          <cell r="CD54">
            <v>512.34299999999996</v>
          </cell>
          <cell r="CE54">
            <v>525.21699999999998</v>
          </cell>
          <cell r="CF54">
            <v>515.07000000000005</v>
          </cell>
          <cell r="CH54">
            <v>0.3</v>
          </cell>
          <cell r="CI54">
            <v>-245.59</v>
          </cell>
          <cell r="CQ54" t="str">
            <v>PriceTableDevonNGL</v>
          </cell>
        </row>
        <row r="55">
          <cell r="B55" t="str">
            <v>72-10-245</v>
          </cell>
          <cell r="C55" t="str">
            <v>Devon-GTH00086</v>
          </cell>
          <cell r="D55" t="str">
            <v>Charles Bedinger A1H &amp; A2H GU CDP</v>
          </cell>
          <cell r="E55">
            <v>880.58900000000006</v>
          </cell>
          <cell r="F55">
            <v>1112.05</v>
          </cell>
          <cell r="G55">
            <v>406.66699999999997</v>
          </cell>
          <cell r="H55">
            <v>482.904</v>
          </cell>
          <cell r="K55">
            <v>1287.2560000000001</v>
          </cell>
          <cell r="L55">
            <v>1594.954</v>
          </cell>
          <cell r="N55">
            <v>1287.2560000000001</v>
          </cell>
          <cell r="O55">
            <v>1594.954</v>
          </cell>
          <cell r="R55">
            <v>3.1947999999999999</v>
          </cell>
          <cell r="S55">
            <v>1.1083000000000001</v>
          </cell>
          <cell r="T55">
            <v>0.2198</v>
          </cell>
          <cell r="U55">
            <v>0.34899999999999998</v>
          </cell>
          <cell r="V55">
            <v>0.124</v>
          </cell>
          <cell r="W55">
            <v>0.12470000000000001</v>
          </cell>
          <cell r="X55">
            <v>0.2031</v>
          </cell>
          <cell r="Y55">
            <v>5.3236999999999997</v>
          </cell>
          <cell r="AB55">
            <v>4112.5249999999996</v>
          </cell>
          <cell r="AC55">
            <v>1426.6659999999999</v>
          </cell>
          <cell r="AD55">
            <v>282.93900000000002</v>
          </cell>
          <cell r="AE55">
            <v>449.25200000000001</v>
          </cell>
          <cell r="AF55">
            <v>159.62</v>
          </cell>
          <cell r="AG55">
            <v>160.52099999999999</v>
          </cell>
          <cell r="AH55">
            <v>261.44200000000001</v>
          </cell>
          <cell r="AI55">
            <v>6852.9650000000001</v>
          </cell>
          <cell r="AL55">
            <v>3244.547</v>
          </cell>
          <cell r="AM55">
            <v>1534.0050000000001</v>
          </cell>
          <cell r="AN55">
            <v>279.39100000000002</v>
          </cell>
          <cell r="AO55">
            <v>546.20600000000002</v>
          </cell>
          <cell r="AP55">
            <v>184.34899999999999</v>
          </cell>
          <cell r="AQ55">
            <v>192.464</v>
          </cell>
          <cell r="AR55">
            <v>237.58699999999999</v>
          </cell>
          <cell r="AS55">
            <v>6218.5489999999991</v>
          </cell>
          <cell r="AU55">
            <v>0.95</v>
          </cell>
          <cell r="AX55">
            <v>3082.32</v>
          </cell>
          <cell r="AY55">
            <v>1457.3050000000001</v>
          </cell>
          <cell r="AZ55">
            <v>265.42099999999999</v>
          </cell>
          <cell r="BA55">
            <v>518.89599999999996</v>
          </cell>
          <cell r="BB55">
            <v>175.13200000000001</v>
          </cell>
          <cell r="BC55">
            <v>182.84100000000001</v>
          </cell>
          <cell r="BD55">
            <v>225.708</v>
          </cell>
          <cell r="BE55">
            <v>5907.6229999999996</v>
          </cell>
          <cell r="BH55">
            <v>122.01300000000001</v>
          </cell>
          <cell r="BI55">
            <v>55.999000000000002</v>
          </cell>
          <cell r="BJ55">
            <v>8.5869999999999997</v>
          </cell>
          <cell r="BK55">
            <v>17.423999999999999</v>
          </cell>
          <cell r="BL55">
            <v>5.07</v>
          </cell>
          <cell r="BM55">
            <v>5.34</v>
          </cell>
          <cell r="BN55">
            <v>5.8109999999999999</v>
          </cell>
          <cell r="BO55">
            <v>220.244</v>
          </cell>
          <cell r="BR55">
            <v>215.24299999999999</v>
          </cell>
          <cell r="BS55">
            <v>140.458</v>
          </cell>
          <cell r="BT55">
            <v>27.835999999999999</v>
          </cell>
          <cell r="BU55">
            <v>56.662999999999997</v>
          </cell>
          <cell r="BV55">
            <v>21.248999999999999</v>
          </cell>
          <cell r="BW55">
            <v>22.184000000000001</v>
          </cell>
          <cell r="BX55">
            <v>27.385000000000002</v>
          </cell>
          <cell r="BY55">
            <v>511.01800000000009</v>
          </cell>
          <cell r="CA55">
            <v>41.459000000000003</v>
          </cell>
          <cell r="CB55">
            <v>42.66</v>
          </cell>
          <cell r="CD55">
            <v>1041.2759999999998</v>
          </cell>
          <cell r="CE55">
            <v>1067.44</v>
          </cell>
          <cell r="CF55">
            <v>1046.818</v>
          </cell>
          <cell r="CH55">
            <v>0.3</v>
          </cell>
          <cell r="CI55">
            <v>-478.49</v>
          </cell>
          <cell r="CQ55" t="str">
            <v>PriceTableDevonNGL</v>
          </cell>
        </row>
        <row r="56">
          <cell r="B56" t="str">
            <v>72-10-247</v>
          </cell>
          <cell r="C56" t="str">
            <v>Devon-GTH00086</v>
          </cell>
          <cell r="D56" t="str">
            <v>J Muriel Reese GU 1H&amp;2H CDP</v>
          </cell>
          <cell r="E56">
            <v>2319.1570000000002</v>
          </cell>
          <cell r="F56">
            <v>2678.5709999999999</v>
          </cell>
          <cell r="G56">
            <v>1071.0170000000001</v>
          </cell>
          <cell r="H56">
            <v>1163.1610000000001</v>
          </cell>
          <cell r="K56">
            <v>3390.174</v>
          </cell>
          <cell r="L56">
            <v>3841.732</v>
          </cell>
          <cell r="N56">
            <v>3390.174</v>
          </cell>
          <cell r="O56">
            <v>3841.732</v>
          </cell>
          <cell r="R56">
            <v>2.3166000000000002</v>
          </cell>
          <cell r="S56">
            <v>0.60860000000000003</v>
          </cell>
          <cell r="T56">
            <v>0.15290000000000001</v>
          </cell>
          <cell r="U56">
            <v>0.15359999999999999</v>
          </cell>
          <cell r="V56">
            <v>5.8200000000000002E-2</v>
          </cell>
          <cell r="W56">
            <v>3.9399999999999998E-2</v>
          </cell>
          <cell r="X56">
            <v>4.8099999999999997E-2</v>
          </cell>
          <cell r="Y56">
            <v>3.3774000000000002</v>
          </cell>
          <cell r="AB56">
            <v>7853.6769999999997</v>
          </cell>
          <cell r="AC56">
            <v>2063.2600000000002</v>
          </cell>
          <cell r="AD56">
            <v>518.35799999999995</v>
          </cell>
          <cell r="AE56">
            <v>520.73099999999999</v>
          </cell>
          <cell r="AF56">
            <v>197.30799999999999</v>
          </cell>
          <cell r="AG56">
            <v>133.57300000000001</v>
          </cell>
          <cell r="AH56">
            <v>163.06700000000001</v>
          </cell>
          <cell r="AI56">
            <v>11449.973999999998</v>
          </cell>
          <cell r="AL56">
            <v>6196.1019999999999</v>
          </cell>
          <cell r="AM56">
            <v>2218.4940000000001</v>
          </cell>
          <cell r="AN56">
            <v>511.85700000000003</v>
          </cell>
          <cell r="AO56">
            <v>633.11</v>
          </cell>
          <cell r="AP56">
            <v>227.875</v>
          </cell>
          <cell r="AQ56">
            <v>160.154</v>
          </cell>
          <cell r="AR56">
            <v>148.18799999999999</v>
          </cell>
          <cell r="AS56">
            <v>10095.780000000001</v>
          </cell>
          <cell r="AU56">
            <v>0.95</v>
          </cell>
          <cell r="AX56">
            <v>5886.2969999999996</v>
          </cell>
          <cell r="AY56">
            <v>2107.569</v>
          </cell>
          <cell r="AZ56">
            <v>486.26400000000001</v>
          </cell>
          <cell r="BA56">
            <v>601.45500000000004</v>
          </cell>
          <cell r="BB56">
            <v>216.48099999999999</v>
          </cell>
          <cell r="BC56">
            <v>152.14599999999999</v>
          </cell>
          <cell r="BD56">
            <v>140.779</v>
          </cell>
          <cell r="BE56">
            <v>9590.991</v>
          </cell>
          <cell r="BH56">
            <v>233.00899999999999</v>
          </cell>
          <cell r="BI56">
            <v>80.986999999999995</v>
          </cell>
          <cell r="BJ56">
            <v>15.731</v>
          </cell>
          <cell r="BK56">
            <v>20.196999999999999</v>
          </cell>
          <cell r="BL56">
            <v>6.2670000000000003</v>
          </cell>
          <cell r="BM56">
            <v>4.4429999999999996</v>
          </cell>
          <cell r="BN56">
            <v>3.6240000000000001</v>
          </cell>
          <cell r="BO56">
            <v>364.25799999999998</v>
          </cell>
          <cell r="BR56">
            <v>411.04899999999998</v>
          </cell>
          <cell r="BS56">
            <v>203.13200000000001</v>
          </cell>
          <cell r="BT56">
            <v>50.996000000000002</v>
          </cell>
          <cell r="BU56">
            <v>65.679000000000002</v>
          </cell>
          <cell r="BV56">
            <v>26.265999999999998</v>
          </cell>
          <cell r="BW56">
            <v>18.46</v>
          </cell>
          <cell r="BX56">
            <v>17.081</v>
          </cell>
          <cell r="BY56">
            <v>792.66300000000001</v>
          </cell>
          <cell r="CA56">
            <v>99.861000000000004</v>
          </cell>
          <cell r="CB56">
            <v>102.754</v>
          </cell>
          <cell r="CD56">
            <v>2946.3150000000001</v>
          </cell>
          <cell r="CE56">
            <v>3020.3470000000002</v>
          </cell>
          <cell r="CF56">
            <v>2961.9960000000001</v>
          </cell>
          <cell r="CH56">
            <v>0.3</v>
          </cell>
          <cell r="CI56">
            <v>-1152.52</v>
          </cell>
          <cell r="CQ56" t="str">
            <v>PriceTableDevonNGL</v>
          </cell>
        </row>
        <row r="57">
          <cell r="B57" t="str">
            <v>72-10-248</v>
          </cell>
          <cell r="C57" t="str">
            <v>Devon-GTH00086</v>
          </cell>
          <cell r="D57" t="str">
            <v>Skiles 2H and 3H CDP</v>
          </cell>
          <cell r="E57">
            <v>1067.5160000000001</v>
          </cell>
          <cell r="F57">
            <v>1363.057</v>
          </cell>
          <cell r="G57">
            <v>492.99299999999999</v>
          </cell>
          <cell r="H57">
            <v>591.90300000000002</v>
          </cell>
          <cell r="K57">
            <v>1560.509</v>
          </cell>
          <cell r="L57">
            <v>1954.96</v>
          </cell>
          <cell r="N57">
            <v>1560.509</v>
          </cell>
          <cell r="O57">
            <v>1954.96</v>
          </cell>
          <cell r="R57">
            <v>3.2892999999999999</v>
          </cell>
          <cell r="S57">
            <v>1.2743</v>
          </cell>
          <cell r="T57">
            <v>0.19059999999999999</v>
          </cell>
          <cell r="U57">
            <v>0.40339999999999998</v>
          </cell>
          <cell r="V57">
            <v>0.11990000000000001</v>
          </cell>
          <cell r="W57">
            <v>0.1386</v>
          </cell>
          <cell r="X57">
            <v>0.21829999999999999</v>
          </cell>
          <cell r="Y57">
            <v>5.6344000000000003</v>
          </cell>
          <cell r="AB57">
            <v>5132.982</v>
          </cell>
          <cell r="AC57">
            <v>1988.557</v>
          </cell>
          <cell r="AD57">
            <v>297.43299999999999</v>
          </cell>
          <cell r="AE57">
            <v>629.50900000000001</v>
          </cell>
          <cell r="AF57">
            <v>187.10499999999999</v>
          </cell>
          <cell r="AG57">
            <v>216.28700000000001</v>
          </cell>
          <cell r="AH57">
            <v>340.65899999999999</v>
          </cell>
          <cell r="AI57">
            <v>8792.5319999999992</v>
          </cell>
          <cell r="AL57">
            <v>4049.6289999999999</v>
          </cell>
          <cell r="AM57">
            <v>2138.1709999999998</v>
          </cell>
          <cell r="AN57">
            <v>293.70299999999997</v>
          </cell>
          <cell r="AO57">
            <v>765.36400000000003</v>
          </cell>
          <cell r="AP57">
            <v>216.09200000000001</v>
          </cell>
          <cell r="AQ57">
            <v>259.32799999999997</v>
          </cell>
          <cell r="AR57">
            <v>309.57600000000002</v>
          </cell>
          <cell r="AS57">
            <v>8031.8629999999985</v>
          </cell>
          <cell r="AU57">
            <v>0.95</v>
          </cell>
          <cell r="AX57">
            <v>3847.1480000000001</v>
          </cell>
          <cell r="AY57">
            <v>2031.2619999999999</v>
          </cell>
          <cell r="AZ57">
            <v>279.01799999999997</v>
          </cell>
          <cell r="BA57">
            <v>727.096</v>
          </cell>
          <cell r="BB57">
            <v>205.28700000000001</v>
          </cell>
          <cell r="BC57">
            <v>246.36199999999999</v>
          </cell>
          <cell r="BD57">
            <v>294.09699999999998</v>
          </cell>
          <cell r="BE57">
            <v>7630.2699999999995</v>
          </cell>
          <cell r="BH57">
            <v>152.28899999999999</v>
          </cell>
          <cell r="BI57">
            <v>78.054000000000002</v>
          </cell>
          <cell r="BJ57">
            <v>9.0259999999999998</v>
          </cell>
          <cell r="BK57">
            <v>24.416</v>
          </cell>
          <cell r="BL57">
            <v>5.9429999999999996</v>
          </cell>
          <cell r="BM57">
            <v>7.1950000000000003</v>
          </cell>
          <cell r="BN57">
            <v>7.5709999999999997</v>
          </cell>
          <cell r="BO57">
            <v>284.49400000000003</v>
          </cell>
          <cell r="BR57">
            <v>268.65199999999999</v>
          </cell>
          <cell r="BS57">
            <v>195.77699999999999</v>
          </cell>
          <cell r="BT57">
            <v>29.262</v>
          </cell>
          <cell r="BU57">
            <v>79.399000000000001</v>
          </cell>
          <cell r="BV57">
            <v>24.908000000000001</v>
          </cell>
          <cell r="BW57">
            <v>29.890999999999998</v>
          </cell>
          <cell r="BX57">
            <v>35.683</v>
          </cell>
          <cell r="BY57">
            <v>663.57199999999989</v>
          </cell>
          <cell r="CA57">
            <v>50.817</v>
          </cell>
          <cell r="CB57">
            <v>52.289000000000001</v>
          </cell>
          <cell r="CD57">
            <v>1239.0990000000002</v>
          </cell>
          <cell r="CE57">
            <v>1270.2339999999999</v>
          </cell>
          <cell r="CF57">
            <v>1245.694</v>
          </cell>
          <cell r="CH57">
            <v>0.3</v>
          </cell>
          <cell r="CI57">
            <v>-586.49</v>
          </cell>
          <cell r="CQ57" t="str">
            <v>PriceTableDevonNGL</v>
          </cell>
        </row>
        <row r="58">
          <cell r="B58" t="str">
            <v>72-10-249</v>
          </cell>
          <cell r="C58" t="str">
            <v>Devon-GTH00086</v>
          </cell>
          <cell r="D58" t="str">
            <v>CJ Edwards 3H and 4H CDP</v>
          </cell>
          <cell r="E58">
            <v>749.875</v>
          </cell>
          <cell r="F58">
            <v>952.56100000000004</v>
          </cell>
          <cell r="G58">
            <v>346.30200000000002</v>
          </cell>
          <cell r="H58">
            <v>413.64699999999999</v>
          </cell>
          <cell r="K58">
            <v>1096.1770000000001</v>
          </cell>
          <cell r="L58">
            <v>1366.2080000000001</v>
          </cell>
          <cell r="N58">
            <v>1096.1770000000001</v>
          </cell>
          <cell r="O58">
            <v>1366.2080000000001</v>
          </cell>
          <cell r="R58">
            <v>3.2867999999999999</v>
          </cell>
          <cell r="S58">
            <v>1.2302</v>
          </cell>
          <cell r="T58">
            <v>0.1794</v>
          </cell>
          <cell r="U58">
            <v>0.38800000000000001</v>
          </cell>
          <cell r="V58">
            <v>0.1135</v>
          </cell>
          <cell r="W58">
            <v>0.13339999999999999</v>
          </cell>
          <cell r="X58">
            <v>0.2107</v>
          </cell>
          <cell r="Y58">
            <v>5.5419999999999998</v>
          </cell>
          <cell r="AB58">
            <v>3602.915</v>
          </cell>
          <cell r="AC58">
            <v>1348.5170000000001</v>
          </cell>
          <cell r="AD58">
            <v>196.654</v>
          </cell>
          <cell r="AE58">
            <v>425.31700000000001</v>
          </cell>
          <cell r="AF58">
            <v>124.416</v>
          </cell>
          <cell r="AG58">
            <v>146.22999999999999</v>
          </cell>
          <cell r="AH58">
            <v>230.964</v>
          </cell>
          <cell r="AI58">
            <v>6075.012999999999</v>
          </cell>
          <cell r="AL58">
            <v>2842.4940000000001</v>
          </cell>
          <cell r="AM58">
            <v>1449.9760000000001</v>
          </cell>
          <cell r="AN58">
            <v>194.18799999999999</v>
          </cell>
          <cell r="AO58">
            <v>517.10500000000002</v>
          </cell>
          <cell r="AP58">
            <v>143.691</v>
          </cell>
          <cell r="AQ58">
            <v>175.32900000000001</v>
          </cell>
          <cell r="AR58">
            <v>209.89</v>
          </cell>
          <cell r="AS58">
            <v>5532.6730000000007</v>
          </cell>
          <cell r="AU58">
            <v>0.95</v>
          </cell>
          <cell r="AX58">
            <v>2700.3690000000001</v>
          </cell>
          <cell r="AY58">
            <v>1377.4770000000001</v>
          </cell>
          <cell r="AZ58">
            <v>184.47900000000001</v>
          </cell>
          <cell r="BA58">
            <v>491.25</v>
          </cell>
          <cell r="BB58">
            <v>136.506</v>
          </cell>
          <cell r="BC58">
            <v>166.56299999999999</v>
          </cell>
          <cell r="BD58">
            <v>199.39599999999999</v>
          </cell>
          <cell r="BE58">
            <v>5256.0400000000009</v>
          </cell>
          <cell r="BH58">
            <v>106.89400000000001</v>
          </cell>
          <cell r="BI58">
            <v>52.932000000000002</v>
          </cell>
          <cell r="BJ58">
            <v>5.968</v>
          </cell>
          <cell r="BK58">
            <v>16.495999999999999</v>
          </cell>
          <cell r="BL58">
            <v>3.952</v>
          </cell>
          <cell r="BM58">
            <v>4.8639999999999999</v>
          </cell>
          <cell r="BN58">
            <v>5.133</v>
          </cell>
          <cell r="BO58">
            <v>196.23900000000003</v>
          </cell>
          <cell r="BR58">
            <v>188.571</v>
          </cell>
          <cell r="BS58">
            <v>132.76400000000001</v>
          </cell>
          <cell r="BT58">
            <v>19.347000000000001</v>
          </cell>
          <cell r="BU58">
            <v>53.643999999999998</v>
          </cell>
          <cell r="BV58">
            <v>16.562999999999999</v>
          </cell>
          <cell r="BW58">
            <v>20.209</v>
          </cell>
          <cell r="BX58">
            <v>24.193000000000001</v>
          </cell>
          <cell r="BY58">
            <v>455.291</v>
          </cell>
          <cell r="CA58">
            <v>35.512999999999998</v>
          </cell>
          <cell r="CB58">
            <v>36.542000000000002</v>
          </cell>
          <cell r="CD58">
            <v>874.37500000000011</v>
          </cell>
          <cell r="CE58">
            <v>896.34500000000003</v>
          </cell>
          <cell r="CF58">
            <v>879.02800000000002</v>
          </cell>
          <cell r="CH58">
            <v>0.3</v>
          </cell>
          <cell r="CI58">
            <v>-409.86</v>
          </cell>
          <cell r="CQ58" t="str">
            <v>PriceTableDevonNGL</v>
          </cell>
        </row>
        <row r="59">
          <cell r="B59" t="str">
            <v>72-10-250</v>
          </cell>
          <cell r="C59" t="str">
            <v>Devon-GTH00086</v>
          </cell>
          <cell r="D59" t="str">
            <v>Murrin Bear Creek 2&amp;8 CDP</v>
          </cell>
          <cell r="E59">
            <v>1696.922</v>
          </cell>
          <cell r="F59">
            <v>2084.3240000000001</v>
          </cell>
          <cell r="G59">
            <v>783.66099999999994</v>
          </cell>
          <cell r="H59">
            <v>905.11099999999999</v>
          </cell>
          <cell r="K59">
            <v>2480.5830000000001</v>
          </cell>
          <cell r="L59">
            <v>2989.4349999999999</v>
          </cell>
          <cell r="N59">
            <v>2480.5830000000001</v>
          </cell>
          <cell r="O59">
            <v>2989.4349999999999</v>
          </cell>
          <cell r="R59">
            <v>2.9590000000000001</v>
          </cell>
          <cell r="S59">
            <v>0.99109999999999998</v>
          </cell>
          <cell r="T59">
            <v>0.218</v>
          </cell>
          <cell r="U59">
            <v>0.2918</v>
          </cell>
          <cell r="V59">
            <v>0.1115</v>
          </cell>
          <cell r="W59">
            <v>8.8099999999999998E-2</v>
          </cell>
          <cell r="X59">
            <v>0.24060000000000001</v>
          </cell>
          <cell r="Y59">
            <v>4.9001000000000001</v>
          </cell>
          <cell r="AB59">
            <v>7340.0450000000001</v>
          </cell>
          <cell r="AC59">
            <v>2458.5059999999999</v>
          </cell>
          <cell r="AD59">
            <v>540.76700000000005</v>
          </cell>
          <cell r="AE59">
            <v>723.83399999999995</v>
          </cell>
          <cell r="AF59">
            <v>276.58499999999998</v>
          </cell>
          <cell r="AG59">
            <v>218.53899999999999</v>
          </cell>
          <cell r="AH59">
            <v>596.82799999999997</v>
          </cell>
          <cell r="AI59">
            <v>12155.103999999999</v>
          </cell>
          <cell r="AL59">
            <v>5790.8760000000002</v>
          </cell>
          <cell r="AM59">
            <v>2643.4780000000001</v>
          </cell>
          <cell r="AN59">
            <v>533.98500000000001</v>
          </cell>
          <cell r="AO59">
            <v>880.04499999999996</v>
          </cell>
          <cell r="AP59">
            <v>319.43400000000003</v>
          </cell>
          <cell r="AQ59">
            <v>262.02800000000002</v>
          </cell>
          <cell r="AR59">
            <v>542.37199999999996</v>
          </cell>
          <cell r="AS59">
            <v>10972.217999999999</v>
          </cell>
          <cell r="AU59">
            <v>0.95</v>
          </cell>
          <cell r="AX59">
            <v>5501.3320000000003</v>
          </cell>
          <cell r="AY59">
            <v>2511.3040000000001</v>
          </cell>
          <cell r="AZ59">
            <v>507.286</v>
          </cell>
          <cell r="BA59">
            <v>836.04300000000001</v>
          </cell>
          <cell r="BB59">
            <v>303.46199999999999</v>
          </cell>
          <cell r="BC59">
            <v>248.92699999999999</v>
          </cell>
          <cell r="BD59">
            <v>515.25300000000004</v>
          </cell>
          <cell r="BE59">
            <v>10423.607</v>
          </cell>
          <cell r="BH59">
            <v>217.77</v>
          </cell>
          <cell r="BI59">
            <v>96.501000000000005</v>
          </cell>
          <cell r="BJ59">
            <v>16.411000000000001</v>
          </cell>
          <cell r="BK59">
            <v>28.074000000000002</v>
          </cell>
          <cell r="BL59">
            <v>8.7840000000000007</v>
          </cell>
          <cell r="BM59">
            <v>7.27</v>
          </cell>
          <cell r="BN59">
            <v>13.265000000000001</v>
          </cell>
          <cell r="BO59">
            <v>388.07499999999999</v>
          </cell>
          <cell r="BR59">
            <v>384.16699999999997</v>
          </cell>
          <cell r="BS59">
            <v>242.04499999999999</v>
          </cell>
          <cell r="BT59">
            <v>53.201000000000001</v>
          </cell>
          <cell r="BU59">
            <v>91.296000000000006</v>
          </cell>
          <cell r="BV59">
            <v>36.82</v>
          </cell>
          <cell r="BW59">
            <v>30.202999999999999</v>
          </cell>
          <cell r="BX59">
            <v>62.517000000000003</v>
          </cell>
          <cell r="BY59">
            <v>900.24900000000014</v>
          </cell>
          <cell r="CA59">
            <v>77.706999999999994</v>
          </cell>
          <cell r="CB59">
            <v>79.957999999999998</v>
          </cell>
          <cell r="CD59">
            <v>2009.2279999999996</v>
          </cell>
          <cell r="CE59">
            <v>2059.7139999999999</v>
          </cell>
          <cell r="CF59">
            <v>2019.922</v>
          </cell>
          <cell r="CH59">
            <v>0.3</v>
          </cell>
          <cell r="CI59">
            <v>-896.83</v>
          </cell>
          <cell r="CQ59" t="str">
            <v>PriceTableDevonNGL</v>
          </cell>
        </row>
        <row r="60">
          <cell r="B60" t="str">
            <v>72-20-329</v>
          </cell>
          <cell r="C60" t="str">
            <v>Devon-GTH00086</v>
          </cell>
          <cell r="D60" t="str">
            <v>CE Hall GU B1H</v>
          </cell>
          <cell r="E60">
            <v>79.637</v>
          </cell>
          <cell r="F60">
            <v>100.86199999999999</v>
          </cell>
          <cell r="G60">
            <v>36.777000000000001</v>
          </cell>
          <cell r="H60">
            <v>43.798999999999999</v>
          </cell>
          <cell r="K60">
            <v>116.414</v>
          </cell>
          <cell r="L60">
            <v>144.661</v>
          </cell>
          <cell r="N60">
            <v>116.414</v>
          </cell>
          <cell r="O60">
            <v>144.661</v>
          </cell>
          <cell r="R60">
            <v>3.2383999999999999</v>
          </cell>
          <cell r="S60">
            <v>1.1779999999999999</v>
          </cell>
          <cell r="T60">
            <v>0.23200000000000001</v>
          </cell>
          <cell r="U60">
            <v>0.37980000000000003</v>
          </cell>
          <cell r="V60">
            <v>0.12709999999999999</v>
          </cell>
          <cell r="W60">
            <v>0.13109999999999999</v>
          </cell>
          <cell r="X60">
            <v>0.19170000000000001</v>
          </cell>
          <cell r="Y60">
            <v>5.4781000000000004</v>
          </cell>
          <cell r="AB60">
            <v>376.995</v>
          </cell>
          <cell r="AC60">
            <v>137.136</v>
          </cell>
          <cell r="AD60">
            <v>27.007999999999999</v>
          </cell>
          <cell r="AE60">
            <v>44.213999999999999</v>
          </cell>
          <cell r="AF60">
            <v>14.795999999999999</v>
          </cell>
          <cell r="AG60">
            <v>15.262</v>
          </cell>
          <cell r="AH60">
            <v>22.317</v>
          </cell>
          <cell r="AI60">
            <v>637.72800000000007</v>
          </cell>
          <cell r="AL60">
            <v>297.42700000000002</v>
          </cell>
          <cell r="AM60">
            <v>147.45400000000001</v>
          </cell>
          <cell r="AN60">
            <v>26.669</v>
          </cell>
          <cell r="AO60">
            <v>53.756</v>
          </cell>
          <cell r="AP60">
            <v>17.088000000000001</v>
          </cell>
          <cell r="AQ60">
            <v>18.298999999999999</v>
          </cell>
          <cell r="AR60">
            <v>20.280999999999999</v>
          </cell>
          <cell r="AS60">
            <v>580.97399999999993</v>
          </cell>
          <cell r="AU60">
            <v>0.95</v>
          </cell>
          <cell r="AX60">
            <v>282.55599999999998</v>
          </cell>
          <cell r="AY60">
            <v>140.08099999999999</v>
          </cell>
          <cell r="AZ60">
            <v>25.335999999999999</v>
          </cell>
          <cell r="BA60">
            <v>51.067999999999998</v>
          </cell>
          <cell r="BB60">
            <v>16.234000000000002</v>
          </cell>
          <cell r="BC60">
            <v>17.384</v>
          </cell>
          <cell r="BD60">
            <v>19.266999999999999</v>
          </cell>
          <cell r="BE60">
            <v>551.92600000000004</v>
          </cell>
          <cell r="BH60">
            <v>11.185</v>
          </cell>
          <cell r="BI60">
            <v>5.383</v>
          </cell>
          <cell r="BJ60">
            <v>0.82</v>
          </cell>
          <cell r="BK60">
            <v>1.7150000000000001</v>
          </cell>
          <cell r="BL60">
            <v>0.47</v>
          </cell>
          <cell r="BM60">
            <v>0.50800000000000001</v>
          </cell>
          <cell r="BN60">
            <v>0.496</v>
          </cell>
          <cell r="BO60">
            <v>20.576999999999998</v>
          </cell>
          <cell r="BR60">
            <v>19.731000000000002</v>
          </cell>
          <cell r="BS60">
            <v>13.500999999999999</v>
          </cell>
          <cell r="BT60">
            <v>2.657</v>
          </cell>
          <cell r="BU60">
            <v>5.577</v>
          </cell>
          <cell r="BV60">
            <v>1.97</v>
          </cell>
          <cell r="BW60">
            <v>2.109</v>
          </cell>
          <cell r="BX60">
            <v>2.3380000000000001</v>
          </cell>
          <cell r="BY60">
            <v>47.882999999999996</v>
          </cell>
          <cell r="CA60">
            <v>3.76</v>
          </cell>
          <cell r="CB60">
            <v>3.8690000000000002</v>
          </cell>
          <cell r="CD60">
            <v>92.909000000000006</v>
          </cell>
          <cell r="CE60">
            <v>95.244</v>
          </cell>
          <cell r="CF60">
            <v>93.403999999999996</v>
          </cell>
          <cell r="CH60">
            <v>0.3</v>
          </cell>
          <cell r="CI60">
            <v>-43.4</v>
          </cell>
          <cell r="CQ60" t="str">
            <v>PriceTableDevonNGL</v>
          </cell>
        </row>
        <row r="61">
          <cell r="B61" t="str">
            <v>72-20-331</v>
          </cell>
          <cell r="C61" t="str">
            <v>Devon-GTH00086</v>
          </cell>
          <cell r="D61" t="str">
            <v>C E HALL A 1 H</v>
          </cell>
          <cell r="E61">
            <v>125.845</v>
          </cell>
          <cell r="F61">
            <v>158.619</v>
          </cell>
          <cell r="G61">
            <v>58.116999999999997</v>
          </cell>
          <cell r="H61">
            <v>68.88</v>
          </cell>
          <cell r="K61">
            <v>183.96199999999999</v>
          </cell>
          <cell r="L61">
            <v>227.499</v>
          </cell>
          <cell r="N61">
            <v>183.96199999999999</v>
          </cell>
          <cell r="O61">
            <v>227.499</v>
          </cell>
          <cell r="R61">
            <v>3.2389000000000001</v>
          </cell>
          <cell r="S61">
            <v>1.1645000000000001</v>
          </cell>
          <cell r="T61">
            <v>0.2283</v>
          </cell>
          <cell r="U61">
            <v>0.37280000000000002</v>
          </cell>
          <cell r="V61">
            <v>0.12330000000000001</v>
          </cell>
          <cell r="W61">
            <v>0.1255</v>
          </cell>
          <cell r="X61">
            <v>0.13739999999999999</v>
          </cell>
          <cell r="Y61">
            <v>5.3906999999999998</v>
          </cell>
          <cell r="AB61">
            <v>595.83500000000004</v>
          </cell>
          <cell r="AC61">
            <v>214.22399999999999</v>
          </cell>
          <cell r="AD61">
            <v>41.999000000000002</v>
          </cell>
          <cell r="AE61">
            <v>68.581000000000003</v>
          </cell>
          <cell r="AF61">
            <v>22.683</v>
          </cell>
          <cell r="AG61">
            <v>23.087</v>
          </cell>
          <cell r="AH61">
            <v>25.276</v>
          </cell>
          <cell r="AI61">
            <v>991.68499999999995</v>
          </cell>
          <cell r="AL61">
            <v>470.08</v>
          </cell>
          <cell r="AM61">
            <v>230.34200000000001</v>
          </cell>
          <cell r="AN61">
            <v>41.472000000000001</v>
          </cell>
          <cell r="AO61">
            <v>83.382000000000005</v>
          </cell>
          <cell r="AP61">
            <v>26.196999999999999</v>
          </cell>
          <cell r="AQ61">
            <v>27.681000000000001</v>
          </cell>
          <cell r="AR61">
            <v>22.97</v>
          </cell>
          <cell r="AS61">
            <v>902.12400000000014</v>
          </cell>
          <cell r="AU61">
            <v>0.95</v>
          </cell>
          <cell r="AX61">
            <v>446.57600000000002</v>
          </cell>
          <cell r="AY61">
            <v>218.82499999999999</v>
          </cell>
          <cell r="AZ61">
            <v>39.398000000000003</v>
          </cell>
          <cell r="BA61">
            <v>79.212999999999994</v>
          </cell>
          <cell r="BB61">
            <v>24.887</v>
          </cell>
          <cell r="BC61">
            <v>26.297000000000001</v>
          </cell>
          <cell r="BD61">
            <v>21.821999999999999</v>
          </cell>
          <cell r="BE61">
            <v>857.01800000000014</v>
          </cell>
          <cell r="BH61">
            <v>17.678000000000001</v>
          </cell>
          <cell r="BI61">
            <v>8.4090000000000007</v>
          </cell>
          <cell r="BJ61">
            <v>1.2749999999999999</v>
          </cell>
          <cell r="BK61">
            <v>2.66</v>
          </cell>
          <cell r="BL61">
            <v>0.72</v>
          </cell>
          <cell r="BM61">
            <v>0.76800000000000002</v>
          </cell>
          <cell r="BN61">
            <v>0.56200000000000006</v>
          </cell>
          <cell r="BO61">
            <v>32.072000000000003</v>
          </cell>
          <cell r="BR61">
            <v>31.184999999999999</v>
          </cell>
          <cell r="BS61">
            <v>21.091000000000001</v>
          </cell>
          <cell r="BT61">
            <v>4.1319999999999997</v>
          </cell>
          <cell r="BU61">
            <v>8.65</v>
          </cell>
          <cell r="BV61">
            <v>3.02</v>
          </cell>
          <cell r="BW61">
            <v>3.1909999999999998</v>
          </cell>
          <cell r="BX61">
            <v>2.6480000000000001</v>
          </cell>
          <cell r="BY61">
            <v>73.916999999999987</v>
          </cell>
          <cell r="CA61">
            <v>5.9139999999999997</v>
          </cell>
          <cell r="CB61">
            <v>6.085</v>
          </cell>
          <cell r="CD61">
            <v>147.49699999999999</v>
          </cell>
          <cell r="CE61">
            <v>151.203</v>
          </cell>
          <cell r="CF61">
            <v>148.28200000000001</v>
          </cell>
          <cell r="CH61">
            <v>0.3</v>
          </cell>
          <cell r="CI61">
            <v>-68.25</v>
          </cell>
          <cell r="CQ61" t="str">
            <v>PriceTableDevonNGL</v>
          </cell>
        </row>
        <row r="62">
          <cell r="B62" t="str">
            <v>72-400-001</v>
          </cell>
          <cell r="C62" t="str">
            <v>Devon-GTH00086</v>
          </cell>
          <cell r="D62" t="str">
            <v>Smelley #1</v>
          </cell>
          <cell r="E62">
            <v>0</v>
          </cell>
          <cell r="F62">
            <v>0</v>
          </cell>
          <cell r="G62">
            <v>0</v>
          </cell>
          <cell r="H62">
            <v>0</v>
          </cell>
          <cell r="K62">
            <v>0</v>
          </cell>
          <cell r="L62">
            <v>0</v>
          </cell>
          <cell r="N62">
            <v>0</v>
          </cell>
          <cell r="O62">
            <v>0</v>
          </cell>
          <cell r="R62">
            <v>3.3818000000000001</v>
          </cell>
          <cell r="S62">
            <v>1.2886</v>
          </cell>
          <cell r="T62">
            <v>0.19040000000000001</v>
          </cell>
          <cell r="U62">
            <v>0.41870000000000002</v>
          </cell>
          <cell r="V62">
            <v>0.1239</v>
          </cell>
          <cell r="W62">
            <v>0.1484</v>
          </cell>
          <cell r="X62">
            <v>0.26040000000000002</v>
          </cell>
          <cell r="Y62">
            <v>5.8121999999999998</v>
          </cell>
          <cell r="AB62">
            <v>0</v>
          </cell>
          <cell r="AC62">
            <v>0</v>
          </cell>
          <cell r="AD62">
            <v>0</v>
          </cell>
          <cell r="AE62">
            <v>0</v>
          </cell>
          <cell r="AF62">
            <v>0</v>
          </cell>
          <cell r="AG62">
            <v>0</v>
          </cell>
          <cell r="AH62">
            <v>0</v>
          </cell>
          <cell r="AI62">
            <v>0</v>
          </cell>
          <cell r="AL62">
            <v>0</v>
          </cell>
          <cell r="AM62">
            <v>0</v>
          </cell>
          <cell r="AN62">
            <v>0</v>
          </cell>
          <cell r="AO62">
            <v>0</v>
          </cell>
          <cell r="AP62">
            <v>0</v>
          </cell>
          <cell r="AQ62">
            <v>0</v>
          </cell>
          <cell r="AR62">
            <v>0</v>
          </cell>
          <cell r="AS62">
            <v>0</v>
          </cell>
          <cell r="AU62">
            <v>0.95</v>
          </cell>
          <cell r="AX62">
            <v>0</v>
          </cell>
          <cell r="AY62">
            <v>0</v>
          </cell>
          <cell r="AZ62">
            <v>0</v>
          </cell>
          <cell r="BA62">
            <v>0</v>
          </cell>
          <cell r="BB62">
            <v>0</v>
          </cell>
          <cell r="BC62">
            <v>0</v>
          </cell>
          <cell r="BD62">
            <v>0</v>
          </cell>
          <cell r="BE62">
            <v>0</v>
          </cell>
          <cell r="BH62">
            <v>0</v>
          </cell>
          <cell r="BI62">
            <v>0</v>
          </cell>
          <cell r="BJ62">
            <v>0</v>
          </cell>
          <cell r="BK62">
            <v>0</v>
          </cell>
          <cell r="BL62">
            <v>0</v>
          </cell>
          <cell r="BM62">
            <v>0</v>
          </cell>
          <cell r="BN62">
            <v>0</v>
          </cell>
          <cell r="BO62">
            <v>0</v>
          </cell>
          <cell r="BR62">
            <v>0</v>
          </cell>
          <cell r="BS62">
            <v>0</v>
          </cell>
          <cell r="BT62">
            <v>0</v>
          </cell>
          <cell r="BU62">
            <v>0</v>
          </cell>
          <cell r="BV62">
            <v>0</v>
          </cell>
          <cell r="BW62">
            <v>0</v>
          </cell>
          <cell r="BX62">
            <v>0</v>
          </cell>
          <cell r="BY62">
            <v>0</v>
          </cell>
          <cell r="CA62">
            <v>0</v>
          </cell>
          <cell r="CB62">
            <v>0</v>
          </cell>
          <cell r="CD62">
            <v>0</v>
          </cell>
          <cell r="CE62">
            <v>0</v>
          </cell>
          <cell r="CF62">
            <v>0</v>
          </cell>
          <cell r="CH62">
            <v>0.3</v>
          </cell>
          <cell r="CI62">
            <v>0</v>
          </cell>
          <cell r="CQ62" t="str">
            <v>PriceTableDevonNGL</v>
          </cell>
        </row>
        <row r="63">
          <cell r="B63" t="str">
            <v>72-400-003</v>
          </cell>
          <cell r="C63" t="str">
            <v>Devon-GTH00086</v>
          </cell>
          <cell r="D63" t="str">
            <v>Smelley #3H</v>
          </cell>
          <cell r="E63">
            <v>31.315000000000001</v>
          </cell>
          <cell r="F63">
            <v>39.939</v>
          </cell>
          <cell r="G63">
            <v>14.462</v>
          </cell>
          <cell r="H63">
            <v>17.343</v>
          </cell>
          <cell r="K63">
            <v>45.777000000000001</v>
          </cell>
          <cell r="L63">
            <v>57.281999999999996</v>
          </cell>
          <cell r="N63">
            <v>45.777000000000001</v>
          </cell>
          <cell r="O63">
            <v>57.281999999999996</v>
          </cell>
          <cell r="R63">
            <v>3.3155000000000001</v>
          </cell>
          <cell r="S63">
            <v>1.1903999999999999</v>
          </cell>
          <cell r="T63">
            <v>0.24099999999999999</v>
          </cell>
          <cell r="U63">
            <v>0.40410000000000001</v>
          </cell>
          <cell r="V63">
            <v>0.1424</v>
          </cell>
          <cell r="W63">
            <v>0.14080000000000001</v>
          </cell>
          <cell r="X63">
            <v>0.18</v>
          </cell>
          <cell r="Y63">
            <v>5.6142000000000003</v>
          </cell>
          <cell r="AB63">
            <v>151.774</v>
          </cell>
          <cell r="AC63">
            <v>54.493000000000002</v>
          </cell>
          <cell r="AD63">
            <v>11.032</v>
          </cell>
          <cell r="AE63">
            <v>18.498000000000001</v>
          </cell>
          <cell r="AF63">
            <v>6.5190000000000001</v>
          </cell>
          <cell r="AG63">
            <v>6.4450000000000003</v>
          </cell>
          <cell r="AH63">
            <v>8.24</v>
          </cell>
          <cell r="AI63">
            <v>257.00099999999998</v>
          </cell>
          <cell r="AL63">
            <v>119.741</v>
          </cell>
          <cell r="AM63">
            <v>58.593000000000004</v>
          </cell>
          <cell r="AN63">
            <v>10.894</v>
          </cell>
          <cell r="AO63">
            <v>22.49</v>
          </cell>
          <cell r="AP63">
            <v>7.5289999999999999</v>
          </cell>
          <cell r="AQ63">
            <v>7.7279999999999998</v>
          </cell>
          <cell r="AR63">
            <v>7.4880000000000004</v>
          </cell>
          <cell r="AS63">
            <v>234.46300000000002</v>
          </cell>
          <cell r="AU63">
            <v>0.95</v>
          </cell>
          <cell r="AX63">
            <v>113.754</v>
          </cell>
          <cell r="AY63">
            <v>55.662999999999997</v>
          </cell>
          <cell r="AZ63">
            <v>10.349</v>
          </cell>
          <cell r="BA63">
            <v>21.366</v>
          </cell>
          <cell r="BB63">
            <v>7.1529999999999996</v>
          </cell>
          <cell r="BC63">
            <v>7.3419999999999996</v>
          </cell>
          <cell r="BD63">
            <v>7.1139999999999999</v>
          </cell>
          <cell r="BE63">
            <v>222.74100000000001</v>
          </cell>
          <cell r="BH63">
            <v>4.5030000000000001</v>
          </cell>
          <cell r="BI63">
            <v>2.1389999999999998</v>
          </cell>
          <cell r="BJ63">
            <v>0.33500000000000002</v>
          </cell>
          <cell r="BK63">
            <v>0.71699999999999997</v>
          </cell>
          <cell r="BL63">
            <v>0.20699999999999999</v>
          </cell>
          <cell r="BM63">
            <v>0.214</v>
          </cell>
          <cell r="BN63">
            <v>0.183</v>
          </cell>
          <cell r="BO63">
            <v>8.2979999999999983</v>
          </cell>
          <cell r="BR63">
            <v>7.944</v>
          </cell>
          <cell r="BS63">
            <v>5.3650000000000002</v>
          </cell>
          <cell r="BT63">
            <v>1.085</v>
          </cell>
          <cell r="BU63">
            <v>2.3330000000000002</v>
          </cell>
          <cell r="BV63">
            <v>0.86799999999999999</v>
          </cell>
          <cell r="BW63">
            <v>0.89100000000000001</v>
          </cell>
          <cell r="BX63">
            <v>0.86299999999999999</v>
          </cell>
          <cell r="BY63">
            <v>19.349000000000004</v>
          </cell>
          <cell r="CA63">
            <v>1.4890000000000001</v>
          </cell>
          <cell r="CB63">
            <v>1.532</v>
          </cell>
          <cell r="CD63">
            <v>36.400999999999996</v>
          </cell>
          <cell r="CE63">
            <v>37.316000000000003</v>
          </cell>
          <cell r="CF63">
            <v>36.594999999999999</v>
          </cell>
          <cell r="CH63">
            <v>0.3</v>
          </cell>
          <cell r="CI63">
            <v>-17.18</v>
          </cell>
          <cell r="CQ63" t="str">
            <v>PriceTableDevonNGL</v>
          </cell>
        </row>
        <row r="64">
          <cell r="B64" t="str">
            <v>72-400-010</v>
          </cell>
          <cell r="C64" t="str">
            <v>Devon-GTH00086</v>
          </cell>
          <cell r="D64" t="str">
            <v>M&amp;J Bar None #1</v>
          </cell>
          <cell r="E64">
            <v>2.4780000000000002</v>
          </cell>
          <cell r="F64">
            <v>3.077</v>
          </cell>
          <cell r="G64">
            <v>1.1439999999999999</v>
          </cell>
          <cell r="H64">
            <v>1.3360000000000001</v>
          </cell>
          <cell r="K64">
            <v>3.6219999999999999</v>
          </cell>
          <cell r="L64">
            <v>4.4130000000000003</v>
          </cell>
          <cell r="N64">
            <v>3.6219999999999999</v>
          </cell>
          <cell r="O64">
            <v>4.4130000000000003</v>
          </cell>
          <cell r="R64">
            <v>3.2585000000000002</v>
          </cell>
          <cell r="S64">
            <v>1.2000999999999999</v>
          </cell>
          <cell r="T64">
            <v>0.1749</v>
          </cell>
          <cell r="U64">
            <v>0.36309999999999998</v>
          </cell>
          <cell r="V64">
            <v>0.10440000000000001</v>
          </cell>
          <cell r="W64">
            <v>0.1192</v>
          </cell>
          <cell r="X64">
            <v>0.156</v>
          </cell>
          <cell r="Y64">
            <v>5.3761999999999999</v>
          </cell>
          <cell r="AB64">
            <v>11.802</v>
          </cell>
          <cell r="AC64">
            <v>4.3470000000000004</v>
          </cell>
          <cell r="AD64">
            <v>0.63300000000000001</v>
          </cell>
          <cell r="AE64">
            <v>1.3149999999999999</v>
          </cell>
          <cell r="AF64">
            <v>0.378</v>
          </cell>
          <cell r="AG64">
            <v>0.432</v>
          </cell>
          <cell r="AH64">
            <v>0.56499999999999995</v>
          </cell>
          <cell r="AI64">
            <v>19.472000000000001</v>
          </cell>
          <cell r="AL64">
            <v>9.3109999999999999</v>
          </cell>
          <cell r="AM64">
            <v>4.6740000000000004</v>
          </cell>
          <cell r="AN64">
            <v>0.625</v>
          </cell>
          <cell r="AO64">
            <v>1.599</v>
          </cell>
          <cell r="AP64">
            <v>0.437</v>
          </cell>
          <cell r="AQ64">
            <v>0.51800000000000002</v>
          </cell>
          <cell r="AR64">
            <v>0.51300000000000001</v>
          </cell>
          <cell r="AS64">
            <v>17.677000000000003</v>
          </cell>
          <cell r="AU64">
            <v>0.95</v>
          </cell>
          <cell r="AX64">
            <v>8.8450000000000006</v>
          </cell>
          <cell r="AY64">
            <v>4.4400000000000004</v>
          </cell>
          <cell r="AZ64">
            <v>0.59399999999999997</v>
          </cell>
          <cell r="BA64">
            <v>1.5189999999999999</v>
          </cell>
          <cell r="BB64">
            <v>0.41499999999999998</v>
          </cell>
          <cell r="BC64">
            <v>0.49199999999999999</v>
          </cell>
          <cell r="BD64">
            <v>0.48699999999999999</v>
          </cell>
          <cell r="BE64">
            <v>16.791999999999998</v>
          </cell>
          <cell r="BH64">
            <v>0.35</v>
          </cell>
          <cell r="BI64">
            <v>0.17100000000000001</v>
          </cell>
          <cell r="BJ64">
            <v>1.9E-2</v>
          </cell>
          <cell r="BK64">
            <v>5.0999999999999997E-2</v>
          </cell>
          <cell r="BL64">
            <v>1.2E-2</v>
          </cell>
          <cell r="BM64">
            <v>1.4E-2</v>
          </cell>
          <cell r="BN64">
            <v>1.2999999999999999E-2</v>
          </cell>
          <cell r="BO64">
            <v>0.63000000000000012</v>
          </cell>
          <cell r="BR64">
            <v>0.61799999999999999</v>
          </cell>
          <cell r="BS64">
            <v>0.42799999999999999</v>
          </cell>
          <cell r="BT64">
            <v>6.2E-2</v>
          </cell>
          <cell r="BU64">
            <v>0.16600000000000001</v>
          </cell>
          <cell r="BV64">
            <v>0.05</v>
          </cell>
          <cell r="BW64">
            <v>0.06</v>
          </cell>
          <cell r="BX64">
            <v>5.8999999999999997E-2</v>
          </cell>
          <cell r="BY64">
            <v>1.4430000000000001</v>
          </cell>
          <cell r="CA64">
            <v>0.115</v>
          </cell>
          <cell r="CB64">
            <v>0.11799999999999999</v>
          </cell>
          <cell r="CD64">
            <v>2.8520000000000003</v>
          </cell>
          <cell r="CE64">
            <v>2.9239999999999999</v>
          </cell>
          <cell r="CF64">
            <v>2.8679999999999999</v>
          </cell>
          <cell r="CH64">
            <v>0.3</v>
          </cell>
          <cell r="CI64">
            <v>-1.32</v>
          </cell>
          <cell r="CQ64" t="str">
            <v>PriceTableDevonNGL</v>
          </cell>
        </row>
        <row r="65">
          <cell r="B65" t="str">
            <v>72-400-013</v>
          </cell>
          <cell r="C65" t="str">
            <v>Devon-GTH00086</v>
          </cell>
          <cell r="D65" t="str">
            <v>Bedinger North #1H</v>
          </cell>
          <cell r="E65">
            <v>157.54499999999999</v>
          </cell>
          <cell r="F65">
            <v>199.071</v>
          </cell>
          <cell r="G65">
            <v>72.756</v>
          </cell>
          <cell r="H65">
            <v>86.445999999999998</v>
          </cell>
          <cell r="K65">
            <v>230.30099999999999</v>
          </cell>
          <cell r="L65">
            <v>285.517</v>
          </cell>
          <cell r="N65">
            <v>230.30099999999999</v>
          </cell>
          <cell r="O65">
            <v>285.517</v>
          </cell>
          <cell r="R65">
            <v>3.2944</v>
          </cell>
          <cell r="S65">
            <v>1.1487000000000001</v>
          </cell>
          <cell r="T65">
            <v>0.21890000000000001</v>
          </cell>
          <cell r="U65">
            <v>0.36459999999999998</v>
          </cell>
          <cell r="V65">
            <v>0.1208</v>
          </cell>
          <cell r="W65">
            <v>0.1234</v>
          </cell>
          <cell r="X65">
            <v>0.17510000000000001</v>
          </cell>
          <cell r="Y65">
            <v>5.4459</v>
          </cell>
          <cell r="AB65">
            <v>758.70399999999995</v>
          </cell>
          <cell r="AC65">
            <v>264.54700000000003</v>
          </cell>
          <cell r="AD65">
            <v>50.412999999999997</v>
          </cell>
          <cell r="AE65">
            <v>83.968000000000004</v>
          </cell>
          <cell r="AF65">
            <v>27.82</v>
          </cell>
          <cell r="AG65">
            <v>28.419</v>
          </cell>
          <cell r="AH65">
            <v>40.326000000000001</v>
          </cell>
          <cell r="AI65">
            <v>1254.1970000000001</v>
          </cell>
          <cell r="AL65">
            <v>598.57399999999996</v>
          </cell>
          <cell r="AM65">
            <v>284.45100000000002</v>
          </cell>
          <cell r="AN65">
            <v>49.780999999999999</v>
          </cell>
          <cell r="AO65">
            <v>102.089</v>
          </cell>
          <cell r="AP65">
            <v>32.130000000000003</v>
          </cell>
          <cell r="AQ65">
            <v>34.073999999999998</v>
          </cell>
          <cell r="AR65">
            <v>36.646999999999998</v>
          </cell>
          <cell r="AS65">
            <v>1137.7460000000001</v>
          </cell>
          <cell r="AU65">
            <v>0.95</v>
          </cell>
          <cell r="AX65">
            <v>568.64499999999998</v>
          </cell>
          <cell r="AY65">
            <v>270.22800000000001</v>
          </cell>
          <cell r="AZ65">
            <v>47.292000000000002</v>
          </cell>
          <cell r="BA65">
            <v>96.984999999999999</v>
          </cell>
          <cell r="BB65">
            <v>30.524000000000001</v>
          </cell>
          <cell r="BC65">
            <v>32.369999999999997</v>
          </cell>
          <cell r="BD65">
            <v>34.814999999999998</v>
          </cell>
          <cell r="BE65">
            <v>1080.8590000000002</v>
          </cell>
          <cell r="BH65">
            <v>22.51</v>
          </cell>
          <cell r="BI65">
            <v>10.384</v>
          </cell>
          <cell r="BJ65">
            <v>1.53</v>
          </cell>
          <cell r="BK65">
            <v>3.2570000000000001</v>
          </cell>
          <cell r="BL65">
            <v>0.88400000000000001</v>
          </cell>
          <cell r="BM65">
            <v>0.94499999999999995</v>
          </cell>
          <cell r="BN65">
            <v>0.89600000000000002</v>
          </cell>
          <cell r="BO65">
            <v>40.406000000000006</v>
          </cell>
          <cell r="BR65">
            <v>39.709000000000003</v>
          </cell>
          <cell r="BS65">
            <v>26.045000000000002</v>
          </cell>
          <cell r="BT65">
            <v>4.96</v>
          </cell>
          <cell r="BU65">
            <v>10.590999999999999</v>
          </cell>
          <cell r="BV65">
            <v>3.7029999999999998</v>
          </cell>
          <cell r="BW65">
            <v>3.9279999999999999</v>
          </cell>
          <cell r="BX65">
            <v>4.2240000000000002</v>
          </cell>
          <cell r="BY65">
            <v>93.16</v>
          </cell>
          <cell r="CA65">
            <v>7.4219999999999997</v>
          </cell>
          <cell r="CB65">
            <v>7.6369999999999996</v>
          </cell>
          <cell r="CD65">
            <v>184.72</v>
          </cell>
          <cell r="CE65">
            <v>189.36099999999999</v>
          </cell>
          <cell r="CF65">
            <v>185.703</v>
          </cell>
          <cell r="CH65">
            <v>0.3</v>
          </cell>
          <cell r="CI65">
            <v>-85.66</v>
          </cell>
          <cell r="CQ65" t="str">
            <v>PriceTableDevonNGL</v>
          </cell>
        </row>
        <row r="66">
          <cell r="B66" t="str">
            <v>72-400-014</v>
          </cell>
          <cell r="C66" t="str">
            <v>Devon-GTH00086</v>
          </cell>
          <cell r="D66" t="str">
            <v>Goforth #1H</v>
          </cell>
          <cell r="E66">
            <v>118.301</v>
          </cell>
          <cell r="F66">
            <v>144.124</v>
          </cell>
          <cell r="G66">
            <v>54.633000000000003</v>
          </cell>
          <cell r="H66">
            <v>62.585000000000001</v>
          </cell>
          <cell r="K66">
            <v>172.934</v>
          </cell>
          <cell r="L66">
            <v>206.709</v>
          </cell>
          <cell r="N66">
            <v>172.934</v>
          </cell>
          <cell r="O66">
            <v>206.709</v>
          </cell>
          <cell r="R66">
            <v>3.0072999999999999</v>
          </cell>
          <cell r="S66">
            <v>0.98560000000000003</v>
          </cell>
          <cell r="T66">
            <v>0.20200000000000001</v>
          </cell>
          <cell r="U66">
            <v>0.28510000000000002</v>
          </cell>
          <cell r="V66">
            <v>0.1016</v>
          </cell>
          <cell r="W66">
            <v>8.3799999999999999E-2</v>
          </cell>
          <cell r="X66">
            <v>0.16619999999999999</v>
          </cell>
          <cell r="Y66">
            <v>4.8315999999999999</v>
          </cell>
          <cell r="AB66">
            <v>520.06399999999996</v>
          </cell>
          <cell r="AC66">
            <v>170.44399999999999</v>
          </cell>
          <cell r="AD66">
            <v>34.933</v>
          </cell>
          <cell r="AE66">
            <v>49.302999999999997</v>
          </cell>
          <cell r="AF66">
            <v>17.57</v>
          </cell>
          <cell r="AG66">
            <v>14.492000000000001</v>
          </cell>
          <cell r="AH66">
            <v>28.742000000000001</v>
          </cell>
          <cell r="AI66">
            <v>835.54799999999989</v>
          </cell>
          <cell r="AL66">
            <v>410.30099999999999</v>
          </cell>
          <cell r="AM66">
            <v>183.268</v>
          </cell>
          <cell r="AN66">
            <v>34.494999999999997</v>
          </cell>
          <cell r="AO66">
            <v>59.942999999999998</v>
          </cell>
          <cell r="AP66">
            <v>20.292000000000002</v>
          </cell>
          <cell r="AQ66">
            <v>17.376000000000001</v>
          </cell>
          <cell r="AR66">
            <v>26.119</v>
          </cell>
          <cell r="AS66">
            <v>751.79399999999998</v>
          </cell>
          <cell r="AU66">
            <v>0.95</v>
          </cell>
          <cell r="AX66">
            <v>389.786</v>
          </cell>
          <cell r="AY66">
            <v>174.10499999999999</v>
          </cell>
          <cell r="AZ66">
            <v>32.770000000000003</v>
          </cell>
          <cell r="BA66">
            <v>56.945999999999998</v>
          </cell>
          <cell r="BB66">
            <v>19.277000000000001</v>
          </cell>
          <cell r="BC66">
            <v>16.507000000000001</v>
          </cell>
          <cell r="BD66">
            <v>24.812999999999999</v>
          </cell>
          <cell r="BE66">
            <v>714.20399999999995</v>
          </cell>
          <cell r="BH66">
            <v>15.43</v>
          </cell>
          <cell r="BI66">
            <v>6.69</v>
          </cell>
          <cell r="BJ66">
            <v>1.06</v>
          </cell>
          <cell r="BK66">
            <v>1.9119999999999999</v>
          </cell>
          <cell r="BL66">
            <v>0.55800000000000005</v>
          </cell>
          <cell r="BM66">
            <v>0.48199999999999998</v>
          </cell>
          <cell r="BN66">
            <v>0.63900000000000001</v>
          </cell>
          <cell r="BO66">
            <v>26.770999999999997</v>
          </cell>
          <cell r="BR66">
            <v>27.219000000000001</v>
          </cell>
          <cell r="BS66">
            <v>16.780999999999999</v>
          </cell>
          <cell r="BT66">
            <v>3.4369999999999998</v>
          </cell>
          <cell r="BU66">
            <v>6.218</v>
          </cell>
          <cell r="BV66">
            <v>2.339</v>
          </cell>
          <cell r="BW66">
            <v>2.0030000000000001</v>
          </cell>
          <cell r="BX66">
            <v>3.0110000000000001</v>
          </cell>
          <cell r="BY66">
            <v>61.008000000000003</v>
          </cell>
          <cell r="CA66">
            <v>5.3730000000000002</v>
          </cell>
          <cell r="CB66">
            <v>5.5289999999999999</v>
          </cell>
          <cell r="CD66">
            <v>140.172</v>
          </cell>
          <cell r="CE66">
            <v>143.69399999999999</v>
          </cell>
          <cell r="CF66">
            <v>140.91800000000001</v>
          </cell>
          <cell r="CH66">
            <v>0.3</v>
          </cell>
          <cell r="CI66">
            <v>-62.01</v>
          </cell>
          <cell r="CQ66" t="str">
            <v>PriceTableDevonNGL</v>
          </cell>
        </row>
        <row r="67">
          <cell r="B67" t="str">
            <v>72-400-023</v>
          </cell>
          <cell r="C67" t="str">
            <v>Devon-GTH00086</v>
          </cell>
          <cell r="D67" t="str">
            <v>Faxel #2H</v>
          </cell>
          <cell r="E67">
            <v>97.448999999999998</v>
          </cell>
          <cell r="F67">
            <v>124.43300000000001</v>
          </cell>
          <cell r="G67">
            <v>45.003</v>
          </cell>
          <cell r="H67">
            <v>54.034999999999997</v>
          </cell>
          <cell r="K67">
            <v>142.452</v>
          </cell>
          <cell r="L67">
            <v>178.46800000000002</v>
          </cell>
          <cell r="N67">
            <v>142.452</v>
          </cell>
          <cell r="O67">
            <v>178.46800000000002</v>
          </cell>
          <cell r="R67">
            <v>3.4218999999999999</v>
          </cell>
          <cell r="S67">
            <v>1.2677</v>
          </cell>
          <cell r="T67">
            <v>0.22359999999999999</v>
          </cell>
          <cell r="U67">
            <v>0.39839999999999998</v>
          </cell>
          <cell r="V67">
            <v>0.1206</v>
          </cell>
          <cell r="W67">
            <v>0.12740000000000001</v>
          </cell>
          <cell r="X67">
            <v>0.1593</v>
          </cell>
          <cell r="Y67">
            <v>5.7188999999999997</v>
          </cell>
          <cell r="AB67">
            <v>487.45600000000002</v>
          </cell>
          <cell r="AC67">
            <v>180.58600000000001</v>
          </cell>
          <cell r="AD67">
            <v>31.852</v>
          </cell>
          <cell r="AE67">
            <v>56.753</v>
          </cell>
          <cell r="AF67">
            <v>17.18</v>
          </cell>
          <cell r="AG67">
            <v>18.148</v>
          </cell>
          <cell r="AH67">
            <v>22.693000000000001</v>
          </cell>
          <cell r="AI67">
            <v>814.66800000000001</v>
          </cell>
          <cell r="AL67">
            <v>384.57499999999999</v>
          </cell>
          <cell r="AM67">
            <v>194.173</v>
          </cell>
          <cell r="AN67">
            <v>31.452999999999999</v>
          </cell>
          <cell r="AO67">
            <v>69.001000000000005</v>
          </cell>
          <cell r="AP67">
            <v>19.841999999999999</v>
          </cell>
          <cell r="AQ67">
            <v>21.759</v>
          </cell>
          <cell r="AR67">
            <v>20.622</v>
          </cell>
          <cell r="AS67">
            <v>741.42499999999995</v>
          </cell>
          <cell r="AU67">
            <v>0.95</v>
          </cell>
          <cell r="AX67">
            <v>365.346</v>
          </cell>
          <cell r="AY67">
            <v>184.464</v>
          </cell>
          <cell r="AZ67">
            <v>29.88</v>
          </cell>
          <cell r="BA67">
            <v>65.551000000000002</v>
          </cell>
          <cell r="BB67">
            <v>18.850000000000001</v>
          </cell>
          <cell r="BC67">
            <v>20.670999999999999</v>
          </cell>
          <cell r="BD67">
            <v>19.591000000000001</v>
          </cell>
          <cell r="BE67">
            <v>704.35300000000007</v>
          </cell>
          <cell r="BH67">
            <v>14.462</v>
          </cell>
          <cell r="BI67">
            <v>7.0880000000000001</v>
          </cell>
          <cell r="BJ67">
            <v>0.96699999999999997</v>
          </cell>
          <cell r="BK67">
            <v>2.2010000000000001</v>
          </cell>
          <cell r="BL67">
            <v>0.54600000000000004</v>
          </cell>
          <cell r="BM67">
            <v>0.60399999999999998</v>
          </cell>
          <cell r="BN67">
            <v>0.504</v>
          </cell>
          <cell r="BO67">
            <v>26.372</v>
          </cell>
          <cell r="BR67">
            <v>25.513000000000002</v>
          </cell>
          <cell r="BS67">
            <v>17.779</v>
          </cell>
          <cell r="BT67">
            <v>3.1339999999999999</v>
          </cell>
          <cell r="BU67">
            <v>7.1580000000000004</v>
          </cell>
          <cell r="BV67">
            <v>2.2869999999999999</v>
          </cell>
          <cell r="BW67">
            <v>2.508</v>
          </cell>
          <cell r="BX67">
            <v>2.3769999999999998</v>
          </cell>
          <cell r="BY67">
            <v>60.756000000000007</v>
          </cell>
          <cell r="CA67">
            <v>4.6390000000000002</v>
          </cell>
          <cell r="CB67">
            <v>4.7729999999999997</v>
          </cell>
          <cell r="CD67">
            <v>112.93900000000002</v>
          </cell>
          <cell r="CE67">
            <v>115.777</v>
          </cell>
          <cell r="CF67">
            <v>113.54</v>
          </cell>
          <cell r="CH67">
            <v>0.3</v>
          </cell>
          <cell r="CI67">
            <v>-53.54</v>
          </cell>
          <cell r="CQ67" t="str">
            <v>PriceTableDevonNGL</v>
          </cell>
        </row>
        <row r="68">
          <cell r="B68" t="str">
            <v>72-400-024</v>
          </cell>
          <cell r="C68" t="str">
            <v>Devon-GTH00086</v>
          </cell>
          <cell r="D68" t="str">
            <v>Bedinger North #2-H</v>
          </cell>
          <cell r="E68">
            <v>68.912999999999997</v>
          </cell>
          <cell r="F68">
            <v>87.349000000000004</v>
          </cell>
          <cell r="G68">
            <v>31.824999999999999</v>
          </cell>
          <cell r="H68">
            <v>37.930999999999997</v>
          </cell>
          <cell r="K68">
            <v>100.738</v>
          </cell>
          <cell r="L68">
            <v>125.28</v>
          </cell>
          <cell r="N68">
            <v>100.738</v>
          </cell>
          <cell r="O68">
            <v>125.28</v>
          </cell>
          <cell r="R68">
            <v>3.3332000000000002</v>
          </cell>
          <cell r="S68">
            <v>1.1482000000000001</v>
          </cell>
          <cell r="T68">
            <v>0.20880000000000001</v>
          </cell>
          <cell r="U68">
            <v>0.3508</v>
          </cell>
          <cell r="V68">
            <v>0.11600000000000001</v>
          </cell>
          <cell r="W68">
            <v>0.1198</v>
          </cell>
          <cell r="X68">
            <v>0.22170000000000001</v>
          </cell>
          <cell r="Y68">
            <v>5.4984999999999999</v>
          </cell>
          <cell r="AB68">
            <v>335.78</v>
          </cell>
          <cell r="AC68">
            <v>115.667</v>
          </cell>
          <cell r="AD68">
            <v>21.033999999999999</v>
          </cell>
          <cell r="AE68">
            <v>35.338999999999999</v>
          </cell>
          <cell r="AF68">
            <v>11.686</v>
          </cell>
          <cell r="AG68">
            <v>12.068</v>
          </cell>
          <cell r="AH68">
            <v>22.334</v>
          </cell>
          <cell r="AI68">
            <v>553.9079999999999</v>
          </cell>
          <cell r="AL68">
            <v>264.911</v>
          </cell>
          <cell r="AM68">
            <v>124.369</v>
          </cell>
          <cell r="AN68">
            <v>20.77</v>
          </cell>
          <cell r="AO68">
            <v>42.966000000000001</v>
          </cell>
          <cell r="AP68">
            <v>13.496</v>
          </cell>
          <cell r="AQ68">
            <v>14.468999999999999</v>
          </cell>
          <cell r="AR68">
            <v>20.295999999999999</v>
          </cell>
          <cell r="AS68">
            <v>501.27699999999993</v>
          </cell>
          <cell r="AU68">
            <v>0.95</v>
          </cell>
          <cell r="AX68">
            <v>251.66499999999999</v>
          </cell>
          <cell r="AY68">
            <v>118.151</v>
          </cell>
          <cell r="AZ68">
            <v>19.731999999999999</v>
          </cell>
          <cell r="BA68">
            <v>40.817999999999998</v>
          </cell>
          <cell r="BB68">
            <v>12.821</v>
          </cell>
          <cell r="BC68">
            <v>13.746</v>
          </cell>
          <cell r="BD68">
            <v>19.280999999999999</v>
          </cell>
          <cell r="BE68">
            <v>476.214</v>
          </cell>
          <cell r="BH68">
            <v>9.9619999999999997</v>
          </cell>
          <cell r="BI68">
            <v>4.54</v>
          </cell>
          <cell r="BJ68">
            <v>0.63800000000000001</v>
          </cell>
          <cell r="BK68">
            <v>1.371</v>
          </cell>
          <cell r="BL68">
            <v>0.371</v>
          </cell>
          <cell r="BM68">
            <v>0.40100000000000002</v>
          </cell>
          <cell r="BN68">
            <v>0.496</v>
          </cell>
          <cell r="BO68">
            <v>17.778999999999996</v>
          </cell>
          <cell r="BR68">
            <v>17.574000000000002</v>
          </cell>
          <cell r="BS68">
            <v>11.388</v>
          </cell>
          <cell r="BT68">
            <v>2.069</v>
          </cell>
          <cell r="BU68">
            <v>4.4569999999999999</v>
          </cell>
          <cell r="BV68">
            <v>1.556</v>
          </cell>
          <cell r="BW68">
            <v>1.6679999999999999</v>
          </cell>
          <cell r="BX68">
            <v>2.339</v>
          </cell>
          <cell r="BY68">
            <v>41.050999999999995</v>
          </cell>
          <cell r="CA68">
            <v>3.2570000000000001</v>
          </cell>
          <cell r="CB68">
            <v>3.351</v>
          </cell>
          <cell r="CD68">
            <v>80.878000000000014</v>
          </cell>
          <cell r="CE68">
            <v>82.91</v>
          </cell>
          <cell r="CF68">
            <v>81.308000000000007</v>
          </cell>
          <cell r="CH68">
            <v>0.3</v>
          </cell>
          <cell r="CI68">
            <v>-37.58</v>
          </cell>
          <cell r="CQ68" t="str">
            <v>PriceTableDevonNGL</v>
          </cell>
        </row>
        <row r="69">
          <cell r="B69" t="str">
            <v>72-400-030</v>
          </cell>
          <cell r="C69" t="str">
            <v>Devon-GTH00086</v>
          </cell>
          <cell r="D69" t="str">
            <v>Gates-Edwards Unit#1H</v>
          </cell>
          <cell r="E69">
            <v>76.236999999999995</v>
          </cell>
          <cell r="F69">
            <v>97.45</v>
          </cell>
          <cell r="G69">
            <v>35.207000000000001</v>
          </cell>
          <cell r="H69">
            <v>42.317999999999998</v>
          </cell>
          <cell r="K69">
            <v>111.44399999999999</v>
          </cell>
          <cell r="L69">
            <v>139.768</v>
          </cell>
          <cell r="N69">
            <v>111.44399999999999</v>
          </cell>
          <cell r="O69">
            <v>139.768</v>
          </cell>
          <cell r="R69">
            <v>3.3315000000000001</v>
          </cell>
          <cell r="S69">
            <v>1.2596000000000001</v>
          </cell>
          <cell r="T69">
            <v>0.20019999999999999</v>
          </cell>
          <cell r="U69">
            <v>0.40789999999999998</v>
          </cell>
          <cell r="V69">
            <v>0.1258</v>
          </cell>
          <cell r="W69">
            <v>0.14460000000000001</v>
          </cell>
          <cell r="X69">
            <v>0.25259999999999999</v>
          </cell>
          <cell r="Y69">
            <v>5.7222</v>
          </cell>
          <cell r="AB69">
            <v>371.27600000000001</v>
          </cell>
          <cell r="AC69">
            <v>140.375</v>
          </cell>
          <cell r="AD69">
            <v>22.311</v>
          </cell>
          <cell r="AE69">
            <v>45.457999999999998</v>
          </cell>
          <cell r="AF69">
            <v>14.02</v>
          </cell>
          <cell r="AG69">
            <v>16.114999999999998</v>
          </cell>
          <cell r="AH69">
            <v>28.151</v>
          </cell>
          <cell r="AI69">
            <v>637.7059999999999</v>
          </cell>
          <cell r="AL69">
            <v>292.916</v>
          </cell>
          <cell r="AM69">
            <v>150.93600000000001</v>
          </cell>
          <cell r="AN69">
            <v>22.030999999999999</v>
          </cell>
          <cell r="AO69">
            <v>55.268000000000001</v>
          </cell>
          <cell r="AP69">
            <v>16.192</v>
          </cell>
          <cell r="AQ69">
            <v>19.321999999999999</v>
          </cell>
          <cell r="AR69">
            <v>25.582000000000001</v>
          </cell>
          <cell r="AS69">
            <v>582.24699999999996</v>
          </cell>
          <cell r="AU69">
            <v>0.95</v>
          </cell>
          <cell r="AX69">
            <v>278.27</v>
          </cell>
          <cell r="AY69">
            <v>143.38900000000001</v>
          </cell>
          <cell r="AZ69">
            <v>20.928999999999998</v>
          </cell>
          <cell r="BA69">
            <v>52.505000000000003</v>
          </cell>
          <cell r="BB69">
            <v>15.382</v>
          </cell>
          <cell r="BC69">
            <v>18.356000000000002</v>
          </cell>
          <cell r="BD69">
            <v>24.303000000000001</v>
          </cell>
          <cell r="BE69">
            <v>553.13400000000001</v>
          </cell>
          <cell r="BH69">
            <v>11.015000000000001</v>
          </cell>
          <cell r="BI69">
            <v>5.51</v>
          </cell>
          <cell r="BJ69">
            <v>0.67700000000000005</v>
          </cell>
          <cell r="BK69">
            <v>1.7629999999999999</v>
          </cell>
          <cell r="BL69">
            <v>0.44500000000000001</v>
          </cell>
          <cell r="BM69">
            <v>0.53600000000000003</v>
          </cell>
          <cell r="BN69">
            <v>0.626</v>
          </cell>
          <cell r="BO69">
            <v>20.571999999999999</v>
          </cell>
          <cell r="BR69">
            <v>19.431999999999999</v>
          </cell>
          <cell r="BS69">
            <v>13.82</v>
          </cell>
          <cell r="BT69">
            <v>2.1949999999999998</v>
          </cell>
          <cell r="BU69">
            <v>5.734</v>
          </cell>
          <cell r="BV69">
            <v>1.8660000000000001</v>
          </cell>
          <cell r="BW69">
            <v>2.2269999999999999</v>
          </cell>
          <cell r="BX69">
            <v>2.9489999999999998</v>
          </cell>
          <cell r="BY69">
            <v>48.222999999999992</v>
          </cell>
          <cell r="CA69">
            <v>3.633</v>
          </cell>
          <cell r="CB69">
            <v>3.738</v>
          </cell>
          <cell r="CD69">
            <v>87.807000000000016</v>
          </cell>
          <cell r="CE69">
            <v>90.013000000000005</v>
          </cell>
          <cell r="CF69">
            <v>88.274000000000001</v>
          </cell>
          <cell r="CH69">
            <v>0.3</v>
          </cell>
          <cell r="CI69">
            <v>-41.93</v>
          </cell>
          <cell r="CQ69" t="str">
            <v>PriceTableDevonNGL</v>
          </cell>
        </row>
        <row r="70">
          <cell r="B70" t="str">
            <v>72-400-031</v>
          </cell>
          <cell r="C70" t="str">
            <v>Devon-GTH00086</v>
          </cell>
          <cell r="D70" t="str">
            <v>M&amp;J Bar None Unit #2H</v>
          </cell>
          <cell r="E70">
            <v>98.731999999999999</v>
          </cell>
          <cell r="F70">
            <v>125.571</v>
          </cell>
          <cell r="G70">
            <v>45.595999999999997</v>
          </cell>
          <cell r="H70">
            <v>54.529000000000003</v>
          </cell>
          <cell r="K70">
            <v>144.328</v>
          </cell>
          <cell r="L70">
            <v>180.1</v>
          </cell>
          <cell r="N70">
            <v>144.328</v>
          </cell>
          <cell r="O70">
            <v>180.1</v>
          </cell>
          <cell r="R70">
            <v>3.3416999999999999</v>
          </cell>
          <cell r="S70">
            <v>1.2417</v>
          </cell>
          <cell r="T70">
            <v>0.1784</v>
          </cell>
          <cell r="U70">
            <v>0.3841</v>
          </cell>
          <cell r="V70">
            <v>0.11550000000000001</v>
          </cell>
          <cell r="W70">
            <v>0.13780000000000001</v>
          </cell>
          <cell r="X70">
            <v>0.2177</v>
          </cell>
          <cell r="Y70">
            <v>5.6169000000000002</v>
          </cell>
          <cell r="AB70">
            <v>482.30099999999999</v>
          </cell>
          <cell r="AC70">
            <v>179.21199999999999</v>
          </cell>
          <cell r="AD70">
            <v>25.748000000000001</v>
          </cell>
          <cell r="AE70">
            <v>55.436</v>
          </cell>
          <cell r="AF70">
            <v>16.670000000000002</v>
          </cell>
          <cell r="AG70">
            <v>19.888000000000002</v>
          </cell>
          <cell r="AH70">
            <v>31.42</v>
          </cell>
          <cell r="AI70">
            <v>810.67499999999995</v>
          </cell>
          <cell r="AL70">
            <v>380.50799999999998</v>
          </cell>
          <cell r="AM70">
            <v>192.69499999999999</v>
          </cell>
          <cell r="AN70">
            <v>25.425000000000001</v>
          </cell>
          <cell r="AO70">
            <v>67.400000000000006</v>
          </cell>
          <cell r="AP70">
            <v>19.253</v>
          </cell>
          <cell r="AQ70">
            <v>23.846</v>
          </cell>
          <cell r="AR70">
            <v>28.553000000000001</v>
          </cell>
          <cell r="AS70">
            <v>737.68</v>
          </cell>
          <cell r="AU70">
            <v>0.95</v>
          </cell>
          <cell r="AX70">
            <v>361.483</v>
          </cell>
          <cell r="AY70">
            <v>183.06</v>
          </cell>
          <cell r="AZ70">
            <v>24.154</v>
          </cell>
          <cell r="BA70">
            <v>64.03</v>
          </cell>
          <cell r="BB70">
            <v>18.29</v>
          </cell>
          <cell r="BC70">
            <v>22.654</v>
          </cell>
          <cell r="BD70">
            <v>27.125</v>
          </cell>
          <cell r="BE70">
            <v>700.79599999999994</v>
          </cell>
          <cell r="BH70">
            <v>14.308999999999999</v>
          </cell>
          <cell r="BI70">
            <v>7.0339999999999998</v>
          </cell>
          <cell r="BJ70">
            <v>0.78100000000000003</v>
          </cell>
          <cell r="BK70">
            <v>2.15</v>
          </cell>
          <cell r="BL70">
            <v>0.52900000000000003</v>
          </cell>
          <cell r="BM70">
            <v>0.66200000000000003</v>
          </cell>
          <cell r="BN70">
            <v>0.69799999999999995</v>
          </cell>
          <cell r="BO70">
            <v>26.162999999999997</v>
          </cell>
          <cell r="BR70">
            <v>25.242999999999999</v>
          </cell>
          <cell r="BS70">
            <v>17.643999999999998</v>
          </cell>
          <cell r="BT70">
            <v>2.5329999999999999</v>
          </cell>
          <cell r="BU70">
            <v>6.992</v>
          </cell>
          <cell r="BV70">
            <v>2.2189999999999999</v>
          </cell>
          <cell r="BW70">
            <v>2.7490000000000001</v>
          </cell>
          <cell r="BX70">
            <v>3.2909999999999999</v>
          </cell>
          <cell r="BY70">
            <v>60.670999999999999</v>
          </cell>
          <cell r="CA70">
            <v>4.681</v>
          </cell>
          <cell r="CB70">
            <v>4.8170000000000002</v>
          </cell>
          <cell r="CD70">
            <v>114.61199999999999</v>
          </cell>
          <cell r="CE70">
            <v>117.492</v>
          </cell>
          <cell r="CF70">
            <v>115.22199999999999</v>
          </cell>
          <cell r="CH70">
            <v>0.3</v>
          </cell>
          <cell r="CI70">
            <v>-54.03</v>
          </cell>
          <cell r="CQ70" t="str">
            <v>PriceTableDevonNGL</v>
          </cell>
        </row>
        <row r="71">
          <cell r="B71" t="str">
            <v>72-400-032</v>
          </cell>
          <cell r="C71" t="str">
            <v>Devon-GTH00086</v>
          </cell>
          <cell r="D71" t="str">
            <v>Dav Estates Unit #1H</v>
          </cell>
          <cell r="E71">
            <v>126.923</v>
          </cell>
          <cell r="F71">
            <v>163.101</v>
          </cell>
          <cell r="G71">
            <v>58.615000000000002</v>
          </cell>
          <cell r="H71">
            <v>70.825999999999993</v>
          </cell>
          <cell r="K71">
            <v>185.53800000000001</v>
          </cell>
          <cell r="L71">
            <v>233.92699999999999</v>
          </cell>
          <cell r="N71">
            <v>185.53800000000001</v>
          </cell>
          <cell r="O71">
            <v>233.92699999999999</v>
          </cell>
          <cell r="R71">
            <v>3.2808000000000002</v>
          </cell>
          <cell r="S71">
            <v>1.2528999999999999</v>
          </cell>
          <cell r="T71">
            <v>0.23910000000000001</v>
          </cell>
          <cell r="U71">
            <v>0.40889999999999999</v>
          </cell>
          <cell r="V71">
            <v>0.13539999999999999</v>
          </cell>
          <cell r="W71">
            <v>0.1447</v>
          </cell>
          <cell r="X71">
            <v>0.23810000000000001</v>
          </cell>
          <cell r="Y71">
            <v>5.6999000000000004</v>
          </cell>
          <cell r="AB71">
            <v>608.71299999999997</v>
          </cell>
          <cell r="AC71">
            <v>232.46100000000001</v>
          </cell>
          <cell r="AD71">
            <v>44.362000000000002</v>
          </cell>
          <cell r="AE71">
            <v>75.866</v>
          </cell>
          <cell r="AF71">
            <v>25.122</v>
          </cell>
          <cell r="AG71">
            <v>26.847000000000001</v>
          </cell>
          <cell r="AH71">
            <v>44.177</v>
          </cell>
          <cell r="AI71">
            <v>1057.5479999999998</v>
          </cell>
          <cell r="AL71">
            <v>480.24</v>
          </cell>
          <cell r="AM71">
            <v>249.95099999999999</v>
          </cell>
          <cell r="AN71">
            <v>43.805999999999997</v>
          </cell>
          <cell r="AO71">
            <v>92.239000000000004</v>
          </cell>
          <cell r="AP71">
            <v>29.013999999999999</v>
          </cell>
          <cell r="AQ71">
            <v>32.189</v>
          </cell>
          <cell r="AR71">
            <v>40.146000000000001</v>
          </cell>
          <cell r="AS71">
            <v>967.58500000000004</v>
          </cell>
          <cell r="AU71">
            <v>0.95</v>
          </cell>
          <cell r="AX71">
            <v>456.22800000000001</v>
          </cell>
          <cell r="AY71">
            <v>237.453</v>
          </cell>
          <cell r="AZ71">
            <v>41.616</v>
          </cell>
          <cell r="BA71">
            <v>87.626999999999995</v>
          </cell>
          <cell r="BB71">
            <v>27.562999999999999</v>
          </cell>
          <cell r="BC71">
            <v>30.58</v>
          </cell>
          <cell r="BD71">
            <v>38.139000000000003</v>
          </cell>
          <cell r="BE71">
            <v>919.20600000000002</v>
          </cell>
          <cell r="BH71">
            <v>18.059999999999999</v>
          </cell>
          <cell r="BI71">
            <v>9.125</v>
          </cell>
          <cell r="BJ71">
            <v>1.3460000000000001</v>
          </cell>
          <cell r="BK71">
            <v>2.9430000000000001</v>
          </cell>
          <cell r="BL71">
            <v>0.79800000000000004</v>
          </cell>
          <cell r="BM71">
            <v>0.89300000000000002</v>
          </cell>
          <cell r="BN71">
            <v>0.98199999999999998</v>
          </cell>
          <cell r="BO71">
            <v>34.146999999999998</v>
          </cell>
          <cell r="BR71">
            <v>31.859000000000002</v>
          </cell>
          <cell r="BS71">
            <v>22.885999999999999</v>
          </cell>
          <cell r="BT71">
            <v>4.3639999999999999</v>
          </cell>
          <cell r="BU71">
            <v>9.5690000000000008</v>
          </cell>
          <cell r="BV71">
            <v>3.3439999999999999</v>
          </cell>
          <cell r="BW71">
            <v>3.71</v>
          </cell>
          <cell r="BX71">
            <v>4.6269999999999998</v>
          </cell>
          <cell r="BY71">
            <v>80.35899999999998</v>
          </cell>
          <cell r="CA71">
            <v>6.0810000000000004</v>
          </cell>
          <cell r="CB71">
            <v>6.2569999999999997</v>
          </cell>
          <cell r="CD71">
            <v>147.31100000000001</v>
          </cell>
          <cell r="CE71">
            <v>151.012</v>
          </cell>
          <cell r="CF71">
            <v>148.095</v>
          </cell>
          <cell r="CH71">
            <v>0.3</v>
          </cell>
          <cell r="CI71">
            <v>-70.180000000000007</v>
          </cell>
          <cell r="CQ71" t="str">
            <v>PriceTableDevonNGL</v>
          </cell>
        </row>
        <row r="72">
          <cell r="B72" t="str">
            <v>72-400-033</v>
          </cell>
          <cell r="C72" t="str">
            <v>Devon-GTH00086</v>
          </cell>
          <cell r="D72" t="str">
            <v>Skiles Unit #1H</v>
          </cell>
          <cell r="E72">
            <v>32.167999999999999</v>
          </cell>
          <cell r="F72">
            <v>41.454999999999998</v>
          </cell>
          <cell r="G72">
            <v>14.856</v>
          </cell>
          <cell r="H72">
            <v>18.001999999999999</v>
          </cell>
          <cell r="K72">
            <v>47.024000000000001</v>
          </cell>
          <cell r="L72">
            <v>59.456999999999994</v>
          </cell>
          <cell r="N72">
            <v>47.024000000000001</v>
          </cell>
          <cell r="O72">
            <v>59.456999999999994</v>
          </cell>
          <cell r="R72">
            <v>3.2886000000000002</v>
          </cell>
          <cell r="S72">
            <v>1.2331000000000001</v>
          </cell>
          <cell r="T72">
            <v>0.189</v>
          </cell>
          <cell r="U72">
            <v>0.42009999999999997</v>
          </cell>
          <cell r="V72">
            <v>0.1336</v>
          </cell>
          <cell r="W72">
            <v>0.1406</v>
          </cell>
          <cell r="X72">
            <v>0.35639999999999999</v>
          </cell>
          <cell r="Y72">
            <v>5.7614000000000001</v>
          </cell>
          <cell r="AB72">
            <v>154.643</v>
          </cell>
          <cell r="AC72">
            <v>57.984999999999999</v>
          </cell>
          <cell r="AD72">
            <v>8.8879999999999999</v>
          </cell>
          <cell r="AE72">
            <v>19.754999999999999</v>
          </cell>
          <cell r="AF72">
            <v>6.282</v>
          </cell>
          <cell r="AG72">
            <v>6.6120000000000001</v>
          </cell>
          <cell r="AH72">
            <v>16.759</v>
          </cell>
          <cell r="AI72">
            <v>270.92399999999998</v>
          </cell>
          <cell r="AL72">
            <v>122.004</v>
          </cell>
          <cell r="AM72">
            <v>62.347999999999999</v>
          </cell>
          <cell r="AN72">
            <v>8.7769999999999992</v>
          </cell>
          <cell r="AO72">
            <v>24.018000000000001</v>
          </cell>
          <cell r="AP72">
            <v>7.2549999999999999</v>
          </cell>
          <cell r="AQ72">
            <v>7.9279999999999999</v>
          </cell>
          <cell r="AR72">
            <v>15.23</v>
          </cell>
          <cell r="AS72">
            <v>247.55999999999997</v>
          </cell>
          <cell r="AU72">
            <v>0.95</v>
          </cell>
          <cell r="AX72">
            <v>115.904</v>
          </cell>
          <cell r="AY72">
            <v>59.231000000000002</v>
          </cell>
          <cell r="AZ72">
            <v>8.3379999999999992</v>
          </cell>
          <cell r="BA72">
            <v>22.817</v>
          </cell>
          <cell r="BB72">
            <v>6.8920000000000003</v>
          </cell>
          <cell r="BC72">
            <v>7.532</v>
          </cell>
          <cell r="BD72">
            <v>14.468999999999999</v>
          </cell>
          <cell r="BE72">
            <v>235.18299999999999</v>
          </cell>
          <cell r="BH72">
            <v>4.5880000000000001</v>
          </cell>
          <cell r="BI72">
            <v>2.2759999999999998</v>
          </cell>
          <cell r="BJ72">
            <v>0.27</v>
          </cell>
          <cell r="BK72">
            <v>0.76600000000000001</v>
          </cell>
          <cell r="BL72">
            <v>0.2</v>
          </cell>
          <cell r="BM72">
            <v>0.22</v>
          </cell>
          <cell r="BN72">
            <v>0.372</v>
          </cell>
          <cell r="BO72">
            <v>8.6920000000000002</v>
          </cell>
          <cell r="BR72">
            <v>8.0939999999999994</v>
          </cell>
          <cell r="BS72">
            <v>5.7089999999999996</v>
          </cell>
          <cell r="BT72">
            <v>0.874</v>
          </cell>
          <cell r="BU72">
            <v>2.492</v>
          </cell>
          <cell r="BV72">
            <v>0.83599999999999997</v>
          </cell>
          <cell r="BW72">
            <v>0.91400000000000003</v>
          </cell>
          <cell r="BX72">
            <v>1.7549999999999999</v>
          </cell>
          <cell r="BY72">
            <v>20.673999999999999</v>
          </cell>
          <cell r="CA72">
            <v>1.5449999999999999</v>
          </cell>
          <cell r="CB72">
            <v>1.59</v>
          </cell>
          <cell r="CD72">
            <v>37.192999999999991</v>
          </cell>
          <cell r="CE72">
            <v>38.128</v>
          </cell>
          <cell r="CF72">
            <v>37.390999999999998</v>
          </cell>
          <cell r="CH72">
            <v>0.3</v>
          </cell>
          <cell r="CI72">
            <v>-17.84</v>
          </cell>
          <cell r="CQ72" t="str">
            <v>PriceTableDevonNGL</v>
          </cell>
        </row>
        <row r="73">
          <cell r="B73" t="str">
            <v>72-400-041</v>
          </cell>
          <cell r="C73" t="str">
            <v>Devon-GTH00086</v>
          </cell>
          <cell r="D73" t="str">
            <v>Reilly Bear Creek 1H</v>
          </cell>
          <cell r="E73">
            <v>56.323</v>
          </cell>
          <cell r="F73">
            <v>73.656000000000006</v>
          </cell>
          <cell r="G73">
            <v>26.010999999999999</v>
          </cell>
          <cell r="H73">
            <v>31.984999999999999</v>
          </cell>
          <cell r="K73">
            <v>82.334000000000003</v>
          </cell>
          <cell r="L73">
            <v>105.64100000000001</v>
          </cell>
          <cell r="N73">
            <v>82.334000000000003</v>
          </cell>
          <cell r="O73">
            <v>105.64100000000001</v>
          </cell>
          <cell r="R73">
            <v>3.5785</v>
          </cell>
          <cell r="S73">
            <v>1.3896999999999999</v>
          </cell>
          <cell r="T73">
            <v>0.27029999999999998</v>
          </cell>
          <cell r="U73">
            <v>0.48770000000000002</v>
          </cell>
          <cell r="V73">
            <v>0.16320000000000001</v>
          </cell>
          <cell r="W73">
            <v>0.1694</v>
          </cell>
          <cell r="X73">
            <v>0.19189999999999999</v>
          </cell>
          <cell r="Y73">
            <v>6.2507000000000001</v>
          </cell>
          <cell r="AB73">
            <v>294.63200000000001</v>
          </cell>
          <cell r="AC73">
            <v>114.42</v>
          </cell>
          <cell r="AD73">
            <v>22.254999999999999</v>
          </cell>
          <cell r="AE73">
            <v>40.154000000000003</v>
          </cell>
          <cell r="AF73">
            <v>13.436999999999999</v>
          </cell>
          <cell r="AG73">
            <v>13.946999999999999</v>
          </cell>
          <cell r="AH73">
            <v>15.8</v>
          </cell>
          <cell r="AI73">
            <v>514.64499999999998</v>
          </cell>
          <cell r="AL73">
            <v>232.44800000000001</v>
          </cell>
          <cell r="AM73">
            <v>123.029</v>
          </cell>
          <cell r="AN73">
            <v>21.975999999999999</v>
          </cell>
          <cell r="AO73">
            <v>48.82</v>
          </cell>
          <cell r="AP73">
            <v>15.519</v>
          </cell>
          <cell r="AQ73">
            <v>16.722000000000001</v>
          </cell>
          <cell r="AR73">
            <v>14.358000000000001</v>
          </cell>
          <cell r="AS73">
            <v>472.87199999999996</v>
          </cell>
          <cell r="AU73">
            <v>0.95</v>
          </cell>
          <cell r="AX73">
            <v>220.82599999999999</v>
          </cell>
          <cell r="AY73">
            <v>116.878</v>
          </cell>
          <cell r="AZ73">
            <v>20.876999999999999</v>
          </cell>
          <cell r="BA73">
            <v>46.378999999999998</v>
          </cell>
          <cell r="BB73">
            <v>14.743</v>
          </cell>
          <cell r="BC73">
            <v>15.885999999999999</v>
          </cell>
          <cell r="BD73">
            <v>13.64</v>
          </cell>
          <cell r="BE73">
            <v>449.22900000000004</v>
          </cell>
          <cell r="BH73">
            <v>8.7409999999999997</v>
          </cell>
          <cell r="BI73">
            <v>4.4909999999999997</v>
          </cell>
          <cell r="BJ73">
            <v>0.67500000000000004</v>
          </cell>
          <cell r="BK73">
            <v>1.5569999999999999</v>
          </cell>
          <cell r="BL73">
            <v>0.42699999999999999</v>
          </cell>
          <cell r="BM73">
            <v>0.46400000000000002</v>
          </cell>
          <cell r="BN73">
            <v>0.35099999999999998</v>
          </cell>
          <cell r="BO73">
            <v>16.706</v>
          </cell>
          <cell r="BR73">
            <v>15.420999999999999</v>
          </cell>
          <cell r="BS73">
            <v>11.265000000000001</v>
          </cell>
          <cell r="BT73">
            <v>2.1890000000000001</v>
          </cell>
          <cell r="BU73">
            <v>5.0650000000000004</v>
          </cell>
          <cell r="BV73">
            <v>1.7889999999999999</v>
          </cell>
          <cell r="BW73">
            <v>1.927</v>
          </cell>
          <cell r="BX73">
            <v>1.655</v>
          </cell>
          <cell r="BY73">
            <v>39.311</v>
          </cell>
          <cell r="CA73">
            <v>2.746</v>
          </cell>
          <cell r="CB73">
            <v>2.8260000000000001</v>
          </cell>
          <cell r="CD73">
            <v>63.504000000000012</v>
          </cell>
          <cell r="CE73">
            <v>65.099999999999994</v>
          </cell>
          <cell r="CF73">
            <v>63.841999999999999</v>
          </cell>
          <cell r="CH73">
            <v>0.3</v>
          </cell>
          <cell r="CI73">
            <v>-31.69</v>
          </cell>
          <cell r="CQ73" t="str">
            <v>PriceTableDevonNGL</v>
          </cell>
        </row>
        <row r="74">
          <cell r="B74" t="str">
            <v>72-400-044</v>
          </cell>
          <cell r="C74" t="str">
            <v>Devon-GTH00086</v>
          </cell>
          <cell r="D74" t="str">
            <v>Faxel #3H</v>
          </cell>
          <cell r="E74">
            <v>53.823999999999998</v>
          </cell>
          <cell r="F74">
            <v>70.2</v>
          </cell>
          <cell r="G74">
            <v>24.856999999999999</v>
          </cell>
          <cell r="H74">
            <v>30.484000000000002</v>
          </cell>
          <cell r="K74">
            <v>78.680999999999997</v>
          </cell>
          <cell r="L74">
            <v>100.684</v>
          </cell>
          <cell r="N74">
            <v>78.680999999999997</v>
          </cell>
          <cell r="O74">
            <v>100.684</v>
          </cell>
          <cell r="R74">
            <v>3.4064000000000001</v>
          </cell>
          <cell r="S74">
            <v>1.2703</v>
          </cell>
          <cell r="T74">
            <v>0.22189999999999999</v>
          </cell>
          <cell r="U74">
            <v>0.40639999999999998</v>
          </cell>
          <cell r="V74">
            <v>0.12690000000000001</v>
          </cell>
          <cell r="W74">
            <v>0.1358</v>
          </cell>
          <cell r="X74">
            <v>0.19700000000000001</v>
          </cell>
          <cell r="Y74">
            <v>5.7647000000000004</v>
          </cell>
          <cell r="AB74">
            <v>268.01900000000001</v>
          </cell>
          <cell r="AC74">
            <v>99.947999999999993</v>
          </cell>
          <cell r="AD74">
            <v>17.459</v>
          </cell>
          <cell r="AE74">
            <v>31.975999999999999</v>
          </cell>
          <cell r="AF74">
            <v>9.9849999999999994</v>
          </cell>
          <cell r="AG74">
            <v>10.685</v>
          </cell>
          <cell r="AH74">
            <v>15.5</v>
          </cell>
          <cell r="AI74">
            <v>453.572</v>
          </cell>
          <cell r="AL74">
            <v>211.452</v>
          </cell>
          <cell r="AM74">
            <v>107.468</v>
          </cell>
          <cell r="AN74">
            <v>17.239999999999998</v>
          </cell>
          <cell r="AO74">
            <v>38.877000000000002</v>
          </cell>
          <cell r="AP74">
            <v>11.532</v>
          </cell>
          <cell r="AQ74">
            <v>12.811</v>
          </cell>
          <cell r="AR74">
            <v>14.086</v>
          </cell>
          <cell r="AS74">
            <v>413.46600000000001</v>
          </cell>
          <cell r="AU74">
            <v>0.95</v>
          </cell>
          <cell r="AX74">
            <v>200.87899999999999</v>
          </cell>
          <cell r="AY74">
            <v>102.095</v>
          </cell>
          <cell r="AZ74">
            <v>16.378</v>
          </cell>
          <cell r="BA74">
            <v>36.933</v>
          </cell>
          <cell r="BB74">
            <v>10.955</v>
          </cell>
          <cell r="BC74">
            <v>12.17</v>
          </cell>
          <cell r="BD74">
            <v>13.382</v>
          </cell>
          <cell r="BE74">
            <v>392.79199999999997</v>
          </cell>
          <cell r="BH74">
            <v>7.952</v>
          </cell>
          <cell r="BI74">
            <v>3.923</v>
          </cell>
          <cell r="BJ74">
            <v>0.53</v>
          </cell>
          <cell r="BK74">
            <v>1.24</v>
          </cell>
          <cell r="BL74">
            <v>0.317</v>
          </cell>
          <cell r="BM74">
            <v>0.35499999999999998</v>
          </cell>
          <cell r="BN74">
            <v>0.34399999999999997</v>
          </cell>
          <cell r="BO74">
            <v>14.661</v>
          </cell>
          <cell r="BR74">
            <v>14.028</v>
          </cell>
          <cell r="BS74">
            <v>9.84</v>
          </cell>
          <cell r="BT74">
            <v>1.718</v>
          </cell>
          <cell r="BU74">
            <v>4.0330000000000004</v>
          </cell>
          <cell r="BV74">
            <v>1.329</v>
          </cell>
          <cell r="BW74">
            <v>1.4770000000000001</v>
          </cell>
          <cell r="BX74">
            <v>1.6240000000000001</v>
          </cell>
          <cell r="BY74">
            <v>34.049000000000007</v>
          </cell>
          <cell r="CA74">
            <v>2.617</v>
          </cell>
          <cell r="CB74">
            <v>2.6930000000000001</v>
          </cell>
          <cell r="CD74">
            <v>63.941999999999993</v>
          </cell>
          <cell r="CE74">
            <v>65.549000000000007</v>
          </cell>
          <cell r="CF74">
            <v>64.283000000000001</v>
          </cell>
          <cell r="CH74">
            <v>0.3</v>
          </cell>
          <cell r="CI74">
            <v>-30.21</v>
          </cell>
          <cell r="CQ74" t="str">
            <v>PriceTableDevonNGL</v>
          </cell>
        </row>
        <row r="75">
          <cell r="B75" t="str">
            <v>72-400-049</v>
          </cell>
          <cell r="C75" t="str">
            <v>Devon-GTH00086</v>
          </cell>
          <cell r="D75" t="str">
            <v>Durrant North 1H</v>
          </cell>
          <cell r="E75">
            <v>34.584000000000003</v>
          </cell>
          <cell r="F75">
            <v>43.975000000000001</v>
          </cell>
          <cell r="G75">
            <v>15.971</v>
          </cell>
          <cell r="H75">
            <v>19.096</v>
          </cell>
          <cell r="K75">
            <v>50.555000000000007</v>
          </cell>
          <cell r="L75">
            <v>63.070999999999998</v>
          </cell>
          <cell r="N75">
            <v>50.555000000000007</v>
          </cell>
          <cell r="O75">
            <v>63.070999999999998</v>
          </cell>
          <cell r="R75">
            <v>3.2936000000000001</v>
          </cell>
          <cell r="S75">
            <v>1.2443</v>
          </cell>
          <cell r="T75">
            <v>0.21609999999999999</v>
          </cell>
          <cell r="U75">
            <v>0.41360000000000002</v>
          </cell>
          <cell r="V75">
            <v>0.1336</v>
          </cell>
          <cell r="W75">
            <v>0.14680000000000001</v>
          </cell>
          <cell r="X75">
            <v>0.19389999999999999</v>
          </cell>
          <cell r="Y75">
            <v>5.6418999999999997</v>
          </cell>
          <cell r="AB75">
            <v>166.50800000000001</v>
          </cell>
          <cell r="AC75">
            <v>62.905999999999999</v>
          </cell>
          <cell r="AD75">
            <v>10.925000000000001</v>
          </cell>
          <cell r="AE75">
            <v>20.91</v>
          </cell>
          <cell r="AF75">
            <v>6.7539999999999996</v>
          </cell>
          <cell r="AG75">
            <v>7.4210000000000003</v>
          </cell>
          <cell r="AH75">
            <v>9.8030000000000008</v>
          </cell>
          <cell r="AI75">
            <v>285.22700000000003</v>
          </cell>
          <cell r="AL75">
            <v>131.36500000000001</v>
          </cell>
          <cell r="AM75">
            <v>67.638999999999996</v>
          </cell>
          <cell r="AN75">
            <v>10.788</v>
          </cell>
          <cell r="AO75">
            <v>25.422999999999998</v>
          </cell>
          <cell r="AP75">
            <v>7.8</v>
          </cell>
          <cell r="AQ75">
            <v>8.8979999999999997</v>
          </cell>
          <cell r="AR75">
            <v>8.9090000000000007</v>
          </cell>
          <cell r="AS75">
            <v>260.82200000000006</v>
          </cell>
          <cell r="AU75">
            <v>0.95</v>
          </cell>
          <cell r="AX75">
            <v>124.797</v>
          </cell>
          <cell r="AY75">
            <v>64.257000000000005</v>
          </cell>
          <cell r="AZ75">
            <v>10.249000000000001</v>
          </cell>
          <cell r="BA75">
            <v>24.152000000000001</v>
          </cell>
          <cell r="BB75">
            <v>7.41</v>
          </cell>
          <cell r="BC75">
            <v>8.4529999999999994</v>
          </cell>
          <cell r="BD75">
            <v>8.4640000000000004</v>
          </cell>
          <cell r="BE75">
            <v>247.78199999999998</v>
          </cell>
          <cell r="BH75">
            <v>4.9400000000000004</v>
          </cell>
          <cell r="BI75">
            <v>2.4689999999999999</v>
          </cell>
          <cell r="BJ75">
            <v>0.33200000000000002</v>
          </cell>
          <cell r="BK75">
            <v>0.81100000000000005</v>
          </cell>
          <cell r="BL75">
            <v>0.215</v>
          </cell>
          <cell r="BM75">
            <v>0.247</v>
          </cell>
          <cell r="BN75">
            <v>0.218</v>
          </cell>
          <cell r="BO75">
            <v>9.2320000000000011</v>
          </cell>
          <cell r="BR75">
            <v>8.7149999999999999</v>
          </cell>
          <cell r="BS75">
            <v>6.1929999999999996</v>
          </cell>
          <cell r="BT75">
            <v>1.075</v>
          </cell>
          <cell r="BU75">
            <v>2.637</v>
          </cell>
          <cell r="BV75">
            <v>0.89900000000000002</v>
          </cell>
          <cell r="BW75">
            <v>1.026</v>
          </cell>
          <cell r="BX75">
            <v>1.0269999999999999</v>
          </cell>
          <cell r="BY75">
            <v>21.571999999999999</v>
          </cell>
          <cell r="CA75">
            <v>1.64</v>
          </cell>
          <cell r="CB75">
            <v>1.6870000000000001</v>
          </cell>
          <cell r="CD75">
            <v>39.811999999999998</v>
          </cell>
          <cell r="CE75">
            <v>40.811999999999998</v>
          </cell>
          <cell r="CF75">
            <v>40.024000000000001</v>
          </cell>
          <cell r="CH75">
            <v>0.3</v>
          </cell>
          <cell r="CI75">
            <v>-18.920000000000002</v>
          </cell>
          <cell r="CQ75" t="str">
            <v>PriceTableDevonNGL</v>
          </cell>
        </row>
        <row r="76">
          <cell r="B76" t="str">
            <v>72-400-050</v>
          </cell>
          <cell r="C76" t="str">
            <v>Devon-GTH00086</v>
          </cell>
          <cell r="D76" t="str">
            <v>Cooper 1H Purchase</v>
          </cell>
          <cell r="E76">
            <v>36.229999999999997</v>
          </cell>
          <cell r="F76">
            <v>45.848999999999997</v>
          </cell>
          <cell r="G76">
            <v>16.731000000000002</v>
          </cell>
          <cell r="H76">
            <v>19.91</v>
          </cell>
          <cell r="K76">
            <v>52.960999999999999</v>
          </cell>
          <cell r="L76">
            <v>65.759</v>
          </cell>
          <cell r="N76">
            <v>52.960999999999999</v>
          </cell>
          <cell r="O76">
            <v>65.759</v>
          </cell>
          <cell r="R76">
            <v>3.3567999999999998</v>
          </cell>
          <cell r="S76">
            <v>1.2762</v>
          </cell>
          <cell r="T76">
            <v>0.17749999999999999</v>
          </cell>
          <cell r="U76">
            <v>0.38800000000000001</v>
          </cell>
          <cell r="V76">
            <v>0.1072</v>
          </cell>
          <cell r="W76">
            <v>0.12609999999999999</v>
          </cell>
          <cell r="X76">
            <v>0.1978</v>
          </cell>
          <cell r="Y76">
            <v>5.6295999999999999</v>
          </cell>
          <cell r="AB76">
            <v>177.779</v>
          </cell>
          <cell r="AC76">
            <v>67.588999999999999</v>
          </cell>
          <cell r="AD76">
            <v>9.4009999999999998</v>
          </cell>
          <cell r="AE76">
            <v>20.548999999999999</v>
          </cell>
          <cell r="AF76">
            <v>5.6769999999999996</v>
          </cell>
          <cell r="AG76">
            <v>6.6779999999999999</v>
          </cell>
          <cell r="AH76">
            <v>10.476000000000001</v>
          </cell>
          <cell r="AI76">
            <v>298.149</v>
          </cell>
          <cell r="AL76">
            <v>140.25700000000001</v>
          </cell>
          <cell r="AM76">
            <v>72.674000000000007</v>
          </cell>
          <cell r="AN76">
            <v>9.2829999999999995</v>
          </cell>
          <cell r="AO76">
            <v>24.984000000000002</v>
          </cell>
          <cell r="AP76">
            <v>6.556</v>
          </cell>
          <cell r="AQ76">
            <v>8.0069999999999997</v>
          </cell>
          <cell r="AR76">
            <v>9.52</v>
          </cell>
          <cell r="AS76">
            <v>271.28100000000001</v>
          </cell>
          <cell r="AU76">
            <v>0.95</v>
          </cell>
          <cell r="AX76">
            <v>133.244</v>
          </cell>
          <cell r="AY76">
            <v>69.040000000000006</v>
          </cell>
          <cell r="AZ76">
            <v>8.8190000000000008</v>
          </cell>
          <cell r="BA76">
            <v>23.734999999999999</v>
          </cell>
          <cell r="BB76">
            <v>6.2279999999999998</v>
          </cell>
          <cell r="BC76">
            <v>7.6070000000000002</v>
          </cell>
          <cell r="BD76">
            <v>9.0440000000000005</v>
          </cell>
          <cell r="BE76">
            <v>257.71699999999998</v>
          </cell>
          <cell r="BH76">
            <v>5.274</v>
          </cell>
          <cell r="BI76">
            <v>2.653</v>
          </cell>
          <cell r="BJ76">
            <v>0.28499999999999998</v>
          </cell>
          <cell r="BK76">
            <v>0.79700000000000004</v>
          </cell>
          <cell r="BL76">
            <v>0.18</v>
          </cell>
          <cell r="BM76">
            <v>0.222</v>
          </cell>
          <cell r="BN76">
            <v>0.23300000000000001</v>
          </cell>
          <cell r="BO76">
            <v>9.6440000000000001</v>
          </cell>
          <cell r="BR76">
            <v>9.3049999999999997</v>
          </cell>
          <cell r="BS76">
            <v>6.6539999999999999</v>
          </cell>
          <cell r="BT76">
            <v>0.92500000000000004</v>
          </cell>
          <cell r="BU76">
            <v>2.5920000000000001</v>
          </cell>
          <cell r="BV76">
            <v>0.75600000000000001</v>
          </cell>
          <cell r="BW76">
            <v>0.92300000000000004</v>
          </cell>
          <cell r="BX76">
            <v>1.097</v>
          </cell>
          <cell r="BY76">
            <v>22.252000000000002</v>
          </cell>
          <cell r="CA76">
            <v>1.7090000000000001</v>
          </cell>
          <cell r="CB76">
            <v>1.7589999999999999</v>
          </cell>
          <cell r="CD76">
            <v>41.747999999999998</v>
          </cell>
          <cell r="CE76">
            <v>42.796999999999997</v>
          </cell>
          <cell r="CF76">
            <v>41.97</v>
          </cell>
          <cell r="CH76">
            <v>0.3</v>
          </cell>
          <cell r="CI76">
            <v>-19.73</v>
          </cell>
          <cell r="CQ76" t="str">
            <v>PriceTableDevonNGL</v>
          </cell>
        </row>
        <row r="77">
          <cell r="B77" t="str">
            <v>72-400-051</v>
          </cell>
          <cell r="C77" t="str">
            <v>Devon-GTH00086</v>
          </cell>
          <cell r="D77" t="str">
            <v>Western Lake 1H</v>
          </cell>
          <cell r="E77">
            <v>199.90700000000001</v>
          </cell>
          <cell r="F77">
            <v>258.166</v>
          </cell>
          <cell r="G77">
            <v>92.32</v>
          </cell>
          <cell r="H77">
            <v>112.108</v>
          </cell>
          <cell r="K77">
            <v>292.22699999999998</v>
          </cell>
          <cell r="L77">
            <v>370.274</v>
          </cell>
          <cell r="N77">
            <v>292.22699999999998</v>
          </cell>
          <cell r="O77">
            <v>370.274</v>
          </cell>
          <cell r="R77">
            <v>3.4820000000000002</v>
          </cell>
          <cell r="S77">
            <v>1.3542000000000001</v>
          </cell>
          <cell r="T77">
            <v>0.2044</v>
          </cell>
          <cell r="U77">
            <v>0.43</v>
          </cell>
          <cell r="V77">
            <v>0.12640000000000001</v>
          </cell>
          <cell r="W77">
            <v>0.14810000000000001</v>
          </cell>
          <cell r="X77">
            <v>0.24160000000000001</v>
          </cell>
          <cell r="Y77">
            <v>5.9866999999999999</v>
          </cell>
          <cell r="AB77">
            <v>1017.534</v>
          </cell>
          <cell r="AC77">
            <v>395.73399999999998</v>
          </cell>
          <cell r="AD77">
            <v>59.731000000000002</v>
          </cell>
          <cell r="AE77">
            <v>125.658</v>
          </cell>
          <cell r="AF77">
            <v>36.936999999999998</v>
          </cell>
          <cell r="AG77">
            <v>43.279000000000003</v>
          </cell>
          <cell r="AH77">
            <v>70.602000000000004</v>
          </cell>
          <cell r="AI77">
            <v>1749.4749999999999</v>
          </cell>
          <cell r="AL77">
            <v>802.77599999999995</v>
          </cell>
          <cell r="AM77">
            <v>425.50799999999998</v>
          </cell>
          <cell r="AN77">
            <v>58.981999999999999</v>
          </cell>
          <cell r="AO77">
            <v>152.77600000000001</v>
          </cell>
          <cell r="AP77">
            <v>42.658999999999999</v>
          </cell>
          <cell r="AQ77">
            <v>51.890999999999998</v>
          </cell>
          <cell r="AR77">
            <v>64.16</v>
          </cell>
          <cell r="AS77">
            <v>1598.7520000000002</v>
          </cell>
          <cell r="AU77">
            <v>0.95</v>
          </cell>
          <cell r="AX77">
            <v>762.63699999999994</v>
          </cell>
          <cell r="AY77">
            <v>404.233</v>
          </cell>
          <cell r="AZ77">
            <v>56.033000000000001</v>
          </cell>
          <cell r="BA77">
            <v>145.137</v>
          </cell>
          <cell r="BB77">
            <v>40.526000000000003</v>
          </cell>
          <cell r="BC77">
            <v>49.295999999999999</v>
          </cell>
          <cell r="BD77">
            <v>60.951999999999998</v>
          </cell>
          <cell r="BE77">
            <v>1518.8139999999999</v>
          </cell>
          <cell r="BH77">
            <v>30.189</v>
          </cell>
          <cell r="BI77">
            <v>15.532999999999999</v>
          </cell>
          <cell r="BJ77">
            <v>1.8129999999999999</v>
          </cell>
          <cell r="BK77">
            <v>4.8739999999999997</v>
          </cell>
          <cell r="BL77">
            <v>1.173</v>
          </cell>
          <cell r="BM77">
            <v>1.44</v>
          </cell>
          <cell r="BN77">
            <v>1.569</v>
          </cell>
          <cell r="BO77">
            <v>56.591000000000008</v>
          </cell>
          <cell r="BR77">
            <v>53.256</v>
          </cell>
          <cell r="BS77">
            <v>38.960999999999999</v>
          </cell>
          <cell r="BT77">
            <v>5.8760000000000003</v>
          </cell>
          <cell r="BU77">
            <v>15.849</v>
          </cell>
          <cell r="BV77">
            <v>4.9169999999999998</v>
          </cell>
          <cell r="BW77">
            <v>5.9809999999999999</v>
          </cell>
          <cell r="BX77">
            <v>7.3949999999999996</v>
          </cell>
          <cell r="BY77">
            <v>132.23500000000001</v>
          </cell>
          <cell r="CA77">
            <v>9.625</v>
          </cell>
          <cell r="CB77">
            <v>9.9039999999999999</v>
          </cell>
          <cell r="CD77">
            <v>228.13499999999999</v>
          </cell>
          <cell r="CE77">
            <v>233.86699999999999</v>
          </cell>
          <cell r="CF77">
            <v>229.34899999999999</v>
          </cell>
          <cell r="CH77">
            <v>0.3</v>
          </cell>
          <cell r="CI77">
            <v>-111.08</v>
          </cell>
          <cell r="CQ77" t="str">
            <v>PriceTableDevonNGL</v>
          </cell>
        </row>
        <row r="78">
          <cell r="B78" t="str">
            <v>72-400-054</v>
          </cell>
          <cell r="C78" t="str">
            <v>Devon-GTH00086</v>
          </cell>
          <cell r="D78" t="str">
            <v>Guiles 1H</v>
          </cell>
          <cell r="E78">
            <v>43.405000000000001</v>
          </cell>
          <cell r="F78">
            <v>55.683</v>
          </cell>
          <cell r="G78">
            <v>20.045000000000002</v>
          </cell>
          <cell r="H78">
            <v>24.18</v>
          </cell>
          <cell r="K78">
            <v>63.45</v>
          </cell>
          <cell r="L78">
            <v>79.863</v>
          </cell>
          <cell r="N78">
            <v>63.45</v>
          </cell>
          <cell r="O78">
            <v>79.863</v>
          </cell>
          <cell r="R78">
            <v>3.4849000000000001</v>
          </cell>
          <cell r="S78">
            <v>1.3081</v>
          </cell>
          <cell r="T78">
            <v>0.26090000000000002</v>
          </cell>
          <cell r="U78">
            <v>0.42280000000000001</v>
          </cell>
          <cell r="V78">
            <v>0.13789999999999999</v>
          </cell>
          <cell r="W78">
            <v>0.1263</v>
          </cell>
          <cell r="X78">
            <v>0.14560000000000001</v>
          </cell>
          <cell r="Y78">
            <v>5.8864999999999998</v>
          </cell>
          <cell r="AB78">
            <v>221.11699999999999</v>
          </cell>
          <cell r="AC78">
            <v>82.998999999999995</v>
          </cell>
          <cell r="AD78">
            <v>16.553999999999998</v>
          </cell>
          <cell r="AE78">
            <v>26.827000000000002</v>
          </cell>
          <cell r="AF78">
            <v>8.75</v>
          </cell>
          <cell r="AG78">
            <v>8.0139999999999993</v>
          </cell>
          <cell r="AH78">
            <v>9.2379999999999995</v>
          </cell>
          <cell r="AI78">
            <v>373.49899999999997</v>
          </cell>
          <cell r="AL78">
            <v>174.44900000000001</v>
          </cell>
          <cell r="AM78">
            <v>89.244</v>
          </cell>
          <cell r="AN78">
            <v>16.346</v>
          </cell>
          <cell r="AO78">
            <v>32.616999999999997</v>
          </cell>
          <cell r="AP78">
            <v>10.106</v>
          </cell>
          <cell r="AQ78">
            <v>9.609</v>
          </cell>
          <cell r="AR78">
            <v>8.3949999999999996</v>
          </cell>
          <cell r="AS78">
            <v>340.76599999999996</v>
          </cell>
          <cell r="AU78">
            <v>0.95</v>
          </cell>
          <cell r="AX78">
            <v>165.727</v>
          </cell>
          <cell r="AY78">
            <v>84.781999999999996</v>
          </cell>
          <cell r="AZ78">
            <v>15.529</v>
          </cell>
          <cell r="BA78">
            <v>30.986000000000001</v>
          </cell>
          <cell r="BB78">
            <v>9.6010000000000009</v>
          </cell>
          <cell r="BC78">
            <v>9.1289999999999996</v>
          </cell>
          <cell r="BD78">
            <v>7.9749999999999996</v>
          </cell>
          <cell r="BE78">
            <v>323.72900000000004</v>
          </cell>
          <cell r="BH78">
            <v>6.56</v>
          </cell>
          <cell r="BI78">
            <v>3.258</v>
          </cell>
          <cell r="BJ78">
            <v>0.502</v>
          </cell>
          <cell r="BK78">
            <v>1.0409999999999999</v>
          </cell>
          <cell r="BL78">
            <v>0.27800000000000002</v>
          </cell>
          <cell r="BM78">
            <v>0.26700000000000002</v>
          </cell>
          <cell r="BN78">
            <v>0.20499999999999999</v>
          </cell>
          <cell r="BO78">
            <v>12.111000000000001</v>
          </cell>
          <cell r="BR78">
            <v>11.573</v>
          </cell>
          <cell r="BS78">
            <v>8.1709999999999994</v>
          </cell>
          <cell r="BT78">
            <v>1.629</v>
          </cell>
          <cell r="BU78">
            <v>3.3839999999999999</v>
          </cell>
          <cell r="BV78">
            <v>1.165</v>
          </cell>
          <cell r="BW78">
            <v>1.1080000000000001</v>
          </cell>
          <cell r="BX78">
            <v>0.96799999999999997</v>
          </cell>
          <cell r="BY78">
            <v>27.998000000000001</v>
          </cell>
          <cell r="CA78">
            <v>2.0760000000000001</v>
          </cell>
          <cell r="CB78">
            <v>2.1360000000000001</v>
          </cell>
          <cell r="CD78">
            <v>49.728999999999992</v>
          </cell>
          <cell r="CE78">
            <v>50.978999999999999</v>
          </cell>
          <cell r="CF78">
            <v>49.994</v>
          </cell>
          <cell r="CH78">
            <v>0.3</v>
          </cell>
          <cell r="CI78">
            <v>-23.96</v>
          </cell>
          <cell r="CQ78" t="str">
            <v>PriceTableDevonNGL</v>
          </cell>
        </row>
        <row r="79">
          <cell r="B79" t="str">
            <v>72-400-063</v>
          </cell>
          <cell r="C79" t="str">
            <v>Devon-GTH00086</v>
          </cell>
          <cell r="D79" t="str">
            <v>Lanham Riley 1H</v>
          </cell>
          <cell r="E79">
            <v>108.992</v>
          </cell>
          <cell r="F79">
            <v>136.87700000000001</v>
          </cell>
          <cell r="G79">
            <v>50.334000000000003</v>
          </cell>
          <cell r="H79">
            <v>59.438000000000002</v>
          </cell>
          <cell r="K79">
            <v>159.32600000000002</v>
          </cell>
          <cell r="L79">
            <v>196.315</v>
          </cell>
          <cell r="N79">
            <v>159.32600000000002</v>
          </cell>
          <cell r="O79">
            <v>196.315</v>
          </cell>
          <cell r="R79">
            <v>3.1615000000000002</v>
          </cell>
          <cell r="S79">
            <v>1.1453</v>
          </cell>
          <cell r="T79">
            <v>0.2646</v>
          </cell>
          <cell r="U79">
            <v>0.36909999999999998</v>
          </cell>
          <cell r="V79">
            <v>0.1555</v>
          </cell>
          <cell r="W79">
            <v>0.13289999999999999</v>
          </cell>
          <cell r="X79">
            <v>0.19420000000000001</v>
          </cell>
          <cell r="Y79">
            <v>5.4230999999999998</v>
          </cell>
          <cell r="AB79">
            <v>503.709</v>
          </cell>
          <cell r="AC79">
            <v>182.476</v>
          </cell>
          <cell r="AD79">
            <v>42.158000000000001</v>
          </cell>
          <cell r="AE79">
            <v>58.807000000000002</v>
          </cell>
          <cell r="AF79">
            <v>24.774999999999999</v>
          </cell>
          <cell r="AG79">
            <v>21.173999999999999</v>
          </cell>
          <cell r="AH79">
            <v>30.940999999999999</v>
          </cell>
          <cell r="AI79">
            <v>864.04</v>
          </cell>
          <cell r="AL79">
            <v>397.39800000000002</v>
          </cell>
          <cell r="AM79">
            <v>196.20500000000001</v>
          </cell>
          <cell r="AN79">
            <v>41.628999999999998</v>
          </cell>
          <cell r="AO79">
            <v>71.498000000000005</v>
          </cell>
          <cell r="AP79">
            <v>28.613</v>
          </cell>
          <cell r="AQ79">
            <v>25.388000000000002</v>
          </cell>
          <cell r="AR79">
            <v>28.117999999999999</v>
          </cell>
          <cell r="AS79">
            <v>788.84900000000016</v>
          </cell>
          <cell r="AU79">
            <v>0.95</v>
          </cell>
          <cell r="AX79">
            <v>377.52800000000002</v>
          </cell>
          <cell r="AY79">
            <v>186.39500000000001</v>
          </cell>
          <cell r="AZ79">
            <v>39.548000000000002</v>
          </cell>
          <cell r="BA79">
            <v>67.923000000000002</v>
          </cell>
          <cell r="BB79">
            <v>27.181999999999999</v>
          </cell>
          <cell r="BC79">
            <v>24.119</v>
          </cell>
          <cell r="BD79">
            <v>26.712</v>
          </cell>
          <cell r="BE79">
            <v>749.40700000000004</v>
          </cell>
          <cell r="BH79">
            <v>14.944000000000001</v>
          </cell>
          <cell r="BI79">
            <v>7.1630000000000003</v>
          </cell>
          <cell r="BJ79">
            <v>1.2789999999999999</v>
          </cell>
          <cell r="BK79">
            <v>2.2810000000000001</v>
          </cell>
          <cell r="BL79">
            <v>0.78700000000000003</v>
          </cell>
          <cell r="BM79">
            <v>0.70399999999999996</v>
          </cell>
          <cell r="BN79">
            <v>0.68799999999999994</v>
          </cell>
          <cell r="BO79">
            <v>27.845999999999997</v>
          </cell>
          <cell r="BR79">
            <v>26.363</v>
          </cell>
          <cell r="BS79">
            <v>17.965</v>
          </cell>
          <cell r="BT79">
            <v>4.1470000000000002</v>
          </cell>
          <cell r="BU79">
            <v>7.4169999999999998</v>
          </cell>
          <cell r="BV79">
            <v>3.298</v>
          </cell>
          <cell r="BW79">
            <v>2.9260000000000002</v>
          </cell>
          <cell r="BX79">
            <v>3.2410000000000001</v>
          </cell>
          <cell r="BY79">
            <v>65.357000000000014</v>
          </cell>
          <cell r="CA79">
            <v>5.1029999999999998</v>
          </cell>
          <cell r="CB79">
            <v>5.2510000000000003</v>
          </cell>
          <cell r="CD79">
            <v>125.70699999999997</v>
          </cell>
          <cell r="CE79">
            <v>128.86600000000001</v>
          </cell>
          <cell r="CF79">
            <v>126.376</v>
          </cell>
          <cell r="CH79">
            <v>0.3</v>
          </cell>
          <cell r="CI79">
            <v>-58.89</v>
          </cell>
          <cell r="CQ79" t="str">
            <v>PriceTableDevonNGL</v>
          </cell>
        </row>
        <row r="80">
          <cell r="B80" t="str">
            <v>72-400-066</v>
          </cell>
          <cell r="C80" t="str">
            <v>Devon-GTH00086</v>
          </cell>
          <cell r="D80" t="str">
            <v>Murrin Bear Creek 1H</v>
          </cell>
          <cell r="E80">
            <v>265.07499999999999</v>
          </cell>
          <cell r="F80">
            <v>313.40199999999999</v>
          </cell>
          <cell r="G80">
            <v>122.41500000000001</v>
          </cell>
          <cell r="H80">
            <v>136.09399999999999</v>
          </cell>
          <cell r="K80">
            <v>387.49</v>
          </cell>
          <cell r="L80">
            <v>449.49599999999998</v>
          </cell>
          <cell r="N80">
            <v>387.49</v>
          </cell>
          <cell r="O80">
            <v>449.49599999999998</v>
          </cell>
          <cell r="R80">
            <v>2.6555</v>
          </cell>
          <cell r="S80">
            <v>0.77500000000000002</v>
          </cell>
          <cell r="T80">
            <v>0.1603</v>
          </cell>
          <cell r="U80">
            <v>0.20699999999999999</v>
          </cell>
          <cell r="V80">
            <v>7.5600000000000001E-2</v>
          </cell>
          <cell r="W80">
            <v>5.8000000000000003E-2</v>
          </cell>
          <cell r="X80">
            <v>0.16259999999999999</v>
          </cell>
          <cell r="Y80">
            <v>4.0940000000000003</v>
          </cell>
          <cell r="AB80">
            <v>1028.98</v>
          </cell>
          <cell r="AC80">
            <v>300.30500000000001</v>
          </cell>
          <cell r="AD80">
            <v>62.115000000000002</v>
          </cell>
          <cell r="AE80">
            <v>80.209999999999994</v>
          </cell>
          <cell r="AF80">
            <v>29.294</v>
          </cell>
          <cell r="AG80">
            <v>22.474</v>
          </cell>
          <cell r="AH80">
            <v>63.006</v>
          </cell>
          <cell r="AI80">
            <v>1586.3840000000002</v>
          </cell>
          <cell r="AL80">
            <v>811.80600000000004</v>
          </cell>
          <cell r="AM80">
            <v>322.899</v>
          </cell>
          <cell r="AN80">
            <v>61.335999999999999</v>
          </cell>
          <cell r="AO80">
            <v>97.52</v>
          </cell>
          <cell r="AP80">
            <v>33.832000000000001</v>
          </cell>
          <cell r="AQ80">
            <v>26.946000000000002</v>
          </cell>
          <cell r="AR80">
            <v>57.256999999999998</v>
          </cell>
          <cell r="AS80">
            <v>1411.596</v>
          </cell>
          <cell r="AU80">
            <v>0.95</v>
          </cell>
          <cell r="AX80">
            <v>771.21600000000001</v>
          </cell>
          <cell r="AY80">
            <v>306.75400000000002</v>
          </cell>
          <cell r="AZ80">
            <v>58.268999999999998</v>
          </cell>
          <cell r="BA80">
            <v>92.644000000000005</v>
          </cell>
          <cell r="BB80">
            <v>32.14</v>
          </cell>
          <cell r="BC80">
            <v>25.599</v>
          </cell>
          <cell r="BD80">
            <v>54.393999999999998</v>
          </cell>
          <cell r="BE80">
            <v>1341.0160000000001</v>
          </cell>
          <cell r="BH80">
            <v>30.529</v>
          </cell>
          <cell r="BI80">
            <v>11.788</v>
          </cell>
          <cell r="BJ80">
            <v>1.885</v>
          </cell>
          <cell r="BK80">
            <v>3.1110000000000002</v>
          </cell>
          <cell r="BL80">
            <v>0.93</v>
          </cell>
          <cell r="BM80">
            <v>0.748</v>
          </cell>
          <cell r="BN80">
            <v>1.4</v>
          </cell>
          <cell r="BO80">
            <v>50.390999999999991</v>
          </cell>
          <cell r="BR80">
            <v>53.854999999999997</v>
          </cell>
          <cell r="BS80">
            <v>29.565999999999999</v>
          </cell>
          <cell r="BT80">
            <v>6.1109999999999998</v>
          </cell>
          <cell r="BU80">
            <v>10.117000000000001</v>
          </cell>
          <cell r="BV80">
            <v>3.9</v>
          </cell>
          <cell r="BW80">
            <v>3.1059999999999999</v>
          </cell>
          <cell r="BX80">
            <v>6.6</v>
          </cell>
          <cell r="BY80">
            <v>113.255</v>
          </cell>
          <cell r="CA80">
            <v>11.685</v>
          </cell>
          <cell r="CB80">
            <v>12.023</v>
          </cell>
          <cell r="CD80">
            <v>324.21799999999996</v>
          </cell>
          <cell r="CE80">
            <v>332.36500000000001</v>
          </cell>
          <cell r="CF80">
            <v>325.94400000000002</v>
          </cell>
          <cell r="CH80">
            <v>0.3</v>
          </cell>
          <cell r="CI80">
            <v>-134.85</v>
          </cell>
          <cell r="CQ80" t="str">
            <v>PriceTableDevonNGL</v>
          </cell>
        </row>
        <row r="81">
          <cell r="B81" t="str">
            <v>72-400-068</v>
          </cell>
          <cell r="C81" t="str">
            <v>Devon-GTH00086</v>
          </cell>
          <cell r="D81" t="str">
            <v>W.G. Mitchell 1H</v>
          </cell>
          <cell r="E81">
            <v>63.768000000000001</v>
          </cell>
          <cell r="F81">
            <v>79.923000000000002</v>
          </cell>
          <cell r="G81">
            <v>29.449000000000002</v>
          </cell>
          <cell r="H81">
            <v>34.706000000000003</v>
          </cell>
          <cell r="K81">
            <v>93.216999999999999</v>
          </cell>
          <cell r="L81">
            <v>114.629</v>
          </cell>
          <cell r="N81">
            <v>93.216999999999999</v>
          </cell>
          <cell r="O81">
            <v>114.629</v>
          </cell>
          <cell r="R81">
            <v>3.0569999999999999</v>
          </cell>
          <cell r="S81">
            <v>1.0496000000000001</v>
          </cell>
          <cell r="T81">
            <v>0.23039999999999999</v>
          </cell>
          <cell r="U81">
            <v>0.33779999999999999</v>
          </cell>
          <cell r="V81">
            <v>0.12820000000000001</v>
          </cell>
          <cell r="W81">
            <v>0.1192</v>
          </cell>
          <cell r="X81">
            <v>0.21659999999999999</v>
          </cell>
          <cell r="Y81">
            <v>5.1387999999999998</v>
          </cell>
          <cell r="AB81">
            <v>284.964</v>
          </cell>
          <cell r="AC81">
            <v>97.840999999999994</v>
          </cell>
          <cell r="AD81">
            <v>21.477</v>
          </cell>
          <cell r="AE81">
            <v>31.489000000000001</v>
          </cell>
          <cell r="AF81">
            <v>11.95</v>
          </cell>
          <cell r="AG81">
            <v>11.111000000000001</v>
          </cell>
          <cell r="AH81">
            <v>20.190999999999999</v>
          </cell>
          <cell r="AI81">
            <v>479.02299999999991</v>
          </cell>
          <cell r="AL81">
            <v>224.82</v>
          </cell>
          <cell r="AM81">
            <v>105.202</v>
          </cell>
          <cell r="AN81">
            <v>21.207999999999998</v>
          </cell>
          <cell r="AO81">
            <v>38.284999999999997</v>
          </cell>
          <cell r="AP81">
            <v>13.801</v>
          </cell>
          <cell r="AQ81">
            <v>13.321999999999999</v>
          </cell>
          <cell r="AR81">
            <v>18.349</v>
          </cell>
          <cell r="AS81">
            <v>434.98699999999997</v>
          </cell>
          <cell r="AU81">
            <v>0.95</v>
          </cell>
          <cell r="AX81">
            <v>213.57900000000001</v>
          </cell>
          <cell r="AY81">
            <v>99.941999999999993</v>
          </cell>
          <cell r="AZ81">
            <v>20.148</v>
          </cell>
          <cell r="BA81">
            <v>36.371000000000002</v>
          </cell>
          <cell r="BB81">
            <v>13.111000000000001</v>
          </cell>
          <cell r="BC81">
            <v>12.656000000000001</v>
          </cell>
          <cell r="BD81">
            <v>17.431999999999999</v>
          </cell>
          <cell r="BE81">
            <v>413.23900000000003</v>
          </cell>
          <cell r="BH81">
            <v>8.4550000000000001</v>
          </cell>
          <cell r="BI81">
            <v>3.84</v>
          </cell>
          <cell r="BJ81">
            <v>0.65200000000000002</v>
          </cell>
          <cell r="BK81">
            <v>1.2210000000000001</v>
          </cell>
          <cell r="BL81">
            <v>0.38</v>
          </cell>
          <cell r="BM81">
            <v>0.37</v>
          </cell>
          <cell r="BN81">
            <v>0.44900000000000001</v>
          </cell>
          <cell r="BO81">
            <v>15.366999999999999</v>
          </cell>
          <cell r="BR81">
            <v>14.914999999999999</v>
          </cell>
          <cell r="BS81">
            <v>9.6329999999999991</v>
          </cell>
          <cell r="BT81">
            <v>2.113</v>
          </cell>
          <cell r="BU81">
            <v>3.972</v>
          </cell>
          <cell r="BV81">
            <v>1.591</v>
          </cell>
          <cell r="BW81">
            <v>1.536</v>
          </cell>
          <cell r="BX81">
            <v>2.1150000000000002</v>
          </cell>
          <cell r="BY81">
            <v>35.875</v>
          </cell>
          <cell r="CA81">
            <v>2.98</v>
          </cell>
          <cell r="CB81">
            <v>3.0659999999999998</v>
          </cell>
          <cell r="CD81">
            <v>75.688000000000002</v>
          </cell>
          <cell r="CE81">
            <v>77.59</v>
          </cell>
          <cell r="CF81">
            <v>76.090999999999994</v>
          </cell>
          <cell r="CH81">
            <v>0.3</v>
          </cell>
          <cell r="CI81">
            <v>-34.39</v>
          </cell>
          <cell r="CQ81" t="str">
            <v>PriceTableDevonNGL</v>
          </cell>
        </row>
        <row r="82">
          <cell r="B82" t="str">
            <v>72-400-070</v>
          </cell>
          <cell r="C82" t="str">
            <v>Devon-GTH00086</v>
          </cell>
          <cell r="D82" t="str">
            <v>Split Rail 1H</v>
          </cell>
          <cell r="E82">
            <v>62.143999999999998</v>
          </cell>
          <cell r="F82">
            <v>78.072000000000003</v>
          </cell>
          <cell r="G82">
            <v>28.699000000000002</v>
          </cell>
          <cell r="H82">
            <v>33.902000000000001</v>
          </cell>
          <cell r="K82">
            <v>90.843000000000004</v>
          </cell>
          <cell r="L82">
            <v>111.974</v>
          </cell>
          <cell r="N82">
            <v>90.843000000000004</v>
          </cell>
          <cell r="O82">
            <v>111.974</v>
          </cell>
          <cell r="R82">
            <v>3.0546000000000002</v>
          </cell>
          <cell r="S82">
            <v>1.0564</v>
          </cell>
          <cell r="T82">
            <v>0.23219999999999999</v>
          </cell>
          <cell r="U82">
            <v>0.33510000000000001</v>
          </cell>
          <cell r="V82">
            <v>0.1321</v>
          </cell>
          <cell r="W82">
            <v>0.1159</v>
          </cell>
          <cell r="X82">
            <v>0.24829999999999999</v>
          </cell>
          <cell r="Y82">
            <v>5.1745999999999999</v>
          </cell>
          <cell r="AB82">
            <v>277.48899999999998</v>
          </cell>
          <cell r="AC82">
            <v>95.966999999999999</v>
          </cell>
          <cell r="AD82">
            <v>21.094000000000001</v>
          </cell>
          <cell r="AE82">
            <v>30.440999999999999</v>
          </cell>
          <cell r="AF82">
            <v>12</v>
          </cell>
          <cell r="AG82">
            <v>10.529</v>
          </cell>
          <cell r="AH82">
            <v>22.556000000000001</v>
          </cell>
          <cell r="AI82">
            <v>470.07599999999991</v>
          </cell>
          <cell r="AL82">
            <v>218.923</v>
          </cell>
          <cell r="AM82">
            <v>103.187</v>
          </cell>
          <cell r="AN82">
            <v>20.829000000000001</v>
          </cell>
          <cell r="AO82">
            <v>37.011000000000003</v>
          </cell>
          <cell r="AP82">
            <v>13.859</v>
          </cell>
          <cell r="AQ82">
            <v>12.624000000000001</v>
          </cell>
          <cell r="AR82">
            <v>20.498000000000001</v>
          </cell>
          <cell r="AS82">
            <v>426.93100000000004</v>
          </cell>
          <cell r="AU82">
            <v>0.95</v>
          </cell>
          <cell r="AX82">
            <v>207.977</v>
          </cell>
          <cell r="AY82">
            <v>98.028000000000006</v>
          </cell>
          <cell r="AZ82">
            <v>19.788</v>
          </cell>
          <cell r="BA82">
            <v>35.159999999999997</v>
          </cell>
          <cell r="BB82">
            <v>13.166</v>
          </cell>
          <cell r="BC82">
            <v>11.993</v>
          </cell>
          <cell r="BD82">
            <v>19.472999999999999</v>
          </cell>
          <cell r="BE82">
            <v>405.58499999999998</v>
          </cell>
          <cell r="BH82">
            <v>8.2330000000000005</v>
          </cell>
          <cell r="BI82">
            <v>3.7669999999999999</v>
          </cell>
          <cell r="BJ82">
            <v>0.64</v>
          </cell>
          <cell r="BK82">
            <v>1.181</v>
          </cell>
          <cell r="BL82">
            <v>0.38100000000000001</v>
          </cell>
          <cell r="BM82">
            <v>0.35</v>
          </cell>
          <cell r="BN82">
            <v>0.501</v>
          </cell>
          <cell r="BO82">
            <v>15.053000000000001</v>
          </cell>
          <cell r="BR82">
            <v>14.523</v>
          </cell>
          <cell r="BS82">
            <v>9.4480000000000004</v>
          </cell>
          <cell r="BT82">
            <v>2.0750000000000002</v>
          </cell>
          <cell r="BU82">
            <v>3.84</v>
          </cell>
          <cell r="BV82">
            <v>1.597</v>
          </cell>
          <cell r="BW82">
            <v>1.4550000000000001</v>
          </cell>
          <cell r="BX82">
            <v>2.363</v>
          </cell>
          <cell r="BY82">
            <v>35.301000000000002</v>
          </cell>
          <cell r="CA82">
            <v>2.911</v>
          </cell>
          <cell r="CB82">
            <v>2.9950000000000001</v>
          </cell>
          <cell r="CD82">
            <v>73.677999999999997</v>
          </cell>
          <cell r="CE82">
            <v>75.528999999999996</v>
          </cell>
          <cell r="CF82">
            <v>74.069999999999993</v>
          </cell>
          <cell r="CH82">
            <v>0.3</v>
          </cell>
          <cell r="CI82">
            <v>-33.590000000000003</v>
          </cell>
          <cell r="CQ82" t="str">
            <v>PriceTableDevonNGL</v>
          </cell>
        </row>
        <row r="83">
          <cell r="B83" t="str">
            <v>72-400-073</v>
          </cell>
          <cell r="C83" t="str">
            <v>Devon-GTH00086</v>
          </cell>
          <cell r="D83" t="str">
            <v>Thorman #1</v>
          </cell>
          <cell r="E83">
            <v>0</v>
          </cell>
          <cell r="F83">
            <v>0</v>
          </cell>
          <cell r="G83">
            <v>0</v>
          </cell>
          <cell r="H83">
            <v>0</v>
          </cell>
          <cell r="K83">
            <v>0</v>
          </cell>
          <cell r="L83">
            <v>0</v>
          </cell>
          <cell r="N83">
            <v>0</v>
          </cell>
          <cell r="O83">
            <v>0</v>
          </cell>
          <cell r="R83">
            <v>3.3959000000000001</v>
          </cell>
          <cell r="S83">
            <v>1.3240000000000001</v>
          </cell>
          <cell r="T83">
            <v>0.20200000000000001</v>
          </cell>
          <cell r="U83">
            <v>0.41930000000000001</v>
          </cell>
          <cell r="V83">
            <v>0.1215</v>
          </cell>
          <cell r="W83">
            <v>0.13170000000000001</v>
          </cell>
          <cell r="X83">
            <v>0.1807</v>
          </cell>
          <cell r="Y83">
            <v>5.7751000000000001</v>
          </cell>
          <cell r="AB83">
            <v>0</v>
          </cell>
          <cell r="AC83">
            <v>0</v>
          </cell>
          <cell r="AD83">
            <v>0</v>
          </cell>
          <cell r="AE83">
            <v>0</v>
          </cell>
          <cell r="AF83">
            <v>0</v>
          </cell>
          <cell r="AG83">
            <v>0</v>
          </cell>
          <cell r="AH83">
            <v>0</v>
          </cell>
          <cell r="AI83">
            <v>0</v>
          </cell>
          <cell r="AL83">
            <v>0</v>
          </cell>
          <cell r="AM83">
            <v>0</v>
          </cell>
          <cell r="AN83">
            <v>0</v>
          </cell>
          <cell r="AO83">
            <v>0</v>
          </cell>
          <cell r="AP83">
            <v>0</v>
          </cell>
          <cell r="AQ83">
            <v>0</v>
          </cell>
          <cell r="AR83">
            <v>0</v>
          </cell>
          <cell r="AS83">
            <v>0</v>
          </cell>
          <cell r="AU83">
            <v>0.95</v>
          </cell>
          <cell r="AX83">
            <v>0</v>
          </cell>
          <cell r="AY83">
            <v>0</v>
          </cell>
          <cell r="AZ83">
            <v>0</v>
          </cell>
          <cell r="BA83">
            <v>0</v>
          </cell>
          <cell r="BB83">
            <v>0</v>
          </cell>
          <cell r="BC83">
            <v>0</v>
          </cell>
          <cell r="BD83">
            <v>0</v>
          </cell>
          <cell r="BE83">
            <v>0</v>
          </cell>
          <cell r="BH83">
            <v>0</v>
          </cell>
          <cell r="BI83">
            <v>0</v>
          </cell>
          <cell r="BJ83">
            <v>0</v>
          </cell>
          <cell r="BK83">
            <v>0</v>
          </cell>
          <cell r="BL83">
            <v>0</v>
          </cell>
          <cell r="BM83">
            <v>0</v>
          </cell>
          <cell r="BN83">
            <v>0</v>
          </cell>
          <cell r="BO83">
            <v>0</v>
          </cell>
          <cell r="BR83">
            <v>0</v>
          </cell>
          <cell r="BS83">
            <v>0</v>
          </cell>
          <cell r="BT83">
            <v>0</v>
          </cell>
          <cell r="BU83">
            <v>0</v>
          </cell>
          <cell r="BV83">
            <v>0</v>
          </cell>
          <cell r="BW83">
            <v>0</v>
          </cell>
          <cell r="BX83">
            <v>0</v>
          </cell>
          <cell r="BY83">
            <v>0</v>
          </cell>
          <cell r="CA83">
            <v>0</v>
          </cell>
          <cell r="CB83">
            <v>0</v>
          </cell>
          <cell r="CD83">
            <v>0</v>
          </cell>
          <cell r="CE83">
            <v>0</v>
          </cell>
          <cell r="CF83">
            <v>0</v>
          </cell>
          <cell r="CH83">
            <v>0.3</v>
          </cell>
          <cell r="CI83">
            <v>0</v>
          </cell>
          <cell r="CQ83" t="str">
            <v>PriceTableDevonNGL</v>
          </cell>
        </row>
        <row r="84">
          <cell r="B84" t="str">
            <v>72-400-075</v>
          </cell>
          <cell r="C84" t="str">
            <v>Devon-GTH00086</v>
          </cell>
          <cell r="D84" t="str">
            <v>Hendrick Airport 1H</v>
          </cell>
          <cell r="E84">
            <v>0</v>
          </cell>
          <cell r="F84">
            <v>0</v>
          </cell>
          <cell r="G84">
            <v>0</v>
          </cell>
          <cell r="H84">
            <v>0</v>
          </cell>
          <cell r="K84">
            <v>0</v>
          </cell>
          <cell r="L84">
            <v>0</v>
          </cell>
          <cell r="N84">
            <v>0</v>
          </cell>
          <cell r="O84">
            <v>0</v>
          </cell>
          <cell r="R84">
            <v>3.1589</v>
          </cell>
          <cell r="S84">
            <v>1.1306</v>
          </cell>
          <cell r="T84">
            <v>0.22650000000000001</v>
          </cell>
          <cell r="U84">
            <v>0.36359999999999998</v>
          </cell>
          <cell r="V84">
            <v>0.12809999999999999</v>
          </cell>
          <cell r="W84">
            <v>0.1285</v>
          </cell>
          <cell r="X84">
            <v>0.28070000000000001</v>
          </cell>
          <cell r="Y84">
            <v>5.4169</v>
          </cell>
          <cell r="AB84">
            <v>0</v>
          </cell>
          <cell r="AC84">
            <v>0</v>
          </cell>
          <cell r="AD84">
            <v>0</v>
          </cell>
          <cell r="AE84">
            <v>0</v>
          </cell>
          <cell r="AF84">
            <v>0</v>
          </cell>
          <cell r="AG84">
            <v>0</v>
          </cell>
          <cell r="AH84">
            <v>0</v>
          </cell>
          <cell r="AI84">
            <v>0</v>
          </cell>
          <cell r="AL84">
            <v>0</v>
          </cell>
          <cell r="AM84">
            <v>0</v>
          </cell>
          <cell r="AN84">
            <v>0</v>
          </cell>
          <cell r="AO84">
            <v>0</v>
          </cell>
          <cell r="AP84">
            <v>0</v>
          </cell>
          <cell r="AQ84">
            <v>0</v>
          </cell>
          <cell r="AR84">
            <v>0</v>
          </cell>
          <cell r="AS84">
            <v>0</v>
          </cell>
          <cell r="AU84">
            <v>0.95</v>
          </cell>
          <cell r="AX84">
            <v>0</v>
          </cell>
          <cell r="AY84">
            <v>0</v>
          </cell>
          <cell r="AZ84">
            <v>0</v>
          </cell>
          <cell r="BA84">
            <v>0</v>
          </cell>
          <cell r="BB84">
            <v>0</v>
          </cell>
          <cell r="BC84">
            <v>0</v>
          </cell>
          <cell r="BD84">
            <v>0</v>
          </cell>
          <cell r="BE84">
            <v>0</v>
          </cell>
          <cell r="BH84">
            <v>0</v>
          </cell>
          <cell r="BI84">
            <v>0</v>
          </cell>
          <cell r="BJ84">
            <v>0</v>
          </cell>
          <cell r="BK84">
            <v>0</v>
          </cell>
          <cell r="BL84">
            <v>0</v>
          </cell>
          <cell r="BM84">
            <v>0</v>
          </cell>
          <cell r="BN84">
            <v>0</v>
          </cell>
          <cell r="BO84">
            <v>0</v>
          </cell>
          <cell r="BR84">
            <v>0</v>
          </cell>
          <cell r="BS84">
            <v>0</v>
          </cell>
          <cell r="BT84">
            <v>0</v>
          </cell>
          <cell r="BU84">
            <v>0</v>
          </cell>
          <cell r="BV84">
            <v>0</v>
          </cell>
          <cell r="BW84">
            <v>0</v>
          </cell>
          <cell r="BX84">
            <v>0</v>
          </cell>
          <cell r="BY84">
            <v>0</v>
          </cell>
          <cell r="CA84">
            <v>0</v>
          </cell>
          <cell r="CB84">
            <v>0</v>
          </cell>
          <cell r="CD84">
            <v>0</v>
          </cell>
          <cell r="CE84">
            <v>0</v>
          </cell>
          <cell r="CF84">
            <v>0</v>
          </cell>
          <cell r="CH84">
            <v>0.3</v>
          </cell>
          <cell r="CI84">
            <v>0</v>
          </cell>
          <cell r="CQ84" t="str">
            <v>PriceTableDevonNGL</v>
          </cell>
        </row>
        <row r="85">
          <cell r="B85" t="str">
            <v>72-400-076</v>
          </cell>
          <cell r="C85" t="str">
            <v>Devon-GTH00086</v>
          </cell>
          <cell r="D85" t="str">
            <v>Wakefield 1H</v>
          </cell>
          <cell r="E85">
            <v>92.933000000000007</v>
          </cell>
          <cell r="F85">
            <v>120.95399999999999</v>
          </cell>
          <cell r="G85">
            <v>42.917999999999999</v>
          </cell>
          <cell r="H85">
            <v>52.524000000000001</v>
          </cell>
          <cell r="K85">
            <v>135.851</v>
          </cell>
          <cell r="L85">
            <v>173.47800000000001</v>
          </cell>
          <cell r="N85">
            <v>135.851</v>
          </cell>
          <cell r="O85">
            <v>173.47800000000001</v>
          </cell>
          <cell r="R85">
            <v>3.6097000000000001</v>
          </cell>
          <cell r="S85">
            <v>1.3682000000000001</v>
          </cell>
          <cell r="T85">
            <v>0.2114</v>
          </cell>
          <cell r="U85">
            <v>0.44059999999999999</v>
          </cell>
          <cell r="V85">
            <v>0.12970000000000001</v>
          </cell>
          <cell r="W85">
            <v>0.14449999999999999</v>
          </cell>
          <cell r="X85">
            <v>0.22850000000000001</v>
          </cell>
          <cell r="Y85">
            <v>6.1326000000000001</v>
          </cell>
          <cell r="AB85">
            <v>490.38099999999997</v>
          </cell>
          <cell r="AC85">
            <v>185.87100000000001</v>
          </cell>
          <cell r="AD85">
            <v>28.719000000000001</v>
          </cell>
          <cell r="AE85">
            <v>59.856000000000002</v>
          </cell>
          <cell r="AF85">
            <v>17.62</v>
          </cell>
          <cell r="AG85">
            <v>19.63</v>
          </cell>
          <cell r="AH85">
            <v>31.042000000000002</v>
          </cell>
          <cell r="AI85">
            <v>833.11900000000003</v>
          </cell>
          <cell r="AL85">
            <v>386.88299999999998</v>
          </cell>
          <cell r="AM85">
            <v>199.85499999999999</v>
          </cell>
          <cell r="AN85">
            <v>28.359000000000002</v>
          </cell>
          <cell r="AO85">
            <v>72.774000000000001</v>
          </cell>
          <cell r="AP85">
            <v>20.350000000000001</v>
          </cell>
          <cell r="AQ85">
            <v>23.536000000000001</v>
          </cell>
          <cell r="AR85">
            <v>28.21</v>
          </cell>
          <cell r="AS85">
            <v>759.9670000000001</v>
          </cell>
          <cell r="AU85">
            <v>0.95</v>
          </cell>
          <cell r="AX85">
            <v>367.53899999999999</v>
          </cell>
          <cell r="AY85">
            <v>189.86199999999999</v>
          </cell>
          <cell r="AZ85">
            <v>26.940999999999999</v>
          </cell>
          <cell r="BA85">
            <v>69.135000000000005</v>
          </cell>
          <cell r="BB85">
            <v>19.332999999999998</v>
          </cell>
          <cell r="BC85">
            <v>22.359000000000002</v>
          </cell>
          <cell r="BD85">
            <v>26.8</v>
          </cell>
          <cell r="BE85">
            <v>721.96899999999994</v>
          </cell>
          <cell r="BH85">
            <v>14.548999999999999</v>
          </cell>
          <cell r="BI85">
            <v>7.2960000000000003</v>
          </cell>
          <cell r="BJ85">
            <v>0.872</v>
          </cell>
          <cell r="BK85">
            <v>2.3220000000000001</v>
          </cell>
          <cell r="BL85">
            <v>0.56000000000000005</v>
          </cell>
          <cell r="BM85">
            <v>0.65300000000000002</v>
          </cell>
          <cell r="BN85">
            <v>0.69</v>
          </cell>
          <cell r="BO85">
            <v>26.941999999999997</v>
          </cell>
          <cell r="BR85">
            <v>25.666</v>
          </cell>
          <cell r="BS85">
            <v>18.298999999999999</v>
          </cell>
          <cell r="BT85">
            <v>2.8250000000000002</v>
          </cell>
          <cell r="BU85">
            <v>7.55</v>
          </cell>
          <cell r="BV85">
            <v>2.3460000000000001</v>
          </cell>
          <cell r="BW85">
            <v>2.7130000000000001</v>
          </cell>
          <cell r="BX85">
            <v>3.2519999999999998</v>
          </cell>
          <cell r="BY85">
            <v>62.65100000000001</v>
          </cell>
          <cell r="CA85">
            <v>4.5090000000000003</v>
          </cell>
          <cell r="CB85">
            <v>4.6399999999999997</v>
          </cell>
          <cell r="CD85">
            <v>106.187</v>
          </cell>
          <cell r="CE85">
            <v>108.855</v>
          </cell>
          <cell r="CF85">
            <v>106.752</v>
          </cell>
          <cell r="CH85">
            <v>0.3</v>
          </cell>
          <cell r="CI85">
            <v>-52.04</v>
          </cell>
          <cell r="CQ85" t="str">
            <v>PriceTableDevonNGL</v>
          </cell>
        </row>
        <row r="86">
          <cell r="B86" t="str">
            <v>72-400-077</v>
          </cell>
          <cell r="C86" t="str">
            <v>Devon-GTH00086</v>
          </cell>
          <cell r="D86" t="str">
            <v>Murrin Bear Creek 2H</v>
          </cell>
          <cell r="E86">
            <v>0</v>
          </cell>
          <cell r="F86">
            <v>0</v>
          </cell>
          <cell r="G86">
            <v>0</v>
          </cell>
          <cell r="H86">
            <v>0</v>
          </cell>
          <cell r="K86">
            <v>0</v>
          </cell>
          <cell r="L86">
            <v>0</v>
          </cell>
          <cell r="N86">
            <v>0</v>
          </cell>
          <cell r="O86">
            <v>0</v>
          </cell>
          <cell r="R86">
            <v>3.0207000000000002</v>
          </cell>
          <cell r="S86">
            <v>1.0074000000000001</v>
          </cell>
          <cell r="T86">
            <v>0.21740000000000001</v>
          </cell>
          <cell r="U86">
            <v>0.29149999999999998</v>
          </cell>
          <cell r="V86">
            <v>0.10879999999999999</v>
          </cell>
          <cell r="W86">
            <v>8.7499999999999994E-2</v>
          </cell>
          <cell r="X86">
            <v>0.16309999999999999</v>
          </cell>
          <cell r="Y86">
            <v>4.8963999999999999</v>
          </cell>
          <cell r="AB86">
            <v>0</v>
          </cell>
          <cell r="AC86">
            <v>0</v>
          </cell>
          <cell r="AD86">
            <v>0</v>
          </cell>
          <cell r="AE86">
            <v>0</v>
          </cell>
          <cell r="AF86">
            <v>0</v>
          </cell>
          <cell r="AG86">
            <v>0</v>
          </cell>
          <cell r="AH86">
            <v>0</v>
          </cell>
          <cell r="AI86">
            <v>0</v>
          </cell>
          <cell r="AL86">
            <v>0</v>
          </cell>
          <cell r="AM86">
            <v>0</v>
          </cell>
          <cell r="AN86">
            <v>0</v>
          </cell>
          <cell r="AO86">
            <v>0</v>
          </cell>
          <cell r="AP86">
            <v>0</v>
          </cell>
          <cell r="AQ86">
            <v>0</v>
          </cell>
          <cell r="AR86">
            <v>0</v>
          </cell>
          <cell r="AS86">
            <v>0</v>
          </cell>
          <cell r="AU86">
            <v>0.95</v>
          </cell>
          <cell r="AX86">
            <v>0</v>
          </cell>
          <cell r="AY86">
            <v>0</v>
          </cell>
          <cell r="AZ86">
            <v>0</v>
          </cell>
          <cell r="BA86">
            <v>0</v>
          </cell>
          <cell r="BB86">
            <v>0</v>
          </cell>
          <cell r="BC86">
            <v>0</v>
          </cell>
          <cell r="BD86">
            <v>0</v>
          </cell>
          <cell r="BE86">
            <v>0</v>
          </cell>
          <cell r="BH86">
            <v>0</v>
          </cell>
          <cell r="BI86">
            <v>0</v>
          </cell>
          <cell r="BJ86">
            <v>0</v>
          </cell>
          <cell r="BK86">
            <v>0</v>
          </cell>
          <cell r="BL86">
            <v>0</v>
          </cell>
          <cell r="BM86">
            <v>0</v>
          </cell>
          <cell r="BN86">
            <v>0</v>
          </cell>
          <cell r="BO86">
            <v>0</v>
          </cell>
          <cell r="BR86">
            <v>0</v>
          </cell>
          <cell r="BS86">
            <v>0</v>
          </cell>
          <cell r="BT86">
            <v>0</v>
          </cell>
          <cell r="BU86">
            <v>0</v>
          </cell>
          <cell r="BV86">
            <v>0</v>
          </cell>
          <cell r="BW86">
            <v>0</v>
          </cell>
          <cell r="BX86">
            <v>0</v>
          </cell>
          <cell r="BY86">
            <v>0</v>
          </cell>
          <cell r="CA86">
            <v>0</v>
          </cell>
          <cell r="CB86">
            <v>0</v>
          </cell>
          <cell r="CD86">
            <v>0</v>
          </cell>
          <cell r="CE86">
            <v>0</v>
          </cell>
          <cell r="CF86">
            <v>0</v>
          </cell>
          <cell r="CH86">
            <v>0.3</v>
          </cell>
          <cell r="CI86">
            <v>0</v>
          </cell>
          <cell r="CQ86" t="str">
            <v>PriceTableDevonNGL</v>
          </cell>
        </row>
        <row r="87">
          <cell r="B87" t="str">
            <v>72-400-081</v>
          </cell>
          <cell r="C87" t="str">
            <v>Devon-GTH00086</v>
          </cell>
          <cell r="D87" t="str">
            <v>PBM Ragle 1H</v>
          </cell>
          <cell r="E87">
            <v>16.431999999999999</v>
          </cell>
          <cell r="F87">
            <v>19.602</v>
          </cell>
          <cell r="G87">
            <v>7.5880000000000001</v>
          </cell>
          <cell r="H87">
            <v>8.5120000000000005</v>
          </cell>
          <cell r="K87">
            <v>24.02</v>
          </cell>
          <cell r="L87">
            <v>28.114000000000001</v>
          </cell>
          <cell r="N87">
            <v>24.02</v>
          </cell>
          <cell r="O87">
            <v>28.114000000000001</v>
          </cell>
          <cell r="R87">
            <v>2.5438000000000001</v>
          </cell>
          <cell r="S87">
            <v>0.77470000000000006</v>
          </cell>
          <cell r="T87">
            <v>0.16139999999999999</v>
          </cell>
          <cell r="U87">
            <v>0.22070000000000001</v>
          </cell>
          <cell r="V87">
            <v>7.8700000000000006E-2</v>
          </cell>
          <cell r="W87">
            <v>6.7500000000000004E-2</v>
          </cell>
          <cell r="X87">
            <v>0.13139999999999999</v>
          </cell>
          <cell r="Y87">
            <v>3.9782000000000002</v>
          </cell>
          <cell r="AB87">
            <v>61.101999999999997</v>
          </cell>
          <cell r="AC87">
            <v>18.608000000000001</v>
          </cell>
          <cell r="AD87">
            <v>3.8769999999999998</v>
          </cell>
          <cell r="AE87">
            <v>5.3010000000000002</v>
          </cell>
          <cell r="AF87">
            <v>1.89</v>
          </cell>
          <cell r="AG87">
            <v>1.621</v>
          </cell>
          <cell r="AH87">
            <v>3.1560000000000001</v>
          </cell>
          <cell r="AI87">
            <v>95.554999999999993</v>
          </cell>
          <cell r="AL87">
            <v>48.206000000000003</v>
          </cell>
          <cell r="AM87">
            <v>20.007999999999999</v>
          </cell>
          <cell r="AN87">
            <v>3.8279999999999998</v>
          </cell>
          <cell r="AO87">
            <v>6.4450000000000003</v>
          </cell>
          <cell r="AP87">
            <v>2.1829999999999998</v>
          </cell>
          <cell r="AQ87">
            <v>1.944</v>
          </cell>
          <cell r="AR87">
            <v>2.8679999999999999</v>
          </cell>
          <cell r="AS87">
            <v>85.481999999999985</v>
          </cell>
          <cell r="AU87">
            <v>0.95</v>
          </cell>
          <cell r="AX87">
            <v>45.795999999999999</v>
          </cell>
          <cell r="AY87">
            <v>19.007999999999999</v>
          </cell>
          <cell r="AZ87">
            <v>3.637</v>
          </cell>
          <cell r="BA87">
            <v>6.1230000000000002</v>
          </cell>
          <cell r="BB87">
            <v>2.0739999999999998</v>
          </cell>
          <cell r="BC87">
            <v>1.847</v>
          </cell>
          <cell r="BD87">
            <v>2.7250000000000001</v>
          </cell>
          <cell r="BE87">
            <v>81.209999999999994</v>
          </cell>
          <cell r="BH87">
            <v>1.8129999999999999</v>
          </cell>
          <cell r="BI87">
            <v>0.73</v>
          </cell>
          <cell r="BJ87">
            <v>0.11799999999999999</v>
          </cell>
          <cell r="BK87">
            <v>0.20599999999999999</v>
          </cell>
          <cell r="BL87">
            <v>0.06</v>
          </cell>
          <cell r="BM87">
            <v>5.3999999999999999E-2</v>
          </cell>
          <cell r="BN87">
            <v>7.0000000000000007E-2</v>
          </cell>
          <cell r="BO87">
            <v>3.0509999999999997</v>
          </cell>
          <cell r="BR87">
            <v>3.198</v>
          </cell>
          <cell r="BS87">
            <v>1.8320000000000001</v>
          </cell>
          <cell r="BT87">
            <v>0.38100000000000001</v>
          </cell>
          <cell r="BU87">
            <v>0.66900000000000004</v>
          </cell>
          <cell r="BV87">
            <v>0.252</v>
          </cell>
          <cell r="BW87">
            <v>0.224</v>
          </cell>
          <cell r="BX87">
            <v>0.33100000000000002</v>
          </cell>
          <cell r="BY87">
            <v>6.8870000000000005</v>
          </cell>
          <cell r="CA87">
            <v>0.73099999999999998</v>
          </cell>
          <cell r="CB87">
            <v>0.752</v>
          </cell>
          <cell r="CD87">
            <v>20.475000000000001</v>
          </cell>
          <cell r="CE87">
            <v>20.989000000000001</v>
          </cell>
          <cell r="CF87">
            <v>20.584</v>
          </cell>
          <cell r="CH87">
            <v>0.3</v>
          </cell>
          <cell r="CI87">
            <v>-8.43</v>
          </cell>
          <cell r="CQ87" t="str">
            <v>PriceTableDevonNGL</v>
          </cell>
        </row>
        <row r="88">
          <cell r="B88" t="str">
            <v>72-400-086</v>
          </cell>
          <cell r="C88" t="str">
            <v>Devon-GTH00086</v>
          </cell>
          <cell r="D88" t="str">
            <v>Sherman Hudson 1H</v>
          </cell>
          <cell r="E88">
            <v>44.69</v>
          </cell>
          <cell r="F88">
            <v>56.262999999999998</v>
          </cell>
          <cell r="G88">
            <v>20.638999999999999</v>
          </cell>
          <cell r="H88">
            <v>24.431999999999999</v>
          </cell>
          <cell r="K88">
            <v>65.328999999999994</v>
          </cell>
          <cell r="L88">
            <v>80.694999999999993</v>
          </cell>
          <cell r="N88">
            <v>65.328999999999994</v>
          </cell>
          <cell r="O88">
            <v>80.694999999999993</v>
          </cell>
          <cell r="R88">
            <v>3.3064</v>
          </cell>
          <cell r="S88">
            <v>1.2276</v>
          </cell>
          <cell r="T88">
            <v>0.18729999999999999</v>
          </cell>
          <cell r="U88">
            <v>0.36969999999999997</v>
          </cell>
          <cell r="V88">
            <v>0.1031</v>
          </cell>
          <cell r="W88">
            <v>0.1125</v>
          </cell>
          <cell r="X88">
            <v>0.13639999999999999</v>
          </cell>
          <cell r="Y88">
            <v>5.4429999999999996</v>
          </cell>
          <cell r="AB88">
            <v>216.00399999999999</v>
          </cell>
          <cell r="AC88">
            <v>80.197999999999993</v>
          </cell>
          <cell r="AD88">
            <v>12.236000000000001</v>
          </cell>
          <cell r="AE88">
            <v>24.152000000000001</v>
          </cell>
          <cell r="AF88">
            <v>6.7350000000000003</v>
          </cell>
          <cell r="AG88">
            <v>7.35</v>
          </cell>
          <cell r="AH88">
            <v>8.9109999999999996</v>
          </cell>
          <cell r="AI88">
            <v>355.58600000000001</v>
          </cell>
          <cell r="AL88">
            <v>170.41499999999999</v>
          </cell>
          <cell r="AM88">
            <v>86.231999999999999</v>
          </cell>
          <cell r="AN88">
            <v>12.083</v>
          </cell>
          <cell r="AO88">
            <v>29.364000000000001</v>
          </cell>
          <cell r="AP88">
            <v>7.7779999999999996</v>
          </cell>
          <cell r="AQ88">
            <v>8.8130000000000006</v>
          </cell>
          <cell r="AR88">
            <v>8.0980000000000008</v>
          </cell>
          <cell r="AS88">
            <v>322.78300000000002</v>
          </cell>
          <cell r="AU88">
            <v>0.95</v>
          </cell>
          <cell r="AX88">
            <v>161.89400000000001</v>
          </cell>
          <cell r="AY88">
            <v>81.92</v>
          </cell>
          <cell r="AZ88">
            <v>11.478999999999999</v>
          </cell>
          <cell r="BA88">
            <v>27.896000000000001</v>
          </cell>
          <cell r="BB88">
            <v>7.3890000000000002</v>
          </cell>
          <cell r="BC88">
            <v>8.3719999999999999</v>
          </cell>
          <cell r="BD88">
            <v>7.6929999999999996</v>
          </cell>
          <cell r="BE88">
            <v>306.64300000000003</v>
          </cell>
          <cell r="BH88">
            <v>6.4089999999999998</v>
          </cell>
          <cell r="BI88">
            <v>3.1480000000000001</v>
          </cell>
          <cell r="BJ88">
            <v>0.371</v>
          </cell>
          <cell r="BK88">
            <v>0.93700000000000006</v>
          </cell>
          <cell r="BL88">
            <v>0.214</v>
          </cell>
          <cell r="BM88">
            <v>0.245</v>
          </cell>
          <cell r="BN88">
            <v>0.19800000000000001</v>
          </cell>
          <cell r="BO88">
            <v>11.522</v>
          </cell>
          <cell r="BR88">
            <v>11.305</v>
          </cell>
          <cell r="BS88">
            <v>7.8959999999999999</v>
          </cell>
          <cell r="BT88">
            <v>1.204</v>
          </cell>
          <cell r="BU88">
            <v>3.0459999999999998</v>
          </cell>
          <cell r="BV88">
            <v>0.89700000000000002</v>
          </cell>
          <cell r="BW88">
            <v>1.016</v>
          </cell>
          <cell r="BX88">
            <v>0.93300000000000005</v>
          </cell>
          <cell r="BY88">
            <v>26.296999999999997</v>
          </cell>
          <cell r="CA88">
            <v>2.097</v>
          </cell>
          <cell r="CB88">
            <v>2.1579999999999999</v>
          </cell>
          <cell r="CD88">
            <v>52.239999999999995</v>
          </cell>
          <cell r="CE88">
            <v>53.552999999999997</v>
          </cell>
          <cell r="CF88">
            <v>52.518000000000001</v>
          </cell>
          <cell r="CH88">
            <v>0.3</v>
          </cell>
          <cell r="CI88">
            <v>-24.21</v>
          </cell>
          <cell r="CQ88" t="str">
            <v>PriceTableDevonNGL</v>
          </cell>
        </row>
        <row r="89">
          <cell r="B89" t="str">
            <v>72-400-088</v>
          </cell>
          <cell r="C89" t="str">
            <v>Devon-GTH00086</v>
          </cell>
          <cell r="D89" t="str">
            <v>John Westhoff 1H</v>
          </cell>
          <cell r="E89">
            <v>67.733999999999995</v>
          </cell>
          <cell r="F89">
            <v>86.924999999999997</v>
          </cell>
          <cell r="G89">
            <v>31.280999999999999</v>
          </cell>
          <cell r="H89">
            <v>37.747</v>
          </cell>
          <cell r="K89">
            <v>99.014999999999986</v>
          </cell>
          <cell r="L89">
            <v>124.672</v>
          </cell>
          <cell r="N89">
            <v>99.014999999999986</v>
          </cell>
          <cell r="O89">
            <v>124.672</v>
          </cell>
          <cell r="R89">
            <v>3.4476</v>
          </cell>
          <cell r="S89">
            <v>1.3351</v>
          </cell>
          <cell r="T89">
            <v>0.20569999999999999</v>
          </cell>
          <cell r="U89">
            <v>0.40949999999999998</v>
          </cell>
          <cell r="V89">
            <v>0.1139</v>
          </cell>
          <cell r="W89">
            <v>0.12839999999999999</v>
          </cell>
          <cell r="X89">
            <v>0.25219999999999998</v>
          </cell>
          <cell r="Y89">
            <v>5.8924000000000003</v>
          </cell>
          <cell r="AB89">
            <v>341.36399999999998</v>
          </cell>
          <cell r="AC89">
            <v>132.19499999999999</v>
          </cell>
          <cell r="AD89">
            <v>20.367000000000001</v>
          </cell>
          <cell r="AE89">
            <v>40.546999999999997</v>
          </cell>
          <cell r="AF89">
            <v>11.278</v>
          </cell>
          <cell r="AG89">
            <v>12.714</v>
          </cell>
          <cell r="AH89">
            <v>24.972000000000001</v>
          </cell>
          <cell r="AI89">
            <v>583.43700000000001</v>
          </cell>
          <cell r="AL89">
            <v>269.31700000000001</v>
          </cell>
          <cell r="AM89">
            <v>142.14099999999999</v>
          </cell>
          <cell r="AN89">
            <v>20.111999999999998</v>
          </cell>
          <cell r="AO89">
            <v>49.296999999999997</v>
          </cell>
          <cell r="AP89">
            <v>13.025</v>
          </cell>
          <cell r="AQ89">
            <v>15.244</v>
          </cell>
          <cell r="AR89">
            <v>22.693000000000001</v>
          </cell>
          <cell r="AS89">
            <v>531.82899999999995</v>
          </cell>
          <cell r="AU89">
            <v>0.95</v>
          </cell>
          <cell r="AX89">
            <v>255.851</v>
          </cell>
          <cell r="AY89">
            <v>135.03399999999999</v>
          </cell>
          <cell r="AZ89">
            <v>19.106000000000002</v>
          </cell>
          <cell r="BA89">
            <v>46.832000000000001</v>
          </cell>
          <cell r="BB89">
            <v>12.374000000000001</v>
          </cell>
          <cell r="BC89">
            <v>14.481999999999999</v>
          </cell>
          <cell r="BD89">
            <v>21.558</v>
          </cell>
          <cell r="BE89">
            <v>505.23699999999997</v>
          </cell>
          <cell r="BH89">
            <v>10.128</v>
          </cell>
          <cell r="BI89">
            <v>5.1890000000000001</v>
          </cell>
          <cell r="BJ89">
            <v>0.61799999999999999</v>
          </cell>
          <cell r="BK89">
            <v>1.573</v>
          </cell>
          <cell r="BL89">
            <v>0.35799999999999998</v>
          </cell>
          <cell r="BM89">
            <v>0.42299999999999999</v>
          </cell>
          <cell r="BN89">
            <v>0.55500000000000005</v>
          </cell>
          <cell r="BO89">
            <v>18.843999999999998</v>
          </cell>
          <cell r="BR89">
            <v>17.866</v>
          </cell>
          <cell r="BS89">
            <v>13.015000000000001</v>
          </cell>
          <cell r="BT89">
            <v>2.004</v>
          </cell>
          <cell r="BU89">
            <v>5.1139999999999999</v>
          </cell>
          <cell r="BV89">
            <v>1.5009999999999999</v>
          </cell>
          <cell r="BW89">
            <v>1.7569999999999999</v>
          </cell>
          <cell r="BX89">
            <v>2.6160000000000001</v>
          </cell>
          <cell r="BY89">
            <v>43.87299999999999</v>
          </cell>
          <cell r="CA89">
            <v>3.2410000000000001</v>
          </cell>
          <cell r="CB89">
            <v>3.335</v>
          </cell>
          <cell r="CD89">
            <v>77.464000000000013</v>
          </cell>
          <cell r="CE89">
            <v>79.41</v>
          </cell>
          <cell r="CF89">
            <v>77.876000000000005</v>
          </cell>
          <cell r="CH89">
            <v>0.3</v>
          </cell>
          <cell r="CI89">
            <v>-37.4</v>
          </cell>
          <cell r="CQ89" t="str">
            <v>PriceTableDevonNGL</v>
          </cell>
        </row>
        <row r="90">
          <cell r="B90" t="str">
            <v>72-400-089</v>
          </cell>
          <cell r="C90" t="str">
            <v>Devon-GTH00086</v>
          </cell>
          <cell r="D90" t="str">
            <v>Joyce Fuller 1H</v>
          </cell>
          <cell r="E90">
            <v>0</v>
          </cell>
          <cell r="F90">
            <v>0</v>
          </cell>
          <cell r="G90">
            <v>0</v>
          </cell>
          <cell r="H90">
            <v>0</v>
          </cell>
          <cell r="K90">
            <v>0</v>
          </cell>
          <cell r="L90">
            <v>0</v>
          </cell>
          <cell r="N90">
            <v>0</v>
          </cell>
          <cell r="O90">
            <v>0</v>
          </cell>
          <cell r="R90">
            <v>3.3372000000000002</v>
          </cell>
          <cell r="S90">
            <v>1.2817000000000001</v>
          </cell>
          <cell r="T90">
            <v>0.18479999999999999</v>
          </cell>
          <cell r="U90">
            <v>0.40579999999999999</v>
          </cell>
          <cell r="V90">
            <v>0.1187</v>
          </cell>
          <cell r="W90">
            <v>0.13730000000000001</v>
          </cell>
          <cell r="X90">
            <v>0.34920000000000001</v>
          </cell>
          <cell r="Y90">
            <v>5.8147000000000002</v>
          </cell>
          <cell r="AB90">
            <v>0</v>
          </cell>
          <cell r="AC90">
            <v>0</v>
          </cell>
          <cell r="AD90">
            <v>0</v>
          </cell>
          <cell r="AE90">
            <v>0</v>
          </cell>
          <cell r="AF90">
            <v>0</v>
          </cell>
          <cell r="AG90">
            <v>0</v>
          </cell>
          <cell r="AH90">
            <v>0</v>
          </cell>
          <cell r="AI90">
            <v>0</v>
          </cell>
          <cell r="AL90">
            <v>0</v>
          </cell>
          <cell r="AM90">
            <v>0</v>
          </cell>
          <cell r="AN90">
            <v>0</v>
          </cell>
          <cell r="AO90">
            <v>0</v>
          </cell>
          <cell r="AP90">
            <v>0</v>
          </cell>
          <cell r="AQ90">
            <v>0</v>
          </cell>
          <cell r="AR90">
            <v>0</v>
          </cell>
          <cell r="AS90">
            <v>0</v>
          </cell>
          <cell r="AU90">
            <v>0.95</v>
          </cell>
          <cell r="AX90">
            <v>0</v>
          </cell>
          <cell r="AY90">
            <v>0</v>
          </cell>
          <cell r="AZ90">
            <v>0</v>
          </cell>
          <cell r="BA90">
            <v>0</v>
          </cell>
          <cell r="BB90">
            <v>0</v>
          </cell>
          <cell r="BC90">
            <v>0</v>
          </cell>
          <cell r="BD90">
            <v>0</v>
          </cell>
          <cell r="BE90">
            <v>0</v>
          </cell>
          <cell r="BH90">
            <v>0</v>
          </cell>
          <cell r="BI90">
            <v>0</v>
          </cell>
          <cell r="BJ90">
            <v>0</v>
          </cell>
          <cell r="BK90">
            <v>0</v>
          </cell>
          <cell r="BL90">
            <v>0</v>
          </cell>
          <cell r="BM90">
            <v>0</v>
          </cell>
          <cell r="BN90">
            <v>0</v>
          </cell>
          <cell r="BO90">
            <v>0</v>
          </cell>
          <cell r="BR90">
            <v>0</v>
          </cell>
          <cell r="BS90">
            <v>0</v>
          </cell>
          <cell r="BT90">
            <v>0</v>
          </cell>
          <cell r="BU90">
            <v>0</v>
          </cell>
          <cell r="BV90">
            <v>0</v>
          </cell>
          <cell r="BW90">
            <v>0</v>
          </cell>
          <cell r="BX90">
            <v>0</v>
          </cell>
          <cell r="BY90">
            <v>0</v>
          </cell>
          <cell r="CA90">
            <v>0</v>
          </cell>
          <cell r="CB90">
            <v>0</v>
          </cell>
          <cell r="CD90">
            <v>0</v>
          </cell>
          <cell r="CE90">
            <v>0</v>
          </cell>
          <cell r="CF90">
            <v>0</v>
          </cell>
          <cell r="CH90">
            <v>0.3</v>
          </cell>
          <cell r="CI90">
            <v>0</v>
          </cell>
          <cell r="CQ90" t="str">
            <v>PriceTableDevonNGL</v>
          </cell>
        </row>
        <row r="91">
          <cell r="B91" t="str">
            <v>72-400-093</v>
          </cell>
          <cell r="C91" t="str">
            <v>Devon-GTH00086</v>
          </cell>
          <cell r="D91" t="str">
            <v>A.L. Hayter 2H</v>
          </cell>
          <cell r="E91">
            <v>64.835999999999999</v>
          </cell>
          <cell r="F91">
            <v>81.372</v>
          </cell>
          <cell r="G91">
            <v>29.942</v>
          </cell>
          <cell r="H91">
            <v>35.335999999999999</v>
          </cell>
          <cell r="K91">
            <v>94.777999999999992</v>
          </cell>
          <cell r="L91">
            <v>116.708</v>
          </cell>
          <cell r="N91">
            <v>94.777999999999992</v>
          </cell>
          <cell r="O91">
            <v>116.708</v>
          </cell>
          <cell r="R91">
            <v>3.3813</v>
          </cell>
          <cell r="S91">
            <v>1.2918000000000001</v>
          </cell>
          <cell r="T91">
            <v>0.18329999999999999</v>
          </cell>
          <cell r="U91">
            <v>0.37769999999999998</v>
          </cell>
          <cell r="V91">
            <v>9.6299999999999997E-2</v>
          </cell>
          <cell r="W91">
            <v>0.1069</v>
          </cell>
          <cell r="X91">
            <v>0.10340000000000001</v>
          </cell>
          <cell r="Y91">
            <v>5.5407000000000002</v>
          </cell>
          <cell r="AB91">
            <v>320.47300000000001</v>
          </cell>
          <cell r="AC91">
            <v>122.434</v>
          </cell>
          <cell r="AD91">
            <v>17.373000000000001</v>
          </cell>
          <cell r="AE91">
            <v>35.798000000000002</v>
          </cell>
          <cell r="AF91">
            <v>9.1270000000000007</v>
          </cell>
          <cell r="AG91">
            <v>10.132</v>
          </cell>
          <cell r="AH91">
            <v>9.8000000000000007</v>
          </cell>
          <cell r="AI91">
            <v>525.13699999999994</v>
          </cell>
          <cell r="AL91">
            <v>252.83500000000001</v>
          </cell>
          <cell r="AM91">
            <v>131.64599999999999</v>
          </cell>
          <cell r="AN91">
            <v>17.155000000000001</v>
          </cell>
          <cell r="AO91">
            <v>43.524000000000001</v>
          </cell>
          <cell r="AP91">
            <v>10.541</v>
          </cell>
          <cell r="AQ91">
            <v>12.148</v>
          </cell>
          <cell r="AR91">
            <v>8.9060000000000006</v>
          </cell>
          <cell r="AS91">
            <v>476.755</v>
          </cell>
          <cell r="AU91">
            <v>0.95</v>
          </cell>
          <cell r="AX91">
            <v>240.19300000000001</v>
          </cell>
          <cell r="AY91">
            <v>125.06399999999999</v>
          </cell>
          <cell r="AZ91">
            <v>16.297000000000001</v>
          </cell>
          <cell r="BA91">
            <v>41.347999999999999</v>
          </cell>
          <cell r="BB91">
            <v>10.013999999999999</v>
          </cell>
          <cell r="BC91">
            <v>11.541</v>
          </cell>
          <cell r="BD91">
            <v>8.4610000000000003</v>
          </cell>
          <cell r="BE91">
            <v>452.91800000000006</v>
          </cell>
          <cell r="BH91">
            <v>9.5079999999999991</v>
          </cell>
          <cell r="BI91">
            <v>4.806</v>
          </cell>
          <cell r="BJ91">
            <v>0.52700000000000002</v>
          </cell>
          <cell r="BK91">
            <v>1.3879999999999999</v>
          </cell>
          <cell r="BL91">
            <v>0.28999999999999998</v>
          </cell>
          <cell r="BM91">
            <v>0.33700000000000002</v>
          </cell>
          <cell r="BN91">
            <v>0.218</v>
          </cell>
          <cell r="BO91">
            <v>17.073999999999998</v>
          </cell>
          <cell r="BR91">
            <v>16.773</v>
          </cell>
          <cell r="BS91">
            <v>12.054</v>
          </cell>
          <cell r="BT91">
            <v>1.7090000000000001</v>
          </cell>
          <cell r="BU91">
            <v>4.5149999999999997</v>
          </cell>
          <cell r="BV91">
            <v>1.2150000000000001</v>
          </cell>
          <cell r="BW91">
            <v>1.4</v>
          </cell>
          <cell r="BX91">
            <v>1.0269999999999999</v>
          </cell>
          <cell r="BY91">
            <v>38.692999999999998</v>
          </cell>
          <cell r="CA91">
            <v>3.0339999999999998</v>
          </cell>
          <cell r="CB91">
            <v>3.1219999999999999</v>
          </cell>
          <cell r="CD91">
            <v>74.893000000000001</v>
          </cell>
          <cell r="CE91">
            <v>76.775000000000006</v>
          </cell>
          <cell r="CF91">
            <v>75.292000000000002</v>
          </cell>
          <cell r="CH91">
            <v>0.3</v>
          </cell>
          <cell r="CI91">
            <v>-35.01</v>
          </cell>
          <cell r="CQ91" t="str">
            <v>PriceTableDevonNGL</v>
          </cell>
        </row>
        <row r="92">
          <cell r="B92" t="str">
            <v>72-400-095</v>
          </cell>
          <cell r="C92" t="str">
            <v>Devon-GTH00086</v>
          </cell>
          <cell r="D92" t="str">
            <v>Coomer 1H</v>
          </cell>
          <cell r="E92">
            <v>102.408</v>
          </cell>
          <cell r="F92">
            <v>112.43600000000001</v>
          </cell>
          <cell r="G92">
            <v>47.292999999999999</v>
          </cell>
          <cell r="H92">
            <v>48.825000000000003</v>
          </cell>
          <cell r="K92">
            <v>149.70099999999999</v>
          </cell>
          <cell r="L92">
            <v>161.26100000000002</v>
          </cell>
          <cell r="N92">
            <v>149.70099999999999</v>
          </cell>
          <cell r="O92">
            <v>161.26100000000002</v>
          </cell>
          <cell r="R92">
            <v>1.7947</v>
          </cell>
          <cell r="S92">
            <v>0.30880000000000002</v>
          </cell>
          <cell r="T92">
            <v>6.3399999999999998E-2</v>
          </cell>
          <cell r="U92">
            <v>5.6399999999999999E-2</v>
          </cell>
          <cell r="V92">
            <v>1.7500000000000002E-2</v>
          </cell>
          <cell r="W92">
            <v>1.01E-2</v>
          </cell>
          <cell r="X92">
            <v>1.61E-2</v>
          </cell>
          <cell r="Y92">
            <v>2.2669999999999999</v>
          </cell>
          <cell r="AB92">
            <v>268.66800000000001</v>
          </cell>
          <cell r="AC92">
            <v>46.228000000000002</v>
          </cell>
          <cell r="AD92">
            <v>9.4909999999999997</v>
          </cell>
          <cell r="AE92">
            <v>8.4429999999999996</v>
          </cell>
          <cell r="AF92">
            <v>2.62</v>
          </cell>
          <cell r="AG92">
            <v>1.512</v>
          </cell>
          <cell r="AH92">
            <v>2.41</v>
          </cell>
          <cell r="AI92">
            <v>339.37200000000001</v>
          </cell>
          <cell r="AL92">
            <v>211.964</v>
          </cell>
          <cell r="AM92">
            <v>49.706000000000003</v>
          </cell>
          <cell r="AN92">
            <v>9.3719999999999999</v>
          </cell>
          <cell r="AO92">
            <v>10.265000000000001</v>
          </cell>
          <cell r="AP92">
            <v>3.0259999999999998</v>
          </cell>
          <cell r="AQ92">
            <v>1.8129999999999999</v>
          </cell>
          <cell r="AR92">
            <v>2.19</v>
          </cell>
          <cell r="AS92">
            <v>288.33600000000001</v>
          </cell>
          <cell r="AU92">
            <v>0.95</v>
          </cell>
          <cell r="AX92">
            <v>201.36600000000001</v>
          </cell>
          <cell r="AY92">
            <v>47.220999999999997</v>
          </cell>
          <cell r="AZ92">
            <v>8.9030000000000005</v>
          </cell>
          <cell r="BA92">
            <v>9.7520000000000007</v>
          </cell>
          <cell r="BB92">
            <v>2.875</v>
          </cell>
          <cell r="BC92">
            <v>1.722</v>
          </cell>
          <cell r="BD92">
            <v>2.081</v>
          </cell>
          <cell r="BE92">
            <v>273.92</v>
          </cell>
          <cell r="BH92">
            <v>7.9710000000000001</v>
          </cell>
          <cell r="BI92">
            <v>1.8149999999999999</v>
          </cell>
          <cell r="BJ92">
            <v>0.28799999999999998</v>
          </cell>
          <cell r="BK92">
            <v>0.32700000000000001</v>
          </cell>
          <cell r="BL92">
            <v>8.3000000000000004E-2</v>
          </cell>
          <cell r="BM92">
            <v>0.05</v>
          </cell>
          <cell r="BN92">
            <v>5.3999999999999999E-2</v>
          </cell>
          <cell r="BO92">
            <v>10.588000000000001</v>
          </cell>
          <cell r="BR92">
            <v>14.061999999999999</v>
          </cell>
          <cell r="BS92">
            <v>4.5510000000000002</v>
          </cell>
          <cell r="BT92">
            <v>0.93400000000000005</v>
          </cell>
          <cell r="BU92">
            <v>1.0649999999999999</v>
          </cell>
          <cell r="BV92">
            <v>0.34899999999999998</v>
          </cell>
          <cell r="BW92">
            <v>0.20899999999999999</v>
          </cell>
          <cell r="BX92">
            <v>0.252</v>
          </cell>
          <cell r="BY92">
            <v>21.422000000000001</v>
          </cell>
          <cell r="CA92">
            <v>4.1920000000000002</v>
          </cell>
          <cell r="CB92">
            <v>4.3129999999999997</v>
          </cell>
          <cell r="CD92">
            <v>135.52600000000004</v>
          </cell>
          <cell r="CE92">
            <v>138.93100000000001</v>
          </cell>
          <cell r="CF92">
            <v>136.24700000000001</v>
          </cell>
          <cell r="CH92">
            <v>0.3</v>
          </cell>
          <cell r="CI92">
            <v>-48.38</v>
          </cell>
          <cell r="CQ92" t="str">
            <v>PriceTableDevonNGL</v>
          </cell>
        </row>
        <row r="93">
          <cell r="B93" t="str">
            <v>72-400-100</v>
          </cell>
          <cell r="C93" t="str">
            <v>Devon-GTH00086</v>
          </cell>
          <cell r="D93" t="str">
            <v>White 2-H</v>
          </cell>
          <cell r="E93">
            <v>82.938999999999993</v>
          </cell>
          <cell r="F93">
            <v>95.756</v>
          </cell>
          <cell r="G93">
            <v>38.302</v>
          </cell>
          <cell r="H93">
            <v>41.582000000000001</v>
          </cell>
          <cell r="K93">
            <v>121.24099999999999</v>
          </cell>
          <cell r="L93">
            <v>137.33799999999999</v>
          </cell>
          <cell r="N93">
            <v>121.24099999999999</v>
          </cell>
          <cell r="O93">
            <v>137.33799999999999</v>
          </cell>
          <cell r="R93">
            <v>2.3748</v>
          </cell>
          <cell r="S93">
            <v>0.58389999999999997</v>
          </cell>
          <cell r="T93">
            <v>0.1363</v>
          </cell>
          <cell r="U93">
            <v>0.1444</v>
          </cell>
          <cell r="V93">
            <v>5.5199999999999999E-2</v>
          </cell>
          <cell r="W93">
            <v>3.8300000000000001E-2</v>
          </cell>
          <cell r="X93">
            <v>8.3299999999999999E-2</v>
          </cell>
          <cell r="Y93">
            <v>3.4161999999999999</v>
          </cell>
          <cell r="AB93">
            <v>287.923</v>
          </cell>
          <cell r="AC93">
            <v>70.793000000000006</v>
          </cell>
          <cell r="AD93">
            <v>16.524999999999999</v>
          </cell>
          <cell r="AE93">
            <v>17.507000000000001</v>
          </cell>
          <cell r="AF93">
            <v>6.6929999999999996</v>
          </cell>
          <cell r="AG93">
            <v>4.6440000000000001</v>
          </cell>
          <cell r="AH93">
            <v>10.099</v>
          </cell>
          <cell r="AI93">
            <v>414.18399999999997</v>
          </cell>
          <cell r="AL93">
            <v>227.155</v>
          </cell>
          <cell r="AM93">
            <v>76.119</v>
          </cell>
          <cell r="AN93">
            <v>16.318000000000001</v>
          </cell>
          <cell r="AO93">
            <v>21.285</v>
          </cell>
          <cell r="AP93">
            <v>7.73</v>
          </cell>
          <cell r="AQ93">
            <v>5.5679999999999996</v>
          </cell>
          <cell r="AR93">
            <v>9.1780000000000008</v>
          </cell>
          <cell r="AS93">
            <v>363.35300000000001</v>
          </cell>
          <cell r="AU93">
            <v>0.95</v>
          </cell>
          <cell r="AX93">
            <v>215.797</v>
          </cell>
          <cell r="AY93">
            <v>72.313000000000002</v>
          </cell>
          <cell r="AZ93">
            <v>15.502000000000001</v>
          </cell>
          <cell r="BA93">
            <v>20.221</v>
          </cell>
          <cell r="BB93">
            <v>7.3440000000000003</v>
          </cell>
          <cell r="BC93">
            <v>5.29</v>
          </cell>
          <cell r="BD93">
            <v>8.7189999999999994</v>
          </cell>
          <cell r="BE93">
            <v>345.18600000000004</v>
          </cell>
          <cell r="BH93">
            <v>8.5419999999999998</v>
          </cell>
          <cell r="BI93">
            <v>2.7789999999999999</v>
          </cell>
          <cell r="BJ93">
            <v>0.502</v>
          </cell>
          <cell r="BK93">
            <v>0.67900000000000005</v>
          </cell>
          <cell r="BL93">
            <v>0.21299999999999999</v>
          </cell>
          <cell r="BM93">
            <v>0.154</v>
          </cell>
          <cell r="BN93">
            <v>0.224</v>
          </cell>
          <cell r="BO93">
            <v>13.093</v>
          </cell>
          <cell r="BR93">
            <v>15.069000000000001</v>
          </cell>
          <cell r="BS93">
            <v>6.97</v>
          </cell>
          <cell r="BT93">
            <v>1.6259999999999999</v>
          </cell>
          <cell r="BU93">
            <v>2.2080000000000002</v>
          </cell>
          <cell r="BV93">
            <v>0.89100000000000001</v>
          </cell>
          <cell r="BW93">
            <v>0.64200000000000002</v>
          </cell>
          <cell r="BX93">
            <v>1.0580000000000001</v>
          </cell>
          <cell r="BY93">
            <v>28.464000000000002</v>
          </cell>
          <cell r="CA93">
            <v>3.57</v>
          </cell>
          <cell r="CB93">
            <v>3.673</v>
          </cell>
          <cell r="CD93">
            <v>105.20099999999999</v>
          </cell>
          <cell r="CE93">
            <v>107.84399999999999</v>
          </cell>
          <cell r="CF93">
            <v>105.761</v>
          </cell>
          <cell r="CH93">
            <v>0.3</v>
          </cell>
          <cell r="CI93">
            <v>-41.2</v>
          </cell>
          <cell r="CQ93" t="str">
            <v>PriceTableDevonNGL</v>
          </cell>
        </row>
        <row r="94">
          <cell r="B94" t="str">
            <v>72-400-105</v>
          </cell>
          <cell r="C94" t="str">
            <v>Devon-GTH00086</v>
          </cell>
          <cell r="D94" t="str">
            <v>M &amp; J Bar None A 1H</v>
          </cell>
          <cell r="E94">
            <v>15.616</v>
          </cell>
          <cell r="F94">
            <v>19.667999999999999</v>
          </cell>
          <cell r="G94">
            <v>7.2119999999999997</v>
          </cell>
          <cell r="H94">
            <v>8.5410000000000004</v>
          </cell>
          <cell r="K94">
            <v>22.827999999999999</v>
          </cell>
          <cell r="L94">
            <v>28.209</v>
          </cell>
          <cell r="N94">
            <v>22.827999999999999</v>
          </cell>
          <cell r="O94">
            <v>28.209</v>
          </cell>
          <cell r="R94">
            <v>3.1991000000000001</v>
          </cell>
          <cell r="S94">
            <v>1.1895</v>
          </cell>
          <cell r="T94">
            <v>0.17499999999999999</v>
          </cell>
          <cell r="U94">
            <v>0.36720000000000003</v>
          </cell>
          <cell r="V94">
            <v>0.10979999999999999</v>
          </cell>
          <cell r="W94">
            <v>0.1249</v>
          </cell>
          <cell r="X94">
            <v>0.19889999999999999</v>
          </cell>
          <cell r="Y94">
            <v>5.3643999999999998</v>
          </cell>
          <cell r="AB94">
            <v>73.028999999999996</v>
          </cell>
          <cell r="AC94">
            <v>27.154</v>
          </cell>
          <cell r="AD94">
            <v>3.9950000000000001</v>
          </cell>
          <cell r="AE94">
            <v>8.3819999999999997</v>
          </cell>
          <cell r="AF94">
            <v>2.5070000000000001</v>
          </cell>
          <cell r="AG94">
            <v>2.851</v>
          </cell>
          <cell r="AH94">
            <v>4.54</v>
          </cell>
          <cell r="AI94">
            <v>122.45800000000001</v>
          </cell>
          <cell r="AL94">
            <v>57.616</v>
          </cell>
          <cell r="AM94">
            <v>29.196999999999999</v>
          </cell>
          <cell r="AN94">
            <v>3.9449999999999998</v>
          </cell>
          <cell r="AO94">
            <v>10.191000000000001</v>
          </cell>
          <cell r="AP94">
            <v>2.895</v>
          </cell>
          <cell r="AQ94">
            <v>3.4180000000000001</v>
          </cell>
          <cell r="AR94">
            <v>4.1260000000000003</v>
          </cell>
          <cell r="AS94">
            <v>111.38800000000001</v>
          </cell>
          <cell r="AU94">
            <v>0.95</v>
          </cell>
          <cell r="AX94">
            <v>54.734999999999999</v>
          </cell>
          <cell r="AY94">
            <v>27.736999999999998</v>
          </cell>
          <cell r="AZ94">
            <v>3.7480000000000002</v>
          </cell>
          <cell r="BA94">
            <v>9.6809999999999992</v>
          </cell>
          <cell r="BB94">
            <v>2.75</v>
          </cell>
          <cell r="BC94">
            <v>3.2469999999999999</v>
          </cell>
          <cell r="BD94">
            <v>3.92</v>
          </cell>
          <cell r="BE94">
            <v>105.818</v>
          </cell>
          <cell r="BH94">
            <v>2.1669999999999998</v>
          </cell>
          <cell r="BI94">
            <v>1.0660000000000001</v>
          </cell>
          <cell r="BJ94">
            <v>0.121</v>
          </cell>
          <cell r="BK94">
            <v>0.32500000000000001</v>
          </cell>
          <cell r="BL94">
            <v>0.08</v>
          </cell>
          <cell r="BM94">
            <v>9.5000000000000001E-2</v>
          </cell>
          <cell r="BN94">
            <v>0.10100000000000001</v>
          </cell>
          <cell r="BO94">
            <v>3.9550000000000001</v>
          </cell>
          <cell r="BR94">
            <v>3.8220000000000001</v>
          </cell>
          <cell r="BS94">
            <v>2.673</v>
          </cell>
          <cell r="BT94">
            <v>0.39300000000000002</v>
          </cell>
          <cell r="BU94">
            <v>1.0569999999999999</v>
          </cell>
          <cell r="BV94">
            <v>0.33400000000000002</v>
          </cell>
          <cell r="BW94">
            <v>0.39400000000000002</v>
          </cell>
          <cell r="BX94">
            <v>0.47599999999999998</v>
          </cell>
          <cell r="BY94">
            <v>9.1490000000000009</v>
          </cell>
          <cell r="CA94">
            <v>0.73399999999999999</v>
          </cell>
          <cell r="CB94">
            <v>0.755</v>
          </cell>
          <cell r="CD94">
            <v>18.305</v>
          </cell>
          <cell r="CE94">
            <v>18.765000000000001</v>
          </cell>
          <cell r="CF94">
            <v>18.402000000000001</v>
          </cell>
          <cell r="CH94">
            <v>0.3</v>
          </cell>
          <cell r="CI94">
            <v>-8.4600000000000009</v>
          </cell>
          <cell r="CQ94" t="str">
            <v>PriceTableDevonNGL</v>
          </cell>
        </row>
        <row r="95">
          <cell r="B95" t="str">
            <v>72-400-107</v>
          </cell>
          <cell r="C95" t="str">
            <v>Devon-GTH00086</v>
          </cell>
          <cell r="D95" t="str">
            <v>Snipes South 1H</v>
          </cell>
          <cell r="E95">
            <v>0</v>
          </cell>
          <cell r="F95">
            <v>0</v>
          </cell>
          <cell r="G95">
            <v>0</v>
          </cell>
          <cell r="H95">
            <v>0</v>
          </cell>
          <cell r="K95">
            <v>0</v>
          </cell>
          <cell r="L95">
            <v>0</v>
          </cell>
          <cell r="N95">
            <v>0</v>
          </cell>
          <cell r="O95">
            <v>0</v>
          </cell>
          <cell r="R95">
            <v>2.0571999999999999</v>
          </cell>
          <cell r="S95">
            <v>0.42599999999999999</v>
          </cell>
          <cell r="T95">
            <v>9.35E-2</v>
          </cell>
          <cell r="U95">
            <v>8.8900000000000007E-2</v>
          </cell>
          <cell r="V95">
            <v>3.3399999999999999E-2</v>
          </cell>
          <cell r="W95">
            <v>2.0400000000000001E-2</v>
          </cell>
          <cell r="X95">
            <v>4.0099999999999997E-2</v>
          </cell>
          <cell r="Y95">
            <v>2.7595000000000001</v>
          </cell>
          <cell r="AB95">
            <v>0</v>
          </cell>
          <cell r="AC95">
            <v>0</v>
          </cell>
          <cell r="AD95">
            <v>0</v>
          </cell>
          <cell r="AE95">
            <v>0</v>
          </cell>
          <cell r="AF95">
            <v>0</v>
          </cell>
          <cell r="AG95">
            <v>0</v>
          </cell>
          <cell r="AH95">
            <v>0</v>
          </cell>
          <cell r="AI95">
            <v>0</v>
          </cell>
          <cell r="AL95">
            <v>0</v>
          </cell>
          <cell r="AM95">
            <v>0</v>
          </cell>
          <cell r="AN95">
            <v>0</v>
          </cell>
          <cell r="AO95">
            <v>0</v>
          </cell>
          <cell r="AP95">
            <v>0</v>
          </cell>
          <cell r="AQ95">
            <v>0</v>
          </cell>
          <cell r="AR95">
            <v>0</v>
          </cell>
          <cell r="AS95">
            <v>0</v>
          </cell>
          <cell r="AU95">
            <v>0.95</v>
          </cell>
          <cell r="AX95">
            <v>0</v>
          </cell>
          <cell r="AY95">
            <v>0</v>
          </cell>
          <cell r="AZ95">
            <v>0</v>
          </cell>
          <cell r="BA95">
            <v>0</v>
          </cell>
          <cell r="BB95">
            <v>0</v>
          </cell>
          <cell r="BC95">
            <v>0</v>
          </cell>
          <cell r="BD95">
            <v>0</v>
          </cell>
          <cell r="BE95">
            <v>0</v>
          </cell>
          <cell r="BH95">
            <v>0</v>
          </cell>
          <cell r="BI95">
            <v>0</v>
          </cell>
          <cell r="BJ95">
            <v>0</v>
          </cell>
          <cell r="BK95">
            <v>0</v>
          </cell>
          <cell r="BL95">
            <v>0</v>
          </cell>
          <cell r="BM95">
            <v>0</v>
          </cell>
          <cell r="BN95">
            <v>0</v>
          </cell>
          <cell r="BO95">
            <v>0</v>
          </cell>
          <cell r="BR95">
            <v>0</v>
          </cell>
          <cell r="BS95">
            <v>0</v>
          </cell>
          <cell r="BT95">
            <v>0</v>
          </cell>
          <cell r="BU95">
            <v>0</v>
          </cell>
          <cell r="BV95">
            <v>0</v>
          </cell>
          <cell r="BW95">
            <v>0</v>
          </cell>
          <cell r="BX95">
            <v>0</v>
          </cell>
          <cell r="BY95">
            <v>0</v>
          </cell>
          <cell r="CA95">
            <v>0</v>
          </cell>
          <cell r="CB95">
            <v>0</v>
          </cell>
          <cell r="CD95">
            <v>0</v>
          </cell>
          <cell r="CE95">
            <v>0</v>
          </cell>
          <cell r="CF95">
            <v>0</v>
          </cell>
          <cell r="CH95">
            <v>0.3</v>
          </cell>
          <cell r="CI95">
            <v>0</v>
          </cell>
          <cell r="CQ95" t="str">
            <v>PriceTableDevonNGL</v>
          </cell>
        </row>
        <row r="96">
          <cell r="B96" t="str">
            <v>72-400-108</v>
          </cell>
          <cell r="C96" t="str">
            <v>Devon-GTH00086</v>
          </cell>
          <cell r="D96" t="str">
            <v>Murrin Bear Creek #5H</v>
          </cell>
          <cell r="E96">
            <v>171.61699999999999</v>
          </cell>
          <cell r="F96">
            <v>201.1</v>
          </cell>
          <cell r="G96">
            <v>79.254999999999995</v>
          </cell>
          <cell r="H96">
            <v>87.326999999999998</v>
          </cell>
          <cell r="K96">
            <v>250.87199999999999</v>
          </cell>
          <cell r="L96">
            <v>288.42700000000002</v>
          </cell>
          <cell r="N96">
            <v>250.87199999999999</v>
          </cell>
          <cell r="O96">
            <v>288.42700000000002</v>
          </cell>
          <cell r="R96">
            <v>2.5059999999999998</v>
          </cell>
          <cell r="S96">
            <v>0.72670000000000001</v>
          </cell>
          <cell r="T96">
            <v>0.15340000000000001</v>
          </cell>
          <cell r="U96">
            <v>0.19500000000000001</v>
          </cell>
          <cell r="V96">
            <v>7.1300000000000002E-2</v>
          </cell>
          <cell r="W96">
            <v>5.4699999999999999E-2</v>
          </cell>
          <cell r="X96">
            <v>0.14749999999999999</v>
          </cell>
          <cell r="Y96">
            <v>3.8546</v>
          </cell>
          <cell r="AB96">
            <v>628.68499999999995</v>
          </cell>
          <cell r="AC96">
            <v>182.309</v>
          </cell>
          <cell r="AD96">
            <v>38.484000000000002</v>
          </cell>
          <cell r="AE96">
            <v>48.92</v>
          </cell>
          <cell r="AF96">
            <v>17.887</v>
          </cell>
          <cell r="AG96">
            <v>13.723000000000001</v>
          </cell>
          <cell r="AH96">
            <v>37.003999999999998</v>
          </cell>
          <cell r="AI96">
            <v>967.01199999999983</v>
          </cell>
          <cell r="AL96">
            <v>495.99700000000001</v>
          </cell>
          <cell r="AM96">
            <v>196.02500000000001</v>
          </cell>
          <cell r="AN96">
            <v>38.000999999999998</v>
          </cell>
          <cell r="AO96">
            <v>59.476999999999997</v>
          </cell>
          <cell r="AP96">
            <v>20.658000000000001</v>
          </cell>
          <cell r="AQ96">
            <v>16.454000000000001</v>
          </cell>
          <cell r="AR96">
            <v>33.628</v>
          </cell>
          <cell r="AS96">
            <v>860.24</v>
          </cell>
          <cell r="AU96">
            <v>0.95</v>
          </cell>
          <cell r="AX96">
            <v>471.197</v>
          </cell>
          <cell r="AY96">
            <v>186.22399999999999</v>
          </cell>
          <cell r="AZ96">
            <v>36.100999999999999</v>
          </cell>
          <cell r="BA96">
            <v>56.503</v>
          </cell>
          <cell r="BB96">
            <v>19.625</v>
          </cell>
          <cell r="BC96">
            <v>15.631</v>
          </cell>
          <cell r="BD96">
            <v>31.946999999999999</v>
          </cell>
          <cell r="BE96">
            <v>817.22800000000007</v>
          </cell>
          <cell r="BH96">
            <v>18.652000000000001</v>
          </cell>
          <cell r="BI96">
            <v>7.1559999999999997</v>
          </cell>
          <cell r="BJ96">
            <v>1.1679999999999999</v>
          </cell>
          <cell r="BK96">
            <v>1.897</v>
          </cell>
          <cell r="BL96">
            <v>0.56799999999999995</v>
          </cell>
          <cell r="BM96">
            <v>0.45700000000000002</v>
          </cell>
          <cell r="BN96">
            <v>0.82199999999999995</v>
          </cell>
          <cell r="BO96">
            <v>30.72</v>
          </cell>
          <cell r="BR96">
            <v>32.904000000000003</v>
          </cell>
          <cell r="BS96">
            <v>17.949000000000002</v>
          </cell>
          <cell r="BT96">
            <v>3.786</v>
          </cell>
          <cell r="BU96">
            <v>6.17</v>
          </cell>
          <cell r="BV96">
            <v>2.3809999999999998</v>
          </cell>
          <cell r="BW96">
            <v>1.897</v>
          </cell>
          <cell r="BX96">
            <v>3.8759999999999999</v>
          </cell>
          <cell r="BY96">
            <v>68.963000000000022</v>
          </cell>
          <cell r="CA96">
            <v>7.4980000000000002</v>
          </cell>
          <cell r="CB96">
            <v>7.7149999999999999</v>
          </cell>
          <cell r="CD96">
            <v>211.749</v>
          </cell>
          <cell r="CE96">
            <v>217.07</v>
          </cell>
          <cell r="CF96">
            <v>212.876</v>
          </cell>
          <cell r="CH96">
            <v>0.3</v>
          </cell>
          <cell r="CI96">
            <v>-86.53</v>
          </cell>
          <cell r="CQ96" t="str">
            <v>PriceTableDevonNGL</v>
          </cell>
        </row>
        <row r="97">
          <cell r="B97" t="str">
            <v>72-400-110</v>
          </cell>
          <cell r="C97" t="str">
            <v>Devon-GTH00086</v>
          </cell>
          <cell r="D97" t="str">
            <v>Murrin Bear Creek 6H</v>
          </cell>
          <cell r="E97">
            <v>43.128</v>
          </cell>
          <cell r="F97">
            <v>49.35</v>
          </cell>
          <cell r="G97">
            <v>19.917000000000002</v>
          </cell>
          <cell r="H97">
            <v>21.43</v>
          </cell>
          <cell r="K97">
            <v>63.045000000000002</v>
          </cell>
          <cell r="L97">
            <v>70.78</v>
          </cell>
          <cell r="N97">
            <v>63.045000000000002</v>
          </cell>
          <cell r="O97">
            <v>70.78</v>
          </cell>
          <cell r="R97">
            <v>2.1545999999999998</v>
          </cell>
          <cell r="S97">
            <v>0.6129</v>
          </cell>
          <cell r="T97">
            <v>0.13469999999999999</v>
          </cell>
          <cell r="U97">
            <v>0.1638</v>
          </cell>
          <cell r="V97">
            <v>6.0299999999999999E-2</v>
          </cell>
          <cell r="W97">
            <v>4.6699999999999998E-2</v>
          </cell>
          <cell r="X97">
            <v>0.1144</v>
          </cell>
          <cell r="Y97">
            <v>3.2873999999999999</v>
          </cell>
          <cell r="AB97">
            <v>135.83699999999999</v>
          </cell>
          <cell r="AC97">
            <v>38.64</v>
          </cell>
          <cell r="AD97">
            <v>8.4920000000000009</v>
          </cell>
          <cell r="AE97">
            <v>10.327</v>
          </cell>
          <cell r="AF97">
            <v>3.802</v>
          </cell>
          <cell r="AG97">
            <v>2.944</v>
          </cell>
          <cell r="AH97">
            <v>7.2119999999999997</v>
          </cell>
          <cell r="AI97">
            <v>207.25399999999993</v>
          </cell>
          <cell r="AL97">
            <v>107.16800000000001</v>
          </cell>
          <cell r="AM97">
            <v>41.546999999999997</v>
          </cell>
          <cell r="AN97">
            <v>8.3859999999999992</v>
          </cell>
          <cell r="AO97">
            <v>12.555999999999999</v>
          </cell>
          <cell r="AP97">
            <v>4.391</v>
          </cell>
          <cell r="AQ97">
            <v>3.53</v>
          </cell>
          <cell r="AR97">
            <v>6.5540000000000003</v>
          </cell>
          <cell r="AS97">
            <v>184.13200000000001</v>
          </cell>
          <cell r="AU97">
            <v>0.95</v>
          </cell>
          <cell r="AX97">
            <v>101.81</v>
          </cell>
          <cell r="AY97">
            <v>39.47</v>
          </cell>
          <cell r="AZ97">
            <v>7.9669999999999996</v>
          </cell>
          <cell r="BA97">
            <v>11.928000000000001</v>
          </cell>
          <cell r="BB97">
            <v>4.1710000000000003</v>
          </cell>
          <cell r="BC97">
            <v>3.3540000000000001</v>
          </cell>
          <cell r="BD97">
            <v>6.226</v>
          </cell>
          <cell r="BE97">
            <v>174.92600000000002</v>
          </cell>
          <cell r="BH97">
            <v>4.03</v>
          </cell>
          <cell r="BI97">
            <v>1.5169999999999999</v>
          </cell>
          <cell r="BJ97">
            <v>0.25800000000000001</v>
          </cell>
          <cell r="BK97">
            <v>0.40100000000000002</v>
          </cell>
          <cell r="BL97">
            <v>0.121</v>
          </cell>
          <cell r="BM97">
            <v>9.8000000000000004E-2</v>
          </cell>
          <cell r="BN97">
            <v>0.16</v>
          </cell>
          <cell r="BO97">
            <v>6.585</v>
          </cell>
          <cell r="BR97">
            <v>7.11</v>
          </cell>
          <cell r="BS97">
            <v>3.8039999999999998</v>
          </cell>
          <cell r="BT97">
            <v>0.83499999999999996</v>
          </cell>
          <cell r="BU97">
            <v>1.3029999999999999</v>
          </cell>
          <cell r="BV97">
            <v>0.50600000000000001</v>
          </cell>
          <cell r="BW97">
            <v>0.40699999999999997</v>
          </cell>
          <cell r="BX97">
            <v>0.755</v>
          </cell>
          <cell r="BY97">
            <v>14.72</v>
          </cell>
          <cell r="CA97">
            <v>1.84</v>
          </cell>
          <cell r="CB97">
            <v>1.893</v>
          </cell>
          <cell r="CD97">
            <v>54.167000000000002</v>
          </cell>
          <cell r="CE97">
            <v>55.527999999999999</v>
          </cell>
          <cell r="CF97">
            <v>54.454999999999998</v>
          </cell>
          <cell r="CH97">
            <v>0.3</v>
          </cell>
          <cell r="CI97">
            <v>-21.23</v>
          </cell>
          <cell r="CQ97" t="str">
            <v>PriceTableDevonNGL</v>
          </cell>
        </row>
        <row r="98">
          <cell r="B98" t="str">
            <v>72-400-111</v>
          </cell>
          <cell r="C98" t="str">
            <v>Devon-GTH00086</v>
          </cell>
          <cell r="D98" t="str">
            <v>Brite 1H</v>
          </cell>
          <cell r="E98">
            <v>67.326999999999998</v>
          </cell>
          <cell r="F98">
            <v>86.88</v>
          </cell>
          <cell r="G98">
            <v>31.091999999999999</v>
          </cell>
          <cell r="H98">
            <v>37.726999999999997</v>
          </cell>
          <cell r="K98">
            <v>98.418999999999997</v>
          </cell>
          <cell r="L98">
            <v>124.607</v>
          </cell>
          <cell r="N98">
            <v>98.418999999999997</v>
          </cell>
          <cell r="O98">
            <v>124.607</v>
          </cell>
          <cell r="R98">
            <v>3.4479000000000002</v>
          </cell>
          <cell r="S98">
            <v>1.3496999999999999</v>
          </cell>
          <cell r="T98">
            <v>0.22520000000000001</v>
          </cell>
          <cell r="U98">
            <v>0.43709999999999999</v>
          </cell>
          <cell r="V98">
            <v>0.13969999999999999</v>
          </cell>
          <cell r="W98">
            <v>0.1578</v>
          </cell>
          <cell r="X98">
            <v>0.19719999999999999</v>
          </cell>
          <cell r="Y98">
            <v>5.9546000000000001</v>
          </cell>
          <cell r="AB98">
            <v>339.339</v>
          </cell>
          <cell r="AC98">
            <v>132.83600000000001</v>
          </cell>
          <cell r="AD98">
            <v>22.164000000000001</v>
          </cell>
          <cell r="AE98">
            <v>43.018999999999998</v>
          </cell>
          <cell r="AF98">
            <v>13.749000000000001</v>
          </cell>
          <cell r="AG98">
            <v>15.531000000000001</v>
          </cell>
          <cell r="AH98">
            <v>19.408000000000001</v>
          </cell>
          <cell r="AI98">
            <v>586.04599999999994</v>
          </cell>
          <cell r="AL98">
            <v>267.71899999999999</v>
          </cell>
          <cell r="AM98">
            <v>142.83000000000001</v>
          </cell>
          <cell r="AN98">
            <v>21.885999999999999</v>
          </cell>
          <cell r="AO98">
            <v>52.302999999999997</v>
          </cell>
          <cell r="AP98">
            <v>15.879</v>
          </cell>
          <cell r="AQ98">
            <v>18.622</v>
          </cell>
          <cell r="AR98">
            <v>17.637</v>
          </cell>
          <cell r="AS98">
            <v>536.87599999999998</v>
          </cell>
          <cell r="AU98">
            <v>0.95</v>
          </cell>
          <cell r="AX98">
            <v>254.333</v>
          </cell>
          <cell r="AY98">
            <v>135.68899999999999</v>
          </cell>
          <cell r="AZ98">
            <v>20.792000000000002</v>
          </cell>
          <cell r="BA98">
            <v>49.688000000000002</v>
          </cell>
          <cell r="BB98">
            <v>15.085000000000001</v>
          </cell>
          <cell r="BC98">
            <v>17.690999999999999</v>
          </cell>
          <cell r="BD98">
            <v>16.754999999999999</v>
          </cell>
          <cell r="BE98">
            <v>510.0329999999999</v>
          </cell>
          <cell r="BH98">
            <v>10.068</v>
          </cell>
          <cell r="BI98">
            <v>5.2140000000000004</v>
          </cell>
          <cell r="BJ98">
            <v>0.67300000000000004</v>
          </cell>
          <cell r="BK98">
            <v>1.669</v>
          </cell>
          <cell r="BL98">
            <v>0.437</v>
          </cell>
          <cell r="BM98">
            <v>0.51700000000000002</v>
          </cell>
          <cell r="BN98">
            <v>0.43099999999999999</v>
          </cell>
          <cell r="BO98">
            <v>19.009</v>
          </cell>
          <cell r="BR98">
            <v>17.760000000000002</v>
          </cell>
          <cell r="BS98">
            <v>13.077999999999999</v>
          </cell>
          <cell r="BT98">
            <v>2.181</v>
          </cell>
          <cell r="BU98">
            <v>5.4260000000000002</v>
          </cell>
          <cell r="BV98">
            <v>1.83</v>
          </cell>
          <cell r="BW98">
            <v>2.1459999999999999</v>
          </cell>
          <cell r="BX98">
            <v>2.0329999999999999</v>
          </cell>
          <cell r="BY98">
            <v>44.454000000000001</v>
          </cell>
          <cell r="CA98">
            <v>3.2389999999999999</v>
          </cell>
          <cell r="CB98">
            <v>3.3330000000000002</v>
          </cell>
          <cell r="CD98">
            <v>76.819999999999993</v>
          </cell>
          <cell r="CE98">
            <v>78.75</v>
          </cell>
          <cell r="CF98">
            <v>77.228999999999999</v>
          </cell>
          <cell r="CH98">
            <v>0.3</v>
          </cell>
          <cell r="CI98">
            <v>-37.380000000000003</v>
          </cell>
          <cell r="CQ98" t="str">
            <v>PriceTableDevonNGL</v>
          </cell>
        </row>
        <row r="99">
          <cell r="B99" t="str">
            <v>72-400-113</v>
          </cell>
          <cell r="C99" t="str">
            <v>Devon-GTH00086</v>
          </cell>
          <cell r="D99" t="str">
            <v>Smelley 2H</v>
          </cell>
          <cell r="E99">
            <v>58.354999999999997</v>
          </cell>
          <cell r="F99">
            <v>75.396000000000001</v>
          </cell>
          <cell r="G99">
            <v>26.949000000000002</v>
          </cell>
          <cell r="H99">
            <v>32.74</v>
          </cell>
          <cell r="K99">
            <v>85.304000000000002</v>
          </cell>
          <cell r="L99">
            <v>108.136</v>
          </cell>
          <cell r="N99">
            <v>85.304000000000002</v>
          </cell>
          <cell r="O99">
            <v>108.136</v>
          </cell>
          <cell r="R99">
            <v>3.3298999999999999</v>
          </cell>
          <cell r="S99">
            <v>1.2356</v>
          </cell>
          <cell r="T99">
            <v>0.26129999999999998</v>
          </cell>
          <cell r="U99">
            <v>0.41810000000000003</v>
          </cell>
          <cell r="V99">
            <v>0.15529999999999999</v>
          </cell>
          <cell r="W99">
            <v>0.15279999999999999</v>
          </cell>
          <cell r="X99">
            <v>0.27929999999999999</v>
          </cell>
          <cell r="Y99">
            <v>5.8323</v>
          </cell>
          <cell r="AB99">
            <v>284.05399999999997</v>
          </cell>
          <cell r="AC99">
            <v>105.402</v>
          </cell>
          <cell r="AD99">
            <v>22.29</v>
          </cell>
          <cell r="AE99">
            <v>35.665999999999997</v>
          </cell>
          <cell r="AF99">
            <v>13.247999999999999</v>
          </cell>
          <cell r="AG99">
            <v>13.034000000000001</v>
          </cell>
          <cell r="AH99">
            <v>23.824999999999999</v>
          </cell>
          <cell r="AI99">
            <v>497.51899999999995</v>
          </cell>
          <cell r="AL99">
            <v>224.102</v>
          </cell>
          <cell r="AM99">
            <v>113.33199999999999</v>
          </cell>
          <cell r="AN99">
            <v>22.01</v>
          </cell>
          <cell r="AO99">
            <v>43.363</v>
          </cell>
          <cell r="AP99">
            <v>15.3</v>
          </cell>
          <cell r="AQ99">
            <v>15.628</v>
          </cell>
          <cell r="AR99">
            <v>21.651</v>
          </cell>
          <cell r="AS99">
            <v>455.38599999999997</v>
          </cell>
          <cell r="AU99">
            <v>0.95</v>
          </cell>
          <cell r="AX99">
            <v>212.89699999999999</v>
          </cell>
          <cell r="AY99">
            <v>107.66500000000001</v>
          </cell>
          <cell r="AZ99">
            <v>20.91</v>
          </cell>
          <cell r="BA99">
            <v>41.195</v>
          </cell>
          <cell r="BB99">
            <v>14.535</v>
          </cell>
          <cell r="BC99">
            <v>14.847</v>
          </cell>
          <cell r="BD99">
            <v>20.568000000000001</v>
          </cell>
          <cell r="BE99">
            <v>432.61700000000002</v>
          </cell>
          <cell r="BH99">
            <v>8.4280000000000008</v>
          </cell>
          <cell r="BI99">
            <v>4.1369999999999996</v>
          </cell>
          <cell r="BJ99">
            <v>0.67600000000000005</v>
          </cell>
          <cell r="BK99">
            <v>1.383</v>
          </cell>
          <cell r="BL99">
            <v>0.42099999999999999</v>
          </cell>
          <cell r="BM99">
            <v>0.434</v>
          </cell>
          <cell r="BN99">
            <v>0.53</v>
          </cell>
          <cell r="BO99">
            <v>16.009</v>
          </cell>
          <cell r="BR99">
            <v>14.867000000000001</v>
          </cell>
          <cell r="BS99">
            <v>10.377000000000001</v>
          </cell>
          <cell r="BT99">
            <v>2.1930000000000001</v>
          </cell>
          <cell r="BU99">
            <v>4.4980000000000002</v>
          </cell>
          <cell r="BV99">
            <v>1.764</v>
          </cell>
          <cell r="BW99">
            <v>1.8009999999999999</v>
          </cell>
          <cell r="BX99">
            <v>2.496</v>
          </cell>
          <cell r="BY99">
            <v>37.996000000000009</v>
          </cell>
          <cell r="CA99">
            <v>2.8109999999999999</v>
          </cell>
          <cell r="CB99">
            <v>2.8919999999999999</v>
          </cell>
          <cell r="CD99">
            <v>67.24799999999999</v>
          </cell>
          <cell r="CE99">
            <v>68.938000000000002</v>
          </cell>
          <cell r="CF99">
            <v>67.605999999999995</v>
          </cell>
          <cell r="CH99">
            <v>0.3</v>
          </cell>
          <cell r="CI99">
            <v>-32.44</v>
          </cell>
          <cell r="CQ99" t="str">
            <v>PriceTableDevonNGL</v>
          </cell>
        </row>
        <row r="100">
          <cell r="B100" t="str">
            <v>72-400-115</v>
          </cell>
          <cell r="C100" t="str">
            <v>Devon-GTH00086</v>
          </cell>
          <cell r="D100" t="str">
            <v>Grogan Barbee B-1H</v>
          </cell>
          <cell r="E100">
            <v>4.3369999999999997</v>
          </cell>
          <cell r="F100">
            <v>5.4630000000000001</v>
          </cell>
          <cell r="G100">
            <v>2.0030000000000001</v>
          </cell>
          <cell r="H100">
            <v>2.3719999999999999</v>
          </cell>
          <cell r="K100">
            <v>6.34</v>
          </cell>
          <cell r="L100">
            <v>7.835</v>
          </cell>
          <cell r="N100">
            <v>6.34</v>
          </cell>
          <cell r="O100">
            <v>7.835</v>
          </cell>
          <cell r="R100">
            <v>3.3492000000000002</v>
          </cell>
          <cell r="S100">
            <v>1.2503</v>
          </cell>
          <cell r="T100">
            <v>0.18260000000000001</v>
          </cell>
          <cell r="U100">
            <v>0.3795</v>
          </cell>
          <cell r="V100">
            <v>0.1075</v>
          </cell>
          <cell r="W100">
            <v>0.11600000000000001</v>
          </cell>
          <cell r="X100">
            <v>0.16539999999999999</v>
          </cell>
          <cell r="Y100">
            <v>5.5505000000000004</v>
          </cell>
          <cell r="AB100">
            <v>21.234000000000002</v>
          </cell>
          <cell r="AC100">
            <v>7.9269999999999996</v>
          </cell>
          <cell r="AD100">
            <v>1.1579999999999999</v>
          </cell>
          <cell r="AE100">
            <v>2.4060000000000001</v>
          </cell>
          <cell r="AF100">
            <v>0.68200000000000005</v>
          </cell>
          <cell r="AG100">
            <v>0.73499999999999999</v>
          </cell>
          <cell r="AH100">
            <v>1.0489999999999999</v>
          </cell>
          <cell r="AI100">
            <v>35.191000000000003</v>
          </cell>
          <cell r="AL100">
            <v>16.751999999999999</v>
          </cell>
          <cell r="AM100">
            <v>8.5229999999999997</v>
          </cell>
          <cell r="AN100">
            <v>1.143</v>
          </cell>
          <cell r="AO100">
            <v>2.9249999999999998</v>
          </cell>
          <cell r="AP100">
            <v>0.78800000000000003</v>
          </cell>
          <cell r="AQ100">
            <v>0.88100000000000001</v>
          </cell>
          <cell r="AR100">
            <v>0.95299999999999996</v>
          </cell>
          <cell r="AS100">
            <v>31.965</v>
          </cell>
          <cell r="AU100">
            <v>0.95</v>
          </cell>
          <cell r="AX100">
            <v>15.914</v>
          </cell>
          <cell r="AY100">
            <v>8.0969999999999995</v>
          </cell>
          <cell r="AZ100">
            <v>1.0860000000000001</v>
          </cell>
          <cell r="BA100">
            <v>2.7789999999999999</v>
          </cell>
          <cell r="BB100">
            <v>0.749</v>
          </cell>
          <cell r="BC100">
            <v>0.83699999999999997</v>
          </cell>
          <cell r="BD100">
            <v>0.90500000000000003</v>
          </cell>
          <cell r="BE100">
            <v>30.366999999999997</v>
          </cell>
          <cell r="BH100">
            <v>0.63</v>
          </cell>
          <cell r="BI100">
            <v>0.311</v>
          </cell>
          <cell r="BJ100">
            <v>3.5000000000000003E-2</v>
          </cell>
          <cell r="BK100">
            <v>9.2999999999999999E-2</v>
          </cell>
          <cell r="BL100">
            <v>2.1999999999999999E-2</v>
          </cell>
          <cell r="BM100">
            <v>2.4E-2</v>
          </cell>
          <cell r="BN100">
            <v>2.3E-2</v>
          </cell>
          <cell r="BO100">
            <v>1.1380000000000001</v>
          </cell>
          <cell r="BR100">
            <v>1.111</v>
          </cell>
          <cell r="BS100">
            <v>0.78</v>
          </cell>
          <cell r="BT100">
            <v>0.114</v>
          </cell>
          <cell r="BU100">
            <v>0.30299999999999999</v>
          </cell>
          <cell r="BV100">
            <v>9.0999999999999998E-2</v>
          </cell>
          <cell r="BW100">
            <v>0.10199999999999999</v>
          </cell>
          <cell r="BX100">
            <v>0.11</v>
          </cell>
          <cell r="BY100">
            <v>2.6109999999999998</v>
          </cell>
          <cell r="CA100">
            <v>0.20399999999999999</v>
          </cell>
          <cell r="CB100">
            <v>0.21</v>
          </cell>
          <cell r="CD100">
            <v>5.0140000000000002</v>
          </cell>
          <cell r="CE100">
            <v>5.14</v>
          </cell>
          <cell r="CF100">
            <v>5.0410000000000004</v>
          </cell>
          <cell r="CH100">
            <v>0.3</v>
          </cell>
          <cell r="CI100">
            <v>-2.35</v>
          </cell>
          <cell r="CQ100" t="str">
            <v>PriceTableDevonNGL</v>
          </cell>
        </row>
        <row r="101">
          <cell r="B101" t="str">
            <v>72-400-116</v>
          </cell>
          <cell r="C101" t="str">
            <v>Devon-GTH00086</v>
          </cell>
          <cell r="D101" t="str">
            <v>Hedrick Burns 1H</v>
          </cell>
          <cell r="E101">
            <v>4.7629999999999999</v>
          </cell>
          <cell r="F101">
            <v>6.11</v>
          </cell>
          <cell r="G101">
            <v>2.2000000000000002</v>
          </cell>
          <cell r="H101">
            <v>2.653</v>
          </cell>
          <cell r="K101">
            <v>6.9630000000000001</v>
          </cell>
          <cell r="L101">
            <v>8.7629999999999999</v>
          </cell>
          <cell r="N101">
            <v>6.9630000000000001</v>
          </cell>
          <cell r="O101">
            <v>8.7629999999999999</v>
          </cell>
          <cell r="R101">
            <v>3.1110000000000002</v>
          </cell>
          <cell r="S101">
            <v>1.1606000000000001</v>
          </cell>
          <cell r="T101">
            <v>0.23699999999999999</v>
          </cell>
          <cell r="U101">
            <v>0.38179999999999997</v>
          </cell>
          <cell r="V101">
            <v>0.1346</v>
          </cell>
          <cell r="W101">
            <v>0.1384</v>
          </cell>
          <cell r="X101">
            <v>0.1966</v>
          </cell>
          <cell r="Y101">
            <v>5.36</v>
          </cell>
          <cell r="AB101">
            <v>21.661999999999999</v>
          </cell>
          <cell r="AC101">
            <v>8.0809999999999995</v>
          </cell>
          <cell r="AD101">
            <v>1.65</v>
          </cell>
          <cell r="AE101">
            <v>2.6579999999999999</v>
          </cell>
          <cell r="AF101">
            <v>0.93700000000000006</v>
          </cell>
          <cell r="AG101">
            <v>0.96399999999999997</v>
          </cell>
          <cell r="AH101">
            <v>1.369</v>
          </cell>
          <cell r="AI101">
            <v>37.320999999999991</v>
          </cell>
          <cell r="AL101">
            <v>17.09</v>
          </cell>
          <cell r="AM101">
            <v>8.6890000000000001</v>
          </cell>
          <cell r="AN101">
            <v>1.629</v>
          </cell>
          <cell r="AO101">
            <v>3.2320000000000002</v>
          </cell>
          <cell r="AP101">
            <v>1.0820000000000001</v>
          </cell>
          <cell r="AQ101">
            <v>1.1559999999999999</v>
          </cell>
          <cell r="AR101">
            <v>1.244</v>
          </cell>
          <cell r="AS101">
            <v>34.122</v>
          </cell>
          <cell r="AU101">
            <v>0.95</v>
          </cell>
          <cell r="AX101">
            <v>16.236000000000001</v>
          </cell>
          <cell r="AY101">
            <v>8.2550000000000008</v>
          </cell>
          <cell r="AZ101">
            <v>1.548</v>
          </cell>
          <cell r="BA101">
            <v>3.07</v>
          </cell>
          <cell r="BB101">
            <v>1.028</v>
          </cell>
          <cell r="BC101">
            <v>1.0980000000000001</v>
          </cell>
          <cell r="BD101">
            <v>1.1819999999999999</v>
          </cell>
          <cell r="BE101">
            <v>32.417000000000002</v>
          </cell>
          <cell r="BH101">
            <v>0.64300000000000002</v>
          </cell>
          <cell r="BI101">
            <v>0.317</v>
          </cell>
          <cell r="BJ101">
            <v>0.05</v>
          </cell>
          <cell r="BK101">
            <v>0.10299999999999999</v>
          </cell>
          <cell r="BL101">
            <v>0.03</v>
          </cell>
          <cell r="BM101">
            <v>3.2000000000000001E-2</v>
          </cell>
          <cell r="BN101">
            <v>0.03</v>
          </cell>
          <cell r="BO101">
            <v>1.2050000000000001</v>
          </cell>
          <cell r="BR101">
            <v>1.1339999999999999</v>
          </cell>
          <cell r="BS101">
            <v>0.79600000000000004</v>
          </cell>
          <cell r="BT101">
            <v>0.16200000000000001</v>
          </cell>
          <cell r="BU101">
            <v>0.33500000000000002</v>
          </cell>
          <cell r="BV101">
            <v>0.125</v>
          </cell>
          <cell r="BW101">
            <v>0.13300000000000001</v>
          </cell>
          <cell r="BX101">
            <v>0.14299999999999999</v>
          </cell>
          <cell r="BY101">
            <v>2.8279999999999998</v>
          </cell>
          <cell r="CA101">
            <v>0.22700000000000001</v>
          </cell>
          <cell r="CB101">
            <v>0.23400000000000001</v>
          </cell>
          <cell r="CD101">
            <v>5.7010000000000005</v>
          </cell>
          <cell r="CE101">
            <v>5.8440000000000003</v>
          </cell>
          <cell r="CF101">
            <v>5.7309999999999999</v>
          </cell>
          <cell r="CH101">
            <v>0.3</v>
          </cell>
          <cell r="CI101">
            <v>-2.63</v>
          </cell>
          <cell r="CQ101" t="str">
            <v>PriceTableDevonNGL</v>
          </cell>
        </row>
        <row r="102">
          <cell r="B102" t="str">
            <v>72-400-117</v>
          </cell>
          <cell r="C102" t="str">
            <v>Devon-GTH00086</v>
          </cell>
          <cell r="D102" t="str">
            <v>Morris Robertson 1H</v>
          </cell>
          <cell r="E102">
            <v>36.143999999999998</v>
          </cell>
          <cell r="F102">
            <v>45.737000000000002</v>
          </cell>
          <cell r="G102">
            <v>16.692</v>
          </cell>
          <cell r="H102">
            <v>19.861000000000001</v>
          </cell>
          <cell r="K102">
            <v>52.835999999999999</v>
          </cell>
          <cell r="L102">
            <v>65.597999999999999</v>
          </cell>
          <cell r="N102">
            <v>52.835999999999999</v>
          </cell>
          <cell r="O102">
            <v>65.597999999999999</v>
          </cell>
          <cell r="R102">
            <v>3.2208000000000001</v>
          </cell>
          <cell r="S102">
            <v>1.1224000000000001</v>
          </cell>
          <cell r="T102">
            <v>0.2218</v>
          </cell>
          <cell r="U102">
            <v>0.35160000000000002</v>
          </cell>
          <cell r="V102">
            <v>0.12470000000000001</v>
          </cell>
          <cell r="W102">
            <v>0.1239</v>
          </cell>
          <cell r="X102">
            <v>0.22750000000000001</v>
          </cell>
          <cell r="Y102">
            <v>5.3926999999999996</v>
          </cell>
          <cell r="AB102">
            <v>170.17400000000001</v>
          </cell>
          <cell r="AC102">
            <v>59.302999999999997</v>
          </cell>
          <cell r="AD102">
            <v>11.718999999999999</v>
          </cell>
          <cell r="AE102">
            <v>18.577000000000002</v>
          </cell>
          <cell r="AF102">
            <v>6.5890000000000004</v>
          </cell>
          <cell r="AG102">
            <v>6.5460000000000003</v>
          </cell>
          <cell r="AH102">
            <v>12.02</v>
          </cell>
          <cell r="AI102">
            <v>284.928</v>
          </cell>
          <cell r="AL102">
            <v>134.25800000000001</v>
          </cell>
          <cell r="AM102">
            <v>63.765000000000001</v>
          </cell>
          <cell r="AN102">
            <v>11.571999999999999</v>
          </cell>
          <cell r="AO102">
            <v>22.585999999999999</v>
          </cell>
          <cell r="AP102">
            <v>7.61</v>
          </cell>
          <cell r="AQ102">
            <v>7.8490000000000002</v>
          </cell>
          <cell r="AR102">
            <v>10.923</v>
          </cell>
          <cell r="AS102">
            <v>258.56300000000005</v>
          </cell>
          <cell r="AU102">
            <v>0.95</v>
          </cell>
          <cell r="AX102">
            <v>127.545</v>
          </cell>
          <cell r="AY102">
            <v>60.576999999999998</v>
          </cell>
          <cell r="AZ102">
            <v>10.993</v>
          </cell>
          <cell r="BA102">
            <v>21.457000000000001</v>
          </cell>
          <cell r="BB102">
            <v>7.23</v>
          </cell>
          <cell r="BC102">
            <v>7.4569999999999999</v>
          </cell>
          <cell r="BD102">
            <v>10.377000000000001</v>
          </cell>
          <cell r="BE102">
            <v>245.636</v>
          </cell>
          <cell r="BH102">
            <v>5.0490000000000004</v>
          </cell>
          <cell r="BI102">
            <v>2.3279999999999998</v>
          </cell>
          <cell r="BJ102">
            <v>0.35599999999999998</v>
          </cell>
          <cell r="BK102">
            <v>0.72099999999999997</v>
          </cell>
          <cell r="BL102">
            <v>0.20899999999999999</v>
          </cell>
          <cell r="BM102">
            <v>0.218</v>
          </cell>
          <cell r="BN102">
            <v>0.26700000000000002</v>
          </cell>
          <cell r="BO102">
            <v>9.1479999999999997</v>
          </cell>
          <cell r="BR102">
            <v>8.907</v>
          </cell>
          <cell r="BS102">
            <v>5.8390000000000004</v>
          </cell>
          <cell r="BT102">
            <v>1.153</v>
          </cell>
          <cell r="BU102">
            <v>2.343</v>
          </cell>
          <cell r="BV102">
            <v>0.877</v>
          </cell>
          <cell r="BW102">
            <v>0.90500000000000003</v>
          </cell>
          <cell r="BX102">
            <v>1.2589999999999999</v>
          </cell>
          <cell r="BY102">
            <v>21.283000000000001</v>
          </cell>
          <cell r="CA102">
            <v>1.706</v>
          </cell>
          <cell r="CB102">
            <v>1.7549999999999999</v>
          </cell>
          <cell r="CD102">
            <v>42.559999999999995</v>
          </cell>
          <cell r="CE102">
            <v>43.628999999999998</v>
          </cell>
          <cell r="CF102">
            <v>42.786000000000001</v>
          </cell>
          <cell r="CH102">
            <v>0.3</v>
          </cell>
          <cell r="CI102">
            <v>-19.68</v>
          </cell>
          <cell r="CQ102" t="str">
            <v>PriceTableDevonNGL</v>
          </cell>
        </row>
        <row r="103">
          <cell r="B103" t="str">
            <v>72-400-118</v>
          </cell>
          <cell r="C103" t="str">
            <v>Devon-GTH00086</v>
          </cell>
          <cell r="D103" t="str">
            <v>Gravelco GU 1H</v>
          </cell>
          <cell r="E103">
            <v>157.44200000000001</v>
          </cell>
          <cell r="F103">
            <v>197.97800000000001</v>
          </cell>
          <cell r="G103">
            <v>72.709000000000003</v>
          </cell>
          <cell r="H103">
            <v>85.971000000000004</v>
          </cell>
          <cell r="K103">
            <v>230.15100000000001</v>
          </cell>
          <cell r="L103">
            <v>283.94900000000001</v>
          </cell>
          <cell r="N103">
            <v>230.15100000000001</v>
          </cell>
          <cell r="O103">
            <v>283.94900000000001</v>
          </cell>
          <cell r="R103">
            <v>3.2141999999999999</v>
          </cell>
          <cell r="S103">
            <v>1.0991</v>
          </cell>
          <cell r="T103">
            <v>0.2276</v>
          </cell>
          <cell r="U103">
            <v>0.34620000000000001</v>
          </cell>
          <cell r="V103">
            <v>0.1205</v>
          </cell>
          <cell r="W103">
            <v>0.11269999999999999</v>
          </cell>
          <cell r="X103">
            <v>0.19719999999999999</v>
          </cell>
          <cell r="Y103">
            <v>5.3174999999999999</v>
          </cell>
          <cell r="AB103">
            <v>739.75099999999998</v>
          </cell>
          <cell r="AC103">
            <v>252.959</v>
          </cell>
          <cell r="AD103">
            <v>52.381999999999998</v>
          </cell>
          <cell r="AE103">
            <v>79.677999999999997</v>
          </cell>
          <cell r="AF103">
            <v>27.733000000000001</v>
          </cell>
          <cell r="AG103">
            <v>25.937999999999999</v>
          </cell>
          <cell r="AH103">
            <v>45.386000000000003</v>
          </cell>
          <cell r="AI103">
            <v>1223.827</v>
          </cell>
          <cell r="AL103">
            <v>583.62099999999998</v>
          </cell>
          <cell r="AM103">
            <v>271.99099999999999</v>
          </cell>
          <cell r="AN103">
            <v>51.725000000000001</v>
          </cell>
          <cell r="AO103">
            <v>96.873000000000005</v>
          </cell>
          <cell r="AP103">
            <v>32.029000000000003</v>
          </cell>
          <cell r="AQ103">
            <v>31.1</v>
          </cell>
          <cell r="AR103">
            <v>41.244999999999997</v>
          </cell>
          <cell r="AS103">
            <v>1108.5839999999998</v>
          </cell>
          <cell r="AU103">
            <v>0.95</v>
          </cell>
          <cell r="AX103">
            <v>554.44000000000005</v>
          </cell>
          <cell r="AY103">
            <v>258.39100000000002</v>
          </cell>
          <cell r="AZ103">
            <v>49.139000000000003</v>
          </cell>
          <cell r="BA103">
            <v>92.028999999999996</v>
          </cell>
          <cell r="BB103">
            <v>30.428000000000001</v>
          </cell>
          <cell r="BC103">
            <v>29.545000000000002</v>
          </cell>
          <cell r="BD103">
            <v>39.183</v>
          </cell>
          <cell r="BE103">
            <v>1053.1550000000002</v>
          </cell>
          <cell r="BH103">
            <v>21.946999999999999</v>
          </cell>
          <cell r="BI103">
            <v>9.9290000000000003</v>
          </cell>
          <cell r="BJ103">
            <v>1.59</v>
          </cell>
          <cell r="BK103">
            <v>3.09</v>
          </cell>
          <cell r="BL103">
            <v>0.88100000000000001</v>
          </cell>
          <cell r="BM103">
            <v>0.86299999999999999</v>
          </cell>
          <cell r="BN103">
            <v>1.0089999999999999</v>
          </cell>
          <cell r="BO103">
            <v>39.308999999999997</v>
          </cell>
          <cell r="BR103">
            <v>38.716999999999999</v>
          </cell>
          <cell r="BS103">
            <v>24.904</v>
          </cell>
          <cell r="BT103">
            <v>5.1529999999999996</v>
          </cell>
          <cell r="BU103">
            <v>10.050000000000001</v>
          </cell>
          <cell r="BV103">
            <v>3.6920000000000002</v>
          </cell>
          <cell r="BW103">
            <v>3.585</v>
          </cell>
          <cell r="BX103">
            <v>4.7539999999999996</v>
          </cell>
          <cell r="BY103">
            <v>90.85499999999999</v>
          </cell>
          <cell r="CA103">
            <v>7.3810000000000002</v>
          </cell>
          <cell r="CB103">
            <v>7.5949999999999998</v>
          </cell>
          <cell r="CD103">
            <v>185.49900000000002</v>
          </cell>
          <cell r="CE103">
            <v>190.16</v>
          </cell>
          <cell r="CF103">
            <v>186.48599999999999</v>
          </cell>
          <cell r="CH103">
            <v>0.3</v>
          </cell>
          <cell r="CI103">
            <v>-85.18</v>
          </cell>
          <cell r="CQ103" t="str">
            <v>PriceTableDevonNGL</v>
          </cell>
        </row>
        <row r="104">
          <cell r="B104" t="str">
            <v>72-400-120</v>
          </cell>
          <cell r="C104" t="str">
            <v>Devon-GTH00086</v>
          </cell>
          <cell r="D104" t="str">
            <v>Hendrick-Stoker</v>
          </cell>
          <cell r="E104">
            <v>168.83699999999999</v>
          </cell>
          <cell r="F104">
            <v>215.684</v>
          </cell>
          <cell r="G104">
            <v>77.971000000000004</v>
          </cell>
          <cell r="H104">
            <v>93.66</v>
          </cell>
          <cell r="K104">
            <v>246.80799999999999</v>
          </cell>
          <cell r="L104">
            <v>309.34399999999999</v>
          </cell>
          <cell r="N104">
            <v>246.80799999999999</v>
          </cell>
          <cell r="O104">
            <v>309.34399999999999</v>
          </cell>
          <cell r="R104">
            <v>3.2570999999999999</v>
          </cell>
          <cell r="S104">
            <v>1.2286999999999999</v>
          </cell>
          <cell r="T104">
            <v>0.2326</v>
          </cell>
          <cell r="U104">
            <v>0.39810000000000001</v>
          </cell>
          <cell r="V104">
            <v>0.1231</v>
          </cell>
          <cell r="W104">
            <v>0.13669999999999999</v>
          </cell>
          <cell r="X104">
            <v>0.22789999999999999</v>
          </cell>
          <cell r="Y104">
            <v>5.6041999999999996</v>
          </cell>
          <cell r="AB104">
            <v>803.87800000000004</v>
          </cell>
          <cell r="AC104">
            <v>303.25299999999999</v>
          </cell>
          <cell r="AD104">
            <v>57.408000000000001</v>
          </cell>
          <cell r="AE104">
            <v>98.254000000000005</v>
          </cell>
          <cell r="AF104">
            <v>30.382000000000001</v>
          </cell>
          <cell r="AG104">
            <v>33.738999999999997</v>
          </cell>
          <cell r="AH104">
            <v>56.247999999999998</v>
          </cell>
          <cell r="AI104">
            <v>1383.162</v>
          </cell>
          <cell r="AL104">
            <v>634.21400000000006</v>
          </cell>
          <cell r="AM104">
            <v>326.06900000000002</v>
          </cell>
          <cell r="AN104">
            <v>56.688000000000002</v>
          </cell>
          <cell r="AO104">
            <v>119.458</v>
          </cell>
          <cell r="AP104">
            <v>35.088999999999999</v>
          </cell>
          <cell r="AQ104">
            <v>40.453000000000003</v>
          </cell>
          <cell r="AR104">
            <v>51.116</v>
          </cell>
          <cell r="AS104">
            <v>1263.087</v>
          </cell>
          <cell r="AU104">
            <v>0.95</v>
          </cell>
          <cell r="AX104">
            <v>602.50300000000004</v>
          </cell>
          <cell r="AY104">
            <v>309.76600000000002</v>
          </cell>
          <cell r="AZ104">
            <v>53.853999999999999</v>
          </cell>
          <cell r="BA104">
            <v>113.485</v>
          </cell>
          <cell r="BB104">
            <v>33.335000000000001</v>
          </cell>
          <cell r="BC104">
            <v>38.43</v>
          </cell>
          <cell r="BD104">
            <v>48.56</v>
          </cell>
          <cell r="BE104">
            <v>1199.933</v>
          </cell>
          <cell r="BH104">
            <v>23.85</v>
          </cell>
          <cell r="BI104">
            <v>11.903</v>
          </cell>
          <cell r="BJ104">
            <v>1.742</v>
          </cell>
          <cell r="BK104">
            <v>3.8109999999999999</v>
          </cell>
          <cell r="BL104">
            <v>0.96499999999999997</v>
          </cell>
          <cell r="BM104">
            <v>1.1220000000000001</v>
          </cell>
          <cell r="BN104">
            <v>1.25</v>
          </cell>
          <cell r="BO104">
            <v>44.643000000000001</v>
          </cell>
          <cell r="BR104">
            <v>42.073999999999998</v>
          </cell>
          <cell r="BS104">
            <v>29.856000000000002</v>
          </cell>
          <cell r="BT104">
            <v>5.6479999999999997</v>
          </cell>
          <cell r="BU104">
            <v>12.393000000000001</v>
          </cell>
          <cell r="BV104">
            <v>4.0449999999999999</v>
          </cell>
          <cell r="BW104">
            <v>4.6630000000000003</v>
          </cell>
          <cell r="BX104">
            <v>5.8920000000000003</v>
          </cell>
          <cell r="BY104">
            <v>104.571</v>
          </cell>
          <cell r="CA104">
            <v>8.0410000000000004</v>
          </cell>
          <cell r="CB104">
            <v>8.2739999999999991</v>
          </cell>
          <cell r="CD104">
            <v>196.499</v>
          </cell>
          <cell r="CE104">
            <v>201.43600000000001</v>
          </cell>
          <cell r="CF104">
            <v>197.54400000000001</v>
          </cell>
          <cell r="CH104">
            <v>0.3</v>
          </cell>
          <cell r="CI104">
            <v>-92.8</v>
          </cell>
          <cell r="CQ104" t="str">
            <v>PriceTableDevonNGL</v>
          </cell>
        </row>
        <row r="105">
          <cell r="B105" t="str">
            <v>72-400-131</v>
          </cell>
          <cell r="C105" t="str">
            <v>Devon-GTH00086</v>
          </cell>
          <cell r="D105" t="str">
            <v>Brite 2H</v>
          </cell>
          <cell r="E105">
            <v>0</v>
          </cell>
          <cell r="F105">
            <v>0</v>
          </cell>
          <cell r="G105">
            <v>0</v>
          </cell>
          <cell r="H105">
            <v>0</v>
          </cell>
          <cell r="K105">
            <v>0</v>
          </cell>
          <cell r="L105">
            <v>0</v>
          </cell>
          <cell r="N105">
            <v>0</v>
          </cell>
          <cell r="O105">
            <v>0</v>
          </cell>
          <cell r="R105">
            <v>3.3271999999999999</v>
          </cell>
          <cell r="S105">
            <v>1.2264999999999999</v>
          </cell>
          <cell r="T105">
            <v>0.21390000000000001</v>
          </cell>
          <cell r="U105">
            <v>0.38990000000000002</v>
          </cell>
          <cell r="V105">
            <v>0.1288</v>
          </cell>
          <cell r="W105">
            <v>0.1396</v>
          </cell>
          <cell r="X105">
            <v>0.2291</v>
          </cell>
          <cell r="Y105">
            <v>5.6550000000000002</v>
          </cell>
          <cell r="AB105">
            <v>0</v>
          </cell>
          <cell r="AC105">
            <v>0</v>
          </cell>
          <cell r="AD105">
            <v>0</v>
          </cell>
          <cell r="AE105">
            <v>0</v>
          </cell>
          <cell r="AF105">
            <v>0</v>
          </cell>
          <cell r="AG105">
            <v>0</v>
          </cell>
          <cell r="AH105">
            <v>0</v>
          </cell>
          <cell r="AI105">
            <v>0</v>
          </cell>
          <cell r="AL105">
            <v>0</v>
          </cell>
          <cell r="AM105">
            <v>0</v>
          </cell>
          <cell r="AN105">
            <v>0</v>
          </cell>
          <cell r="AO105">
            <v>0</v>
          </cell>
          <cell r="AP105">
            <v>0</v>
          </cell>
          <cell r="AQ105">
            <v>0</v>
          </cell>
          <cell r="AR105">
            <v>0</v>
          </cell>
          <cell r="AS105">
            <v>0</v>
          </cell>
          <cell r="AU105">
            <v>0.95</v>
          </cell>
          <cell r="AX105">
            <v>0</v>
          </cell>
          <cell r="AY105">
            <v>0</v>
          </cell>
          <cell r="AZ105">
            <v>0</v>
          </cell>
          <cell r="BA105">
            <v>0</v>
          </cell>
          <cell r="BB105">
            <v>0</v>
          </cell>
          <cell r="BC105">
            <v>0</v>
          </cell>
          <cell r="BD105">
            <v>0</v>
          </cell>
          <cell r="BE105">
            <v>0</v>
          </cell>
          <cell r="BH105">
            <v>0</v>
          </cell>
          <cell r="BI105">
            <v>0</v>
          </cell>
          <cell r="BJ105">
            <v>0</v>
          </cell>
          <cell r="BK105">
            <v>0</v>
          </cell>
          <cell r="BL105">
            <v>0</v>
          </cell>
          <cell r="BM105">
            <v>0</v>
          </cell>
          <cell r="BN105">
            <v>0</v>
          </cell>
          <cell r="BO105">
            <v>0</v>
          </cell>
          <cell r="BR105">
            <v>0</v>
          </cell>
          <cell r="BS105">
            <v>0</v>
          </cell>
          <cell r="BT105">
            <v>0</v>
          </cell>
          <cell r="BU105">
            <v>0</v>
          </cell>
          <cell r="BV105">
            <v>0</v>
          </cell>
          <cell r="BW105">
            <v>0</v>
          </cell>
          <cell r="BX105">
            <v>0</v>
          </cell>
          <cell r="BY105">
            <v>0</v>
          </cell>
          <cell r="CA105">
            <v>0</v>
          </cell>
          <cell r="CB105">
            <v>0</v>
          </cell>
          <cell r="CD105">
            <v>0</v>
          </cell>
          <cell r="CE105">
            <v>0</v>
          </cell>
          <cell r="CF105">
            <v>0</v>
          </cell>
          <cell r="CH105">
            <v>0.3</v>
          </cell>
          <cell r="CI105">
            <v>0</v>
          </cell>
          <cell r="CQ105" t="str">
            <v>PriceTableDevonNGL</v>
          </cell>
        </row>
        <row r="106">
          <cell r="B106" t="str">
            <v>72-400-135</v>
          </cell>
          <cell r="C106" t="str">
            <v>Devon-GTH00086</v>
          </cell>
          <cell r="D106" t="str">
            <v>Woody Brothers</v>
          </cell>
          <cell r="E106">
            <v>95.286000000000001</v>
          </cell>
          <cell r="F106">
            <v>111.52200000000001</v>
          </cell>
          <cell r="G106">
            <v>44.003999999999998</v>
          </cell>
          <cell r="H106">
            <v>48.427999999999997</v>
          </cell>
          <cell r="K106">
            <v>139.29</v>
          </cell>
          <cell r="L106">
            <v>159.94999999999999</v>
          </cell>
          <cell r="N106">
            <v>139.29</v>
          </cell>
          <cell r="O106">
            <v>159.94999999999999</v>
          </cell>
          <cell r="R106">
            <v>2.4906000000000001</v>
          </cell>
          <cell r="S106">
            <v>0.65029999999999999</v>
          </cell>
          <cell r="T106">
            <v>0.14230000000000001</v>
          </cell>
          <cell r="U106">
            <v>0.1691</v>
          </cell>
          <cell r="V106">
            <v>6.5100000000000005E-2</v>
          </cell>
          <cell r="W106">
            <v>4.9799999999999997E-2</v>
          </cell>
          <cell r="X106">
            <v>0.1173</v>
          </cell>
          <cell r="Y106">
            <v>3.6844999999999999</v>
          </cell>
          <cell r="AB106">
            <v>346.916</v>
          </cell>
          <cell r="AC106">
            <v>90.58</v>
          </cell>
          <cell r="AD106">
            <v>19.821000000000002</v>
          </cell>
          <cell r="AE106">
            <v>23.553999999999998</v>
          </cell>
          <cell r="AF106">
            <v>9.0679999999999996</v>
          </cell>
          <cell r="AG106">
            <v>6.9370000000000003</v>
          </cell>
          <cell r="AH106">
            <v>16.338999999999999</v>
          </cell>
          <cell r="AI106">
            <v>513.21499999999992</v>
          </cell>
          <cell r="AL106">
            <v>273.697</v>
          </cell>
          <cell r="AM106">
            <v>97.394999999999996</v>
          </cell>
          <cell r="AN106">
            <v>19.571999999999999</v>
          </cell>
          <cell r="AO106">
            <v>28.637</v>
          </cell>
          <cell r="AP106">
            <v>10.473000000000001</v>
          </cell>
          <cell r="AQ106">
            <v>8.3170000000000002</v>
          </cell>
          <cell r="AR106">
            <v>14.848000000000001</v>
          </cell>
          <cell r="AS106">
            <v>452.93900000000002</v>
          </cell>
          <cell r="AU106">
            <v>0.95</v>
          </cell>
          <cell r="AX106">
            <v>260.012</v>
          </cell>
          <cell r="AY106">
            <v>92.525000000000006</v>
          </cell>
          <cell r="AZ106">
            <v>18.593</v>
          </cell>
          <cell r="BA106">
            <v>27.204999999999998</v>
          </cell>
          <cell r="BB106">
            <v>9.9489999999999998</v>
          </cell>
          <cell r="BC106">
            <v>7.9009999999999998</v>
          </cell>
          <cell r="BD106">
            <v>14.106</v>
          </cell>
          <cell r="BE106">
            <v>430.29100000000005</v>
          </cell>
          <cell r="BH106">
            <v>10.292999999999999</v>
          </cell>
          <cell r="BI106">
            <v>3.5550000000000002</v>
          </cell>
          <cell r="BJ106">
            <v>0.60199999999999998</v>
          </cell>
          <cell r="BK106">
            <v>0.91400000000000003</v>
          </cell>
          <cell r="BL106">
            <v>0.28799999999999998</v>
          </cell>
          <cell r="BM106">
            <v>0.23100000000000001</v>
          </cell>
          <cell r="BN106">
            <v>0.36299999999999999</v>
          </cell>
          <cell r="BO106">
            <v>16.245999999999999</v>
          </cell>
          <cell r="BR106">
            <v>18.157</v>
          </cell>
          <cell r="BS106">
            <v>8.9179999999999993</v>
          </cell>
          <cell r="BT106">
            <v>1.95</v>
          </cell>
          <cell r="BU106">
            <v>2.9710000000000001</v>
          </cell>
          <cell r="BV106">
            <v>1.2070000000000001</v>
          </cell>
          <cell r="BW106">
            <v>0.95899999999999996</v>
          </cell>
          <cell r="BX106">
            <v>1.7110000000000001</v>
          </cell>
          <cell r="BY106">
            <v>35.872999999999998</v>
          </cell>
          <cell r="CA106">
            <v>4.1580000000000004</v>
          </cell>
          <cell r="CB106">
            <v>4.2779999999999996</v>
          </cell>
          <cell r="CD106">
            <v>119.79899999999999</v>
          </cell>
          <cell r="CE106">
            <v>122.809</v>
          </cell>
          <cell r="CF106">
            <v>120.43600000000001</v>
          </cell>
          <cell r="CH106">
            <v>0.3</v>
          </cell>
          <cell r="CI106">
            <v>-47.99</v>
          </cell>
          <cell r="CQ106" t="str">
            <v>PriceTableDevonNGL</v>
          </cell>
        </row>
        <row r="107">
          <cell r="B107" t="str">
            <v>72-400-139</v>
          </cell>
          <cell r="C107" t="str">
            <v>Devon-GTH00086</v>
          </cell>
          <cell r="D107" t="str">
            <v>J Muriel Reese GU 1H</v>
          </cell>
          <cell r="E107">
            <v>0</v>
          </cell>
          <cell r="F107">
            <v>0</v>
          </cell>
          <cell r="G107">
            <v>0</v>
          </cell>
          <cell r="H107">
            <v>0</v>
          </cell>
          <cell r="K107">
            <v>0</v>
          </cell>
          <cell r="L107">
            <v>0</v>
          </cell>
          <cell r="N107">
            <v>0</v>
          </cell>
          <cell r="O107">
            <v>0</v>
          </cell>
          <cell r="R107">
            <v>2.1640000000000001</v>
          </cell>
          <cell r="S107">
            <v>0.53280000000000005</v>
          </cell>
          <cell r="T107">
            <v>0.13320000000000001</v>
          </cell>
          <cell r="U107">
            <v>0.12809999999999999</v>
          </cell>
          <cell r="V107">
            <v>5.21E-2</v>
          </cell>
          <cell r="W107">
            <v>3.32E-2</v>
          </cell>
          <cell r="X107">
            <v>0.1011</v>
          </cell>
          <cell r="Y107">
            <v>3.1444999999999999</v>
          </cell>
          <cell r="AB107">
            <v>0</v>
          </cell>
          <cell r="AC107">
            <v>0</v>
          </cell>
          <cell r="AD107">
            <v>0</v>
          </cell>
          <cell r="AE107">
            <v>0</v>
          </cell>
          <cell r="AF107">
            <v>0</v>
          </cell>
          <cell r="AG107">
            <v>0</v>
          </cell>
          <cell r="AH107">
            <v>0</v>
          </cell>
          <cell r="AI107">
            <v>0</v>
          </cell>
          <cell r="AL107">
            <v>0</v>
          </cell>
          <cell r="AM107">
            <v>0</v>
          </cell>
          <cell r="AN107">
            <v>0</v>
          </cell>
          <cell r="AO107">
            <v>0</v>
          </cell>
          <cell r="AP107">
            <v>0</v>
          </cell>
          <cell r="AQ107">
            <v>0</v>
          </cell>
          <cell r="AR107">
            <v>0</v>
          </cell>
          <cell r="AS107">
            <v>0</v>
          </cell>
          <cell r="AU107">
            <v>0.95</v>
          </cell>
          <cell r="AX107">
            <v>0</v>
          </cell>
          <cell r="AY107">
            <v>0</v>
          </cell>
          <cell r="AZ107">
            <v>0</v>
          </cell>
          <cell r="BA107">
            <v>0</v>
          </cell>
          <cell r="BB107">
            <v>0</v>
          </cell>
          <cell r="BC107">
            <v>0</v>
          </cell>
          <cell r="BD107">
            <v>0</v>
          </cell>
          <cell r="BE107">
            <v>0</v>
          </cell>
          <cell r="BH107">
            <v>0</v>
          </cell>
          <cell r="BI107">
            <v>0</v>
          </cell>
          <cell r="BJ107">
            <v>0</v>
          </cell>
          <cell r="BK107">
            <v>0</v>
          </cell>
          <cell r="BL107">
            <v>0</v>
          </cell>
          <cell r="BM107">
            <v>0</v>
          </cell>
          <cell r="BN107">
            <v>0</v>
          </cell>
          <cell r="BO107">
            <v>0</v>
          </cell>
          <cell r="BR107">
            <v>0</v>
          </cell>
          <cell r="BS107">
            <v>0</v>
          </cell>
          <cell r="BT107">
            <v>0</v>
          </cell>
          <cell r="BU107">
            <v>0</v>
          </cell>
          <cell r="BV107">
            <v>0</v>
          </cell>
          <cell r="BW107">
            <v>0</v>
          </cell>
          <cell r="BX107">
            <v>0</v>
          </cell>
          <cell r="BY107">
            <v>0</v>
          </cell>
          <cell r="CA107">
            <v>0</v>
          </cell>
          <cell r="CB107">
            <v>0</v>
          </cell>
          <cell r="CD107">
            <v>0</v>
          </cell>
          <cell r="CE107">
            <v>0</v>
          </cell>
          <cell r="CF107">
            <v>0</v>
          </cell>
          <cell r="CH107">
            <v>0.3</v>
          </cell>
          <cell r="CI107">
            <v>0</v>
          </cell>
          <cell r="CQ107" t="str">
            <v>PriceTableDevonNGL</v>
          </cell>
        </row>
        <row r="108">
          <cell r="B108" t="str">
            <v>72-400-141</v>
          </cell>
          <cell r="C108" t="str">
            <v>Devon-GTH00086</v>
          </cell>
          <cell r="D108" t="str">
            <v>Williams Campbell 1H</v>
          </cell>
          <cell r="E108">
            <v>35.378</v>
          </cell>
          <cell r="F108">
            <v>44.02</v>
          </cell>
          <cell r="G108">
            <v>16.338000000000001</v>
          </cell>
          <cell r="H108">
            <v>19.116</v>
          </cell>
          <cell r="K108">
            <v>51.716000000000001</v>
          </cell>
          <cell r="L108">
            <v>63.136000000000003</v>
          </cell>
          <cell r="N108">
            <v>51.716000000000001</v>
          </cell>
          <cell r="O108">
            <v>63.136000000000003</v>
          </cell>
          <cell r="R108">
            <v>3.0341999999999998</v>
          </cell>
          <cell r="S108">
            <v>1.0683</v>
          </cell>
          <cell r="T108">
            <v>0.22639999999999999</v>
          </cell>
          <cell r="U108">
            <v>0.3453</v>
          </cell>
          <cell r="V108">
            <v>0.1273</v>
          </cell>
          <cell r="W108">
            <v>0.12470000000000001</v>
          </cell>
          <cell r="X108">
            <v>0.22040000000000001</v>
          </cell>
          <cell r="Y108">
            <v>5.1466000000000003</v>
          </cell>
          <cell r="AB108">
            <v>156.917</v>
          </cell>
          <cell r="AC108">
            <v>55.247999999999998</v>
          </cell>
          <cell r="AD108">
            <v>11.709</v>
          </cell>
          <cell r="AE108">
            <v>17.858000000000001</v>
          </cell>
          <cell r="AF108">
            <v>6.5830000000000002</v>
          </cell>
          <cell r="AG108">
            <v>6.4489999999999998</v>
          </cell>
          <cell r="AH108">
            <v>11.398</v>
          </cell>
          <cell r="AI108">
            <v>266.16200000000003</v>
          </cell>
          <cell r="AL108">
            <v>123.79900000000001</v>
          </cell>
          <cell r="AM108">
            <v>59.405000000000001</v>
          </cell>
          <cell r="AN108">
            <v>11.561999999999999</v>
          </cell>
          <cell r="AO108">
            <v>21.712</v>
          </cell>
          <cell r="AP108">
            <v>7.6029999999999998</v>
          </cell>
          <cell r="AQ108">
            <v>7.7320000000000002</v>
          </cell>
          <cell r="AR108">
            <v>10.358000000000001</v>
          </cell>
          <cell r="AS108">
            <v>242.17100000000002</v>
          </cell>
          <cell r="AU108">
            <v>0.95</v>
          </cell>
          <cell r="AX108">
            <v>117.60899999999999</v>
          </cell>
          <cell r="AY108">
            <v>56.435000000000002</v>
          </cell>
          <cell r="AZ108">
            <v>10.984</v>
          </cell>
          <cell r="BA108">
            <v>20.626000000000001</v>
          </cell>
          <cell r="BB108">
            <v>7.2229999999999999</v>
          </cell>
          <cell r="BC108">
            <v>7.3449999999999998</v>
          </cell>
          <cell r="BD108">
            <v>9.84</v>
          </cell>
          <cell r="BE108">
            <v>230.06200000000001</v>
          </cell>
          <cell r="BH108">
            <v>4.6559999999999997</v>
          </cell>
          <cell r="BI108">
            <v>2.169</v>
          </cell>
          <cell r="BJ108">
            <v>0.35499999999999998</v>
          </cell>
          <cell r="BK108">
            <v>0.69299999999999995</v>
          </cell>
          <cell r="BL108">
            <v>0.20899999999999999</v>
          </cell>
          <cell r="BM108">
            <v>0.215</v>
          </cell>
          <cell r="BN108">
            <v>0.253</v>
          </cell>
          <cell r="BO108">
            <v>8.5499999999999989</v>
          </cell>
          <cell r="BR108">
            <v>8.2129999999999992</v>
          </cell>
          <cell r="BS108">
            <v>5.4390000000000001</v>
          </cell>
          <cell r="BT108">
            <v>1.1519999999999999</v>
          </cell>
          <cell r="BU108">
            <v>2.2519999999999998</v>
          </cell>
          <cell r="BV108">
            <v>0.876</v>
          </cell>
          <cell r="BW108">
            <v>0.89100000000000001</v>
          </cell>
          <cell r="BX108">
            <v>1.194</v>
          </cell>
          <cell r="BY108">
            <v>20.016999999999999</v>
          </cell>
          <cell r="CA108">
            <v>1.641</v>
          </cell>
          <cell r="CB108">
            <v>1.6890000000000001</v>
          </cell>
          <cell r="CD108">
            <v>41.43</v>
          </cell>
          <cell r="CE108">
            <v>42.470999999999997</v>
          </cell>
          <cell r="CF108">
            <v>41.65</v>
          </cell>
          <cell r="CH108">
            <v>0.3</v>
          </cell>
          <cell r="CI108">
            <v>-18.940000000000001</v>
          </cell>
          <cell r="CQ108" t="str">
            <v>PriceTableDevonNGL</v>
          </cell>
        </row>
        <row r="109">
          <cell r="B109" t="str">
            <v>72-400-144</v>
          </cell>
          <cell r="C109" t="str">
            <v>Devon-GTH00086</v>
          </cell>
          <cell r="D109" t="str">
            <v>Pickard 1H</v>
          </cell>
          <cell r="E109">
            <v>104.494</v>
          </cell>
          <cell r="F109">
            <v>134.55699999999999</v>
          </cell>
          <cell r="G109">
            <v>48.256999999999998</v>
          </cell>
          <cell r="H109">
            <v>58.430999999999997</v>
          </cell>
          <cell r="K109">
            <v>152.751</v>
          </cell>
          <cell r="L109">
            <v>192.988</v>
          </cell>
          <cell r="N109">
            <v>152.751</v>
          </cell>
          <cell r="O109">
            <v>192.988</v>
          </cell>
          <cell r="R109">
            <v>3.5148999999999999</v>
          </cell>
          <cell r="S109">
            <v>1.3922000000000001</v>
          </cell>
          <cell r="T109">
            <v>0.24390000000000001</v>
          </cell>
          <cell r="U109">
            <v>0.46289999999999998</v>
          </cell>
          <cell r="V109">
            <v>0.12570000000000001</v>
          </cell>
          <cell r="W109">
            <v>0.1229</v>
          </cell>
          <cell r="X109">
            <v>0.1434</v>
          </cell>
          <cell r="Y109">
            <v>6.0058999999999996</v>
          </cell>
          <cell r="AB109">
            <v>536.904</v>
          </cell>
          <cell r="AC109">
            <v>212.66</v>
          </cell>
          <cell r="AD109">
            <v>37.256</v>
          </cell>
          <cell r="AE109">
            <v>70.707999999999998</v>
          </cell>
          <cell r="AF109">
            <v>19.201000000000001</v>
          </cell>
          <cell r="AG109">
            <v>18.773</v>
          </cell>
          <cell r="AH109">
            <v>21.904</v>
          </cell>
          <cell r="AI109">
            <v>917.40599999999995</v>
          </cell>
          <cell r="AL109">
            <v>423.58699999999999</v>
          </cell>
          <cell r="AM109">
            <v>228.66</v>
          </cell>
          <cell r="AN109">
            <v>36.789000000000001</v>
          </cell>
          <cell r="AO109">
            <v>85.968000000000004</v>
          </cell>
          <cell r="AP109">
            <v>22.175999999999998</v>
          </cell>
          <cell r="AQ109">
            <v>22.509</v>
          </cell>
          <cell r="AR109">
            <v>19.905000000000001</v>
          </cell>
          <cell r="AS109">
            <v>839.59399999999994</v>
          </cell>
          <cell r="AU109">
            <v>0.95</v>
          </cell>
          <cell r="AX109">
            <v>402.40800000000002</v>
          </cell>
          <cell r="AY109">
            <v>217.227</v>
          </cell>
          <cell r="AZ109">
            <v>34.950000000000003</v>
          </cell>
          <cell r="BA109">
            <v>81.67</v>
          </cell>
          <cell r="BB109">
            <v>21.067</v>
          </cell>
          <cell r="BC109">
            <v>21.384</v>
          </cell>
          <cell r="BD109">
            <v>18.91</v>
          </cell>
          <cell r="BE109">
            <v>797.61599999999999</v>
          </cell>
          <cell r="BH109">
            <v>15.929</v>
          </cell>
          <cell r="BI109">
            <v>8.3469999999999995</v>
          </cell>
          <cell r="BJ109">
            <v>1.131</v>
          </cell>
          <cell r="BK109">
            <v>2.742</v>
          </cell>
          <cell r="BL109">
            <v>0.61</v>
          </cell>
          <cell r="BM109">
            <v>0.625</v>
          </cell>
          <cell r="BN109">
            <v>0.48699999999999999</v>
          </cell>
          <cell r="BO109">
            <v>29.870999999999999</v>
          </cell>
          <cell r="BR109">
            <v>28.100999999999999</v>
          </cell>
          <cell r="BS109">
            <v>20.937000000000001</v>
          </cell>
          <cell r="BT109">
            <v>3.665</v>
          </cell>
          <cell r="BU109">
            <v>8.9179999999999993</v>
          </cell>
          <cell r="BV109">
            <v>2.556</v>
          </cell>
          <cell r="BW109">
            <v>2.5939999999999999</v>
          </cell>
          <cell r="BX109">
            <v>2.294</v>
          </cell>
          <cell r="BY109">
            <v>69.064999999999984</v>
          </cell>
          <cell r="CA109">
            <v>5.0170000000000003</v>
          </cell>
          <cell r="CB109">
            <v>5.1619999999999999</v>
          </cell>
          <cell r="CD109">
            <v>118.76100000000001</v>
          </cell>
          <cell r="CE109">
            <v>121.745</v>
          </cell>
          <cell r="CF109">
            <v>119.393</v>
          </cell>
          <cell r="CH109">
            <v>0.3</v>
          </cell>
          <cell r="CI109">
            <v>-57.9</v>
          </cell>
          <cell r="CQ109" t="str">
            <v>PriceTableDevonNGL</v>
          </cell>
        </row>
        <row r="110">
          <cell r="B110" t="str">
            <v>72-400-146</v>
          </cell>
          <cell r="C110" t="str">
            <v>Devon-GTH00086</v>
          </cell>
          <cell r="D110" t="str">
            <v>Herschel Green 1H</v>
          </cell>
          <cell r="E110">
            <v>0</v>
          </cell>
          <cell r="F110">
            <v>0</v>
          </cell>
          <cell r="G110">
            <v>0</v>
          </cell>
          <cell r="H110">
            <v>0</v>
          </cell>
          <cell r="K110">
            <v>0</v>
          </cell>
          <cell r="L110">
            <v>0</v>
          </cell>
          <cell r="N110">
            <v>0</v>
          </cell>
          <cell r="O110">
            <v>0</v>
          </cell>
          <cell r="R110">
            <v>2.2591999999999999</v>
          </cell>
          <cell r="S110">
            <v>0.52180000000000004</v>
          </cell>
          <cell r="T110">
            <v>0.1226</v>
          </cell>
          <cell r="U110">
            <v>0.1203</v>
          </cell>
          <cell r="V110">
            <v>4.9700000000000001E-2</v>
          </cell>
          <cell r="W110">
            <v>3.04E-2</v>
          </cell>
          <cell r="X110">
            <v>0.1065</v>
          </cell>
          <cell r="Y110">
            <v>3.2105000000000001</v>
          </cell>
          <cell r="AB110">
            <v>0</v>
          </cell>
          <cell r="AC110">
            <v>0</v>
          </cell>
          <cell r="AD110">
            <v>0</v>
          </cell>
          <cell r="AE110">
            <v>0</v>
          </cell>
          <cell r="AF110">
            <v>0</v>
          </cell>
          <cell r="AG110">
            <v>0</v>
          </cell>
          <cell r="AH110">
            <v>0</v>
          </cell>
          <cell r="AI110">
            <v>0</v>
          </cell>
          <cell r="AL110">
            <v>0</v>
          </cell>
          <cell r="AM110">
            <v>0</v>
          </cell>
          <cell r="AN110">
            <v>0</v>
          </cell>
          <cell r="AO110">
            <v>0</v>
          </cell>
          <cell r="AP110">
            <v>0</v>
          </cell>
          <cell r="AQ110">
            <v>0</v>
          </cell>
          <cell r="AR110">
            <v>0</v>
          </cell>
          <cell r="AS110">
            <v>0</v>
          </cell>
          <cell r="AU110">
            <v>0.95</v>
          </cell>
          <cell r="AX110">
            <v>0</v>
          </cell>
          <cell r="AY110">
            <v>0</v>
          </cell>
          <cell r="AZ110">
            <v>0</v>
          </cell>
          <cell r="BA110">
            <v>0</v>
          </cell>
          <cell r="BB110">
            <v>0</v>
          </cell>
          <cell r="BC110">
            <v>0</v>
          </cell>
          <cell r="BD110">
            <v>0</v>
          </cell>
          <cell r="BE110">
            <v>0</v>
          </cell>
          <cell r="BH110">
            <v>0</v>
          </cell>
          <cell r="BI110">
            <v>0</v>
          </cell>
          <cell r="BJ110">
            <v>0</v>
          </cell>
          <cell r="BK110">
            <v>0</v>
          </cell>
          <cell r="BL110">
            <v>0</v>
          </cell>
          <cell r="BM110">
            <v>0</v>
          </cell>
          <cell r="BN110">
            <v>0</v>
          </cell>
          <cell r="BO110">
            <v>0</v>
          </cell>
          <cell r="BR110">
            <v>0</v>
          </cell>
          <cell r="BS110">
            <v>0</v>
          </cell>
          <cell r="BT110">
            <v>0</v>
          </cell>
          <cell r="BU110">
            <v>0</v>
          </cell>
          <cell r="BV110">
            <v>0</v>
          </cell>
          <cell r="BW110">
            <v>0</v>
          </cell>
          <cell r="BX110">
            <v>0</v>
          </cell>
          <cell r="BY110">
            <v>0</v>
          </cell>
          <cell r="CA110">
            <v>0</v>
          </cell>
          <cell r="CB110">
            <v>0</v>
          </cell>
          <cell r="CD110">
            <v>0</v>
          </cell>
          <cell r="CE110">
            <v>0</v>
          </cell>
          <cell r="CF110">
            <v>0</v>
          </cell>
          <cell r="CH110">
            <v>0.3</v>
          </cell>
          <cell r="CI110">
            <v>0</v>
          </cell>
          <cell r="CQ110" t="str">
            <v>PriceTableDevonNGL</v>
          </cell>
        </row>
        <row r="111">
          <cell r="B111" t="str">
            <v>72-400-147</v>
          </cell>
          <cell r="C111" t="str">
            <v>Devon-GTH00086</v>
          </cell>
          <cell r="D111" t="str">
            <v>Bilderback Trust 1H</v>
          </cell>
          <cell r="E111">
            <v>129.83199999999999</v>
          </cell>
          <cell r="F111">
            <v>165.77699999999999</v>
          </cell>
          <cell r="G111">
            <v>59.957999999999998</v>
          </cell>
          <cell r="H111">
            <v>71.988</v>
          </cell>
          <cell r="K111">
            <v>189.79</v>
          </cell>
          <cell r="L111">
            <v>237.76499999999999</v>
          </cell>
          <cell r="N111">
            <v>189.79</v>
          </cell>
          <cell r="O111">
            <v>237.76499999999999</v>
          </cell>
          <cell r="R111">
            <v>3.4582999999999999</v>
          </cell>
          <cell r="S111">
            <v>1.2903</v>
          </cell>
          <cell r="T111">
            <v>0.19439999999999999</v>
          </cell>
          <cell r="U111">
            <v>0.42949999999999999</v>
          </cell>
          <cell r="V111">
            <v>0.12280000000000001</v>
          </cell>
          <cell r="W111">
            <v>0.14449999999999999</v>
          </cell>
          <cell r="X111">
            <v>0.1464</v>
          </cell>
          <cell r="Y111">
            <v>5.7862</v>
          </cell>
          <cell r="AB111">
            <v>656.351</v>
          </cell>
          <cell r="AC111">
            <v>244.886</v>
          </cell>
          <cell r="AD111">
            <v>36.895000000000003</v>
          </cell>
          <cell r="AE111">
            <v>81.515000000000001</v>
          </cell>
          <cell r="AF111">
            <v>23.306000000000001</v>
          </cell>
          <cell r="AG111">
            <v>27.425000000000001</v>
          </cell>
          <cell r="AH111">
            <v>27.785</v>
          </cell>
          <cell r="AI111">
            <v>1098.163</v>
          </cell>
          <cell r="AL111">
            <v>517.82299999999998</v>
          </cell>
          <cell r="AM111">
            <v>263.31099999999998</v>
          </cell>
          <cell r="AN111">
            <v>36.432000000000002</v>
          </cell>
          <cell r="AO111">
            <v>99.106999999999999</v>
          </cell>
          <cell r="AP111">
            <v>26.917000000000002</v>
          </cell>
          <cell r="AQ111">
            <v>32.883000000000003</v>
          </cell>
          <cell r="AR111">
            <v>25.25</v>
          </cell>
          <cell r="AS111">
            <v>1001.7230000000001</v>
          </cell>
          <cell r="AU111">
            <v>0.95</v>
          </cell>
          <cell r="AX111">
            <v>491.93200000000002</v>
          </cell>
          <cell r="AY111">
            <v>250.14500000000001</v>
          </cell>
          <cell r="AZ111">
            <v>34.61</v>
          </cell>
          <cell r="BA111">
            <v>94.152000000000001</v>
          </cell>
          <cell r="BB111">
            <v>25.571000000000002</v>
          </cell>
          <cell r="BC111">
            <v>31.239000000000001</v>
          </cell>
          <cell r="BD111">
            <v>23.988</v>
          </cell>
          <cell r="BE111">
            <v>951.63700000000017</v>
          </cell>
          <cell r="BH111">
            <v>19.472999999999999</v>
          </cell>
          <cell r="BI111">
            <v>9.6120000000000001</v>
          </cell>
          <cell r="BJ111">
            <v>1.1200000000000001</v>
          </cell>
          <cell r="BK111">
            <v>3.1619999999999999</v>
          </cell>
          <cell r="BL111">
            <v>0.74</v>
          </cell>
          <cell r="BM111">
            <v>0.91200000000000003</v>
          </cell>
          <cell r="BN111">
            <v>0.61799999999999999</v>
          </cell>
          <cell r="BO111">
            <v>35.637000000000008</v>
          </cell>
          <cell r="BR111">
            <v>34.351999999999997</v>
          </cell>
          <cell r="BS111">
            <v>24.11</v>
          </cell>
          <cell r="BT111">
            <v>3.63</v>
          </cell>
          <cell r="BU111">
            <v>10.281000000000001</v>
          </cell>
          <cell r="BV111">
            <v>3.1030000000000002</v>
          </cell>
          <cell r="BW111">
            <v>3.79</v>
          </cell>
          <cell r="BX111">
            <v>2.91</v>
          </cell>
          <cell r="BY111">
            <v>82.176000000000002</v>
          </cell>
          <cell r="CA111">
            <v>6.18</v>
          </cell>
          <cell r="CB111">
            <v>6.359</v>
          </cell>
          <cell r="CD111">
            <v>149.22999999999999</v>
          </cell>
          <cell r="CE111">
            <v>152.97999999999999</v>
          </cell>
          <cell r="CF111">
            <v>150.02500000000001</v>
          </cell>
          <cell r="CH111">
            <v>0.3</v>
          </cell>
          <cell r="CI111">
            <v>-71.33</v>
          </cell>
          <cell r="CQ111" t="str">
            <v>PriceTableDevonNGL</v>
          </cell>
        </row>
        <row r="112">
          <cell r="B112" t="str">
            <v>72-400-148</v>
          </cell>
          <cell r="C112" t="str">
            <v>Devon-GTH00086</v>
          </cell>
          <cell r="D112" t="str">
            <v>Henry Maddux GU 4H</v>
          </cell>
          <cell r="E112">
            <v>101.639</v>
          </cell>
          <cell r="F112">
            <v>128.96</v>
          </cell>
          <cell r="G112">
            <v>46.938000000000002</v>
          </cell>
          <cell r="H112">
            <v>56.000999999999998</v>
          </cell>
          <cell r="K112">
            <v>148.577</v>
          </cell>
          <cell r="L112">
            <v>184.96100000000001</v>
          </cell>
          <cell r="N112">
            <v>148.577</v>
          </cell>
          <cell r="O112">
            <v>184.96100000000001</v>
          </cell>
          <cell r="R112">
            <v>3.2164999999999999</v>
          </cell>
          <cell r="S112">
            <v>1.2527999999999999</v>
          </cell>
          <cell r="T112">
            <v>0.18429999999999999</v>
          </cell>
          <cell r="U112">
            <v>0.39929999999999999</v>
          </cell>
          <cell r="V112">
            <v>0.11799999999999999</v>
          </cell>
          <cell r="W112">
            <v>0.1419</v>
          </cell>
          <cell r="X112">
            <v>0.28849999999999998</v>
          </cell>
          <cell r="Y112">
            <v>5.6013000000000002</v>
          </cell>
          <cell r="AB112">
            <v>477.89800000000002</v>
          </cell>
          <cell r="AC112">
            <v>186.137</v>
          </cell>
          <cell r="AD112">
            <v>27.382999999999999</v>
          </cell>
          <cell r="AE112">
            <v>59.326999999999998</v>
          </cell>
          <cell r="AF112">
            <v>17.532</v>
          </cell>
          <cell r="AG112">
            <v>21.082999999999998</v>
          </cell>
          <cell r="AH112">
            <v>42.863999999999997</v>
          </cell>
          <cell r="AI112">
            <v>832.22400000000016</v>
          </cell>
          <cell r="AL112">
            <v>377.03399999999999</v>
          </cell>
          <cell r="AM112">
            <v>200.14099999999999</v>
          </cell>
          <cell r="AN112">
            <v>27.04</v>
          </cell>
          <cell r="AO112">
            <v>72.13</v>
          </cell>
          <cell r="AP112">
            <v>20.248000000000001</v>
          </cell>
          <cell r="AQ112">
            <v>25.277999999999999</v>
          </cell>
          <cell r="AR112">
            <v>38.953000000000003</v>
          </cell>
          <cell r="AS112">
            <v>760.82399999999996</v>
          </cell>
          <cell r="AU112">
            <v>0.95</v>
          </cell>
          <cell r="AX112">
            <v>358.18200000000002</v>
          </cell>
          <cell r="AY112">
            <v>190.13399999999999</v>
          </cell>
          <cell r="AZ112">
            <v>25.687999999999999</v>
          </cell>
          <cell r="BA112">
            <v>68.524000000000001</v>
          </cell>
          <cell r="BB112">
            <v>19.236000000000001</v>
          </cell>
          <cell r="BC112">
            <v>24.013999999999999</v>
          </cell>
          <cell r="BD112">
            <v>37.005000000000003</v>
          </cell>
          <cell r="BE112">
            <v>722.78300000000002</v>
          </cell>
          <cell r="BH112">
            <v>14.179</v>
          </cell>
          <cell r="BI112">
            <v>7.306</v>
          </cell>
          <cell r="BJ112">
            <v>0.83099999999999996</v>
          </cell>
          <cell r="BK112">
            <v>2.3010000000000002</v>
          </cell>
          <cell r="BL112">
            <v>0.55700000000000005</v>
          </cell>
          <cell r="BM112">
            <v>0.70099999999999996</v>
          </cell>
          <cell r="BN112">
            <v>0.95299999999999996</v>
          </cell>
          <cell r="BO112">
            <v>26.827999999999996</v>
          </cell>
          <cell r="BR112">
            <v>25.012</v>
          </cell>
          <cell r="BS112">
            <v>18.326000000000001</v>
          </cell>
          <cell r="BT112">
            <v>2.694</v>
          </cell>
          <cell r="BU112">
            <v>7.4829999999999997</v>
          </cell>
          <cell r="BV112">
            <v>2.3340000000000001</v>
          </cell>
          <cell r="BW112">
            <v>2.9140000000000001</v>
          </cell>
          <cell r="BX112">
            <v>4.49</v>
          </cell>
          <cell r="BY112">
            <v>63.253000000000007</v>
          </cell>
          <cell r="CA112">
            <v>4.8079999999999998</v>
          </cell>
          <cell r="CB112">
            <v>4.9470000000000001</v>
          </cell>
          <cell r="CD112">
            <v>116.761</v>
          </cell>
          <cell r="CE112">
            <v>119.69499999999999</v>
          </cell>
          <cell r="CF112">
            <v>117.383</v>
          </cell>
          <cell r="CH112">
            <v>0.3</v>
          </cell>
          <cell r="CI112">
            <v>-55.49</v>
          </cell>
          <cell r="CQ112" t="str">
            <v>PriceTableDevonNGL</v>
          </cell>
        </row>
        <row r="113">
          <cell r="B113" t="str">
            <v>72-400-150</v>
          </cell>
          <cell r="C113" t="str">
            <v>Devon-GTH00086</v>
          </cell>
          <cell r="D113" t="str">
            <v>Geri Lavite GU  #1H</v>
          </cell>
          <cell r="E113">
            <v>0</v>
          </cell>
          <cell r="F113">
            <v>0</v>
          </cell>
          <cell r="G113">
            <v>0</v>
          </cell>
          <cell r="H113">
            <v>0</v>
          </cell>
          <cell r="K113">
            <v>0</v>
          </cell>
          <cell r="L113">
            <v>0</v>
          </cell>
          <cell r="N113">
            <v>0</v>
          </cell>
          <cell r="O113">
            <v>0</v>
          </cell>
          <cell r="R113">
            <v>2.9775999999999998</v>
          </cell>
          <cell r="S113">
            <v>1.1014999999999999</v>
          </cell>
          <cell r="T113">
            <v>0.2036</v>
          </cell>
          <cell r="U113">
            <v>0.36559999999999998</v>
          </cell>
          <cell r="V113">
            <v>0.12189999999999999</v>
          </cell>
          <cell r="W113">
            <v>0.13</v>
          </cell>
          <cell r="X113">
            <v>0.18079999999999999</v>
          </cell>
          <cell r="Y113">
            <v>5.0810000000000004</v>
          </cell>
          <cell r="AB113">
            <v>0</v>
          </cell>
          <cell r="AC113">
            <v>0</v>
          </cell>
          <cell r="AD113">
            <v>0</v>
          </cell>
          <cell r="AE113">
            <v>0</v>
          </cell>
          <cell r="AF113">
            <v>0</v>
          </cell>
          <cell r="AG113">
            <v>0</v>
          </cell>
          <cell r="AH113">
            <v>0</v>
          </cell>
          <cell r="AI113">
            <v>0</v>
          </cell>
          <cell r="AL113">
            <v>0</v>
          </cell>
          <cell r="AM113">
            <v>0</v>
          </cell>
          <cell r="AN113">
            <v>0</v>
          </cell>
          <cell r="AO113">
            <v>0</v>
          </cell>
          <cell r="AP113">
            <v>0</v>
          </cell>
          <cell r="AQ113">
            <v>0</v>
          </cell>
          <cell r="AR113">
            <v>0</v>
          </cell>
          <cell r="AS113">
            <v>0</v>
          </cell>
          <cell r="AU113">
            <v>0.95</v>
          </cell>
          <cell r="AX113">
            <v>0</v>
          </cell>
          <cell r="AY113">
            <v>0</v>
          </cell>
          <cell r="AZ113">
            <v>0</v>
          </cell>
          <cell r="BA113">
            <v>0</v>
          </cell>
          <cell r="BB113">
            <v>0</v>
          </cell>
          <cell r="BC113">
            <v>0</v>
          </cell>
          <cell r="BD113">
            <v>0</v>
          </cell>
          <cell r="BE113">
            <v>0</v>
          </cell>
          <cell r="BH113">
            <v>0</v>
          </cell>
          <cell r="BI113">
            <v>0</v>
          </cell>
          <cell r="BJ113">
            <v>0</v>
          </cell>
          <cell r="BK113">
            <v>0</v>
          </cell>
          <cell r="BL113">
            <v>0</v>
          </cell>
          <cell r="BM113">
            <v>0</v>
          </cell>
          <cell r="BN113">
            <v>0</v>
          </cell>
          <cell r="BO113">
            <v>0</v>
          </cell>
          <cell r="BR113">
            <v>0</v>
          </cell>
          <cell r="BS113">
            <v>0</v>
          </cell>
          <cell r="BT113">
            <v>0</v>
          </cell>
          <cell r="BU113">
            <v>0</v>
          </cell>
          <cell r="BV113">
            <v>0</v>
          </cell>
          <cell r="BW113">
            <v>0</v>
          </cell>
          <cell r="BX113">
            <v>0</v>
          </cell>
          <cell r="BY113">
            <v>0</v>
          </cell>
          <cell r="CA113">
            <v>0</v>
          </cell>
          <cell r="CB113">
            <v>0</v>
          </cell>
          <cell r="CD113">
            <v>0</v>
          </cell>
          <cell r="CE113">
            <v>0</v>
          </cell>
          <cell r="CF113">
            <v>0</v>
          </cell>
          <cell r="CH113">
            <v>0.3</v>
          </cell>
          <cell r="CI113">
            <v>0</v>
          </cell>
          <cell r="CQ113" t="str">
            <v>PriceTableDevonNGL</v>
          </cell>
        </row>
        <row r="114">
          <cell r="B114" t="str">
            <v>72-400-154</v>
          </cell>
          <cell r="C114" t="str">
            <v>Devon-GTH00086</v>
          </cell>
          <cell r="D114" t="str">
            <v>Lake Weatherford A1H</v>
          </cell>
          <cell r="E114">
            <v>64.835999999999999</v>
          </cell>
          <cell r="F114">
            <v>81.283000000000001</v>
          </cell>
          <cell r="G114">
            <v>29.942</v>
          </cell>
          <cell r="H114">
            <v>35.296999999999997</v>
          </cell>
          <cell r="K114">
            <v>94.777999999999992</v>
          </cell>
          <cell r="L114">
            <v>116.58</v>
          </cell>
          <cell r="N114">
            <v>94.777999999999992</v>
          </cell>
          <cell r="O114">
            <v>116.58</v>
          </cell>
          <cell r="R114">
            <v>3.0611999999999999</v>
          </cell>
          <cell r="S114">
            <v>1.0369999999999999</v>
          </cell>
          <cell r="T114">
            <v>0.21279999999999999</v>
          </cell>
          <cell r="U114">
            <v>0.32100000000000001</v>
          </cell>
          <cell r="V114">
            <v>0.1147</v>
          </cell>
          <cell r="W114">
            <v>0.1123</v>
          </cell>
          <cell r="X114">
            <v>0.25359999999999999</v>
          </cell>
          <cell r="Y114">
            <v>5.1125999999999996</v>
          </cell>
          <cell r="AB114">
            <v>290.13400000000001</v>
          </cell>
          <cell r="AC114">
            <v>98.284999999999997</v>
          </cell>
          <cell r="AD114">
            <v>20.169</v>
          </cell>
          <cell r="AE114">
            <v>30.423999999999999</v>
          </cell>
          <cell r="AF114">
            <v>10.871</v>
          </cell>
          <cell r="AG114">
            <v>10.644</v>
          </cell>
          <cell r="AH114">
            <v>24.036000000000001</v>
          </cell>
          <cell r="AI114">
            <v>484.56299999999993</v>
          </cell>
          <cell r="AL114">
            <v>228.899</v>
          </cell>
          <cell r="AM114">
            <v>105.68</v>
          </cell>
          <cell r="AN114">
            <v>19.916</v>
          </cell>
          <cell r="AO114">
            <v>36.99</v>
          </cell>
          <cell r="AP114">
            <v>12.555</v>
          </cell>
          <cell r="AQ114">
            <v>12.762</v>
          </cell>
          <cell r="AR114">
            <v>21.843</v>
          </cell>
          <cell r="AS114">
            <v>438.64500000000004</v>
          </cell>
          <cell r="AU114">
            <v>0.95</v>
          </cell>
          <cell r="AX114">
            <v>217.45400000000001</v>
          </cell>
          <cell r="AY114">
            <v>100.396</v>
          </cell>
          <cell r="AZ114">
            <v>18.920000000000002</v>
          </cell>
          <cell r="BA114">
            <v>35.140999999999998</v>
          </cell>
          <cell r="BB114">
            <v>11.927</v>
          </cell>
          <cell r="BC114">
            <v>12.124000000000001</v>
          </cell>
          <cell r="BD114">
            <v>20.751000000000001</v>
          </cell>
          <cell r="BE114">
            <v>416.71300000000008</v>
          </cell>
          <cell r="BH114">
            <v>8.6080000000000005</v>
          </cell>
          <cell r="BI114">
            <v>3.8580000000000001</v>
          </cell>
          <cell r="BJ114">
            <v>0.61199999999999999</v>
          </cell>
          <cell r="BK114">
            <v>1.18</v>
          </cell>
          <cell r="BL114">
            <v>0.34499999999999997</v>
          </cell>
          <cell r="BM114">
            <v>0.35399999999999998</v>
          </cell>
          <cell r="BN114">
            <v>0.53400000000000003</v>
          </cell>
          <cell r="BO114">
            <v>15.491000000000001</v>
          </cell>
          <cell r="BR114">
            <v>15.185</v>
          </cell>
          <cell r="BS114">
            <v>9.6760000000000002</v>
          </cell>
          <cell r="BT114">
            <v>1.984</v>
          </cell>
          <cell r="BU114">
            <v>3.8370000000000002</v>
          </cell>
          <cell r="BV114">
            <v>1.4470000000000001</v>
          </cell>
          <cell r="BW114">
            <v>1.4710000000000001</v>
          </cell>
          <cell r="BX114">
            <v>2.5179999999999998</v>
          </cell>
          <cell r="BY114">
            <v>36.117999999999995</v>
          </cell>
          <cell r="CA114">
            <v>3.03</v>
          </cell>
          <cell r="CB114">
            <v>3.1179999999999999</v>
          </cell>
          <cell r="CD114">
            <v>77.344000000000008</v>
          </cell>
          <cell r="CE114">
            <v>79.287000000000006</v>
          </cell>
          <cell r="CF114">
            <v>77.754999999999995</v>
          </cell>
          <cell r="CH114">
            <v>0.3</v>
          </cell>
          <cell r="CI114">
            <v>-34.97</v>
          </cell>
          <cell r="CQ114" t="str">
            <v>PriceTableDevonNGL</v>
          </cell>
        </row>
        <row r="115">
          <cell r="B115" t="str">
            <v>72-400-155</v>
          </cell>
          <cell r="C115" t="str">
            <v>Devon-GTH00086</v>
          </cell>
          <cell r="D115" t="str">
            <v>Bussey 2H</v>
          </cell>
          <cell r="E115">
            <v>1527.17</v>
          </cell>
          <cell r="F115">
            <v>1953.7139999999999</v>
          </cell>
          <cell r="G115">
            <v>705.26700000000005</v>
          </cell>
          <cell r="H115">
            <v>848.39400000000001</v>
          </cell>
          <cell r="K115">
            <v>2232.4369999999999</v>
          </cell>
          <cell r="L115">
            <v>2802.1080000000002</v>
          </cell>
          <cell r="N115">
            <v>2232.4369999999999</v>
          </cell>
          <cell r="O115">
            <v>2802.1080000000002</v>
          </cell>
          <cell r="R115">
            <v>3.399</v>
          </cell>
          <cell r="S115">
            <v>1.2715000000000001</v>
          </cell>
          <cell r="T115">
            <v>0.2142</v>
          </cell>
          <cell r="U115">
            <v>0.41199999999999998</v>
          </cell>
          <cell r="V115">
            <v>0.1255</v>
          </cell>
          <cell r="W115">
            <v>0.13139999999999999</v>
          </cell>
          <cell r="X115">
            <v>0.21809999999999999</v>
          </cell>
          <cell r="Y115">
            <v>5.7717000000000001</v>
          </cell>
          <cell r="AB115">
            <v>7588.0529999999999</v>
          </cell>
          <cell r="AC115">
            <v>2838.5439999999999</v>
          </cell>
          <cell r="AD115">
            <v>478.18799999999999</v>
          </cell>
          <cell r="AE115">
            <v>919.76400000000001</v>
          </cell>
          <cell r="AF115">
            <v>280.17099999999999</v>
          </cell>
          <cell r="AG115">
            <v>293.34199999999998</v>
          </cell>
          <cell r="AH115">
            <v>486.89499999999998</v>
          </cell>
          <cell r="AI115">
            <v>12884.957</v>
          </cell>
          <cell r="AL115">
            <v>5986.54</v>
          </cell>
          <cell r="AM115">
            <v>3052.1089999999999</v>
          </cell>
          <cell r="AN115">
            <v>472.19099999999997</v>
          </cell>
          <cell r="AO115">
            <v>1118.259</v>
          </cell>
          <cell r="AP115">
            <v>323.57499999999999</v>
          </cell>
          <cell r="AQ115">
            <v>351.71600000000001</v>
          </cell>
          <cell r="AR115">
            <v>442.46899999999999</v>
          </cell>
          <cell r="AS115">
            <v>11746.859</v>
          </cell>
          <cell r="AU115">
            <v>0.95</v>
          </cell>
          <cell r="AX115">
            <v>5687.2129999999997</v>
          </cell>
          <cell r="AY115">
            <v>2899.5039999999999</v>
          </cell>
          <cell r="AZ115">
            <v>448.58100000000002</v>
          </cell>
          <cell r="BA115">
            <v>1062.346</v>
          </cell>
          <cell r="BB115">
            <v>307.39600000000002</v>
          </cell>
          <cell r="BC115">
            <v>334.13</v>
          </cell>
          <cell r="BD115">
            <v>420.346</v>
          </cell>
          <cell r="BE115">
            <v>11159.516</v>
          </cell>
          <cell r="BH115">
            <v>225.12799999999999</v>
          </cell>
          <cell r="BI115">
            <v>111.41800000000001</v>
          </cell>
          <cell r="BJ115">
            <v>14.512</v>
          </cell>
          <cell r="BK115">
            <v>35.673000000000002</v>
          </cell>
          <cell r="BL115">
            <v>8.8979999999999997</v>
          </cell>
          <cell r="BM115">
            <v>9.7579999999999991</v>
          </cell>
          <cell r="BN115">
            <v>10.821</v>
          </cell>
          <cell r="BO115">
            <v>416.20800000000003</v>
          </cell>
          <cell r="BR115">
            <v>397.14699999999999</v>
          </cell>
          <cell r="BS115">
            <v>279.45999999999998</v>
          </cell>
          <cell r="BT115">
            <v>47.043999999999997</v>
          </cell>
          <cell r="BU115">
            <v>116.008</v>
          </cell>
          <cell r="BV115">
            <v>37.296999999999997</v>
          </cell>
          <cell r="BW115">
            <v>40.540999999999997</v>
          </cell>
          <cell r="BX115">
            <v>51.000999999999998</v>
          </cell>
          <cell r="BY115">
            <v>968.49800000000005</v>
          </cell>
          <cell r="CA115">
            <v>72.837999999999994</v>
          </cell>
          <cell r="CB115">
            <v>74.947999999999993</v>
          </cell>
          <cell r="CD115">
            <v>1758.662</v>
          </cell>
          <cell r="CE115">
            <v>1802.8520000000001</v>
          </cell>
          <cell r="CF115">
            <v>1768.0219999999999</v>
          </cell>
          <cell r="CH115">
            <v>0.3</v>
          </cell>
          <cell r="CI115">
            <v>-840.63</v>
          </cell>
          <cell r="CQ115" t="str">
            <v>PriceTableDevonNGL</v>
          </cell>
        </row>
        <row r="116">
          <cell r="B116" t="str">
            <v>72-400-157</v>
          </cell>
          <cell r="C116" t="str">
            <v>Devon-GTH00086</v>
          </cell>
          <cell r="D116" t="str">
            <v>Hendrick Stoker Burns SA 1H</v>
          </cell>
          <cell r="E116">
            <v>47.402000000000001</v>
          </cell>
          <cell r="F116">
            <v>59.896999999999998</v>
          </cell>
          <cell r="G116">
            <v>21.890999999999998</v>
          </cell>
          <cell r="H116">
            <v>26.01</v>
          </cell>
          <cell r="K116">
            <v>69.293000000000006</v>
          </cell>
          <cell r="L116">
            <v>85.906999999999996</v>
          </cell>
          <cell r="N116">
            <v>69.293000000000006</v>
          </cell>
          <cell r="O116">
            <v>85.906999999999996</v>
          </cell>
          <cell r="R116">
            <v>3.254</v>
          </cell>
          <cell r="S116">
            <v>1.1937</v>
          </cell>
          <cell r="T116">
            <v>0.22259999999999999</v>
          </cell>
          <cell r="U116">
            <v>0.37369999999999998</v>
          </cell>
          <cell r="V116">
            <v>0.1176</v>
          </cell>
          <cell r="W116">
            <v>0.11990000000000001</v>
          </cell>
          <cell r="X116">
            <v>0.1434</v>
          </cell>
          <cell r="Y116">
            <v>5.4249000000000001</v>
          </cell>
          <cell r="AB116">
            <v>225.47900000000001</v>
          </cell>
          <cell r="AC116">
            <v>82.715000000000003</v>
          </cell>
          <cell r="AD116">
            <v>15.425000000000001</v>
          </cell>
          <cell r="AE116">
            <v>25.895</v>
          </cell>
          <cell r="AF116">
            <v>8.1489999999999991</v>
          </cell>
          <cell r="AG116">
            <v>8.3079999999999998</v>
          </cell>
          <cell r="AH116">
            <v>9.9369999999999994</v>
          </cell>
          <cell r="AI116">
            <v>375.90800000000002</v>
          </cell>
          <cell r="AL116">
            <v>177.89</v>
          </cell>
          <cell r="AM116">
            <v>88.938000000000002</v>
          </cell>
          <cell r="AN116">
            <v>15.231999999999999</v>
          </cell>
          <cell r="AO116">
            <v>31.483000000000001</v>
          </cell>
          <cell r="AP116">
            <v>9.4109999999999996</v>
          </cell>
          <cell r="AQ116">
            <v>9.9610000000000003</v>
          </cell>
          <cell r="AR116">
            <v>9.0299999999999994</v>
          </cell>
          <cell r="AS116">
            <v>341.94499999999994</v>
          </cell>
          <cell r="AU116">
            <v>0.95</v>
          </cell>
          <cell r="AX116">
            <v>168.99600000000001</v>
          </cell>
          <cell r="AY116">
            <v>84.491</v>
          </cell>
          <cell r="AZ116">
            <v>14.47</v>
          </cell>
          <cell r="BA116">
            <v>29.908999999999999</v>
          </cell>
          <cell r="BB116">
            <v>8.94</v>
          </cell>
          <cell r="BC116">
            <v>9.4629999999999992</v>
          </cell>
          <cell r="BD116">
            <v>8.5790000000000006</v>
          </cell>
          <cell r="BE116">
            <v>324.84800000000007</v>
          </cell>
          <cell r="BH116">
            <v>6.69</v>
          </cell>
          <cell r="BI116">
            <v>3.2469999999999999</v>
          </cell>
          <cell r="BJ116">
            <v>0.46800000000000003</v>
          </cell>
          <cell r="BK116">
            <v>1.004</v>
          </cell>
          <cell r="BL116">
            <v>0.25900000000000001</v>
          </cell>
          <cell r="BM116">
            <v>0.27600000000000002</v>
          </cell>
          <cell r="BN116">
            <v>0.221</v>
          </cell>
          <cell r="BO116">
            <v>12.165000000000001</v>
          </cell>
          <cell r="BR116">
            <v>11.801</v>
          </cell>
          <cell r="BS116">
            <v>8.1430000000000007</v>
          </cell>
          <cell r="BT116">
            <v>1.518</v>
          </cell>
          <cell r="BU116">
            <v>3.266</v>
          </cell>
          <cell r="BV116">
            <v>1.085</v>
          </cell>
          <cell r="BW116">
            <v>1.1479999999999999</v>
          </cell>
          <cell r="BX116">
            <v>1.0409999999999999</v>
          </cell>
          <cell r="BY116">
            <v>28.002000000000002</v>
          </cell>
          <cell r="CA116">
            <v>2.2330000000000001</v>
          </cell>
          <cell r="CB116">
            <v>2.298</v>
          </cell>
          <cell r="CD116">
            <v>55.606999999999992</v>
          </cell>
          <cell r="CE116">
            <v>57.003999999999998</v>
          </cell>
          <cell r="CF116">
            <v>55.902999999999999</v>
          </cell>
          <cell r="CH116">
            <v>0.3</v>
          </cell>
          <cell r="CI116">
            <v>-25.77</v>
          </cell>
          <cell r="CQ116" t="str">
            <v>PriceTableDevonNGL</v>
          </cell>
        </row>
        <row r="117">
          <cell r="B117" t="str">
            <v>72-400-158</v>
          </cell>
          <cell r="C117" t="str">
            <v>Devon-GTH00086</v>
          </cell>
          <cell r="D117" t="str">
            <v>Hendrick Stoker Lavite SA 1H</v>
          </cell>
          <cell r="E117">
            <v>313.63400000000001</v>
          </cell>
          <cell r="F117">
            <v>403.00299999999999</v>
          </cell>
          <cell r="G117">
            <v>144.84</v>
          </cell>
          <cell r="H117">
            <v>175.00299999999999</v>
          </cell>
          <cell r="K117">
            <v>458.47400000000005</v>
          </cell>
          <cell r="L117">
            <v>578.00599999999997</v>
          </cell>
          <cell r="N117">
            <v>458.47400000000005</v>
          </cell>
          <cell r="O117">
            <v>578.00599999999997</v>
          </cell>
          <cell r="R117">
            <v>3.2608999999999999</v>
          </cell>
          <cell r="S117">
            <v>1.2154</v>
          </cell>
          <cell r="T117">
            <v>0.2316</v>
          </cell>
          <cell r="U117">
            <v>0.3992</v>
          </cell>
          <cell r="V117">
            <v>0.13550000000000001</v>
          </cell>
          <cell r="W117">
            <v>0.14680000000000001</v>
          </cell>
          <cell r="X117">
            <v>0.2908</v>
          </cell>
          <cell r="Y117">
            <v>5.6802000000000001</v>
          </cell>
          <cell r="AB117">
            <v>1495.038</v>
          </cell>
          <cell r="AC117">
            <v>557.22900000000004</v>
          </cell>
          <cell r="AD117">
            <v>106.18300000000001</v>
          </cell>
          <cell r="AE117">
            <v>183.023</v>
          </cell>
          <cell r="AF117">
            <v>62.122999999999998</v>
          </cell>
          <cell r="AG117">
            <v>67.304000000000002</v>
          </cell>
          <cell r="AH117">
            <v>133.32400000000001</v>
          </cell>
          <cell r="AI117">
            <v>2604.2240000000002</v>
          </cell>
          <cell r="AL117">
            <v>1179.499</v>
          </cell>
          <cell r="AM117">
            <v>599.15300000000002</v>
          </cell>
          <cell r="AN117">
            <v>104.851</v>
          </cell>
          <cell r="AO117">
            <v>222.52099999999999</v>
          </cell>
          <cell r="AP117">
            <v>71.747</v>
          </cell>
          <cell r="AQ117">
            <v>80.697000000000003</v>
          </cell>
          <cell r="AR117">
            <v>121.15900000000001</v>
          </cell>
          <cell r="AS117">
            <v>2379.6270000000004</v>
          </cell>
          <cell r="AU117">
            <v>0.95</v>
          </cell>
          <cell r="AX117">
            <v>1120.5239999999999</v>
          </cell>
          <cell r="AY117">
            <v>569.19500000000005</v>
          </cell>
          <cell r="AZ117">
            <v>99.608000000000004</v>
          </cell>
          <cell r="BA117">
            <v>211.39500000000001</v>
          </cell>
          <cell r="BB117">
            <v>68.16</v>
          </cell>
          <cell r="BC117">
            <v>76.662000000000006</v>
          </cell>
          <cell r="BD117">
            <v>115.101</v>
          </cell>
          <cell r="BE117">
            <v>2260.645</v>
          </cell>
          <cell r="BH117">
            <v>44.356000000000002</v>
          </cell>
          <cell r="BI117">
            <v>21.872</v>
          </cell>
          <cell r="BJ117">
            <v>3.222</v>
          </cell>
          <cell r="BK117">
            <v>7.0990000000000002</v>
          </cell>
          <cell r="BL117">
            <v>1.9730000000000001</v>
          </cell>
          <cell r="BM117">
            <v>2.2389999999999999</v>
          </cell>
          <cell r="BN117">
            <v>2.9630000000000001</v>
          </cell>
          <cell r="BO117">
            <v>83.724000000000004</v>
          </cell>
          <cell r="BR117">
            <v>78.248000000000005</v>
          </cell>
          <cell r="BS117">
            <v>54.86</v>
          </cell>
          <cell r="BT117">
            <v>10.446</v>
          </cell>
          <cell r="BU117">
            <v>23.084</v>
          </cell>
          <cell r="BV117">
            <v>8.27</v>
          </cell>
          <cell r="BW117">
            <v>9.3019999999999996</v>
          </cell>
          <cell r="BX117">
            <v>13.965</v>
          </cell>
          <cell r="BY117">
            <v>198.17500000000001</v>
          </cell>
          <cell r="CA117">
            <v>15.025</v>
          </cell>
          <cell r="CB117">
            <v>15.46</v>
          </cell>
          <cell r="CD117">
            <v>364.37099999999998</v>
          </cell>
          <cell r="CE117">
            <v>373.52699999999999</v>
          </cell>
          <cell r="CF117">
            <v>366.31099999999998</v>
          </cell>
          <cell r="CH117">
            <v>0.3</v>
          </cell>
          <cell r="CI117">
            <v>-173.4</v>
          </cell>
          <cell r="CQ117" t="str">
            <v>PriceTableDevonNGL</v>
          </cell>
        </row>
        <row r="118">
          <cell r="B118" t="str">
            <v>72-400-160</v>
          </cell>
          <cell r="C118" t="str">
            <v>Devon-GTH00086</v>
          </cell>
          <cell r="D118" t="str">
            <v>Clark-Carter (SA) 1H</v>
          </cell>
          <cell r="E118">
            <v>407.12400000000002</v>
          </cell>
          <cell r="F118">
            <v>524.35900000000004</v>
          </cell>
          <cell r="G118">
            <v>188.01499999999999</v>
          </cell>
          <cell r="H118">
            <v>227.70099999999999</v>
          </cell>
          <cell r="K118">
            <v>595.13900000000001</v>
          </cell>
          <cell r="L118">
            <v>752.06000000000006</v>
          </cell>
          <cell r="N118">
            <v>595.13900000000001</v>
          </cell>
          <cell r="O118">
            <v>752.06000000000006</v>
          </cell>
          <cell r="R118">
            <v>3.3818999999999999</v>
          </cell>
          <cell r="S118">
            <v>1.2813000000000001</v>
          </cell>
          <cell r="T118">
            <v>0.2429</v>
          </cell>
          <cell r="U118">
            <v>0.41909999999999997</v>
          </cell>
          <cell r="V118">
            <v>0.13700000000000001</v>
          </cell>
          <cell r="W118">
            <v>0.14510000000000001</v>
          </cell>
          <cell r="X118">
            <v>0.2303</v>
          </cell>
          <cell r="Y118">
            <v>5.8376000000000001</v>
          </cell>
          <cell r="AB118">
            <v>2012.701</v>
          </cell>
          <cell r="AC118">
            <v>762.55200000000002</v>
          </cell>
          <cell r="AD118">
            <v>144.559</v>
          </cell>
          <cell r="AE118">
            <v>249.423</v>
          </cell>
          <cell r="AF118">
            <v>81.534000000000006</v>
          </cell>
          <cell r="AG118">
            <v>86.355000000000004</v>
          </cell>
          <cell r="AH118">
            <v>137.06100000000001</v>
          </cell>
          <cell r="AI118">
            <v>3474.1850000000009</v>
          </cell>
          <cell r="AL118">
            <v>1587.9059999999999</v>
          </cell>
          <cell r="AM118">
            <v>819.92399999999998</v>
          </cell>
          <cell r="AN118">
            <v>142.74600000000001</v>
          </cell>
          <cell r="AO118">
            <v>303.25099999999998</v>
          </cell>
          <cell r="AP118">
            <v>94.165000000000006</v>
          </cell>
          <cell r="AQ118">
            <v>103.539</v>
          </cell>
          <cell r="AR118">
            <v>124.55500000000001</v>
          </cell>
          <cell r="AS118">
            <v>3176.0860000000002</v>
          </cell>
          <cell r="AU118">
            <v>0.95</v>
          </cell>
          <cell r="AX118">
            <v>1508.511</v>
          </cell>
          <cell r="AY118">
            <v>778.928</v>
          </cell>
          <cell r="AZ118">
            <v>135.60900000000001</v>
          </cell>
          <cell r="BA118">
            <v>288.08800000000002</v>
          </cell>
          <cell r="BB118">
            <v>89.456999999999994</v>
          </cell>
          <cell r="BC118">
            <v>98.361999999999995</v>
          </cell>
          <cell r="BD118">
            <v>118.327</v>
          </cell>
          <cell r="BE118">
            <v>3017.2820000000002</v>
          </cell>
          <cell r="BH118">
            <v>59.713999999999999</v>
          </cell>
          <cell r="BI118">
            <v>29.931999999999999</v>
          </cell>
          <cell r="BJ118">
            <v>4.3869999999999996</v>
          </cell>
          <cell r="BK118">
            <v>9.6739999999999995</v>
          </cell>
          <cell r="BL118">
            <v>2.59</v>
          </cell>
          <cell r="BM118">
            <v>2.8730000000000002</v>
          </cell>
          <cell r="BN118">
            <v>3.0459999999999998</v>
          </cell>
          <cell r="BO118">
            <v>112.21600000000001</v>
          </cell>
          <cell r="BR118">
            <v>105.342</v>
          </cell>
          <cell r="BS118">
            <v>75.075000000000003</v>
          </cell>
          <cell r="BT118">
            <v>14.222</v>
          </cell>
          <cell r="BU118">
            <v>31.459</v>
          </cell>
          <cell r="BV118">
            <v>10.853999999999999</v>
          </cell>
          <cell r="BW118">
            <v>11.933999999999999</v>
          </cell>
          <cell r="BX118">
            <v>14.356999999999999</v>
          </cell>
          <cell r="BY118">
            <v>263.24299999999999</v>
          </cell>
          <cell r="CA118">
            <v>19.548999999999999</v>
          </cell>
          <cell r="CB118">
            <v>20.114999999999998</v>
          </cell>
          <cell r="CD118">
            <v>468.70200000000006</v>
          </cell>
          <cell r="CE118">
            <v>480.47899999999998</v>
          </cell>
          <cell r="CF118">
            <v>471.19600000000003</v>
          </cell>
          <cell r="CH118">
            <v>0.3</v>
          </cell>
          <cell r="CI118">
            <v>-225.62</v>
          </cell>
          <cell r="CQ118" t="str">
            <v>PriceTableDevonNGL</v>
          </cell>
        </row>
        <row r="119">
          <cell r="B119" t="str">
            <v>72-400-161</v>
          </cell>
          <cell r="C119" t="str">
            <v>Devon-GTH00086</v>
          </cell>
          <cell r="D119" t="str">
            <v>Sansone-Bedinger (SA) A1H</v>
          </cell>
          <cell r="E119">
            <v>36.700000000000003</v>
          </cell>
          <cell r="F119">
            <v>46.451000000000001</v>
          </cell>
          <cell r="G119">
            <v>16.948</v>
          </cell>
          <cell r="H119">
            <v>20.170999999999999</v>
          </cell>
          <cell r="K119">
            <v>53.648000000000003</v>
          </cell>
          <cell r="L119">
            <v>66.622</v>
          </cell>
          <cell r="N119">
            <v>53.648000000000003</v>
          </cell>
          <cell r="O119">
            <v>66.622</v>
          </cell>
          <cell r="R119">
            <v>3.1855000000000002</v>
          </cell>
          <cell r="S119">
            <v>1.1424000000000001</v>
          </cell>
          <cell r="T119">
            <v>0.21390000000000001</v>
          </cell>
          <cell r="U119">
            <v>0.35470000000000002</v>
          </cell>
          <cell r="V119">
            <v>0.1235</v>
          </cell>
          <cell r="W119">
            <v>0.1278</v>
          </cell>
          <cell r="X119">
            <v>0.24840000000000001</v>
          </cell>
          <cell r="Y119">
            <v>5.3962000000000003</v>
          </cell>
          <cell r="AB119">
            <v>170.89599999999999</v>
          </cell>
          <cell r="AC119">
            <v>61.286999999999999</v>
          </cell>
          <cell r="AD119">
            <v>11.475</v>
          </cell>
          <cell r="AE119">
            <v>19.029</v>
          </cell>
          <cell r="AF119">
            <v>6.6260000000000003</v>
          </cell>
          <cell r="AG119">
            <v>6.8559999999999999</v>
          </cell>
          <cell r="AH119">
            <v>13.326000000000001</v>
          </cell>
          <cell r="AI119">
            <v>289.495</v>
          </cell>
          <cell r="AL119">
            <v>134.827</v>
          </cell>
          <cell r="AM119">
            <v>65.897999999999996</v>
          </cell>
          <cell r="AN119">
            <v>11.331</v>
          </cell>
          <cell r="AO119">
            <v>23.135999999999999</v>
          </cell>
          <cell r="AP119">
            <v>7.6529999999999996</v>
          </cell>
          <cell r="AQ119">
            <v>8.2200000000000006</v>
          </cell>
          <cell r="AR119">
            <v>12.11</v>
          </cell>
          <cell r="AS119">
            <v>263.17499999999995</v>
          </cell>
          <cell r="AU119">
            <v>0.95</v>
          </cell>
          <cell r="AX119">
            <v>128.08600000000001</v>
          </cell>
          <cell r="AY119">
            <v>62.603000000000002</v>
          </cell>
          <cell r="AZ119">
            <v>10.763999999999999</v>
          </cell>
          <cell r="BA119">
            <v>21.978999999999999</v>
          </cell>
          <cell r="BB119">
            <v>7.27</v>
          </cell>
          <cell r="BC119">
            <v>7.8090000000000002</v>
          </cell>
          <cell r="BD119">
            <v>11.505000000000001</v>
          </cell>
          <cell r="BE119">
            <v>250.01600000000002</v>
          </cell>
          <cell r="BH119">
            <v>5.07</v>
          </cell>
          <cell r="BI119">
            <v>2.4060000000000001</v>
          </cell>
          <cell r="BJ119">
            <v>0.34799999999999998</v>
          </cell>
          <cell r="BK119">
            <v>0.73799999999999999</v>
          </cell>
          <cell r="BL119">
            <v>0.21</v>
          </cell>
          <cell r="BM119">
            <v>0.22800000000000001</v>
          </cell>
          <cell r="BN119">
            <v>0.29599999999999999</v>
          </cell>
          <cell r="BO119">
            <v>9.2960000000000012</v>
          </cell>
          <cell r="BR119">
            <v>8.9440000000000008</v>
          </cell>
          <cell r="BS119">
            <v>6.0339999999999998</v>
          </cell>
          <cell r="BT119">
            <v>1.129</v>
          </cell>
          <cell r="BU119">
            <v>2.4</v>
          </cell>
          <cell r="BV119">
            <v>0.88200000000000001</v>
          </cell>
          <cell r="BW119">
            <v>0.94699999999999995</v>
          </cell>
          <cell r="BX119">
            <v>1.3959999999999999</v>
          </cell>
          <cell r="BY119">
            <v>21.732000000000003</v>
          </cell>
          <cell r="CA119">
            <v>1.732</v>
          </cell>
          <cell r="CB119">
            <v>1.782</v>
          </cell>
          <cell r="CD119">
            <v>43.108000000000004</v>
          </cell>
          <cell r="CE119">
            <v>44.191000000000003</v>
          </cell>
          <cell r="CF119">
            <v>43.337000000000003</v>
          </cell>
          <cell r="CH119">
            <v>0.3</v>
          </cell>
          <cell r="CI119">
            <v>-19.989999999999998</v>
          </cell>
          <cell r="CQ119" t="str">
            <v>PriceTableDevonNGL</v>
          </cell>
        </row>
        <row r="120">
          <cell r="B120" t="str">
            <v>72-400-162</v>
          </cell>
          <cell r="C120" t="str">
            <v>Devon-GTH00086</v>
          </cell>
          <cell r="D120" t="str">
            <v>Sansone-Robertson (SA) 1H</v>
          </cell>
          <cell r="E120">
            <v>783.41700000000003</v>
          </cell>
          <cell r="F120">
            <v>993.99400000000003</v>
          </cell>
          <cell r="G120">
            <v>361.79199999999997</v>
          </cell>
          <cell r="H120">
            <v>431.63900000000001</v>
          </cell>
          <cell r="K120">
            <v>1145.2090000000001</v>
          </cell>
          <cell r="L120">
            <v>1425.633</v>
          </cell>
          <cell r="N120">
            <v>1145.2090000000001</v>
          </cell>
          <cell r="O120">
            <v>1425.633</v>
          </cell>
          <cell r="R120">
            <v>3.194</v>
          </cell>
          <cell r="S120">
            <v>1.1371</v>
          </cell>
          <cell r="T120">
            <v>0.21260000000000001</v>
          </cell>
          <cell r="U120">
            <v>0.3503</v>
          </cell>
          <cell r="V120">
            <v>0.12239999999999999</v>
          </cell>
          <cell r="W120">
            <v>0.12529999999999999</v>
          </cell>
          <cell r="X120">
            <v>0.2656</v>
          </cell>
          <cell r="Y120">
            <v>5.4073000000000002</v>
          </cell>
          <cell r="AB120">
            <v>3657.7979999999998</v>
          </cell>
          <cell r="AC120">
            <v>1302.2170000000001</v>
          </cell>
          <cell r="AD120">
            <v>243.471</v>
          </cell>
          <cell r="AE120">
            <v>401.16699999999997</v>
          </cell>
          <cell r="AF120">
            <v>140.17400000000001</v>
          </cell>
          <cell r="AG120">
            <v>143.495</v>
          </cell>
          <cell r="AH120">
            <v>304.16800000000001</v>
          </cell>
          <cell r="AI120">
            <v>6192.4899999999989</v>
          </cell>
          <cell r="AL120">
            <v>2885.7930000000001</v>
          </cell>
          <cell r="AM120">
            <v>1400.192</v>
          </cell>
          <cell r="AN120">
            <v>240.41800000000001</v>
          </cell>
          <cell r="AO120">
            <v>487.74299999999999</v>
          </cell>
          <cell r="AP120">
            <v>161.88999999999999</v>
          </cell>
          <cell r="AQ120">
            <v>172.05</v>
          </cell>
          <cell r="AR120">
            <v>276.41500000000002</v>
          </cell>
          <cell r="AS120">
            <v>5624.5010000000011</v>
          </cell>
          <cell r="AU120">
            <v>0.95</v>
          </cell>
          <cell r="AX120">
            <v>2741.5030000000002</v>
          </cell>
          <cell r="AY120">
            <v>1330.182</v>
          </cell>
          <cell r="AZ120">
            <v>228.39699999999999</v>
          </cell>
          <cell r="BA120">
            <v>463.35599999999999</v>
          </cell>
          <cell r="BB120">
            <v>153.79599999999999</v>
          </cell>
          <cell r="BC120">
            <v>163.44800000000001</v>
          </cell>
          <cell r="BD120">
            <v>262.59399999999999</v>
          </cell>
          <cell r="BE120">
            <v>5343.2760000000007</v>
          </cell>
          <cell r="BH120">
            <v>108.52200000000001</v>
          </cell>
          <cell r="BI120">
            <v>51.113999999999997</v>
          </cell>
          <cell r="BJ120">
            <v>7.3890000000000002</v>
          </cell>
          <cell r="BK120">
            <v>15.558999999999999</v>
          </cell>
          <cell r="BL120">
            <v>4.452</v>
          </cell>
          <cell r="BM120">
            <v>4.774</v>
          </cell>
          <cell r="BN120">
            <v>6.76</v>
          </cell>
          <cell r="BO120">
            <v>198.57</v>
          </cell>
          <cell r="BR120">
            <v>191.44399999999999</v>
          </cell>
          <cell r="BS120">
            <v>128.20599999999999</v>
          </cell>
          <cell r="BT120">
            <v>23.952999999999999</v>
          </cell>
          <cell r="BU120">
            <v>50.597999999999999</v>
          </cell>
          <cell r="BV120">
            <v>18.66</v>
          </cell>
          <cell r="BW120">
            <v>19.831</v>
          </cell>
          <cell r="BX120">
            <v>31.861000000000001</v>
          </cell>
          <cell r="BY120">
            <v>464.553</v>
          </cell>
          <cell r="CA120">
            <v>37.057000000000002</v>
          </cell>
          <cell r="CB120">
            <v>38.131</v>
          </cell>
          <cell r="CD120">
            <v>922.94900000000007</v>
          </cell>
          <cell r="CE120">
            <v>946.14</v>
          </cell>
          <cell r="CF120">
            <v>927.86099999999999</v>
          </cell>
          <cell r="CH120">
            <v>0.3</v>
          </cell>
          <cell r="CI120">
            <v>-427.69</v>
          </cell>
          <cell r="CQ120" t="str">
            <v>PriceTableDevonNGL</v>
          </cell>
        </row>
        <row r="121">
          <cell r="B121" t="str">
            <v>72-400-163</v>
          </cell>
          <cell r="C121" t="str">
            <v>Devon-GTH00086</v>
          </cell>
          <cell r="D121" t="str">
            <v>Sansone-Robertson (SA) A1H</v>
          </cell>
          <cell r="E121">
            <v>245.51300000000001</v>
          </cell>
          <cell r="F121">
            <v>310.61500000000001</v>
          </cell>
          <cell r="G121">
            <v>113.381</v>
          </cell>
          <cell r="H121">
            <v>134.88300000000001</v>
          </cell>
          <cell r="K121">
            <v>358.89400000000001</v>
          </cell>
          <cell r="L121">
            <v>445.49800000000005</v>
          </cell>
          <cell r="N121">
            <v>358.89400000000001</v>
          </cell>
          <cell r="O121">
            <v>445.49800000000005</v>
          </cell>
          <cell r="R121">
            <v>3.1223000000000001</v>
          </cell>
          <cell r="S121">
            <v>1.1186</v>
          </cell>
          <cell r="T121">
            <v>0.214</v>
          </cell>
          <cell r="U121">
            <v>0.34820000000000001</v>
          </cell>
          <cell r="V121">
            <v>0.1237</v>
          </cell>
          <cell r="W121">
            <v>0.12659999999999999</v>
          </cell>
          <cell r="X121">
            <v>0.26650000000000001</v>
          </cell>
          <cell r="Y121">
            <v>5.3198999999999996</v>
          </cell>
          <cell r="AB121">
            <v>1120.575</v>
          </cell>
          <cell r="AC121">
            <v>401.459</v>
          </cell>
          <cell r="AD121">
            <v>76.802999999999997</v>
          </cell>
          <cell r="AE121">
            <v>124.967</v>
          </cell>
          <cell r="AF121">
            <v>44.395000000000003</v>
          </cell>
          <cell r="AG121">
            <v>45.436</v>
          </cell>
          <cell r="AH121">
            <v>95.644999999999996</v>
          </cell>
          <cell r="AI121">
            <v>1909.28</v>
          </cell>
          <cell r="AL121">
            <v>884.07</v>
          </cell>
          <cell r="AM121">
            <v>431.66399999999999</v>
          </cell>
          <cell r="AN121">
            <v>75.84</v>
          </cell>
          <cell r="AO121">
            <v>151.93600000000001</v>
          </cell>
          <cell r="AP121">
            <v>51.273000000000003</v>
          </cell>
          <cell r="AQ121">
            <v>54.478000000000002</v>
          </cell>
          <cell r="AR121">
            <v>86.918000000000006</v>
          </cell>
          <cell r="AS121">
            <v>1736.1789999999996</v>
          </cell>
          <cell r="AU121">
            <v>0.95</v>
          </cell>
          <cell r="AX121">
            <v>839.86699999999996</v>
          </cell>
          <cell r="AY121">
            <v>410.08100000000002</v>
          </cell>
          <cell r="AZ121">
            <v>72.048000000000002</v>
          </cell>
          <cell r="BA121">
            <v>144.339</v>
          </cell>
          <cell r="BB121">
            <v>48.709000000000003</v>
          </cell>
          <cell r="BC121">
            <v>51.753999999999998</v>
          </cell>
          <cell r="BD121">
            <v>82.572000000000003</v>
          </cell>
          <cell r="BE121">
            <v>1649.37</v>
          </cell>
          <cell r="BH121">
            <v>33.246000000000002</v>
          </cell>
          <cell r="BI121">
            <v>15.757999999999999</v>
          </cell>
          <cell r="BJ121">
            <v>2.331</v>
          </cell>
          <cell r="BK121">
            <v>4.8470000000000004</v>
          </cell>
          <cell r="BL121">
            <v>1.41</v>
          </cell>
          <cell r="BM121">
            <v>1.5109999999999999</v>
          </cell>
          <cell r="BN121">
            <v>2.1259999999999999</v>
          </cell>
          <cell r="BO121">
            <v>61.229000000000006</v>
          </cell>
          <cell r="BR121">
            <v>58.649000000000001</v>
          </cell>
          <cell r="BS121">
            <v>39.524000000000001</v>
          </cell>
          <cell r="BT121">
            <v>7.556</v>
          </cell>
          <cell r="BU121">
            <v>15.762</v>
          </cell>
          <cell r="BV121">
            <v>5.91</v>
          </cell>
          <cell r="BW121">
            <v>6.2789999999999999</v>
          </cell>
          <cell r="BX121">
            <v>10.019</v>
          </cell>
          <cell r="BY121">
            <v>143.69900000000001</v>
          </cell>
          <cell r="CA121">
            <v>11.581</v>
          </cell>
          <cell r="CB121">
            <v>11.916</v>
          </cell>
          <cell r="CD121">
            <v>289.88300000000004</v>
          </cell>
          <cell r="CE121">
            <v>297.16699999999997</v>
          </cell>
          <cell r="CF121">
            <v>291.42599999999999</v>
          </cell>
          <cell r="CH121">
            <v>0.3</v>
          </cell>
          <cell r="CI121">
            <v>-133.65</v>
          </cell>
          <cell r="CQ121" t="str">
            <v>PriceTableDevonNGL</v>
          </cell>
        </row>
        <row r="122">
          <cell r="B122" t="str">
            <v>72-400-164</v>
          </cell>
          <cell r="C122" t="str">
            <v>Devon-GTH00086</v>
          </cell>
          <cell r="D122" t="str">
            <v>Faxel 8H</v>
          </cell>
          <cell r="E122">
            <v>286.678</v>
          </cell>
          <cell r="F122">
            <v>368.26</v>
          </cell>
          <cell r="G122">
            <v>132.392</v>
          </cell>
          <cell r="H122">
            <v>159.916</v>
          </cell>
          <cell r="K122">
            <v>419.07</v>
          </cell>
          <cell r="L122">
            <v>528.17599999999993</v>
          </cell>
          <cell r="N122">
            <v>419.07</v>
          </cell>
          <cell r="O122">
            <v>528.17599999999993</v>
          </cell>
          <cell r="R122">
            <v>3.3622000000000001</v>
          </cell>
          <cell r="S122">
            <v>1.2652000000000001</v>
          </cell>
          <cell r="T122">
            <v>0.2266</v>
          </cell>
          <cell r="U122">
            <v>0.41980000000000001</v>
          </cell>
          <cell r="V122">
            <v>0.1363</v>
          </cell>
          <cell r="W122">
            <v>0.14940000000000001</v>
          </cell>
          <cell r="X122">
            <v>0.20469999999999999</v>
          </cell>
          <cell r="Y122">
            <v>5.7641999999999998</v>
          </cell>
          <cell r="AB122">
            <v>1408.9970000000001</v>
          </cell>
          <cell r="AC122">
            <v>530.20699999999999</v>
          </cell>
          <cell r="AD122">
            <v>94.960999999999999</v>
          </cell>
          <cell r="AE122">
            <v>175.92599999999999</v>
          </cell>
          <cell r="AF122">
            <v>57.119</v>
          </cell>
          <cell r="AG122">
            <v>62.609000000000002</v>
          </cell>
          <cell r="AH122">
            <v>85.784000000000006</v>
          </cell>
          <cell r="AI122">
            <v>2415.6030000000005</v>
          </cell>
          <cell r="AL122">
            <v>1111.6179999999999</v>
          </cell>
          <cell r="AM122">
            <v>570.09799999999996</v>
          </cell>
          <cell r="AN122">
            <v>93.77</v>
          </cell>
          <cell r="AO122">
            <v>213.893</v>
          </cell>
          <cell r="AP122">
            <v>65.968000000000004</v>
          </cell>
          <cell r="AQ122">
            <v>75.067999999999998</v>
          </cell>
          <cell r="AR122">
            <v>77.956999999999994</v>
          </cell>
          <cell r="AS122">
            <v>2208.3719999999998</v>
          </cell>
          <cell r="AU122">
            <v>0.95</v>
          </cell>
          <cell r="AX122">
            <v>1056.037</v>
          </cell>
          <cell r="AY122">
            <v>541.59299999999996</v>
          </cell>
          <cell r="AZ122">
            <v>89.081999999999994</v>
          </cell>
          <cell r="BA122">
            <v>203.19800000000001</v>
          </cell>
          <cell r="BB122">
            <v>62.67</v>
          </cell>
          <cell r="BC122">
            <v>71.314999999999998</v>
          </cell>
          <cell r="BD122">
            <v>74.058999999999997</v>
          </cell>
          <cell r="BE122">
            <v>2097.9540000000002</v>
          </cell>
          <cell r="BH122">
            <v>41.802999999999997</v>
          </cell>
          <cell r="BI122">
            <v>20.812000000000001</v>
          </cell>
          <cell r="BJ122">
            <v>2.8820000000000001</v>
          </cell>
          <cell r="BK122">
            <v>6.8230000000000004</v>
          </cell>
          <cell r="BL122">
            <v>1.8140000000000001</v>
          </cell>
          <cell r="BM122">
            <v>2.0830000000000002</v>
          </cell>
          <cell r="BN122">
            <v>1.907</v>
          </cell>
          <cell r="BO122">
            <v>78.123999999999981</v>
          </cell>
          <cell r="BR122">
            <v>73.745000000000005</v>
          </cell>
          <cell r="BS122">
            <v>52.2</v>
          </cell>
          <cell r="BT122">
            <v>9.3420000000000005</v>
          </cell>
          <cell r="BU122">
            <v>22.189</v>
          </cell>
          <cell r="BV122">
            <v>7.6040000000000001</v>
          </cell>
          <cell r="BW122">
            <v>8.6530000000000005</v>
          </cell>
          <cell r="BX122">
            <v>8.9860000000000007</v>
          </cell>
          <cell r="BY122">
            <v>182.71899999999999</v>
          </cell>
          <cell r="CA122">
            <v>13.728999999999999</v>
          </cell>
          <cell r="CB122">
            <v>14.127000000000001</v>
          </cell>
          <cell r="CD122">
            <v>331.32999999999993</v>
          </cell>
          <cell r="CE122">
            <v>339.65499999999997</v>
          </cell>
          <cell r="CF122">
            <v>333.09300000000002</v>
          </cell>
          <cell r="CH122">
            <v>0.3</v>
          </cell>
          <cell r="CI122">
            <v>-158.44999999999999</v>
          </cell>
          <cell r="CQ122" t="str">
            <v>PriceTableDevonNGL</v>
          </cell>
        </row>
        <row r="123">
          <cell r="B123" t="str">
            <v>72-400-165</v>
          </cell>
          <cell r="C123" t="str">
            <v>Devon-GTH00086</v>
          </cell>
          <cell r="D123" t="str">
            <v>Faxel 9H</v>
          </cell>
          <cell r="E123">
            <v>128.464</v>
          </cell>
          <cell r="F123">
            <v>164.328</v>
          </cell>
          <cell r="G123">
            <v>59.326000000000001</v>
          </cell>
          <cell r="H123">
            <v>71.358999999999995</v>
          </cell>
          <cell r="K123">
            <v>187.79</v>
          </cell>
          <cell r="L123">
            <v>235.68700000000001</v>
          </cell>
          <cell r="N123">
            <v>187.79</v>
          </cell>
          <cell r="O123">
            <v>235.68700000000001</v>
          </cell>
          <cell r="R123">
            <v>3.2324999999999999</v>
          </cell>
          <cell r="S123">
            <v>1.1957</v>
          </cell>
          <cell r="T123">
            <v>0.2198</v>
          </cell>
          <cell r="U123">
            <v>0.39589999999999997</v>
          </cell>
          <cell r="V123">
            <v>0.1336</v>
          </cell>
          <cell r="W123">
            <v>0.14460000000000001</v>
          </cell>
          <cell r="X123">
            <v>0.26650000000000001</v>
          </cell>
          <cell r="Y123">
            <v>5.5885999999999996</v>
          </cell>
          <cell r="AB123">
            <v>607.03099999999995</v>
          </cell>
          <cell r="AC123">
            <v>224.541</v>
          </cell>
          <cell r="AD123">
            <v>41.276000000000003</v>
          </cell>
          <cell r="AE123">
            <v>74.346000000000004</v>
          </cell>
          <cell r="AF123">
            <v>25.088999999999999</v>
          </cell>
          <cell r="AG123">
            <v>27.154</v>
          </cell>
          <cell r="AH123">
            <v>50.045999999999999</v>
          </cell>
          <cell r="AI123">
            <v>1049.4829999999999</v>
          </cell>
          <cell r="AL123">
            <v>478.91300000000001</v>
          </cell>
          <cell r="AM123">
            <v>241.435</v>
          </cell>
          <cell r="AN123">
            <v>40.758000000000003</v>
          </cell>
          <cell r="AO123">
            <v>90.391000000000005</v>
          </cell>
          <cell r="AP123">
            <v>28.975999999999999</v>
          </cell>
          <cell r="AQ123">
            <v>32.558</v>
          </cell>
          <cell r="AR123">
            <v>45.48</v>
          </cell>
          <cell r="AS123">
            <v>958.51099999999997</v>
          </cell>
          <cell r="AU123">
            <v>0.95</v>
          </cell>
          <cell r="AX123">
            <v>454.96699999999998</v>
          </cell>
          <cell r="AY123">
            <v>229.363</v>
          </cell>
          <cell r="AZ123">
            <v>38.72</v>
          </cell>
          <cell r="BA123">
            <v>85.870999999999995</v>
          </cell>
          <cell r="BB123">
            <v>27.527000000000001</v>
          </cell>
          <cell r="BC123">
            <v>30.93</v>
          </cell>
          <cell r="BD123">
            <v>43.206000000000003</v>
          </cell>
          <cell r="BE123">
            <v>910.58399999999995</v>
          </cell>
          <cell r="BH123">
            <v>18.010000000000002</v>
          </cell>
          <cell r="BI123">
            <v>8.8140000000000001</v>
          </cell>
          <cell r="BJ123">
            <v>1.2529999999999999</v>
          </cell>
          <cell r="BK123">
            <v>2.8839999999999999</v>
          </cell>
          <cell r="BL123">
            <v>0.79700000000000004</v>
          </cell>
          <cell r="BM123">
            <v>0.90300000000000002</v>
          </cell>
          <cell r="BN123">
            <v>1.1120000000000001</v>
          </cell>
          <cell r="BO123">
            <v>33.773000000000003</v>
          </cell>
          <cell r="BR123">
            <v>31.771000000000001</v>
          </cell>
          <cell r="BS123">
            <v>22.106999999999999</v>
          </cell>
          <cell r="BT123">
            <v>4.0609999999999999</v>
          </cell>
          <cell r="BU123">
            <v>9.3770000000000007</v>
          </cell>
          <cell r="BV123">
            <v>3.34</v>
          </cell>
          <cell r="BW123">
            <v>3.7530000000000001</v>
          </cell>
          <cell r="BX123">
            <v>5.242</v>
          </cell>
          <cell r="BY123">
            <v>79.65100000000001</v>
          </cell>
          <cell r="CA123">
            <v>6.1269999999999998</v>
          </cell>
          <cell r="CB123">
            <v>6.3040000000000003</v>
          </cell>
          <cell r="CD123">
            <v>149.732</v>
          </cell>
          <cell r="CE123">
            <v>153.494</v>
          </cell>
          <cell r="CF123">
            <v>150.529</v>
          </cell>
          <cell r="CH123">
            <v>0.3</v>
          </cell>
          <cell r="CI123">
            <v>-70.709999999999994</v>
          </cell>
          <cell r="CQ123" t="str">
            <v>PriceTableDevonNGL</v>
          </cell>
        </row>
        <row r="124">
          <cell r="B124" t="str">
            <v>72-400-167</v>
          </cell>
          <cell r="C124" t="str">
            <v>Devon-GTH00086</v>
          </cell>
          <cell r="D124" t="str">
            <v>JE Carter (SA) 6H</v>
          </cell>
          <cell r="E124">
            <v>538.65</v>
          </cell>
          <cell r="F124">
            <v>702.178</v>
          </cell>
          <cell r="G124">
            <v>248.756</v>
          </cell>
          <cell r="H124">
            <v>304.91899999999998</v>
          </cell>
          <cell r="K124">
            <v>787.40599999999995</v>
          </cell>
          <cell r="L124">
            <v>1007.097</v>
          </cell>
          <cell r="N124">
            <v>787.40599999999995</v>
          </cell>
          <cell r="O124">
            <v>1007.097</v>
          </cell>
          <cell r="R124">
            <v>3.4199000000000002</v>
          </cell>
          <cell r="S124">
            <v>1.3697999999999999</v>
          </cell>
          <cell r="T124">
            <v>0.2636</v>
          </cell>
          <cell r="U124">
            <v>0.4602</v>
          </cell>
          <cell r="V124">
            <v>0.15429999999999999</v>
          </cell>
          <cell r="W124">
            <v>0.16639999999999999</v>
          </cell>
          <cell r="X124">
            <v>0.23350000000000001</v>
          </cell>
          <cell r="Y124">
            <v>6.0677000000000003</v>
          </cell>
          <cell r="AB124">
            <v>2692.85</v>
          </cell>
          <cell r="AC124">
            <v>1078.5889999999999</v>
          </cell>
          <cell r="AD124">
            <v>207.56</v>
          </cell>
          <cell r="AE124">
            <v>362.36399999999998</v>
          </cell>
          <cell r="AF124">
            <v>121.497</v>
          </cell>
          <cell r="AG124">
            <v>131.024</v>
          </cell>
          <cell r="AH124">
            <v>183.85900000000001</v>
          </cell>
          <cell r="AI124">
            <v>4777.7430000000004</v>
          </cell>
          <cell r="AL124">
            <v>2124.5050000000001</v>
          </cell>
          <cell r="AM124">
            <v>1159.739</v>
          </cell>
          <cell r="AN124">
            <v>204.95699999999999</v>
          </cell>
          <cell r="AO124">
            <v>440.56599999999997</v>
          </cell>
          <cell r="AP124">
            <v>140.31899999999999</v>
          </cell>
          <cell r="AQ124">
            <v>157.09700000000001</v>
          </cell>
          <cell r="AR124">
            <v>167.083</v>
          </cell>
          <cell r="AS124">
            <v>4394.2659999999996</v>
          </cell>
          <cell r="AU124">
            <v>0.95</v>
          </cell>
          <cell r="AX124">
            <v>2018.28</v>
          </cell>
          <cell r="AY124">
            <v>1101.752</v>
          </cell>
          <cell r="AZ124">
            <v>194.709</v>
          </cell>
          <cell r="BA124">
            <v>418.53800000000001</v>
          </cell>
          <cell r="BB124">
            <v>133.303</v>
          </cell>
          <cell r="BC124">
            <v>149.24199999999999</v>
          </cell>
          <cell r="BD124">
            <v>158.72900000000001</v>
          </cell>
          <cell r="BE124">
            <v>4174.5529999999999</v>
          </cell>
          <cell r="BH124">
            <v>79.894000000000005</v>
          </cell>
          <cell r="BI124">
            <v>42.337000000000003</v>
          </cell>
          <cell r="BJ124">
            <v>6.2990000000000004</v>
          </cell>
          <cell r="BK124">
            <v>14.054</v>
          </cell>
          <cell r="BL124">
            <v>3.859</v>
          </cell>
          <cell r="BM124">
            <v>4.359</v>
          </cell>
          <cell r="BN124">
            <v>4.0860000000000003</v>
          </cell>
          <cell r="BO124">
            <v>154.88800000000003</v>
          </cell>
          <cell r="BR124">
            <v>140.94</v>
          </cell>
          <cell r="BS124">
            <v>106.18899999999999</v>
          </cell>
          <cell r="BT124">
            <v>20.420000000000002</v>
          </cell>
          <cell r="BU124">
            <v>45.704000000000001</v>
          </cell>
          <cell r="BV124">
            <v>16.173999999999999</v>
          </cell>
          <cell r="BW124">
            <v>18.108000000000001</v>
          </cell>
          <cell r="BX124">
            <v>19.259</v>
          </cell>
          <cell r="BY124">
            <v>366.79399999999998</v>
          </cell>
          <cell r="CA124">
            <v>26.178999999999998</v>
          </cell>
          <cell r="CB124">
            <v>26.937000000000001</v>
          </cell>
          <cell r="CD124">
            <v>613.36599999999999</v>
          </cell>
          <cell r="CE124">
            <v>628.77800000000002</v>
          </cell>
          <cell r="CF124">
            <v>616.63</v>
          </cell>
          <cell r="CH124">
            <v>0.3</v>
          </cell>
          <cell r="CI124">
            <v>-302.13</v>
          </cell>
          <cell r="CQ124" t="str">
            <v>PriceTableDevonNGL</v>
          </cell>
        </row>
        <row r="125">
          <cell r="B125" t="str">
            <v>72-400-168</v>
          </cell>
          <cell r="C125" t="str">
            <v>Devon-GTH00086</v>
          </cell>
          <cell r="D125" t="str">
            <v>Gates Edwards 2H</v>
          </cell>
          <cell r="E125">
            <v>308.49599999999998</v>
          </cell>
          <cell r="F125">
            <v>393.81599999999997</v>
          </cell>
          <cell r="G125">
            <v>142.46700000000001</v>
          </cell>
          <cell r="H125">
            <v>171.01300000000001</v>
          </cell>
          <cell r="K125">
            <v>450.96299999999997</v>
          </cell>
          <cell r="L125">
            <v>564.82899999999995</v>
          </cell>
          <cell r="N125">
            <v>450.96299999999997</v>
          </cell>
          <cell r="O125">
            <v>564.82899999999995</v>
          </cell>
          <cell r="R125">
            <v>3.3182</v>
          </cell>
          <cell r="S125">
            <v>1.2672000000000001</v>
          </cell>
          <cell r="T125">
            <v>0.20300000000000001</v>
          </cell>
          <cell r="U125">
            <v>0.40089999999999998</v>
          </cell>
          <cell r="V125">
            <v>0.12</v>
          </cell>
          <cell r="W125">
            <v>0.13370000000000001</v>
          </cell>
          <cell r="X125">
            <v>0.23169999999999999</v>
          </cell>
          <cell r="Y125">
            <v>5.6746999999999996</v>
          </cell>
          <cell r="AB125">
            <v>1496.385</v>
          </cell>
          <cell r="AC125">
            <v>571.46</v>
          </cell>
          <cell r="AD125">
            <v>91.545000000000002</v>
          </cell>
          <cell r="AE125">
            <v>180.791</v>
          </cell>
          <cell r="AF125">
            <v>54.116</v>
          </cell>
          <cell r="AG125">
            <v>60.293999999999997</v>
          </cell>
          <cell r="AH125">
            <v>104.488</v>
          </cell>
          <cell r="AI125">
            <v>2559.0790000000002</v>
          </cell>
          <cell r="AL125">
            <v>1180.5619999999999</v>
          </cell>
          <cell r="AM125">
            <v>614.45500000000004</v>
          </cell>
          <cell r="AN125">
            <v>90.397000000000006</v>
          </cell>
          <cell r="AO125">
            <v>219.80799999999999</v>
          </cell>
          <cell r="AP125">
            <v>62.5</v>
          </cell>
          <cell r="AQ125">
            <v>72.292000000000002</v>
          </cell>
          <cell r="AR125">
            <v>94.953999999999994</v>
          </cell>
          <cell r="AS125">
            <v>2334.9679999999998</v>
          </cell>
          <cell r="AU125">
            <v>0.95</v>
          </cell>
          <cell r="AX125">
            <v>1121.5340000000001</v>
          </cell>
          <cell r="AY125">
            <v>583.73199999999997</v>
          </cell>
          <cell r="AZ125">
            <v>85.876999999999995</v>
          </cell>
          <cell r="BA125">
            <v>208.81800000000001</v>
          </cell>
          <cell r="BB125">
            <v>59.375</v>
          </cell>
          <cell r="BC125">
            <v>68.677000000000007</v>
          </cell>
          <cell r="BD125">
            <v>90.206000000000003</v>
          </cell>
          <cell r="BE125">
            <v>2218.2190000000005</v>
          </cell>
          <cell r="BH125">
            <v>44.396000000000001</v>
          </cell>
          <cell r="BI125">
            <v>22.431000000000001</v>
          </cell>
          <cell r="BJ125">
            <v>2.778</v>
          </cell>
          <cell r="BK125">
            <v>7.0119999999999996</v>
          </cell>
          <cell r="BL125">
            <v>1.7190000000000001</v>
          </cell>
          <cell r="BM125">
            <v>2.0059999999999998</v>
          </cell>
          <cell r="BN125">
            <v>2.3220000000000001</v>
          </cell>
          <cell r="BO125">
            <v>82.664000000000001</v>
          </cell>
          <cell r="BR125">
            <v>78.317999999999998</v>
          </cell>
          <cell r="BS125">
            <v>56.261000000000003</v>
          </cell>
          <cell r="BT125">
            <v>9.0060000000000002</v>
          </cell>
          <cell r="BU125">
            <v>22.803000000000001</v>
          </cell>
          <cell r="BV125">
            <v>7.2039999999999997</v>
          </cell>
          <cell r="BW125">
            <v>8.3330000000000002</v>
          </cell>
          <cell r="BX125">
            <v>10.945</v>
          </cell>
          <cell r="BY125">
            <v>192.87</v>
          </cell>
          <cell r="CA125">
            <v>14.682</v>
          </cell>
          <cell r="CB125">
            <v>15.106999999999999</v>
          </cell>
          <cell r="CD125">
            <v>356.85199999999998</v>
          </cell>
          <cell r="CE125">
            <v>365.81900000000002</v>
          </cell>
          <cell r="CF125">
            <v>358.75200000000001</v>
          </cell>
          <cell r="CH125">
            <v>0.3</v>
          </cell>
          <cell r="CI125">
            <v>-169.45</v>
          </cell>
          <cell r="CQ125" t="str">
            <v>PriceTableDevonNGL</v>
          </cell>
        </row>
        <row r="126">
          <cell r="B126" t="str">
            <v>72-400-169</v>
          </cell>
          <cell r="C126" t="str">
            <v>Devon-GTH00086</v>
          </cell>
          <cell r="D126" t="str">
            <v>Landers 3H</v>
          </cell>
          <cell r="E126">
            <v>198.423</v>
          </cell>
          <cell r="F126">
            <v>247.30600000000001</v>
          </cell>
          <cell r="G126">
            <v>91.634</v>
          </cell>
          <cell r="H126">
            <v>107.392</v>
          </cell>
          <cell r="K126">
            <v>290.05700000000002</v>
          </cell>
          <cell r="L126">
            <v>354.69799999999998</v>
          </cell>
          <cell r="N126">
            <v>290.05700000000002</v>
          </cell>
          <cell r="O126">
            <v>354.69799999999998</v>
          </cell>
          <cell r="R126">
            <v>2.2096</v>
          </cell>
          <cell r="S126">
            <v>1.4457</v>
          </cell>
          <cell r="T126">
            <v>0.23469999999999999</v>
          </cell>
          <cell r="U126">
            <v>0.47739999999999999</v>
          </cell>
          <cell r="V126">
            <v>0.15260000000000001</v>
          </cell>
          <cell r="W126">
            <v>0.12790000000000001</v>
          </cell>
          <cell r="X126">
            <v>0.1832</v>
          </cell>
          <cell r="Y126">
            <v>4.8311000000000002</v>
          </cell>
          <cell r="AB126">
            <v>640.91</v>
          </cell>
          <cell r="AC126">
            <v>419.33499999999998</v>
          </cell>
          <cell r="AD126">
            <v>68.075999999999993</v>
          </cell>
          <cell r="AE126">
            <v>138.47300000000001</v>
          </cell>
          <cell r="AF126">
            <v>44.262999999999998</v>
          </cell>
          <cell r="AG126">
            <v>37.097999999999999</v>
          </cell>
          <cell r="AH126">
            <v>53.137999999999998</v>
          </cell>
          <cell r="AI126">
            <v>1401.2929999999997</v>
          </cell>
          <cell r="AL126">
            <v>505.64100000000002</v>
          </cell>
          <cell r="AM126">
            <v>450.88499999999999</v>
          </cell>
          <cell r="AN126">
            <v>67.221999999999994</v>
          </cell>
          <cell r="AO126">
            <v>168.357</v>
          </cell>
          <cell r="AP126">
            <v>51.12</v>
          </cell>
          <cell r="AQ126">
            <v>44.48</v>
          </cell>
          <cell r="AR126">
            <v>48.29</v>
          </cell>
          <cell r="AS126">
            <v>1335.9949999999999</v>
          </cell>
          <cell r="AU126">
            <v>0.95</v>
          </cell>
          <cell r="AX126">
            <v>480.35899999999998</v>
          </cell>
          <cell r="AY126">
            <v>428.34100000000001</v>
          </cell>
          <cell r="AZ126">
            <v>63.860999999999997</v>
          </cell>
          <cell r="BA126">
            <v>159.93899999999999</v>
          </cell>
          <cell r="BB126">
            <v>48.564</v>
          </cell>
          <cell r="BC126">
            <v>42.256</v>
          </cell>
          <cell r="BD126">
            <v>45.875999999999998</v>
          </cell>
          <cell r="BE126">
            <v>1269.1960000000001</v>
          </cell>
          <cell r="BH126">
            <v>19.015000000000001</v>
          </cell>
          <cell r="BI126">
            <v>16.46</v>
          </cell>
          <cell r="BJ126">
            <v>2.0659999999999998</v>
          </cell>
          <cell r="BK126">
            <v>5.3710000000000004</v>
          </cell>
          <cell r="BL126">
            <v>1.4059999999999999</v>
          </cell>
          <cell r="BM126">
            <v>1.234</v>
          </cell>
          <cell r="BN126">
            <v>1.181</v>
          </cell>
          <cell r="BO126">
            <v>46.733000000000004</v>
          </cell>
          <cell r="BR126">
            <v>33.543999999999997</v>
          </cell>
          <cell r="BS126">
            <v>41.283999999999999</v>
          </cell>
          <cell r="BT126">
            <v>6.6970000000000001</v>
          </cell>
          <cell r="BU126">
            <v>17.465</v>
          </cell>
          <cell r="BV126">
            <v>5.8920000000000003</v>
          </cell>
          <cell r="BW126">
            <v>5.1269999999999998</v>
          </cell>
          <cell r="BX126">
            <v>5.5659999999999998</v>
          </cell>
          <cell r="BY126">
            <v>115.575</v>
          </cell>
          <cell r="CA126">
            <v>9.2200000000000006</v>
          </cell>
          <cell r="CB126">
            <v>9.4870000000000001</v>
          </cell>
          <cell r="CD126">
            <v>229.636</v>
          </cell>
          <cell r="CE126">
            <v>235.40600000000001</v>
          </cell>
          <cell r="CF126">
            <v>230.858</v>
          </cell>
          <cell r="CH126">
            <v>0.3</v>
          </cell>
          <cell r="CI126">
            <v>-106.41</v>
          </cell>
          <cell r="CQ126" t="str">
            <v>PriceTableDevonNGL</v>
          </cell>
        </row>
        <row r="127">
          <cell r="B127" t="str">
            <v>72-400-170</v>
          </cell>
          <cell r="C127" t="str">
            <v>Devon-GTH00086</v>
          </cell>
          <cell r="D127" t="str">
            <v>Woody Brothers SA 2H</v>
          </cell>
          <cell r="E127">
            <v>633.625</v>
          </cell>
          <cell r="F127">
            <v>741.22500000000002</v>
          </cell>
          <cell r="G127">
            <v>292.61599999999999</v>
          </cell>
          <cell r="H127">
            <v>321.875</v>
          </cell>
          <cell r="K127">
            <v>926.24099999999999</v>
          </cell>
          <cell r="L127">
            <v>1063.0999999999999</v>
          </cell>
          <cell r="N127">
            <v>926.24099999999999</v>
          </cell>
          <cell r="O127">
            <v>1063.0999999999999</v>
          </cell>
          <cell r="R127">
            <v>2.4942000000000002</v>
          </cell>
          <cell r="S127">
            <v>0.64649999999999996</v>
          </cell>
          <cell r="T127">
            <v>0.14130000000000001</v>
          </cell>
          <cell r="U127">
            <v>0.16869999999999999</v>
          </cell>
          <cell r="V127">
            <v>6.4500000000000002E-2</v>
          </cell>
          <cell r="W127">
            <v>4.9500000000000002E-2</v>
          </cell>
          <cell r="X127">
            <v>0.11219999999999999</v>
          </cell>
          <cell r="Y127">
            <v>3.6768999999999998</v>
          </cell>
          <cell r="AB127">
            <v>2310.23</v>
          </cell>
          <cell r="AC127">
            <v>598.81500000000005</v>
          </cell>
          <cell r="AD127">
            <v>130.87799999999999</v>
          </cell>
          <cell r="AE127">
            <v>156.25700000000001</v>
          </cell>
          <cell r="AF127">
            <v>59.743000000000002</v>
          </cell>
          <cell r="AG127">
            <v>45.848999999999997</v>
          </cell>
          <cell r="AH127">
            <v>103.92400000000001</v>
          </cell>
          <cell r="AI127">
            <v>3405.6960000000004</v>
          </cell>
          <cell r="AL127">
            <v>1822.6389999999999</v>
          </cell>
          <cell r="AM127">
            <v>643.86800000000005</v>
          </cell>
          <cell r="AN127">
            <v>129.23699999999999</v>
          </cell>
          <cell r="AO127">
            <v>189.97900000000001</v>
          </cell>
          <cell r="AP127">
            <v>68.998000000000005</v>
          </cell>
          <cell r="AQ127">
            <v>54.972999999999999</v>
          </cell>
          <cell r="AR127">
            <v>94.441999999999993</v>
          </cell>
          <cell r="AS127">
            <v>3004.136</v>
          </cell>
          <cell r="AU127">
            <v>0.95</v>
          </cell>
          <cell r="AX127">
            <v>1731.5070000000001</v>
          </cell>
          <cell r="AY127">
            <v>611.67499999999995</v>
          </cell>
          <cell r="AZ127">
            <v>122.77500000000001</v>
          </cell>
          <cell r="BA127">
            <v>180.48</v>
          </cell>
          <cell r="BB127">
            <v>65.548000000000002</v>
          </cell>
          <cell r="BC127">
            <v>52.223999999999997</v>
          </cell>
          <cell r="BD127">
            <v>89.72</v>
          </cell>
          <cell r="BE127">
            <v>2853.9289999999996</v>
          </cell>
          <cell r="BH127">
            <v>68.542000000000002</v>
          </cell>
          <cell r="BI127">
            <v>23.504999999999999</v>
          </cell>
          <cell r="BJ127">
            <v>3.972</v>
          </cell>
          <cell r="BK127">
            <v>6.06</v>
          </cell>
          <cell r="BL127">
            <v>1.897</v>
          </cell>
          <cell r="BM127">
            <v>1.5249999999999999</v>
          </cell>
          <cell r="BN127">
            <v>2.31</v>
          </cell>
          <cell r="BO127">
            <v>107.81100000000001</v>
          </cell>
          <cell r="BR127">
            <v>120.914</v>
          </cell>
          <cell r="BS127">
            <v>58.954000000000001</v>
          </cell>
          <cell r="BT127">
            <v>12.875999999999999</v>
          </cell>
          <cell r="BU127">
            <v>19.707999999999998</v>
          </cell>
          <cell r="BV127">
            <v>7.9530000000000003</v>
          </cell>
          <cell r="BW127">
            <v>6.3360000000000003</v>
          </cell>
          <cell r="BX127">
            <v>10.885999999999999</v>
          </cell>
          <cell r="BY127">
            <v>237.62700000000001</v>
          </cell>
          <cell r="CA127">
            <v>27.634</v>
          </cell>
          <cell r="CB127">
            <v>28.434999999999999</v>
          </cell>
          <cell r="CD127">
            <v>797.03800000000001</v>
          </cell>
          <cell r="CE127">
            <v>817.06500000000005</v>
          </cell>
          <cell r="CF127">
            <v>801.28</v>
          </cell>
          <cell r="CH127">
            <v>0.3</v>
          </cell>
          <cell r="CI127">
            <v>-318.93</v>
          </cell>
          <cell r="CQ127" t="str">
            <v>PriceTableDevonNGL</v>
          </cell>
        </row>
        <row r="128">
          <cell r="B128" t="str">
            <v>72-400-171</v>
          </cell>
          <cell r="C128" t="str">
            <v>Devon-GTH00086</v>
          </cell>
          <cell r="D128" t="str">
            <v>Charles Bedinger A 3H</v>
          </cell>
          <cell r="E128">
            <v>671.80200000000002</v>
          </cell>
          <cell r="F128">
            <v>858.34400000000005</v>
          </cell>
          <cell r="G128">
            <v>310.24700000000001</v>
          </cell>
          <cell r="H128">
            <v>372.733</v>
          </cell>
          <cell r="K128">
            <v>982.04899999999998</v>
          </cell>
          <cell r="L128">
            <v>1231.077</v>
          </cell>
          <cell r="N128">
            <v>982.04899999999998</v>
          </cell>
          <cell r="O128">
            <v>1231.077</v>
          </cell>
          <cell r="R128">
            <v>3.24</v>
          </cell>
          <cell r="S128">
            <v>1.1396999999999999</v>
          </cell>
          <cell r="T128">
            <v>0.2195</v>
          </cell>
          <cell r="U128">
            <v>0.36299999999999999</v>
          </cell>
          <cell r="V128">
            <v>0.12870000000000001</v>
          </cell>
          <cell r="W128">
            <v>0.13320000000000001</v>
          </cell>
          <cell r="X128">
            <v>0.30049999999999999</v>
          </cell>
          <cell r="Y128">
            <v>5.5246000000000004</v>
          </cell>
          <cell r="AB128">
            <v>3181.8389999999999</v>
          </cell>
          <cell r="AC128">
            <v>1119.241</v>
          </cell>
          <cell r="AD128">
            <v>215.56</v>
          </cell>
          <cell r="AE128">
            <v>356.48399999999998</v>
          </cell>
          <cell r="AF128">
            <v>126.39</v>
          </cell>
          <cell r="AG128">
            <v>130.809</v>
          </cell>
          <cell r="AH128">
            <v>295.10599999999999</v>
          </cell>
          <cell r="AI128">
            <v>5425.429000000001</v>
          </cell>
          <cell r="AL128">
            <v>2510.2890000000002</v>
          </cell>
          <cell r="AM128">
            <v>1203.45</v>
          </cell>
          <cell r="AN128">
            <v>212.857</v>
          </cell>
          <cell r="AO128">
            <v>433.41699999999997</v>
          </cell>
          <cell r="AP128">
            <v>145.97</v>
          </cell>
          <cell r="AQ128">
            <v>156.84</v>
          </cell>
          <cell r="AR128">
            <v>268.18</v>
          </cell>
          <cell r="AS128">
            <v>4931.0030000000015</v>
          </cell>
          <cell r="AU128">
            <v>0.95</v>
          </cell>
          <cell r="AX128">
            <v>2384.7750000000001</v>
          </cell>
          <cell r="AY128">
            <v>1143.278</v>
          </cell>
          <cell r="AZ128">
            <v>202.214</v>
          </cell>
          <cell r="BA128">
            <v>411.74599999999998</v>
          </cell>
          <cell r="BB128">
            <v>138.672</v>
          </cell>
          <cell r="BC128">
            <v>148.99799999999999</v>
          </cell>
          <cell r="BD128">
            <v>254.77099999999999</v>
          </cell>
          <cell r="BE128">
            <v>4684.4539999999988</v>
          </cell>
          <cell r="BH128">
            <v>94.400999999999996</v>
          </cell>
          <cell r="BI128">
            <v>43.932000000000002</v>
          </cell>
          <cell r="BJ128">
            <v>6.5419999999999998</v>
          </cell>
          <cell r="BK128">
            <v>13.826000000000001</v>
          </cell>
          <cell r="BL128">
            <v>4.0140000000000002</v>
          </cell>
          <cell r="BM128">
            <v>4.3520000000000003</v>
          </cell>
          <cell r="BN128">
            <v>6.5590000000000002</v>
          </cell>
          <cell r="BO128">
            <v>173.626</v>
          </cell>
          <cell r="BR128">
            <v>166.53299999999999</v>
          </cell>
          <cell r="BS128">
            <v>110.191</v>
          </cell>
          <cell r="BT128">
            <v>21.207000000000001</v>
          </cell>
          <cell r="BU128">
            <v>44.963000000000001</v>
          </cell>
          <cell r="BV128">
            <v>16.824999999999999</v>
          </cell>
          <cell r="BW128">
            <v>18.077999999999999</v>
          </cell>
          <cell r="BX128">
            <v>30.911999999999999</v>
          </cell>
          <cell r="BY128">
            <v>408.70899999999995</v>
          </cell>
          <cell r="CA128">
            <v>32</v>
          </cell>
          <cell r="CB128">
            <v>32.927</v>
          </cell>
          <cell r="CD128">
            <v>789.44100000000003</v>
          </cell>
          <cell r="CE128">
            <v>809.27700000000004</v>
          </cell>
          <cell r="CF128">
            <v>793.64200000000005</v>
          </cell>
          <cell r="CH128">
            <v>0.3</v>
          </cell>
          <cell r="CI128">
            <v>-369.32</v>
          </cell>
          <cell r="CQ128" t="str">
            <v>PriceTableDevonNGL</v>
          </cell>
        </row>
        <row r="129">
          <cell r="B129" t="str">
            <v>72-400-172</v>
          </cell>
          <cell r="C129" t="str">
            <v>Devon-GTH00086</v>
          </cell>
          <cell r="D129" t="str">
            <v>Densmore SA 4H</v>
          </cell>
          <cell r="E129">
            <v>433.02800000000002</v>
          </cell>
          <cell r="F129">
            <v>547.86300000000006</v>
          </cell>
          <cell r="G129">
            <v>199.97800000000001</v>
          </cell>
          <cell r="H129">
            <v>237.90799999999999</v>
          </cell>
          <cell r="K129">
            <v>633.00600000000009</v>
          </cell>
          <cell r="L129">
            <v>785.77100000000007</v>
          </cell>
          <cell r="N129">
            <v>633.00600000000009</v>
          </cell>
          <cell r="O129">
            <v>785.77100000000007</v>
          </cell>
          <cell r="R129">
            <v>3.2313000000000001</v>
          </cell>
          <cell r="S129">
            <v>1.2014</v>
          </cell>
          <cell r="T129">
            <v>0.1847</v>
          </cell>
          <cell r="U129">
            <v>0.37669999999999998</v>
          </cell>
          <cell r="V129">
            <v>0.11169999999999999</v>
          </cell>
          <cell r="W129">
            <v>0.1265</v>
          </cell>
          <cell r="X129">
            <v>0.2334</v>
          </cell>
          <cell r="Y129">
            <v>5.4657</v>
          </cell>
          <cell r="AB129">
            <v>2045.432</v>
          </cell>
          <cell r="AC129">
            <v>760.49300000000005</v>
          </cell>
          <cell r="AD129">
            <v>116.916</v>
          </cell>
          <cell r="AE129">
            <v>238.453</v>
          </cell>
          <cell r="AF129">
            <v>70.706999999999994</v>
          </cell>
          <cell r="AG129">
            <v>80.075000000000003</v>
          </cell>
          <cell r="AH129">
            <v>147.744</v>
          </cell>
          <cell r="AI129">
            <v>3459.82</v>
          </cell>
          <cell r="AL129">
            <v>1613.729</v>
          </cell>
          <cell r="AM129">
            <v>817.71100000000001</v>
          </cell>
          <cell r="AN129">
            <v>115.45</v>
          </cell>
          <cell r="AO129">
            <v>289.91399999999999</v>
          </cell>
          <cell r="AP129">
            <v>81.661000000000001</v>
          </cell>
          <cell r="AQ129">
            <v>96.01</v>
          </cell>
          <cell r="AR129">
            <v>134.26300000000001</v>
          </cell>
          <cell r="AS129">
            <v>3148.7380000000003</v>
          </cell>
          <cell r="AU129">
            <v>0.95</v>
          </cell>
          <cell r="AX129">
            <v>1533.0429999999999</v>
          </cell>
          <cell r="AY129">
            <v>776.82500000000005</v>
          </cell>
          <cell r="AZ129">
            <v>109.678</v>
          </cell>
          <cell r="BA129">
            <v>275.41800000000001</v>
          </cell>
          <cell r="BB129">
            <v>77.578000000000003</v>
          </cell>
          <cell r="BC129">
            <v>91.21</v>
          </cell>
          <cell r="BD129">
            <v>127.55</v>
          </cell>
          <cell r="BE129">
            <v>2991.3020000000001</v>
          </cell>
          <cell r="BH129">
            <v>60.685000000000002</v>
          </cell>
          <cell r="BI129">
            <v>29.850999999999999</v>
          </cell>
          <cell r="BJ129">
            <v>3.548</v>
          </cell>
          <cell r="BK129">
            <v>9.2490000000000006</v>
          </cell>
          <cell r="BL129">
            <v>2.246</v>
          </cell>
          <cell r="BM129">
            <v>2.6640000000000001</v>
          </cell>
          <cell r="BN129">
            <v>3.2839999999999998</v>
          </cell>
          <cell r="BO129">
            <v>111.527</v>
          </cell>
          <cell r="BR129">
            <v>107.05500000000001</v>
          </cell>
          <cell r="BS129">
            <v>74.872</v>
          </cell>
          <cell r="BT129">
            <v>11.502000000000001</v>
          </cell>
          <cell r="BU129">
            <v>30.076000000000001</v>
          </cell>
          <cell r="BV129">
            <v>9.4130000000000003</v>
          </cell>
          <cell r="BW129">
            <v>11.067</v>
          </cell>
          <cell r="BX129">
            <v>15.476000000000001</v>
          </cell>
          <cell r="BY129">
            <v>259.46100000000007</v>
          </cell>
          <cell r="CA129">
            <v>20.425000000000001</v>
          </cell>
          <cell r="CB129">
            <v>21.016999999999999</v>
          </cell>
          <cell r="CD129">
            <v>505.29299999999995</v>
          </cell>
          <cell r="CE129">
            <v>517.98900000000003</v>
          </cell>
          <cell r="CF129">
            <v>507.98200000000003</v>
          </cell>
          <cell r="CH129">
            <v>0.3</v>
          </cell>
          <cell r="CI129">
            <v>-235.73</v>
          </cell>
          <cell r="CQ129" t="str">
            <v>PriceTableDevonNGL</v>
          </cell>
        </row>
        <row r="130">
          <cell r="B130" t="str">
            <v>72-400-173</v>
          </cell>
          <cell r="C130" t="str">
            <v>Devon-GTH00086</v>
          </cell>
          <cell r="D130" t="str">
            <v>Densmore SA 3H</v>
          </cell>
          <cell r="E130">
            <v>664.82299999999998</v>
          </cell>
          <cell r="F130">
            <v>841.95399999999995</v>
          </cell>
          <cell r="G130">
            <v>307.024</v>
          </cell>
          <cell r="H130">
            <v>365.61599999999999</v>
          </cell>
          <cell r="K130">
            <v>971.84699999999998</v>
          </cell>
          <cell r="L130">
            <v>1207.57</v>
          </cell>
          <cell r="N130">
            <v>971.84699999999998</v>
          </cell>
          <cell r="O130">
            <v>1207.57</v>
          </cell>
          <cell r="R130">
            <v>3.2536999999999998</v>
          </cell>
          <cell r="S130">
            <v>1.2096</v>
          </cell>
          <cell r="T130">
            <v>0.18479999999999999</v>
          </cell>
          <cell r="U130">
            <v>0.38109999999999999</v>
          </cell>
          <cell r="V130">
            <v>0.11559999999999999</v>
          </cell>
          <cell r="W130">
            <v>0.13239999999999999</v>
          </cell>
          <cell r="X130">
            <v>0.19889999999999999</v>
          </cell>
          <cell r="Y130">
            <v>5.4760999999999997</v>
          </cell>
          <cell r="AB130">
            <v>3162.0990000000002</v>
          </cell>
          <cell r="AC130">
            <v>1175.546</v>
          </cell>
          <cell r="AD130">
            <v>179.59700000000001</v>
          </cell>
          <cell r="AE130">
            <v>370.37099999999998</v>
          </cell>
          <cell r="AF130">
            <v>112.346</v>
          </cell>
          <cell r="AG130">
            <v>128.673</v>
          </cell>
          <cell r="AH130">
            <v>193.3</v>
          </cell>
          <cell r="AI130">
            <v>5321.9320000000007</v>
          </cell>
          <cell r="AL130">
            <v>2494.7150000000001</v>
          </cell>
          <cell r="AM130">
            <v>1263.991</v>
          </cell>
          <cell r="AN130">
            <v>177.345</v>
          </cell>
          <cell r="AO130">
            <v>450.30099999999999</v>
          </cell>
          <cell r="AP130">
            <v>129.751</v>
          </cell>
          <cell r="AQ130">
            <v>154.279</v>
          </cell>
          <cell r="AR130">
            <v>175.66300000000001</v>
          </cell>
          <cell r="AS130">
            <v>4846.0450000000001</v>
          </cell>
          <cell r="AU130">
            <v>0.95</v>
          </cell>
          <cell r="AX130">
            <v>2369.9789999999998</v>
          </cell>
          <cell r="AY130">
            <v>1200.7909999999999</v>
          </cell>
          <cell r="AZ130">
            <v>168.47800000000001</v>
          </cell>
          <cell r="BA130">
            <v>427.786</v>
          </cell>
          <cell r="BB130">
            <v>123.26300000000001</v>
          </cell>
          <cell r="BC130">
            <v>146.565</v>
          </cell>
          <cell r="BD130">
            <v>166.88</v>
          </cell>
          <cell r="BE130">
            <v>4603.7419999999993</v>
          </cell>
          <cell r="BH130">
            <v>93.816000000000003</v>
          </cell>
          <cell r="BI130">
            <v>46.142000000000003</v>
          </cell>
          <cell r="BJ130">
            <v>5.45</v>
          </cell>
          <cell r="BK130">
            <v>14.365</v>
          </cell>
          <cell r="BL130">
            <v>3.5680000000000001</v>
          </cell>
          <cell r="BM130">
            <v>4.28</v>
          </cell>
          <cell r="BN130">
            <v>4.2960000000000003</v>
          </cell>
          <cell r="BO130">
            <v>171.917</v>
          </cell>
          <cell r="BR130">
            <v>165.499</v>
          </cell>
          <cell r="BS130">
            <v>115.735</v>
          </cell>
          <cell r="BT130">
            <v>17.669</v>
          </cell>
          <cell r="BU130">
            <v>46.713999999999999</v>
          </cell>
          <cell r="BV130">
            <v>14.956</v>
          </cell>
          <cell r="BW130">
            <v>17.783000000000001</v>
          </cell>
          <cell r="BX130">
            <v>20.248000000000001</v>
          </cell>
          <cell r="BY130">
            <v>398.60399999999998</v>
          </cell>
          <cell r="CA130">
            <v>31.39</v>
          </cell>
          <cell r="CB130">
            <v>32.298999999999999</v>
          </cell>
          <cell r="CD130">
            <v>776.66699999999992</v>
          </cell>
          <cell r="CE130">
            <v>796.18200000000002</v>
          </cell>
          <cell r="CF130">
            <v>780.8</v>
          </cell>
          <cell r="CH130">
            <v>0.3</v>
          </cell>
          <cell r="CI130">
            <v>-362.27</v>
          </cell>
          <cell r="CQ130" t="str">
            <v>PriceTableDevonNGL</v>
          </cell>
        </row>
        <row r="131">
          <cell r="B131" t="str">
            <v>72-400-174</v>
          </cell>
          <cell r="C131" t="str">
            <v>Devon-GTH00086</v>
          </cell>
          <cell r="D131" t="str">
            <v>Densmore SA 2H</v>
          </cell>
          <cell r="E131">
            <v>613.30899999999997</v>
          </cell>
          <cell r="F131">
            <v>779.55899999999997</v>
          </cell>
          <cell r="G131">
            <v>283.23399999999998</v>
          </cell>
          <cell r="H131">
            <v>338.52100000000002</v>
          </cell>
          <cell r="K131">
            <v>896.54299999999989</v>
          </cell>
          <cell r="L131">
            <v>1118.08</v>
          </cell>
          <cell r="N131">
            <v>896.54299999999989</v>
          </cell>
          <cell r="O131">
            <v>1118.08</v>
          </cell>
          <cell r="R131">
            <v>3.2783000000000002</v>
          </cell>
          <cell r="S131">
            <v>1.2036</v>
          </cell>
          <cell r="T131">
            <v>0.1827</v>
          </cell>
          <cell r="U131">
            <v>0.3836</v>
          </cell>
          <cell r="V131">
            <v>0.1181</v>
          </cell>
          <cell r="W131">
            <v>0.13750000000000001</v>
          </cell>
          <cell r="X131">
            <v>0.2394</v>
          </cell>
          <cell r="Y131">
            <v>5.5431999999999997</v>
          </cell>
          <cell r="AB131">
            <v>2939.1370000000002</v>
          </cell>
          <cell r="AC131">
            <v>1079.079</v>
          </cell>
          <cell r="AD131">
            <v>163.798</v>
          </cell>
          <cell r="AE131">
            <v>343.91399999999999</v>
          </cell>
          <cell r="AF131">
            <v>105.88200000000001</v>
          </cell>
          <cell r="AG131">
            <v>123.27500000000001</v>
          </cell>
          <cell r="AH131">
            <v>214.63200000000001</v>
          </cell>
          <cell r="AI131">
            <v>4969.7169999999987</v>
          </cell>
          <cell r="AL131">
            <v>2318.8110000000001</v>
          </cell>
          <cell r="AM131">
            <v>1160.2660000000001</v>
          </cell>
          <cell r="AN131">
            <v>161.744</v>
          </cell>
          <cell r="AO131">
            <v>418.13400000000001</v>
          </cell>
          <cell r="AP131">
            <v>122.285</v>
          </cell>
          <cell r="AQ131">
            <v>147.80600000000001</v>
          </cell>
          <cell r="AR131">
            <v>195.048</v>
          </cell>
          <cell r="AS131">
            <v>4524.0940000000001</v>
          </cell>
          <cell r="AU131">
            <v>0.95</v>
          </cell>
          <cell r="AX131">
            <v>2202.87</v>
          </cell>
          <cell r="AY131">
            <v>1102.2529999999999</v>
          </cell>
          <cell r="AZ131">
            <v>153.65700000000001</v>
          </cell>
          <cell r="BA131">
            <v>397.22699999999998</v>
          </cell>
          <cell r="BB131">
            <v>116.17100000000001</v>
          </cell>
          <cell r="BC131">
            <v>140.416</v>
          </cell>
          <cell r="BD131">
            <v>185.29599999999999</v>
          </cell>
          <cell r="BE131">
            <v>4297.8899999999994</v>
          </cell>
          <cell r="BH131">
            <v>87.200999999999993</v>
          </cell>
          <cell r="BI131">
            <v>42.356000000000002</v>
          </cell>
          <cell r="BJ131">
            <v>4.9710000000000001</v>
          </cell>
          <cell r="BK131">
            <v>13.339</v>
          </cell>
          <cell r="BL131">
            <v>3.363</v>
          </cell>
          <cell r="BM131">
            <v>4.101</v>
          </cell>
          <cell r="BN131">
            <v>4.7699999999999996</v>
          </cell>
          <cell r="BO131">
            <v>160.101</v>
          </cell>
          <cell r="BR131">
            <v>153.83000000000001</v>
          </cell>
          <cell r="BS131">
            <v>106.23699999999999</v>
          </cell>
          <cell r="BT131">
            <v>16.114999999999998</v>
          </cell>
          <cell r="BU131">
            <v>43.377000000000002</v>
          </cell>
          <cell r="BV131">
            <v>14.095000000000001</v>
          </cell>
          <cell r="BW131">
            <v>17.036999999999999</v>
          </cell>
          <cell r="BX131">
            <v>22.481999999999999</v>
          </cell>
          <cell r="BY131">
            <v>373.173</v>
          </cell>
          <cell r="CA131">
            <v>29.062999999999999</v>
          </cell>
          <cell r="CB131">
            <v>29.905000000000001</v>
          </cell>
          <cell r="CD131">
            <v>715.00199999999995</v>
          </cell>
          <cell r="CE131">
            <v>732.96799999999996</v>
          </cell>
          <cell r="CF131">
            <v>718.80700000000002</v>
          </cell>
          <cell r="CH131">
            <v>0.3</v>
          </cell>
          <cell r="CI131">
            <v>-335.42</v>
          </cell>
          <cell r="CQ131" t="str">
            <v>PriceTableDevonNGL</v>
          </cell>
        </row>
        <row r="132">
          <cell r="B132" t="str">
            <v>72-400-175</v>
          </cell>
          <cell r="C132" t="str">
            <v>Devon-GTH00086</v>
          </cell>
          <cell r="D132" t="str">
            <v>Ray Unit A1H</v>
          </cell>
          <cell r="E132">
            <v>26.937999999999999</v>
          </cell>
          <cell r="F132">
            <v>33.917999999999999</v>
          </cell>
          <cell r="G132">
            <v>12.44</v>
          </cell>
          <cell r="H132">
            <v>14.728999999999999</v>
          </cell>
          <cell r="K132">
            <v>39.378</v>
          </cell>
          <cell r="L132">
            <v>48.646999999999998</v>
          </cell>
          <cell r="N132">
            <v>39.378</v>
          </cell>
          <cell r="O132">
            <v>48.646999999999998</v>
          </cell>
          <cell r="R132">
            <v>3.0848</v>
          </cell>
          <cell r="S132">
            <v>1.1003000000000001</v>
          </cell>
          <cell r="T132">
            <v>0.23730000000000001</v>
          </cell>
          <cell r="U132">
            <v>0.34789999999999999</v>
          </cell>
          <cell r="V132">
            <v>0.1341</v>
          </cell>
          <cell r="W132">
            <v>0.11559999999999999</v>
          </cell>
          <cell r="X132">
            <v>0.35099999999999998</v>
          </cell>
          <cell r="Y132">
            <v>5.3710000000000004</v>
          </cell>
          <cell r="AB132">
            <v>121.473</v>
          </cell>
          <cell r="AC132">
            <v>43.328000000000003</v>
          </cell>
          <cell r="AD132">
            <v>9.3439999999999994</v>
          </cell>
          <cell r="AE132">
            <v>13.7</v>
          </cell>
          <cell r="AF132">
            <v>5.2809999999999997</v>
          </cell>
          <cell r="AG132">
            <v>4.5519999999999996</v>
          </cell>
          <cell r="AH132">
            <v>13.821999999999999</v>
          </cell>
          <cell r="AI132">
            <v>211.49999999999997</v>
          </cell>
          <cell r="AL132">
            <v>95.834999999999994</v>
          </cell>
          <cell r="AM132">
            <v>46.588000000000001</v>
          </cell>
          <cell r="AN132">
            <v>9.2270000000000003</v>
          </cell>
          <cell r="AO132">
            <v>16.657</v>
          </cell>
          <cell r="AP132">
            <v>6.0990000000000002</v>
          </cell>
          <cell r="AQ132">
            <v>5.4580000000000002</v>
          </cell>
          <cell r="AR132">
            <v>12.561</v>
          </cell>
          <cell r="AS132">
            <v>192.42500000000001</v>
          </cell>
          <cell r="AU132">
            <v>0.95</v>
          </cell>
          <cell r="AX132">
            <v>91.043000000000006</v>
          </cell>
          <cell r="AY132">
            <v>44.259</v>
          </cell>
          <cell r="AZ132">
            <v>8.766</v>
          </cell>
          <cell r="BA132">
            <v>15.824</v>
          </cell>
          <cell r="BB132">
            <v>5.7939999999999996</v>
          </cell>
          <cell r="BC132">
            <v>5.1849999999999996</v>
          </cell>
          <cell r="BD132">
            <v>11.933</v>
          </cell>
          <cell r="BE132">
            <v>182.80400000000003</v>
          </cell>
          <cell r="BH132">
            <v>3.6040000000000001</v>
          </cell>
          <cell r="BI132">
            <v>1.7010000000000001</v>
          </cell>
          <cell r="BJ132">
            <v>0.28399999999999997</v>
          </cell>
          <cell r="BK132">
            <v>0.53100000000000003</v>
          </cell>
          <cell r="BL132">
            <v>0.16800000000000001</v>
          </cell>
          <cell r="BM132">
            <v>0.151</v>
          </cell>
          <cell r="BN132">
            <v>0.307</v>
          </cell>
          <cell r="BO132">
            <v>6.7459999999999996</v>
          </cell>
          <cell r="BR132">
            <v>6.3579999999999997</v>
          </cell>
          <cell r="BS132">
            <v>4.266</v>
          </cell>
          <cell r="BT132">
            <v>0.91900000000000004</v>
          </cell>
          <cell r="BU132">
            <v>1.728</v>
          </cell>
          <cell r="BV132">
            <v>0.70299999999999996</v>
          </cell>
          <cell r="BW132">
            <v>0.629</v>
          </cell>
          <cell r="BX132">
            <v>1.448</v>
          </cell>
          <cell r="BY132">
            <v>16.050999999999998</v>
          </cell>
          <cell r="CA132">
            <v>1.264</v>
          </cell>
          <cell r="CB132">
            <v>1.3009999999999999</v>
          </cell>
          <cell r="CD132">
            <v>31.295000000000005</v>
          </cell>
          <cell r="CE132">
            <v>32.081000000000003</v>
          </cell>
          <cell r="CF132">
            <v>31.460999999999999</v>
          </cell>
          <cell r="CH132">
            <v>0.3</v>
          </cell>
          <cell r="CI132">
            <v>-14.59</v>
          </cell>
          <cell r="CQ132" t="str">
            <v>PriceTableDevonNGL</v>
          </cell>
        </row>
        <row r="133">
          <cell r="B133" t="str">
            <v>72-400-176</v>
          </cell>
          <cell r="C133" t="str">
            <v>Devon-GTH00086</v>
          </cell>
          <cell r="D133" t="str">
            <v>Ray Unit B1H</v>
          </cell>
          <cell r="E133">
            <v>222.08199999999999</v>
          </cell>
          <cell r="F133">
            <v>280.15300000000002</v>
          </cell>
          <cell r="G133">
            <v>102.56</v>
          </cell>
          <cell r="H133">
            <v>121.65600000000001</v>
          </cell>
          <cell r="K133">
            <v>324.642</v>
          </cell>
          <cell r="L133">
            <v>401.80900000000003</v>
          </cell>
          <cell r="N133">
            <v>324.642</v>
          </cell>
          <cell r="O133">
            <v>401.80900000000003</v>
          </cell>
          <cell r="R133">
            <v>3.1850999999999998</v>
          </cell>
          <cell r="S133">
            <v>1.1668000000000001</v>
          </cell>
          <cell r="T133">
            <v>0.2586</v>
          </cell>
          <cell r="U133">
            <v>0.37759999999999999</v>
          </cell>
          <cell r="V133">
            <v>0.1459</v>
          </cell>
          <cell r="W133">
            <v>0.12770000000000001</v>
          </cell>
          <cell r="X133">
            <v>0.21510000000000001</v>
          </cell>
          <cell r="Y133">
            <v>5.4767999999999999</v>
          </cell>
          <cell r="AB133">
            <v>1034.0170000000001</v>
          </cell>
          <cell r="AC133">
            <v>378.79199999999997</v>
          </cell>
          <cell r="AD133">
            <v>83.951999999999998</v>
          </cell>
          <cell r="AE133">
            <v>122.58499999999999</v>
          </cell>
          <cell r="AF133">
            <v>47.365000000000002</v>
          </cell>
          <cell r="AG133">
            <v>41.457000000000001</v>
          </cell>
          <cell r="AH133">
            <v>69.83</v>
          </cell>
          <cell r="AI133">
            <v>1777.998</v>
          </cell>
          <cell r="AL133">
            <v>815.78</v>
          </cell>
          <cell r="AM133">
            <v>407.291</v>
          </cell>
          <cell r="AN133">
            <v>82.899000000000001</v>
          </cell>
          <cell r="AO133">
            <v>149.04</v>
          </cell>
          <cell r="AP133">
            <v>54.703000000000003</v>
          </cell>
          <cell r="AQ133">
            <v>49.707000000000001</v>
          </cell>
          <cell r="AR133">
            <v>63.457999999999998</v>
          </cell>
          <cell r="AS133">
            <v>1622.8779999999999</v>
          </cell>
          <cell r="AU133">
            <v>0.95</v>
          </cell>
          <cell r="AX133">
            <v>774.99099999999999</v>
          </cell>
          <cell r="AY133">
            <v>386.92599999999999</v>
          </cell>
          <cell r="AZ133">
            <v>78.754000000000005</v>
          </cell>
          <cell r="BA133">
            <v>141.58799999999999</v>
          </cell>
          <cell r="BB133">
            <v>51.968000000000004</v>
          </cell>
          <cell r="BC133">
            <v>47.222000000000001</v>
          </cell>
          <cell r="BD133">
            <v>60.284999999999997</v>
          </cell>
          <cell r="BE133">
            <v>1541.7339999999999</v>
          </cell>
          <cell r="BH133">
            <v>30.678000000000001</v>
          </cell>
          <cell r="BI133">
            <v>14.868</v>
          </cell>
          <cell r="BJ133">
            <v>2.548</v>
          </cell>
          <cell r="BK133">
            <v>4.7549999999999999</v>
          </cell>
          <cell r="BL133">
            <v>1.504</v>
          </cell>
          <cell r="BM133">
            <v>1.379</v>
          </cell>
          <cell r="BN133">
            <v>1.552</v>
          </cell>
          <cell r="BO133">
            <v>57.283999999999999</v>
          </cell>
          <cell r="BR133">
            <v>54.119</v>
          </cell>
          <cell r="BS133">
            <v>37.292999999999999</v>
          </cell>
          <cell r="BT133">
            <v>8.2590000000000003</v>
          </cell>
          <cell r="BU133">
            <v>15.461</v>
          </cell>
          <cell r="BV133">
            <v>6.3049999999999997</v>
          </cell>
          <cell r="BW133">
            <v>5.7290000000000001</v>
          </cell>
          <cell r="BX133">
            <v>7.3140000000000001</v>
          </cell>
          <cell r="BY133">
            <v>134.48000000000002</v>
          </cell>
          <cell r="CA133">
            <v>10.444000000000001</v>
          </cell>
          <cell r="CB133">
            <v>10.747</v>
          </cell>
          <cell r="CD133">
            <v>256.58199999999999</v>
          </cell>
          <cell r="CE133">
            <v>263.029</v>
          </cell>
          <cell r="CF133">
            <v>257.947</v>
          </cell>
          <cell r="CH133">
            <v>0.3</v>
          </cell>
          <cell r="CI133">
            <v>-120.54</v>
          </cell>
          <cell r="CQ133" t="str">
            <v>PriceTableDevonNGL</v>
          </cell>
        </row>
        <row r="134">
          <cell r="B134" t="str">
            <v>72-400-177</v>
          </cell>
          <cell r="C134" t="str">
            <v>Devon-GTH00086</v>
          </cell>
          <cell r="D134" t="str">
            <v>Ray A SA 2H</v>
          </cell>
          <cell r="E134">
            <v>762.39700000000005</v>
          </cell>
          <cell r="F134">
            <v>961.61500000000001</v>
          </cell>
          <cell r="G134">
            <v>352.08499999999998</v>
          </cell>
          <cell r="H134">
            <v>417.57799999999997</v>
          </cell>
          <cell r="K134">
            <v>1114.482</v>
          </cell>
          <cell r="L134">
            <v>1379.193</v>
          </cell>
          <cell r="N134">
            <v>1114.482</v>
          </cell>
          <cell r="O134">
            <v>1379.193</v>
          </cell>
          <cell r="R134">
            <v>3.2282999999999999</v>
          </cell>
          <cell r="S134">
            <v>1.1311</v>
          </cell>
          <cell r="T134">
            <v>0.23269999999999999</v>
          </cell>
          <cell r="U134">
            <v>0.36549999999999999</v>
          </cell>
          <cell r="V134">
            <v>0.13539999999999999</v>
          </cell>
          <cell r="W134">
            <v>0.12509999999999999</v>
          </cell>
          <cell r="X134">
            <v>0.1956</v>
          </cell>
          <cell r="Y134">
            <v>5.4137000000000004</v>
          </cell>
          <cell r="AB134">
            <v>3597.8820000000001</v>
          </cell>
          <cell r="AC134">
            <v>1260.5909999999999</v>
          </cell>
          <cell r="AD134">
            <v>259.33999999999997</v>
          </cell>
          <cell r="AE134">
            <v>407.34300000000002</v>
          </cell>
          <cell r="AF134">
            <v>150.90100000000001</v>
          </cell>
          <cell r="AG134">
            <v>139.422</v>
          </cell>
          <cell r="AH134">
            <v>217.99299999999999</v>
          </cell>
          <cell r="AI134">
            <v>6033.4719999999998</v>
          </cell>
          <cell r="AL134">
            <v>2838.5230000000001</v>
          </cell>
          <cell r="AM134">
            <v>1355.4349999999999</v>
          </cell>
          <cell r="AN134">
            <v>256.08800000000002</v>
          </cell>
          <cell r="AO134">
            <v>495.25200000000001</v>
          </cell>
          <cell r="AP134">
            <v>174.279</v>
          </cell>
          <cell r="AQ134">
            <v>167.167</v>
          </cell>
          <cell r="AR134">
            <v>198.10300000000001</v>
          </cell>
          <cell r="AS134">
            <v>5484.8470000000016</v>
          </cell>
          <cell r="AU134">
            <v>0.95</v>
          </cell>
          <cell r="AX134">
            <v>2696.5970000000002</v>
          </cell>
          <cell r="AY134">
            <v>1287.663</v>
          </cell>
          <cell r="AZ134">
            <v>243.28399999999999</v>
          </cell>
          <cell r="BA134">
            <v>470.48899999999998</v>
          </cell>
          <cell r="BB134">
            <v>165.565</v>
          </cell>
          <cell r="BC134">
            <v>158.809</v>
          </cell>
          <cell r="BD134">
            <v>188.19800000000001</v>
          </cell>
          <cell r="BE134">
            <v>5210.6049999999996</v>
          </cell>
          <cell r="BH134">
            <v>106.745</v>
          </cell>
          <cell r="BI134">
            <v>49.481000000000002</v>
          </cell>
          <cell r="BJ134">
            <v>7.87</v>
          </cell>
          <cell r="BK134">
            <v>15.798999999999999</v>
          </cell>
          <cell r="BL134">
            <v>4.7930000000000001</v>
          </cell>
          <cell r="BM134">
            <v>4.6379999999999999</v>
          </cell>
          <cell r="BN134">
            <v>4.8449999999999998</v>
          </cell>
          <cell r="BO134">
            <v>194.17100000000002</v>
          </cell>
          <cell r="BR134">
            <v>188.30799999999999</v>
          </cell>
          <cell r="BS134">
            <v>124.108</v>
          </cell>
          <cell r="BT134">
            <v>25.513999999999999</v>
          </cell>
          <cell r="BU134">
            <v>51.377000000000002</v>
          </cell>
          <cell r="BV134">
            <v>20.088000000000001</v>
          </cell>
          <cell r="BW134">
            <v>19.268999999999998</v>
          </cell>
          <cell r="BX134">
            <v>22.834</v>
          </cell>
          <cell r="BY134">
            <v>451.49800000000005</v>
          </cell>
          <cell r="CA134">
            <v>35.85</v>
          </cell>
          <cell r="CB134">
            <v>36.889000000000003</v>
          </cell>
          <cell r="CD134">
            <v>890.80599999999993</v>
          </cell>
          <cell r="CE134">
            <v>913.18899999999996</v>
          </cell>
          <cell r="CF134">
            <v>895.54700000000003</v>
          </cell>
          <cell r="CH134">
            <v>0.3</v>
          </cell>
          <cell r="CI134">
            <v>-413.76</v>
          </cell>
          <cell r="CQ134" t="str">
            <v>PriceTableDevonNGL</v>
          </cell>
        </row>
        <row r="135">
          <cell r="B135" t="str">
            <v>72-400-178</v>
          </cell>
          <cell r="C135" t="str">
            <v>Devon-GTH00086</v>
          </cell>
          <cell r="D135" t="str">
            <v>Ray A SA 3H</v>
          </cell>
          <cell r="E135">
            <v>729.28800000000001</v>
          </cell>
          <cell r="F135">
            <v>924.93200000000002</v>
          </cell>
          <cell r="G135">
            <v>336.79500000000002</v>
          </cell>
          <cell r="H135">
            <v>401.64800000000002</v>
          </cell>
          <cell r="K135">
            <v>1066.0830000000001</v>
          </cell>
          <cell r="L135">
            <v>1326.58</v>
          </cell>
          <cell r="N135">
            <v>1066.0830000000001</v>
          </cell>
          <cell r="O135">
            <v>1326.58</v>
          </cell>
          <cell r="R135">
            <v>3.2614999999999998</v>
          </cell>
          <cell r="S135">
            <v>1.1681999999999999</v>
          </cell>
          <cell r="T135">
            <v>0.24030000000000001</v>
          </cell>
          <cell r="U135">
            <v>0.38419999999999999</v>
          </cell>
          <cell r="V135">
            <v>0.14230000000000001</v>
          </cell>
          <cell r="W135">
            <v>0.1336</v>
          </cell>
          <cell r="X135">
            <v>0.1973</v>
          </cell>
          <cell r="Y135">
            <v>5.5274000000000001</v>
          </cell>
          <cell r="AB135">
            <v>3477.03</v>
          </cell>
          <cell r="AC135">
            <v>1245.3979999999999</v>
          </cell>
          <cell r="AD135">
            <v>256.18</v>
          </cell>
          <cell r="AE135">
            <v>409.589</v>
          </cell>
          <cell r="AF135">
            <v>151.70400000000001</v>
          </cell>
          <cell r="AG135">
            <v>142.429</v>
          </cell>
          <cell r="AH135">
            <v>210.33799999999999</v>
          </cell>
          <cell r="AI135">
            <v>5892.6679999999997</v>
          </cell>
          <cell r="AL135">
            <v>2743.1779999999999</v>
          </cell>
          <cell r="AM135">
            <v>1339.0989999999999</v>
          </cell>
          <cell r="AN135">
            <v>252.96700000000001</v>
          </cell>
          <cell r="AO135">
            <v>497.983</v>
          </cell>
          <cell r="AP135">
            <v>175.20599999999999</v>
          </cell>
          <cell r="AQ135">
            <v>170.77199999999999</v>
          </cell>
          <cell r="AR135">
            <v>191.14599999999999</v>
          </cell>
          <cell r="AS135">
            <v>5370.3509999999997</v>
          </cell>
          <cell r="AU135">
            <v>0.95</v>
          </cell>
          <cell r="AX135">
            <v>2606.0189999999998</v>
          </cell>
          <cell r="AY135">
            <v>1272.144</v>
          </cell>
          <cell r="AZ135">
            <v>240.31899999999999</v>
          </cell>
          <cell r="BA135">
            <v>473.084</v>
          </cell>
          <cell r="BB135">
            <v>166.446</v>
          </cell>
          <cell r="BC135">
            <v>162.233</v>
          </cell>
          <cell r="BD135">
            <v>181.589</v>
          </cell>
          <cell r="BE135">
            <v>5101.8339999999998</v>
          </cell>
          <cell r="BH135">
            <v>103.15900000000001</v>
          </cell>
          <cell r="BI135">
            <v>48.884</v>
          </cell>
          <cell r="BJ135">
            <v>7.774</v>
          </cell>
          <cell r="BK135">
            <v>15.885999999999999</v>
          </cell>
          <cell r="BL135">
            <v>4.8179999999999996</v>
          </cell>
          <cell r="BM135">
            <v>4.7380000000000004</v>
          </cell>
          <cell r="BN135">
            <v>4.6749999999999998</v>
          </cell>
          <cell r="BO135">
            <v>189.93400000000003</v>
          </cell>
          <cell r="BR135">
            <v>181.982</v>
          </cell>
          <cell r="BS135">
            <v>122.61199999999999</v>
          </cell>
          <cell r="BT135">
            <v>25.202999999999999</v>
          </cell>
          <cell r="BU135">
            <v>51.661000000000001</v>
          </cell>
          <cell r="BV135">
            <v>20.195</v>
          </cell>
          <cell r="BW135">
            <v>19.684000000000001</v>
          </cell>
          <cell r="BX135">
            <v>22.032</v>
          </cell>
          <cell r="BY135">
            <v>443.36899999999997</v>
          </cell>
          <cell r="CA135">
            <v>34.482999999999997</v>
          </cell>
          <cell r="CB135">
            <v>35.481999999999999</v>
          </cell>
          <cell r="CD135">
            <v>847.72900000000004</v>
          </cell>
          <cell r="CE135">
            <v>869.03</v>
          </cell>
          <cell r="CF135">
            <v>852.24099999999999</v>
          </cell>
          <cell r="CH135">
            <v>0.3</v>
          </cell>
          <cell r="CI135">
            <v>-397.97</v>
          </cell>
          <cell r="CQ135" t="str">
            <v>PriceTableDevonNGL</v>
          </cell>
        </row>
        <row r="136">
          <cell r="B136" t="str">
            <v>72-400-179</v>
          </cell>
          <cell r="C136" t="str">
            <v>Devon-GTH00086</v>
          </cell>
          <cell r="D136" t="str">
            <v>Ray A SA 4H</v>
          </cell>
          <cell r="E136">
            <v>534.37</v>
          </cell>
          <cell r="F136">
            <v>669.84299999999996</v>
          </cell>
          <cell r="G136">
            <v>246.779</v>
          </cell>
          <cell r="H136">
            <v>290.87700000000001</v>
          </cell>
          <cell r="K136">
            <v>781.149</v>
          </cell>
          <cell r="L136">
            <v>960.72</v>
          </cell>
          <cell r="N136">
            <v>781.149</v>
          </cell>
          <cell r="O136">
            <v>960.72</v>
          </cell>
          <cell r="R136">
            <v>3.1617999999999999</v>
          </cell>
          <cell r="S136">
            <v>1.133</v>
          </cell>
          <cell r="T136">
            <v>0.23830000000000001</v>
          </cell>
          <cell r="U136">
            <v>0.36399999999999999</v>
          </cell>
          <cell r="V136">
            <v>0.13569999999999999</v>
          </cell>
          <cell r="W136">
            <v>0.12230000000000001</v>
          </cell>
          <cell r="X136">
            <v>0.19370000000000001</v>
          </cell>
          <cell r="Y136">
            <v>5.3487999999999998</v>
          </cell>
          <cell r="AB136">
            <v>2469.837</v>
          </cell>
          <cell r="AC136">
            <v>885.04200000000003</v>
          </cell>
          <cell r="AD136">
            <v>186.148</v>
          </cell>
          <cell r="AE136">
            <v>284.33800000000002</v>
          </cell>
          <cell r="AF136">
            <v>106.002</v>
          </cell>
          <cell r="AG136">
            <v>95.534999999999997</v>
          </cell>
          <cell r="AH136">
            <v>151.309</v>
          </cell>
          <cell r="AI136">
            <v>4178.2110000000002</v>
          </cell>
          <cell r="AL136">
            <v>1948.56</v>
          </cell>
          <cell r="AM136">
            <v>951.63</v>
          </cell>
          <cell r="AN136">
            <v>183.81299999999999</v>
          </cell>
          <cell r="AO136">
            <v>345.70100000000002</v>
          </cell>
          <cell r="AP136">
            <v>122.42400000000001</v>
          </cell>
          <cell r="AQ136">
            <v>114.54600000000001</v>
          </cell>
          <cell r="AR136">
            <v>137.50299999999999</v>
          </cell>
          <cell r="AS136">
            <v>3804.1770000000001</v>
          </cell>
          <cell r="AU136">
            <v>0.95</v>
          </cell>
          <cell r="AX136">
            <v>1851.1320000000001</v>
          </cell>
          <cell r="AY136">
            <v>904.04899999999998</v>
          </cell>
          <cell r="AZ136">
            <v>174.62200000000001</v>
          </cell>
          <cell r="BA136">
            <v>328.416</v>
          </cell>
          <cell r="BB136">
            <v>116.303</v>
          </cell>
          <cell r="BC136">
            <v>108.819</v>
          </cell>
          <cell r="BD136">
            <v>130.62799999999999</v>
          </cell>
          <cell r="BE136">
            <v>3613.9690000000001</v>
          </cell>
          <cell r="BH136">
            <v>73.277000000000001</v>
          </cell>
          <cell r="BI136">
            <v>34.74</v>
          </cell>
          <cell r="BJ136">
            <v>5.649</v>
          </cell>
          <cell r="BK136">
            <v>11.028</v>
          </cell>
          <cell r="BL136">
            <v>3.367</v>
          </cell>
          <cell r="BM136">
            <v>3.1779999999999999</v>
          </cell>
          <cell r="BN136">
            <v>3.363</v>
          </cell>
          <cell r="BO136">
            <v>134.602</v>
          </cell>
          <cell r="BR136">
            <v>129.267</v>
          </cell>
          <cell r="BS136">
            <v>87.134</v>
          </cell>
          <cell r="BT136">
            <v>18.312999999999999</v>
          </cell>
          <cell r="BU136">
            <v>35.863</v>
          </cell>
          <cell r="BV136">
            <v>14.111000000000001</v>
          </cell>
          <cell r="BW136">
            <v>13.202999999999999</v>
          </cell>
          <cell r="BX136">
            <v>15.849</v>
          </cell>
          <cell r="BY136">
            <v>313.73999999999995</v>
          </cell>
          <cell r="CA136">
            <v>24.972999999999999</v>
          </cell>
          <cell r="CB136">
            <v>25.696000000000002</v>
          </cell>
          <cell r="CD136">
            <v>621.28399999999999</v>
          </cell>
          <cell r="CE136">
            <v>636.89499999999998</v>
          </cell>
          <cell r="CF136">
            <v>624.59100000000001</v>
          </cell>
          <cell r="CH136">
            <v>0.3</v>
          </cell>
          <cell r="CI136">
            <v>-288.22000000000003</v>
          </cell>
          <cell r="CQ136" t="str">
            <v>PriceTableDevonNGL</v>
          </cell>
        </row>
        <row r="137">
          <cell r="B137" t="str">
            <v>72-400-180</v>
          </cell>
          <cell r="C137" t="str">
            <v>Devon-GTH00086</v>
          </cell>
          <cell r="D137" t="str">
            <v>Ray Unit 1H</v>
          </cell>
          <cell r="E137">
            <v>141.036</v>
          </cell>
          <cell r="F137">
            <v>177.19499999999999</v>
          </cell>
          <cell r="G137">
            <v>65.132000000000005</v>
          </cell>
          <cell r="H137">
            <v>76.945999999999998</v>
          </cell>
          <cell r="K137">
            <v>206.16800000000001</v>
          </cell>
          <cell r="L137">
            <v>254.14099999999999</v>
          </cell>
          <cell r="N137">
            <v>206.16800000000001</v>
          </cell>
          <cell r="O137">
            <v>254.14099999999999</v>
          </cell>
          <cell r="R137">
            <v>3.1505999999999998</v>
          </cell>
          <cell r="S137">
            <v>1.1378999999999999</v>
          </cell>
          <cell r="T137">
            <v>0.24199999999999999</v>
          </cell>
          <cell r="U137">
            <v>0.36870000000000003</v>
          </cell>
          <cell r="V137">
            <v>0.13950000000000001</v>
          </cell>
          <cell r="W137">
            <v>0.12640000000000001</v>
          </cell>
          <cell r="X137">
            <v>0.2117</v>
          </cell>
          <cell r="Y137">
            <v>5.3768000000000002</v>
          </cell>
          <cell r="AB137">
            <v>649.553</v>
          </cell>
          <cell r="AC137">
            <v>234.59899999999999</v>
          </cell>
          <cell r="AD137">
            <v>49.893000000000001</v>
          </cell>
          <cell r="AE137">
            <v>76.013999999999996</v>
          </cell>
          <cell r="AF137">
            <v>28.76</v>
          </cell>
          <cell r="AG137">
            <v>26.06</v>
          </cell>
          <cell r="AH137">
            <v>43.646000000000001</v>
          </cell>
          <cell r="AI137">
            <v>1108.5250000000001</v>
          </cell>
          <cell r="AL137">
            <v>512.46</v>
          </cell>
          <cell r="AM137">
            <v>252.25</v>
          </cell>
          <cell r="AN137">
            <v>49.267000000000003</v>
          </cell>
          <cell r="AO137">
            <v>92.418999999999997</v>
          </cell>
          <cell r="AP137">
            <v>33.216000000000001</v>
          </cell>
          <cell r="AQ137">
            <v>31.245999999999999</v>
          </cell>
          <cell r="AR137">
            <v>39.664000000000001</v>
          </cell>
          <cell r="AS137">
            <v>1010.522</v>
          </cell>
          <cell r="AU137">
            <v>0.95</v>
          </cell>
          <cell r="AX137">
            <v>486.83699999999999</v>
          </cell>
          <cell r="AY137">
            <v>239.63800000000001</v>
          </cell>
          <cell r="AZ137">
            <v>46.804000000000002</v>
          </cell>
          <cell r="BA137">
            <v>87.798000000000002</v>
          </cell>
          <cell r="BB137">
            <v>31.555</v>
          </cell>
          <cell r="BC137">
            <v>29.684000000000001</v>
          </cell>
          <cell r="BD137">
            <v>37.680999999999997</v>
          </cell>
          <cell r="BE137">
            <v>959.99699999999996</v>
          </cell>
          <cell r="BH137">
            <v>19.271000000000001</v>
          </cell>
          <cell r="BI137">
            <v>9.2080000000000002</v>
          </cell>
          <cell r="BJ137">
            <v>1.514</v>
          </cell>
          <cell r="BK137">
            <v>2.948</v>
          </cell>
          <cell r="BL137">
            <v>0.91300000000000003</v>
          </cell>
          <cell r="BM137">
            <v>0.86699999999999999</v>
          </cell>
          <cell r="BN137">
            <v>0.97</v>
          </cell>
          <cell r="BO137">
            <v>35.690999999999988</v>
          </cell>
          <cell r="BR137">
            <v>33.997</v>
          </cell>
          <cell r="BS137">
            <v>23.097000000000001</v>
          </cell>
          <cell r="BT137">
            <v>4.9080000000000004</v>
          </cell>
          <cell r="BU137">
            <v>9.5879999999999992</v>
          </cell>
          <cell r="BV137">
            <v>3.8290000000000002</v>
          </cell>
          <cell r="BW137">
            <v>3.6019999999999999</v>
          </cell>
          <cell r="BX137">
            <v>4.5720000000000001</v>
          </cell>
          <cell r="BY137">
            <v>83.593000000000004</v>
          </cell>
          <cell r="CA137">
            <v>6.6059999999999999</v>
          </cell>
          <cell r="CB137">
            <v>6.7969999999999997</v>
          </cell>
          <cell r="CD137">
            <v>163.751</v>
          </cell>
          <cell r="CE137">
            <v>167.86600000000001</v>
          </cell>
          <cell r="CF137">
            <v>164.62299999999999</v>
          </cell>
          <cell r="CH137">
            <v>0.3</v>
          </cell>
          <cell r="CI137">
            <v>-76.239999999999995</v>
          </cell>
          <cell r="CQ137" t="str">
            <v>PriceTableDevonNGL</v>
          </cell>
        </row>
        <row r="138">
          <cell r="B138" t="str">
            <v>72-400-181</v>
          </cell>
          <cell r="C138" t="str">
            <v>Devon-GTH00086</v>
          </cell>
          <cell r="D138" t="str">
            <v>Ray BSA 5H</v>
          </cell>
          <cell r="E138">
            <v>979.42100000000005</v>
          </cell>
          <cell r="F138">
            <v>1233.7180000000001</v>
          </cell>
          <cell r="G138">
            <v>452.31</v>
          </cell>
          <cell r="H138">
            <v>535.73800000000006</v>
          </cell>
          <cell r="K138">
            <v>1431.731</v>
          </cell>
          <cell r="L138">
            <v>1769.4560000000001</v>
          </cell>
          <cell r="N138">
            <v>1431.731</v>
          </cell>
          <cell r="O138">
            <v>1769.4560000000001</v>
          </cell>
          <cell r="R138">
            <v>3.1730999999999998</v>
          </cell>
          <cell r="S138">
            <v>1.1847000000000001</v>
          </cell>
          <cell r="T138">
            <v>0.26369999999999999</v>
          </cell>
          <cell r="U138">
            <v>0.38550000000000001</v>
          </cell>
          <cell r="V138">
            <v>0.14779999999999999</v>
          </cell>
          <cell r="W138">
            <v>0.12909999999999999</v>
          </cell>
          <cell r="X138">
            <v>0.192</v>
          </cell>
          <cell r="Y138">
            <v>5.4759000000000002</v>
          </cell>
          <cell r="AB138">
            <v>4543.0259999999998</v>
          </cell>
          <cell r="AC138">
            <v>1696.172</v>
          </cell>
          <cell r="AD138">
            <v>377.54700000000003</v>
          </cell>
          <cell r="AE138">
            <v>551.93200000000002</v>
          </cell>
          <cell r="AF138">
            <v>211.61</v>
          </cell>
          <cell r="AG138">
            <v>184.83600000000001</v>
          </cell>
          <cell r="AH138">
            <v>274.892</v>
          </cell>
          <cell r="AI138">
            <v>7840.0150000000003</v>
          </cell>
          <cell r="AL138">
            <v>3584.1880000000001</v>
          </cell>
          <cell r="AM138">
            <v>1823.788</v>
          </cell>
          <cell r="AN138">
            <v>372.81200000000001</v>
          </cell>
          <cell r="AO138">
            <v>671.04499999999996</v>
          </cell>
          <cell r="AP138">
            <v>244.393</v>
          </cell>
          <cell r="AQ138">
            <v>221.61799999999999</v>
          </cell>
          <cell r="AR138">
            <v>249.81</v>
          </cell>
          <cell r="AS138">
            <v>7167.6540000000014</v>
          </cell>
          <cell r="AU138">
            <v>0.95</v>
          </cell>
          <cell r="AX138">
            <v>3404.9789999999998</v>
          </cell>
          <cell r="AY138">
            <v>1732.5989999999999</v>
          </cell>
          <cell r="AZ138">
            <v>354.17099999999999</v>
          </cell>
          <cell r="BA138">
            <v>637.49300000000005</v>
          </cell>
          <cell r="BB138">
            <v>232.173</v>
          </cell>
          <cell r="BC138">
            <v>210.53700000000001</v>
          </cell>
          <cell r="BD138">
            <v>237.32</v>
          </cell>
          <cell r="BE138">
            <v>6809.2719999999999</v>
          </cell>
          <cell r="BH138">
            <v>134.786</v>
          </cell>
          <cell r="BI138">
            <v>66.578000000000003</v>
          </cell>
          <cell r="BJ138">
            <v>11.458</v>
          </cell>
          <cell r="BK138">
            <v>21.407</v>
          </cell>
          <cell r="BL138">
            <v>6.7210000000000001</v>
          </cell>
          <cell r="BM138">
            <v>6.149</v>
          </cell>
          <cell r="BN138">
            <v>6.109</v>
          </cell>
          <cell r="BO138">
            <v>253.20800000000003</v>
          </cell>
          <cell r="BR138">
            <v>237.77500000000001</v>
          </cell>
          <cell r="BS138">
            <v>166.99199999999999</v>
          </cell>
          <cell r="BT138">
            <v>37.143000000000001</v>
          </cell>
          <cell r="BU138">
            <v>69.614000000000004</v>
          </cell>
          <cell r="BV138">
            <v>28.17</v>
          </cell>
          <cell r="BW138">
            <v>25.545000000000002</v>
          </cell>
          <cell r="BX138">
            <v>28.794</v>
          </cell>
          <cell r="BY138">
            <v>594.0329999999999</v>
          </cell>
          <cell r="CA138">
            <v>45.994999999999997</v>
          </cell>
          <cell r="CB138">
            <v>47.326999999999998</v>
          </cell>
          <cell r="CD138">
            <v>1128.0960000000002</v>
          </cell>
          <cell r="CE138">
            <v>1156.442</v>
          </cell>
          <cell r="CF138">
            <v>1134.0999999999999</v>
          </cell>
          <cell r="CH138">
            <v>0.3</v>
          </cell>
          <cell r="CI138">
            <v>-530.84</v>
          </cell>
          <cell r="CQ138" t="str">
            <v>PriceTableDevonNGL</v>
          </cell>
        </row>
        <row r="139">
          <cell r="B139" t="str">
            <v>72-400-182</v>
          </cell>
          <cell r="C139" t="str">
            <v>Devon-GTH00086</v>
          </cell>
          <cell r="D139" t="str">
            <v>Gates Edwards 3H</v>
          </cell>
          <cell r="E139">
            <v>513.91999999999996</v>
          </cell>
          <cell r="F139">
            <v>657.48900000000003</v>
          </cell>
          <cell r="G139">
            <v>237.33500000000001</v>
          </cell>
          <cell r="H139">
            <v>285.51299999999998</v>
          </cell>
          <cell r="K139">
            <v>751.255</v>
          </cell>
          <cell r="L139">
            <v>943.00199999999995</v>
          </cell>
          <cell r="N139">
            <v>751.255</v>
          </cell>
          <cell r="O139">
            <v>943.00199999999995</v>
          </cell>
          <cell r="R139">
            <v>3.3559000000000001</v>
          </cell>
          <cell r="S139">
            <v>1.3127</v>
          </cell>
          <cell r="T139">
            <v>0.21079999999999999</v>
          </cell>
          <cell r="U139">
            <v>0.41920000000000002</v>
          </cell>
          <cell r="V139">
            <v>0.12509999999999999</v>
          </cell>
          <cell r="W139">
            <v>0.1389</v>
          </cell>
          <cell r="X139">
            <v>0.19209999999999999</v>
          </cell>
          <cell r="Y139">
            <v>5.7546999999999997</v>
          </cell>
          <cell r="AB139">
            <v>2521.1370000000002</v>
          </cell>
          <cell r="AC139">
            <v>986.17200000000003</v>
          </cell>
          <cell r="AD139">
            <v>158.36500000000001</v>
          </cell>
          <cell r="AE139">
            <v>314.92599999999999</v>
          </cell>
          <cell r="AF139">
            <v>93.981999999999999</v>
          </cell>
          <cell r="AG139">
            <v>104.349</v>
          </cell>
          <cell r="AH139">
            <v>144.316</v>
          </cell>
          <cell r="AI139">
            <v>4323.2469999999994</v>
          </cell>
          <cell r="AL139">
            <v>1989.0329999999999</v>
          </cell>
          <cell r="AM139">
            <v>1060.3689999999999</v>
          </cell>
          <cell r="AN139">
            <v>156.37899999999999</v>
          </cell>
          <cell r="AO139">
            <v>382.89100000000002</v>
          </cell>
          <cell r="AP139">
            <v>108.542</v>
          </cell>
          <cell r="AQ139">
            <v>125.114</v>
          </cell>
          <cell r="AR139">
            <v>131.148</v>
          </cell>
          <cell r="AS139">
            <v>3953.4760000000001</v>
          </cell>
          <cell r="AU139">
            <v>0.95</v>
          </cell>
          <cell r="AX139">
            <v>1889.5809999999999</v>
          </cell>
          <cell r="AY139">
            <v>1007.351</v>
          </cell>
          <cell r="AZ139">
            <v>148.56</v>
          </cell>
          <cell r="BA139">
            <v>363.74599999999998</v>
          </cell>
          <cell r="BB139">
            <v>103.11499999999999</v>
          </cell>
          <cell r="BC139">
            <v>118.858</v>
          </cell>
          <cell r="BD139">
            <v>124.59099999999999</v>
          </cell>
          <cell r="BE139">
            <v>3755.8019999999997</v>
          </cell>
          <cell r="BH139">
            <v>74.799000000000007</v>
          </cell>
          <cell r="BI139">
            <v>38.709000000000003</v>
          </cell>
          <cell r="BJ139">
            <v>4.806</v>
          </cell>
          <cell r="BK139">
            <v>12.215</v>
          </cell>
          <cell r="BL139">
            <v>2.9849999999999999</v>
          </cell>
          <cell r="BM139">
            <v>3.4710000000000001</v>
          </cell>
          <cell r="BN139">
            <v>3.2069999999999999</v>
          </cell>
          <cell r="BO139">
            <v>140.19200000000001</v>
          </cell>
          <cell r="BR139">
            <v>131.952</v>
          </cell>
          <cell r="BS139">
            <v>97.090999999999994</v>
          </cell>
          <cell r="BT139">
            <v>15.58</v>
          </cell>
          <cell r="BU139">
            <v>39.720999999999997</v>
          </cell>
          <cell r="BV139">
            <v>12.510999999999999</v>
          </cell>
          <cell r="BW139">
            <v>14.420999999999999</v>
          </cell>
          <cell r="BX139">
            <v>15.117000000000001</v>
          </cell>
          <cell r="BY139">
            <v>326.39300000000003</v>
          </cell>
          <cell r="CA139">
            <v>24.512</v>
          </cell>
          <cell r="CB139">
            <v>25.222000000000001</v>
          </cell>
          <cell r="CD139">
            <v>591.38699999999994</v>
          </cell>
          <cell r="CE139">
            <v>606.24699999999996</v>
          </cell>
          <cell r="CF139">
            <v>594.53499999999997</v>
          </cell>
          <cell r="CH139">
            <v>0.3</v>
          </cell>
          <cell r="CI139">
            <v>-282.89999999999998</v>
          </cell>
          <cell r="CQ139" t="str">
            <v>PriceTableDevonNGL</v>
          </cell>
        </row>
        <row r="140">
          <cell r="B140" t="str">
            <v>72-400-183</v>
          </cell>
          <cell r="C140" t="str">
            <v>Devon-GTH00086</v>
          </cell>
          <cell r="D140" t="str">
            <v>Grant Family 3H&amp;4H CDP</v>
          </cell>
          <cell r="E140">
            <v>1520.72</v>
          </cell>
          <cell r="F140">
            <v>1951.1489999999999</v>
          </cell>
          <cell r="G140">
            <v>702.28800000000001</v>
          </cell>
          <cell r="H140">
            <v>847.28</v>
          </cell>
          <cell r="K140">
            <v>2223.0079999999998</v>
          </cell>
          <cell r="L140">
            <v>2798.4290000000001</v>
          </cell>
          <cell r="N140">
            <v>2223.0079999999998</v>
          </cell>
          <cell r="O140">
            <v>2798.4290000000001</v>
          </cell>
          <cell r="R140">
            <v>3.3111000000000002</v>
          </cell>
          <cell r="S140">
            <v>1.2455000000000001</v>
          </cell>
          <cell r="T140">
            <v>0.18970000000000001</v>
          </cell>
          <cell r="U140">
            <v>0.40949999999999998</v>
          </cell>
          <cell r="V140">
            <v>0.1206</v>
          </cell>
          <cell r="W140">
            <v>0.13469999999999999</v>
          </cell>
          <cell r="X140">
            <v>0.29859999999999998</v>
          </cell>
          <cell r="Y140">
            <v>5.7096999999999998</v>
          </cell>
          <cell r="AB140">
            <v>7360.6019999999999</v>
          </cell>
          <cell r="AC140">
            <v>2768.7559999999999</v>
          </cell>
          <cell r="AD140">
            <v>421.70499999999998</v>
          </cell>
          <cell r="AE140">
            <v>910.322</v>
          </cell>
          <cell r="AF140">
            <v>268.09500000000003</v>
          </cell>
          <cell r="AG140">
            <v>299.43900000000002</v>
          </cell>
          <cell r="AH140">
            <v>663.79</v>
          </cell>
          <cell r="AI140">
            <v>12692.708999999999</v>
          </cell>
          <cell r="AL140">
            <v>5807.0940000000001</v>
          </cell>
          <cell r="AM140">
            <v>2977.07</v>
          </cell>
          <cell r="AN140">
            <v>416.416</v>
          </cell>
          <cell r="AO140">
            <v>1106.78</v>
          </cell>
          <cell r="AP140">
            <v>309.62900000000002</v>
          </cell>
          <cell r="AQ140">
            <v>359.02699999999999</v>
          </cell>
          <cell r="AR140">
            <v>603.22400000000005</v>
          </cell>
          <cell r="AS140">
            <v>11579.240000000002</v>
          </cell>
          <cell r="AU140">
            <v>0.95</v>
          </cell>
          <cell r="AX140">
            <v>5516.7389999999996</v>
          </cell>
          <cell r="AY140">
            <v>2828.2170000000001</v>
          </cell>
          <cell r="AZ140">
            <v>395.59500000000003</v>
          </cell>
          <cell r="BA140">
            <v>1051.441</v>
          </cell>
          <cell r="BB140">
            <v>294.14800000000002</v>
          </cell>
          <cell r="BC140">
            <v>341.07600000000002</v>
          </cell>
          <cell r="BD140">
            <v>573.06299999999999</v>
          </cell>
          <cell r="BE140">
            <v>11000.279</v>
          </cell>
          <cell r="BH140">
            <v>218.38</v>
          </cell>
          <cell r="BI140">
            <v>108.679</v>
          </cell>
          <cell r="BJ140">
            <v>12.798</v>
          </cell>
          <cell r="BK140">
            <v>35.307000000000002</v>
          </cell>
          <cell r="BL140">
            <v>8.5150000000000006</v>
          </cell>
          <cell r="BM140">
            <v>9.9610000000000003</v>
          </cell>
          <cell r="BN140">
            <v>14.753</v>
          </cell>
          <cell r="BO140">
            <v>408.39299999999997</v>
          </cell>
          <cell r="BR140">
            <v>385.24299999999999</v>
          </cell>
          <cell r="BS140">
            <v>272.589</v>
          </cell>
          <cell r="BT140">
            <v>41.488</v>
          </cell>
          <cell r="BU140">
            <v>114.81699999999999</v>
          </cell>
          <cell r="BV140">
            <v>35.689</v>
          </cell>
          <cell r="BW140">
            <v>41.383000000000003</v>
          </cell>
          <cell r="BX140">
            <v>69.531000000000006</v>
          </cell>
          <cell r="BY140">
            <v>960.74</v>
          </cell>
          <cell r="CA140">
            <v>72.742000000000004</v>
          </cell>
          <cell r="CB140">
            <v>74.849000000000004</v>
          </cell>
          <cell r="CD140">
            <v>1762.8400000000001</v>
          </cell>
          <cell r="CE140">
            <v>1807.135</v>
          </cell>
          <cell r="CF140">
            <v>1772.222</v>
          </cell>
          <cell r="CH140">
            <v>0.3</v>
          </cell>
          <cell r="CI140">
            <v>-839.53</v>
          </cell>
          <cell r="CQ140" t="str">
            <v>PriceTableDevonNGL</v>
          </cell>
        </row>
        <row r="141">
          <cell r="B141" t="str">
            <v>72-400-184</v>
          </cell>
          <cell r="C141" t="str">
            <v>Devon-GTH00086</v>
          </cell>
          <cell r="D141" t="str">
            <v>Bailey Ranch 4H</v>
          </cell>
          <cell r="E141">
            <v>81.238</v>
          </cell>
          <cell r="F141">
            <v>103.20399999999999</v>
          </cell>
          <cell r="G141">
            <v>37.517000000000003</v>
          </cell>
          <cell r="H141">
            <v>44.816000000000003</v>
          </cell>
          <cell r="K141">
            <v>118.755</v>
          </cell>
          <cell r="L141">
            <v>148.01999999999998</v>
          </cell>
          <cell r="N141">
            <v>118.755</v>
          </cell>
          <cell r="O141">
            <v>148.01999999999998</v>
          </cell>
          <cell r="R141">
            <v>3.1019000000000001</v>
          </cell>
          <cell r="S141">
            <v>1.1164000000000001</v>
          </cell>
          <cell r="T141">
            <v>0.25530000000000003</v>
          </cell>
          <cell r="U141">
            <v>0.36470000000000002</v>
          </cell>
          <cell r="V141">
            <v>0.14249999999999999</v>
          </cell>
          <cell r="W141">
            <v>0.12909999999999999</v>
          </cell>
          <cell r="X141">
            <v>0.27260000000000001</v>
          </cell>
          <cell r="Y141">
            <v>5.3825000000000003</v>
          </cell>
          <cell r="AB141">
            <v>368.36599999999999</v>
          </cell>
          <cell r="AC141">
            <v>132.578</v>
          </cell>
          <cell r="AD141">
            <v>30.318000000000001</v>
          </cell>
          <cell r="AE141">
            <v>43.31</v>
          </cell>
          <cell r="AF141">
            <v>16.922999999999998</v>
          </cell>
          <cell r="AG141">
            <v>15.331</v>
          </cell>
          <cell r="AH141">
            <v>32.372999999999998</v>
          </cell>
          <cell r="AI141">
            <v>639.19899999999996</v>
          </cell>
          <cell r="AL141">
            <v>290.62</v>
          </cell>
          <cell r="AM141">
            <v>142.553</v>
          </cell>
          <cell r="AN141">
            <v>29.937999999999999</v>
          </cell>
          <cell r="AO141">
            <v>52.656999999999996</v>
          </cell>
          <cell r="AP141">
            <v>19.545000000000002</v>
          </cell>
          <cell r="AQ141">
            <v>18.382000000000001</v>
          </cell>
          <cell r="AR141">
            <v>29.419</v>
          </cell>
          <cell r="AS141">
            <v>583.11399999999992</v>
          </cell>
          <cell r="AU141">
            <v>0.95</v>
          </cell>
          <cell r="AX141">
            <v>276.089</v>
          </cell>
          <cell r="AY141">
            <v>135.42500000000001</v>
          </cell>
          <cell r="AZ141">
            <v>28.440999999999999</v>
          </cell>
          <cell r="BA141">
            <v>50.024000000000001</v>
          </cell>
          <cell r="BB141">
            <v>18.568000000000001</v>
          </cell>
          <cell r="BC141">
            <v>17.463000000000001</v>
          </cell>
          <cell r="BD141">
            <v>27.948</v>
          </cell>
          <cell r="BE141">
            <v>553.95799999999997</v>
          </cell>
          <cell r="BH141">
            <v>10.929</v>
          </cell>
          <cell r="BI141">
            <v>5.2039999999999997</v>
          </cell>
          <cell r="BJ141">
            <v>0.92</v>
          </cell>
          <cell r="BK141">
            <v>1.68</v>
          </cell>
          <cell r="BL141">
            <v>0.53700000000000003</v>
          </cell>
          <cell r="BM141">
            <v>0.51</v>
          </cell>
          <cell r="BN141">
            <v>0.71899999999999997</v>
          </cell>
          <cell r="BO141">
            <v>20.499000000000002</v>
          </cell>
          <cell r="BR141">
            <v>19.28</v>
          </cell>
          <cell r="BS141">
            <v>13.053000000000001</v>
          </cell>
          <cell r="BT141">
            <v>2.9830000000000001</v>
          </cell>
          <cell r="BU141">
            <v>5.4630000000000001</v>
          </cell>
          <cell r="BV141">
            <v>2.2530000000000001</v>
          </cell>
          <cell r="BW141">
            <v>2.1190000000000002</v>
          </cell>
          <cell r="BX141">
            <v>3.391</v>
          </cell>
          <cell r="BY141">
            <v>48.541999999999994</v>
          </cell>
          <cell r="CA141">
            <v>3.8479999999999999</v>
          </cell>
          <cell r="CB141">
            <v>3.9590000000000001</v>
          </cell>
          <cell r="CD141">
            <v>95.518999999999977</v>
          </cell>
          <cell r="CE141">
            <v>97.918999999999997</v>
          </cell>
          <cell r="CF141">
            <v>96.027000000000001</v>
          </cell>
          <cell r="CH141">
            <v>0.3</v>
          </cell>
          <cell r="CI141">
            <v>-44.41</v>
          </cell>
          <cell r="CQ141" t="str">
            <v>PriceTableDevonNGL</v>
          </cell>
        </row>
        <row r="142">
          <cell r="B142" t="str">
            <v>72-400-185</v>
          </cell>
          <cell r="C142" t="str">
            <v>Devon-GTH00086</v>
          </cell>
          <cell r="D142" t="str">
            <v>Bailey Ranch 5H</v>
          </cell>
          <cell r="E142">
            <v>137.63300000000001</v>
          </cell>
          <cell r="F142">
            <v>174.56299999999999</v>
          </cell>
          <cell r="G142">
            <v>63.561</v>
          </cell>
          <cell r="H142">
            <v>75.804000000000002</v>
          </cell>
          <cell r="K142">
            <v>201.19400000000002</v>
          </cell>
          <cell r="L142">
            <v>250.36699999999999</v>
          </cell>
          <cell r="N142">
            <v>201.19400000000002</v>
          </cell>
          <cell r="O142">
            <v>250.36699999999999</v>
          </cell>
          <cell r="R142">
            <v>3.0684</v>
          </cell>
          <cell r="S142">
            <v>1.0883</v>
          </cell>
          <cell r="T142">
            <v>0.24299999999999999</v>
          </cell>
          <cell r="U142">
            <v>0.3518</v>
          </cell>
          <cell r="V142">
            <v>0.13469999999999999</v>
          </cell>
          <cell r="W142">
            <v>0.1232</v>
          </cell>
          <cell r="X142">
            <v>0.30559999999999998</v>
          </cell>
          <cell r="Y142">
            <v>5.3150000000000004</v>
          </cell>
          <cell r="AB142">
            <v>617.34400000000005</v>
          </cell>
          <cell r="AC142">
            <v>218.959</v>
          </cell>
          <cell r="AD142">
            <v>48.89</v>
          </cell>
          <cell r="AE142">
            <v>70.78</v>
          </cell>
          <cell r="AF142">
            <v>27.100999999999999</v>
          </cell>
          <cell r="AG142">
            <v>24.786999999999999</v>
          </cell>
          <cell r="AH142">
            <v>61.484999999999999</v>
          </cell>
          <cell r="AI142">
            <v>1069.346</v>
          </cell>
          <cell r="AL142">
            <v>487.04899999999998</v>
          </cell>
          <cell r="AM142">
            <v>235.43299999999999</v>
          </cell>
          <cell r="AN142">
            <v>48.277000000000001</v>
          </cell>
          <cell r="AO142">
            <v>86.055000000000007</v>
          </cell>
          <cell r="AP142">
            <v>31.3</v>
          </cell>
          <cell r="AQ142">
            <v>29.72</v>
          </cell>
          <cell r="AR142">
            <v>55.875</v>
          </cell>
          <cell r="AS142">
            <v>973.70900000000006</v>
          </cell>
          <cell r="AU142">
            <v>0.95</v>
          </cell>
          <cell r="AX142">
            <v>462.697</v>
          </cell>
          <cell r="AY142">
            <v>223.661</v>
          </cell>
          <cell r="AZ142">
            <v>45.863</v>
          </cell>
          <cell r="BA142">
            <v>81.751999999999995</v>
          </cell>
          <cell r="BB142">
            <v>29.734999999999999</v>
          </cell>
          <cell r="BC142">
            <v>28.234000000000002</v>
          </cell>
          <cell r="BD142">
            <v>53.081000000000003</v>
          </cell>
          <cell r="BE142">
            <v>925.02300000000002</v>
          </cell>
          <cell r="BH142">
            <v>18.315999999999999</v>
          </cell>
          <cell r="BI142">
            <v>8.5950000000000006</v>
          </cell>
          <cell r="BJ142">
            <v>1.484</v>
          </cell>
          <cell r="BK142">
            <v>2.7450000000000001</v>
          </cell>
          <cell r="BL142">
            <v>0.86099999999999999</v>
          </cell>
          <cell r="BM142">
            <v>0.82499999999999996</v>
          </cell>
          <cell r="BN142">
            <v>1.367</v>
          </cell>
          <cell r="BO142">
            <v>34.193000000000005</v>
          </cell>
          <cell r="BR142">
            <v>32.311</v>
          </cell>
          <cell r="BS142">
            <v>21.556999999999999</v>
          </cell>
          <cell r="BT142">
            <v>4.8099999999999996</v>
          </cell>
          <cell r="BU142">
            <v>8.9269999999999996</v>
          </cell>
          <cell r="BV142">
            <v>3.6080000000000001</v>
          </cell>
          <cell r="BW142">
            <v>3.4260000000000002</v>
          </cell>
          <cell r="BX142">
            <v>6.44</v>
          </cell>
          <cell r="BY142">
            <v>81.078999999999994</v>
          </cell>
          <cell r="CA142">
            <v>6.508</v>
          </cell>
          <cell r="CB142">
            <v>6.6970000000000001</v>
          </cell>
          <cell r="CD142">
            <v>162.59100000000001</v>
          </cell>
          <cell r="CE142">
            <v>166.67599999999999</v>
          </cell>
          <cell r="CF142">
            <v>163.45599999999999</v>
          </cell>
          <cell r="CH142">
            <v>0.3</v>
          </cell>
          <cell r="CI142">
            <v>-75.11</v>
          </cell>
          <cell r="CQ142" t="str">
            <v>PriceTableDevonNGL</v>
          </cell>
        </row>
        <row r="143">
          <cell r="B143" t="str">
            <v>72-400-186</v>
          </cell>
          <cell r="C143" t="str">
            <v>Devon-GTH00086</v>
          </cell>
          <cell r="D143" t="str">
            <v>Bailey Ranch 6H</v>
          </cell>
          <cell r="E143">
            <v>619.41800000000001</v>
          </cell>
          <cell r="F143">
            <v>787.29700000000003</v>
          </cell>
          <cell r="G143">
            <v>286.05500000000001</v>
          </cell>
          <cell r="H143">
            <v>341.88099999999997</v>
          </cell>
          <cell r="K143">
            <v>905.47299999999996</v>
          </cell>
          <cell r="L143">
            <v>1129.1779999999999</v>
          </cell>
          <cell r="N143">
            <v>905.47299999999996</v>
          </cell>
          <cell r="O143">
            <v>1129.1779999999999</v>
          </cell>
          <cell r="R143">
            <v>3.0695000000000001</v>
          </cell>
          <cell r="S143">
            <v>1.0835999999999999</v>
          </cell>
          <cell r="T143">
            <v>0.24049999999999999</v>
          </cell>
          <cell r="U143">
            <v>0.35730000000000001</v>
          </cell>
          <cell r="V143">
            <v>0.1371</v>
          </cell>
          <cell r="W143">
            <v>0.1283</v>
          </cell>
          <cell r="X143">
            <v>0.3155</v>
          </cell>
          <cell r="Y143">
            <v>5.3318000000000003</v>
          </cell>
          <cell r="AB143">
            <v>2779.3490000000002</v>
          </cell>
          <cell r="AC143">
            <v>981.17100000000005</v>
          </cell>
          <cell r="AD143">
            <v>217.76599999999999</v>
          </cell>
          <cell r="AE143">
            <v>323.52600000000001</v>
          </cell>
          <cell r="AF143">
            <v>124.14</v>
          </cell>
          <cell r="AG143">
            <v>116.172</v>
          </cell>
          <cell r="AH143">
            <v>285.67700000000002</v>
          </cell>
          <cell r="AI143">
            <v>4827.8010000000004</v>
          </cell>
          <cell r="AL143">
            <v>2192.7469999999998</v>
          </cell>
          <cell r="AM143">
            <v>1054.992</v>
          </cell>
          <cell r="AN143">
            <v>215.035</v>
          </cell>
          <cell r="AO143">
            <v>393.346</v>
          </cell>
          <cell r="AP143">
            <v>143.37200000000001</v>
          </cell>
          <cell r="AQ143">
            <v>139.29</v>
          </cell>
          <cell r="AR143">
            <v>259.61099999999999</v>
          </cell>
          <cell r="AS143">
            <v>4398.3929999999991</v>
          </cell>
          <cell r="AU143">
            <v>0.95</v>
          </cell>
          <cell r="AX143">
            <v>2083.11</v>
          </cell>
          <cell r="AY143">
            <v>1002.242</v>
          </cell>
          <cell r="AZ143">
            <v>204.28299999999999</v>
          </cell>
          <cell r="BA143">
            <v>373.67899999999997</v>
          </cell>
          <cell r="BB143">
            <v>136.203</v>
          </cell>
          <cell r="BC143">
            <v>132.32599999999999</v>
          </cell>
          <cell r="BD143">
            <v>246.63</v>
          </cell>
          <cell r="BE143">
            <v>4178.473</v>
          </cell>
          <cell r="BH143">
            <v>82.46</v>
          </cell>
          <cell r="BI143">
            <v>38.512999999999998</v>
          </cell>
          <cell r="BJ143">
            <v>6.609</v>
          </cell>
          <cell r="BK143">
            <v>12.548</v>
          </cell>
          <cell r="BL143">
            <v>3.9430000000000001</v>
          </cell>
          <cell r="BM143">
            <v>3.8650000000000002</v>
          </cell>
          <cell r="BN143">
            <v>6.3490000000000002</v>
          </cell>
          <cell r="BO143">
            <v>154.28699999999998</v>
          </cell>
          <cell r="BR143">
            <v>145.46700000000001</v>
          </cell>
          <cell r="BS143">
            <v>96.597999999999999</v>
          </cell>
          <cell r="BT143">
            <v>21.423999999999999</v>
          </cell>
          <cell r="BU143">
            <v>40.805999999999997</v>
          </cell>
          <cell r="BV143">
            <v>16.526</v>
          </cell>
          <cell r="BW143">
            <v>16.055</v>
          </cell>
          <cell r="BX143">
            <v>29.923999999999999</v>
          </cell>
          <cell r="BY143">
            <v>366.79999999999995</v>
          </cell>
          <cell r="CA143">
            <v>29.352</v>
          </cell>
          <cell r="CB143">
            <v>30.202000000000002</v>
          </cell>
          <cell r="CD143">
            <v>732.17599999999993</v>
          </cell>
          <cell r="CE143">
            <v>750.57299999999998</v>
          </cell>
          <cell r="CF143">
            <v>736.072</v>
          </cell>
          <cell r="CH143">
            <v>0.3</v>
          </cell>
          <cell r="CI143">
            <v>-338.75</v>
          </cell>
          <cell r="CQ143" t="str">
            <v>PriceTableDevonNGL</v>
          </cell>
        </row>
        <row r="144">
          <cell r="B144" t="str">
            <v>81-10-078</v>
          </cell>
          <cell r="C144" t="str">
            <v>Devon-GTH00086WS</v>
          </cell>
          <cell r="D144" t="str">
            <v>McMahon 1H &amp; 6H CDP</v>
          </cell>
          <cell r="E144">
            <v>212.59399999999999</v>
          </cell>
          <cell r="F144">
            <v>237.97499999999999</v>
          </cell>
          <cell r="G144">
            <v>98.179000000000002</v>
          </cell>
          <cell r="H144">
            <v>103.34</v>
          </cell>
          <cell r="K144">
            <v>310.77300000000002</v>
          </cell>
          <cell r="L144">
            <v>341.315</v>
          </cell>
          <cell r="N144">
            <v>310.77300000000002</v>
          </cell>
          <cell r="O144">
            <v>341.315</v>
          </cell>
          <cell r="R144">
            <v>2.1353</v>
          </cell>
          <cell r="S144">
            <v>0.45700000000000002</v>
          </cell>
          <cell r="T144">
            <v>9.4799999999999995E-2</v>
          </cell>
          <cell r="U144">
            <v>9.2200000000000004E-2</v>
          </cell>
          <cell r="V144">
            <v>3.2199999999999999E-2</v>
          </cell>
          <cell r="W144">
            <v>1.9199999999999998E-2</v>
          </cell>
          <cell r="X144">
            <v>5.3600000000000002E-2</v>
          </cell>
          <cell r="Y144">
            <v>2.8843000000000001</v>
          </cell>
          <cell r="AB144">
            <v>663.59400000000005</v>
          </cell>
          <cell r="AC144">
            <v>142.023</v>
          </cell>
          <cell r="AD144">
            <v>29.460999999999999</v>
          </cell>
          <cell r="AE144">
            <v>28.652999999999999</v>
          </cell>
          <cell r="AF144">
            <v>10.007</v>
          </cell>
          <cell r="AG144">
            <v>5.9669999999999996</v>
          </cell>
          <cell r="AH144">
            <v>16.657</v>
          </cell>
          <cell r="AI144">
            <v>896.36200000000008</v>
          </cell>
          <cell r="AL144">
            <v>523.53800000000001</v>
          </cell>
          <cell r="AM144">
            <v>152.708</v>
          </cell>
          <cell r="AN144">
            <v>29.091999999999999</v>
          </cell>
          <cell r="AO144">
            <v>34.837000000000003</v>
          </cell>
          <cell r="AP144">
            <v>11.557</v>
          </cell>
          <cell r="AQ144">
            <v>7.1539999999999999</v>
          </cell>
          <cell r="AR144">
            <v>15.137</v>
          </cell>
          <cell r="AS144">
            <v>774.02299999999991</v>
          </cell>
          <cell r="AU144">
            <v>0.95</v>
          </cell>
          <cell r="AX144">
            <v>497.36099999999999</v>
          </cell>
          <cell r="AY144">
            <v>145.07300000000001</v>
          </cell>
          <cell r="AZ144">
            <v>27.637</v>
          </cell>
          <cell r="BA144">
            <v>33.094999999999999</v>
          </cell>
          <cell r="BB144">
            <v>10.978999999999999</v>
          </cell>
          <cell r="BC144">
            <v>6.7960000000000003</v>
          </cell>
          <cell r="BD144">
            <v>14.38</v>
          </cell>
          <cell r="BE144">
            <v>735.32100000000003</v>
          </cell>
          <cell r="BH144">
            <v>19.687999999999999</v>
          </cell>
          <cell r="BI144">
            <v>5.5750000000000002</v>
          </cell>
          <cell r="BJ144">
            <v>0.89400000000000002</v>
          </cell>
          <cell r="BK144">
            <v>1.111</v>
          </cell>
          <cell r="BL144">
            <v>0.318</v>
          </cell>
          <cell r="BM144">
            <v>0.19800000000000001</v>
          </cell>
          <cell r="BN144">
            <v>0.37</v>
          </cell>
          <cell r="BO144">
            <v>28.154</v>
          </cell>
          <cell r="BR144">
            <v>34.731999999999999</v>
          </cell>
          <cell r="BS144">
            <v>13.981999999999999</v>
          </cell>
          <cell r="BT144">
            <v>2.8980000000000001</v>
          </cell>
          <cell r="BU144">
            <v>3.6139999999999999</v>
          </cell>
          <cell r="BV144">
            <v>1.3320000000000001</v>
          </cell>
          <cell r="BW144">
            <v>0.82499999999999996</v>
          </cell>
          <cell r="BX144">
            <v>1.7450000000000001</v>
          </cell>
          <cell r="BY144">
            <v>59.128</v>
          </cell>
          <cell r="CA144">
            <v>8.8719999999999999</v>
          </cell>
          <cell r="CB144">
            <v>9.1289999999999996</v>
          </cell>
          <cell r="CD144">
            <v>273.05799999999999</v>
          </cell>
          <cell r="CE144">
            <v>279.91899999999998</v>
          </cell>
          <cell r="CF144">
            <v>274.51100000000002</v>
          </cell>
          <cell r="CH144">
            <v>0.3</v>
          </cell>
          <cell r="CI144">
            <v>-102.39</v>
          </cell>
          <cell r="CQ144" t="str">
            <v>PriceTableDevonNGL</v>
          </cell>
        </row>
        <row r="145">
          <cell r="B145" t="str">
            <v>81-10-130</v>
          </cell>
          <cell r="C145" t="str">
            <v>Devon-GTH00086WS</v>
          </cell>
          <cell r="D145" t="str">
            <v>Hyde Hickman West 1H,2H &amp; 3H CDP</v>
          </cell>
          <cell r="E145">
            <v>419.01100000000002</v>
          </cell>
          <cell r="F145">
            <v>470.57600000000002</v>
          </cell>
          <cell r="G145">
            <v>193.505</v>
          </cell>
          <cell r="H145">
            <v>204.346</v>
          </cell>
          <cell r="K145">
            <v>612.51600000000008</v>
          </cell>
          <cell r="L145">
            <v>674.92200000000003</v>
          </cell>
          <cell r="N145">
            <v>612.51600000000008</v>
          </cell>
          <cell r="O145">
            <v>674.92200000000003</v>
          </cell>
          <cell r="R145">
            <v>2.2071999999999998</v>
          </cell>
          <cell r="S145">
            <v>0.48409999999999997</v>
          </cell>
          <cell r="T145">
            <v>9.7900000000000001E-2</v>
          </cell>
          <cell r="U145">
            <v>9.7799999999999998E-2</v>
          </cell>
          <cell r="V145">
            <v>3.4299999999999997E-2</v>
          </cell>
          <cell r="W145">
            <v>1.9199999999999998E-2</v>
          </cell>
          <cell r="X145">
            <v>3.4000000000000002E-2</v>
          </cell>
          <cell r="Y145">
            <v>2.9744999999999999</v>
          </cell>
          <cell r="AB145">
            <v>1351.9449999999999</v>
          </cell>
          <cell r="AC145">
            <v>296.51900000000001</v>
          </cell>
          <cell r="AD145">
            <v>59.965000000000003</v>
          </cell>
          <cell r="AE145">
            <v>59.904000000000003</v>
          </cell>
          <cell r="AF145">
            <v>21.009</v>
          </cell>
          <cell r="AG145">
            <v>11.76</v>
          </cell>
          <cell r="AH145">
            <v>20.826000000000001</v>
          </cell>
          <cell r="AI145">
            <v>1821.9279999999999</v>
          </cell>
          <cell r="AL145">
            <v>1066.607</v>
          </cell>
          <cell r="AM145">
            <v>318.82799999999997</v>
          </cell>
          <cell r="AN145">
            <v>59.213000000000001</v>
          </cell>
          <cell r="AO145">
            <v>72.831999999999994</v>
          </cell>
          <cell r="AP145">
            <v>24.263999999999999</v>
          </cell>
          <cell r="AQ145">
            <v>14.1</v>
          </cell>
          <cell r="AR145">
            <v>18.925999999999998</v>
          </cell>
          <cell r="AS145">
            <v>1574.7699999999998</v>
          </cell>
          <cell r="AU145">
            <v>0.95</v>
          </cell>
          <cell r="AX145">
            <v>1013.277</v>
          </cell>
          <cell r="AY145">
            <v>302.887</v>
          </cell>
          <cell r="AZ145">
            <v>56.252000000000002</v>
          </cell>
          <cell r="BA145">
            <v>69.19</v>
          </cell>
          <cell r="BB145">
            <v>23.050999999999998</v>
          </cell>
          <cell r="BC145">
            <v>13.395</v>
          </cell>
          <cell r="BD145">
            <v>17.98</v>
          </cell>
          <cell r="BE145">
            <v>1496.0319999999999</v>
          </cell>
          <cell r="BH145">
            <v>40.110999999999997</v>
          </cell>
          <cell r="BI145">
            <v>11.638999999999999</v>
          </cell>
          <cell r="BJ145">
            <v>1.82</v>
          </cell>
          <cell r="BK145">
            <v>2.323</v>
          </cell>
          <cell r="BL145">
            <v>0.66700000000000004</v>
          </cell>
          <cell r="BM145">
            <v>0.39100000000000001</v>
          </cell>
          <cell r="BN145">
            <v>0.46300000000000002</v>
          </cell>
          <cell r="BO145">
            <v>57.414000000000001</v>
          </cell>
          <cell r="BR145">
            <v>70.759</v>
          </cell>
          <cell r="BS145">
            <v>29.193000000000001</v>
          </cell>
          <cell r="BT145">
            <v>5.899</v>
          </cell>
          <cell r="BU145">
            <v>7.556</v>
          </cell>
          <cell r="BV145">
            <v>2.7970000000000002</v>
          </cell>
          <cell r="BW145">
            <v>1.625</v>
          </cell>
          <cell r="BX145">
            <v>2.1819999999999999</v>
          </cell>
          <cell r="BY145">
            <v>120.011</v>
          </cell>
          <cell r="CA145">
            <v>17.544</v>
          </cell>
          <cell r="CB145">
            <v>18.052</v>
          </cell>
          <cell r="CD145">
            <v>536.85900000000004</v>
          </cell>
          <cell r="CE145">
            <v>550.34900000000005</v>
          </cell>
          <cell r="CF145">
            <v>539.71699999999998</v>
          </cell>
          <cell r="CH145">
            <v>0.3</v>
          </cell>
          <cell r="CI145">
            <v>-202.48</v>
          </cell>
          <cell r="CQ145" t="str">
            <v>PriceTableDevonNGL</v>
          </cell>
        </row>
        <row r="146">
          <cell r="B146" t="str">
            <v>81-10-156</v>
          </cell>
          <cell r="C146" t="str">
            <v>Devon-GTH00086WS</v>
          </cell>
          <cell r="D146" t="str">
            <v>Hyde Hickman C 1,2,3,4H CDP</v>
          </cell>
          <cell r="E146">
            <v>767.79600000000005</v>
          </cell>
          <cell r="F146">
            <v>856.04200000000003</v>
          </cell>
          <cell r="G146">
            <v>354.57799999999997</v>
          </cell>
          <cell r="H146">
            <v>371.733</v>
          </cell>
          <cell r="K146">
            <v>1122.374</v>
          </cell>
          <cell r="L146">
            <v>1227.7750000000001</v>
          </cell>
          <cell r="N146">
            <v>1122.374</v>
          </cell>
          <cell r="O146">
            <v>1227.7750000000001</v>
          </cell>
          <cell r="R146">
            <v>2.2162000000000002</v>
          </cell>
          <cell r="S146">
            <v>0.43440000000000001</v>
          </cell>
          <cell r="T146">
            <v>8.5800000000000001E-2</v>
          </cell>
          <cell r="U146">
            <v>7.2900000000000006E-2</v>
          </cell>
          <cell r="V146">
            <v>2.5100000000000001E-2</v>
          </cell>
          <cell r="W146">
            <v>1.6199999999999999E-2</v>
          </cell>
          <cell r="X146">
            <v>2.1000000000000001E-2</v>
          </cell>
          <cell r="Y146">
            <v>2.8715999999999999</v>
          </cell>
          <cell r="AB146">
            <v>2487.4050000000002</v>
          </cell>
          <cell r="AC146">
            <v>487.55900000000003</v>
          </cell>
          <cell r="AD146">
            <v>96.3</v>
          </cell>
          <cell r="AE146">
            <v>81.820999999999998</v>
          </cell>
          <cell r="AF146">
            <v>28.172000000000001</v>
          </cell>
          <cell r="AG146">
            <v>18.181999999999999</v>
          </cell>
          <cell r="AH146">
            <v>23.57</v>
          </cell>
          <cell r="AI146">
            <v>3223.0090000000005</v>
          </cell>
          <cell r="AL146">
            <v>1962.42</v>
          </cell>
          <cell r="AM146">
            <v>524.24199999999996</v>
          </cell>
          <cell r="AN146">
            <v>95.091999999999999</v>
          </cell>
          <cell r="AO146">
            <v>99.478999999999999</v>
          </cell>
          <cell r="AP146">
            <v>32.536000000000001</v>
          </cell>
          <cell r="AQ146">
            <v>21.8</v>
          </cell>
          <cell r="AR146">
            <v>21.419</v>
          </cell>
          <cell r="AS146">
            <v>2756.9880000000003</v>
          </cell>
          <cell r="AU146">
            <v>0.95</v>
          </cell>
          <cell r="AX146">
            <v>1864.299</v>
          </cell>
          <cell r="AY146">
            <v>498.03</v>
          </cell>
          <cell r="AZ146">
            <v>90.337000000000003</v>
          </cell>
          <cell r="BA146">
            <v>94.504999999999995</v>
          </cell>
          <cell r="BB146">
            <v>30.908999999999999</v>
          </cell>
          <cell r="BC146">
            <v>20.71</v>
          </cell>
          <cell r="BD146">
            <v>20.347999999999999</v>
          </cell>
          <cell r="BE146">
            <v>2619.1379999999999</v>
          </cell>
          <cell r="BH146">
            <v>73.798000000000002</v>
          </cell>
          <cell r="BI146">
            <v>19.138000000000002</v>
          </cell>
          <cell r="BJ146">
            <v>2.9220000000000002</v>
          </cell>
          <cell r="BK146">
            <v>3.173</v>
          </cell>
          <cell r="BL146">
            <v>0.89500000000000002</v>
          </cell>
          <cell r="BM146">
            <v>0.60499999999999998</v>
          </cell>
          <cell r="BN146">
            <v>0.52400000000000002</v>
          </cell>
          <cell r="BO146">
            <v>101.05500000000001</v>
          </cell>
          <cell r="BR146">
            <v>130.18700000000001</v>
          </cell>
          <cell r="BS146">
            <v>48.000999999999998</v>
          </cell>
          <cell r="BT146">
            <v>9.4740000000000002</v>
          </cell>
          <cell r="BU146">
            <v>10.32</v>
          </cell>
          <cell r="BV146">
            <v>3.75</v>
          </cell>
          <cell r="BW146">
            <v>2.5129999999999999</v>
          </cell>
          <cell r="BX146">
            <v>2.4689999999999999</v>
          </cell>
          <cell r="BY146">
            <v>206.714</v>
          </cell>
          <cell r="CA146">
            <v>31.914000000000001</v>
          </cell>
          <cell r="CB146">
            <v>32.838999999999999</v>
          </cell>
          <cell r="CD146">
            <v>988.22200000000021</v>
          </cell>
          <cell r="CE146">
            <v>1013.053</v>
          </cell>
          <cell r="CF146">
            <v>993.48099999999999</v>
          </cell>
          <cell r="CH146">
            <v>0.3</v>
          </cell>
          <cell r="CI146">
            <v>-368.33</v>
          </cell>
          <cell r="CQ146" t="str">
            <v>PriceTableDevonNGL</v>
          </cell>
        </row>
        <row r="147">
          <cell r="B147" t="str">
            <v>81-10-157</v>
          </cell>
          <cell r="C147" t="str">
            <v>Devon-GTH00086WS</v>
          </cell>
          <cell r="D147" t="str">
            <v>Hyde Hickman B 1,2,3,4H</v>
          </cell>
          <cell r="E147">
            <v>862.74300000000005</v>
          </cell>
          <cell r="F147">
            <v>961.476</v>
          </cell>
          <cell r="G147">
            <v>398.42599999999999</v>
          </cell>
          <cell r="H147">
            <v>417.51799999999997</v>
          </cell>
          <cell r="K147">
            <v>1261.1690000000001</v>
          </cell>
          <cell r="L147">
            <v>1378.9939999999999</v>
          </cell>
          <cell r="N147">
            <v>1261.1690000000001</v>
          </cell>
          <cell r="O147">
            <v>1378.9939999999999</v>
          </cell>
          <cell r="R147">
            <v>2.1476000000000002</v>
          </cell>
          <cell r="S147">
            <v>0.43209999999999998</v>
          </cell>
          <cell r="T147">
            <v>8.4500000000000006E-2</v>
          </cell>
          <cell r="U147">
            <v>8.2699999999999996E-2</v>
          </cell>
          <cell r="V147">
            <v>2.7900000000000001E-2</v>
          </cell>
          <cell r="W147">
            <v>1.5900000000000001E-2</v>
          </cell>
          <cell r="X147">
            <v>2.3099999999999999E-2</v>
          </cell>
          <cell r="Y147">
            <v>2.8138000000000001</v>
          </cell>
          <cell r="AB147">
            <v>2708.4870000000001</v>
          </cell>
          <cell r="AC147">
            <v>544.95100000000002</v>
          </cell>
          <cell r="AD147">
            <v>106.569</v>
          </cell>
          <cell r="AE147">
            <v>104.29900000000001</v>
          </cell>
          <cell r="AF147">
            <v>35.186999999999998</v>
          </cell>
          <cell r="AG147">
            <v>20.053000000000001</v>
          </cell>
          <cell r="AH147">
            <v>29.132999999999999</v>
          </cell>
          <cell r="AI147">
            <v>3548.6789999999996</v>
          </cell>
          <cell r="AL147">
            <v>2136.8409999999999</v>
          </cell>
          <cell r="AM147">
            <v>585.952</v>
          </cell>
          <cell r="AN147">
            <v>105.232</v>
          </cell>
          <cell r="AO147">
            <v>126.80800000000001</v>
          </cell>
          <cell r="AP147">
            <v>40.637999999999998</v>
          </cell>
          <cell r="AQ147">
            <v>24.042999999999999</v>
          </cell>
          <cell r="AR147">
            <v>26.475000000000001</v>
          </cell>
          <cell r="AS147">
            <v>3045.9889999999996</v>
          </cell>
          <cell r="AU147">
            <v>0.95</v>
          </cell>
          <cell r="AX147">
            <v>2029.999</v>
          </cell>
          <cell r="AY147">
            <v>556.654</v>
          </cell>
          <cell r="AZ147">
            <v>99.97</v>
          </cell>
          <cell r="BA147">
            <v>120.468</v>
          </cell>
          <cell r="BB147">
            <v>38.606000000000002</v>
          </cell>
          <cell r="BC147">
            <v>22.841000000000001</v>
          </cell>
          <cell r="BD147">
            <v>25.151</v>
          </cell>
          <cell r="BE147">
            <v>2893.6889999999999</v>
          </cell>
          <cell r="BH147">
            <v>80.356999999999999</v>
          </cell>
          <cell r="BI147">
            <v>21.39</v>
          </cell>
          <cell r="BJ147">
            <v>3.234</v>
          </cell>
          <cell r="BK147">
            <v>4.0449999999999999</v>
          </cell>
          <cell r="BL147">
            <v>1.1180000000000001</v>
          </cell>
          <cell r="BM147">
            <v>0.66700000000000004</v>
          </cell>
          <cell r="BN147">
            <v>0.64700000000000002</v>
          </cell>
          <cell r="BO147">
            <v>111.458</v>
          </cell>
          <cell r="BR147">
            <v>141.75800000000001</v>
          </cell>
          <cell r="BS147">
            <v>53.652000000000001</v>
          </cell>
          <cell r="BT147">
            <v>10.484</v>
          </cell>
          <cell r="BU147">
            <v>13.154999999999999</v>
          </cell>
          <cell r="BV147">
            <v>4.6840000000000002</v>
          </cell>
          <cell r="BW147">
            <v>2.7709999999999999</v>
          </cell>
          <cell r="BX147">
            <v>3.052</v>
          </cell>
          <cell r="BY147">
            <v>229.55600000000001</v>
          </cell>
          <cell r="CA147">
            <v>35.845999999999997</v>
          </cell>
          <cell r="CB147">
            <v>36.884</v>
          </cell>
          <cell r="CD147">
            <v>1112.5539999999999</v>
          </cell>
          <cell r="CE147">
            <v>1140.509</v>
          </cell>
          <cell r="CF147">
            <v>1118.4749999999999</v>
          </cell>
          <cell r="CH147">
            <v>0.3</v>
          </cell>
          <cell r="CI147">
            <v>-413.7</v>
          </cell>
          <cell r="CQ147" t="str">
            <v>PriceTableDevonNGL</v>
          </cell>
        </row>
        <row r="148">
          <cell r="B148" t="str">
            <v>81-10-174</v>
          </cell>
          <cell r="C148" t="str">
            <v>Devon-GTH00086WS</v>
          </cell>
          <cell r="D148" t="str">
            <v>Donegal Hills CDP</v>
          </cell>
          <cell r="E148">
            <v>187.83600000000001</v>
          </cell>
          <cell r="F148">
            <v>242.893</v>
          </cell>
          <cell r="G148">
            <v>86.745000000000005</v>
          </cell>
          <cell r="H148">
            <v>105.476</v>
          </cell>
          <cell r="K148">
            <v>274.58100000000002</v>
          </cell>
          <cell r="L148">
            <v>348.36900000000003</v>
          </cell>
          <cell r="N148">
            <v>274.58100000000002</v>
          </cell>
          <cell r="O148">
            <v>348.36900000000003</v>
          </cell>
          <cell r="R148">
            <v>3.1974999999999998</v>
          </cell>
          <cell r="S148">
            <v>1.1948000000000001</v>
          </cell>
          <cell r="T148">
            <v>0.40089999999999998</v>
          </cell>
          <cell r="U148">
            <v>0.23669999999999999</v>
          </cell>
          <cell r="V148">
            <v>0.14080000000000001</v>
          </cell>
          <cell r="W148">
            <v>0.13519999999999999</v>
          </cell>
          <cell r="X148">
            <v>0.39660000000000001</v>
          </cell>
          <cell r="Y148">
            <v>5.7024999999999997</v>
          </cell>
          <cell r="AB148">
            <v>877.97299999999996</v>
          </cell>
          <cell r="AC148">
            <v>328.06900000000002</v>
          </cell>
          <cell r="AD148">
            <v>110.08</v>
          </cell>
          <cell r="AE148">
            <v>64.992999999999995</v>
          </cell>
          <cell r="AF148">
            <v>38.661000000000001</v>
          </cell>
          <cell r="AG148">
            <v>37.122999999999998</v>
          </cell>
          <cell r="AH148">
            <v>108.899</v>
          </cell>
          <cell r="AI148">
            <v>1565.7979999999998</v>
          </cell>
          <cell r="AL148">
            <v>692.67</v>
          </cell>
          <cell r="AM148">
            <v>352.75200000000001</v>
          </cell>
          <cell r="AN148">
            <v>108.699</v>
          </cell>
          <cell r="AO148">
            <v>79.019000000000005</v>
          </cell>
          <cell r="AP148">
            <v>44.65</v>
          </cell>
          <cell r="AQ148">
            <v>44.51</v>
          </cell>
          <cell r="AR148">
            <v>98.962999999999994</v>
          </cell>
          <cell r="AS148">
            <v>1421.2630000000001</v>
          </cell>
          <cell r="AU148">
            <v>0.95</v>
          </cell>
          <cell r="AX148">
            <v>658.03700000000003</v>
          </cell>
          <cell r="AY148">
            <v>335.11399999999998</v>
          </cell>
          <cell r="AZ148">
            <v>103.264</v>
          </cell>
          <cell r="BA148">
            <v>75.067999999999998</v>
          </cell>
          <cell r="BB148">
            <v>42.417999999999999</v>
          </cell>
          <cell r="BC148">
            <v>42.284999999999997</v>
          </cell>
          <cell r="BD148">
            <v>94.015000000000001</v>
          </cell>
          <cell r="BE148">
            <v>1350.201</v>
          </cell>
          <cell r="BH148">
            <v>26.047999999999998</v>
          </cell>
          <cell r="BI148">
            <v>12.877000000000001</v>
          </cell>
          <cell r="BJ148">
            <v>3.3410000000000002</v>
          </cell>
          <cell r="BK148">
            <v>2.5209999999999999</v>
          </cell>
          <cell r="BL148">
            <v>1.228</v>
          </cell>
          <cell r="BM148">
            <v>1.2350000000000001</v>
          </cell>
          <cell r="BN148">
            <v>2.42</v>
          </cell>
          <cell r="BO148">
            <v>49.67</v>
          </cell>
          <cell r="BR148">
            <v>45.951999999999998</v>
          </cell>
          <cell r="BS148">
            <v>32.298999999999999</v>
          </cell>
          <cell r="BT148">
            <v>10.83</v>
          </cell>
          <cell r="BU148">
            <v>8.1969999999999992</v>
          </cell>
          <cell r="BV148">
            <v>5.1470000000000002</v>
          </cell>
          <cell r="BW148">
            <v>5.13</v>
          </cell>
          <cell r="BX148">
            <v>11.407</v>
          </cell>
          <cell r="BY148">
            <v>118.962</v>
          </cell>
          <cell r="CA148">
            <v>9.0559999999999992</v>
          </cell>
          <cell r="CB148">
            <v>9.3179999999999996</v>
          </cell>
          <cell r="CD148">
            <v>220.08900000000003</v>
          </cell>
          <cell r="CE148">
            <v>225.619</v>
          </cell>
          <cell r="CF148">
            <v>221.26</v>
          </cell>
          <cell r="CH148">
            <v>0.3</v>
          </cell>
          <cell r="CI148">
            <v>-104.51</v>
          </cell>
          <cell r="CQ148" t="str">
            <v>PriceTableDevonNGL</v>
          </cell>
        </row>
        <row r="149">
          <cell r="B149" t="str">
            <v>81-10-182</v>
          </cell>
          <cell r="C149" t="str">
            <v>Devon-GTH00086WS</v>
          </cell>
          <cell r="D149" t="str">
            <v>McMahon 2 &amp; 8 CDP</v>
          </cell>
          <cell r="E149">
            <v>666.07500000000005</v>
          </cell>
          <cell r="F149">
            <v>750.36900000000003</v>
          </cell>
          <cell r="G149">
            <v>307.60199999999998</v>
          </cell>
          <cell r="H149">
            <v>325.84500000000003</v>
          </cell>
          <cell r="K149">
            <v>973.67700000000002</v>
          </cell>
          <cell r="L149">
            <v>1076.2139999999999</v>
          </cell>
          <cell r="N149">
            <v>973.67700000000002</v>
          </cell>
          <cell r="O149">
            <v>1076.2139999999999</v>
          </cell>
          <cell r="R149">
            <v>2.2216999999999998</v>
          </cell>
          <cell r="S149">
            <v>0.50629999999999997</v>
          </cell>
          <cell r="T149">
            <v>0.11360000000000001</v>
          </cell>
          <cell r="U149">
            <v>0.1046</v>
          </cell>
          <cell r="V149">
            <v>3.9300000000000002E-2</v>
          </cell>
          <cell r="W149">
            <v>2.4899999999999999E-2</v>
          </cell>
          <cell r="X149">
            <v>3.7999999999999999E-2</v>
          </cell>
          <cell r="Y149">
            <v>3.0484</v>
          </cell>
          <cell r="AB149">
            <v>2163.2179999999998</v>
          </cell>
          <cell r="AC149">
            <v>492.97300000000001</v>
          </cell>
          <cell r="AD149">
            <v>110.61</v>
          </cell>
          <cell r="AE149">
            <v>101.84699999999999</v>
          </cell>
          <cell r="AF149">
            <v>38.265999999999998</v>
          </cell>
          <cell r="AG149">
            <v>24.245000000000001</v>
          </cell>
          <cell r="AH149">
            <v>37</v>
          </cell>
          <cell r="AI149">
            <v>2968.1590000000001</v>
          </cell>
          <cell r="AL149">
            <v>1706.655</v>
          </cell>
          <cell r="AM149">
            <v>530.06299999999999</v>
          </cell>
          <cell r="AN149">
            <v>109.223</v>
          </cell>
          <cell r="AO149">
            <v>123.827</v>
          </cell>
          <cell r="AP149">
            <v>44.194000000000003</v>
          </cell>
          <cell r="AQ149">
            <v>29.07</v>
          </cell>
          <cell r="AR149">
            <v>33.624000000000002</v>
          </cell>
          <cell r="AS149">
            <v>2576.6559999999999</v>
          </cell>
          <cell r="AU149">
            <v>0.95</v>
          </cell>
          <cell r="AX149">
            <v>1621.3219999999999</v>
          </cell>
          <cell r="AY149">
            <v>503.56</v>
          </cell>
          <cell r="AZ149">
            <v>103.762</v>
          </cell>
          <cell r="BA149">
            <v>117.636</v>
          </cell>
          <cell r="BB149">
            <v>41.984000000000002</v>
          </cell>
          <cell r="BC149">
            <v>27.617000000000001</v>
          </cell>
          <cell r="BD149">
            <v>31.943000000000001</v>
          </cell>
          <cell r="BE149">
            <v>2447.8240000000005</v>
          </cell>
          <cell r="BH149">
            <v>64.180000000000007</v>
          </cell>
          <cell r="BI149">
            <v>19.350000000000001</v>
          </cell>
          <cell r="BJ149">
            <v>3.3570000000000002</v>
          </cell>
          <cell r="BK149">
            <v>3.95</v>
          </cell>
          <cell r="BL149">
            <v>1.2150000000000001</v>
          </cell>
          <cell r="BM149">
            <v>0.80700000000000005</v>
          </cell>
          <cell r="BN149">
            <v>0.82199999999999995</v>
          </cell>
          <cell r="BO149">
            <v>93.681000000000012</v>
          </cell>
          <cell r="BR149">
            <v>113.21899999999999</v>
          </cell>
          <cell r="BS149">
            <v>48.533999999999999</v>
          </cell>
          <cell r="BT149">
            <v>10.882</v>
          </cell>
          <cell r="BU149">
            <v>12.846</v>
          </cell>
          <cell r="BV149">
            <v>5.0940000000000003</v>
          </cell>
          <cell r="BW149">
            <v>3.351</v>
          </cell>
          <cell r="BX149">
            <v>3.8759999999999999</v>
          </cell>
          <cell r="BY149">
            <v>197.80199999999999</v>
          </cell>
          <cell r="CA149">
            <v>27.975000000000001</v>
          </cell>
          <cell r="CB149">
            <v>28.785</v>
          </cell>
          <cell r="CD149">
            <v>849.62699999999995</v>
          </cell>
          <cell r="CE149">
            <v>870.976</v>
          </cell>
          <cell r="CF149">
            <v>854.149</v>
          </cell>
          <cell r="CH149">
            <v>0.3</v>
          </cell>
          <cell r="CI149">
            <v>-322.86</v>
          </cell>
          <cell r="CQ149" t="str">
            <v>PriceTableDevonNGL</v>
          </cell>
        </row>
        <row r="150">
          <cell r="B150" t="str">
            <v>81-10-184</v>
          </cell>
          <cell r="C150" t="str">
            <v>Devon-GTH00086WS</v>
          </cell>
          <cell r="D150" t="str">
            <v>McMahon 4 &amp; 7 CDP</v>
          </cell>
          <cell r="E150">
            <v>1069.2339999999999</v>
          </cell>
          <cell r="F150">
            <v>1201.2059999999999</v>
          </cell>
          <cell r="G150">
            <v>493.786</v>
          </cell>
          <cell r="H150">
            <v>521.62</v>
          </cell>
          <cell r="K150">
            <v>1563.02</v>
          </cell>
          <cell r="L150">
            <v>1722.826</v>
          </cell>
          <cell r="N150">
            <v>1563.02</v>
          </cell>
          <cell r="O150">
            <v>1722.826</v>
          </cell>
          <cell r="R150">
            <v>2.3062999999999998</v>
          </cell>
          <cell r="S150">
            <v>0.49099999999999999</v>
          </cell>
          <cell r="T150">
            <v>9.8400000000000001E-2</v>
          </cell>
          <cell r="U150">
            <v>9.3899999999999997E-2</v>
          </cell>
          <cell r="V150">
            <v>3.1300000000000001E-2</v>
          </cell>
          <cell r="W150">
            <v>1.83E-2</v>
          </cell>
          <cell r="X150">
            <v>2.5000000000000001E-2</v>
          </cell>
          <cell r="Y150">
            <v>3.0642</v>
          </cell>
          <cell r="AB150">
            <v>3604.7930000000001</v>
          </cell>
          <cell r="AC150">
            <v>767.44299999999998</v>
          </cell>
          <cell r="AD150">
            <v>153.80099999999999</v>
          </cell>
          <cell r="AE150">
            <v>146.768</v>
          </cell>
          <cell r="AF150">
            <v>48.923000000000002</v>
          </cell>
          <cell r="AG150">
            <v>28.603000000000002</v>
          </cell>
          <cell r="AH150">
            <v>39.076000000000001</v>
          </cell>
          <cell r="AI150">
            <v>4789.4070000000002</v>
          </cell>
          <cell r="AL150">
            <v>2843.9749999999999</v>
          </cell>
          <cell r="AM150">
            <v>825.18299999999999</v>
          </cell>
          <cell r="AN150">
            <v>151.87200000000001</v>
          </cell>
          <cell r="AO150">
            <v>178.44200000000001</v>
          </cell>
          <cell r="AP150">
            <v>56.502000000000002</v>
          </cell>
          <cell r="AQ150">
            <v>34.295000000000002</v>
          </cell>
          <cell r="AR150">
            <v>35.511000000000003</v>
          </cell>
          <cell r="AS150">
            <v>4125.78</v>
          </cell>
          <cell r="AU150">
            <v>0.95</v>
          </cell>
          <cell r="AX150">
            <v>2701.7759999999998</v>
          </cell>
          <cell r="AY150">
            <v>783.92399999999998</v>
          </cell>
          <cell r="AZ150">
            <v>144.27799999999999</v>
          </cell>
          <cell r="BA150">
            <v>169.52</v>
          </cell>
          <cell r="BB150">
            <v>53.677</v>
          </cell>
          <cell r="BC150">
            <v>32.58</v>
          </cell>
          <cell r="BD150">
            <v>33.734999999999999</v>
          </cell>
          <cell r="BE150">
            <v>3919.49</v>
          </cell>
          <cell r="BH150">
            <v>106.95</v>
          </cell>
          <cell r="BI150">
            <v>30.123999999999999</v>
          </cell>
          <cell r="BJ150">
            <v>4.6680000000000001</v>
          </cell>
          <cell r="BK150">
            <v>5.6920000000000002</v>
          </cell>
          <cell r="BL150">
            <v>1.554</v>
          </cell>
          <cell r="BM150">
            <v>0.95199999999999996</v>
          </cell>
          <cell r="BN150">
            <v>0.86799999999999999</v>
          </cell>
          <cell r="BO150">
            <v>150.80800000000002</v>
          </cell>
          <cell r="BR150">
            <v>188.66900000000001</v>
          </cell>
          <cell r="BS150">
            <v>75.555999999999997</v>
          </cell>
          <cell r="BT150">
            <v>15.131</v>
          </cell>
          <cell r="BU150">
            <v>18.512</v>
          </cell>
          <cell r="BV150">
            <v>6.5129999999999999</v>
          </cell>
          <cell r="BW150">
            <v>3.9529999999999998</v>
          </cell>
          <cell r="BX150">
            <v>4.093</v>
          </cell>
          <cell r="BY150">
            <v>312.42699999999996</v>
          </cell>
          <cell r="CA150">
            <v>44.783000000000001</v>
          </cell>
          <cell r="CB150">
            <v>46.08</v>
          </cell>
          <cell r="CD150">
            <v>1364.3190000000002</v>
          </cell>
          <cell r="CE150">
            <v>1398.6</v>
          </cell>
          <cell r="CF150">
            <v>1371.58</v>
          </cell>
          <cell r="CH150">
            <v>0.3</v>
          </cell>
          <cell r="CI150">
            <v>-516.85</v>
          </cell>
          <cell r="CQ150" t="str">
            <v>PriceTableDevonNGL</v>
          </cell>
        </row>
        <row r="151">
          <cell r="B151" t="str">
            <v>81-10-200</v>
          </cell>
          <cell r="C151" t="str">
            <v>Devon-GTH00086WS</v>
          </cell>
          <cell r="D151" t="str">
            <v>Hyde Hickman F1, 3-6H CDP</v>
          </cell>
          <cell r="E151">
            <v>938.19399999999996</v>
          </cell>
          <cell r="F151">
            <v>1038.028</v>
          </cell>
          <cell r="G151">
            <v>433.27</v>
          </cell>
          <cell r="H151">
            <v>450.76</v>
          </cell>
          <cell r="K151">
            <v>1371.4639999999999</v>
          </cell>
          <cell r="L151">
            <v>1488.788</v>
          </cell>
          <cell r="N151">
            <v>1371.4639999999999</v>
          </cell>
          <cell r="O151">
            <v>1488.788</v>
          </cell>
          <cell r="R151">
            <v>2.1112000000000002</v>
          </cell>
          <cell r="S151">
            <v>0.43159999999999998</v>
          </cell>
          <cell r="T151">
            <v>8.6499999999999994E-2</v>
          </cell>
          <cell r="U151">
            <v>8.3400000000000002E-2</v>
          </cell>
          <cell r="V151">
            <v>2.9100000000000001E-2</v>
          </cell>
          <cell r="W151">
            <v>1.6899999999999998E-2</v>
          </cell>
          <cell r="X151">
            <v>2.41E-2</v>
          </cell>
          <cell r="Y151">
            <v>2.7827999999999999</v>
          </cell>
          <cell r="AB151">
            <v>2895.4349999999999</v>
          </cell>
          <cell r="AC151">
            <v>591.92399999999998</v>
          </cell>
          <cell r="AD151">
            <v>118.63200000000001</v>
          </cell>
          <cell r="AE151">
            <v>114.38</v>
          </cell>
          <cell r="AF151">
            <v>39.909999999999997</v>
          </cell>
          <cell r="AG151">
            <v>23.178000000000001</v>
          </cell>
          <cell r="AH151">
            <v>33.052</v>
          </cell>
          <cell r="AI151">
            <v>3816.511</v>
          </cell>
          <cell r="AL151">
            <v>2284.3330000000001</v>
          </cell>
          <cell r="AM151">
            <v>636.45899999999995</v>
          </cell>
          <cell r="AN151">
            <v>117.14400000000001</v>
          </cell>
          <cell r="AO151">
            <v>139.06399999999999</v>
          </cell>
          <cell r="AP151">
            <v>46.093000000000004</v>
          </cell>
          <cell r="AQ151">
            <v>27.79</v>
          </cell>
          <cell r="AR151">
            <v>30.036000000000001</v>
          </cell>
          <cell r="AS151">
            <v>3280.9189999999994</v>
          </cell>
          <cell r="AU151">
            <v>0.95</v>
          </cell>
          <cell r="AX151">
            <v>2170.116</v>
          </cell>
          <cell r="AY151">
            <v>604.63599999999997</v>
          </cell>
          <cell r="AZ151">
            <v>111.28700000000001</v>
          </cell>
          <cell r="BA151">
            <v>132.11099999999999</v>
          </cell>
          <cell r="BB151">
            <v>43.787999999999997</v>
          </cell>
          <cell r="BC151">
            <v>26.401</v>
          </cell>
          <cell r="BD151">
            <v>28.533999999999999</v>
          </cell>
          <cell r="BE151">
            <v>3116.8729999999996</v>
          </cell>
          <cell r="BH151">
            <v>85.903999999999996</v>
          </cell>
          <cell r="BI151">
            <v>23.234000000000002</v>
          </cell>
          <cell r="BJ151">
            <v>3.6</v>
          </cell>
          <cell r="BK151">
            <v>4.4359999999999999</v>
          </cell>
          <cell r="BL151">
            <v>1.268</v>
          </cell>
          <cell r="BM151">
            <v>0.77100000000000002</v>
          </cell>
          <cell r="BN151">
            <v>0.73499999999999999</v>
          </cell>
          <cell r="BO151">
            <v>119.94800000000001</v>
          </cell>
          <cell r="BR151">
            <v>151.54300000000001</v>
          </cell>
          <cell r="BS151">
            <v>58.276000000000003</v>
          </cell>
          <cell r="BT151">
            <v>11.670999999999999</v>
          </cell>
          <cell r="BU151">
            <v>14.426</v>
          </cell>
          <cell r="BV151">
            <v>5.3129999999999997</v>
          </cell>
          <cell r="BW151">
            <v>3.2029999999999998</v>
          </cell>
          <cell r="BX151">
            <v>3.4620000000000002</v>
          </cell>
          <cell r="BY151">
            <v>247.89399999999998</v>
          </cell>
          <cell r="CA151">
            <v>38.698999999999998</v>
          </cell>
          <cell r="CB151">
            <v>39.82</v>
          </cell>
          <cell r="CD151">
            <v>1201.0740000000001</v>
          </cell>
          <cell r="CE151">
            <v>1231.2529999999999</v>
          </cell>
          <cell r="CF151">
            <v>1207.4659999999999</v>
          </cell>
          <cell r="CH151">
            <v>0.3</v>
          </cell>
          <cell r="CI151">
            <v>-446.64</v>
          </cell>
          <cell r="CQ151" t="str">
            <v>PriceTableDevonNGL</v>
          </cell>
        </row>
        <row r="152">
          <cell r="B152" t="str">
            <v>81-10-201</v>
          </cell>
          <cell r="C152" t="str">
            <v>Devon-GTH00086WS</v>
          </cell>
          <cell r="D152" t="str">
            <v>Hyde Hickman D 1 3 4 H CDP</v>
          </cell>
          <cell r="E152">
            <v>1451.828</v>
          </cell>
          <cell r="F152">
            <v>1611.8710000000001</v>
          </cell>
          <cell r="G152">
            <v>670.47299999999996</v>
          </cell>
          <cell r="H152">
            <v>699.95</v>
          </cell>
          <cell r="K152">
            <v>2122.3009999999999</v>
          </cell>
          <cell r="L152">
            <v>2311.8209999999999</v>
          </cell>
          <cell r="N152">
            <v>2122.3009999999999</v>
          </cell>
          <cell r="O152">
            <v>2311.8209999999999</v>
          </cell>
          <cell r="R152">
            <v>2.1528</v>
          </cell>
          <cell r="S152">
            <v>0.43090000000000001</v>
          </cell>
          <cell r="T152">
            <v>8.2699999999999996E-2</v>
          </cell>
          <cell r="U152">
            <v>8.0600000000000005E-2</v>
          </cell>
          <cell r="V152">
            <v>2.6700000000000002E-2</v>
          </cell>
          <cell r="W152">
            <v>1.5100000000000001E-2</v>
          </cell>
          <cell r="X152">
            <v>2.01E-2</v>
          </cell>
          <cell r="Y152">
            <v>2.8089</v>
          </cell>
          <cell r="AB152">
            <v>4568.8900000000003</v>
          </cell>
          <cell r="AC152">
            <v>914.5</v>
          </cell>
          <cell r="AD152">
            <v>175.51400000000001</v>
          </cell>
          <cell r="AE152">
            <v>171.05699999999999</v>
          </cell>
          <cell r="AF152">
            <v>56.664999999999999</v>
          </cell>
          <cell r="AG152">
            <v>32.046999999999997</v>
          </cell>
          <cell r="AH152">
            <v>42.658000000000001</v>
          </cell>
          <cell r="AI152">
            <v>5961.3310000000001</v>
          </cell>
          <cell r="AL152">
            <v>3604.5929999999998</v>
          </cell>
          <cell r="AM152">
            <v>983.30499999999995</v>
          </cell>
          <cell r="AN152">
            <v>173.31299999999999</v>
          </cell>
          <cell r="AO152">
            <v>207.97300000000001</v>
          </cell>
          <cell r="AP152">
            <v>65.444000000000003</v>
          </cell>
          <cell r="AQ152">
            <v>38.423999999999999</v>
          </cell>
          <cell r="AR152">
            <v>38.765999999999998</v>
          </cell>
          <cell r="AS152">
            <v>5111.8180000000002</v>
          </cell>
          <cell r="AU152">
            <v>0.95</v>
          </cell>
          <cell r="AX152">
            <v>3424.3629999999998</v>
          </cell>
          <cell r="AY152">
            <v>934.14</v>
          </cell>
          <cell r="AZ152">
            <v>164.64699999999999</v>
          </cell>
          <cell r="BA152">
            <v>197.57400000000001</v>
          </cell>
          <cell r="BB152">
            <v>62.171999999999997</v>
          </cell>
          <cell r="BC152">
            <v>36.503</v>
          </cell>
          <cell r="BD152">
            <v>36.828000000000003</v>
          </cell>
          <cell r="BE152">
            <v>4856.226999999999</v>
          </cell>
          <cell r="BH152">
            <v>135.553</v>
          </cell>
          <cell r="BI152">
            <v>35.896000000000001</v>
          </cell>
          <cell r="BJ152">
            <v>5.3259999999999996</v>
          </cell>
          <cell r="BK152">
            <v>6.6349999999999998</v>
          </cell>
          <cell r="BL152">
            <v>1.8</v>
          </cell>
          <cell r="BM152">
            <v>1.0660000000000001</v>
          </cell>
          <cell r="BN152">
            <v>0.94799999999999995</v>
          </cell>
          <cell r="BO152">
            <v>187.22400000000002</v>
          </cell>
          <cell r="BR152">
            <v>239.12899999999999</v>
          </cell>
          <cell r="BS152">
            <v>90.034000000000006</v>
          </cell>
          <cell r="BT152">
            <v>17.266999999999999</v>
          </cell>
          <cell r="BU152">
            <v>21.574999999999999</v>
          </cell>
          <cell r="BV152">
            <v>7.5430000000000001</v>
          </cell>
          <cell r="BW152">
            <v>4.4290000000000003</v>
          </cell>
          <cell r="BX152">
            <v>4.468</v>
          </cell>
          <cell r="BY152">
            <v>384.44499999999999</v>
          </cell>
          <cell r="CA152">
            <v>60.093000000000004</v>
          </cell>
          <cell r="CB152">
            <v>61.834000000000003</v>
          </cell>
          <cell r="CD152">
            <v>1865.5419999999999</v>
          </cell>
          <cell r="CE152">
            <v>1912.4169999999999</v>
          </cell>
          <cell r="CF152">
            <v>1875.47</v>
          </cell>
          <cell r="CH152">
            <v>0.3</v>
          </cell>
          <cell r="CI152">
            <v>-693.55</v>
          </cell>
          <cell r="CQ152" t="str">
            <v>PriceTableDevonNGL</v>
          </cell>
        </row>
        <row r="153">
          <cell r="B153" t="str">
            <v>81-10-202</v>
          </cell>
          <cell r="C153" t="str">
            <v>Devon-GTH00086WS</v>
          </cell>
          <cell r="D153" t="str">
            <v>Hyde Hickman E 1 2 3 H CDP</v>
          </cell>
          <cell r="E153">
            <v>111.443</v>
          </cell>
          <cell r="F153">
            <v>124.393</v>
          </cell>
          <cell r="G153">
            <v>51.466000000000001</v>
          </cell>
          <cell r="H153">
            <v>54.017000000000003</v>
          </cell>
          <cell r="K153">
            <v>162.90899999999999</v>
          </cell>
          <cell r="L153">
            <v>178.41</v>
          </cell>
          <cell r="N153">
            <v>162.90899999999999</v>
          </cell>
          <cell r="O153">
            <v>178.41</v>
          </cell>
          <cell r="R153">
            <v>2.1175999999999999</v>
          </cell>
          <cell r="S153">
            <v>0.44069999999999998</v>
          </cell>
          <cell r="T153">
            <v>8.6499999999999994E-2</v>
          </cell>
          <cell r="U153">
            <v>9.4500000000000001E-2</v>
          </cell>
          <cell r="V153">
            <v>3.15E-2</v>
          </cell>
          <cell r="W153">
            <v>1.6E-2</v>
          </cell>
          <cell r="X153">
            <v>3.9800000000000002E-2</v>
          </cell>
          <cell r="Y153">
            <v>2.8266</v>
          </cell>
          <cell r="AB153">
            <v>344.976</v>
          </cell>
          <cell r="AC153">
            <v>71.793999999999997</v>
          </cell>
          <cell r="AD153">
            <v>14.092000000000001</v>
          </cell>
          <cell r="AE153">
            <v>15.395</v>
          </cell>
          <cell r="AF153">
            <v>5.1319999999999997</v>
          </cell>
          <cell r="AG153">
            <v>2.6070000000000002</v>
          </cell>
          <cell r="AH153">
            <v>6.484</v>
          </cell>
          <cell r="AI153">
            <v>460.47999999999996</v>
          </cell>
          <cell r="AL153">
            <v>272.166</v>
          </cell>
          <cell r="AM153">
            <v>77.195999999999998</v>
          </cell>
          <cell r="AN153">
            <v>13.914999999999999</v>
          </cell>
          <cell r="AO153">
            <v>18.716999999999999</v>
          </cell>
          <cell r="AP153">
            <v>5.9269999999999996</v>
          </cell>
          <cell r="AQ153">
            <v>3.1259999999999999</v>
          </cell>
          <cell r="AR153">
            <v>5.8920000000000003</v>
          </cell>
          <cell r="AS153">
            <v>396.93899999999996</v>
          </cell>
          <cell r="AU153">
            <v>0.95</v>
          </cell>
          <cell r="AX153">
            <v>258.55799999999999</v>
          </cell>
          <cell r="AY153">
            <v>73.335999999999999</v>
          </cell>
          <cell r="AZ153">
            <v>13.218999999999999</v>
          </cell>
          <cell r="BA153">
            <v>17.780999999999999</v>
          </cell>
          <cell r="BB153">
            <v>5.6310000000000002</v>
          </cell>
          <cell r="BC153">
            <v>2.97</v>
          </cell>
          <cell r="BD153">
            <v>5.5970000000000004</v>
          </cell>
          <cell r="BE153">
            <v>377.09199999999998</v>
          </cell>
          <cell r="BH153">
            <v>10.234999999999999</v>
          </cell>
          <cell r="BI153">
            <v>2.8180000000000001</v>
          </cell>
          <cell r="BJ153">
            <v>0.42799999999999999</v>
          </cell>
          <cell r="BK153">
            <v>0.59699999999999998</v>
          </cell>
          <cell r="BL153">
            <v>0.16300000000000001</v>
          </cell>
          <cell r="BM153">
            <v>8.6999999999999994E-2</v>
          </cell>
          <cell r="BN153">
            <v>0.14399999999999999</v>
          </cell>
          <cell r="BO153">
            <v>14.472</v>
          </cell>
          <cell r="BR153">
            <v>18.055</v>
          </cell>
          <cell r="BS153">
            <v>7.0679999999999996</v>
          </cell>
          <cell r="BT153">
            <v>1.3859999999999999</v>
          </cell>
          <cell r="BU153">
            <v>1.9419999999999999</v>
          </cell>
          <cell r="BV153">
            <v>0.68300000000000005</v>
          </cell>
          <cell r="BW153">
            <v>0.36</v>
          </cell>
          <cell r="BX153">
            <v>0.67900000000000005</v>
          </cell>
          <cell r="BY153">
            <v>30.172999999999995</v>
          </cell>
          <cell r="CA153">
            <v>4.6379999999999999</v>
          </cell>
          <cell r="CB153">
            <v>4.7720000000000002</v>
          </cell>
          <cell r="CD153">
            <v>143.465</v>
          </cell>
          <cell r="CE153">
            <v>147.07</v>
          </cell>
          <cell r="CF153">
            <v>144.22900000000001</v>
          </cell>
          <cell r="CH153">
            <v>0.3</v>
          </cell>
          <cell r="CI153">
            <v>-53.52</v>
          </cell>
          <cell r="CQ153" t="str">
            <v>PriceTableDevonNGL</v>
          </cell>
        </row>
        <row r="154">
          <cell r="B154" t="str">
            <v>81-10-211</v>
          </cell>
          <cell r="C154" t="str">
            <v>Devon-GTH00086WS</v>
          </cell>
          <cell r="D154" t="str">
            <v>Mark McMahon 1 &amp; 2 CDP</v>
          </cell>
          <cell r="E154">
            <v>171.89699999999999</v>
          </cell>
          <cell r="F154">
            <v>199.27699999999999</v>
          </cell>
          <cell r="G154">
            <v>79.384</v>
          </cell>
          <cell r="H154">
            <v>86.534999999999997</v>
          </cell>
          <cell r="K154">
            <v>251.28100000000001</v>
          </cell>
          <cell r="L154">
            <v>285.81200000000001</v>
          </cell>
          <cell r="N154">
            <v>251.28100000000001</v>
          </cell>
          <cell r="O154">
            <v>285.81200000000001</v>
          </cell>
          <cell r="R154">
            <v>2.3443000000000001</v>
          </cell>
          <cell r="S154">
            <v>0.61680000000000001</v>
          </cell>
          <cell r="T154">
            <v>0.15809999999999999</v>
          </cell>
          <cell r="U154">
            <v>0.15160000000000001</v>
          </cell>
          <cell r="V154">
            <v>6.3700000000000007E-2</v>
          </cell>
          <cell r="W154">
            <v>3.9899999999999998E-2</v>
          </cell>
          <cell r="X154">
            <v>0.1351</v>
          </cell>
          <cell r="Y154">
            <v>3.5095000000000001</v>
          </cell>
          <cell r="AB154">
            <v>589.07799999999997</v>
          </cell>
          <cell r="AC154">
            <v>154.99</v>
          </cell>
          <cell r="AD154">
            <v>39.728000000000002</v>
          </cell>
          <cell r="AE154">
            <v>38.094000000000001</v>
          </cell>
          <cell r="AF154">
            <v>16.007000000000001</v>
          </cell>
          <cell r="AG154">
            <v>10.026</v>
          </cell>
          <cell r="AH154">
            <v>33.948</v>
          </cell>
          <cell r="AI154">
            <v>881.87099999999987</v>
          </cell>
          <cell r="AL154">
            <v>464.74900000000002</v>
          </cell>
          <cell r="AM154">
            <v>166.65100000000001</v>
          </cell>
          <cell r="AN154">
            <v>39.229999999999997</v>
          </cell>
          <cell r="AO154">
            <v>46.314999999999998</v>
          </cell>
          <cell r="AP154">
            <v>18.486999999999998</v>
          </cell>
          <cell r="AQ154">
            <v>12.021000000000001</v>
          </cell>
          <cell r="AR154">
            <v>30.85</v>
          </cell>
          <cell r="AS154">
            <v>778.30300000000011</v>
          </cell>
          <cell r="AU154">
            <v>0.95</v>
          </cell>
          <cell r="AX154">
            <v>441.512</v>
          </cell>
          <cell r="AY154">
            <v>158.31800000000001</v>
          </cell>
          <cell r="AZ154">
            <v>37.268999999999998</v>
          </cell>
          <cell r="BA154">
            <v>43.999000000000002</v>
          </cell>
          <cell r="BB154">
            <v>17.562999999999999</v>
          </cell>
          <cell r="BC154">
            <v>11.42</v>
          </cell>
          <cell r="BD154">
            <v>29.308</v>
          </cell>
          <cell r="BE154">
            <v>739.38900000000001</v>
          </cell>
          <cell r="BH154">
            <v>17.477</v>
          </cell>
          <cell r="BI154">
            <v>6.0839999999999996</v>
          </cell>
          <cell r="BJ154">
            <v>1.206</v>
          </cell>
          <cell r="BK154">
            <v>1.4770000000000001</v>
          </cell>
          <cell r="BL154">
            <v>0.50800000000000001</v>
          </cell>
          <cell r="BM154">
            <v>0.33400000000000002</v>
          </cell>
          <cell r="BN154">
            <v>0.754</v>
          </cell>
          <cell r="BO154">
            <v>27.84</v>
          </cell>
          <cell r="BR154">
            <v>30.831</v>
          </cell>
          <cell r="BS154">
            <v>15.259</v>
          </cell>
          <cell r="BT154">
            <v>3.9079999999999999</v>
          </cell>
          <cell r="BU154">
            <v>4.8049999999999997</v>
          </cell>
          <cell r="BV154">
            <v>2.1309999999999998</v>
          </cell>
          <cell r="BW154">
            <v>1.3859999999999999</v>
          </cell>
          <cell r="BX154">
            <v>3.556</v>
          </cell>
          <cell r="BY154">
            <v>61.876000000000005</v>
          </cell>
          <cell r="CA154">
            <v>7.43</v>
          </cell>
          <cell r="CB154">
            <v>7.6449999999999996</v>
          </cell>
          <cell r="CD154">
            <v>216.291</v>
          </cell>
          <cell r="CE154">
            <v>221.726</v>
          </cell>
          <cell r="CF154">
            <v>217.44200000000001</v>
          </cell>
          <cell r="CH154">
            <v>0.3</v>
          </cell>
          <cell r="CI154">
            <v>-85.74</v>
          </cell>
          <cell r="CQ154" t="str">
            <v>PriceTableDevonNGL</v>
          </cell>
        </row>
        <row r="155">
          <cell r="B155" t="str">
            <v>81-10-242</v>
          </cell>
          <cell r="C155" t="str">
            <v>Devon-GTH00086WS</v>
          </cell>
          <cell r="D155" t="str">
            <v>Hyde Hickman A1H &amp; A2H CDP</v>
          </cell>
          <cell r="E155">
            <v>799.93</v>
          </cell>
          <cell r="F155">
            <v>894.71799999999996</v>
          </cell>
          <cell r="G155">
            <v>369.41800000000001</v>
          </cell>
          <cell r="H155">
            <v>388.529</v>
          </cell>
          <cell r="K155">
            <v>1169.348</v>
          </cell>
          <cell r="L155">
            <v>1283.2469999999998</v>
          </cell>
          <cell r="N155">
            <v>1169.348</v>
          </cell>
          <cell r="O155">
            <v>1283.2469999999998</v>
          </cell>
          <cell r="R155">
            <v>2.1078000000000001</v>
          </cell>
          <cell r="S155">
            <v>0.441</v>
          </cell>
          <cell r="T155">
            <v>9.1999999999999998E-2</v>
          </cell>
          <cell r="U155">
            <v>9.0300000000000005E-2</v>
          </cell>
          <cell r="V155">
            <v>3.2899999999999999E-2</v>
          </cell>
          <cell r="W155">
            <v>1.9800000000000002E-2</v>
          </cell>
          <cell r="X155">
            <v>2.8400000000000002E-2</v>
          </cell>
          <cell r="Y155">
            <v>2.8121999999999998</v>
          </cell>
          <cell r="AB155">
            <v>2464.752</v>
          </cell>
          <cell r="AC155">
            <v>515.68200000000002</v>
          </cell>
          <cell r="AD155">
            <v>107.58</v>
          </cell>
          <cell r="AE155">
            <v>105.592</v>
          </cell>
          <cell r="AF155">
            <v>38.472000000000001</v>
          </cell>
          <cell r="AG155">
            <v>23.152999999999999</v>
          </cell>
          <cell r="AH155">
            <v>33.209000000000003</v>
          </cell>
          <cell r="AI155">
            <v>3288.44</v>
          </cell>
          <cell r="AL155">
            <v>1944.548</v>
          </cell>
          <cell r="AM155">
            <v>554.48099999999999</v>
          </cell>
          <cell r="AN155">
            <v>106.23099999999999</v>
          </cell>
          <cell r="AO155">
            <v>128.38</v>
          </cell>
          <cell r="AP155">
            <v>44.432000000000002</v>
          </cell>
          <cell r="AQ155">
            <v>27.76</v>
          </cell>
          <cell r="AR155">
            <v>30.178999999999998</v>
          </cell>
          <cell r="AS155">
            <v>2836.0110000000004</v>
          </cell>
          <cell r="AU155">
            <v>0.95</v>
          </cell>
          <cell r="AX155">
            <v>1847.3209999999999</v>
          </cell>
          <cell r="AY155">
            <v>526.75699999999995</v>
          </cell>
          <cell r="AZ155">
            <v>100.919</v>
          </cell>
          <cell r="BA155">
            <v>121.961</v>
          </cell>
          <cell r="BB155">
            <v>42.21</v>
          </cell>
          <cell r="BC155">
            <v>26.372</v>
          </cell>
          <cell r="BD155">
            <v>28.67</v>
          </cell>
          <cell r="BE155">
            <v>2694.2099999999996</v>
          </cell>
          <cell r="BH155">
            <v>73.126000000000005</v>
          </cell>
          <cell r="BI155">
            <v>20.241</v>
          </cell>
          <cell r="BJ155">
            <v>3.2650000000000001</v>
          </cell>
          <cell r="BK155">
            <v>4.0949999999999998</v>
          </cell>
          <cell r="BL155">
            <v>1.222</v>
          </cell>
          <cell r="BM155">
            <v>0.77</v>
          </cell>
          <cell r="BN155">
            <v>0.73799999999999999</v>
          </cell>
          <cell r="BO155">
            <v>103.45699999999999</v>
          </cell>
          <cell r="BR155">
            <v>129.001</v>
          </cell>
          <cell r="BS155">
            <v>50.77</v>
          </cell>
          <cell r="BT155">
            <v>10.584</v>
          </cell>
          <cell r="BU155">
            <v>13.318</v>
          </cell>
          <cell r="BV155">
            <v>5.1210000000000004</v>
          </cell>
          <cell r="BW155">
            <v>3.2</v>
          </cell>
          <cell r="BX155">
            <v>3.4790000000000001</v>
          </cell>
          <cell r="BY155">
            <v>215.47300000000004</v>
          </cell>
          <cell r="CA155">
            <v>33.356999999999999</v>
          </cell>
          <cell r="CB155">
            <v>34.323</v>
          </cell>
          <cell r="CD155">
            <v>1033.4509999999998</v>
          </cell>
          <cell r="CE155">
            <v>1059.4179999999999</v>
          </cell>
          <cell r="CF155">
            <v>1038.951</v>
          </cell>
          <cell r="CH155">
            <v>0.3</v>
          </cell>
          <cell r="CI155">
            <v>-384.97</v>
          </cell>
          <cell r="CQ155" t="str">
            <v>PriceTableDevonNGL</v>
          </cell>
        </row>
        <row r="156">
          <cell r="B156" t="str">
            <v>81-20-258</v>
          </cell>
          <cell r="C156" t="str">
            <v>Devon-GTH00086WS</v>
          </cell>
          <cell r="D156" t="str">
            <v>Donegal Hills 2</v>
          </cell>
          <cell r="E156">
            <v>57.966000000000001</v>
          </cell>
          <cell r="F156">
            <v>72.585999999999999</v>
          </cell>
          <cell r="G156">
            <v>26.77</v>
          </cell>
          <cell r="H156">
            <v>31.52</v>
          </cell>
          <cell r="K156">
            <v>84.736000000000004</v>
          </cell>
          <cell r="L156">
            <v>104.10599999999999</v>
          </cell>
          <cell r="N156">
            <v>84.736000000000004</v>
          </cell>
          <cell r="O156">
            <v>104.10599999999999</v>
          </cell>
          <cell r="R156">
            <v>3.1389</v>
          </cell>
          <cell r="S156">
            <v>1.1738</v>
          </cell>
          <cell r="T156">
            <v>0.38300000000000001</v>
          </cell>
          <cell r="U156">
            <v>0.23319999999999999</v>
          </cell>
          <cell r="V156">
            <v>0.1273</v>
          </cell>
          <cell r="W156">
            <v>0.1163</v>
          </cell>
          <cell r="X156">
            <v>0.11849999999999999</v>
          </cell>
          <cell r="Y156">
            <v>5.2910000000000004</v>
          </cell>
          <cell r="AB156">
            <v>265.97800000000001</v>
          </cell>
          <cell r="AC156">
            <v>99.462999999999994</v>
          </cell>
          <cell r="AD156">
            <v>32.454000000000001</v>
          </cell>
          <cell r="AE156">
            <v>19.760000000000002</v>
          </cell>
          <cell r="AF156">
            <v>10.787000000000001</v>
          </cell>
          <cell r="AG156">
            <v>9.8550000000000004</v>
          </cell>
          <cell r="AH156">
            <v>10.041</v>
          </cell>
          <cell r="AI156">
            <v>448.33800000000002</v>
          </cell>
          <cell r="AL156">
            <v>209.84100000000001</v>
          </cell>
          <cell r="AM156">
            <v>106.946</v>
          </cell>
          <cell r="AN156">
            <v>32.046999999999997</v>
          </cell>
          <cell r="AO156">
            <v>24.024000000000001</v>
          </cell>
          <cell r="AP156">
            <v>12.458</v>
          </cell>
          <cell r="AQ156">
            <v>11.816000000000001</v>
          </cell>
          <cell r="AR156">
            <v>9.125</v>
          </cell>
          <cell r="AS156">
            <v>406.25700000000006</v>
          </cell>
          <cell r="AU156">
            <v>0.95</v>
          </cell>
          <cell r="AX156">
            <v>199.34899999999999</v>
          </cell>
          <cell r="AY156">
            <v>101.599</v>
          </cell>
          <cell r="AZ156">
            <v>30.445</v>
          </cell>
          <cell r="BA156">
            <v>22.823</v>
          </cell>
          <cell r="BB156">
            <v>11.835000000000001</v>
          </cell>
          <cell r="BC156">
            <v>11.225</v>
          </cell>
          <cell r="BD156">
            <v>8.6690000000000005</v>
          </cell>
          <cell r="BE156">
            <v>385.94499999999994</v>
          </cell>
          <cell r="BH156">
            <v>7.891</v>
          </cell>
          <cell r="BI156">
            <v>3.9039999999999999</v>
          </cell>
          <cell r="BJ156">
            <v>0.98499999999999999</v>
          </cell>
          <cell r="BK156">
            <v>0.76600000000000001</v>
          </cell>
          <cell r="BL156">
            <v>0.34300000000000003</v>
          </cell>
          <cell r="BM156">
            <v>0.32800000000000001</v>
          </cell>
          <cell r="BN156">
            <v>0.223</v>
          </cell>
          <cell r="BO156">
            <v>14.44</v>
          </cell>
          <cell r="BR156">
            <v>13.920999999999999</v>
          </cell>
          <cell r="BS156">
            <v>9.7919999999999998</v>
          </cell>
          <cell r="BT156">
            <v>3.1930000000000001</v>
          </cell>
          <cell r="BU156">
            <v>2.492</v>
          </cell>
          <cell r="BV156">
            <v>1.4359999999999999</v>
          </cell>
          <cell r="BW156">
            <v>1.3620000000000001</v>
          </cell>
          <cell r="BX156">
            <v>1.052</v>
          </cell>
          <cell r="BY156">
            <v>33.248000000000005</v>
          </cell>
          <cell r="CA156">
            <v>2.7069999999999999</v>
          </cell>
          <cell r="CB156">
            <v>2.7850000000000001</v>
          </cell>
          <cell r="CD156">
            <v>68.072999999999993</v>
          </cell>
          <cell r="CE156">
            <v>69.783000000000001</v>
          </cell>
          <cell r="CF156">
            <v>68.435000000000002</v>
          </cell>
          <cell r="CH156">
            <v>0.3</v>
          </cell>
          <cell r="CI156">
            <v>-31.23</v>
          </cell>
          <cell r="CQ156" t="str">
            <v>PriceTableDevonNGL</v>
          </cell>
        </row>
        <row r="157">
          <cell r="B157" t="str">
            <v>81-20-259</v>
          </cell>
          <cell r="C157" t="str">
            <v>Devon-GTH00086WS</v>
          </cell>
          <cell r="D157" t="str">
            <v>Donegal Hills 3</v>
          </cell>
          <cell r="E157">
            <v>101.738</v>
          </cell>
          <cell r="F157">
            <v>131.28399999999999</v>
          </cell>
          <cell r="G157">
            <v>46.984000000000002</v>
          </cell>
          <cell r="H157">
            <v>57.01</v>
          </cell>
          <cell r="K157">
            <v>148.72200000000001</v>
          </cell>
          <cell r="L157">
            <v>188.29399999999998</v>
          </cell>
          <cell r="N157">
            <v>148.72200000000001</v>
          </cell>
          <cell r="O157">
            <v>188.29399999999998</v>
          </cell>
          <cell r="R157">
            <v>3.0653000000000001</v>
          </cell>
          <cell r="S157">
            <v>1.1734</v>
          </cell>
          <cell r="T157">
            <v>0.39839999999999998</v>
          </cell>
          <cell r="U157">
            <v>0.24690000000000001</v>
          </cell>
          <cell r="V157">
            <v>0.1489</v>
          </cell>
          <cell r="W157">
            <v>0.13789999999999999</v>
          </cell>
          <cell r="X157">
            <v>0.43120000000000003</v>
          </cell>
          <cell r="Y157">
            <v>5.6020000000000003</v>
          </cell>
          <cell r="AB157">
            <v>455.87799999999999</v>
          </cell>
          <cell r="AC157">
            <v>174.51</v>
          </cell>
          <cell r="AD157">
            <v>59.250999999999998</v>
          </cell>
          <cell r="AE157">
            <v>36.719000000000001</v>
          </cell>
          <cell r="AF157">
            <v>22.145</v>
          </cell>
          <cell r="AG157">
            <v>20.509</v>
          </cell>
          <cell r="AH157">
            <v>64.129000000000005</v>
          </cell>
          <cell r="AI157">
            <v>833.14099999999996</v>
          </cell>
          <cell r="AL157">
            <v>359.66199999999998</v>
          </cell>
          <cell r="AM157">
            <v>187.64</v>
          </cell>
          <cell r="AN157">
            <v>58.508000000000003</v>
          </cell>
          <cell r="AO157">
            <v>44.643000000000001</v>
          </cell>
          <cell r="AP157">
            <v>25.576000000000001</v>
          </cell>
          <cell r="AQ157">
            <v>24.59</v>
          </cell>
          <cell r="AR157">
            <v>58.277999999999999</v>
          </cell>
          <cell r="AS157">
            <v>758.89700000000005</v>
          </cell>
          <cell r="AU157">
            <v>0.95</v>
          </cell>
          <cell r="AX157">
            <v>341.67899999999997</v>
          </cell>
          <cell r="AY157">
            <v>178.25800000000001</v>
          </cell>
          <cell r="AZ157">
            <v>55.582999999999998</v>
          </cell>
          <cell r="BA157">
            <v>42.411000000000001</v>
          </cell>
          <cell r="BB157">
            <v>24.297000000000001</v>
          </cell>
          <cell r="BC157">
            <v>23.361000000000001</v>
          </cell>
          <cell r="BD157">
            <v>55.363999999999997</v>
          </cell>
          <cell r="BE157">
            <v>720.95300000000009</v>
          </cell>
          <cell r="BH157">
            <v>13.525</v>
          </cell>
          <cell r="BI157">
            <v>6.85</v>
          </cell>
          <cell r="BJ157">
            <v>1.798</v>
          </cell>
          <cell r="BK157">
            <v>1.4239999999999999</v>
          </cell>
          <cell r="BL157">
            <v>0.70299999999999996</v>
          </cell>
          <cell r="BM157">
            <v>0.68200000000000005</v>
          </cell>
          <cell r="BN157">
            <v>1.425</v>
          </cell>
          <cell r="BO157">
            <v>26.407</v>
          </cell>
          <cell r="BR157">
            <v>23.86</v>
          </cell>
          <cell r="BS157">
            <v>17.181000000000001</v>
          </cell>
          <cell r="BT157">
            <v>5.8289999999999997</v>
          </cell>
          <cell r="BU157">
            <v>4.6310000000000002</v>
          </cell>
          <cell r="BV157">
            <v>2.948</v>
          </cell>
          <cell r="BW157">
            <v>2.8340000000000001</v>
          </cell>
          <cell r="BX157">
            <v>6.7169999999999996</v>
          </cell>
          <cell r="BY157">
            <v>64</v>
          </cell>
          <cell r="CA157">
            <v>4.8940000000000001</v>
          </cell>
          <cell r="CB157">
            <v>5.0359999999999996</v>
          </cell>
          <cell r="CD157">
            <v>119.25799999999998</v>
          </cell>
          <cell r="CE157">
            <v>122.255</v>
          </cell>
          <cell r="CF157">
            <v>119.893</v>
          </cell>
          <cell r="CH157">
            <v>0.3</v>
          </cell>
          <cell r="CI157">
            <v>-56.49</v>
          </cell>
          <cell r="CQ157" t="str">
            <v>PriceTableDevonNGL</v>
          </cell>
        </row>
        <row r="158">
          <cell r="B158" t="str">
            <v>81-20-265</v>
          </cell>
          <cell r="C158" t="str">
            <v>Devon-GTH00086WS</v>
          </cell>
          <cell r="D158" t="str">
            <v>McMahon 3H</v>
          </cell>
          <cell r="E158">
            <v>196.88900000000001</v>
          </cell>
          <cell r="F158">
            <v>231.06299999999999</v>
          </cell>
          <cell r="G158">
            <v>90.926000000000002</v>
          </cell>
          <cell r="H158">
            <v>100.33799999999999</v>
          </cell>
          <cell r="K158">
            <v>287.815</v>
          </cell>
          <cell r="L158">
            <v>331.40099999999995</v>
          </cell>
          <cell r="N158">
            <v>287.815</v>
          </cell>
          <cell r="O158">
            <v>331.40099999999995</v>
          </cell>
          <cell r="R158">
            <v>2.5985999999999998</v>
          </cell>
          <cell r="S158">
            <v>0.72330000000000005</v>
          </cell>
          <cell r="T158">
            <v>0.19189999999999999</v>
          </cell>
          <cell r="U158">
            <v>0.1714</v>
          </cell>
          <cell r="V158">
            <v>7.2900000000000006E-2</v>
          </cell>
          <cell r="W158">
            <v>4.87E-2</v>
          </cell>
          <cell r="X158">
            <v>8.3699999999999997E-2</v>
          </cell>
          <cell r="Y158">
            <v>3.8904999999999998</v>
          </cell>
          <cell r="AB158">
            <v>747.91600000000005</v>
          </cell>
          <cell r="AC158">
            <v>208.17699999999999</v>
          </cell>
          <cell r="AD158">
            <v>55.231999999999999</v>
          </cell>
          <cell r="AE158">
            <v>49.331000000000003</v>
          </cell>
          <cell r="AF158">
            <v>20.981999999999999</v>
          </cell>
          <cell r="AG158">
            <v>14.016999999999999</v>
          </cell>
          <cell r="AH158">
            <v>24.09</v>
          </cell>
          <cell r="AI158">
            <v>1119.7449999999999</v>
          </cell>
          <cell r="AL158">
            <v>590.06299999999999</v>
          </cell>
          <cell r="AM158">
            <v>223.84</v>
          </cell>
          <cell r="AN158">
            <v>54.539000000000001</v>
          </cell>
          <cell r="AO158">
            <v>59.976999999999997</v>
          </cell>
          <cell r="AP158">
            <v>24.233000000000001</v>
          </cell>
          <cell r="AQ158">
            <v>16.806000000000001</v>
          </cell>
          <cell r="AR158">
            <v>21.891999999999999</v>
          </cell>
          <cell r="AS158">
            <v>991.35</v>
          </cell>
          <cell r="AU158">
            <v>0.95</v>
          </cell>
          <cell r="AX158">
            <v>560.55999999999995</v>
          </cell>
          <cell r="AY158">
            <v>212.648</v>
          </cell>
          <cell r="AZ158">
            <v>51.811999999999998</v>
          </cell>
          <cell r="BA158">
            <v>56.978000000000002</v>
          </cell>
          <cell r="BB158">
            <v>23.021000000000001</v>
          </cell>
          <cell r="BC158">
            <v>15.965999999999999</v>
          </cell>
          <cell r="BD158">
            <v>20.797000000000001</v>
          </cell>
          <cell r="BE158">
            <v>941.78199999999993</v>
          </cell>
          <cell r="BH158">
            <v>22.19</v>
          </cell>
          <cell r="BI158">
            <v>8.1709999999999994</v>
          </cell>
          <cell r="BJ158">
            <v>1.6759999999999999</v>
          </cell>
          <cell r="BK158">
            <v>1.913</v>
          </cell>
          <cell r="BL158">
            <v>0.66600000000000004</v>
          </cell>
          <cell r="BM158">
            <v>0.46600000000000003</v>
          </cell>
          <cell r="BN158">
            <v>0.53500000000000003</v>
          </cell>
          <cell r="BO158">
            <v>35.61699999999999</v>
          </cell>
          <cell r="BR158">
            <v>39.145000000000003</v>
          </cell>
          <cell r="BS158">
            <v>20.495000000000001</v>
          </cell>
          <cell r="BT158">
            <v>5.4340000000000002</v>
          </cell>
          <cell r="BU158">
            <v>6.2220000000000004</v>
          </cell>
          <cell r="BV158">
            <v>2.7930000000000001</v>
          </cell>
          <cell r="BW158">
            <v>1.9370000000000001</v>
          </cell>
          <cell r="BX158">
            <v>2.5230000000000001</v>
          </cell>
          <cell r="BY158">
            <v>78.548999999999992</v>
          </cell>
          <cell r="CA158">
            <v>8.6140000000000008</v>
          </cell>
          <cell r="CB158">
            <v>8.8640000000000008</v>
          </cell>
          <cell r="CD158">
            <v>243.98799999999997</v>
          </cell>
          <cell r="CE158">
            <v>250.119</v>
          </cell>
          <cell r="CF158">
            <v>245.28700000000001</v>
          </cell>
          <cell r="CH158">
            <v>0.3</v>
          </cell>
          <cell r="CI158">
            <v>-99.42</v>
          </cell>
          <cell r="CQ158" t="str">
            <v>PriceTableDevonNGL</v>
          </cell>
        </row>
        <row r="159">
          <cell r="B159" t="str">
            <v>84-10-206</v>
          </cell>
          <cell r="C159" t="str">
            <v>Devon-GTH00086BB</v>
          </cell>
          <cell r="D159" t="str">
            <v>Hencken A and B 1</v>
          </cell>
          <cell r="E159">
            <v>10931.495000000001</v>
          </cell>
          <cell r="F159">
            <v>12908.939</v>
          </cell>
          <cell r="G159">
            <v>5048.3059999999996</v>
          </cell>
          <cell r="H159">
            <v>5605.665</v>
          </cell>
          <cell r="K159">
            <v>15979.800999999999</v>
          </cell>
          <cell r="L159">
            <v>18514.603999999999</v>
          </cell>
          <cell r="N159">
            <v>15979.800999999999</v>
          </cell>
          <cell r="O159">
            <v>18514.603999999999</v>
          </cell>
          <cell r="R159">
            <v>2.6698</v>
          </cell>
          <cell r="S159">
            <v>0.7883</v>
          </cell>
          <cell r="T159">
            <v>0.20979999999999999</v>
          </cell>
          <cell r="U159">
            <v>0.15620000000000001</v>
          </cell>
          <cell r="V159">
            <v>7.1499999999999994E-2</v>
          </cell>
          <cell r="W159">
            <v>5.5300000000000002E-2</v>
          </cell>
          <cell r="X159">
            <v>0.17510000000000001</v>
          </cell>
          <cell r="Y159">
            <v>4.1260000000000003</v>
          </cell>
          <cell r="AB159">
            <v>42662.873</v>
          </cell>
          <cell r="AC159">
            <v>12596.877</v>
          </cell>
          <cell r="AD159">
            <v>3352.5619999999999</v>
          </cell>
          <cell r="AE159">
            <v>2496.0450000000001</v>
          </cell>
          <cell r="AF159">
            <v>1142.556</v>
          </cell>
          <cell r="AG159">
            <v>883.68299999999999</v>
          </cell>
          <cell r="AH159">
            <v>2798.0630000000001</v>
          </cell>
          <cell r="AI159">
            <v>65932.658999999985</v>
          </cell>
          <cell r="AL159">
            <v>33658.567000000003</v>
          </cell>
          <cell r="AM159">
            <v>13544.633</v>
          </cell>
          <cell r="AN159">
            <v>3310.5169999999998</v>
          </cell>
          <cell r="AO159">
            <v>3034.7190000000001</v>
          </cell>
          <cell r="AP159">
            <v>1319.5619999999999</v>
          </cell>
          <cell r="AQ159">
            <v>1059.5340000000001</v>
          </cell>
          <cell r="AR159">
            <v>2542.759</v>
          </cell>
          <cell r="AS159">
            <v>58470.290999999997</v>
          </cell>
          <cell r="AU159">
            <v>0.95</v>
          </cell>
          <cell r="AX159">
            <v>31975.638999999999</v>
          </cell>
          <cell r="AY159">
            <v>12867.401</v>
          </cell>
          <cell r="AZ159">
            <v>3144.991</v>
          </cell>
          <cell r="BA159">
            <v>2882.9830000000002</v>
          </cell>
          <cell r="BB159">
            <v>1253.5840000000001</v>
          </cell>
          <cell r="BC159">
            <v>1006.557</v>
          </cell>
          <cell r="BD159">
            <v>2415.6210000000001</v>
          </cell>
          <cell r="BE159">
            <v>55546.776000000005</v>
          </cell>
          <cell r="BH159">
            <v>1265.7539999999999</v>
          </cell>
          <cell r="BI159">
            <v>494.45</v>
          </cell>
          <cell r="BJ159">
            <v>101.74299999999999</v>
          </cell>
          <cell r="BK159">
            <v>96.81</v>
          </cell>
          <cell r="BL159">
            <v>36.287999999999997</v>
          </cell>
          <cell r="BM159">
            <v>29.396999999999998</v>
          </cell>
          <cell r="BN159">
            <v>62.186999999999998</v>
          </cell>
          <cell r="BO159">
            <v>2086.6289999999999</v>
          </cell>
          <cell r="BR159">
            <v>2232.9090000000001</v>
          </cell>
          <cell r="BS159">
            <v>1240.1869999999999</v>
          </cell>
          <cell r="BT159">
            <v>329.827</v>
          </cell>
          <cell r="BU159">
            <v>314.822</v>
          </cell>
          <cell r="BV159">
            <v>152.09899999999999</v>
          </cell>
          <cell r="BW159">
            <v>122.127</v>
          </cell>
          <cell r="BX159">
            <v>293.09100000000001</v>
          </cell>
          <cell r="BY159">
            <v>4685.0620000000008</v>
          </cell>
          <cell r="CA159">
            <v>481.26499999999999</v>
          </cell>
          <cell r="CB159">
            <v>495.20699999999999</v>
          </cell>
          <cell r="CD159">
            <v>13334.334999999997</v>
          </cell>
          <cell r="CE159">
            <v>13669.386</v>
          </cell>
          <cell r="CF159">
            <v>13405.302</v>
          </cell>
          <cell r="CH159">
            <v>0.3</v>
          </cell>
          <cell r="CI159">
            <v>-5554.38</v>
          </cell>
          <cell r="CQ159" t="str">
            <v>PriceTableDevonNGL</v>
          </cell>
        </row>
        <row r="160">
          <cell r="B160" t="str">
            <v>84-10-207</v>
          </cell>
          <cell r="C160" t="str">
            <v>Devon-GTH00086BB</v>
          </cell>
          <cell r="D160" t="str">
            <v>Hencken A and B 2</v>
          </cell>
          <cell r="E160">
            <v>0</v>
          </cell>
          <cell r="F160">
            <v>0</v>
          </cell>
          <cell r="G160">
            <v>0</v>
          </cell>
          <cell r="H160">
            <v>0</v>
          </cell>
          <cell r="K160">
            <v>0</v>
          </cell>
          <cell r="L160">
            <v>0</v>
          </cell>
          <cell r="N160">
            <v>0</v>
          </cell>
          <cell r="O160">
            <v>0</v>
          </cell>
          <cell r="R160">
            <v>2.694</v>
          </cell>
          <cell r="S160">
            <v>0.80740000000000001</v>
          </cell>
          <cell r="T160">
            <v>0.22120000000000001</v>
          </cell>
          <cell r="U160">
            <v>0.16270000000000001</v>
          </cell>
          <cell r="V160">
            <v>7.7100000000000002E-2</v>
          </cell>
          <cell r="W160">
            <v>5.9499999999999997E-2</v>
          </cell>
          <cell r="X160">
            <v>0.1014</v>
          </cell>
          <cell r="Y160">
            <v>4.1233000000000004</v>
          </cell>
          <cell r="AB160">
            <v>0</v>
          </cell>
          <cell r="AC160">
            <v>0</v>
          </cell>
          <cell r="AD160">
            <v>0</v>
          </cell>
          <cell r="AE160">
            <v>0</v>
          </cell>
          <cell r="AF160">
            <v>0</v>
          </cell>
          <cell r="AG160">
            <v>0</v>
          </cell>
          <cell r="AH160">
            <v>0</v>
          </cell>
          <cell r="AI160">
            <v>0</v>
          </cell>
          <cell r="AL160">
            <v>0</v>
          </cell>
          <cell r="AM160">
            <v>0</v>
          </cell>
          <cell r="AN160">
            <v>0</v>
          </cell>
          <cell r="AO160">
            <v>0</v>
          </cell>
          <cell r="AP160">
            <v>0</v>
          </cell>
          <cell r="AQ160">
            <v>0</v>
          </cell>
          <cell r="AR160">
            <v>0</v>
          </cell>
          <cell r="AS160">
            <v>0</v>
          </cell>
          <cell r="AU160">
            <v>0.95</v>
          </cell>
          <cell r="AX160">
            <v>0</v>
          </cell>
          <cell r="AY160">
            <v>0</v>
          </cell>
          <cell r="AZ160">
            <v>0</v>
          </cell>
          <cell r="BA160">
            <v>0</v>
          </cell>
          <cell r="BB160">
            <v>0</v>
          </cell>
          <cell r="BC160">
            <v>0</v>
          </cell>
          <cell r="BD160">
            <v>0</v>
          </cell>
          <cell r="BE160">
            <v>0</v>
          </cell>
          <cell r="BH160">
            <v>0</v>
          </cell>
          <cell r="BI160">
            <v>0</v>
          </cell>
          <cell r="BJ160">
            <v>0</v>
          </cell>
          <cell r="BK160">
            <v>0</v>
          </cell>
          <cell r="BL160">
            <v>0</v>
          </cell>
          <cell r="BM160">
            <v>0</v>
          </cell>
          <cell r="BN160">
            <v>0</v>
          </cell>
          <cell r="BO160">
            <v>0</v>
          </cell>
          <cell r="BR160">
            <v>0</v>
          </cell>
          <cell r="BS160">
            <v>0</v>
          </cell>
          <cell r="BT160">
            <v>0</v>
          </cell>
          <cell r="BU160">
            <v>0</v>
          </cell>
          <cell r="BV160">
            <v>0</v>
          </cell>
          <cell r="BW160">
            <v>0</v>
          </cell>
          <cell r="BX160">
            <v>0</v>
          </cell>
          <cell r="BY160">
            <v>0</v>
          </cell>
          <cell r="CA160">
            <v>0</v>
          </cell>
          <cell r="CB160">
            <v>0</v>
          </cell>
          <cell r="CD160">
            <v>0</v>
          </cell>
          <cell r="CE160">
            <v>0</v>
          </cell>
          <cell r="CF160">
            <v>0</v>
          </cell>
          <cell r="CH160">
            <v>0.3</v>
          </cell>
          <cell r="CI160">
            <v>0</v>
          </cell>
          <cell r="CQ160" t="str">
            <v>PriceTableDevonNGL</v>
          </cell>
        </row>
        <row r="161">
          <cell r="B161" t="str">
            <v>84-10-223</v>
          </cell>
          <cell r="C161" t="str">
            <v>Devon-GTH00086BB</v>
          </cell>
          <cell r="D161" t="str">
            <v>Perrone South CDP-1</v>
          </cell>
          <cell r="E161">
            <v>3738.8850000000002</v>
          </cell>
          <cell r="F161">
            <v>4429.8530000000001</v>
          </cell>
          <cell r="G161">
            <v>1726.6659999999999</v>
          </cell>
          <cell r="H161">
            <v>1923.6489999999999</v>
          </cell>
          <cell r="K161">
            <v>5465.5510000000004</v>
          </cell>
          <cell r="L161">
            <v>6353.5020000000004</v>
          </cell>
          <cell r="N161">
            <v>5465.5510000000004</v>
          </cell>
          <cell r="O161">
            <v>6353.5020000000004</v>
          </cell>
          <cell r="R161">
            <v>2.6934</v>
          </cell>
          <cell r="S161">
            <v>0.77129999999999999</v>
          </cell>
          <cell r="T161">
            <v>0.20780000000000001</v>
          </cell>
          <cell r="U161">
            <v>0.14829999999999999</v>
          </cell>
          <cell r="V161">
            <v>7.1099999999999997E-2</v>
          </cell>
          <cell r="W161">
            <v>5.5199999999999999E-2</v>
          </cell>
          <cell r="X161">
            <v>0.1784</v>
          </cell>
          <cell r="Y161">
            <v>4.1254999999999997</v>
          </cell>
          <cell r="AB161">
            <v>14720.915000000001</v>
          </cell>
          <cell r="AC161">
            <v>4215.5789999999997</v>
          </cell>
          <cell r="AD161">
            <v>1135.741</v>
          </cell>
          <cell r="AE161">
            <v>810.54100000000005</v>
          </cell>
          <cell r="AF161">
            <v>388.601</v>
          </cell>
          <cell r="AG161">
            <v>301.69799999999998</v>
          </cell>
          <cell r="AH161">
            <v>975.05399999999997</v>
          </cell>
          <cell r="AI161">
            <v>22548.129000000001</v>
          </cell>
          <cell r="AL161">
            <v>11613.96</v>
          </cell>
          <cell r="AM161">
            <v>4532.7479999999996</v>
          </cell>
          <cell r="AN161">
            <v>1121.4970000000001</v>
          </cell>
          <cell r="AO161">
            <v>985.46500000000003</v>
          </cell>
          <cell r="AP161">
            <v>448.80399999999997</v>
          </cell>
          <cell r="AQ161">
            <v>361.73500000000001</v>
          </cell>
          <cell r="AR161">
            <v>886.08699999999999</v>
          </cell>
          <cell r="AS161">
            <v>19950.295999999998</v>
          </cell>
          <cell r="AU161">
            <v>0.95</v>
          </cell>
          <cell r="AX161">
            <v>11033.262000000001</v>
          </cell>
          <cell r="AY161">
            <v>4306.1109999999999</v>
          </cell>
          <cell r="AZ161">
            <v>1065.422</v>
          </cell>
          <cell r="BA161">
            <v>936.19200000000001</v>
          </cell>
          <cell r="BB161">
            <v>426.36399999999998</v>
          </cell>
          <cell r="BC161">
            <v>343.64800000000002</v>
          </cell>
          <cell r="BD161">
            <v>841.78300000000002</v>
          </cell>
          <cell r="BE161">
            <v>18952.781999999999</v>
          </cell>
          <cell r="BH161">
            <v>436.75099999999998</v>
          </cell>
          <cell r="BI161">
            <v>165.46899999999999</v>
          </cell>
          <cell r="BJ161">
            <v>34.466999999999999</v>
          </cell>
          <cell r="BK161">
            <v>31.437000000000001</v>
          </cell>
          <cell r="BL161">
            <v>12.342000000000001</v>
          </cell>
          <cell r="BM161">
            <v>10.036</v>
          </cell>
          <cell r="BN161">
            <v>21.670999999999999</v>
          </cell>
          <cell r="BO161">
            <v>712.173</v>
          </cell>
          <cell r="BR161">
            <v>770.47</v>
          </cell>
          <cell r="BS161">
            <v>415.03199999999998</v>
          </cell>
          <cell r="BT161">
            <v>111.735</v>
          </cell>
          <cell r="BU161">
            <v>102.232</v>
          </cell>
          <cell r="BV161">
            <v>51.731000000000002</v>
          </cell>
          <cell r="BW161">
            <v>41.695</v>
          </cell>
          <cell r="BX161">
            <v>102.13500000000001</v>
          </cell>
          <cell r="BY161">
            <v>1595.0299999999997</v>
          </cell>
          <cell r="CA161">
            <v>165.15199999999999</v>
          </cell>
          <cell r="CB161">
            <v>169.93600000000001</v>
          </cell>
          <cell r="CD161">
            <v>4588.536000000001</v>
          </cell>
          <cell r="CE161">
            <v>4703.8320000000003</v>
          </cell>
          <cell r="CF161">
            <v>4612.9570000000003</v>
          </cell>
          <cell r="CH161">
            <v>0.3</v>
          </cell>
          <cell r="CI161">
            <v>-1906.05</v>
          </cell>
          <cell r="CQ161" t="str">
            <v>PriceTableDevonNGL</v>
          </cell>
        </row>
        <row r="162">
          <cell r="B162" t="str">
            <v>84-10-224</v>
          </cell>
          <cell r="C162" t="str">
            <v>Devon-GTH00086BB</v>
          </cell>
          <cell r="D162" t="str">
            <v>Perrone North CDP-1</v>
          </cell>
          <cell r="E162">
            <v>4889.49</v>
          </cell>
          <cell r="F162">
            <v>5805.9</v>
          </cell>
          <cell r="G162">
            <v>2258.0300000000002</v>
          </cell>
          <cell r="H162">
            <v>2521.1930000000002</v>
          </cell>
          <cell r="K162">
            <v>7147.52</v>
          </cell>
          <cell r="L162">
            <v>8327.0930000000008</v>
          </cell>
          <cell r="N162">
            <v>7147.52</v>
          </cell>
          <cell r="O162">
            <v>8327.0930000000008</v>
          </cell>
          <cell r="R162">
            <v>2.6732</v>
          </cell>
          <cell r="S162">
            <v>0.7681</v>
          </cell>
          <cell r="T162">
            <v>0.2087</v>
          </cell>
          <cell r="U162">
            <v>0.15340000000000001</v>
          </cell>
          <cell r="V162">
            <v>7.3899999999999993E-2</v>
          </cell>
          <cell r="W162">
            <v>5.6899999999999999E-2</v>
          </cell>
          <cell r="X162">
            <v>0.1928</v>
          </cell>
          <cell r="Y162">
            <v>4.1269999999999998</v>
          </cell>
          <cell r="AB162">
            <v>19106.75</v>
          </cell>
          <cell r="AC162">
            <v>5490.01</v>
          </cell>
          <cell r="AD162">
            <v>1491.6869999999999</v>
          </cell>
          <cell r="AE162">
            <v>1096.43</v>
          </cell>
          <cell r="AF162">
            <v>528.202</v>
          </cell>
          <cell r="AG162">
            <v>406.69400000000002</v>
          </cell>
          <cell r="AH162">
            <v>1378.0419999999999</v>
          </cell>
          <cell r="AI162">
            <v>29497.815000000002</v>
          </cell>
          <cell r="AL162">
            <v>15074.133</v>
          </cell>
          <cell r="AM162">
            <v>5903.0640000000003</v>
          </cell>
          <cell r="AN162">
            <v>1472.979</v>
          </cell>
          <cell r="AO162">
            <v>1333.0519999999999</v>
          </cell>
          <cell r="AP162">
            <v>610.03200000000004</v>
          </cell>
          <cell r="AQ162">
            <v>487.625</v>
          </cell>
          <cell r="AR162">
            <v>1252.3050000000001</v>
          </cell>
          <cell r="AS162">
            <v>26133.19</v>
          </cell>
          <cell r="AU162">
            <v>0.95</v>
          </cell>
          <cell r="AX162">
            <v>14320.425999999999</v>
          </cell>
          <cell r="AY162">
            <v>5607.9110000000001</v>
          </cell>
          <cell r="AZ162">
            <v>1399.33</v>
          </cell>
          <cell r="BA162">
            <v>1266.3989999999999</v>
          </cell>
          <cell r="BB162">
            <v>579.53</v>
          </cell>
          <cell r="BC162">
            <v>463.24400000000003</v>
          </cell>
          <cell r="BD162">
            <v>1189.69</v>
          </cell>
          <cell r="BE162">
            <v>24826.53</v>
          </cell>
          <cell r="BH162">
            <v>566.87300000000005</v>
          </cell>
          <cell r="BI162">
            <v>215.49299999999999</v>
          </cell>
          <cell r="BJ162">
            <v>45.268999999999998</v>
          </cell>
          <cell r="BK162">
            <v>42.524999999999999</v>
          </cell>
          <cell r="BL162">
            <v>16.776</v>
          </cell>
          <cell r="BM162">
            <v>13.529</v>
          </cell>
          <cell r="BN162">
            <v>30.626999999999999</v>
          </cell>
          <cell r="BO162">
            <v>931.09199999999987</v>
          </cell>
          <cell r="BR162">
            <v>1000.018</v>
          </cell>
          <cell r="BS162">
            <v>540.50199999999995</v>
          </cell>
          <cell r="BT162">
            <v>146.75299999999999</v>
          </cell>
          <cell r="BU162">
            <v>138.291</v>
          </cell>
          <cell r="BV162">
            <v>70.314999999999998</v>
          </cell>
          <cell r="BW162">
            <v>56.206000000000003</v>
          </cell>
          <cell r="BX162">
            <v>144.34700000000001</v>
          </cell>
          <cell r="BY162">
            <v>2096.4319999999998</v>
          </cell>
          <cell r="CA162">
            <v>216.453</v>
          </cell>
          <cell r="CB162">
            <v>222.72300000000001</v>
          </cell>
          <cell r="CD162">
            <v>6007.938000000001</v>
          </cell>
          <cell r="CE162">
            <v>6158.8990000000003</v>
          </cell>
          <cell r="CF162">
            <v>6039.9129999999996</v>
          </cell>
          <cell r="CH162">
            <v>0.3</v>
          </cell>
          <cell r="CI162">
            <v>-2498.13</v>
          </cell>
          <cell r="CQ162" t="str">
            <v>PriceTableDevonNGL</v>
          </cell>
        </row>
        <row r="163">
          <cell r="B163" t="str">
            <v>84-10-225</v>
          </cell>
          <cell r="C163" t="str">
            <v>Devon-GTH00086BB</v>
          </cell>
          <cell r="D163" t="str">
            <v>Perrone South CDP-2</v>
          </cell>
          <cell r="E163">
            <v>3653.8119999999999</v>
          </cell>
          <cell r="F163">
            <v>4329.0150000000003</v>
          </cell>
          <cell r="G163">
            <v>1687.3779999999999</v>
          </cell>
          <cell r="H163">
            <v>1879.8610000000001</v>
          </cell>
          <cell r="K163">
            <v>5341.19</v>
          </cell>
          <cell r="L163">
            <v>6208.8760000000002</v>
          </cell>
          <cell r="N163">
            <v>5341.19</v>
          </cell>
          <cell r="O163">
            <v>6208.8760000000002</v>
          </cell>
          <cell r="R163">
            <v>2.6934</v>
          </cell>
          <cell r="S163">
            <v>0.77129999999999999</v>
          </cell>
          <cell r="T163">
            <v>0.20780000000000001</v>
          </cell>
          <cell r="U163">
            <v>0.14829999999999999</v>
          </cell>
          <cell r="V163">
            <v>7.1099999999999997E-2</v>
          </cell>
          <cell r="W163">
            <v>5.5199999999999999E-2</v>
          </cell>
          <cell r="X163">
            <v>0.1784</v>
          </cell>
          <cell r="Y163">
            <v>4.1254999999999997</v>
          </cell>
          <cell r="AB163">
            <v>14385.960999999999</v>
          </cell>
          <cell r="AC163">
            <v>4119.66</v>
          </cell>
          <cell r="AD163">
            <v>1109.8989999999999</v>
          </cell>
          <cell r="AE163">
            <v>792.09799999999996</v>
          </cell>
          <cell r="AF163">
            <v>379.75900000000001</v>
          </cell>
          <cell r="AG163">
            <v>294.834</v>
          </cell>
          <cell r="AH163">
            <v>952.86800000000005</v>
          </cell>
          <cell r="AI163">
            <v>22035.078999999998</v>
          </cell>
          <cell r="AL163">
            <v>11349.7</v>
          </cell>
          <cell r="AM163">
            <v>4429.6120000000001</v>
          </cell>
          <cell r="AN163">
            <v>1095.98</v>
          </cell>
          <cell r="AO163">
            <v>963.04100000000005</v>
          </cell>
          <cell r="AP163">
            <v>438.59199999999998</v>
          </cell>
          <cell r="AQ163">
            <v>353.505</v>
          </cell>
          <cell r="AR163">
            <v>865.92499999999995</v>
          </cell>
          <cell r="AS163">
            <v>19496.355000000003</v>
          </cell>
          <cell r="AU163">
            <v>0.95</v>
          </cell>
          <cell r="AX163">
            <v>10782.215</v>
          </cell>
          <cell r="AY163">
            <v>4208.1310000000003</v>
          </cell>
          <cell r="AZ163">
            <v>1041.181</v>
          </cell>
          <cell r="BA163">
            <v>914.88900000000001</v>
          </cell>
          <cell r="BB163">
            <v>416.66199999999998</v>
          </cell>
          <cell r="BC163">
            <v>335.83</v>
          </cell>
          <cell r="BD163">
            <v>822.62900000000002</v>
          </cell>
          <cell r="BE163">
            <v>18521.537000000004</v>
          </cell>
          <cell r="BH163">
            <v>426.81400000000002</v>
          </cell>
          <cell r="BI163">
            <v>161.70400000000001</v>
          </cell>
          <cell r="BJ163">
            <v>33.683</v>
          </cell>
          <cell r="BK163">
            <v>30.722000000000001</v>
          </cell>
          <cell r="BL163">
            <v>12.061</v>
          </cell>
          <cell r="BM163">
            <v>9.8079999999999998</v>
          </cell>
          <cell r="BN163">
            <v>21.178000000000001</v>
          </cell>
          <cell r="BO163">
            <v>695.97</v>
          </cell>
          <cell r="BR163">
            <v>752.93899999999996</v>
          </cell>
          <cell r="BS163">
            <v>405.589</v>
          </cell>
          <cell r="BT163">
            <v>109.19199999999999</v>
          </cell>
          <cell r="BU163">
            <v>99.906000000000006</v>
          </cell>
          <cell r="BV163">
            <v>50.554000000000002</v>
          </cell>
          <cell r="BW163">
            <v>40.747</v>
          </cell>
          <cell r="BX163">
            <v>99.811000000000007</v>
          </cell>
          <cell r="BY163">
            <v>1558.7380000000001</v>
          </cell>
          <cell r="CA163">
            <v>161.393</v>
          </cell>
          <cell r="CB163">
            <v>166.06800000000001</v>
          </cell>
          <cell r="CD163">
            <v>4484.07</v>
          </cell>
          <cell r="CE163">
            <v>4596.741</v>
          </cell>
          <cell r="CF163">
            <v>4507.9350000000004</v>
          </cell>
          <cell r="CH163">
            <v>0.3</v>
          </cell>
          <cell r="CI163">
            <v>-1862.66</v>
          </cell>
          <cell r="CQ163" t="str">
            <v>PriceTableDevonNGL</v>
          </cell>
        </row>
        <row r="164">
          <cell r="B164" t="str">
            <v>84-10-226</v>
          </cell>
          <cell r="C164" t="str">
            <v>Devon-GTH00086BB</v>
          </cell>
          <cell r="D164" t="str">
            <v>Perrone North CDP-2</v>
          </cell>
          <cell r="E164">
            <v>4867.3779999999997</v>
          </cell>
          <cell r="F164">
            <v>5779.5680000000002</v>
          </cell>
          <cell r="G164">
            <v>2247.8180000000002</v>
          </cell>
          <cell r="H164">
            <v>2509.759</v>
          </cell>
          <cell r="K164">
            <v>7115.1959999999999</v>
          </cell>
          <cell r="L164">
            <v>8289.3270000000011</v>
          </cell>
          <cell r="N164">
            <v>7115.1959999999999</v>
          </cell>
          <cell r="O164">
            <v>8289.3270000000011</v>
          </cell>
          <cell r="R164">
            <v>2.6732</v>
          </cell>
          <cell r="S164">
            <v>0.7681</v>
          </cell>
          <cell r="T164">
            <v>0.2087</v>
          </cell>
          <cell r="U164">
            <v>0.15340000000000001</v>
          </cell>
          <cell r="V164">
            <v>7.3899999999999993E-2</v>
          </cell>
          <cell r="W164">
            <v>5.6899999999999999E-2</v>
          </cell>
          <cell r="X164">
            <v>0.1928</v>
          </cell>
          <cell r="Y164">
            <v>4.1269999999999998</v>
          </cell>
          <cell r="AB164">
            <v>19020.342000000001</v>
          </cell>
          <cell r="AC164">
            <v>5465.1819999999998</v>
          </cell>
          <cell r="AD164">
            <v>1484.941</v>
          </cell>
          <cell r="AE164">
            <v>1091.471</v>
          </cell>
          <cell r="AF164">
            <v>525.81299999999999</v>
          </cell>
          <cell r="AG164">
            <v>404.85500000000002</v>
          </cell>
          <cell r="AH164">
            <v>1371.81</v>
          </cell>
          <cell r="AI164">
            <v>29364.414000000001</v>
          </cell>
          <cell r="AL164">
            <v>15005.962</v>
          </cell>
          <cell r="AM164">
            <v>5876.3680000000004</v>
          </cell>
          <cell r="AN164">
            <v>1466.318</v>
          </cell>
          <cell r="AO164">
            <v>1327.0219999999999</v>
          </cell>
          <cell r="AP164">
            <v>607.27300000000002</v>
          </cell>
          <cell r="AQ164">
            <v>485.42</v>
          </cell>
          <cell r="AR164">
            <v>1246.6420000000001</v>
          </cell>
          <cell r="AS164">
            <v>26015.005000000001</v>
          </cell>
          <cell r="AU164">
            <v>0.95</v>
          </cell>
          <cell r="AX164">
            <v>14255.664000000001</v>
          </cell>
          <cell r="AY164">
            <v>5582.55</v>
          </cell>
          <cell r="AZ164">
            <v>1393.002</v>
          </cell>
          <cell r="BA164">
            <v>1260.671</v>
          </cell>
          <cell r="BB164">
            <v>576.90899999999999</v>
          </cell>
          <cell r="BC164">
            <v>461.149</v>
          </cell>
          <cell r="BD164">
            <v>1184.31</v>
          </cell>
          <cell r="BE164">
            <v>24714.255000000001</v>
          </cell>
          <cell r="BH164">
            <v>564.30999999999995</v>
          </cell>
          <cell r="BI164">
            <v>214.518</v>
          </cell>
          <cell r="BJ164">
            <v>45.064999999999998</v>
          </cell>
          <cell r="BK164">
            <v>42.332999999999998</v>
          </cell>
          <cell r="BL164">
            <v>16.7</v>
          </cell>
          <cell r="BM164">
            <v>13.468</v>
          </cell>
          <cell r="BN164">
            <v>30.489000000000001</v>
          </cell>
          <cell r="BO164">
            <v>926.88300000000004</v>
          </cell>
          <cell r="BR164">
            <v>995.49599999999998</v>
          </cell>
          <cell r="BS164">
            <v>538.05799999999999</v>
          </cell>
          <cell r="BT164">
            <v>146.089</v>
          </cell>
          <cell r="BU164">
            <v>137.66499999999999</v>
          </cell>
          <cell r="BV164">
            <v>69.997</v>
          </cell>
          <cell r="BW164">
            <v>55.951999999999998</v>
          </cell>
          <cell r="BX164">
            <v>143.69399999999999</v>
          </cell>
          <cell r="BY164">
            <v>2086.951</v>
          </cell>
          <cell r="CA164">
            <v>215.471</v>
          </cell>
          <cell r="CB164">
            <v>221.71299999999999</v>
          </cell>
          <cell r="CD164">
            <v>5980.6630000000014</v>
          </cell>
          <cell r="CE164">
            <v>6130.9390000000003</v>
          </cell>
          <cell r="CF164">
            <v>6012.4930000000004</v>
          </cell>
          <cell r="CH164">
            <v>0.3</v>
          </cell>
          <cell r="CI164">
            <v>-2486.8000000000002</v>
          </cell>
          <cell r="CQ164" t="str">
            <v>PriceTableDevonNGL</v>
          </cell>
        </row>
        <row r="165">
          <cell r="B165" t="str">
            <v>84-20-337</v>
          </cell>
          <cell r="C165" t="str">
            <v>Devon-GTH00086BB</v>
          </cell>
          <cell r="D165" t="str">
            <v>Hencken 1H</v>
          </cell>
          <cell r="E165">
            <v>183.22800000000001</v>
          </cell>
          <cell r="F165">
            <v>218.44200000000001</v>
          </cell>
          <cell r="G165">
            <v>84.617000000000004</v>
          </cell>
          <cell r="H165">
            <v>94.858000000000004</v>
          </cell>
          <cell r="K165">
            <v>267.84500000000003</v>
          </cell>
          <cell r="L165">
            <v>313.3</v>
          </cell>
          <cell r="N165">
            <v>267.84500000000003</v>
          </cell>
          <cell r="O165">
            <v>313.3</v>
          </cell>
          <cell r="R165">
            <v>2.7864</v>
          </cell>
          <cell r="S165">
            <v>0.87250000000000005</v>
          </cell>
          <cell r="T165">
            <v>0.24909999999999999</v>
          </cell>
          <cell r="U165">
            <v>0.18279999999999999</v>
          </cell>
          <cell r="V165">
            <v>8.8200000000000001E-2</v>
          </cell>
          <cell r="W165">
            <v>6.9599999999999995E-2</v>
          </cell>
          <cell r="X165">
            <v>0.124</v>
          </cell>
          <cell r="Y165">
            <v>4.3726000000000003</v>
          </cell>
          <cell r="AB165">
            <v>746.32299999999998</v>
          </cell>
          <cell r="AC165">
            <v>233.69499999999999</v>
          </cell>
          <cell r="AD165">
            <v>66.72</v>
          </cell>
          <cell r="AE165">
            <v>48.962000000000003</v>
          </cell>
          <cell r="AF165">
            <v>23.623999999999999</v>
          </cell>
          <cell r="AG165">
            <v>18.641999999999999</v>
          </cell>
          <cell r="AH165">
            <v>33.213000000000001</v>
          </cell>
          <cell r="AI165">
            <v>1171.1790000000001</v>
          </cell>
          <cell r="AL165">
            <v>588.80600000000004</v>
          </cell>
          <cell r="AM165">
            <v>251.27799999999999</v>
          </cell>
          <cell r="AN165">
            <v>65.882999999999996</v>
          </cell>
          <cell r="AO165">
            <v>59.529000000000003</v>
          </cell>
          <cell r="AP165">
            <v>27.283999999999999</v>
          </cell>
          <cell r="AQ165">
            <v>22.352</v>
          </cell>
          <cell r="AR165">
            <v>30.183</v>
          </cell>
          <cell r="AS165">
            <v>1045.3150000000001</v>
          </cell>
          <cell r="AU165">
            <v>0.95</v>
          </cell>
          <cell r="AX165">
            <v>559.36599999999999</v>
          </cell>
          <cell r="AY165">
            <v>238.714</v>
          </cell>
          <cell r="AZ165">
            <v>62.588999999999999</v>
          </cell>
          <cell r="BA165">
            <v>56.552999999999997</v>
          </cell>
          <cell r="BB165">
            <v>25.92</v>
          </cell>
          <cell r="BC165">
            <v>21.234000000000002</v>
          </cell>
          <cell r="BD165">
            <v>28.673999999999999</v>
          </cell>
          <cell r="BE165">
            <v>993.04999999999984</v>
          </cell>
          <cell r="BH165">
            <v>22.141999999999999</v>
          </cell>
          <cell r="BI165">
            <v>9.173</v>
          </cell>
          <cell r="BJ165">
            <v>2.0249999999999999</v>
          </cell>
          <cell r="BK165">
            <v>1.899</v>
          </cell>
          <cell r="BL165">
            <v>0.75</v>
          </cell>
          <cell r="BM165">
            <v>0.62</v>
          </cell>
          <cell r="BN165">
            <v>0.73799999999999999</v>
          </cell>
          <cell r="BO165">
            <v>37.346999999999994</v>
          </cell>
          <cell r="BR165">
            <v>39.061</v>
          </cell>
          <cell r="BS165">
            <v>23.007999999999999</v>
          </cell>
          <cell r="BT165">
            <v>6.5640000000000001</v>
          </cell>
          <cell r="BU165">
            <v>6.1760000000000002</v>
          </cell>
          <cell r="BV165">
            <v>3.145</v>
          </cell>
          <cell r="BW165">
            <v>2.5760000000000001</v>
          </cell>
          <cell r="BX165">
            <v>3.4790000000000001</v>
          </cell>
          <cell r="BY165">
            <v>84.009</v>
          </cell>
          <cell r="CA165">
            <v>8.1440000000000001</v>
          </cell>
          <cell r="CB165">
            <v>8.3800000000000008</v>
          </cell>
          <cell r="CD165">
            <v>220.911</v>
          </cell>
          <cell r="CE165">
            <v>226.46199999999999</v>
          </cell>
          <cell r="CF165">
            <v>222.08699999999999</v>
          </cell>
          <cell r="CH165">
            <v>0.3</v>
          </cell>
          <cell r="CI165">
            <v>-93.99</v>
          </cell>
          <cell r="CQ165" t="str">
            <v>PriceTableDevonNGL</v>
          </cell>
        </row>
        <row r="167">
          <cell r="B167" t="str">
            <v>EnerVest</v>
          </cell>
        </row>
        <row r="168">
          <cell r="B168" t="str">
            <v>72-40-076</v>
          </cell>
          <cell r="C168" t="str">
            <v>EnerVest-GTH00096</v>
          </cell>
          <cell r="D168" t="str">
            <v>Winston McFarland MM1</v>
          </cell>
          <cell r="E168">
            <v>7016.8819999999996</v>
          </cell>
          <cell r="F168">
            <v>8795.5130000000008</v>
          </cell>
          <cell r="G168">
            <v>3240.4870000000001</v>
          </cell>
          <cell r="H168">
            <v>3819.4229999999998</v>
          </cell>
          <cell r="K168">
            <v>10257.368999999999</v>
          </cell>
          <cell r="L168">
            <v>12614.936000000002</v>
          </cell>
          <cell r="N168">
            <v>10257.368999999999</v>
          </cell>
          <cell r="O168">
            <v>12614.936000000002</v>
          </cell>
          <cell r="R168">
            <v>3.1949000000000001</v>
          </cell>
          <cell r="S168">
            <v>1.1276999999999999</v>
          </cell>
          <cell r="T168">
            <v>0.22869999999999999</v>
          </cell>
          <cell r="U168">
            <v>0.35730000000000001</v>
          </cell>
          <cell r="V168">
            <v>0.12759999999999999</v>
          </cell>
          <cell r="W168">
            <v>0.1159</v>
          </cell>
          <cell r="X168">
            <v>0.1759</v>
          </cell>
          <cell r="Y168">
            <v>5.3280000000000003</v>
          </cell>
          <cell r="AB168">
            <v>32771.267999999996</v>
          </cell>
          <cell r="AC168">
            <v>11567.235000000001</v>
          </cell>
          <cell r="AD168">
            <v>2345.86</v>
          </cell>
          <cell r="AE168">
            <v>3664.9580000000001</v>
          </cell>
          <cell r="AF168">
            <v>1308.8399999999999</v>
          </cell>
          <cell r="AG168">
            <v>1188.829</v>
          </cell>
          <cell r="AH168">
            <v>1804.271</v>
          </cell>
          <cell r="AI168">
            <v>54651.260999999991</v>
          </cell>
          <cell r="AL168">
            <v>25854.655999999999</v>
          </cell>
          <cell r="AM168">
            <v>12437.523999999999</v>
          </cell>
          <cell r="AN168">
            <v>2316.44</v>
          </cell>
          <cell r="AO168">
            <v>4455.8959999999997</v>
          </cell>
          <cell r="AP168">
            <v>1511.607</v>
          </cell>
          <cell r="AQ168">
            <v>1425.403</v>
          </cell>
          <cell r="AR168">
            <v>1639.644</v>
          </cell>
          <cell r="AS168">
            <v>49641.170000000006</v>
          </cell>
          <cell r="AU168">
            <v>1</v>
          </cell>
          <cell r="AX168">
            <v>25854.655999999999</v>
          </cell>
          <cell r="AY168">
            <v>12437.523999999999</v>
          </cell>
          <cell r="AZ168">
            <v>2316.44</v>
          </cell>
          <cell r="BA168">
            <v>4455.8959999999997</v>
          </cell>
          <cell r="BB168">
            <v>1511.607</v>
          </cell>
          <cell r="BC168">
            <v>1425.403</v>
          </cell>
          <cell r="BD168">
            <v>1639.644</v>
          </cell>
          <cell r="BE168">
            <v>49641.170000000006</v>
          </cell>
          <cell r="BH168">
            <v>972.28300000000002</v>
          </cell>
          <cell r="BI168">
            <v>454.03500000000003</v>
          </cell>
          <cell r="BJ168">
            <v>71.191999999999993</v>
          </cell>
          <cell r="BK168">
            <v>142.14699999999999</v>
          </cell>
          <cell r="BL168">
            <v>41.569000000000003</v>
          </cell>
          <cell r="BM168">
            <v>39.548000000000002</v>
          </cell>
          <cell r="BN168">
            <v>40.1</v>
          </cell>
          <cell r="BO168">
            <v>1760.8739999999998</v>
          </cell>
          <cell r="BR168">
            <v>1715.1980000000001</v>
          </cell>
          <cell r="BS168">
            <v>1138.817</v>
          </cell>
          <cell r="BT168">
            <v>230.78700000000001</v>
          </cell>
          <cell r="BU168">
            <v>462.255</v>
          </cell>
          <cell r="BV168">
            <v>174.23500000000001</v>
          </cell>
          <cell r="BW168">
            <v>164.29900000000001</v>
          </cell>
          <cell r="BX168">
            <v>188.994</v>
          </cell>
          <cell r="BY168">
            <v>4074.5850000000005</v>
          </cell>
          <cell r="CA168">
            <v>327.911</v>
          </cell>
          <cell r="CB168">
            <v>337.41</v>
          </cell>
          <cell r="CD168">
            <v>8202.9410000000007</v>
          </cell>
          <cell r="CE168">
            <v>8409.0560000000005</v>
          </cell>
          <cell r="CF168">
            <v>8246.598</v>
          </cell>
          <cell r="CH168">
            <v>0.3</v>
          </cell>
          <cell r="CI168">
            <v>-3851.69</v>
          </cell>
          <cell r="CQ168" t="str">
            <v>PriceTableRealization</v>
          </cell>
        </row>
        <row r="169">
          <cell r="B169" t="str">
            <v>72-10-211</v>
          </cell>
          <cell r="C169" t="str">
            <v>EnerVest-GTH00096</v>
          </cell>
          <cell r="D169" t="str">
            <v>Winston 1E CDP</v>
          </cell>
          <cell r="E169">
            <v>3571.848</v>
          </cell>
          <cell r="F169">
            <v>4435.9340000000002</v>
          </cell>
          <cell r="G169">
            <v>1649.5260000000001</v>
          </cell>
          <cell r="H169">
            <v>1926.29</v>
          </cell>
          <cell r="K169">
            <v>5221.3739999999998</v>
          </cell>
          <cell r="L169">
            <v>6362.2240000000002</v>
          </cell>
          <cell r="N169">
            <v>5221.3739999999998</v>
          </cell>
          <cell r="O169">
            <v>6362.2240000000002</v>
          </cell>
          <cell r="R169">
            <v>3.1698</v>
          </cell>
          <cell r="S169">
            <v>1.1103000000000001</v>
          </cell>
          <cell r="T169">
            <v>0.23680000000000001</v>
          </cell>
          <cell r="U169">
            <v>0.3417</v>
          </cell>
          <cell r="V169">
            <v>0.12479999999999999</v>
          </cell>
          <cell r="W169">
            <v>0.10589999999999999</v>
          </cell>
          <cell r="X169">
            <v>0.16309999999999999</v>
          </cell>
          <cell r="Y169">
            <v>5.2523999999999997</v>
          </cell>
          <cell r="AB169">
            <v>16550.710999999999</v>
          </cell>
          <cell r="AC169">
            <v>5797.2920000000004</v>
          </cell>
          <cell r="AD169">
            <v>1236.421</v>
          </cell>
          <cell r="AE169">
            <v>1784.143</v>
          </cell>
          <cell r="AF169">
            <v>651.62699999999995</v>
          </cell>
          <cell r="AG169">
            <v>552.94399999999996</v>
          </cell>
          <cell r="AH169">
            <v>851.60599999999999</v>
          </cell>
          <cell r="AI169">
            <v>27424.743999999999</v>
          </cell>
          <cell r="AL169">
            <v>13057.564</v>
          </cell>
          <cell r="AM169">
            <v>6233.4650000000001</v>
          </cell>
          <cell r="AN169">
            <v>1220.915</v>
          </cell>
          <cell r="AO169">
            <v>2169.181</v>
          </cell>
          <cell r="AP169">
            <v>752.57799999999997</v>
          </cell>
          <cell r="AQ169">
            <v>662.97799999999995</v>
          </cell>
          <cell r="AR169">
            <v>773.90300000000002</v>
          </cell>
          <cell r="AS169">
            <v>24870.584000000003</v>
          </cell>
          <cell r="AU169">
            <v>1</v>
          </cell>
          <cell r="AX169">
            <v>13057.564</v>
          </cell>
          <cell r="AY169">
            <v>6233.4650000000001</v>
          </cell>
          <cell r="AZ169">
            <v>1220.915</v>
          </cell>
          <cell r="BA169">
            <v>2169.181</v>
          </cell>
          <cell r="BB169">
            <v>752.57799999999997</v>
          </cell>
          <cell r="BC169">
            <v>662.97799999999995</v>
          </cell>
          <cell r="BD169">
            <v>773.90300000000002</v>
          </cell>
          <cell r="BE169">
            <v>24870.584000000003</v>
          </cell>
          <cell r="BH169">
            <v>491.03899999999999</v>
          </cell>
          <cell r="BI169">
            <v>227.554</v>
          </cell>
          <cell r="BJ169">
            <v>37.523000000000003</v>
          </cell>
          <cell r="BK169">
            <v>69.198999999999998</v>
          </cell>
          <cell r="BL169">
            <v>20.696000000000002</v>
          </cell>
          <cell r="BM169">
            <v>18.393999999999998</v>
          </cell>
          <cell r="BN169">
            <v>18.927</v>
          </cell>
          <cell r="BO169">
            <v>883.33199999999999</v>
          </cell>
          <cell r="BR169">
            <v>866.23900000000003</v>
          </cell>
          <cell r="BS169">
            <v>570.755</v>
          </cell>
          <cell r="BT169">
            <v>121.64</v>
          </cell>
          <cell r="BU169">
            <v>225.03100000000001</v>
          </cell>
          <cell r="BV169">
            <v>86.745999999999995</v>
          </cell>
          <cell r="BW169">
            <v>76.418000000000006</v>
          </cell>
          <cell r="BX169">
            <v>89.203999999999994</v>
          </cell>
          <cell r="BY169">
            <v>2036.0330000000001</v>
          </cell>
          <cell r="CA169">
            <v>165.37799999999999</v>
          </cell>
          <cell r="CB169">
            <v>170.16900000000001</v>
          </cell>
          <cell r="CD169">
            <v>4156.0219999999999</v>
          </cell>
          <cell r="CE169">
            <v>4260.45</v>
          </cell>
          <cell r="CF169">
            <v>4178.1409999999996</v>
          </cell>
          <cell r="CH169">
            <v>0.3</v>
          </cell>
          <cell r="CI169">
            <v>-1942.57</v>
          </cell>
          <cell r="CQ169" t="str">
            <v>PriceTableRealization</v>
          </cell>
        </row>
        <row r="170">
          <cell r="B170" t="str">
            <v>72-40-117</v>
          </cell>
          <cell r="C170" t="str">
            <v>EnerVest-GTH00096</v>
          </cell>
          <cell r="D170" t="str">
            <v>Dean A 1H</v>
          </cell>
          <cell r="E170">
            <v>0</v>
          </cell>
          <cell r="F170">
            <v>0</v>
          </cell>
          <cell r="G170">
            <v>0</v>
          </cell>
          <cell r="H170">
            <v>0</v>
          </cell>
          <cell r="K170">
            <v>0</v>
          </cell>
          <cell r="L170">
            <v>0</v>
          </cell>
          <cell r="N170">
            <v>0</v>
          </cell>
          <cell r="O170">
            <v>0</v>
          </cell>
          <cell r="R170">
            <v>2.2810999999999999</v>
          </cell>
          <cell r="S170">
            <v>0.58530000000000004</v>
          </cell>
          <cell r="T170">
            <v>0.123</v>
          </cell>
          <cell r="U170">
            <v>0.14219999999999999</v>
          </cell>
          <cell r="V170">
            <v>5.4100000000000002E-2</v>
          </cell>
          <cell r="W170">
            <v>3.9399999999999998E-2</v>
          </cell>
          <cell r="X170">
            <v>0.1023</v>
          </cell>
          <cell r="Y170">
            <v>3.3273999999999999</v>
          </cell>
          <cell r="AB170">
            <v>0</v>
          </cell>
          <cell r="AC170">
            <v>0</v>
          </cell>
          <cell r="AD170">
            <v>0</v>
          </cell>
          <cell r="AE170">
            <v>0</v>
          </cell>
          <cell r="AF170">
            <v>0</v>
          </cell>
          <cell r="AG170">
            <v>0</v>
          </cell>
          <cell r="AH170">
            <v>0</v>
          </cell>
          <cell r="AI170">
            <v>0</v>
          </cell>
          <cell r="AL170">
            <v>0</v>
          </cell>
          <cell r="AM170">
            <v>0</v>
          </cell>
          <cell r="AN170">
            <v>0</v>
          </cell>
          <cell r="AO170">
            <v>0</v>
          </cell>
          <cell r="AP170">
            <v>0</v>
          </cell>
          <cell r="AQ170">
            <v>0</v>
          </cell>
          <cell r="AR170">
            <v>0</v>
          </cell>
          <cell r="AS170">
            <v>0</v>
          </cell>
          <cell r="AU170">
            <v>1</v>
          </cell>
          <cell r="AX170">
            <v>0</v>
          </cell>
          <cell r="AY170">
            <v>0</v>
          </cell>
          <cell r="AZ170">
            <v>0</v>
          </cell>
          <cell r="BA170">
            <v>0</v>
          </cell>
          <cell r="BB170">
            <v>0</v>
          </cell>
          <cell r="BC170">
            <v>0</v>
          </cell>
          <cell r="BD170">
            <v>0</v>
          </cell>
          <cell r="BE170">
            <v>0</v>
          </cell>
          <cell r="BH170">
            <v>0</v>
          </cell>
          <cell r="BI170">
            <v>0</v>
          </cell>
          <cell r="BJ170">
            <v>0</v>
          </cell>
          <cell r="BK170">
            <v>0</v>
          </cell>
          <cell r="BL170">
            <v>0</v>
          </cell>
          <cell r="BM170">
            <v>0</v>
          </cell>
          <cell r="BN170">
            <v>0</v>
          </cell>
          <cell r="BO170">
            <v>0</v>
          </cell>
          <cell r="BR170">
            <v>0</v>
          </cell>
          <cell r="BS170">
            <v>0</v>
          </cell>
          <cell r="BT170">
            <v>0</v>
          </cell>
          <cell r="BU170">
            <v>0</v>
          </cell>
          <cell r="BV170">
            <v>0</v>
          </cell>
          <cell r="BW170">
            <v>0</v>
          </cell>
          <cell r="BX170">
            <v>0</v>
          </cell>
          <cell r="BY170">
            <v>0</v>
          </cell>
          <cell r="CA170">
            <v>0</v>
          </cell>
          <cell r="CB170">
            <v>0</v>
          </cell>
          <cell r="CD170">
            <v>0</v>
          </cell>
          <cell r="CE170">
            <v>0</v>
          </cell>
          <cell r="CF170">
            <v>0</v>
          </cell>
          <cell r="CH170">
            <v>0.3</v>
          </cell>
          <cell r="CI170">
            <v>0</v>
          </cell>
          <cell r="CQ170" t="str">
            <v>PriceTableRealization</v>
          </cell>
        </row>
        <row r="171">
          <cell r="B171" t="str">
            <v>72-10-252</v>
          </cell>
          <cell r="C171" t="str">
            <v>EnerVest-GTH00096</v>
          </cell>
          <cell r="D171" t="str">
            <v>McFarland CDP</v>
          </cell>
          <cell r="E171">
            <v>3919.42</v>
          </cell>
          <cell r="F171">
            <v>4982.5479999999998</v>
          </cell>
          <cell r="G171">
            <v>1810.039</v>
          </cell>
          <cell r="H171">
            <v>2163.6550000000002</v>
          </cell>
          <cell r="K171">
            <v>5729.4589999999998</v>
          </cell>
          <cell r="L171">
            <v>7146.2029999999995</v>
          </cell>
          <cell r="N171">
            <v>5729.4589999999998</v>
          </cell>
          <cell r="O171">
            <v>7146.2029999999995</v>
          </cell>
          <cell r="R171">
            <v>3.1991999999999998</v>
          </cell>
          <cell r="S171">
            <v>1.1753</v>
          </cell>
          <cell r="T171">
            <v>0.23960000000000001</v>
          </cell>
          <cell r="U171">
            <v>0.38279999999999997</v>
          </cell>
          <cell r="V171">
            <v>0.13669999999999999</v>
          </cell>
          <cell r="W171">
            <v>0.13439999999999999</v>
          </cell>
          <cell r="X171">
            <v>0.2359</v>
          </cell>
          <cell r="Y171">
            <v>5.5038999999999998</v>
          </cell>
          <cell r="AB171">
            <v>18329.685000000001</v>
          </cell>
          <cell r="AC171">
            <v>6733.8329999999996</v>
          </cell>
          <cell r="AD171">
            <v>1372.778</v>
          </cell>
          <cell r="AE171">
            <v>2193.2370000000001</v>
          </cell>
          <cell r="AF171">
            <v>783.21699999999998</v>
          </cell>
          <cell r="AG171">
            <v>770.03899999999999</v>
          </cell>
          <cell r="AH171">
            <v>1351.579</v>
          </cell>
          <cell r="AI171">
            <v>31534.368000000002</v>
          </cell>
          <cell r="AL171">
            <v>14461.073</v>
          </cell>
          <cell r="AM171">
            <v>7240.4690000000001</v>
          </cell>
          <cell r="AN171">
            <v>1355.5619999999999</v>
          </cell>
          <cell r="AO171">
            <v>2666.5619999999999</v>
          </cell>
          <cell r="AP171">
            <v>904.55399999999997</v>
          </cell>
          <cell r="AQ171">
            <v>923.27499999999998</v>
          </cell>
          <cell r="AR171">
            <v>1228.2570000000001</v>
          </cell>
          <cell r="AS171">
            <v>28779.752</v>
          </cell>
          <cell r="AU171">
            <v>1</v>
          </cell>
          <cell r="AX171">
            <v>14461.073</v>
          </cell>
          <cell r="AY171">
            <v>7240.4690000000001</v>
          </cell>
          <cell r="AZ171">
            <v>1355.5619999999999</v>
          </cell>
          <cell r="BA171">
            <v>2666.5619999999999</v>
          </cell>
          <cell r="BB171">
            <v>904.55399999999997</v>
          </cell>
          <cell r="BC171">
            <v>923.27499999999998</v>
          </cell>
          <cell r="BD171">
            <v>1228.2570000000001</v>
          </cell>
          <cell r="BE171">
            <v>28779.752</v>
          </cell>
          <cell r="BH171">
            <v>543.81899999999996</v>
          </cell>
          <cell r="BI171">
            <v>264.315</v>
          </cell>
          <cell r="BJ171">
            <v>41.661000000000001</v>
          </cell>
          <cell r="BK171">
            <v>85.066000000000003</v>
          </cell>
          <cell r="BL171">
            <v>24.875</v>
          </cell>
          <cell r="BM171">
            <v>25.616</v>
          </cell>
          <cell r="BN171">
            <v>30.039000000000001</v>
          </cell>
          <cell r="BO171">
            <v>1015.3910000000001</v>
          </cell>
          <cell r="BR171">
            <v>959.34799999999996</v>
          </cell>
          <cell r="BS171">
            <v>662.95899999999995</v>
          </cell>
          <cell r="BT171">
            <v>135.05500000000001</v>
          </cell>
          <cell r="BU171">
            <v>276.62900000000002</v>
          </cell>
          <cell r="BV171">
            <v>104.26300000000001</v>
          </cell>
          <cell r="BW171">
            <v>106.42100000000001</v>
          </cell>
          <cell r="BX171">
            <v>141.57499999999999</v>
          </cell>
          <cell r="BY171">
            <v>2386.2499999999995</v>
          </cell>
          <cell r="CA171">
            <v>185.75700000000001</v>
          </cell>
          <cell r="CB171">
            <v>191.13800000000001</v>
          </cell>
          <cell r="CD171">
            <v>4568.8149999999996</v>
          </cell>
          <cell r="CE171">
            <v>4683.6149999999998</v>
          </cell>
          <cell r="CF171">
            <v>4593.13</v>
          </cell>
          <cell r="CH171">
            <v>0.3</v>
          </cell>
          <cell r="CI171">
            <v>-2181.94</v>
          </cell>
          <cell r="CQ171" t="str">
            <v>PriceTableRealization</v>
          </cell>
        </row>
        <row r="172">
          <cell r="B172" t="str">
            <v>78-0006-24</v>
          </cell>
          <cell r="C172" t="str">
            <v>EnerVest-GTH00096</v>
          </cell>
          <cell r="D172" t="str">
            <v>Dean Receipt</v>
          </cell>
          <cell r="E172">
            <v>7342</v>
          </cell>
          <cell r="F172">
            <v>8879.4699999999993</v>
          </cell>
          <cell r="G172">
            <v>3390.6309999999999</v>
          </cell>
          <cell r="H172">
            <v>3855.8809999999999</v>
          </cell>
          <cell r="K172">
            <v>10732.630999999999</v>
          </cell>
          <cell r="L172">
            <v>12735.350999999999</v>
          </cell>
          <cell r="N172">
            <v>10732.630999999999</v>
          </cell>
          <cell r="O172">
            <v>12735.350999999999</v>
          </cell>
          <cell r="R172">
            <v>2.9491000000000001</v>
          </cell>
          <cell r="S172">
            <v>0.87580000000000002</v>
          </cell>
          <cell r="T172">
            <v>0.25040000000000001</v>
          </cell>
          <cell r="U172">
            <v>0.17169999999999999</v>
          </cell>
          <cell r="V172">
            <v>8.6499999999999994E-2</v>
          </cell>
          <cell r="W172">
            <v>7.1800000000000003E-2</v>
          </cell>
          <cell r="X172">
            <v>0.12620000000000001</v>
          </cell>
          <cell r="Y172">
            <v>4.5315000000000003</v>
          </cell>
          <cell r="AB172">
            <v>31651.601999999999</v>
          </cell>
          <cell r="AC172">
            <v>9399.6380000000008</v>
          </cell>
          <cell r="AD172">
            <v>2687.451</v>
          </cell>
          <cell r="AE172">
            <v>1842.7929999999999</v>
          </cell>
          <cell r="AF172">
            <v>928.37300000000005</v>
          </cell>
          <cell r="AG172">
            <v>770.60299999999995</v>
          </cell>
          <cell r="AH172">
            <v>1354.4580000000001</v>
          </cell>
          <cell r="AI172">
            <v>48634.917999999998</v>
          </cell>
          <cell r="AL172">
            <v>24971.304</v>
          </cell>
          <cell r="AM172">
            <v>10106.842000000001</v>
          </cell>
          <cell r="AN172">
            <v>2653.7469999999998</v>
          </cell>
          <cell r="AO172">
            <v>2240.4879999999998</v>
          </cell>
          <cell r="AP172">
            <v>1072.1980000000001</v>
          </cell>
          <cell r="AQ172">
            <v>923.95100000000002</v>
          </cell>
          <cell r="AR172">
            <v>1230.873</v>
          </cell>
          <cell r="AS172">
            <v>43199.402999999998</v>
          </cell>
          <cell r="AU172">
            <v>1</v>
          </cell>
          <cell r="AX172">
            <v>24971.304</v>
          </cell>
          <cell r="AY172">
            <v>10106.842000000001</v>
          </cell>
          <cell r="AZ172">
            <v>2653.7469999999998</v>
          </cell>
          <cell r="BA172">
            <v>2240.4879999999998</v>
          </cell>
          <cell r="BB172">
            <v>1072.1980000000001</v>
          </cell>
          <cell r="BC172">
            <v>923.95100000000002</v>
          </cell>
          <cell r="BD172">
            <v>1230.873</v>
          </cell>
          <cell r="BE172">
            <v>43199.402999999998</v>
          </cell>
          <cell r="BH172">
            <v>939.06399999999996</v>
          </cell>
          <cell r="BI172">
            <v>368.95299999999997</v>
          </cell>
          <cell r="BJ172">
            <v>81.558000000000007</v>
          </cell>
          <cell r="BK172">
            <v>71.472999999999999</v>
          </cell>
          <cell r="BL172">
            <v>29.486000000000001</v>
          </cell>
          <cell r="BM172">
            <v>25.635000000000002</v>
          </cell>
          <cell r="BN172">
            <v>30.103000000000002</v>
          </cell>
          <cell r="BO172">
            <v>1546.2719999999999</v>
          </cell>
          <cell r="BR172">
            <v>1656.596</v>
          </cell>
          <cell r="BS172">
            <v>925.41300000000001</v>
          </cell>
          <cell r="BT172">
            <v>264.39299999999997</v>
          </cell>
          <cell r="BU172">
            <v>232.428</v>
          </cell>
          <cell r="BV172">
            <v>123.587</v>
          </cell>
          <cell r="BW172">
            <v>106.499</v>
          </cell>
          <cell r="BX172">
            <v>141.87700000000001</v>
          </cell>
          <cell r="BY172">
            <v>3450.7929999999997</v>
          </cell>
          <cell r="CA172">
            <v>331.04</v>
          </cell>
          <cell r="CB172">
            <v>340.63</v>
          </cell>
          <cell r="CD172">
            <v>8943.9279999999999</v>
          </cell>
          <cell r="CE172">
            <v>9168.6620000000003</v>
          </cell>
          <cell r="CF172">
            <v>8991.5290000000005</v>
          </cell>
          <cell r="CH172">
            <v>0.3</v>
          </cell>
          <cell r="CI172">
            <v>-3888.46</v>
          </cell>
          <cell r="CQ172" t="str">
            <v>PriceTableRealization</v>
          </cell>
        </row>
        <row r="173">
          <cell r="B173" t="str">
            <v>81-10-190</v>
          </cell>
          <cell r="C173" t="str">
            <v>EnerVest-GTH00096WS</v>
          </cell>
          <cell r="D173" t="str">
            <v>3325 CDP</v>
          </cell>
          <cell r="E173">
            <v>9491.8259999999991</v>
          </cell>
          <cell r="F173">
            <v>11107.764999999999</v>
          </cell>
          <cell r="G173">
            <v>4383.4489999999996</v>
          </cell>
          <cell r="H173">
            <v>4823.5110000000004</v>
          </cell>
          <cell r="K173">
            <v>13875.274999999998</v>
          </cell>
          <cell r="L173">
            <v>15931.276</v>
          </cell>
          <cell r="N173">
            <v>13875.274999999998</v>
          </cell>
          <cell r="O173">
            <v>15931.276</v>
          </cell>
          <cell r="R173">
            <v>2.6172</v>
          </cell>
          <cell r="S173">
            <v>0.70489999999999997</v>
          </cell>
          <cell r="T173">
            <v>0.1852</v>
          </cell>
          <cell r="U173">
            <v>0.14219999999999999</v>
          </cell>
          <cell r="V173">
            <v>6.3600000000000004E-2</v>
          </cell>
          <cell r="W173">
            <v>4.8000000000000001E-2</v>
          </cell>
          <cell r="X173">
            <v>8.2199999999999995E-2</v>
          </cell>
          <cell r="Y173">
            <v>3.8433000000000002</v>
          </cell>
          <cell r="AB173">
            <v>36314.370000000003</v>
          </cell>
          <cell r="AC173">
            <v>9780.6810000000005</v>
          </cell>
          <cell r="AD173">
            <v>2569.701</v>
          </cell>
          <cell r="AE173">
            <v>1973.0640000000001</v>
          </cell>
          <cell r="AF173">
            <v>882.46699999999998</v>
          </cell>
          <cell r="AG173">
            <v>666.01300000000003</v>
          </cell>
          <cell r="AH173">
            <v>1140.548</v>
          </cell>
          <cell r="AI173">
            <v>53326.844000000005</v>
          </cell>
          <cell r="AL173">
            <v>28649.960999999999</v>
          </cell>
          <cell r="AM173">
            <v>10516.554</v>
          </cell>
          <cell r="AN173">
            <v>2537.4740000000002</v>
          </cell>
          <cell r="AO173">
            <v>2398.873</v>
          </cell>
          <cell r="AP173">
            <v>1019.18</v>
          </cell>
          <cell r="AQ173">
            <v>798.548</v>
          </cell>
          <cell r="AR173">
            <v>1036.481</v>
          </cell>
          <cell r="AS173">
            <v>46957.071000000004</v>
          </cell>
          <cell r="AU173">
            <v>1</v>
          </cell>
          <cell r="AX173">
            <v>28649.960999999999</v>
          </cell>
          <cell r="AY173">
            <v>10516.554</v>
          </cell>
          <cell r="AZ173">
            <v>2537.4740000000002</v>
          </cell>
          <cell r="BA173">
            <v>2398.873</v>
          </cell>
          <cell r="BB173">
            <v>1019.18</v>
          </cell>
          <cell r="BC173">
            <v>798.548</v>
          </cell>
          <cell r="BD173">
            <v>1036.481</v>
          </cell>
          <cell r="BE173">
            <v>46957.071000000004</v>
          </cell>
          <cell r="BH173">
            <v>1077.402</v>
          </cell>
          <cell r="BI173">
            <v>383.91</v>
          </cell>
          <cell r="BJ173">
            <v>77.984999999999999</v>
          </cell>
          <cell r="BK173">
            <v>76.525999999999996</v>
          </cell>
          <cell r="BL173">
            <v>28.027999999999999</v>
          </cell>
          <cell r="BM173">
            <v>22.155999999999999</v>
          </cell>
          <cell r="BN173">
            <v>25.349</v>
          </cell>
          <cell r="BO173">
            <v>1691.356</v>
          </cell>
          <cell r="BR173">
            <v>1900.6379999999999</v>
          </cell>
          <cell r="BS173">
            <v>962.92700000000002</v>
          </cell>
          <cell r="BT173">
            <v>252.809</v>
          </cell>
          <cell r="BU173">
            <v>248.85900000000001</v>
          </cell>
          <cell r="BV173">
            <v>117.476</v>
          </cell>
          <cell r="BW173">
            <v>92.045000000000002</v>
          </cell>
          <cell r="BX173">
            <v>119.47</v>
          </cell>
          <cell r="BY173">
            <v>3694.2240000000002</v>
          </cell>
          <cell r="CA173">
            <v>414.11399999999998</v>
          </cell>
          <cell r="CB173">
            <v>426.11099999999999</v>
          </cell>
          <cell r="CD173">
            <v>11810.940999999999</v>
          </cell>
          <cell r="CE173">
            <v>12107.714</v>
          </cell>
          <cell r="CF173">
            <v>11873.8</v>
          </cell>
          <cell r="CH173">
            <v>0.3</v>
          </cell>
          <cell r="CI173">
            <v>-4864.26</v>
          </cell>
          <cell r="CQ173" t="str">
            <v>PriceTableRealization</v>
          </cell>
        </row>
        <row r="174">
          <cell r="B174" t="str">
            <v>81-10-217</v>
          </cell>
          <cell r="C174" t="str">
            <v>EnerVest-GTH00096WS</v>
          </cell>
          <cell r="D174" t="str">
            <v>Brown CDP</v>
          </cell>
          <cell r="E174">
            <v>4893.7169999999996</v>
          </cell>
          <cell r="F174">
            <v>5733.0839999999998</v>
          </cell>
          <cell r="G174">
            <v>2259.982</v>
          </cell>
          <cell r="H174">
            <v>2489.5729999999999</v>
          </cell>
          <cell r="K174">
            <v>7153.6989999999996</v>
          </cell>
          <cell r="L174">
            <v>8222.6569999999992</v>
          </cell>
          <cell r="N174">
            <v>7153.6989999999996</v>
          </cell>
          <cell r="O174">
            <v>8222.6569999999992</v>
          </cell>
          <cell r="R174">
            <v>2.6667999999999998</v>
          </cell>
          <cell r="S174">
            <v>0.74909999999999999</v>
          </cell>
          <cell r="T174">
            <v>0.20219999999999999</v>
          </cell>
          <cell r="U174">
            <v>0.16400000000000001</v>
          </cell>
          <cell r="V174">
            <v>7.2099999999999997E-2</v>
          </cell>
          <cell r="W174">
            <v>5.2400000000000002E-2</v>
          </cell>
          <cell r="X174">
            <v>9.1300000000000006E-2</v>
          </cell>
          <cell r="Y174">
            <v>3.9979</v>
          </cell>
          <cell r="AB174">
            <v>19077.484</v>
          </cell>
          <cell r="AC174">
            <v>5358.8360000000002</v>
          </cell>
          <cell r="AD174">
            <v>1446.4780000000001</v>
          </cell>
          <cell r="AE174">
            <v>1173.2070000000001</v>
          </cell>
          <cell r="AF174">
            <v>515.78200000000004</v>
          </cell>
          <cell r="AG174">
            <v>374.85399999999998</v>
          </cell>
          <cell r="AH174">
            <v>653.13300000000004</v>
          </cell>
          <cell r="AI174">
            <v>28599.773999999998</v>
          </cell>
          <cell r="AL174">
            <v>15051.044</v>
          </cell>
          <cell r="AM174">
            <v>5762.0209999999997</v>
          </cell>
          <cell r="AN174">
            <v>1428.337</v>
          </cell>
          <cell r="AO174">
            <v>1426.3979999999999</v>
          </cell>
          <cell r="AP174">
            <v>595.68799999999999</v>
          </cell>
          <cell r="AQ174">
            <v>449.44900000000001</v>
          </cell>
          <cell r="AR174">
            <v>593.53899999999999</v>
          </cell>
          <cell r="AS174">
            <v>25306.475999999999</v>
          </cell>
          <cell r="AU174">
            <v>1</v>
          </cell>
          <cell r="AX174">
            <v>15051.044</v>
          </cell>
          <cell r="AY174">
            <v>5762.0209999999997</v>
          </cell>
          <cell r="AZ174">
            <v>1428.337</v>
          </cell>
          <cell r="BA174">
            <v>1426.3979999999999</v>
          </cell>
          <cell r="BB174">
            <v>595.68799999999999</v>
          </cell>
          <cell r="BC174">
            <v>449.44900000000001</v>
          </cell>
          <cell r="BD174">
            <v>593.53899999999999</v>
          </cell>
          <cell r="BE174">
            <v>25306.475999999999</v>
          </cell>
          <cell r="BH174">
            <v>566.005</v>
          </cell>
          <cell r="BI174">
            <v>210.34399999999999</v>
          </cell>
          <cell r="BJ174">
            <v>43.896999999999998</v>
          </cell>
          <cell r="BK174">
            <v>45.503</v>
          </cell>
          <cell r="BL174">
            <v>16.381</v>
          </cell>
          <cell r="BM174">
            <v>12.47</v>
          </cell>
          <cell r="BN174">
            <v>14.516</v>
          </cell>
          <cell r="BO174">
            <v>909.11599999999999</v>
          </cell>
          <cell r="BR174">
            <v>998.48599999999999</v>
          </cell>
          <cell r="BS174">
            <v>527.58799999999997</v>
          </cell>
          <cell r="BT174">
            <v>142.30500000000001</v>
          </cell>
          <cell r="BU174">
            <v>147.97499999999999</v>
          </cell>
          <cell r="BV174">
            <v>68.662000000000006</v>
          </cell>
          <cell r="BW174">
            <v>51.805999999999997</v>
          </cell>
          <cell r="BX174">
            <v>68.414000000000001</v>
          </cell>
          <cell r="BY174">
            <v>2005.2360000000001</v>
          </cell>
          <cell r="CA174">
            <v>213.738</v>
          </cell>
          <cell r="CB174">
            <v>219.93</v>
          </cell>
          <cell r="CD174">
            <v>5997.4909999999991</v>
          </cell>
          <cell r="CE174">
            <v>6148.19</v>
          </cell>
          <cell r="CF174">
            <v>6029.4110000000001</v>
          </cell>
          <cell r="CH174">
            <v>0.3</v>
          </cell>
          <cell r="CI174">
            <v>-2510.61</v>
          </cell>
          <cell r="CQ174" t="str">
            <v>PriceTableRealization</v>
          </cell>
        </row>
        <row r="176">
          <cell r="B176" t="str">
            <v>Crosstex</v>
          </cell>
        </row>
        <row r="177">
          <cell r="B177" t="str">
            <v>81-10-177</v>
          </cell>
          <cell r="C177" t="str">
            <v>Beacon-GTH00121WS</v>
          </cell>
          <cell r="D177" t="str">
            <v>DRS 2&amp;4 CDP</v>
          </cell>
          <cell r="E177">
            <v>0</v>
          </cell>
          <cell r="F177">
            <v>0</v>
          </cell>
          <cell r="G177">
            <v>0</v>
          </cell>
          <cell r="H177">
            <v>0</v>
          </cell>
          <cell r="K177">
            <v>0</v>
          </cell>
          <cell r="L177">
            <v>0</v>
          </cell>
          <cell r="N177">
            <v>0</v>
          </cell>
          <cell r="O177">
            <v>0</v>
          </cell>
          <cell r="R177">
            <v>2.6133000000000002</v>
          </cell>
          <cell r="S177">
            <v>0.69330000000000003</v>
          </cell>
          <cell r="T177">
            <v>0.1452</v>
          </cell>
          <cell r="U177">
            <v>0.17499999999999999</v>
          </cell>
          <cell r="V177">
            <v>6.0199999999999997E-2</v>
          </cell>
          <cell r="W177">
            <v>4.58E-2</v>
          </cell>
          <cell r="X177">
            <v>8.4599999999999995E-2</v>
          </cell>
          <cell r="Y177">
            <v>3.8174000000000001</v>
          </cell>
          <cell r="AB177">
            <v>0</v>
          </cell>
          <cell r="AC177">
            <v>0</v>
          </cell>
          <cell r="AD177">
            <v>0</v>
          </cell>
          <cell r="AE177">
            <v>0</v>
          </cell>
          <cell r="AF177">
            <v>0</v>
          </cell>
          <cell r="AG177">
            <v>0</v>
          </cell>
          <cell r="AH177">
            <v>0</v>
          </cell>
          <cell r="AI177">
            <v>0</v>
          </cell>
          <cell r="AL177">
            <v>0</v>
          </cell>
          <cell r="AM177">
            <v>0</v>
          </cell>
          <cell r="AN177">
            <v>0</v>
          </cell>
          <cell r="AO177">
            <v>0</v>
          </cell>
          <cell r="AP177">
            <v>0</v>
          </cell>
          <cell r="AQ177">
            <v>0</v>
          </cell>
          <cell r="AR177">
            <v>0</v>
          </cell>
          <cell r="AS177">
            <v>0</v>
          </cell>
          <cell r="AU177">
            <v>1</v>
          </cell>
          <cell r="AX177">
            <v>0</v>
          </cell>
          <cell r="AY177">
            <v>0</v>
          </cell>
          <cell r="AZ177">
            <v>0</v>
          </cell>
          <cell r="BA177">
            <v>0</v>
          </cell>
          <cell r="BB177">
            <v>0</v>
          </cell>
          <cell r="BC177">
            <v>0</v>
          </cell>
          <cell r="BD177">
            <v>0</v>
          </cell>
          <cell r="BE177">
            <v>0</v>
          </cell>
          <cell r="BH177">
            <v>0</v>
          </cell>
          <cell r="BI177">
            <v>0</v>
          </cell>
          <cell r="BJ177">
            <v>0</v>
          </cell>
          <cell r="BK177">
            <v>0</v>
          </cell>
          <cell r="BL177">
            <v>0</v>
          </cell>
          <cell r="BM177">
            <v>0</v>
          </cell>
          <cell r="BN177">
            <v>0</v>
          </cell>
          <cell r="BO177">
            <v>0</v>
          </cell>
          <cell r="BR177">
            <v>0</v>
          </cell>
          <cell r="BS177">
            <v>0</v>
          </cell>
          <cell r="BT177">
            <v>0</v>
          </cell>
          <cell r="BU177">
            <v>0</v>
          </cell>
          <cell r="BV177">
            <v>0</v>
          </cell>
          <cell r="BW177">
            <v>0</v>
          </cell>
          <cell r="BX177">
            <v>0</v>
          </cell>
          <cell r="BY177">
            <v>0</v>
          </cell>
          <cell r="CA177">
            <v>0</v>
          </cell>
          <cell r="CB177">
            <v>0</v>
          </cell>
          <cell r="CD177">
            <v>0</v>
          </cell>
          <cell r="CE177">
            <v>0</v>
          </cell>
          <cell r="CF177">
            <v>0</v>
          </cell>
          <cell r="CH177">
            <v>0.35</v>
          </cell>
          <cell r="CI177">
            <v>0</v>
          </cell>
          <cell r="CQ177" t="str">
            <v>PriceTableXTXNGL</v>
          </cell>
        </row>
        <row r="178">
          <cell r="B178" t="str">
            <v>81-10-178</v>
          </cell>
          <cell r="C178" t="str">
            <v>Beacon-GTH00121WS</v>
          </cell>
          <cell r="D178" t="str">
            <v>DRS 1&amp;3 CDP</v>
          </cell>
          <cell r="E178">
            <v>289.56700000000001</v>
          </cell>
          <cell r="F178">
            <v>341.524</v>
          </cell>
          <cell r="G178">
            <v>133.726</v>
          </cell>
          <cell r="H178">
            <v>148.30600000000001</v>
          </cell>
          <cell r="K178">
            <v>423.29300000000001</v>
          </cell>
          <cell r="L178">
            <v>489.83000000000004</v>
          </cell>
          <cell r="N178">
            <v>423.29300000000001</v>
          </cell>
          <cell r="O178">
            <v>489.83000000000004</v>
          </cell>
          <cell r="R178">
            <v>2.6789999999999998</v>
          </cell>
          <cell r="S178">
            <v>0.73619999999999997</v>
          </cell>
          <cell r="T178">
            <v>0.19869999999999999</v>
          </cell>
          <cell r="U178">
            <v>0.15029999999999999</v>
          </cell>
          <cell r="V178">
            <v>6.8500000000000005E-2</v>
          </cell>
          <cell r="W178">
            <v>5.2600000000000001E-2</v>
          </cell>
          <cell r="X178">
            <v>8.4699999999999998E-2</v>
          </cell>
          <cell r="Y178">
            <v>3.97</v>
          </cell>
          <cell r="AB178">
            <v>1134.002</v>
          </cell>
          <cell r="AC178">
            <v>311.62799999999999</v>
          </cell>
          <cell r="AD178">
            <v>84.108000000000004</v>
          </cell>
          <cell r="AE178">
            <v>63.621000000000002</v>
          </cell>
          <cell r="AF178">
            <v>28.995999999999999</v>
          </cell>
          <cell r="AG178">
            <v>22.265000000000001</v>
          </cell>
          <cell r="AH178">
            <v>35.853000000000002</v>
          </cell>
          <cell r="AI178">
            <v>1680.4730000000002</v>
          </cell>
          <cell r="AL178">
            <v>894.66300000000001</v>
          </cell>
          <cell r="AM178">
            <v>335.07400000000001</v>
          </cell>
          <cell r="AN178">
            <v>83.052999999999997</v>
          </cell>
          <cell r="AO178">
            <v>77.350999999999999</v>
          </cell>
          <cell r="AP178">
            <v>33.488</v>
          </cell>
          <cell r="AQ178">
            <v>26.696000000000002</v>
          </cell>
          <cell r="AR178">
            <v>32.582000000000001</v>
          </cell>
          <cell r="AS178">
            <v>1482.9070000000002</v>
          </cell>
          <cell r="AU178">
            <v>1</v>
          </cell>
          <cell r="AX178">
            <v>894.66300000000001</v>
          </cell>
          <cell r="AY178">
            <v>335.07400000000001</v>
          </cell>
          <cell r="AZ178">
            <v>83.052999999999997</v>
          </cell>
          <cell r="BA178">
            <v>77.350999999999999</v>
          </cell>
          <cell r="BB178">
            <v>33.488</v>
          </cell>
          <cell r="BC178">
            <v>26.696000000000002</v>
          </cell>
          <cell r="BD178">
            <v>32.582000000000001</v>
          </cell>
          <cell r="BE178">
            <v>1482.9070000000002</v>
          </cell>
          <cell r="BH178">
            <v>33.643999999999998</v>
          </cell>
          <cell r="BI178">
            <v>12.231999999999999</v>
          </cell>
          <cell r="BJ178">
            <v>2.552</v>
          </cell>
          <cell r="BK178">
            <v>2.468</v>
          </cell>
          <cell r="BL178">
            <v>0.92100000000000004</v>
          </cell>
          <cell r="BM178">
            <v>0.74099999999999999</v>
          </cell>
          <cell r="BN178">
            <v>0.79700000000000004</v>
          </cell>
          <cell r="BO178">
            <v>53.354999999999997</v>
          </cell>
          <cell r="BR178">
            <v>59.351999999999997</v>
          </cell>
          <cell r="BS178">
            <v>30.68</v>
          </cell>
          <cell r="BT178">
            <v>8.2750000000000004</v>
          </cell>
          <cell r="BU178">
            <v>8.0239999999999991</v>
          </cell>
          <cell r="BV178">
            <v>3.86</v>
          </cell>
          <cell r="BW178">
            <v>3.077</v>
          </cell>
          <cell r="BX178">
            <v>3.7559999999999998</v>
          </cell>
          <cell r="BY178">
            <v>117.024</v>
          </cell>
          <cell r="CA178">
            <v>12.731999999999999</v>
          </cell>
          <cell r="CB178">
            <v>13.101000000000001</v>
          </cell>
          <cell r="CD178">
            <v>359.70500000000004</v>
          </cell>
          <cell r="CE178">
            <v>368.74299999999999</v>
          </cell>
          <cell r="CF178">
            <v>361.61900000000003</v>
          </cell>
          <cell r="CH178">
            <v>0.35</v>
          </cell>
          <cell r="CI178">
            <v>-171.44</v>
          </cell>
          <cell r="CQ178" t="str">
            <v>PriceTableXTXNGL</v>
          </cell>
        </row>
        <row r="179">
          <cell r="B179" t="str">
            <v>72-10-193</v>
          </cell>
          <cell r="C179" t="str">
            <v>Beacon-GTH00121</v>
          </cell>
          <cell r="D179" t="str">
            <v>Mitchell CDP</v>
          </cell>
          <cell r="E179">
            <v>223.65600000000001</v>
          </cell>
          <cell r="F179">
            <v>283.98899999999998</v>
          </cell>
          <cell r="G179">
            <v>103.28700000000001</v>
          </cell>
          <cell r="H179">
            <v>123.321</v>
          </cell>
          <cell r="K179">
            <v>326.94299999999998</v>
          </cell>
          <cell r="L179">
            <v>407.30999999999995</v>
          </cell>
          <cell r="N179">
            <v>326.94299999999998</v>
          </cell>
          <cell r="O179">
            <v>407.30999999999995</v>
          </cell>
          <cell r="R179">
            <v>3.1694</v>
          </cell>
          <cell r="S179">
            <v>1.1436999999999999</v>
          </cell>
          <cell r="T179">
            <v>0.2581</v>
          </cell>
          <cell r="U179">
            <v>0.36959999999999998</v>
          </cell>
          <cell r="V179">
            <v>0.1421</v>
          </cell>
          <cell r="W179">
            <v>0.12720000000000001</v>
          </cell>
          <cell r="X179">
            <v>0.23180000000000001</v>
          </cell>
          <cell r="Y179">
            <v>5.4419000000000004</v>
          </cell>
          <cell r="AB179">
            <v>1036.213</v>
          </cell>
          <cell r="AC179">
            <v>373.92500000000001</v>
          </cell>
          <cell r="AD179">
            <v>84.384</v>
          </cell>
          <cell r="AE179">
            <v>120.83799999999999</v>
          </cell>
          <cell r="AF179">
            <v>46.459000000000003</v>
          </cell>
          <cell r="AG179">
            <v>41.587000000000003</v>
          </cell>
          <cell r="AH179">
            <v>75.784999999999997</v>
          </cell>
          <cell r="AI179">
            <v>1779.191</v>
          </cell>
          <cell r="AL179">
            <v>817.51300000000003</v>
          </cell>
          <cell r="AM179">
            <v>402.05799999999999</v>
          </cell>
          <cell r="AN179">
            <v>83.325999999999993</v>
          </cell>
          <cell r="AO179">
            <v>146.916</v>
          </cell>
          <cell r="AP179">
            <v>53.655999999999999</v>
          </cell>
          <cell r="AQ179">
            <v>49.863</v>
          </cell>
          <cell r="AR179">
            <v>68.87</v>
          </cell>
          <cell r="AS179">
            <v>1622.2019999999998</v>
          </cell>
          <cell r="AU179">
            <v>0.9</v>
          </cell>
          <cell r="AX179">
            <v>735.76199999999994</v>
          </cell>
          <cell r="AY179">
            <v>361.85199999999998</v>
          </cell>
          <cell r="AZ179">
            <v>74.992999999999995</v>
          </cell>
          <cell r="BA179">
            <v>132.22399999999999</v>
          </cell>
          <cell r="BB179">
            <v>48.29</v>
          </cell>
          <cell r="BC179">
            <v>44.877000000000002</v>
          </cell>
          <cell r="BD179">
            <v>61.982999999999997</v>
          </cell>
          <cell r="BE179">
            <v>1459.9809999999998</v>
          </cell>
          <cell r="BH179">
            <v>30.742999999999999</v>
          </cell>
          <cell r="BI179">
            <v>14.677</v>
          </cell>
          <cell r="BJ179">
            <v>2.5609999999999999</v>
          </cell>
          <cell r="BK179">
            <v>4.6870000000000003</v>
          </cell>
          <cell r="BL179">
            <v>1.476</v>
          </cell>
          <cell r="BM179">
            <v>1.383</v>
          </cell>
          <cell r="BN179">
            <v>1.6839999999999999</v>
          </cell>
          <cell r="BO179">
            <v>57.210999999999999</v>
          </cell>
          <cell r="BR179">
            <v>54.234000000000002</v>
          </cell>
          <cell r="BS179">
            <v>36.814</v>
          </cell>
          <cell r="BT179">
            <v>8.3019999999999996</v>
          </cell>
          <cell r="BU179">
            <v>15.241</v>
          </cell>
          <cell r="BV179">
            <v>6.1849999999999996</v>
          </cell>
          <cell r="BW179">
            <v>5.7469999999999999</v>
          </cell>
          <cell r="BX179">
            <v>7.9379999999999997</v>
          </cell>
          <cell r="BY179">
            <v>134.46099999999998</v>
          </cell>
          <cell r="CA179">
            <v>10.587</v>
          </cell>
          <cell r="CB179">
            <v>10.894</v>
          </cell>
          <cell r="CD179">
            <v>261.95499999999993</v>
          </cell>
          <cell r="CE179">
            <v>268.53699999999998</v>
          </cell>
          <cell r="CF179">
            <v>263.34899999999999</v>
          </cell>
          <cell r="CH179">
            <v>0.35</v>
          </cell>
          <cell r="CI179">
            <v>-142.56</v>
          </cell>
          <cell r="CQ179" t="str">
            <v>PriceTableXTXNGL</v>
          </cell>
        </row>
        <row r="182">
          <cell r="B182" t="str">
            <v>72-40-055</v>
          </cell>
          <cell r="C182" t="str">
            <v>BSGA-GTH00117</v>
          </cell>
          <cell r="D182" t="str">
            <v>Deerfield</v>
          </cell>
          <cell r="E182">
            <v>123.89700000000001</v>
          </cell>
          <cell r="F182">
            <v>157.25899999999999</v>
          </cell>
          <cell r="G182">
            <v>57.216999999999999</v>
          </cell>
          <cell r="H182">
            <v>68.289000000000001</v>
          </cell>
          <cell r="K182">
            <v>181.114</v>
          </cell>
          <cell r="L182">
            <v>225.548</v>
          </cell>
          <cell r="N182">
            <v>181.114</v>
          </cell>
          <cell r="O182">
            <v>225.548</v>
          </cell>
          <cell r="R182">
            <v>3.2890000000000001</v>
          </cell>
          <cell r="S182">
            <v>1.1778999999999999</v>
          </cell>
          <cell r="T182">
            <v>0.1996</v>
          </cell>
          <cell r="U182">
            <v>0.38400000000000001</v>
          </cell>
          <cell r="V182">
            <v>0.1285</v>
          </cell>
          <cell r="W182">
            <v>0.13819999999999999</v>
          </cell>
          <cell r="X182">
            <v>0.20599999999999999</v>
          </cell>
          <cell r="Y182">
            <v>5.5232000000000001</v>
          </cell>
          <cell r="AB182">
            <v>595.68399999999997</v>
          </cell>
          <cell r="AC182">
            <v>213.334</v>
          </cell>
          <cell r="AD182">
            <v>36.15</v>
          </cell>
          <cell r="AE182">
            <v>69.548000000000002</v>
          </cell>
          <cell r="AF182">
            <v>23.273</v>
          </cell>
          <cell r="AG182">
            <v>25.03</v>
          </cell>
          <cell r="AH182">
            <v>37.308999999999997</v>
          </cell>
          <cell r="AI182">
            <v>1000.328</v>
          </cell>
          <cell r="AL182">
            <v>469.96100000000001</v>
          </cell>
          <cell r="AM182">
            <v>229.38499999999999</v>
          </cell>
          <cell r="AN182">
            <v>35.697000000000003</v>
          </cell>
          <cell r="AO182">
            <v>84.557000000000002</v>
          </cell>
          <cell r="AP182">
            <v>26.878</v>
          </cell>
          <cell r="AQ182">
            <v>30.010999999999999</v>
          </cell>
          <cell r="AR182">
            <v>33.905000000000001</v>
          </cell>
          <cell r="AS182">
            <v>910.39400000000001</v>
          </cell>
          <cell r="AU182">
            <v>0.95</v>
          </cell>
          <cell r="AX182">
            <v>446.46300000000002</v>
          </cell>
          <cell r="AY182">
            <v>217.916</v>
          </cell>
          <cell r="AZ182">
            <v>33.911999999999999</v>
          </cell>
          <cell r="BA182">
            <v>80.328999999999994</v>
          </cell>
          <cell r="BB182">
            <v>25.533999999999999</v>
          </cell>
          <cell r="BC182">
            <v>28.51</v>
          </cell>
          <cell r="BD182">
            <v>32.21</v>
          </cell>
          <cell r="BE182">
            <v>864.87400000000002</v>
          </cell>
          <cell r="BH182">
            <v>17.672999999999998</v>
          </cell>
          <cell r="BI182">
            <v>8.3740000000000006</v>
          </cell>
          <cell r="BJ182">
            <v>1.097</v>
          </cell>
          <cell r="BK182">
            <v>2.6970000000000001</v>
          </cell>
          <cell r="BL182">
            <v>0.73899999999999999</v>
          </cell>
          <cell r="BM182">
            <v>0.83299999999999996</v>
          </cell>
          <cell r="BN182">
            <v>0.82899999999999996</v>
          </cell>
          <cell r="BO182">
            <v>32.241999999999997</v>
          </cell>
          <cell r="BR182">
            <v>31.177</v>
          </cell>
          <cell r="BS182">
            <v>21.003</v>
          </cell>
          <cell r="BT182">
            <v>3.556</v>
          </cell>
          <cell r="BU182">
            <v>8.7720000000000002</v>
          </cell>
          <cell r="BV182">
            <v>3.0979999999999999</v>
          </cell>
          <cell r="BW182">
            <v>3.4590000000000001</v>
          </cell>
          <cell r="BX182">
            <v>3.9079999999999999</v>
          </cell>
          <cell r="BY182">
            <v>74.972999999999999</v>
          </cell>
          <cell r="CA182">
            <v>5.8630000000000004</v>
          </cell>
          <cell r="CB182">
            <v>6.0330000000000004</v>
          </cell>
          <cell r="CD182">
            <v>144.542</v>
          </cell>
          <cell r="CE182">
            <v>148.17400000000001</v>
          </cell>
          <cell r="CF182">
            <v>145.31100000000001</v>
          </cell>
          <cell r="CH182">
            <v>0</v>
          </cell>
          <cell r="CI182">
            <v>0</v>
          </cell>
          <cell r="CK182">
            <v>80.236999999999995</v>
          </cell>
          <cell r="CL182">
            <v>81.38</v>
          </cell>
          <cell r="CQ182" t="str">
            <v>PriceTableXTXNGL</v>
          </cell>
          <cell r="CS182">
            <v>81.73</v>
          </cell>
          <cell r="CT182">
            <v>180.81</v>
          </cell>
          <cell r="CU182">
            <v>40.200000000000003</v>
          </cell>
          <cell r="CV182">
            <v>92.38</v>
          </cell>
          <cell r="CW182">
            <v>52.19</v>
          </cell>
          <cell r="CX182">
            <v>58.27</v>
          </cell>
          <cell r="CY182">
            <v>65.83</v>
          </cell>
          <cell r="CZ182">
            <v>571.41</v>
          </cell>
          <cell r="DB182">
            <v>77.64</v>
          </cell>
          <cell r="DC182">
            <v>171.77</v>
          </cell>
          <cell r="DD182">
            <v>38.19</v>
          </cell>
          <cell r="DE182">
            <v>87.76</v>
          </cell>
          <cell r="DF182">
            <v>49.58</v>
          </cell>
          <cell r="DG182">
            <v>55.36</v>
          </cell>
          <cell r="DH182">
            <v>62.54</v>
          </cell>
          <cell r="DI182">
            <v>542.84</v>
          </cell>
          <cell r="DK182">
            <v>1.2500000000000001E-2</v>
          </cell>
          <cell r="DL182">
            <v>-10.81</v>
          </cell>
        </row>
        <row r="185">
          <cell r="B185" t="str">
            <v>72-40-192</v>
          </cell>
          <cell r="C185" t="str">
            <v>CBMoncrief-PUR01363</v>
          </cell>
          <cell r="D185" t="str">
            <v>Martin Ranch 1H</v>
          </cell>
          <cell r="E185">
            <v>58.808</v>
          </cell>
          <cell r="F185">
            <v>74.882999999999996</v>
          </cell>
          <cell r="G185">
            <v>27.158000000000001</v>
          </cell>
          <cell r="H185">
            <v>32.518000000000001</v>
          </cell>
          <cell r="K185">
            <v>85.966000000000008</v>
          </cell>
          <cell r="L185">
            <v>107.401</v>
          </cell>
          <cell r="N185">
            <v>85.966000000000008</v>
          </cell>
          <cell r="O185">
            <v>107.401</v>
          </cell>
          <cell r="R185">
            <v>3.3481000000000001</v>
          </cell>
          <cell r="S185">
            <v>1.2356</v>
          </cell>
          <cell r="T185">
            <v>0.4173</v>
          </cell>
          <cell r="U185">
            <v>0.20530000000000001</v>
          </cell>
          <cell r="V185">
            <v>0.12709999999999999</v>
          </cell>
          <cell r="W185">
            <v>0.13969999999999999</v>
          </cell>
          <cell r="X185">
            <v>0.1734</v>
          </cell>
          <cell r="Y185">
            <v>5.6464999999999996</v>
          </cell>
          <cell r="AB185">
            <v>287.82299999999998</v>
          </cell>
          <cell r="AC185">
            <v>106.22</v>
          </cell>
          <cell r="AD185">
            <v>35.874000000000002</v>
          </cell>
          <cell r="AE185">
            <v>17.649000000000001</v>
          </cell>
          <cell r="AF185">
            <v>10.926</v>
          </cell>
          <cell r="AG185">
            <v>12.009</v>
          </cell>
          <cell r="AH185">
            <v>14.907</v>
          </cell>
          <cell r="AI185">
            <v>485.40800000000002</v>
          </cell>
          <cell r="AL185">
            <v>227.07599999999999</v>
          </cell>
          <cell r="AM185">
            <v>114.212</v>
          </cell>
          <cell r="AN185">
            <v>35.423999999999999</v>
          </cell>
          <cell r="AO185">
            <v>21.457999999999998</v>
          </cell>
          <cell r="AP185">
            <v>12.619</v>
          </cell>
          <cell r="AQ185">
            <v>14.398999999999999</v>
          </cell>
          <cell r="AR185">
            <v>13.547000000000001</v>
          </cell>
          <cell r="AS185">
            <v>438.73500000000001</v>
          </cell>
          <cell r="AU185">
            <v>0.9</v>
          </cell>
          <cell r="AX185">
            <v>204.36799999999999</v>
          </cell>
          <cell r="AY185">
            <v>102.791</v>
          </cell>
          <cell r="AZ185">
            <v>31.882000000000001</v>
          </cell>
          <cell r="BA185">
            <v>19.312000000000001</v>
          </cell>
          <cell r="BB185">
            <v>11.356999999999999</v>
          </cell>
          <cell r="BC185">
            <v>12.959</v>
          </cell>
          <cell r="BD185">
            <v>12.192</v>
          </cell>
          <cell r="BE185">
            <v>394.86100000000005</v>
          </cell>
          <cell r="BH185">
            <v>8.5389999999999997</v>
          </cell>
          <cell r="BI185">
            <v>4.1689999999999996</v>
          </cell>
          <cell r="BJ185">
            <v>1.089</v>
          </cell>
          <cell r="BK185">
            <v>0.68500000000000005</v>
          </cell>
          <cell r="BL185">
            <v>0.34699999999999998</v>
          </cell>
          <cell r="BM185">
            <v>0.39900000000000002</v>
          </cell>
          <cell r="BN185">
            <v>0.33100000000000002</v>
          </cell>
          <cell r="BO185">
            <v>15.558999999999997</v>
          </cell>
          <cell r="BR185">
            <v>15.064</v>
          </cell>
          <cell r="BS185">
            <v>10.458</v>
          </cell>
          <cell r="BT185">
            <v>3.5289999999999999</v>
          </cell>
          <cell r="BU185">
            <v>2.226</v>
          </cell>
          <cell r="BV185">
            <v>1.4550000000000001</v>
          </cell>
          <cell r="BW185">
            <v>1.66</v>
          </cell>
          <cell r="BX185">
            <v>1.5609999999999999</v>
          </cell>
          <cell r="BY185">
            <v>35.952999999999996</v>
          </cell>
          <cell r="CA185">
            <v>2.7919999999999998</v>
          </cell>
          <cell r="CB185">
            <v>2.8730000000000002</v>
          </cell>
          <cell r="CD185">
            <v>68.575000000000003</v>
          </cell>
          <cell r="CE185">
            <v>70.298000000000002</v>
          </cell>
          <cell r="CF185">
            <v>68.94</v>
          </cell>
          <cell r="CH185">
            <v>0.35</v>
          </cell>
          <cell r="CI185">
            <v>-37.590000000000003</v>
          </cell>
          <cell r="CQ185" t="str">
            <v>PriceTableXTXNGL</v>
          </cell>
        </row>
        <row r="188">
          <cell r="B188" t="str">
            <v>72-40-086</v>
          </cell>
          <cell r="C188" t="str">
            <v>CalTex-PUR01179</v>
          </cell>
          <cell r="D188" t="str">
            <v>Cal-Tex Bird 1H</v>
          </cell>
          <cell r="E188">
            <v>1.1539999999999999</v>
          </cell>
          <cell r="F188">
            <v>1.36</v>
          </cell>
          <cell r="G188">
            <v>0.53300000000000003</v>
          </cell>
          <cell r="H188">
            <v>0.59099999999999997</v>
          </cell>
          <cell r="K188">
            <v>1.6869999999999998</v>
          </cell>
          <cell r="L188">
            <v>1.9510000000000001</v>
          </cell>
          <cell r="N188">
            <v>1.6869999999999998</v>
          </cell>
          <cell r="O188">
            <v>1.9510000000000001</v>
          </cell>
          <cell r="R188">
            <v>1.4155</v>
          </cell>
          <cell r="S188">
            <v>0.98760000000000003</v>
          </cell>
          <cell r="T188">
            <v>0.14810000000000001</v>
          </cell>
          <cell r="U188">
            <v>0.3201</v>
          </cell>
          <cell r="V188">
            <v>0.10199999999999999</v>
          </cell>
          <cell r="W188">
            <v>8.7300000000000003E-2</v>
          </cell>
          <cell r="X188">
            <v>0.2359</v>
          </cell>
          <cell r="Y188">
            <v>3.2965</v>
          </cell>
          <cell r="AB188">
            <v>2.3879999999999999</v>
          </cell>
          <cell r="AC188">
            <v>1.6659999999999999</v>
          </cell>
          <cell r="AD188">
            <v>0.25</v>
          </cell>
          <cell r="AE188">
            <v>0.54</v>
          </cell>
          <cell r="AF188">
            <v>0.17199999999999999</v>
          </cell>
          <cell r="AG188">
            <v>0.14699999999999999</v>
          </cell>
          <cell r="AH188">
            <v>0.39800000000000002</v>
          </cell>
          <cell r="AI188">
            <v>5.5609999999999999</v>
          </cell>
          <cell r="AL188">
            <v>1.8839999999999999</v>
          </cell>
          <cell r="AM188">
            <v>1.7909999999999999</v>
          </cell>
          <cell r="AN188">
            <v>0.247</v>
          </cell>
          <cell r="AO188">
            <v>0.65700000000000003</v>
          </cell>
          <cell r="AP188">
            <v>0.19900000000000001</v>
          </cell>
          <cell r="AQ188">
            <v>0.17599999999999999</v>
          </cell>
          <cell r="AR188">
            <v>0.36199999999999999</v>
          </cell>
          <cell r="AS188">
            <v>5.3159999999999998</v>
          </cell>
          <cell r="AU188">
            <v>0.9</v>
          </cell>
          <cell r="AX188">
            <v>1.696</v>
          </cell>
          <cell r="AY188">
            <v>1.6120000000000001</v>
          </cell>
          <cell r="AZ188">
            <v>0.222</v>
          </cell>
          <cell r="BA188">
            <v>0.59099999999999997</v>
          </cell>
          <cell r="BB188">
            <v>0.17899999999999999</v>
          </cell>
          <cell r="BC188">
            <v>0.158</v>
          </cell>
          <cell r="BD188">
            <v>0.32600000000000001</v>
          </cell>
          <cell r="BE188">
            <v>4.7839999999999998</v>
          </cell>
          <cell r="BH188">
            <v>7.0999999999999994E-2</v>
          </cell>
          <cell r="BI188">
            <v>6.5000000000000002E-2</v>
          </cell>
          <cell r="BJ188">
            <v>8.0000000000000002E-3</v>
          </cell>
          <cell r="BK188">
            <v>2.1000000000000001E-2</v>
          </cell>
          <cell r="BL188">
            <v>5.0000000000000001E-3</v>
          </cell>
          <cell r="BM188">
            <v>5.0000000000000001E-3</v>
          </cell>
          <cell r="BN188">
            <v>8.9999999999999993E-3</v>
          </cell>
          <cell r="BO188">
            <v>0.18400000000000002</v>
          </cell>
          <cell r="BR188">
            <v>0.125</v>
          </cell>
          <cell r="BS188">
            <v>0.16400000000000001</v>
          </cell>
          <cell r="BT188">
            <v>2.5000000000000001E-2</v>
          </cell>
          <cell r="BU188">
            <v>6.8000000000000005E-2</v>
          </cell>
          <cell r="BV188">
            <v>2.3E-2</v>
          </cell>
          <cell r="BW188">
            <v>0.02</v>
          </cell>
          <cell r="BX188">
            <v>4.2000000000000003E-2</v>
          </cell>
          <cell r="BY188">
            <v>0.46700000000000008</v>
          </cell>
          <cell r="CA188">
            <v>5.0999999999999997E-2</v>
          </cell>
          <cell r="CB188">
            <v>5.1999999999999998E-2</v>
          </cell>
          <cell r="CD188">
            <v>1.4319999999999999</v>
          </cell>
          <cell r="CE188">
            <v>1.468</v>
          </cell>
          <cell r="CF188">
            <v>1.44</v>
          </cell>
          <cell r="CH188">
            <v>0</v>
          </cell>
          <cell r="CI188">
            <v>0</v>
          </cell>
          <cell r="CQ188" t="str">
            <v>PriceTableXTXNGL</v>
          </cell>
        </row>
        <row r="191">
          <cell r="B191" t="str">
            <v>72-40-042</v>
          </cell>
          <cell r="C191" t="str">
            <v>ARP-PUR01134</v>
          </cell>
          <cell r="D191" t="str">
            <v>Robinson MM1</v>
          </cell>
          <cell r="E191">
            <v>74.671000000000006</v>
          </cell>
          <cell r="F191">
            <v>97.204999999999998</v>
          </cell>
          <cell r="G191">
            <v>34.484000000000002</v>
          </cell>
          <cell r="H191">
            <v>42.210999999999999</v>
          </cell>
          <cell r="K191">
            <v>109.155</v>
          </cell>
          <cell r="L191">
            <v>139.416</v>
          </cell>
          <cell r="N191">
            <v>109.155</v>
          </cell>
          <cell r="O191">
            <v>139.416</v>
          </cell>
          <cell r="R191">
            <v>3.5116000000000001</v>
          </cell>
          <cell r="S191">
            <v>1.3587</v>
          </cell>
          <cell r="T191">
            <v>0.22470000000000001</v>
          </cell>
          <cell r="U191">
            <v>0.43880000000000002</v>
          </cell>
          <cell r="V191">
            <v>0.13800000000000001</v>
          </cell>
          <cell r="W191">
            <v>0.15509999999999999</v>
          </cell>
          <cell r="X191">
            <v>0.26750000000000002</v>
          </cell>
          <cell r="Y191">
            <v>6.0944000000000003</v>
          </cell>
          <cell r="AB191">
            <v>383.30900000000003</v>
          </cell>
          <cell r="AC191">
            <v>148.309</v>
          </cell>
          <cell r="AD191">
            <v>24.527000000000001</v>
          </cell>
          <cell r="AE191">
            <v>47.896999999999998</v>
          </cell>
          <cell r="AF191">
            <v>15.063000000000001</v>
          </cell>
          <cell r="AG191">
            <v>16.93</v>
          </cell>
          <cell r="AH191">
            <v>29.199000000000002</v>
          </cell>
          <cell r="AI191">
            <v>665.23400000000004</v>
          </cell>
          <cell r="AL191">
            <v>302.40899999999999</v>
          </cell>
          <cell r="AM191">
            <v>159.46700000000001</v>
          </cell>
          <cell r="AN191">
            <v>24.219000000000001</v>
          </cell>
          <cell r="AO191">
            <v>58.234000000000002</v>
          </cell>
          <cell r="AP191">
            <v>17.396999999999998</v>
          </cell>
          <cell r="AQ191">
            <v>20.298999999999999</v>
          </cell>
          <cell r="AR191">
            <v>26.535</v>
          </cell>
          <cell r="AS191">
            <v>608.55999999999995</v>
          </cell>
          <cell r="AU191">
            <v>0.95</v>
          </cell>
          <cell r="AX191">
            <v>287.28899999999999</v>
          </cell>
          <cell r="AY191">
            <v>151.494</v>
          </cell>
          <cell r="AZ191">
            <v>23.007999999999999</v>
          </cell>
          <cell r="BA191">
            <v>55.322000000000003</v>
          </cell>
          <cell r="BB191">
            <v>16.527000000000001</v>
          </cell>
          <cell r="BC191">
            <v>19.283999999999999</v>
          </cell>
          <cell r="BD191">
            <v>25.207999999999998</v>
          </cell>
          <cell r="BE191">
            <v>578.13200000000006</v>
          </cell>
          <cell r="BH191">
            <v>11.372</v>
          </cell>
          <cell r="BI191">
            <v>5.8209999999999997</v>
          </cell>
          <cell r="BJ191">
            <v>0.74399999999999999</v>
          </cell>
          <cell r="BK191">
            <v>1.8580000000000001</v>
          </cell>
          <cell r="BL191">
            <v>0.47799999999999998</v>
          </cell>
          <cell r="BM191">
            <v>0.56299999999999994</v>
          </cell>
          <cell r="BN191">
            <v>0.64900000000000002</v>
          </cell>
          <cell r="BO191">
            <v>21.484999999999999</v>
          </cell>
          <cell r="BR191">
            <v>20.062000000000001</v>
          </cell>
          <cell r="BS191">
            <v>14.601000000000001</v>
          </cell>
          <cell r="BT191">
            <v>2.4129999999999998</v>
          </cell>
          <cell r="BU191">
            <v>6.0410000000000004</v>
          </cell>
          <cell r="BV191">
            <v>2.0049999999999999</v>
          </cell>
          <cell r="BW191">
            <v>2.34</v>
          </cell>
          <cell r="BX191">
            <v>3.0590000000000002</v>
          </cell>
          <cell r="BY191">
            <v>50.521000000000001</v>
          </cell>
          <cell r="CA191">
            <v>3.6240000000000001</v>
          </cell>
          <cell r="CB191">
            <v>3.7290000000000001</v>
          </cell>
          <cell r="CD191">
            <v>85.165999999999997</v>
          </cell>
          <cell r="CE191">
            <v>87.305999999999997</v>
          </cell>
          <cell r="CF191">
            <v>85.619</v>
          </cell>
          <cell r="CH191">
            <v>0.35</v>
          </cell>
          <cell r="CI191">
            <v>-48.8</v>
          </cell>
          <cell r="CQ191" t="str">
            <v>PriceTableXTXNGL</v>
          </cell>
        </row>
        <row r="194">
          <cell r="B194" t="str">
            <v>72-10-148</v>
          </cell>
          <cell r="C194" t="str">
            <v>CEMI-GTH00165</v>
          </cell>
          <cell r="D194" t="str">
            <v>Blue Drake Woody N 3-5-7H CDP</v>
          </cell>
          <cell r="E194">
            <v>136.51300000000001</v>
          </cell>
          <cell r="F194">
            <v>158.24</v>
          </cell>
          <cell r="G194">
            <v>63.043999999999997</v>
          </cell>
          <cell r="H194">
            <v>68.715000000000003</v>
          </cell>
          <cell r="K194">
            <v>199.55700000000002</v>
          </cell>
          <cell r="L194">
            <v>226.95500000000001</v>
          </cell>
          <cell r="N194">
            <v>199.55700000000002</v>
          </cell>
          <cell r="O194">
            <v>226.95500000000001</v>
          </cell>
          <cell r="R194">
            <v>2.4005000000000001</v>
          </cell>
          <cell r="S194">
            <v>0.61629999999999996</v>
          </cell>
          <cell r="T194">
            <v>0.14119999999999999</v>
          </cell>
          <cell r="U194">
            <v>0.1535</v>
          </cell>
          <cell r="V194">
            <v>6.2300000000000001E-2</v>
          </cell>
          <cell r="W194">
            <v>4.2700000000000002E-2</v>
          </cell>
          <cell r="X194">
            <v>8.72E-2</v>
          </cell>
          <cell r="Y194">
            <v>3.5036999999999998</v>
          </cell>
          <cell r="AB194">
            <v>479.03699999999998</v>
          </cell>
          <cell r="AC194">
            <v>122.98699999999999</v>
          </cell>
          <cell r="AD194">
            <v>28.177</v>
          </cell>
          <cell r="AE194">
            <v>30.632000000000001</v>
          </cell>
          <cell r="AF194">
            <v>12.432</v>
          </cell>
          <cell r="AG194">
            <v>8.5210000000000008</v>
          </cell>
          <cell r="AH194">
            <v>17.401</v>
          </cell>
          <cell r="AI194">
            <v>699.1869999999999</v>
          </cell>
          <cell r="AL194">
            <v>377.93299999999999</v>
          </cell>
          <cell r="AM194">
            <v>132.24</v>
          </cell>
          <cell r="AN194">
            <v>27.824000000000002</v>
          </cell>
          <cell r="AO194">
            <v>37.243000000000002</v>
          </cell>
          <cell r="AP194">
            <v>14.358000000000001</v>
          </cell>
          <cell r="AQ194">
            <v>10.217000000000001</v>
          </cell>
          <cell r="AR194">
            <v>15.813000000000001</v>
          </cell>
          <cell r="AS194">
            <v>615.62799999999993</v>
          </cell>
          <cell r="AU194">
            <v>1</v>
          </cell>
          <cell r="AX194">
            <v>377.93299999999999</v>
          </cell>
          <cell r="AY194">
            <v>132.24</v>
          </cell>
          <cell r="AZ194">
            <v>27.824000000000002</v>
          </cell>
          <cell r="BA194">
            <v>37.243000000000002</v>
          </cell>
          <cell r="BB194">
            <v>14.358000000000001</v>
          </cell>
          <cell r="BC194">
            <v>10.217000000000001</v>
          </cell>
          <cell r="BD194">
            <v>15.813000000000001</v>
          </cell>
          <cell r="BE194">
            <v>615.62799999999993</v>
          </cell>
          <cell r="BH194">
            <v>14.212</v>
          </cell>
          <cell r="BI194">
            <v>4.827</v>
          </cell>
          <cell r="BJ194">
            <v>0.85499999999999998</v>
          </cell>
          <cell r="BK194">
            <v>1.1879999999999999</v>
          </cell>
          <cell r="BL194">
            <v>0.39500000000000002</v>
          </cell>
          <cell r="BM194">
            <v>0.28299999999999997</v>
          </cell>
          <cell r="BN194">
            <v>0.38700000000000001</v>
          </cell>
          <cell r="BO194">
            <v>22.147000000000002</v>
          </cell>
          <cell r="BR194">
            <v>25.071999999999999</v>
          </cell>
          <cell r="BS194">
            <v>12.108000000000001</v>
          </cell>
          <cell r="BT194">
            <v>2.7719999999999998</v>
          </cell>
          <cell r="BU194">
            <v>3.8639999999999999</v>
          </cell>
          <cell r="BV194">
            <v>1.655</v>
          </cell>
          <cell r="BW194">
            <v>1.1779999999999999</v>
          </cell>
          <cell r="BX194">
            <v>1.823</v>
          </cell>
          <cell r="BY194">
            <v>48.471999999999994</v>
          </cell>
          <cell r="CA194">
            <v>5.899</v>
          </cell>
          <cell r="CB194">
            <v>6.07</v>
          </cell>
          <cell r="CD194">
            <v>172.41300000000001</v>
          </cell>
          <cell r="CE194">
            <v>176.745</v>
          </cell>
          <cell r="CF194">
            <v>173.33</v>
          </cell>
          <cell r="CH194">
            <v>0.35</v>
          </cell>
          <cell r="CI194">
            <v>-79.430000000000007</v>
          </cell>
          <cell r="CQ194" t="str">
            <v>PriceTableXTXNGL</v>
          </cell>
        </row>
        <row r="195">
          <cell r="B195" t="str">
            <v>72-40-195</v>
          </cell>
          <cell r="C195" t="str">
            <v>CEMI-GTH00165</v>
          </cell>
          <cell r="D195" t="str">
            <v>Blue Drake Woody South</v>
          </cell>
          <cell r="E195">
            <v>350.13400000000001</v>
          </cell>
          <cell r="F195">
            <v>404.83199999999999</v>
          </cell>
          <cell r="G195">
            <v>161.696</v>
          </cell>
          <cell r="H195">
            <v>175.797</v>
          </cell>
          <cell r="K195">
            <v>511.83000000000004</v>
          </cell>
          <cell r="L195">
            <v>580.62900000000002</v>
          </cell>
          <cell r="N195">
            <v>511.83000000000004</v>
          </cell>
          <cell r="O195">
            <v>580.62900000000002</v>
          </cell>
          <cell r="R195">
            <v>2.4382999999999999</v>
          </cell>
          <cell r="S195">
            <v>0.60360000000000003</v>
          </cell>
          <cell r="T195">
            <v>0.13089999999999999</v>
          </cell>
          <cell r="U195">
            <v>0.14660000000000001</v>
          </cell>
          <cell r="V195">
            <v>5.45E-2</v>
          </cell>
          <cell r="W195">
            <v>3.8600000000000002E-2</v>
          </cell>
          <cell r="X195">
            <v>6.8500000000000005E-2</v>
          </cell>
          <cell r="Y195">
            <v>3.4809999999999999</v>
          </cell>
          <cell r="AB195">
            <v>1247.9949999999999</v>
          </cell>
          <cell r="AC195">
            <v>308.94099999999997</v>
          </cell>
          <cell r="AD195">
            <v>66.998999999999995</v>
          </cell>
          <cell r="AE195">
            <v>75.034000000000006</v>
          </cell>
          <cell r="AF195">
            <v>27.895</v>
          </cell>
          <cell r="AG195">
            <v>19.757000000000001</v>
          </cell>
          <cell r="AH195">
            <v>35.06</v>
          </cell>
          <cell r="AI195">
            <v>1781.681</v>
          </cell>
          <cell r="AL195">
            <v>984.59699999999998</v>
          </cell>
          <cell r="AM195">
            <v>332.185</v>
          </cell>
          <cell r="AN195">
            <v>66.159000000000006</v>
          </cell>
          <cell r="AO195">
            <v>91.227000000000004</v>
          </cell>
          <cell r="AP195">
            <v>32.216999999999999</v>
          </cell>
          <cell r="AQ195">
            <v>23.689</v>
          </cell>
          <cell r="AR195">
            <v>31.861000000000001</v>
          </cell>
          <cell r="AS195">
            <v>1561.9350000000004</v>
          </cell>
          <cell r="AU195">
            <v>1</v>
          </cell>
          <cell r="AX195">
            <v>984.59699999999998</v>
          </cell>
          <cell r="AY195">
            <v>332.185</v>
          </cell>
          <cell r="AZ195">
            <v>66.159000000000006</v>
          </cell>
          <cell r="BA195">
            <v>91.227000000000004</v>
          </cell>
          <cell r="BB195">
            <v>32.216999999999999</v>
          </cell>
          <cell r="BC195">
            <v>23.689</v>
          </cell>
          <cell r="BD195">
            <v>31.861000000000001</v>
          </cell>
          <cell r="BE195">
            <v>1561.9350000000004</v>
          </cell>
          <cell r="BH195">
            <v>37.026000000000003</v>
          </cell>
          <cell r="BI195">
            <v>12.127000000000001</v>
          </cell>
          <cell r="BJ195">
            <v>2.0329999999999999</v>
          </cell>
          <cell r="BK195">
            <v>2.91</v>
          </cell>
          <cell r="BL195">
            <v>0.88600000000000001</v>
          </cell>
          <cell r="BM195">
            <v>0.65700000000000003</v>
          </cell>
          <cell r="BN195">
            <v>0.77900000000000003</v>
          </cell>
          <cell r="BO195">
            <v>56.418000000000013</v>
          </cell>
          <cell r="BR195">
            <v>65.317999999999998</v>
          </cell>
          <cell r="BS195">
            <v>30.416</v>
          </cell>
          <cell r="BT195">
            <v>6.5910000000000002</v>
          </cell>
          <cell r="BU195">
            <v>9.4640000000000004</v>
          </cell>
          <cell r="BV195">
            <v>3.7130000000000001</v>
          </cell>
          <cell r="BW195">
            <v>2.7309999999999999</v>
          </cell>
          <cell r="BX195">
            <v>3.6720000000000002</v>
          </cell>
          <cell r="BY195">
            <v>121.90499999999997</v>
          </cell>
          <cell r="CA195">
            <v>15.093</v>
          </cell>
          <cell r="CB195">
            <v>15.53</v>
          </cell>
          <cell r="CD195">
            <v>443.19400000000007</v>
          </cell>
          <cell r="CE195">
            <v>454.33</v>
          </cell>
          <cell r="CF195">
            <v>445.553</v>
          </cell>
          <cell r="CH195">
            <v>0.35</v>
          </cell>
          <cell r="CI195">
            <v>-203.22</v>
          </cell>
          <cell r="CQ195" t="str">
            <v>PriceTableXTXNGL</v>
          </cell>
        </row>
        <row r="197">
          <cell r="B197" t="str">
            <v>72-40-231</v>
          </cell>
          <cell r="C197" t="str">
            <v>CEMI-GTH00174</v>
          </cell>
          <cell r="D197" t="str">
            <v>Winscott NW</v>
          </cell>
          <cell r="E197">
            <v>513.28599999999994</v>
          </cell>
          <cell r="F197">
            <v>590.96900000000005</v>
          </cell>
          <cell r="G197">
            <v>237.042</v>
          </cell>
          <cell r="H197">
            <v>256.62599999999998</v>
          </cell>
          <cell r="K197">
            <v>750.32799999999997</v>
          </cell>
          <cell r="L197">
            <v>847.59500000000003</v>
          </cell>
          <cell r="N197">
            <v>750.32799999999997</v>
          </cell>
          <cell r="O197">
            <v>847.59500000000003</v>
          </cell>
          <cell r="R197">
            <v>2.2543000000000002</v>
          </cell>
          <cell r="S197">
            <v>0.63800000000000001</v>
          </cell>
          <cell r="T197">
            <v>0.14130000000000001</v>
          </cell>
          <cell r="U197">
            <v>0.16889999999999999</v>
          </cell>
          <cell r="V197">
            <v>6.4299999999999996E-2</v>
          </cell>
          <cell r="W197">
            <v>4.5499999999999999E-2</v>
          </cell>
          <cell r="X197">
            <v>0.12839999999999999</v>
          </cell>
          <cell r="Y197">
            <v>3.4407000000000001</v>
          </cell>
          <cell r="AB197">
            <v>1691.4639999999999</v>
          </cell>
          <cell r="AC197">
            <v>478.709</v>
          </cell>
          <cell r="AD197">
            <v>106.021</v>
          </cell>
          <cell r="AE197">
            <v>126.73</v>
          </cell>
          <cell r="AF197">
            <v>48.246000000000002</v>
          </cell>
          <cell r="AG197">
            <v>34.14</v>
          </cell>
          <cell r="AH197">
            <v>96.341999999999999</v>
          </cell>
          <cell r="AI197">
            <v>2581.652</v>
          </cell>
          <cell r="AL197">
            <v>1334.4680000000001</v>
          </cell>
          <cell r="AM197">
            <v>514.726</v>
          </cell>
          <cell r="AN197">
            <v>104.691</v>
          </cell>
          <cell r="AO197">
            <v>154.08000000000001</v>
          </cell>
          <cell r="AP197">
            <v>55.72</v>
          </cell>
          <cell r="AQ197">
            <v>40.933999999999997</v>
          </cell>
          <cell r="AR197">
            <v>87.551000000000002</v>
          </cell>
          <cell r="AS197">
            <v>2292.17</v>
          </cell>
          <cell r="AU197">
            <v>1</v>
          </cell>
          <cell r="AX197">
            <v>1334.4680000000001</v>
          </cell>
          <cell r="AY197">
            <v>514.726</v>
          </cell>
          <cell r="AZ197">
            <v>104.691</v>
          </cell>
          <cell r="BA197">
            <v>154.08000000000001</v>
          </cell>
          <cell r="BB197">
            <v>55.72</v>
          </cell>
          <cell r="BC197">
            <v>40.933999999999997</v>
          </cell>
          <cell r="BD197">
            <v>87.551000000000002</v>
          </cell>
          <cell r="BE197">
            <v>2292.17</v>
          </cell>
          <cell r="BH197">
            <v>50.183999999999997</v>
          </cell>
          <cell r="BI197">
            <v>18.79</v>
          </cell>
          <cell r="BJ197">
            <v>3.2170000000000001</v>
          </cell>
          <cell r="BK197">
            <v>4.915</v>
          </cell>
          <cell r="BL197">
            <v>1.532</v>
          </cell>
          <cell r="BM197">
            <v>1.1359999999999999</v>
          </cell>
          <cell r="BN197">
            <v>2.141</v>
          </cell>
          <cell r="BO197">
            <v>81.914999999999992</v>
          </cell>
          <cell r="BR197">
            <v>88.528999999999996</v>
          </cell>
          <cell r="BS197">
            <v>47.13</v>
          </cell>
          <cell r="BT197">
            <v>10.43</v>
          </cell>
          <cell r="BU197">
            <v>15.984</v>
          </cell>
          <cell r="BV197">
            <v>6.423</v>
          </cell>
          <cell r="BW197">
            <v>4.718</v>
          </cell>
          <cell r="BX197">
            <v>10.092000000000001</v>
          </cell>
          <cell r="BY197">
            <v>183.30600000000001</v>
          </cell>
          <cell r="CA197">
            <v>22.032</v>
          </cell>
          <cell r="CB197">
            <v>22.67</v>
          </cell>
          <cell r="CD197">
            <v>641.61900000000003</v>
          </cell>
          <cell r="CE197">
            <v>657.74099999999999</v>
          </cell>
          <cell r="CF197">
            <v>645.03399999999999</v>
          </cell>
          <cell r="CH197">
            <v>0.35</v>
          </cell>
          <cell r="CI197">
            <v>-301.93</v>
          </cell>
          <cell r="CQ197" t="str">
            <v>PriceTableXTXNGL</v>
          </cell>
        </row>
        <row r="198">
          <cell r="B198" t="str">
            <v>81-10-176</v>
          </cell>
          <cell r="C198" t="str">
            <v>CEMI-GTH00174WS</v>
          </cell>
          <cell r="D198" t="str">
            <v>Hodges Wilkinson CDP</v>
          </cell>
          <cell r="E198">
            <v>7237.4359999999997</v>
          </cell>
          <cell r="F198">
            <v>7846.473</v>
          </cell>
          <cell r="G198">
            <v>3342.3420000000001</v>
          </cell>
          <cell r="H198">
            <v>3407.3049999999998</v>
          </cell>
          <cell r="K198">
            <v>10579.778</v>
          </cell>
          <cell r="L198">
            <v>11253.778</v>
          </cell>
          <cell r="N198">
            <v>10579.778</v>
          </cell>
          <cell r="O198">
            <v>11253.778</v>
          </cell>
          <cell r="R198">
            <v>1.7082999999999999</v>
          </cell>
          <cell r="S198">
            <v>0.28639999999999999</v>
          </cell>
          <cell r="T198">
            <v>5.1900000000000002E-2</v>
          </cell>
          <cell r="U198">
            <v>5.67E-2</v>
          </cell>
          <cell r="V198">
            <v>1.7500000000000002E-2</v>
          </cell>
          <cell r="W198">
            <v>9.1000000000000004E-3</v>
          </cell>
          <cell r="X198">
            <v>1.4E-2</v>
          </cell>
          <cell r="Y198">
            <v>2.1438999999999999</v>
          </cell>
          <cell r="AB198">
            <v>18073.435000000001</v>
          </cell>
          <cell r="AC198">
            <v>3030.0479999999998</v>
          </cell>
          <cell r="AD198">
            <v>549.09</v>
          </cell>
          <cell r="AE198">
            <v>599.87300000000005</v>
          </cell>
          <cell r="AF198">
            <v>185.14599999999999</v>
          </cell>
          <cell r="AG198">
            <v>96.275999999999996</v>
          </cell>
          <cell r="AH198">
            <v>148.11699999999999</v>
          </cell>
          <cell r="AI198">
            <v>22681.985000000001</v>
          </cell>
          <cell r="AL198">
            <v>14258.906000000001</v>
          </cell>
          <cell r="AM198">
            <v>3258.0210000000002</v>
          </cell>
          <cell r="AN198">
            <v>542.20399999999995</v>
          </cell>
          <cell r="AO198">
            <v>729.33199999999999</v>
          </cell>
          <cell r="AP198">
            <v>213.82900000000001</v>
          </cell>
          <cell r="AQ198">
            <v>115.435</v>
          </cell>
          <cell r="AR198">
            <v>134.602</v>
          </cell>
          <cell r="AS198">
            <v>19252.329000000002</v>
          </cell>
          <cell r="AU198">
            <v>1</v>
          </cell>
          <cell r="AX198">
            <v>14258.906000000001</v>
          </cell>
          <cell r="AY198">
            <v>3258.0210000000002</v>
          </cell>
          <cell r="AZ198">
            <v>542.20399999999995</v>
          </cell>
          <cell r="BA198">
            <v>729.33199999999999</v>
          </cell>
          <cell r="BB198">
            <v>213.82900000000001</v>
          </cell>
          <cell r="BC198">
            <v>115.435</v>
          </cell>
          <cell r="BD198">
            <v>134.602</v>
          </cell>
          <cell r="BE198">
            <v>19252.329000000002</v>
          </cell>
          <cell r="BH198">
            <v>536.21600000000001</v>
          </cell>
          <cell r="BI198">
            <v>118.935</v>
          </cell>
          <cell r="BJ198">
            <v>16.664000000000001</v>
          </cell>
          <cell r="BK198">
            <v>23.265999999999998</v>
          </cell>
          <cell r="BL198">
            <v>5.88</v>
          </cell>
          <cell r="BM198">
            <v>3.2029999999999998</v>
          </cell>
          <cell r="BN198">
            <v>3.2919999999999998</v>
          </cell>
          <cell r="BO198">
            <v>707.45600000000002</v>
          </cell>
          <cell r="BR198">
            <v>945.93600000000004</v>
          </cell>
          <cell r="BS198">
            <v>298.31400000000002</v>
          </cell>
          <cell r="BT198">
            <v>54.02</v>
          </cell>
          <cell r="BU198">
            <v>75.661000000000001</v>
          </cell>
          <cell r="BV198">
            <v>24.646999999999998</v>
          </cell>
          <cell r="BW198">
            <v>13.305999999999999</v>
          </cell>
          <cell r="BX198">
            <v>15.515000000000001</v>
          </cell>
          <cell r="BY198">
            <v>1427.3990000000001</v>
          </cell>
          <cell r="CA198">
            <v>292.529</v>
          </cell>
          <cell r="CB198">
            <v>301.00299999999999</v>
          </cell>
          <cell r="CD198">
            <v>9525.3760000000002</v>
          </cell>
          <cell r="CE198">
            <v>9764.7199999999993</v>
          </cell>
          <cell r="CF198">
            <v>9576.0709999999999</v>
          </cell>
          <cell r="CH198">
            <v>0.35</v>
          </cell>
          <cell r="CI198">
            <v>-4008.78</v>
          </cell>
          <cell r="CQ198" t="str">
            <v>PriceTableXTXNGL</v>
          </cell>
        </row>
        <row r="199">
          <cell r="B199" t="str">
            <v>81-10-183</v>
          </cell>
          <cell r="C199" t="str">
            <v>CEMI-GTH00174WS</v>
          </cell>
          <cell r="D199" t="str">
            <v>Four 7s CDP</v>
          </cell>
          <cell r="E199">
            <v>6458.9669999999996</v>
          </cell>
          <cell r="F199">
            <v>7682.2759999999998</v>
          </cell>
          <cell r="G199">
            <v>2982.835</v>
          </cell>
          <cell r="H199">
            <v>3336.0030000000002</v>
          </cell>
          <cell r="K199">
            <v>9441.8019999999997</v>
          </cell>
          <cell r="L199">
            <v>11018.279</v>
          </cell>
          <cell r="N199">
            <v>9441.8019999999997</v>
          </cell>
          <cell r="O199">
            <v>11018.279</v>
          </cell>
          <cell r="R199">
            <v>2.6238000000000001</v>
          </cell>
          <cell r="S199">
            <v>0.76929999999999998</v>
          </cell>
          <cell r="T199">
            <v>0.22109999999999999</v>
          </cell>
          <cell r="U199">
            <v>0.15809999999999999</v>
          </cell>
          <cell r="V199">
            <v>8.2199999999999995E-2</v>
          </cell>
          <cell r="W199">
            <v>6.5299999999999997E-2</v>
          </cell>
          <cell r="X199">
            <v>0.1225</v>
          </cell>
          <cell r="Y199">
            <v>4.0423</v>
          </cell>
          <cell r="AB199">
            <v>24773.4</v>
          </cell>
          <cell r="AC199">
            <v>7263.5780000000004</v>
          </cell>
          <cell r="AD199">
            <v>2087.5819999999999</v>
          </cell>
          <cell r="AE199">
            <v>1492.749</v>
          </cell>
          <cell r="AF199">
            <v>776.11599999999999</v>
          </cell>
          <cell r="AG199">
            <v>616.54999999999995</v>
          </cell>
          <cell r="AH199">
            <v>1156.6210000000001</v>
          </cell>
          <cell r="AI199">
            <v>38166.596000000012</v>
          </cell>
          <cell r="AL199">
            <v>19544.795999999998</v>
          </cell>
          <cell r="AM199">
            <v>7810.0709999999999</v>
          </cell>
          <cell r="AN199">
            <v>2061.4009999999998</v>
          </cell>
          <cell r="AO199">
            <v>1814.9010000000001</v>
          </cell>
          <cell r="AP199">
            <v>896.35299999999995</v>
          </cell>
          <cell r="AQ199">
            <v>739.24199999999996</v>
          </cell>
          <cell r="AR199">
            <v>1051.087</v>
          </cell>
          <cell r="AS199">
            <v>33917.850999999995</v>
          </cell>
          <cell r="AU199">
            <v>1</v>
          </cell>
          <cell r="AX199">
            <v>19544.795999999998</v>
          </cell>
          <cell r="AY199">
            <v>7810.0709999999999</v>
          </cell>
          <cell r="AZ199">
            <v>2061.4009999999998</v>
          </cell>
          <cell r="BA199">
            <v>1814.9010000000001</v>
          </cell>
          <cell r="BB199">
            <v>896.35299999999995</v>
          </cell>
          <cell r="BC199">
            <v>739.24199999999996</v>
          </cell>
          <cell r="BD199">
            <v>1051.087</v>
          </cell>
          <cell r="BE199">
            <v>33917.850999999995</v>
          </cell>
          <cell r="BH199">
            <v>734.99599999999998</v>
          </cell>
          <cell r="BI199">
            <v>285.10899999999998</v>
          </cell>
          <cell r="BJ199">
            <v>63.353000000000002</v>
          </cell>
          <cell r="BK199">
            <v>57.896999999999998</v>
          </cell>
          <cell r="BL199">
            <v>24.65</v>
          </cell>
          <cell r="BM199">
            <v>20.51</v>
          </cell>
          <cell r="BN199">
            <v>25.706</v>
          </cell>
          <cell r="BO199">
            <v>1212.221</v>
          </cell>
          <cell r="BR199">
            <v>1296.6020000000001</v>
          </cell>
          <cell r="BS199">
            <v>715.11400000000003</v>
          </cell>
          <cell r="BT199">
            <v>205.37700000000001</v>
          </cell>
          <cell r="BU199">
            <v>188.27799999999999</v>
          </cell>
          <cell r="BV199">
            <v>103.318</v>
          </cell>
          <cell r="BW199">
            <v>85.209000000000003</v>
          </cell>
          <cell r="BX199">
            <v>121.154</v>
          </cell>
          <cell r="BY199">
            <v>2715.0520000000001</v>
          </cell>
          <cell r="CA199">
            <v>286.40699999999998</v>
          </cell>
          <cell r="CB199">
            <v>294.70400000000001</v>
          </cell>
          <cell r="CD199">
            <v>8008.523000000001</v>
          </cell>
          <cell r="CE199">
            <v>8209.7530000000006</v>
          </cell>
          <cell r="CF199">
            <v>8051.1450000000004</v>
          </cell>
          <cell r="CH199">
            <v>0.35</v>
          </cell>
          <cell r="CI199">
            <v>-3924.89</v>
          </cell>
          <cell r="CQ199" t="str">
            <v>PriceTableXTXNGL</v>
          </cell>
        </row>
        <row r="200">
          <cell r="B200" t="str">
            <v>81-10-214</v>
          </cell>
          <cell r="C200" t="str">
            <v>CEMI-GTH00174WS</v>
          </cell>
          <cell r="D200" t="str">
            <v>Four 7's #2 CDP</v>
          </cell>
          <cell r="E200">
            <v>6643.4</v>
          </cell>
          <cell r="F200">
            <v>7901.66</v>
          </cell>
          <cell r="G200">
            <v>3068.009</v>
          </cell>
          <cell r="H200">
            <v>3431.27</v>
          </cell>
          <cell r="K200">
            <v>9711.4089999999997</v>
          </cell>
          <cell r="L200">
            <v>11332.93</v>
          </cell>
          <cell r="N200">
            <v>9711.4089999999997</v>
          </cell>
          <cell r="O200">
            <v>11332.93</v>
          </cell>
          <cell r="R200">
            <v>2.6238000000000001</v>
          </cell>
          <cell r="S200">
            <v>0.76929999999999998</v>
          </cell>
          <cell r="T200">
            <v>0.22109999999999999</v>
          </cell>
          <cell r="U200">
            <v>0.15809999999999999</v>
          </cell>
          <cell r="V200">
            <v>8.2199999999999995E-2</v>
          </cell>
          <cell r="W200">
            <v>6.5299999999999997E-2</v>
          </cell>
          <cell r="X200">
            <v>0.1225</v>
          </cell>
          <cell r="Y200">
            <v>4.0423</v>
          </cell>
          <cell r="AB200">
            <v>25480.794999999998</v>
          </cell>
          <cell r="AC200">
            <v>7470.9870000000001</v>
          </cell>
          <cell r="AD200">
            <v>2147.1930000000002</v>
          </cell>
          <cell r="AE200">
            <v>1535.374</v>
          </cell>
          <cell r="AF200">
            <v>798.27800000000002</v>
          </cell>
          <cell r="AG200">
            <v>634.15499999999997</v>
          </cell>
          <cell r="AH200">
            <v>1189.6479999999999</v>
          </cell>
          <cell r="AI200">
            <v>39256.43</v>
          </cell>
          <cell r="AL200">
            <v>20102.89</v>
          </cell>
          <cell r="AM200">
            <v>8033.085</v>
          </cell>
          <cell r="AN200">
            <v>2120.2649999999999</v>
          </cell>
          <cell r="AO200">
            <v>1866.7249999999999</v>
          </cell>
          <cell r="AP200">
            <v>921.94799999999998</v>
          </cell>
          <cell r="AQ200">
            <v>760.35</v>
          </cell>
          <cell r="AR200">
            <v>1081.1010000000001</v>
          </cell>
          <cell r="AS200">
            <v>34886.363999999994</v>
          </cell>
          <cell r="AU200">
            <v>1</v>
          </cell>
          <cell r="AX200">
            <v>20102.89</v>
          </cell>
          <cell r="AY200">
            <v>8033.085</v>
          </cell>
          <cell r="AZ200">
            <v>2120.2649999999999</v>
          </cell>
          <cell r="BA200">
            <v>1866.7249999999999</v>
          </cell>
          <cell r="BB200">
            <v>921.94799999999998</v>
          </cell>
          <cell r="BC200">
            <v>760.35</v>
          </cell>
          <cell r="BD200">
            <v>1081.1010000000001</v>
          </cell>
          <cell r="BE200">
            <v>34886.363999999994</v>
          </cell>
          <cell r="BH200">
            <v>755.98299999999995</v>
          </cell>
          <cell r="BI200">
            <v>293.25</v>
          </cell>
          <cell r="BJ200">
            <v>65.162999999999997</v>
          </cell>
          <cell r="BK200">
            <v>59.55</v>
          </cell>
          <cell r="BL200">
            <v>25.353999999999999</v>
          </cell>
          <cell r="BM200">
            <v>21.096</v>
          </cell>
          <cell r="BN200">
            <v>26.44</v>
          </cell>
          <cell r="BO200">
            <v>1246.836</v>
          </cell>
          <cell r="BR200">
            <v>1333.626</v>
          </cell>
          <cell r="BS200">
            <v>735.53300000000002</v>
          </cell>
          <cell r="BT200">
            <v>211.24199999999999</v>
          </cell>
          <cell r="BU200">
            <v>193.654</v>
          </cell>
          <cell r="BV200">
            <v>106.268</v>
          </cell>
          <cell r="BW200">
            <v>87.641999999999996</v>
          </cell>
          <cell r="BX200">
            <v>124.613</v>
          </cell>
          <cell r="BY200">
            <v>2792.578</v>
          </cell>
          <cell r="CA200">
            <v>294.58600000000001</v>
          </cell>
          <cell r="CB200">
            <v>303.12</v>
          </cell>
          <cell r="CD200">
            <v>8237.232</v>
          </cell>
          <cell r="CE200">
            <v>8444.2090000000007</v>
          </cell>
          <cell r="CF200">
            <v>8281.0720000000001</v>
          </cell>
          <cell r="CH200">
            <v>0.35</v>
          </cell>
          <cell r="CI200">
            <v>-4036.97</v>
          </cell>
          <cell r="CQ200" t="str">
            <v>PriceTableXTXNGL</v>
          </cell>
        </row>
        <row r="201">
          <cell r="B201" t="str">
            <v>81-10-349</v>
          </cell>
          <cell r="C201" t="str">
            <v>CEMI-GTH00174WS</v>
          </cell>
          <cell r="D201" t="str">
            <v>Campfire Marys Creek B CDP</v>
          </cell>
          <cell r="E201">
            <v>411.34800000000001</v>
          </cell>
          <cell r="F201">
            <v>491.55</v>
          </cell>
          <cell r="G201">
            <v>189.96600000000001</v>
          </cell>
          <cell r="H201">
            <v>213.45400000000001</v>
          </cell>
          <cell r="K201">
            <v>601.31400000000008</v>
          </cell>
          <cell r="L201">
            <v>705.00400000000002</v>
          </cell>
          <cell r="N201">
            <v>601.31400000000008</v>
          </cell>
          <cell r="O201">
            <v>705.00400000000002</v>
          </cell>
          <cell r="R201">
            <v>2.6941999999999999</v>
          </cell>
          <cell r="S201">
            <v>0.78649999999999998</v>
          </cell>
          <cell r="T201">
            <v>0.2137</v>
          </cell>
          <cell r="U201">
            <v>0.16600000000000001</v>
          </cell>
          <cell r="V201">
            <v>7.5700000000000003E-2</v>
          </cell>
          <cell r="W201">
            <v>5.57E-2</v>
          </cell>
          <cell r="X201">
            <v>0.21920000000000001</v>
          </cell>
          <cell r="Y201">
            <v>4.2110000000000003</v>
          </cell>
          <cell r="AB201">
            <v>1620.06</v>
          </cell>
          <cell r="AC201">
            <v>472.93299999999999</v>
          </cell>
          <cell r="AD201">
            <v>128.501</v>
          </cell>
          <cell r="AE201">
            <v>99.817999999999998</v>
          </cell>
          <cell r="AF201">
            <v>45.518999999999998</v>
          </cell>
          <cell r="AG201">
            <v>33.493000000000002</v>
          </cell>
          <cell r="AH201">
            <v>131.80799999999999</v>
          </cell>
          <cell r="AI201">
            <v>2532.1320000000001</v>
          </cell>
          <cell r="AL201">
            <v>1278.135</v>
          </cell>
          <cell r="AM201">
            <v>508.51499999999999</v>
          </cell>
          <cell r="AN201">
            <v>126.889</v>
          </cell>
          <cell r="AO201">
            <v>121.36</v>
          </cell>
          <cell r="AP201">
            <v>52.570999999999998</v>
          </cell>
          <cell r="AQ201">
            <v>40.158000000000001</v>
          </cell>
          <cell r="AR201">
            <v>119.78100000000001</v>
          </cell>
          <cell r="AS201">
            <v>2247.4089999999997</v>
          </cell>
          <cell r="AU201">
            <v>1</v>
          </cell>
          <cell r="AX201">
            <v>1278.135</v>
          </cell>
          <cell r="AY201">
            <v>508.51499999999999</v>
          </cell>
          <cell r="AZ201">
            <v>126.889</v>
          </cell>
          <cell r="BA201">
            <v>121.36</v>
          </cell>
          <cell r="BB201">
            <v>52.570999999999998</v>
          </cell>
          <cell r="BC201">
            <v>40.158000000000001</v>
          </cell>
          <cell r="BD201">
            <v>119.78100000000001</v>
          </cell>
          <cell r="BE201">
            <v>2247.4089999999997</v>
          </cell>
          <cell r="BH201">
            <v>48.064999999999998</v>
          </cell>
          <cell r="BI201">
            <v>18.562999999999999</v>
          </cell>
          <cell r="BJ201">
            <v>3.9</v>
          </cell>
          <cell r="BK201">
            <v>3.871</v>
          </cell>
          <cell r="BL201">
            <v>1.446</v>
          </cell>
          <cell r="BM201">
            <v>1.1140000000000001</v>
          </cell>
          <cell r="BN201">
            <v>2.9289999999999998</v>
          </cell>
          <cell r="BO201">
            <v>79.888000000000005</v>
          </cell>
          <cell r="BR201">
            <v>84.790999999999997</v>
          </cell>
          <cell r="BS201">
            <v>46.561</v>
          </cell>
          <cell r="BT201">
            <v>12.641999999999999</v>
          </cell>
          <cell r="BU201">
            <v>12.59</v>
          </cell>
          <cell r="BV201">
            <v>6.06</v>
          </cell>
          <cell r="BW201">
            <v>4.6289999999999996</v>
          </cell>
          <cell r="BX201">
            <v>13.807</v>
          </cell>
          <cell r="BY201">
            <v>181.07999999999998</v>
          </cell>
          <cell r="CA201">
            <v>18.326000000000001</v>
          </cell>
          <cell r="CB201">
            <v>18.856999999999999</v>
          </cell>
          <cell r="CD201">
            <v>505.06700000000001</v>
          </cell>
          <cell r="CE201">
            <v>517.75800000000004</v>
          </cell>
          <cell r="CF201">
            <v>507.755</v>
          </cell>
          <cell r="CH201">
            <v>0.35</v>
          </cell>
          <cell r="CI201">
            <v>-251.13</v>
          </cell>
          <cell r="CQ201" t="str">
            <v>PriceTableXTXNGL</v>
          </cell>
        </row>
        <row r="202">
          <cell r="B202" t="str">
            <v>81-40-080</v>
          </cell>
          <cell r="C202" t="str">
            <v>CEMI-GTH00174WS</v>
          </cell>
          <cell r="D202" t="str">
            <v>Mary's Creek 1H</v>
          </cell>
          <cell r="E202">
            <v>123.42100000000001</v>
          </cell>
          <cell r="F202">
            <v>145.99600000000001</v>
          </cell>
          <cell r="G202">
            <v>56.997</v>
          </cell>
          <cell r="H202">
            <v>63.398000000000003</v>
          </cell>
          <cell r="K202">
            <v>180.41800000000001</v>
          </cell>
          <cell r="L202">
            <v>209.39400000000001</v>
          </cell>
          <cell r="N202">
            <v>180.41800000000001</v>
          </cell>
          <cell r="O202">
            <v>209.39400000000001</v>
          </cell>
          <cell r="R202">
            <v>2.6183999999999998</v>
          </cell>
          <cell r="S202">
            <v>0.74250000000000005</v>
          </cell>
          <cell r="T202">
            <v>0.19869999999999999</v>
          </cell>
          <cell r="U202">
            <v>0.15490000000000001</v>
          </cell>
          <cell r="V202">
            <v>7.1099999999999997E-2</v>
          </cell>
          <cell r="W202">
            <v>5.3800000000000001E-2</v>
          </cell>
          <cell r="X202">
            <v>0.18840000000000001</v>
          </cell>
          <cell r="Y202">
            <v>4.0278</v>
          </cell>
          <cell r="AB202">
            <v>472.40600000000001</v>
          </cell>
          <cell r="AC202">
            <v>133.96</v>
          </cell>
          <cell r="AD202">
            <v>35.848999999999997</v>
          </cell>
          <cell r="AE202">
            <v>27.946999999999999</v>
          </cell>
          <cell r="AF202">
            <v>12.827999999999999</v>
          </cell>
          <cell r="AG202">
            <v>9.7059999999999995</v>
          </cell>
          <cell r="AH202">
            <v>33.991</v>
          </cell>
          <cell r="AI202">
            <v>726.68700000000001</v>
          </cell>
          <cell r="AL202">
            <v>372.70100000000002</v>
          </cell>
          <cell r="AM202">
            <v>144.03899999999999</v>
          </cell>
          <cell r="AN202">
            <v>35.399000000000001</v>
          </cell>
          <cell r="AO202">
            <v>33.978000000000002</v>
          </cell>
          <cell r="AP202">
            <v>14.815</v>
          </cell>
          <cell r="AQ202">
            <v>11.637</v>
          </cell>
          <cell r="AR202">
            <v>30.89</v>
          </cell>
          <cell r="AS202">
            <v>643.45899999999995</v>
          </cell>
          <cell r="AU202">
            <v>1</v>
          </cell>
          <cell r="AX202">
            <v>372.70100000000002</v>
          </cell>
          <cell r="AY202">
            <v>144.03899999999999</v>
          </cell>
          <cell r="AZ202">
            <v>35.399000000000001</v>
          </cell>
          <cell r="BA202">
            <v>33.978000000000002</v>
          </cell>
          <cell r="BB202">
            <v>14.815</v>
          </cell>
          <cell r="BC202">
            <v>11.637</v>
          </cell>
          <cell r="BD202">
            <v>30.89</v>
          </cell>
          <cell r="BE202">
            <v>643.45899999999995</v>
          </cell>
          <cell r="BH202">
            <v>14.016</v>
          </cell>
          <cell r="BI202">
            <v>5.258</v>
          </cell>
          <cell r="BJ202">
            <v>1.0880000000000001</v>
          </cell>
          <cell r="BK202">
            <v>1.0840000000000001</v>
          </cell>
          <cell r="BL202">
            <v>0.40699999999999997</v>
          </cell>
          <cell r="BM202">
            <v>0.32300000000000001</v>
          </cell>
          <cell r="BN202">
            <v>0.755</v>
          </cell>
          <cell r="BO202">
            <v>22.931000000000001</v>
          </cell>
          <cell r="BR202">
            <v>24.725000000000001</v>
          </cell>
          <cell r="BS202">
            <v>13.189</v>
          </cell>
          <cell r="BT202">
            <v>3.5270000000000001</v>
          </cell>
          <cell r="BU202">
            <v>3.5249999999999999</v>
          </cell>
          <cell r="BV202">
            <v>1.708</v>
          </cell>
          <cell r="BW202">
            <v>1.341</v>
          </cell>
          <cell r="BX202">
            <v>3.5609999999999999</v>
          </cell>
          <cell r="BY202">
            <v>51.576000000000001</v>
          </cell>
          <cell r="CA202">
            <v>5.4429999999999996</v>
          </cell>
          <cell r="CB202">
            <v>5.601</v>
          </cell>
          <cell r="CD202">
            <v>152.21700000000001</v>
          </cell>
          <cell r="CE202">
            <v>156.042</v>
          </cell>
          <cell r="CF202">
            <v>153.02699999999999</v>
          </cell>
          <cell r="CH202">
            <v>0.35</v>
          </cell>
          <cell r="CI202">
            <v>-74.59</v>
          </cell>
          <cell r="CQ202" t="str">
            <v>PriceTableXTXNGL</v>
          </cell>
        </row>
        <row r="203">
          <cell r="B203" t="str">
            <v>81-40-085</v>
          </cell>
          <cell r="C203" t="str">
            <v>CEMI-GTH00174WS</v>
          </cell>
          <cell r="D203" t="str">
            <v>Mary's Creek 3H</v>
          </cell>
          <cell r="E203">
            <v>63.670999999999999</v>
          </cell>
          <cell r="F203">
            <v>74.233000000000004</v>
          </cell>
          <cell r="G203">
            <v>29.404</v>
          </cell>
          <cell r="H203">
            <v>32.234999999999999</v>
          </cell>
          <cell r="K203">
            <v>93.075000000000003</v>
          </cell>
          <cell r="L203">
            <v>106.468</v>
          </cell>
          <cell r="N203">
            <v>93.075000000000003</v>
          </cell>
          <cell r="O203">
            <v>106.468</v>
          </cell>
          <cell r="R203">
            <v>2.5127000000000002</v>
          </cell>
          <cell r="S203">
            <v>0.64880000000000004</v>
          </cell>
          <cell r="T203">
            <v>0.15390000000000001</v>
          </cell>
          <cell r="U203">
            <v>0.126</v>
          </cell>
          <cell r="V203">
            <v>0.05</v>
          </cell>
          <cell r="W203">
            <v>3.49E-2</v>
          </cell>
          <cell r="X203">
            <v>0.15290000000000001</v>
          </cell>
          <cell r="Y203">
            <v>3.6791999999999998</v>
          </cell>
          <cell r="AB203">
            <v>233.87</v>
          </cell>
          <cell r="AC203">
            <v>60.387</v>
          </cell>
          <cell r="AD203">
            <v>14.324</v>
          </cell>
          <cell r="AE203">
            <v>11.727</v>
          </cell>
          <cell r="AF203">
            <v>4.6539999999999999</v>
          </cell>
          <cell r="AG203">
            <v>3.2480000000000002</v>
          </cell>
          <cell r="AH203">
            <v>14.231</v>
          </cell>
          <cell r="AI203">
            <v>342.44099999999997</v>
          </cell>
          <cell r="AL203">
            <v>184.51</v>
          </cell>
          <cell r="AM203">
            <v>64.930000000000007</v>
          </cell>
          <cell r="AN203">
            <v>14.144</v>
          </cell>
          <cell r="AO203">
            <v>14.257999999999999</v>
          </cell>
          <cell r="AP203">
            <v>5.375</v>
          </cell>
          <cell r="AQ203">
            <v>3.8940000000000001</v>
          </cell>
          <cell r="AR203">
            <v>12.933</v>
          </cell>
          <cell r="AS203">
            <v>300.04399999999998</v>
          </cell>
          <cell r="AU203">
            <v>1</v>
          </cell>
          <cell r="AX203">
            <v>184.51</v>
          </cell>
          <cell r="AY203">
            <v>64.930000000000007</v>
          </cell>
          <cell r="AZ203">
            <v>14.144</v>
          </cell>
          <cell r="BA203">
            <v>14.257999999999999</v>
          </cell>
          <cell r="BB203">
            <v>5.375</v>
          </cell>
          <cell r="BC203">
            <v>3.8940000000000001</v>
          </cell>
          <cell r="BD203">
            <v>12.933</v>
          </cell>
          <cell r="BE203">
            <v>300.04399999999998</v>
          </cell>
          <cell r="BH203">
            <v>6.9390000000000001</v>
          </cell>
          <cell r="BI203">
            <v>2.37</v>
          </cell>
          <cell r="BJ203">
            <v>0.435</v>
          </cell>
          <cell r="BK203">
            <v>0.45500000000000002</v>
          </cell>
          <cell r="BL203">
            <v>0.14799999999999999</v>
          </cell>
          <cell r="BM203">
            <v>0.108</v>
          </cell>
          <cell r="BN203">
            <v>0.316</v>
          </cell>
          <cell r="BO203">
            <v>10.771000000000003</v>
          </cell>
          <cell r="BR203">
            <v>12.24</v>
          </cell>
          <cell r="BS203">
            <v>5.9450000000000003</v>
          </cell>
          <cell r="BT203">
            <v>1.409</v>
          </cell>
          <cell r="BU203">
            <v>1.4790000000000001</v>
          </cell>
          <cell r="BV203">
            <v>0.62</v>
          </cell>
          <cell r="BW203">
            <v>0.44900000000000001</v>
          </cell>
          <cell r="BX203">
            <v>1.4910000000000001</v>
          </cell>
          <cell r="BY203">
            <v>23.633000000000003</v>
          </cell>
          <cell r="CA203">
            <v>2.7679999999999998</v>
          </cell>
          <cell r="CB203">
            <v>2.8479999999999999</v>
          </cell>
          <cell r="CD203">
            <v>79.987000000000009</v>
          </cell>
          <cell r="CE203">
            <v>81.997</v>
          </cell>
          <cell r="CF203">
            <v>80.412999999999997</v>
          </cell>
          <cell r="CH203">
            <v>0.35</v>
          </cell>
          <cell r="CI203">
            <v>-37.93</v>
          </cell>
          <cell r="CQ203" t="str">
            <v>PriceTableXTXNGL</v>
          </cell>
        </row>
        <row r="204">
          <cell r="B204" t="str">
            <v>81-40-139</v>
          </cell>
          <cell r="C204" t="str">
            <v>CEMI-GTH00174WS</v>
          </cell>
          <cell r="D204" t="str">
            <v>Mary's  Creek 5H</v>
          </cell>
          <cell r="E204">
            <v>43.350999999999999</v>
          </cell>
          <cell r="F204">
            <v>51.655000000000001</v>
          </cell>
          <cell r="G204">
            <v>20.02</v>
          </cell>
          <cell r="H204">
            <v>22.431000000000001</v>
          </cell>
          <cell r="K204">
            <v>63.370999999999995</v>
          </cell>
          <cell r="L204">
            <v>74.085999999999999</v>
          </cell>
          <cell r="N204">
            <v>63.370999999999995</v>
          </cell>
          <cell r="O204">
            <v>74.085999999999999</v>
          </cell>
          <cell r="R204">
            <v>2.6368</v>
          </cell>
          <cell r="S204">
            <v>0.73919999999999997</v>
          </cell>
          <cell r="T204">
            <v>0.20169999999999999</v>
          </cell>
          <cell r="U204">
            <v>0.14549999999999999</v>
          </cell>
          <cell r="V204">
            <v>7.2599999999999998E-2</v>
          </cell>
          <cell r="W204">
            <v>5.7700000000000001E-2</v>
          </cell>
          <cell r="X204">
            <v>0.20569999999999999</v>
          </cell>
          <cell r="Y204">
            <v>4.0591999999999997</v>
          </cell>
          <cell r="AB204">
            <v>167.09700000000001</v>
          </cell>
          <cell r="AC204">
            <v>46.844000000000001</v>
          </cell>
          <cell r="AD204">
            <v>12.782</v>
          </cell>
          <cell r="AE204">
            <v>9.2200000000000006</v>
          </cell>
          <cell r="AF204">
            <v>4.601</v>
          </cell>
          <cell r="AG204">
            <v>3.657</v>
          </cell>
          <cell r="AH204">
            <v>13.035</v>
          </cell>
          <cell r="AI204">
            <v>257.23600000000005</v>
          </cell>
          <cell r="AL204">
            <v>131.83000000000001</v>
          </cell>
          <cell r="AM204">
            <v>50.368000000000002</v>
          </cell>
          <cell r="AN204">
            <v>12.622</v>
          </cell>
          <cell r="AO204">
            <v>11.21</v>
          </cell>
          <cell r="AP204">
            <v>5.3140000000000001</v>
          </cell>
          <cell r="AQ204">
            <v>4.3849999999999998</v>
          </cell>
          <cell r="AR204">
            <v>11.846</v>
          </cell>
          <cell r="AS204">
            <v>227.57499999999999</v>
          </cell>
          <cell r="AU204">
            <v>1</v>
          </cell>
          <cell r="AX204">
            <v>131.83000000000001</v>
          </cell>
          <cell r="AY204">
            <v>50.368000000000002</v>
          </cell>
          <cell r="AZ204">
            <v>12.622</v>
          </cell>
          <cell r="BA204">
            <v>11.21</v>
          </cell>
          <cell r="BB204">
            <v>5.3140000000000001</v>
          </cell>
          <cell r="BC204">
            <v>4.3849999999999998</v>
          </cell>
          <cell r="BD204">
            <v>11.846</v>
          </cell>
          <cell r="BE204">
            <v>227.57499999999999</v>
          </cell>
          <cell r="BH204">
            <v>4.9580000000000002</v>
          </cell>
          <cell r="BI204">
            <v>1.839</v>
          </cell>
          <cell r="BJ204">
            <v>0.38800000000000001</v>
          </cell>
          <cell r="BK204">
            <v>0.35799999999999998</v>
          </cell>
          <cell r="BL204">
            <v>0.14599999999999999</v>
          </cell>
          <cell r="BM204">
            <v>0.122</v>
          </cell>
          <cell r="BN204">
            <v>0.28999999999999998</v>
          </cell>
          <cell r="BO204">
            <v>8.1009999999999991</v>
          </cell>
          <cell r="BR204">
            <v>8.7460000000000004</v>
          </cell>
          <cell r="BS204">
            <v>4.6120000000000001</v>
          </cell>
          <cell r="BT204">
            <v>1.258</v>
          </cell>
          <cell r="BU204">
            <v>1.163</v>
          </cell>
          <cell r="BV204">
            <v>0.61299999999999999</v>
          </cell>
          <cell r="BW204">
            <v>0.505</v>
          </cell>
          <cell r="BX204">
            <v>1.365</v>
          </cell>
          <cell r="BY204">
            <v>18.261999999999997</v>
          </cell>
          <cell r="CA204">
            <v>1.9259999999999999</v>
          </cell>
          <cell r="CB204">
            <v>1.982</v>
          </cell>
          <cell r="CD204">
            <v>53.841999999999999</v>
          </cell>
          <cell r="CE204">
            <v>55.195</v>
          </cell>
          <cell r="CF204">
            <v>54.128999999999998</v>
          </cell>
          <cell r="CH204">
            <v>0.35</v>
          </cell>
          <cell r="CI204">
            <v>-26.39</v>
          </cell>
          <cell r="CQ204" t="str">
            <v>PriceTableXTXNGL</v>
          </cell>
        </row>
        <row r="205">
          <cell r="B205" t="str">
            <v>81-40-140</v>
          </cell>
          <cell r="C205" t="str">
            <v>CEMI-GTH00174WS</v>
          </cell>
          <cell r="D205" t="str">
            <v>Mary's  Creek 7H</v>
          </cell>
          <cell r="E205">
            <v>0</v>
          </cell>
          <cell r="F205">
            <v>0</v>
          </cell>
          <cell r="G205">
            <v>0</v>
          </cell>
          <cell r="H205">
            <v>0</v>
          </cell>
          <cell r="K205">
            <v>0</v>
          </cell>
          <cell r="L205">
            <v>0</v>
          </cell>
          <cell r="N205">
            <v>0</v>
          </cell>
          <cell r="O205">
            <v>0</v>
          </cell>
          <cell r="R205">
            <v>2.6735000000000002</v>
          </cell>
          <cell r="S205">
            <v>0.75590000000000002</v>
          </cell>
          <cell r="T205">
            <v>0.20419999999999999</v>
          </cell>
          <cell r="U205">
            <v>0.1507</v>
          </cell>
          <cell r="V205">
            <v>7.0300000000000001E-2</v>
          </cell>
          <cell r="W205">
            <v>5.5300000000000002E-2</v>
          </cell>
          <cell r="X205">
            <v>9.0700000000000003E-2</v>
          </cell>
          <cell r="Y205">
            <v>4.0006000000000004</v>
          </cell>
          <cell r="AB205">
            <v>0</v>
          </cell>
          <cell r="AC205">
            <v>0</v>
          </cell>
          <cell r="AD205">
            <v>0</v>
          </cell>
          <cell r="AE205">
            <v>0</v>
          </cell>
          <cell r="AF205">
            <v>0</v>
          </cell>
          <cell r="AG205">
            <v>0</v>
          </cell>
          <cell r="AH205">
            <v>0</v>
          </cell>
          <cell r="AI205">
            <v>0</v>
          </cell>
          <cell r="AL205">
            <v>0</v>
          </cell>
          <cell r="AM205">
            <v>0</v>
          </cell>
          <cell r="AN205">
            <v>0</v>
          </cell>
          <cell r="AO205">
            <v>0</v>
          </cell>
          <cell r="AP205">
            <v>0</v>
          </cell>
          <cell r="AQ205">
            <v>0</v>
          </cell>
          <cell r="AR205">
            <v>0</v>
          </cell>
          <cell r="AS205">
            <v>0</v>
          </cell>
          <cell r="AU205">
            <v>1</v>
          </cell>
          <cell r="AX205">
            <v>0</v>
          </cell>
          <cell r="AY205">
            <v>0</v>
          </cell>
          <cell r="AZ205">
            <v>0</v>
          </cell>
          <cell r="BA205">
            <v>0</v>
          </cell>
          <cell r="BB205">
            <v>0</v>
          </cell>
          <cell r="BC205">
            <v>0</v>
          </cell>
          <cell r="BD205">
            <v>0</v>
          </cell>
          <cell r="BE205">
            <v>0</v>
          </cell>
          <cell r="BH205">
            <v>0</v>
          </cell>
          <cell r="BI205">
            <v>0</v>
          </cell>
          <cell r="BJ205">
            <v>0</v>
          </cell>
          <cell r="BK205">
            <v>0</v>
          </cell>
          <cell r="BL205">
            <v>0</v>
          </cell>
          <cell r="BM205">
            <v>0</v>
          </cell>
          <cell r="BN205">
            <v>0</v>
          </cell>
          <cell r="BO205">
            <v>0</v>
          </cell>
          <cell r="BR205">
            <v>0</v>
          </cell>
          <cell r="BS205">
            <v>0</v>
          </cell>
          <cell r="BT205">
            <v>0</v>
          </cell>
          <cell r="BU205">
            <v>0</v>
          </cell>
          <cell r="BV205">
            <v>0</v>
          </cell>
          <cell r="BW205">
            <v>0</v>
          </cell>
          <cell r="BX205">
            <v>0</v>
          </cell>
          <cell r="BY205">
            <v>0</v>
          </cell>
          <cell r="CA205">
            <v>0</v>
          </cell>
          <cell r="CB205">
            <v>0</v>
          </cell>
          <cell r="CD205">
            <v>0</v>
          </cell>
          <cell r="CE205">
            <v>0</v>
          </cell>
          <cell r="CF205">
            <v>0</v>
          </cell>
          <cell r="CH205">
            <v>0.35</v>
          </cell>
          <cell r="CI205">
            <v>0</v>
          </cell>
          <cell r="CQ205" t="str">
            <v>PriceTableXTXNGL</v>
          </cell>
        </row>
        <row r="206">
          <cell r="B206" t="str">
            <v>81-40-141</v>
          </cell>
          <cell r="C206" t="str">
            <v>CEMI-GTH00174WS</v>
          </cell>
          <cell r="D206" t="str">
            <v>Mary's Creek 8H</v>
          </cell>
          <cell r="E206">
            <v>36.853999999999999</v>
          </cell>
          <cell r="F206">
            <v>43.963000000000001</v>
          </cell>
          <cell r="G206">
            <v>17.02</v>
          </cell>
          <cell r="H206">
            <v>19.091000000000001</v>
          </cell>
          <cell r="K206">
            <v>53.873999999999995</v>
          </cell>
          <cell r="L206">
            <v>63.054000000000002</v>
          </cell>
          <cell r="N206">
            <v>53.873999999999995</v>
          </cell>
          <cell r="O206">
            <v>63.054000000000002</v>
          </cell>
          <cell r="R206">
            <v>2.6438000000000001</v>
          </cell>
          <cell r="S206">
            <v>0.74370000000000003</v>
          </cell>
          <cell r="T206">
            <v>0.20380000000000001</v>
          </cell>
          <cell r="U206">
            <v>0.14649999999999999</v>
          </cell>
          <cell r="V206">
            <v>7.3700000000000002E-2</v>
          </cell>
          <cell r="W206">
            <v>5.8599999999999999E-2</v>
          </cell>
          <cell r="X206">
            <v>0.21429999999999999</v>
          </cell>
          <cell r="Y206">
            <v>4.0843999999999996</v>
          </cell>
          <cell r="AB206">
            <v>142.43199999999999</v>
          </cell>
          <cell r="AC206">
            <v>40.066000000000003</v>
          </cell>
          <cell r="AD206">
            <v>10.98</v>
          </cell>
          <cell r="AE206">
            <v>7.8929999999999998</v>
          </cell>
          <cell r="AF206">
            <v>3.9710000000000001</v>
          </cell>
          <cell r="AG206">
            <v>3.157</v>
          </cell>
          <cell r="AH206">
            <v>11.545</v>
          </cell>
          <cell r="AI206">
            <v>220.04399999999998</v>
          </cell>
          <cell r="AL206">
            <v>112.371</v>
          </cell>
          <cell r="AM206">
            <v>43.08</v>
          </cell>
          <cell r="AN206">
            <v>10.842000000000001</v>
          </cell>
          <cell r="AO206">
            <v>9.5960000000000001</v>
          </cell>
          <cell r="AP206">
            <v>4.5860000000000003</v>
          </cell>
          <cell r="AQ206">
            <v>3.7850000000000001</v>
          </cell>
          <cell r="AR206">
            <v>10.492000000000001</v>
          </cell>
          <cell r="AS206">
            <v>194.75200000000001</v>
          </cell>
          <cell r="AU206">
            <v>1</v>
          </cell>
          <cell r="AX206">
            <v>112.371</v>
          </cell>
          <cell r="AY206">
            <v>43.08</v>
          </cell>
          <cell r="AZ206">
            <v>10.842000000000001</v>
          </cell>
          <cell r="BA206">
            <v>9.5960000000000001</v>
          </cell>
          <cell r="BB206">
            <v>4.5860000000000003</v>
          </cell>
          <cell r="BC206">
            <v>3.7850000000000001</v>
          </cell>
          <cell r="BD206">
            <v>10.492000000000001</v>
          </cell>
          <cell r="BE206">
            <v>194.75200000000001</v>
          </cell>
          <cell r="BH206">
            <v>4.226</v>
          </cell>
          <cell r="BI206">
            <v>1.573</v>
          </cell>
          <cell r="BJ206">
            <v>0.33300000000000002</v>
          </cell>
          <cell r="BK206">
            <v>0.30599999999999999</v>
          </cell>
          <cell r="BL206">
            <v>0.126</v>
          </cell>
          <cell r="BM206">
            <v>0.105</v>
          </cell>
          <cell r="BN206">
            <v>0.25700000000000001</v>
          </cell>
          <cell r="BO206">
            <v>6.9260000000000002</v>
          </cell>
          <cell r="BR206">
            <v>7.4550000000000001</v>
          </cell>
          <cell r="BS206">
            <v>3.9449999999999998</v>
          </cell>
          <cell r="BT206">
            <v>1.08</v>
          </cell>
          <cell r="BU206">
            <v>0.995</v>
          </cell>
          <cell r="BV206">
            <v>0.52900000000000003</v>
          </cell>
          <cell r="BW206">
            <v>0.436</v>
          </cell>
          <cell r="BX206">
            <v>1.2090000000000001</v>
          </cell>
          <cell r="BY206">
            <v>15.648999999999999</v>
          </cell>
          <cell r="CA206">
            <v>1.639</v>
          </cell>
          <cell r="CB206">
            <v>1.6859999999999999</v>
          </cell>
          <cell r="CD206">
            <v>45.719000000000001</v>
          </cell>
          <cell r="CE206">
            <v>46.868000000000002</v>
          </cell>
          <cell r="CF206">
            <v>45.963000000000001</v>
          </cell>
          <cell r="CH206">
            <v>0.35</v>
          </cell>
          <cell r="CI206">
            <v>-22.46</v>
          </cell>
          <cell r="CQ206" t="str">
            <v>PriceTableXTXNGL</v>
          </cell>
        </row>
        <row r="207">
          <cell r="B207" t="str">
            <v>81-40-144</v>
          </cell>
          <cell r="C207" t="str">
            <v>CEMI-GTH00174WS</v>
          </cell>
          <cell r="D207" t="str">
            <v>Mary's Creek 6H</v>
          </cell>
          <cell r="E207">
            <v>160.084</v>
          </cell>
          <cell r="F207">
            <v>189.89400000000001</v>
          </cell>
          <cell r="G207">
            <v>73.929000000000002</v>
          </cell>
          <cell r="H207">
            <v>82.460999999999999</v>
          </cell>
          <cell r="K207">
            <v>234.01300000000001</v>
          </cell>
          <cell r="L207">
            <v>272.35500000000002</v>
          </cell>
          <cell r="N207">
            <v>234.01300000000001</v>
          </cell>
          <cell r="O207">
            <v>272.35500000000002</v>
          </cell>
          <cell r="R207">
            <v>2.6698</v>
          </cell>
          <cell r="S207">
            <v>0.73929999999999996</v>
          </cell>
          <cell r="T207">
            <v>0.1923</v>
          </cell>
          <cell r="U207">
            <v>0.1457</v>
          </cell>
          <cell r="V207">
            <v>6.54E-2</v>
          </cell>
          <cell r="W207">
            <v>4.9500000000000002E-2</v>
          </cell>
          <cell r="X207">
            <v>0.1948</v>
          </cell>
          <cell r="Y207">
            <v>4.0568</v>
          </cell>
          <cell r="AB207">
            <v>624.76800000000003</v>
          </cell>
          <cell r="AC207">
            <v>173.006</v>
          </cell>
          <cell r="AD207">
            <v>45.000999999999998</v>
          </cell>
          <cell r="AE207">
            <v>34.095999999999997</v>
          </cell>
          <cell r="AF207">
            <v>15.304</v>
          </cell>
          <cell r="AG207">
            <v>11.584</v>
          </cell>
          <cell r="AH207">
            <v>45.585999999999999</v>
          </cell>
          <cell r="AI207">
            <v>949.34499999999991</v>
          </cell>
          <cell r="AL207">
            <v>492.90600000000001</v>
          </cell>
          <cell r="AM207">
            <v>186.023</v>
          </cell>
          <cell r="AN207">
            <v>44.436999999999998</v>
          </cell>
          <cell r="AO207">
            <v>41.454000000000001</v>
          </cell>
          <cell r="AP207">
            <v>17.675000000000001</v>
          </cell>
          <cell r="AQ207">
            <v>13.888999999999999</v>
          </cell>
          <cell r="AR207">
            <v>41.427</v>
          </cell>
          <cell r="AS207">
            <v>837.81099999999992</v>
          </cell>
          <cell r="AU207">
            <v>1</v>
          </cell>
          <cell r="AX207">
            <v>492.90600000000001</v>
          </cell>
          <cell r="AY207">
            <v>186.023</v>
          </cell>
          <cell r="AZ207">
            <v>44.436999999999998</v>
          </cell>
          <cell r="BA207">
            <v>41.454000000000001</v>
          </cell>
          <cell r="BB207">
            <v>17.675000000000001</v>
          </cell>
          <cell r="BC207">
            <v>13.888999999999999</v>
          </cell>
          <cell r="BD207">
            <v>41.427</v>
          </cell>
          <cell r="BE207">
            <v>837.81099999999992</v>
          </cell>
          <cell r="BH207">
            <v>18.536000000000001</v>
          </cell>
          <cell r="BI207">
            <v>6.7910000000000004</v>
          </cell>
          <cell r="BJ207">
            <v>1.3660000000000001</v>
          </cell>
          <cell r="BK207">
            <v>1.3220000000000001</v>
          </cell>
          <cell r="BL207">
            <v>0.48599999999999999</v>
          </cell>
          <cell r="BM207">
            <v>0.38500000000000001</v>
          </cell>
          <cell r="BN207">
            <v>1.0129999999999999</v>
          </cell>
          <cell r="BO207">
            <v>29.899000000000001</v>
          </cell>
          <cell r="BR207">
            <v>32.698999999999998</v>
          </cell>
          <cell r="BS207">
            <v>17.033000000000001</v>
          </cell>
          <cell r="BT207">
            <v>4.4269999999999996</v>
          </cell>
          <cell r="BU207">
            <v>4.3</v>
          </cell>
          <cell r="BV207">
            <v>2.0369999999999999</v>
          </cell>
          <cell r="BW207">
            <v>1.601</v>
          </cell>
          <cell r="BX207">
            <v>4.7750000000000004</v>
          </cell>
          <cell r="BY207">
            <v>66.872</v>
          </cell>
          <cell r="CA207">
            <v>7.08</v>
          </cell>
          <cell r="CB207">
            <v>7.2850000000000001</v>
          </cell>
          <cell r="CD207">
            <v>198.19800000000001</v>
          </cell>
          <cell r="CE207">
            <v>203.178</v>
          </cell>
          <cell r="CF207">
            <v>199.25299999999999</v>
          </cell>
          <cell r="CH207">
            <v>0.35</v>
          </cell>
          <cell r="CI207">
            <v>-97.02</v>
          </cell>
          <cell r="CQ207" t="str">
            <v>PriceTableXTXNGL</v>
          </cell>
        </row>
        <row r="208">
          <cell r="B208" t="str">
            <v>81-40-179</v>
          </cell>
          <cell r="C208" t="str">
            <v>CEMI-GTH00174WS</v>
          </cell>
          <cell r="D208" t="str">
            <v>Chesapeake Ward</v>
          </cell>
          <cell r="E208">
            <v>977.35900000000004</v>
          </cell>
          <cell r="F208">
            <v>1129.356</v>
          </cell>
          <cell r="G208">
            <v>451.35700000000003</v>
          </cell>
          <cell r="H208">
            <v>490.41899999999998</v>
          </cell>
          <cell r="K208">
            <v>1428.7160000000001</v>
          </cell>
          <cell r="L208">
            <v>1619.7750000000001</v>
          </cell>
          <cell r="N208">
            <v>1428.7160000000001</v>
          </cell>
          <cell r="O208">
            <v>1619.7750000000001</v>
          </cell>
          <cell r="R208">
            <v>2.4958999999999998</v>
          </cell>
          <cell r="S208">
            <v>0.6552</v>
          </cell>
          <cell r="T208">
            <v>0.16589999999999999</v>
          </cell>
          <cell r="U208">
            <v>0.14449999999999999</v>
          </cell>
          <cell r="V208">
            <v>5.9799999999999999E-2</v>
          </cell>
          <cell r="W208">
            <v>4.0500000000000001E-2</v>
          </cell>
          <cell r="X208">
            <v>6.7100000000000007E-2</v>
          </cell>
          <cell r="Y208">
            <v>3.6288999999999998</v>
          </cell>
          <cell r="AB208">
            <v>3565.9319999999998</v>
          </cell>
          <cell r="AC208">
            <v>936.09500000000003</v>
          </cell>
          <cell r="AD208">
            <v>237.024</v>
          </cell>
          <cell r="AE208">
            <v>206.44900000000001</v>
          </cell>
          <cell r="AF208">
            <v>85.436999999999998</v>
          </cell>
          <cell r="AG208">
            <v>57.863</v>
          </cell>
          <cell r="AH208">
            <v>95.867000000000004</v>
          </cell>
          <cell r="AI208">
            <v>5184.6670000000004</v>
          </cell>
          <cell r="AL208">
            <v>2813.3159999999998</v>
          </cell>
          <cell r="AM208">
            <v>1006.524</v>
          </cell>
          <cell r="AN208">
            <v>234.05099999999999</v>
          </cell>
          <cell r="AO208">
            <v>251.00299999999999</v>
          </cell>
          <cell r="AP208">
            <v>98.673000000000002</v>
          </cell>
          <cell r="AQ208">
            <v>69.378</v>
          </cell>
          <cell r="AR208">
            <v>87.12</v>
          </cell>
          <cell r="AS208">
            <v>4560.0649999999987</v>
          </cell>
          <cell r="AU208">
            <v>1</v>
          </cell>
          <cell r="AX208">
            <v>2813.3159999999998</v>
          </cell>
          <cell r="AY208">
            <v>1006.524</v>
          </cell>
          <cell r="AZ208">
            <v>234.05099999999999</v>
          </cell>
          <cell r="BA208">
            <v>251.00299999999999</v>
          </cell>
          <cell r="BB208">
            <v>98.673000000000002</v>
          </cell>
          <cell r="BC208">
            <v>69.378</v>
          </cell>
          <cell r="BD208">
            <v>87.12</v>
          </cell>
          <cell r="BE208">
            <v>4560.0649999999987</v>
          </cell>
          <cell r="BH208">
            <v>105.797</v>
          </cell>
          <cell r="BI208">
            <v>36.743000000000002</v>
          </cell>
          <cell r="BJ208">
            <v>7.1929999999999996</v>
          </cell>
          <cell r="BK208">
            <v>8.0069999999999997</v>
          </cell>
          <cell r="BL208">
            <v>2.714</v>
          </cell>
          <cell r="BM208">
            <v>1.925</v>
          </cell>
          <cell r="BN208">
            <v>2.1309999999999998</v>
          </cell>
          <cell r="BO208">
            <v>164.51000000000002</v>
          </cell>
          <cell r="BR208">
            <v>186.63499999999999</v>
          </cell>
          <cell r="BS208">
            <v>92.16</v>
          </cell>
          <cell r="BT208">
            <v>23.318999999999999</v>
          </cell>
          <cell r="BU208">
            <v>26.039000000000001</v>
          </cell>
          <cell r="BV208">
            <v>11.374000000000001</v>
          </cell>
          <cell r="BW208">
            <v>7.9969999999999999</v>
          </cell>
          <cell r="BX208">
            <v>10.042</v>
          </cell>
          <cell r="BY208">
            <v>357.56599999999997</v>
          </cell>
          <cell r="CA208">
            <v>42.103999999999999</v>
          </cell>
          <cell r="CB208">
            <v>43.323999999999998</v>
          </cell>
          <cell r="CD208">
            <v>1218.885</v>
          </cell>
          <cell r="CE208">
            <v>1249.5119999999999</v>
          </cell>
          <cell r="CF208">
            <v>1225.3720000000001</v>
          </cell>
          <cell r="CH208">
            <v>0.35</v>
          </cell>
          <cell r="CI208">
            <v>-576.99</v>
          </cell>
          <cell r="CQ208" t="str">
            <v>PriceTableXTXNGL</v>
          </cell>
        </row>
        <row r="209">
          <cell r="B209" t="str">
            <v>81-40-226</v>
          </cell>
          <cell r="C209" t="str">
            <v>CEMI-GTH00174WS</v>
          </cell>
          <cell r="D209" t="str">
            <v>Bosler</v>
          </cell>
          <cell r="E209">
            <v>191.93199999999999</v>
          </cell>
          <cell r="F209">
            <v>241.50700000000001</v>
          </cell>
          <cell r="G209">
            <v>88.637</v>
          </cell>
          <cell r="H209">
            <v>104.873</v>
          </cell>
          <cell r="K209">
            <v>280.56899999999996</v>
          </cell>
          <cell r="L209">
            <v>346.38</v>
          </cell>
          <cell r="N209">
            <v>280.56899999999996</v>
          </cell>
          <cell r="O209">
            <v>346.38</v>
          </cell>
          <cell r="R209">
            <v>3.121</v>
          </cell>
          <cell r="S209">
            <v>1.0507</v>
          </cell>
          <cell r="T209">
            <v>0.32579999999999998</v>
          </cell>
          <cell r="U209">
            <v>0.20330000000000001</v>
          </cell>
          <cell r="V209">
            <v>0.11409999999999999</v>
          </cell>
          <cell r="W209">
            <v>0.1055</v>
          </cell>
          <cell r="X209">
            <v>0.2984</v>
          </cell>
          <cell r="Y209">
            <v>5.2187999999999999</v>
          </cell>
          <cell r="AB209">
            <v>875.65599999999995</v>
          </cell>
          <cell r="AC209">
            <v>294.79399999999998</v>
          </cell>
          <cell r="AD209">
            <v>91.409000000000006</v>
          </cell>
          <cell r="AE209">
            <v>57.04</v>
          </cell>
          <cell r="AF209">
            <v>32.012999999999998</v>
          </cell>
          <cell r="AG209">
            <v>29.6</v>
          </cell>
          <cell r="AH209">
            <v>83.721999999999994</v>
          </cell>
          <cell r="AI209">
            <v>1464.2339999999997</v>
          </cell>
          <cell r="AL209">
            <v>690.84199999999998</v>
          </cell>
          <cell r="AM209">
            <v>316.97399999999999</v>
          </cell>
          <cell r="AN209">
            <v>90.263000000000005</v>
          </cell>
          <cell r="AO209">
            <v>69.349999999999994</v>
          </cell>
          <cell r="AP209">
            <v>36.972000000000001</v>
          </cell>
          <cell r="AQ209">
            <v>35.49</v>
          </cell>
          <cell r="AR209">
            <v>76.082999999999998</v>
          </cell>
          <cell r="AS209">
            <v>1315.9739999999999</v>
          </cell>
          <cell r="AU209">
            <v>1</v>
          </cell>
          <cell r="AX209">
            <v>690.84199999999998</v>
          </cell>
          <cell r="AY209">
            <v>316.97399999999999</v>
          </cell>
          <cell r="AZ209">
            <v>90.263000000000005</v>
          </cell>
          <cell r="BA209">
            <v>69.349999999999994</v>
          </cell>
          <cell r="BB209">
            <v>36.972000000000001</v>
          </cell>
          <cell r="BC209">
            <v>35.49</v>
          </cell>
          <cell r="BD209">
            <v>76.082999999999998</v>
          </cell>
          <cell r="BE209">
            <v>1315.9739999999999</v>
          </cell>
          <cell r="BH209">
            <v>25.98</v>
          </cell>
          <cell r="BI209">
            <v>11.571</v>
          </cell>
          <cell r="BJ209">
            <v>2.774</v>
          </cell>
          <cell r="BK209">
            <v>2.2120000000000002</v>
          </cell>
          <cell r="BL209">
            <v>1.0169999999999999</v>
          </cell>
          <cell r="BM209">
            <v>0.98499999999999999</v>
          </cell>
          <cell r="BN209">
            <v>1.861</v>
          </cell>
          <cell r="BO209">
            <v>46.400000000000006</v>
          </cell>
          <cell r="BR209">
            <v>45.83</v>
          </cell>
          <cell r="BS209">
            <v>29.023</v>
          </cell>
          <cell r="BT209">
            <v>8.9930000000000003</v>
          </cell>
          <cell r="BU209">
            <v>7.194</v>
          </cell>
          <cell r="BV209">
            <v>4.2619999999999996</v>
          </cell>
          <cell r="BW209">
            <v>4.0910000000000002</v>
          </cell>
          <cell r="BX209">
            <v>8.77</v>
          </cell>
          <cell r="BY209">
            <v>108.16299999999998</v>
          </cell>
          <cell r="CA209">
            <v>9.0039999999999996</v>
          </cell>
          <cell r="CB209">
            <v>9.2650000000000006</v>
          </cell>
          <cell r="CD209">
            <v>228.952</v>
          </cell>
          <cell r="CE209">
            <v>234.70500000000001</v>
          </cell>
          <cell r="CF209">
            <v>230.17099999999999</v>
          </cell>
          <cell r="CH209">
            <v>0.35</v>
          </cell>
          <cell r="CI209">
            <v>-123.39</v>
          </cell>
          <cell r="CQ209" t="str">
            <v>PriceTableXTXNGL</v>
          </cell>
        </row>
        <row r="210">
          <cell r="B210" t="str">
            <v>81-40-335</v>
          </cell>
          <cell r="C210" t="str">
            <v>CEMI-GTH00174WS</v>
          </cell>
          <cell r="D210" t="str">
            <v>Benbrook #1</v>
          </cell>
          <cell r="E210">
            <v>112.765</v>
          </cell>
          <cell r="F210">
            <v>135.16200000000001</v>
          </cell>
          <cell r="G210">
            <v>52.076000000000001</v>
          </cell>
          <cell r="H210">
            <v>58.694000000000003</v>
          </cell>
          <cell r="K210">
            <v>164.84100000000001</v>
          </cell>
          <cell r="L210">
            <v>193.85599999999999</v>
          </cell>
          <cell r="N210">
            <v>164.84100000000001</v>
          </cell>
          <cell r="O210">
            <v>193.85599999999999</v>
          </cell>
          <cell r="R210">
            <v>2.5819000000000001</v>
          </cell>
          <cell r="S210">
            <v>0.83099999999999996</v>
          </cell>
          <cell r="T210">
            <v>0.24990000000000001</v>
          </cell>
          <cell r="U210">
            <v>0.17949999999999999</v>
          </cell>
          <cell r="V210">
            <v>9.5299999999999996E-2</v>
          </cell>
          <cell r="W210">
            <v>7.6999999999999999E-2</v>
          </cell>
          <cell r="X210">
            <v>0.2356</v>
          </cell>
          <cell r="Y210">
            <v>4.2502000000000004</v>
          </cell>
          <cell r="AB210">
            <v>425.60300000000001</v>
          </cell>
          <cell r="AC210">
            <v>136.983</v>
          </cell>
          <cell r="AD210">
            <v>41.194000000000003</v>
          </cell>
          <cell r="AE210">
            <v>29.588999999999999</v>
          </cell>
          <cell r="AF210">
            <v>15.709</v>
          </cell>
          <cell r="AG210">
            <v>12.693</v>
          </cell>
          <cell r="AH210">
            <v>38.837000000000003</v>
          </cell>
          <cell r="AI210">
            <v>700.60799999999983</v>
          </cell>
          <cell r="AL210">
            <v>335.77600000000001</v>
          </cell>
          <cell r="AM210">
            <v>147.28899999999999</v>
          </cell>
          <cell r="AN210">
            <v>40.677</v>
          </cell>
          <cell r="AO210">
            <v>35.975000000000001</v>
          </cell>
          <cell r="AP210">
            <v>18.143000000000001</v>
          </cell>
          <cell r="AQ210">
            <v>15.218999999999999</v>
          </cell>
          <cell r="AR210">
            <v>35.292999999999999</v>
          </cell>
          <cell r="AS210">
            <v>628.37200000000007</v>
          </cell>
          <cell r="AU210">
            <v>1</v>
          </cell>
          <cell r="AX210">
            <v>335.77600000000001</v>
          </cell>
          <cell r="AY210">
            <v>147.28899999999999</v>
          </cell>
          <cell r="AZ210">
            <v>40.677</v>
          </cell>
          <cell r="BA210">
            <v>35.975000000000001</v>
          </cell>
          <cell r="BB210">
            <v>18.143000000000001</v>
          </cell>
          <cell r="BC210">
            <v>15.218999999999999</v>
          </cell>
          <cell r="BD210">
            <v>35.292999999999999</v>
          </cell>
          <cell r="BE210">
            <v>628.37200000000007</v>
          </cell>
          <cell r="BH210">
            <v>12.627000000000001</v>
          </cell>
          <cell r="BI210">
            <v>5.3769999999999998</v>
          </cell>
          <cell r="BJ210">
            <v>1.25</v>
          </cell>
          <cell r="BK210">
            <v>1.1479999999999999</v>
          </cell>
          <cell r="BL210">
            <v>0.499</v>
          </cell>
          <cell r="BM210">
            <v>0.42199999999999999</v>
          </cell>
          <cell r="BN210">
            <v>0.86299999999999999</v>
          </cell>
          <cell r="BO210">
            <v>22.186</v>
          </cell>
          <cell r="BR210">
            <v>22.274999999999999</v>
          </cell>
          <cell r="BS210">
            <v>13.486000000000001</v>
          </cell>
          <cell r="BT210">
            <v>4.0529999999999999</v>
          </cell>
          <cell r="BU210">
            <v>3.7320000000000002</v>
          </cell>
          <cell r="BV210">
            <v>2.0910000000000002</v>
          </cell>
          <cell r="BW210">
            <v>1.754</v>
          </cell>
          <cell r="BX210">
            <v>4.0679999999999996</v>
          </cell>
          <cell r="BY210">
            <v>51.458999999999989</v>
          </cell>
          <cell r="CA210">
            <v>5.0389999999999997</v>
          </cell>
          <cell r="CB210">
            <v>5.1849999999999996</v>
          </cell>
          <cell r="CD210">
            <v>137.21199999999999</v>
          </cell>
          <cell r="CE210">
            <v>140.66</v>
          </cell>
          <cell r="CF210">
            <v>137.94300000000001</v>
          </cell>
          <cell r="CH210">
            <v>0.35</v>
          </cell>
          <cell r="CI210">
            <v>-69.05</v>
          </cell>
          <cell r="CQ210" t="str">
            <v>PriceTableXTXNGL</v>
          </cell>
        </row>
        <row r="213">
          <cell r="B213" t="str">
            <v>72-40-096</v>
          </cell>
          <cell r="C213" t="str">
            <v>Chief-PUR01184</v>
          </cell>
          <cell r="D213" t="str">
            <v>Red Oak CDP</v>
          </cell>
          <cell r="E213">
            <v>129.18799999999999</v>
          </cell>
          <cell r="F213">
            <v>165.77699999999999</v>
          </cell>
          <cell r="G213">
            <v>59.661000000000001</v>
          </cell>
          <cell r="H213">
            <v>71.988</v>
          </cell>
          <cell r="K213">
            <v>188.84899999999999</v>
          </cell>
          <cell r="L213">
            <v>237.76499999999999</v>
          </cell>
          <cell r="N213">
            <v>188.84899999999999</v>
          </cell>
          <cell r="O213">
            <v>237.76499999999999</v>
          </cell>
          <cell r="R213">
            <v>3.3452000000000002</v>
          </cell>
          <cell r="S213">
            <v>1.2741</v>
          </cell>
          <cell r="T213">
            <v>0.22470000000000001</v>
          </cell>
          <cell r="U213">
            <v>0.40860000000000002</v>
          </cell>
          <cell r="V213">
            <v>0.127</v>
          </cell>
          <cell r="W213">
            <v>0.13789999999999999</v>
          </cell>
          <cell r="X213">
            <v>0.1893</v>
          </cell>
          <cell r="Y213">
            <v>5.7068000000000003</v>
          </cell>
          <cell r="AB213">
            <v>631.73800000000006</v>
          </cell>
          <cell r="AC213">
            <v>240.613</v>
          </cell>
          <cell r="AD213">
            <v>42.433999999999997</v>
          </cell>
          <cell r="AE213">
            <v>77.164000000000001</v>
          </cell>
          <cell r="AF213">
            <v>23.984000000000002</v>
          </cell>
          <cell r="AG213">
            <v>26.042000000000002</v>
          </cell>
          <cell r="AH213">
            <v>35.749000000000002</v>
          </cell>
          <cell r="AI213">
            <v>1077.7240000000002</v>
          </cell>
          <cell r="AL213">
            <v>498.40499999999997</v>
          </cell>
          <cell r="AM213">
            <v>258.71600000000001</v>
          </cell>
          <cell r="AN213">
            <v>41.902000000000001</v>
          </cell>
          <cell r="AO213">
            <v>93.816999999999993</v>
          </cell>
          <cell r="AP213">
            <v>27.7</v>
          </cell>
          <cell r="AQ213">
            <v>31.224</v>
          </cell>
          <cell r="AR213">
            <v>32.487000000000002</v>
          </cell>
          <cell r="AS213">
            <v>984.25100000000009</v>
          </cell>
          <cell r="AU213">
            <v>0.95</v>
          </cell>
          <cell r="AX213">
            <v>473.48500000000001</v>
          </cell>
          <cell r="AY213">
            <v>245.78</v>
          </cell>
          <cell r="AZ213">
            <v>39.807000000000002</v>
          </cell>
          <cell r="BA213">
            <v>89.126000000000005</v>
          </cell>
          <cell r="BB213">
            <v>26.315000000000001</v>
          </cell>
          <cell r="BC213">
            <v>29.663</v>
          </cell>
          <cell r="BD213">
            <v>30.863</v>
          </cell>
          <cell r="BE213">
            <v>935.03899999999999</v>
          </cell>
          <cell r="BH213">
            <v>18.742999999999999</v>
          </cell>
          <cell r="BI213">
            <v>9.4440000000000008</v>
          </cell>
          <cell r="BJ213">
            <v>1.288</v>
          </cell>
          <cell r="BK213">
            <v>2.9929999999999999</v>
          </cell>
          <cell r="BL213">
            <v>0.76200000000000001</v>
          </cell>
          <cell r="BM213">
            <v>0.86599999999999999</v>
          </cell>
          <cell r="BN213">
            <v>0.79500000000000004</v>
          </cell>
          <cell r="BO213">
            <v>34.890999999999998</v>
          </cell>
          <cell r="BR213">
            <v>33.064</v>
          </cell>
          <cell r="BS213">
            <v>23.689</v>
          </cell>
          <cell r="BT213">
            <v>4.1749999999999998</v>
          </cell>
          <cell r="BU213">
            <v>9.7330000000000005</v>
          </cell>
          <cell r="BV213">
            <v>3.1930000000000001</v>
          </cell>
          <cell r="BW213">
            <v>3.5990000000000002</v>
          </cell>
          <cell r="BX213">
            <v>3.7450000000000001</v>
          </cell>
          <cell r="BY213">
            <v>81.198000000000008</v>
          </cell>
          <cell r="CA213">
            <v>6.18</v>
          </cell>
          <cell r="CB213">
            <v>6.359</v>
          </cell>
          <cell r="CD213">
            <v>150.20799999999997</v>
          </cell>
          <cell r="CE213">
            <v>153.982</v>
          </cell>
          <cell r="CF213">
            <v>151.00700000000001</v>
          </cell>
          <cell r="CH213">
            <v>0.35</v>
          </cell>
          <cell r="CI213">
            <v>-83.22</v>
          </cell>
          <cell r="CQ213" t="str">
            <v>PriceTableXTXNGL</v>
          </cell>
        </row>
        <row r="218">
          <cell r="B218" t="str">
            <v>72-40-016</v>
          </cell>
          <cell r="C218" t="str">
            <v>EnerVest-PUR01124</v>
          </cell>
          <cell r="D218" t="str">
            <v>Mills MM</v>
          </cell>
          <cell r="E218">
            <v>378.80799999999999</v>
          </cell>
          <cell r="F218">
            <v>491.64499999999998</v>
          </cell>
          <cell r="G218">
            <v>174.93899999999999</v>
          </cell>
          <cell r="H218">
            <v>213.495</v>
          </cell>
          <cell r="K218">
            <v>553.74699999999996</v>
          </cell>
          <cell r="L218">
            <v>705.14</v>
          </cell>
          <cell r="N218">
            <v>553.74699999999996</v>
          </cell>
          <cell r="O218">
            <v>705.14</v>
          </cell>
          <cell r="R218">
            <v>3.6168</v>
          </cell>
          <cell r="S218">
            <v>1.3829</v>
          </cell>
          <cell r="T218">
            <v>0.20799999999999999</v>
          </cell>
          <cell r="U218">
            <v>0.46479999999999999</v>
          </cell>
          <cell r="V218">
            <v>0.1353</v>
          </cell>
          <cell r="W218">
            <v>0.1618</v>
          </cell>
          <cell r="X218">
            <v>0.19500000000000001</v>
          </cell>
          <cell r="Y218">
            <v>6.1646000000000001</v>
          </cell>
          <cell r="AB218">
            <v>2002.7919999999999</v>
          </cell>
          <cell r="AC218">
            <v>765.77700000000004</v>
          </cell>
          <cell r="AD218">
            <v>115.179</v>
          </cell>
          <cell r="AE218">
            <v>257.38200000000001</v>
          </cell>
          <cell r="AF218">
            <v>74.921999999999997</v>
          </cell>
          <cell r="AG218">
            <v>89.596000000000004</v>
          </cell>
          <cell r="AH218">
            <v>107.98099999999999</v>
          </cell>
          <cell r="AI218">
            <v>3413.6289999999999</v>
          </cell>
          <cell r="AL218">
            <v>1580.088</v>
          </cell>
          <cell r="AM218">
            <v>823.39200000000005</v>
          </cell>
          <cell r="AN218">
            <v>113.735</v>
          </cell>
          <cell r="AO218">
            <v>312.928</v>
          </cell>
          <cell r="AP218">
            <v>86.528999999999996</v>
          </cell>
          <cell r="AQ218">
            <v>107.425</v>
          </cell>
          <cell r="AR218">
            <v>98.128</v>
          </cell>
          <cell r="AS218">
            <v>3122.2250000000004</v>
          </cell>
          <cell r="AU218">
            <v>0.95</v>
          </cell>
          <cell r="AX218">
            <v>1501.0840000000001</v>
          </cell>
          <cell r="AY218">
            <v>782.22199999999998</v>
          </cell>
          <cell r="AZ218">
            <v>108.048</v>
          </cell>
          <cell r="BA218">
            <v>297.28199999999998</v>
          </cell>
          <cell r="BB218">
            <v>82.203000000000003</v>
          </cell>
          <cell r="BC218">
            <v>102.054</v>
          </cell>
          <cell r="BD218">
            <v>93.221999999999994</v>
          </cell>
          <cell r="BE218">
            <v>2966.1150000000007</v>
          </cell>
          <cell r="BH218">
            <v>59.42</v>
          </cell>
          <cell r="BI218">
            <v>30.058</v>
          </cell>
          <cell r="BJ218">
            <v>3.4950000000000001</v>
          </cell>
          <cell r="BK218">
            <v>9.9830000000000005</v>
          </cell>
          <cell r="BL218">
            <v>2.38</v>
          </cell>
          <cell r="BM218">
            <v>2.98</v>
          </cell>
          <cell r="BN218">
            <v>2.4</v>
          </cell>
          <cell r="BO218">
            <v>110.71600000000002</v>
          </cell>
          <cell r="BR218">
            <v>104.82299999999999</v>
          </cell>
          <cell r="BS218">
            <v>75.391999999999996</v>
          </cell>
          <cell r="BT218">
            <v>11.331</v>
          </cell>
          <cell r="BU218">
            <v>32.463000000000001</v>
          </cell>
          <cell r="BV218">
            <v>9.9740000000000002</v>
          </cell>
          <cell r="BW218">
            <v>12.382</v>
          </cell>
          <cell r="BX218">
            <v>11.311</v>
          </cell>
          <cell r="BY218">
            <v>257.67599999999993</v>
          </cell>
          <cell r="CA218">
            <v>18.329000000000001</v>
          </cell>
          <cell r="CB218">
            <v>18.86</v>
          </cell>
          <cell r="CD218">
            <v>428.60400000000004</v>
          </cell>
          <cell r="CE218">
            <v>439.37400000000002</v>
          </cell>
          <cell r="CF218">
            <v>430.88600000000002</v>
          </cell>
          <cell r="CH218">
            <v>0</v>
          </cell>
          <cell r="CI218">
            <v>0</v>
          </cell>
          <cell r="CQ218" t="str">
            <v>PriceTableXTXNGL</v>
          </cell>
        </row>
        <row r="219">
          <cell r="B219" t="str">
            <v>72-40-112</v>
          </cell>
          <cell r="C219" t="str">
            <v>EnerVest-GTH00100</v>
          </cell>
          <cell r="D219" t="str">
            <v>Cleveland 1H</v>
          </cell>
          <cell r="E219">
            <v>0</v>
          </cell>
          <cell r="F219">
            <v>0</v>
          </cell>
          <cell r="G219">
            <v>0</v>
          </cell>
          <cell r="H219">
            <v>0</v>
          </cell>
          <cell r="K219">
            <v>0</v>
          </cell>
          <cell r="L219">
            <v>0</v>
          </cell>
          <cell r="N219">
            <v>0</v>
          </cell>
          <cell r="O219">
            <v>0</v>
          </cell>
          <cell r="R219">
            <v>2.8559000000000001</v>
          </cell>
          <cell r="S219">
            <v>1.0065999999999999</v>
          </cell>
          <cell r="T219">
            <v>0.2114</v>
          </cell>
          <cell r="U219">
            <v>0.30420000000000003</v>
          </cell>
          <cell r="V219">
            <v>0.1104</v>
          </cell>
          <cell r="W219">
            <v>9.9500000000000005E-2</v>
          </cell>
          <cell r="X219">
            <v>0.21829999999999999</v>
          </cell>
          <cell r="Y219">
            <v>4.8063000000000002</v>
          </cell>
          <cell r="AB219">
            <v>0</v>
          </cell>
          <cell r="AC219">
            <v>0</v>
          </cell>
          <cell r="AD219">
            <v>0</v>
          </cell>
          <cell r="AE219">
            <v>0</v>
          </cell>
          <cell r="AF219">
            <v>0</v>
          </cell>
          <cell r="AG219">
            <v>0</v>
          </cell>
          <cell r="AH219">
            <v>0</v>
          </cell>
          <cell r="AI219">
            <v>0</v>
          </cell>
          <cell r="AL219">
            <v>0</v>
          </cell>
          <cell r="AM219">
            <v>0</v>
          </cell>
          <cell r="AN219">
            <v>0</v>
          </cell>
          <cell r="AO219">
            <v>0</v>
          </cell>
          <cell r="AP219">
            <v>0</v>
          </cell>
          <cell r="AQ219">
            <v>0</v>
          </cell>
          <cell r="AR219">
            <v>0</v>
          </cell>
          <cell r="AS219">
            <v>0</v>
          </cell>
          <cell r="AU219">
            <v>1</v>
          </cell>
          <cell r="AX219">
            <v>0</v>
          </cell>
          <cell r="AY219">
            <v>0</v>
          </cell>
          <cell r="AZ219">
            <v>0</v>
          </cell>
          <cell r="BA219">
            <v>0</v>
          </cell>
          <cell r="BB219">
            <v>0</v>
          </cell>
          <cell r="BC219">
            <v>0</v>
          </cell>
          <cell r="BD219">
            <v>0</v>
          </cell>
          <cell r="BE219">
            <v>0</v>
          </cell>
          <cell r="BH219">
            <v>0</v>
          </cell>
          <cell r="BI219">
            <v>0</v>
          </cell>
          <cell r="BJ219">
            <v>0</v>
          </cell>
          <cell r="BK219">
            <v>0</v>
          </cell>
          <cell r="BL219">
            <v>0</v>
          </cell>
          <cell r="BM219">
            <v>0</v>
          </cell>
          <cell r="BN219">
            <v>0</v>
          </cell>
          <cell r="BO219">
            <v>0</v>
          </cell>
          <cell r="BR219">
            <v>0</v>
          </cell>
          <cell r="BS219">
            <v>0</v>
          </cell>
          <cell r="BT219">
            <v>0</v>
          </cell>
          <cell r="BU219">
            <v>0</v>
          </cell>
          <cell r="BV219">
            <v>0</v>
          </cell>
          <cell r="BW219">
            <v>0</v>
          </cell>
          <cell r="BX219">
            <v>0</v>
          </cell>
          <cell r="BY219">
            <v>0</v>
          </cell>
          <cell r="CA219">
            <v>0</v>
          </cell>
          <cell r="CB219">
            <v>0</v>
          </cell>
          <cell r="CD219">
            <v>0</v>
          </cell>
          <cell r="CE219">
            <v>0</v>
          </cell>
          <cell r="CF219">
            <v>0</v>
          </cell>
          <cell r="CH219">
            <v>0</v>
          </cell>
          <cell r="CI219">
            <v>0</v>
          </cell>
          <cell r="CQ219" t="str">
            <v>PriceTableXTXNGL</v>
          </cell>
        </row>
        <row r="220">
          <cell r="B220" t="str">
            <v>72-10-204</v>
          </cell>
          <cell r="C220" t="str">
            <v>EnerVest-GTH00215</v>
          </cell>
          <cell r="D220" t="str">
            <v>Alexander Ranch CDP</v>
          </cell>
          <cell r="E220">
            <v>1.56</v>
          </cell>
          <cell r="F220">
            <v>1.9179999999999999</v>
          </cell>
          <cell r="G220">
            <v>0.72</v>
          </cell>
          <cell r="H220">
            <v>0.83299999999999996</v>
          </cell>
          <cell r="K220">
            <v>2.2800000000000002</v>
          </cell>
          <cell r="L220">
            <v>2.7509999999999999</v>
          </cell>
          <cell r="N220">
            <v>2.2800000000000002</v>
          </cell>
          <cell r="O220">
            <v>2.7509999999999999</v>
          </cell>
          <cell r="R220">
            <v>3.1273</v>
          </cell>
          <cell r="S220">
            <v>1.071</v>
          </cell>
          <cell r="T220">
            <v>0.2248</v>
          </cell>
          <cell r="U220">
            <v>0.32700000000000001</v>
          </cell>
          <cell r="V220">
            <v>0.1167</v>
          </cell>
          <cell r="W220">
            <v>0.10199999999999999</v>
          </cell>
          <cell r="X220">
            <v>0.17499999999999999</v>
          </cell>
          <cell r="Y220">
            <v>5.1437999999999997</v>
          </cell>
          <cell r="AB220">
            <v>7.13</v>
          </cell>
          <cell r="AC220">
            <v>2.4420000000000002</v>
          </cell>
          <cell r="AD220">
            <v>0.51300000000000001</v>
          </cell>
          <cell r="AE220">
            <v>0.746</v>
          </cell>
          <cell r="AF220">
            <v>0.26600000000000001</v>
          </cell>
          <cell r="AG220">
            <v>0.23300000000000001</v>
          </cell>
          <cell r="AH220">
            <v>0.39900000000000002</v>
          </cell>
          <cell r="AI220">
            <v>11.728999999999999</v>
          </cell>
          <cell r="AL220">
            <v>5.625</v>
          </cell>
          <cell r="AM220">
            <v>2.6259999999999999</v>
          </cell>
          <cell r="AN220">
            <v>0.50700000000000001</v>
          </cell>
          <cell r="AO220">
            <v>0.90700000000000003</v>
          </cell>
          <cell r="AP220">
            <v>0.307</v>
          </cell>
          <cell r="AQ220">
            <v>0.27900000000000003</v>
          </cell>
          <cell r="AR220">
            <v>0.36299999999999999</v>
          </cell>
          <cell r="AS220">
            <v>10.613999999999999</v>
          </cell>
          <cell r="AU220">
            <v>1</v>
          </cell>
          <cell r="AX220">
            <v>5.625</v>
          </cell>
          <cell r="AY220">
            <v>2.6259999999999999</v>
          </cell>
          <cell r="AZ220">
            <v>0.50700000000000001</v>
          </cell>
          <cell r="BA220">
            <v>0.90700000000000003</v>
          </cell>
          <cell r="BB220">
            <v>0.307</v>
          </cell>
          <cell r="BC220">
            <v>0.27900000000000003</v>
          </cell>
          <cell r="BD220">
            <v>0.36299999999999999</v>
          </cell>
          <cell r="BE220">
            <v>10.613999999999999</v>
          </cell>
          <cell r="BH220">
            <v>0.21199999999999999</v>
          </cell>
          <cell r="BI220">
            <v>9.6000000000000002E-2</v>
          </cell>
          <cell r="BJ220">
            <v>1.6E-2</v>
          </cell>
          <cell r="BK220">
            <v>2.9000000000000001E-2</v>
          </cell>
          <cell r="BL220">
            <v>8.0000000000000002E-3</v>
          </cell>
          <cell r="BM220">
            <v>8.0000000000000002E-3</v>
          </cell>
          <cell r="BN220">
            <v>8.9999999999999993E-3</v>
          </cell>
          <cell r="BO220">
            <v>0.37800000000000006</v>
          </cell>
          <cell r="BR220">
            <v>0.373</v>
          </cell>
          <cell r="BS220">
            <v>0.24</v>
          </cell>
          <cell r="BT220">
            <v>5.0999999999999997E-2</v>
          </cell>
          <cell r="BU220">
            <v>9.4E-2</v>
          </cell>
          <cell r="BV220">
            <v>3.5000000000000003E-2</v>
          </cell>
          <cell r="BW220">
            <v>3.2000000000000001E-2</v>
          </cell>
          <cell r="BX220">
            <v>4.2000000000000003E-2</v>
          </cell>
          <cell r="BY220">
            <v>0.8670000000000001</v>
          </cell>
          <cell r="CA220">
            <v>7.1999999999999995E-2</v>
          </cell>
          <cell r="CB220">
            <v>7.3999999999999996E-2</v>
          </cell>
          <cell r="CD220">
            <v>1.8099999999999998</v>
          </cell>
          <cell r="CE220">
            <v>1.855</v>
          </cell>
          <cell r="CF220">
            <v>1.819</v>
          </cell>
          <cell r="CH220">
            <v>0</v>
          </cell>
          <cell r="CI220">
            <v>0</v>
          </cell>
          <cell r="CQ220" t="str">
            <v>PriceTableXTXNGL</v>
          </cell>
        </row>
        <row r="223">
          <cell r="B223" t="str">
            <v>72-40-095</v>
          </cell>
          <cell r="C223" t="str">
            <v>Legend-GTH00230</v>
          </cell>
          <cell r="D223" t="str">
            <v>Crockett's Bounty CDP</v>
          </cell>
          <cell r="E223">
            <v>0</v>
          </cell>
          <cell r="F223">
            <v>0</v>
          </cell>
          <cell r="G223">
            <v>0</v>
          </cell>
          <cell r="H223">
            <v>0</v>
          </cell>
          <cell r="K223">
            <v>0</v>
          </cell>
          <cell r="L223">
            <v>0</v>
          </cell>
          <cell r="N223">
            <v>0</v>
          </cell>
          <cell r="O223">
            <v>0</v>
          </cell>
          <cell r="R223">
            <v>3.1589999999999998</v>
          </cell>
          <cell r="S223">
            <v>1.1282000000000001</v>
          </cell>
          <cell r="T223">
            <v>0.20580000000000001</v>
          </cell>
          <cell r="U223">
            <v>0.34429999999999999</v>
          </cell>
          <cell r="V223">
            <v>0.112</v>
          </cell>
          <cell r="W223">
            <v>0.1125</v>
          </cell>
          <cell r="X223">
            <v>0.14929999999999999</v>
          </cell>
          <cell r="Y223">
            <v>5.2111000000000001</v>
          </cell>
          <cell r="AB223">
            <v>0</v>
          </cell>
          <cell r="AC223">
            <v>0</v>
          </cell>
          <cell r="AD223">
            <v>0</v>
          </cell>
          <cell r="AE223">
            <v>0</v>
          </cell>
          <cell r="AF223">
            <v>0</v>
          </cell>
          <cell r="AG223">
            <v>0</v>
          </cell>
          <cell r="AH223">
            <v>0</v>
          </cell>
          <cell r="AI223">
            <v>0</v>
          </cell>
          <cell r="AL223">
            <v>0</v>
          </cell>
          <cell r="AM223">
            <v>0</v>
          </cell>
          <cell r="AN223">
            <v>0</v>
          </cell>
          <cell r="AO223">
            <v>0</v>
          </cell>
          <cell r="AP223">
            <v>0</v>
          </cell>
          <cell r="AQ223">
            <v>0</v>
          </cell>
          <cell r="AR223">
            <v>0</v>
          </cell>
          <cell r="AS223">
            <v>0</v>
          </cell>
          <cell r="AU223">
            <v>1</v>
          </cell>
          <cell r="AX223">
            <v>0</v>
          </cell>
          <cell r="AY223">
            <v>0</v>
          </cell>
          <cell r="AZ223">
            <v>0</v>
          </cell>
          <cell r="BA223">
            <v>0</v>
          </cell>
          <cell r="BB223">
            <v>0</v>
          </cell>
          <cell r="BC223">
            <v>0</v>
          </cell>
          <cell r="BD223">
            <v>0</v>
          </cell>
          <cell r="BE223">
            <v>0</v>
          </cell>
          <cell r="BH223">
            <v>0</v>
          </cell>
          <cell r="BI223">
            <v>0</v>
          </cell>
          <cell r="BJ223">
            <v>0</v>
          </cell>
          <cell r="BK223">
            <v>0</v>
          </cell>
          <cell r="BL223">
            <v>0</v>
          </cell>
          <cell r="BM223">
            <v>0</v>
          </cell>
          <cell r="BN223">
            <v>0</v>
          </cell>
          <cell r="BO223">
            <v>0</v>
          </cell>
          <cell r="BR223">
            <v>0</v>
          </cell>
          <cell r="BS223">
            <v>0</v>
          </cell>
          <cell r="BT223">
            <v>0</v>
          </cell>
          <cell r="BU223">
            <v>0</v>
          </cell>
          <cell r="BV223">
            <v>0</v>
          </cell>
          <cell r="BW223">
            <v>0</v>
          </cell>
          <cell r="BX223">
            <v>0</v>
          </cell>
          <cell r="BY223">
            <v>0</v>
          </cell>
          <cell r="CA223">
            <v>0</v>
          </cell>
          <cell r="CB223">
            <v>0</v>
          </cell>
          <cell r="CD223">
            <v>0</v>
          </cell>
          <cell r="CE223">
            <v>0</v>
          </cell>
          <cell r="CF223">
            <v>0</v>
          </cell>
          <cell r="CH223">
            <v>0.3</v>
          </cell>
          <cell r="CI223">
            <v>0</v>
          </cell>
          <cell r="CQ223" t="str">
            <v>PriceTableXTXNGL</v>
          </cell>
        </row>
        <row r="225">
          <cell r="B225" t="str">
            <v>72-40-090</v>
          </cell>
          <cell r="C225" t="str">
            <v>Legend-PUR01309</v>
          </cell>
          <cell r="D225" t="str">
            <v>Glen McCrary 1H</v>
          </cell>
          <cell r="E225">
            <v>223.857</v>
          </cell>
          <cell r="F225">
            <v>287.66800000000001</v>
          </cell>
          <cell r="G225">
            <v>103.38</v>
          </cell>
          <cell r="H225">
            <v>124.919</v>
          </cell>
          <cell r="K225">
            <v>327.23699999999997</v>
          </cell>
          <cell r="L225">
            <v>412.58699999999999</v>
          </cell>
          <cell r="N225">
            <v>327.23699999999997</v>
          </cell>
          <cell r="O225">
            <v>412.58699999999999</v>
          </cell>
          <cell r="R225">
            <v>3.3923000000000001</v>
          </cell>
          <cell r="S225">
            <v>1.2439</v>
          </cell>
          <cell r="T225">
            <v>0.20619999999999999</v>
          </cell>
          <cell r="U225">
            <v>0.40749999999999997</v>
          </cell>
          <cell r="V225">
            <v>0.1211</v>
          </cell>
          <cell r="W225">
            <v>0.13009999999999999</v>
          </cell>
          <cell r="X225">
            <v>0.33119999999999999</v>
          </cell>
          <cell r="Y225">
            <v>5.8323</v>
          </cell>
          <cell r="AB225">
            <v>1110.086</v>
          </cell>
          <cell r="AC225">
            <v>407.05</v>
          </cell>
          <cell r="AD225">
            <v>67.475999999999999</v>
          </cell>
          <cell r="AE225">
            <v>133.34899999999999</v>
          </cell>
          <cell r="AF225">
            <v>39.628</v>
          </cell>
          <cell r="AG225">
            <v>42.573999999999998</v>
          </cell>
          <cell r="AH225">
            <v>108.381</v>
          </cell>
          <cell r="AI225">
            <v>1908.5440000000001</v>
          </cell>
          <cell r="AL225">
            <v>875.79399999999998</v>
          </cell>
          <cell r="AM225">
            <v>437.67500000000001</v>
          </cell>
          <cell r="AN225">
            <v>66.63</v>
          </cell>
          <cell r="AO225">
            <v>162.12700000000001</v>
          </cell>
          <cell r="AP225">
            <v>45.767000000000003</v>
          </cell>
          <cell r="AQ225">
            <v>51.045999999999999</v>
          </cell>
          <cell r="AR225">
            <v>98.492000000000004</v>
          </cell>
          <cell r="AS225">
            <v>1737.5310000000002</v>
          </cell>
          <cell r="AU225">
            <v>0.93</v>
          </cell>
          <cell r="AX225">
            <v>814.48800000000006</v>
          </cell>
          <cell r="AY225">
            <v>407.03800000000001</v>
          </cell>
          <cell r="AZ225">
            <v>61.966000000000001</v>
          </cell>
          <cell r="BA225">
            <v>150.77799999999999</v>
          </cell>
          <cell r="BB225">
            <v>42.563000000000002</v>
          </cell>
          <cell r="BC225">
            <v>47.472999999999999</v>
          </cell>
          <cell r="BD225">
            <v>91.597999999999999</v>
          </cell>
          <cell r="BE225">
            <v>1615.904</v>
          </cell>
          <cell r="BH225">
            <v>32.935000000000002</v>
          </cell>
          <cell r="BI225">
            <v>15.977</v>
          </cell>
          <cell r="BJ225">
            <v>2.048</v>
          </cell>
          <cell r="BK225">
            <v>5.1719999999999997</v>
          </cell>
          <cell r="BL225">
            <v>1.2589999999999999</v>
          </cell>
          <cell r="BM225">
            <v>1.4159999999999999</v>
          </cell>
          <cell r="BN225">
            <v>2.4089999999999998</v>
          </cell>
          <cell r="BO225">
            <v>61.216000000000001</v>
          </cell>
          <cell r="BR225">
            <v>58.1</v>
          </cell>
          <cell r="BS225">
            <v>40.075000000000003</v>
          </cell>
          <cell r="BT225">
            <v>6.6379999999999999</v>
          </cell>
          <cell r="BU225">
            <v>16.818999999999999</v>
          </cell>
          <cell r="BV225">
            <v>5.2750000000000004</v>
          </cell>
          <cell r="BW225">
            <v>5.8840000000000003</v>
          </cell>
          <cell r="BX225">
            <v>11.353</v>
          </cell>
          <cell r="BY225">
            <v>144.14400000000003</v>
          </cell>
          <cell r="CA225">
            <v>10.724</v>
          </cell>
          <cell r="CB225">
            <v>11.035</v>
          </cell>
          <cell r="CD225">
            <v>257.40799999999996</v>
          </cell>
          <cell r="CE225">
            <v>263.87599999999998</v>
          </cell>
          <cell r="CF225">
            <v>258.77800000000002</v>
          </cell>
          <cell r="CH225">
            <v>0.3</v>
          </cell>
          <cell r="CI225">
            <v>-125.97</v>
          </cell>
          <cell r="CQ225" t="str">
            <v>PriceTableXTXNGL</v>
          </cell>
        </row>
        <row r="226">
          <cell r="B226" t="str">
            <v>72-40-105</v>
          </cell>
          <cell r="C226" t="str">
            <v>Legend-PUR01309</v>
          </cell>
          <cell r="D226" t="str">
            <v>Kofford 1H</v>
          </cell>
          <cell r="E226">
            <v>1956.5540000000001</v>
          </cell>
          <cell r="F226">
            <v>2122.5230000000001</v>
          </cell>
          <cell r="G226">
            <v>903.56200000000001</v>
          </cell>
          <cell r="H226">
            <v>921.69899999999996</v>
          </cell>
          <cell r="K226">
            <v>2860.116</v>
          </cell>
          <cell r="L226">
            <v>3044.2220000000002</v>
          </cell>
          <cell r="N226">
            <v>2860.116</v>
          </cell>
          <cell r="O226">
            <v>3044.2220000000002</v>
          </cell>
          <cell r="R226">
            <v>1.6178999999999999</v>
          </cell>
          <cell r="S226">
            <v>0.2475</v>
          </cell>
          <cell r="T226">
            <v>5.45E-2</v>
          </cell>
          <cell r="U226">
            <v>3.8899999999999997E-2</v>
          </cell>
          <cell r="V226">
            <v>1.21E-2</v>
          </cell>
          <cell r="W226">
            <v>5.7999999999999996E-3</v>
          </cell>
          <cell r="X226">
            <v>0.01</v>
          </cell>
          <cell r="Y226">
            <v>1.9866999999999999</v>
          </cell>
          <cell r="AB226">
            <v>4627.3819999999996</v>
          </cell>
          <cell r="AC226">
            <v>707.87900000000002</v>
          </cell>
          <cell r="AD226">
            <v>155.876</v>
          </cell>
          <cell r="AE226">
            <v>111.259</v>
          </cell>
          <cell r="AF226">
            <v>34.606999999999999</v>
          </cell>
          <cell r="AG226">
            <v>16.588999999999999</v>
          </cell>
          <cell r="AH226">
            <v>28.600999999999999</v>
          </cell>
          <cell r="AI226">
            <v>5682.1929999999993</v>
          </cell>
          <cell r="AL226">
            <v>3650.74</v>
          </cell>
          <cell r="AM226">
            <v>761.13800000000003</v>
          </cell>
          <cell r="AN226">
            <v>153.92099999999999</v>
          </cell>
          <cell r="AO226">
            <v>135.27000000000001</v>
          </cell>
          <cell r="AP226">
            <v>39.968000000000004</v>
          </cell>
          <cell r="AQ226">
            <v>19.89</v>
          </cell>
          <cell r="AR226">
            <v>25.991</v>
          </cell>
          <cell r="AS226">
            <v>4786.9180000000006</v>
          </cell>
          <cell r="AU226">
            <v>0.93</v>
          </cell>
          <cell r="AX226">
            <v>3395.1880000000001</v>
          </cell>
          <cell r="AY226">
            <v>707.85799999999995</v>
          </cell>
          <cell r="AZ226">
            <v>143.14699999999999</v>
          </cell>
          <cell r="BA226">
            <v>125.801</v>
          </cell>
          <cell r="BB226">
            <v>37.17</v>
          </cell>
          <cell r="BC226">
            <v>18.498000000000001</v>
          </cell>
          <cell r="BD226">
            <v>24.172000000000001</v>
          </cell>
          <cell r="BE226">
            <v>4451.8339999999998</v>
          </cell>
          <cell r="BH226">
            <v>137.28899999999999</v>
          </cell>
          <cell r="BI226">
            <v>27.786000000000001</v>
          </cell>
          <cell r="BJ226">
            <v>4.7300000000000004</v>
          </cell>
          <cell r="BK226">
            <v>4.3150000000000004</v>
          </cell>
          <cell r="BL226">
            <v>1.099</v>
          </cell>
          <cell r="BM226">
            <v>0.55200000000000005</v>
          </cell>
          <cell r="BN226">
            <v>0.63600000000000001</v>
          </cell>
          <cell r="BO226">
            <v>176.40699999999995</v>
          </cell>
          <cell r="BR226">
            <v>242.19</v>
          </cell>
          <cell r="BS226">
            <v>69.691999999999993</v>
          </cell>
          <cell r="BT226">
            <v>15.335000000000001</v>
          </cell>
          <cell r="BU226">
            <v>14.032999999999999</v>
          </cell>
          <cell r="BV226">
            <v>4.6070000000000002</v>
          </cell>
          <cell r="BW226">
            <v>2.2930000000000001</v>
          </cell>
          <cell r="BX226">
            <v>2.996</v>
          </cell>
          <cell r="BY226">
            <v>351.14600000000002</v>
          </cell>
          <cell r="CA226">
            <v>79.131</v>
          </cell>
          <cell r="CB226">
            <v>81.423000000000002</v>
          </cell>
          <cell r="CD226">
            <v>2611.6530000000002</v>
          </cell>
          <cell r="CE226">
            <v>2677.2759999999998</v>
          </cell>
          <cell r="CF226">
            <v>2625.5529999999999</v>
          </cell>
          <cell r="CH226">
            <v>0.3</v>
          </cell>
          <cell r="CI226">
            <v>-929.49</v>
          </cell>
          <cell r="CQ226" t="str">
            <v>PriceTableXTXNGL</v>
          </cell>
        </row>
        <row r="227">
          <cell r="B227" t="str">
            <v>72-40-116</v>
          </cell>
          <cell r="C227" t="str">
            <v>Legend-PUR01309</v>
          </cell>
          <cell r="D227" t="str">
            <v>Defee CDP</v>
          </cell>
          <cell r="E227">
            <v>111.143</v>
          </cell>
          <cell r="F227">
            <v>118.345</v>
          </cell>
          <cell r="G227">
            <v>51.326999999999998</v>
          </cell>
          <cell r="H227">
            <v>51.390999999999998</v>
          </cell>
          <cell r="K227">
            <v>162.47</v>
          </cell>
          <cell r="L227">
            <v>169.73599999999999</v>
          </cell>
          <cell r="N227">
            <v>162.47</v>
          </cell>
          <cell r="O227">
            <v>169.73599999999999</v>
          </cell>
          <cell r="R227">
            <v>1.1672</v>
          </cell>
          <cell r="S227">
            <v>0.19450000000000001</v>
          </cell>
          <cell r="T227">
            <v>4.5199999999999997E-2</v>
          </cell>
          <cell r="U227">
            <v>3.1600000000000003E-2</v>
          </cell>
          <cell r="V227">
            <v>1.6799999999999999E-2</v>
          </cell>
          <cell r="W227">
            <v>7.4999999999999997E-3</v>
          </cell>
          <cell r="X227">
            <v>8.2600000000000007E-2</v>
          </cell>
          <cell r="Y227">
            <v>1.5454000000000001</v>
          </cell>
          <cell r="AB227">
            <v>189.63499999999999</v>
          </cell>
          <cell r="AC227">
            <v>31.6</v>
          </cell>
          <cell r="AD227">
            <v>7.3440000000000003</v>
          </cell>
          <cell r="AE227">
            <v>5.1340000000000003</v>
          </cell>
          <cell r="AF227">
            <v>2.7290000000000001</v>
          </cell>
          <cell r="AG227">
            <v>1.2190000000000001</v>
          </cell>
          <cell r="AH227">
            <v>13.42</v>
          </cell>
          <cell r="AI227">
            <v>251.08099999999996</v>
          </cell>
          <cell r="AL227">
            <v>149.61099999999999</v>
          </cell>
          <cell r="AM227">
            <v>33.978000000000002</v>
          </cell>
          <cell r="AN227">
            <v>7.2519999999999998</v>
          </cell>
          <cell r="AO227">
            <v>6.242</v>
          </cell>
          <cell r="AP227">
            <v>3.1520000000000001</v>
          </cell>
          <cell r="AQ227">
            <v>1.462</v>
          </cell>
          <cell r="AR227">
            <v>12.196</v>
          </cell>
          <cell r="AS227">
            <v>213.89299999999997</v>
          </cell>
          <cell r="AU227">
            <v>0.93</v>
          </cell>
          <cell r="AX227">
            <v>139.13800000000001</v>
          </cell>
          <cell r="AY227">
            <v>31.6</v>
          </cell>
          <cell r="AZ227">
            <v>6.7439999999999998</v>
          </cell>
          <cell r="BA227">
            <v>5.8049999999999997</v>
          </cell>
          <cell r="BB227">
            <v>2.931</v>
          </cell>
          <cell r="BC227">
            <v>1.36</v>
          </cell>
          <cell r="BD227">
            <v>11.342000000000001</v>
          </cell>
          <cell r="BE227">
            <v>198.92000000000004</v>
          </cell>
          <cell r="BH227">
            <v>5.6260000000000003</v>
          </cell>
          <cell r="BI227">
            <v>1.24</v>
          </cell>
          <cell r="BJ227">
            <v>0.223</v>
          </cell>
          <cell r="BK227">
            <v>0.19900000000000001</v>
          </cell>
          <cell r="BL227">
            <v>8.6999999999999994E-2</v>
          </cell>
          <cell r="BM227">
            <v>4.1000000000000002E-2</v>
          </cell>
          <cell r="BN227">
            <v>0.29799999999999999</v>
          </cell>
          <cell r="BO227">
            <v>7.7140000000000004</v>
          </cell>
          <cell r="BR227">
            <v>9.9250000000000007</v>
          </cell>
          <cell r="BS227">
            <v>3.1110000000000002</v>
          </cell>
          <cell r="BT227">
            <v>0.72299999999999998</v>
          </cell>
          <cell r="BU227">
            <v>0.64800000000000002</v>
          </cell>
          <cell r="BV227">
            <v>0.36299999999999999</v>
          </cell>
          <cell r="BW227">
            <v>0.16900000000000001</v>
          </cell>
          <cell r="BX227">
            <v>1.4059999999999999</v>
          </cell>
          <cell r="BY227">
            <v>16.345000000000002</v>
          </cell>
          <cell r="CA227">
            <v>4.4119999999999999</v>
          </cell>
          <cell r="CB227">
            <v>4.54</v>
          </cell>
          <cell r="CD227">
            <v>148.851</v>
          </cell>
          <cell r="CE227">
            <v>152.59100000000001</v>
          </cell>
          <cell r="CF227">
            <v>149.643</v>
          </cell>
          <cell r="CH227">
            <v>0.3</v>
          </cell>
          <cell r="CI227">
            <v>-51.83</v>
          </cell>
          <cell r="CQ227" t="str">
            <v>PriceTableXTXNGL</v>
          </cell>
        </row>
        <row r="228">
          <cell r="B228" t="str">
            <v>72-40-124</v>
          </cell>
          <cell r="C228" t="str">
            <v>Legend-PUR01309</v>
          </cell>
          <cell r="D228" t="str">
            <v>Dunn Daugherty CDP</v>
          </cell>
          <cell r="E228">
            <v>218.06899999999999</v>
          </cell>
          <cell r="F228">
            <v>279.863</v>
          </cell>
          <cell r="G228">
            <v>100.70699999999999</v>
          </cell>
          <cell r="H228">
            <v>121.53</v>
          </cell>
          <cell r="K228">
            <v>318.77599999999995</v>
          </cell>
          <cell r="L228">
            <v>401.39300000000003</v>
          </cell>
          <cell r="N228">
            <v>318.77599999999995</v>
          </cell>
          <cell r="O228">
            <v>401.39300000000003</v>
          </cell>
          <cell r="R228">
            <v>3.2955000000000001</v>
          </cell>
          <cell r="S228">
            <v>1.2176</v>
          </cell>
          <cell r="T228">
            <v>0.2414</v>
          </cell>
          <cell r="U228">
            <v>0.39300000000000002</v>
          </cell>
          <cell r="V228">
            <v>0.14380000000000001</v>
          </cell>
          <cell r="W228">
            <v>0.14249999999999999</v>
          </cell>
          <cell r="X228">
            <v>0.27460000000000001</v>
          </cell>
          <cell r="Y228">
            <v>5.7084000000000001</v>
          </cell>
          <cell r="AB228">
            <v>1050.5260000000001</v>
          </cell>
          <cell r="AC228">
            <v>388.142</v>
          </cell>
          <cell r="AD228">
            <v>76.953000000000003</v>
          </cell>
          <cell r="AE228">
            <v>125.279</v>
          </cell>
          <cell r="AF228">
            <v>45.84</v>
          </cell>
          <cell r="AG228">
            <v>45.426000000000002</v>
          </cell>
          <cell r="AH228">
            <v>87.536000000000001</v>
          </cell>
          <cell r="AI228">
            <v>1819.702</v>
          </cell>
          <cell r="AL228">
            <v>828.80499999999995</v>
          </cell>
          <cell r="AM228">
            <v>417.34500000000003</v>
          </cell>
          <cell r="AN228">
            <v>75.988</v>
          </cell>
          <cell r="AO228">
            <v>152.316</v>
          </cell>
          <cell r="AP228">
            <v>52.942</v>
          </cell>
          <cell r="AQ228">
            <v>54.466000000000001</v>
          </cell>
          <cell r="AR228">
            <v>79.549000000000007</v>
          </cell>
          <cell r="AS228">
            <v>1661.4110000000001</v>
          </cell>
          <cell r="AU228">
            <v>0.93</v>
          </cell>
          <cell r="AX228">
            <v>770.78899999999999</v>
          </cell>
          <cell r="AY228">
            <v>388.13099999999997</v>
          </cell>
          <cell r="AZ228">
            <v>70.668999999999997</v>
          </cell>
          <cell r="BA228">
            <v>141.654</v>
          </cell>
          <cell r="BB228">
            <v>49.235999999999997</v>
          </cell>
          <cell r="BC228">
            <v>50.652999999999999</v>
          </cell>
          <cell r="BD228">
            <v>73.980999999999995</v>
          </cell>
          <cell r="BE228">
            <v>1545.1130000000003</v>
          </cell>
          <cell r="BH228">
            <v>31.167999999999999</v>
          </cell>
          <cell r="BI228">
            <v>15.234999999999999</v>
          </cell>
          <cell r="BJ228">
            <v>2.335</v>
          </cell>
          <cell r="BK228">
            <v>4.859</v>
          </cell>
          <cell r="BL228">
            <v>1.456</v>
          </cell>
          <cell r="BM228">
            <v>1.5109999999999999</v>
          </cell>
          <cell r="BN228">
            <v>1.9450000000000001</v>
          </cell>
          <cell r="BO228">
            <v>58.509000000000007</v>
          </cell>
          <cell r="BR228">
            <v>54.982999999999997</v>
          </cell>
          <cell r="BS228">
            <v>38.213000000000001</v>
          </cell>
          <cell r="BT228">
            <v>7.5709999999999997</v>
          </cell>
          <cell r="BU228">
            <v>15.801</v>
          </cell>
          <cell r="BV228">
            <v>6.1020000000000003</v>
          </cell>
          <cell r="BW228">
            <v>6.2779999999999996</v>
          </cell>
          <cell r="BX228">
            <v>9.1690000000000005</v>
          </cell>
          <cell r="BY228">
            <v>138.11700000000002</v>
          </cell>
          <cell r="CA228">
            <v>10.433999999999999</v>
          </cell>
          <cell r="CB228">
            <v>10.736000000000001</v>
          </cell>
          <cell r="CD228">
            <v>252.54000000000002</v>
          </cell>
          <cell r="CE228">
            <v>258.88600000000002</v>
          </cell>
          <cell r="CF228">
            <v>253.88399999999999</v>
          </cell>
          <cell r="CH228">
            <v>0.3</v>
          </cell>
          <cell r="CI228">
            <v>-122.56</v>
          </cell>
          <cell r="CQ228" t="str">
            <v>PriceTableXTXNGL</v>
          </cell>
        </row>
        <row r="229">
          <cell r="B229" t="str">
            <v>81-10-175</v>
          </cell>
          <cell r="C229" t="str">
            <v>Legend-PUR01309WS</v>
          </cell>
          <cell r="D229" t="str">
            <v>Winwood CDP</v>
          </cell>
          <cell r="E229">
            <v>412.94</v>
          </cell>
          <cell r="F229">
            <v>456.27499999999998</v>
          </cell>
          <cell r="G229">
            <v>190.70099999999999</v>
          </cell>
          <cell r="H229">
            <v>198.136</v>
          </cell>
          <cell r="K229">
            <v>603.64099999999996</v>
          </cell>
          <cell r="L229">
            <v>654.41099999999994</v>
          </cell>
          <cell r="N229">
            <v>603.64099999999996</v>
          </cell>
          <cell r="O229">
            <v>654.41099999999994</v>
          </cell>
          <cell r="R229">
            <v>1.9214</v>
          </cell>
          <cell r="S229">
            <v>0.3851</v>
          </cell>
          <cell r="T229">
            <v>7.5499999999999998E-2</v>
          </cell>
          <cell r="U229">
            <v>8.8099999999999998E-2</v>
          </cell>
          <cell r="V229">
            <v>2.9000000000000001E-2</v>
          </cell>
          <cell r="W229">
            <v>1.4500000000000001E-2</v>
          </cell>
          <cell r="X229">
            <v>3.9199999999999999E-2</v>
          </cell>
          <cell r="Y229">
            <v>2.5528</v>
          </cell>
          <cell r="AB229">
            <v>1159.836</v>
          </cell>
          <cell r="AC229">
            <v>232.46199999999999</v>
          </cell>
          <cell r="AD229">
            <v>45.575000000000003</v>
          </cell>
          <cell r="AE229">
            <v>53.180999999999997</v>
          </cell>
          <cell r="AF229">
            <v>17.506</v>
          </cell>
          <cell r="AG229">
            <v>8.7530000000000001</v>
          </cell>
          <cell r="AH229">
            <v>23.663</v>
          </cell>
          <cell r="AI229">
            <v>1540.9760000000001</v>
          </cell>
          <cell r="AL229">
            <v>915.04399999999998</v>
          </cell>
          <cell r="AM229">
            <v>249.952</v>
          </cell>
          <cell r="AN229">
            <v>45.003</v>
          </cell>
          <cell r="AO229">
            <v>64.658000000000001</v>
          </cell>
          <cell r="AP229">
            <v>20.218</v>
          </cell>
          <cell r="AQ229">
            <v>10.494999999999999</v>
          </cell>
          <cell r="AR229">
            <v>21.504000000000001</v>
          </cell>
          <cell r="AS229">
            <v>1326.8739999999998</v>
          </cell>
          <cell r="AU229">
            <v>0.93</v>
          </cell>
          <cell r="AX229">
            <v>850.99099999999999</v>
          </cell>
          <cell r="AY229">
            <v>232.45500000000001</v>
          </cell>
          <cell r="AZ229">
            <v>41.853000000000002</v>
          </cell>
          <cell r="BA229">
            <v>60.131999999999998</v>
          </cell>
          <cell r="BB229">
            <v>18.803000000000001</v>
          </cell>
          <cell r="BC229">
            <v>9.76</v>
          </cell>
          <cell r="BD229">
            <v>19.998999999999999</v>
          </cell>
          <cell r="BE229">
            <v>1233.9930000000002</v>
          </cell>
          <cell r="BH229">
            <v>34.411000000000001</v>
          </cell>
          <cell r="BI229">
            <v>9.125</v>
          </cell>
          <cell r="BJ229">
            <v>1.383</v>
          </cell>
          <cell r="BK229">
            <v>2.0630000000000002</v>
          </cell>
          <cell r="BL229">
            <v>0.55600000000000005</v>
          </cell>
          <cell r="BM229">
            <v>0.29099999999999998</v>
          </cell>
          <cell r="BN229">
            <v>0.52600000000000002</v>
          </cell>
          <cell r="BO229">
            <v>48.355000000000004</v>
          </cell>
          <cell r="BR229">
            <v>60.704000000000001</v>
          </cell>
          <cell r="BS229">
            <v>22.885999999999999</v>
          </cell>
          <cell r="BT229">
            <v>4.484</v>
          </cell>
          <cell r="BU229">
            <v>6.7080000000000002</v>
          </cell>
          <cell r="BV229">
            <v>2.33</v>
          </cell>
          <cell r="BW229">
            <v>1.21</v>
          </cell>
          <cell r="BX229">
            <v>2.4790000000000001</v>
          </cell>
          <cell r="BY229">
            <v>100.80099999999999</v>
          </cell>
          <cell r="CA229">
            <v>17.010000000000002</v>
          </cell>
          <cell r="CB229">
            <v>17.503</v>
          </cell>
          <cell r="CD229">
            <v>536.10699999999986</v>
          </cell>
          <cell r="CE229">
            <v>549.57799999999997</v>
          </cell>
          <cell r="CF229">
            <v>538.96</v>
          </cell>
          <cell r="CH229">
            <v>0.3</v>
          </cell>
          <cell r="CI229">
            <v>-199.81</v>
          </cell>
          <cell r="CQ229" t="str">
            <v>PriceTableXTXNGL</v>
          </cell>
        </row>
        <row r="232">
          <cell r="B232" t="str">
            <v>72-10-179</v>
          </cell>
          <cell r="C232" t="str">
            <v>NextEra-PUR01467</v>
          </cell>
          <cell r="D232" t="str">
            <v>Cherry 1 &amp; 2</v>
          </cell>
          <cell r="E232">
            <v>0</v>
          </cell>
          <cell r="F232">
            <v>0</v>
          </cell>
          <cell r="G232">
            <v>0</v>
          </cell>
          <cell r="H232">
            <v>0</v>
          </cell>
          <cell r="K232">
            <v>0</v>
          </cell>
          <cell r="L232">
            <v>0</v>
          </cell>
          <cell r="N232">
            <v>0</v>
          </cell>
          <cell r="O232">
            <v>0</v>
          </cell>
          <cell r="R232">
            <v>2.2372000000000001</v>
          </cell>
          <cell r="S232">
            <v>0.52210000000000001</v>
          </cell>
          <cell r="T232">
            <v>0.12239999999999999</v>
          </cell>
          <cell r="U232">
            <v>0.12139999999999999</v>
          </cell>
          <cell r="V232">
            <v>4.8800000000000003E-2</v>
          </cell>
          <cell r="W232">
            <v>3.0800000000000001E-2</v>
          </cell>
          <cell r="X232">
            <v>0.1022</v>
          </cell>
          <cell r="Y232">
            <v>3.1848999999999998</v>
          </cell>
          <cell r="AB232">
            <v>0</v>
          </cell>
          <cell r="AC232">
            <v>0</v>
          </cell>
          <cell r="AD232">
            <v>0</v>
          </cell>
          <cell r="AE232">
            <v>0</v>
          </cell>
          <cell r="AF232">
            <v>0</v>
          </cell>
          <cell r="AG232">
            <v>0</v>
          </cell>
          <cell r="AH232">
            <v>0</v>
          </cell>
          <cell r="AI232">
            <v>0</v>
          </cell>
          <cell r="AL232">
            <v>0</v>
          </cell>
          <cell r="AM232">
            <v>0</v>
          </cell>
          <cell r="AN232">
            <v>0</v>
          </cell>
          <cell r="AO232">
            <v>0</v>
          </cell>
          <cell r="AP232">
            <v>0</v>
          </cell>
          <cell r="AQ232">
            <v>0</v>
          </cell>
          <cell r="AR232">
            <v>0</v>
          </cell>
          <cell r="AS232">
            <v>0</v>
          </cell>
          <cell r="AU232">
            <v>1</v>
          </cell>
          <cell r="AX232">
            <v>0</v>
          </cell>
          <cell r="AY232">
            <v>0</v>
          </cell>
          <cell r="AZ232">
            <v>0</v>
          </cell>
          <cell r="BA232">
            <v>0</v>
          </cell>
          <cell r="BB232">
            <v>0</v>
          </cell>
          <cell r="BC232">
            <v>0</v>
          </cell>
          <cell r="BD232">
            <v>0</v>
          </cell>
          <cell r="BE232">
            <v>0</v>
          </cell>
          <cell r="BH232">
            <v>0</v>
          </cell>
          <cell r="BI232">
            <v>0</v>
          </cell>
          <cell r="BJ232">
            <v>0</v>
          </cell>
          <cell r="BK232">
            <v>0</v>
          </cell>
          <cell r="BL232">
            <v>0</v>
          </cell>
          <cell r="BM232">
            <v>0</v>
          </cell>
          <cell r="BN232">
            <v>0</v>
          </cell>
          <cell r="BO232">
            <v>0</v>
          </cell>
          <cell r="BR232">
            <v>0</v>
          </cell>
          <cell r="BS232">
            <v>0</v>
          </cell>
          <cell r="BT232">
            <v>0</v>
          </cell>
          <cell r="BU232">
            <v>0</v>
          </cell>
          <cell r="BV232">
            <v>0</v>
          </cell>
          <cell r="BW232">
            <v>0</v>
          </cell>
          <cell r="BX232">
            <v>0</v>
          </cell>
          <cell r="BY232">
            <v>0</v>
          </cell>
          <cell r="CA232">
            <v>0</v>
          </cell>
          <cell r="CB232">
            <v>0</v>
          </cell>
          <cell r="CD232">
            <v>0</v>
          </cell>
          <cell r="CE232">
            <v>0</v>
          </cell>
          <cell r="CF232">
            <v>0</v>
          </cell>
          <cell r="CH232">
            <v>0</v>
          </cell>
          <cell r="CI232">
            <v>0</v>
          </cell>
          <cell r="CK232">
            <v>0</v>
          </cell>
          <cell r="CL232">
            <v>0</v>
          </cell>
          <cell r="CM232">
            <v>0</v>
          </cell>
          <cell r="CN232">
            <v>0</v>
          </cell>
          <cell r="CO232">
            <v>0</v>
          </cell>
          <cell r="CQ232" t="str">
            <v>PriceTableXTXNGL</v>
          </cell>
          <cell r="CS232">
            <v>0</v>
          </cell>
          <cell r="CT232">
            <v>0</v>
          </cell>
          <cell r="CU232">
            <v>0</v>
          </cell>
          <cell r="CV232">
            <v>0</v>
          </cell>
          <cell r="CW232">
            <v>0</v>
          </cell>
          <cell r="CX232">
            <v>0</v>
          </cell>
          <cell r="CY232">
            <v>0</v>
          </cell>
          <cell r="CZ232">
            <v>0</v>
          </cell>
          <cell r="DB232">
            <v>0</v>
          </cell>
          <cell r="DC232">
            <v>0</v>
          </cell>
          <cell r="DD232">
            <v>0</v>
          </cell>
          <cell r="DE232">
            <v>0</v>
          </cell>
          <cell r="DF232">
            <v>0</v>
          </cell>
          <cell r="DG232">
            <v>0</v>
          </cell>
          <cell r="DH232">
            <v>0</v>
          </cell>
          <cell r="DI232">
            <v>0</v>
          </cell>
          <cell r="DK232">
            <v>1.2500000000000001E-2</v>
          </cell>
          <cell r="DL232">
            <v>0</v>
          </cell>
        </row>
        <row r="233">
          <cell r="B233" t="str">
            <v>72-10-216</v>
          </cell>
          <cell r="C233" t="str">
            <v>NextEra-PUR01467</v>
          </cell>
          <cell r="D233" t="str">
            <v>Maddix CDP</v>
          </cell>
          <cell r="E233">
            <v>531.32600000000002</v>
          </cell>
          <cell r="F233">
            <v>692.255</v>
          </cell>
          <cell r="G233">
            <v>245.37299999999999</v>
          </cell>
          <cell r="H233">
            <v>300.60899999999998</v>
          </cell>
          <cell r="K233">
            <v>776.69900000000007</v>
          </cell>
          <cell r="L233">
            <v>992.86400000000003</v>
          </cell>
          <cell r="N233">
            <v>776.69900000000007</v>
          </cell>
          <cell r="O233">
            <v>992.86400000000003</v>
          </cell>
          <cell r="R233">
            <v>3.5413000000000001</v>
          </cell>
          <cell r="S233">
            <v>1.3452999999999999</v>
          </cell>
          <cell r="T233">
            <v>0.26</v>
          </cell>
          <cell r="U233">
            <v>0.44259999999999999</v>
          </cell>
          <cell r="V233">
            <v>0.14760000000000001</v>
          </cell>
          <cell r="W233">
            <v>0.1414</v>
          </cell>
          <cell r="X233">
            <v>0.2631</v>
          </cell>
          <cell r="Y233">
            <v>6.1413000000000002</v>
          </cell>
          <cell r="AB233">
            <v>2750.5239999999999</v>
          </cell>
          <cell r="AC233">
            <v>1044.893</v>
          </cell>
          <cell r="AD233">
            <v>201.94200000000001</v>
          </cell>
          <cell r="AE233">
            <v>343.767</v>
          </cell>
          <cell r="AF233">
            <v>114.64100000000001</v>
          </cell>
          <cell r="AG233">
            <v>109.825</v>
          </cell>
          <cell r="AH233">
            <v>204.35</v>
          </cell>
          <cell r="AI233">
            <v>4769.942</v>
          </cell>
          <cell r="AL233">
            <v>2170.0059999999999</v>
          </cell>
          <cell r="AM233">
            <v>1123.508</v>
          </cell>
          <cell r="AN233">
            <v>199.40899999999999</v>
          </cell>
          <cell r="AO233">
            <v>417.95600000000002</v>
          </cell>
          <cell r="AP233">
            <v>132.40100000000001</v>
          </cell>
          <cell r="AQ233">
            <v>131.68</v>
          </cell>
          <cell r="AR233">
            <v>185.70400000000001</v>
          </cell>
          <cell r="AS233">
            <v>4360.6639999999998</v>
          </cell>
          <cell r="AU233">
            <v>1</v>
          </cell>
          <cell r="AX233">
            <v>2170.0059999999999</v>
          </cell>
          <cell r="AY233">
            <v>1123.508</v>
          </cell>
          <cell r="AZ233">
            <v>199.40899999999999</v>
          </cell>
          <cell r="BA233">
            <v>417.95600000000002</v>
          </cell>
          <cell r="BB233">
            <v>132.40100000000001</v>
          </cell>
          <cell r="BC233">
            <v>131.68</v>
          </cell>
          <cell r="BD233">
            <v>185.70400000000001</v>
          </cell>
          <cell r="BE233">
            <v>4360.6639999999998</v>
          </cell>
          <cell r="BH233">
            <v>81.605000000000004</v>
          </cell>
          <cell r="BI233">
            <v>41.014000000000003</v>
          </cell>
          <cell r="BJ233">
            <v>6.1280000000000001</v>
          </cell>
          <cell r="BK233">
            <v>13.333</v>
          </cell>
          <cell r="BL233">
            <v>3.641</v>
          </cell>
          <cell r="BM233">
            <v>3.653</v>
          </cell>
          <cell r="BN233">
            <v>4.5419999999999998</v>
          </cell>
          <cell r="BO233">
            <v>153.916</v>
          </cell>
          <cell r="BR233">
            <v>143.958</v>
          </cell>
          <cell r="BS233">
            <v>102.872</v>
          </cell>
          <cell r="BT233">
            <v>19.867000000000001</v>
          </cell>
          <cell r="BU233">
            <v>43.359000000000002</v>
          </cell>
          <cell r="BV233">
            <v>15.260999999999999</v>
          </cell>
          <cell r="BW233">
            <v>15.178000000000001</v>
          </cell>
          <cell r="BX233">
            <v>21.405000000000001</v>
          </cell>
          <cell r="BY233">
            <v>361.9</v>
          </cell>
          <cell r="CA233">
            <v>25.808</v>
          </cell>
          <cell r="CB233">
            <v>26.556000000000001</v>
          </cell>
          <cell r="CD233">
            <v>604.40800000000002</v>
          </cell>
          <cell r="CE233">
            <v>619.59500000000003</v>
          </cell>
          <cell r="CF233">
            <v>607.625</v>
          </cell>
          <cell r="CH233">
            <v>0</v>
          </cell>
          <cell r="CI233">
            <v>0</v>
          </cell>
          <cell r="CK233">
            <v>385.23900000000003</v>
          </cell>
          <cell r="CL233">
            <v>390.90199999999993</v>
          </cell>
          <cell r="CM233">
            <v>1445.95</v>
          </cell>
          <cell r="CN233">
            <v>-35.18</v>
          </cell>
          <cell r="CO233">
            <v>1410.77</v>
          </cell>
          <cell r="CQ233" t="str">
            <v>PriceTableXTXNGL</v>
          </cell>
          <cell r="CS233">
            <v>377.37</v>
          </cell>
          <cell r="CT233">
            <v>885.6</v>
          </cell>
          <cell r="CU233">
            <v>224.58</v>
          </cell>
          <cell r="CV233">
            <v>456.64</v>
          </cell>
          <cell r="CW233">
            <v>257.07</v>
          </cell>
          <cell r="CX233">
            <v>255.67</v>
          </cell>
          <cell r="CY233">
            <v>360.56</v>
          </cell>
          <cell r="CZ233">
            <v>2817.4900000000002</v>
          </cell>
          <cell r="DB233">
            <v>377.37</v>
          </cell>
          <cell r="DC233">
            <v>885.6</v>
          </cell>
          <cell r="DD233">
            <v>224.58</v>
          </cell>
          <cell r="DE233">
            <v>456.64</v>
          </cell>
          <cell r="DF233">
            <v>257.07</v>
          </cell>
          <cell r="DG233">
            <v>255.67</v>
          </cell>
          <cell r="DH233">
            <v>360.56</v>
          </cell>
          <cell r="DI233">
            <v>2817.4900000000002</v>
          </cell>
          <cell r="DK233">
            <v>1.2500000000000001E-2</v>
          </cell>
          <cell r="DL233">
            <v>-54.51</v>
          </cell>
        </row>
        <row r="234">
          <cell r="B234" t="str">
            <v>72-10-218</v>
          </cell>
          <cell r="C234" t="str">
            <v>NextEra-PUR01467</v>
          </cell>
          <cell r="D234" t="str">
            <v>Edge 1 &amp; 2 H CDP</v>
          </cell>
          <cell r="E234">
            <v>341.97300000000001</v>
          </cell>
          <cell r="F234">
            <v>423.74200000000002</v>
          </cell>
          <cell r="G234">
            <v>157.928</v>
          </cell>
          <cell r="H234">
            <v>184.00899999999999</v>
          </cell>
          <cell r="K234">
            <v>499.90100000000001</v>
          </cell>
          <cell r="L234">
            <v>607.75099999999998</v>
          </cell>
          <cell r="N234">
            <v>499.90100000000001</v>
          </cell>
          <cell r="O234">
            <v>607.75099999999998</v>
          </cell>
          <cell r="R234">
            <v>3.0712999999999999</v>
          </cell>
          <cell r="S234">
            <v>0.99580000000000002</v>
          </cell>
          <cell r="T234">
            <v>0.20499999999999999</v>
          </cell>
          <cell r="U234">
            <v>0.3</v>
          </cell>
          <cell r="V234">
            <v>0.107</v>
          </cell>
          <cell r="W234">
            <v>9.6699999999999994E-2</v>
          </cell>
          <cell r="X234">
            <v>0.19989999999999999</v>
          </cell>
          <cell r="Y234">
            <v>4.9756999999999998</v>
          </cell>
          <cell r="AB234">
            <v>1535.346</v>
          </cell>
          <cell r="AC234">
            <v>497.80099999999999</v>
          </cell>
          <cell r="AD234">
            <v>102.48</v>
          </cell>
          <cell r="AE234">
            <v>149.97</v>
          </cell>
          <cell r="AF234">
            <v>53.488999999999997</v>
          </cell>
          <cell r="AG234">
            <v>48.34</v>
          </cell>
          <cell r="AH234">
            <v>99.93</v>
          </cell>
          <cell r="AI234">
            <v>2487.3559999999998</v>
          </cell>
          <cell r="AL234">
            <v>1211.3</v>
          </cell>
          <cell r="AM234">
            <v>535.25400000000002</v>
          </cell>
          <cell r="AN234">
            <v>101.19499999999999</v>
          </cell>
          <cell r="AO234">
            <v>182.33500000000001</v>
          </cell>
          <cell r="AP234">
            <v>61.776000000000003</v>
          </cell>
          <cell r="AQ234">
            <v>57.96</v>
          </cell>
          <cell r="AR234">
            <v>90.811999999999998</v>
          </cell>
          <cell r="AS234">
            <v>2240.6320000000001</v>
          </cell>
          <cell r="AU234">
            <v>1</v>
          </cell>
          <cell r="AX234">
            <v>1211.3</v>
          </cell>
          <cell r="AY234">
            <v>535.25400000000002</v>
          </cell>
          <cell r="AZ234">
            <v>101.19499999999999</v>
          </cell>
          <cell r="BA234">
            <v>182.33500000000001</v>
          </cell>
          <cell r="BB234">
            <v>61.776000000000003</v>
          </cell>
          <cell r="BC234">
            <v>57.96</v>
          </cell>
          <cell r="BD234">
            <v>90.811999999999998</v>
          </cell>
          <cell r="BE234">
            <v>2240.6320000000001</v>
          </cell>
          <cell r="BH234">
            <v>45.552</v>
          </cell>
          <cell r="BI234">
            <v>19.54</v>
          </cell>
          <cell r="BJ234">
            <v>3.11</v>
          </cell>
          <cell r="BK234">
            <v>5.8170000000000002</v>
          </cell>
          <cell r="BL234">
            <v>1.6990000000000001</v>
          </cell>
          <cell r="BM234">
            <v>1.6080000000000001</v>
          </cell>
          <cell r="BN234">
            <v>2.2210000000000001</v>
          </cell>
          <cell r="BO234">
            <v>79.547000000000011</v>
          </cell>
          <cell r="BR234">
            <v>80.358000000000004</v>
          </cell>
          <cell r="BS234">
            <v>49.009</v>
          </cell>
          <cell r="BT234">
            <v>10.082000000000001</v>
          </cell>
          <cell r="BU234">
            <v>18.914999999999999</v>
          </cell>
          <cell r="BV234">
            <v>7.1210000000000004</v>
          </cell>
          <cell r="BW234">
            <v>6.681</v>
          </cell>
          <cell r="BX234">
            <v>10.467000000000001</v>
          </cell>
          <cell r="BY234">
            <v>182.63300000000004</v>
          </cell>
          <cell r="CA234">
            <v>15.797000000000001</v>
          </cell>
          <cell r="CB234">
            <v>16.254999999999999</v>
          </cell>
          <cell r="CD234">
            <v>408.86299999999994</v>
          </cell>
          <cell r="CE234">
            <v>419.13600000000002</v>
          </cell>
          <cell r="CF234">
            <v>411.03899999999999</v>
          </cell>
          <cell r="CH234">
            <v>0</v>
          </cell>
          <cell r="CI234">
            <v>0</v>
          </cell>
          <cell r="CK234">
            <v>196.71199999999999</v>
          </cell>
          <cell r="CL234">
            <v>199.40899999999993</v>
          </cell>
          <cell r="CM234">
            <v>737.62</v>
          </cell>
          <cell r="CN234">
            <v>-17.95</v>
          </cell>
          <cell r="CO234">
            <v>719.67</v>
          </cell>
          <cell r="CQ234" t="str">
            <v>PriceTableXTXNGL</v>
          </cell>
          <cell r="CS234">
            <v>210.65</v>
          </cell>
          <cell r="CT234">
            <v>421.91</v>
          </cell>
          <cell r="CU234">
            <v>113.97</v>
          </cell>
          <cell r="CV234">
            <v>199.21</v>
          </cell>
          <cell r="CW234">
            <v>119.94</v>
          </cell>
          <cell r="CX234">
            <v>112.53</v>
          </cell>
          <cell r="CY234">
            <v>176.32</v>
          </cell>
          <cell r="CZ234">
            <v>1354.53</v>
          </cell>
          <cell r="DB234">
            <v>210.65</v>
          </cell>
          <cell r="DC234">
            <v>421.91</v>
          </cell>
          <cell r="DD234">
            <v>113.97</v>
          </cell>
          <cell r="DE234">
            <v>199.21</v>
          </cell>
          <cell r="DF234">
            <v>119.94</v>
          </cell>
          <cell r="DG234">
            <v>112.53</v>
          </cell>
          <cell r="DH234">
            <v>176.32</v>
          </cell>
          <cell r="DI234">
            <v>1354.53</v>
          </cell>
          <cell r="DK234">
            <v>1.2500000000000001E-2</v>
          </cell>
          <cell r="DL234">
            <v>-28.01</v>
          </cell>
        </row>
        <row r="235">
          <cell r="B235" t="str">
            <v>72-10-219</v>
          </cell>
          <cell r="C235" t="str">
            <v>NextEra-PUR01467</v>
          </cell>
          <cell r="D235" t="str">
            <v>Bailey Ranch 3&amp;4</v>
          </cell>
          <cell r="E235">
            <v>343.85300000000001</v>
          </cell>
          <cell r="F235">
            <v>431.94799999999998</v>
          </cell>
          <cell r="G235">
            <v>158.79599999999999</v>
          </cell>
          <cell r="H235">
            <v>187.572</v>
          </cell>
          <cell r="K235">
            <v>502.649</v>
          </cell>
          <cell r="L235">
            <v>619.52</v>
          </cell>
          <cell r="N235">
            <v>502.649</v>
          </cell>
          <cell r="O235">
            <v>619.52</v>
          </cell>
          <cell r="R235">
            <v>3.1768999999999998</v>
          </cell>
          <cell r="S235">
            <v>1.0845</v>
          </cell>
          <cell r="T235">
            <v>0.22289999999999999</v>
          </cell>
          <cell r="U235">
            <v>0.34320000000000001</v>
          </cell>
          <cell r="V235">
            <v>0.12239999999999999</v>
          </cell>
          <cell r="W235">
            <v>0.11559999999999999</v>
          </cell>
          <cell r="X235">
            <v>0.20760000000000001</v>
          </cell>
          <cell r="Y235">
            <v>5.2731000000000003</v>
          </cell>
          <cell r="AB235">
            <v>1596.866</v>
          </cell>
          <cell r="AC235">
            <v>545.12300000000005</v>
          </cell>
          <cell r="AD235">
            <v>112.04</v>
          </cell>
          <cell r="AE235">
            <v>172.50899999999999</v>
          </cell>
          <cell r="AF235">
            <v>61.524000000000001</v>
          </cell>
          <cell r="AG235">
            <v>58.106000000000002</v>
          </cell>
          <cell r="AH235">
            <v>104.35</v>
          </cell>
          <cell r="AI235">
            <v>2650.518</v>
          </cell>
          <cell r="AL235">
            <v>1259.836</v>
          </cell>
          <cell r="AM235">
            <v>586.13699999999994</v>
          </cell>
          <cell r="AN235">
            <v>110.63500000000001</v>
          </cell>
          <cell r="AO235">
            <v>209.738</v>
          </cell>
          <cell r="AP235">
            <v>71.055000000000007</v>
          </cell>
          <cell r="AQ235">
            <v>69.668999999999997</v>
          </cell>
          <cell r="AR235">
            <v>94.828999999999994</v>
          </cell>
          <cell r="AS235">
            <v>2401.8989999999999</v>
          </cell>
          <cell r="AU235">
            <v>1</v>
          </cell>
          <cell r="AX235">
            <v>1259.836</v>
          </cell>
          <cell r="AY235">
            <v>586.13699999999994</v>
          </cell>
          <cell r="AZ235">
            <v>110.63500000000001</v>
          </cell>
          <cell r="BA235">
            <v>209.738</v>
          </cell>
          <cell r="BB235">
            <v>71.055000000000007</v>
          </cell>
          <cell r="BC235">
            <v>69.668999999999997</v>
          </cell>
          <cell r="BD235">
            <v>94.828999999999994</v>
          </cell>
          <cell r="BE235">
            <v>2401.8989999999999</v>
          </cell>
          <cell r="BH235">
            <v>47.377000000000002</v>
          </cell>
          <cell r="BI235">
            <v>21.396999999999998</v>
          </cell>
          <cell r="BJ235">
            <v>3.4</v>
          </cell>
          <cell r="BK235">
            <v>6.6909999999999998</v>
          </cell>
          <cell r="BL235">
            <v>1.954</v>
          </cell>
          <cell r="BM235">
            <v>1.9330000000000001</v>
          </cell>
          <cell r="BN235">
            <v>2.319</v>
          </cell>
          <cell r="BO235">
            <v>85.071000000000012</v>
          </cell>
          <cell r="BR235">
            <v>83.578000000000003</v>
          </cell>
          <cell r="BS235">
            <v>53.667999999999999</v>
          </cell>
          <cell r="BT235">
            <v>11.023</v>
          </cell>
          <cell r="BU235">
            <v>21.757999999999999</v>
          </cell>
          <cell r="BV235">
            <v>8.19</v>
          </cell>
          <cell r="BW235">
            <v>8.0299999999999994</v>
          </cell>
          <cell r="BX235">
            <v>10.93</v>
          </cell>
          <cell r="BY235">
            <v>197.17700000000002</v>
          </cell>
          <cell r="CA235">
            <v>16.103000000000002</v>
          </cell>
          <cell r="CB235">
            <v>16.57</v>
          </cell>
          <cell r="CD235">
            <v>405.77299999999997</v>
          </cell>
          <cell r="CE235">
            <v>415.96899999999999</v>
          </cell>
          <cell r="CF235">
            <v>407.93299999999999</v>
          </cell>
          <cell r="CH235">
            <v>0</v>
          </cell>
          <cell r="CI235">
            <v>0</v>
          </cell>
          <cell r="CK235">
            <v>211.58699999999999</v>
          </cell>
          <cell r="CL235">
            <v>214.55400000000003</v>
          </cell>
          <cell r="CM235">
            <v>793.64</v>
          </cell>
          <cell r="CN235">
            <v>-19.309999999999999</v>
          </cell>
          <cell r="CO235">
            <v>774.33</v>
          </cell>
          <cell r="CQ235" t="str">
            <v>PriceTableXTXNGL</v>
          </cell>
          <cell r="CS235">
            <v>219.09</v>
          </cell>
          <cell r="CT235">
            <v>462.02</v>
          </cell>
          <cell r="CU235">
            <v>124.6</v>
          </cell>
          <cell r="CV235">
            <v>229.15</v>
          </cell>
          <cell r="CW235">
            <v>137.96</v>
          </cell>
          <cell r="CX235">
            <v>135.27000000000001</v>
          </cell>
          <cell r="CY235">
            <v>184.12</v>
          </cell>
          <cell r="CZ235">
            <v>1492.21</v>
          </cell>
          <cell r="DB235">
            <v>219.09</v>
          </cell>
          <cell r="DC235">
            <v>462.02</v>
          </cell>
          <cell r="DD235">
            <v>124.6</v>
          </cell>
          <cell r="DE235">
            <v>229.15</v>
          </cell>
          <cell r="DF235">
            <v>137.96</v>
          </cell>
          <cell r="DG235">
            <v>135.27000000000001</v>
          </cell>
          <cell r="DH235">
            <v>184.12</v>
          </cell>
          <cell r="DI235">
            <v>1492.21</v>
          </cell>
          <cell r="DK235">
            <v>1.2500000000000001E-2</v>
          </cell>
          <cell r="DL235">
            <v>-30.02</v>
          </cell>
        </row>
        <row r="236">
          <cell r="B236" t="str">
            <v>72-10-251</v>
          </cell>
          <cell r="C236" t="str">
            <v>NextEra-PUR01467</v>
          </cell>
          <cell r="D236" t="str">
            <v>Meeker CDP</v>
          </cell>
          <cell r="E236">
            <v>1054.57</v>
          </cell>
          <cell r="F236">
            <v>1335.2940000000001</v>
          </cell>
          <cell r="G236">
            <v>487.01400000000001</v>
          </cell>
          <cell r="H236">
            <v>579.84699999999998</v>
          </cell>
          <cell r="K236">
            <v>1541.5839999999998</v>
          </cell>
          <cell r="L236">
            <v>1915.1410000000001</v>
          </cell>
          <cell r="N236">
            <v>1541.5839999999998</v>
          </cell>
          <cell r="O236">
            <v>1915.1410000000001</v>
          </cell>
          <cell r="R236">
            <v>3.1377999999999999</v>
          </cell>
          <cell r="S236">
            <v>1.1133</v>
          </cell>
          <cell r="T236">
            <v>0.2364</v>
          </cell>
          <cell r="U236">
            <v>0.36109999999999998</v>
          </cell>
          <cell r="V236">
            <v>0.13600000000000001</v>
          </cell>
          <cell r="W236">
            <v>0.12809999999999999</v>
          </cell>
          <cell r="X236">
            <v>0.2492</v>
          </cell>
          <cell r="Y236">
            <v>5.3619000000000003</v>
          </cell>
          <cell r="AB236">
            <v>4837.1819999999998</v>
          </cell>
          <cell r="AC236">
            <v>1716.2449999999999</v>
          </cell>
          <cell r="AD236">
            <v>364.43</v>
          </cell>
          <cell r="AE236">
            <v>556.66600000000005</v>
          </cell>
          <cell r="AF236">
            <v>209.655</v>
          </cell>
          <cell r="AG236">
            <v>197.477</v>
          </cell>
          <cell r="AH236">
            <v>384.16300000000001</v>
          </cell>
          <cell r="AI236">
            <v>8265.8179999999993</v>
          </cell>
          <cell r="AL236">
            <v>3816.26</v>
          </cell>
          <cell r="AM236">
            <v>1845.3710000000001</v>
          </cell>
          <cell r="AN236">
            <v>359.86</v>
          </cell>
          <cell r="AO236">
            <v>676.80100000000004</v>
          </cell>
          <cell r="AP236">
            <v>242.13499999999999</v>
          </cell>
          <cell r="AQ236">
            <v>236.774</v>
          </cell>
          <cell r="AR236">
            <v>349.11099999999999</v>
          </cell>
          <cell r="AS236">
            <v>7526.3120000000008</v>
          </cell>
          <cell r="AU236">
            <v>1</v>
          </cell>
          <cell r="AX236">
            <v>3816.26</v>
          </cell>
          <cell r="AY236">
            <v>1845.3710000000001</v>
          </cell>
          <cell r="AZ236">
            <v>359.86</v>
          </cell>
          <cell r="BA236">
            <v>676.80100000000004</v>
          </cell>
          <cell r="BB236">
            <v>242.13499999999999</v>
          </cell>
          <cell r="BC236">
            <v>236.774</v>
          </cell>
          <cell r="BD236">
            <v>349.11099999999999</v>
          </cell>
          <cell r="BE236">
            <v>7526.3120000000008</v>
          </cell>
          <cell r="BH236">
            <v>143.51300000000001</v>
          </cell>
          <cell r="BI236">
            <v>67.366</v>
          </cell>
          <cell r="BJ236">
            <v>11.06</v>
          </cell>
          <cell r="BK236">
            <v>21.591000000000001</v>
          </cell>
          <cell r="BL236">
            <v>6.6589999999999998</v>
          </cell>
          <cell r="BM236">
            <v>6.569</v>
          </cell>
          <cell r="BN236">
            <v>8.5380000000000003</v>
          </cell>
          <cell r="BO236">
            <v>265.29600000000005</v>
          </cell>
          <cell r="BR236">
            <v>253.17099999999999</v>
          </cell>
          <cell r="BS236">
            <v>168.96799999999999</v>
          </cell>
          <cell r="BT236">
            <v>35.853000000000002</v>
          </cell>
          <cell r="BU236">
            <v>70.210999999999999</v>
          </cell>
          <cell r="BV236">
            <v>27.91</v>
          </cell>
          <cell r="BW236">
            <v>27.292000000000002</v>
          </cell>
          <cell r="BX236">
            <v>40.24</v>
          </cell>
          <cell r="BY236">
            <v>623.64499999999998</v>
          </cell>
          <cell r="CA236">
            <v>49.781999999999996</v>
          </cell>
          <cell r="CB236">
            <v>51.223999999999997</v>
          </cell>
          <cell r="CD236">
            <v>1240.2720000000002</v>
          </cell>
          <cell r="CE236">
            <v>1271.4359999999999</v>
          </cell>
          <cell r="CF236">
            <v>1246.873</v>
          </cell>
          <cell r="CH236">
            <v>0</v>
          </cell>
          <cell r="CI236">
            <v>0</v>
          </cell>
          <cell r="CK236">
            <v>668.26800000000003</v>
          </cell>
          <cell r="CL236">
            <v>677.71800000000007</v>
          </cell>
          <cell r="CM236">
            <v>2506.8799999999997</v>
          </cell>
          <cell r="CN236">
            <v>-60.99</v>
          </cell>
          <cell r="CO236">
            <v>2445.89</v>
          </cell>
          <cell r="CQ236" t="str">
            <v>PriceTableXTXNGL</v>
          </cell>
          <cell r="CS236">
            <v>663.66</v>
          </cell>
          <cell r="CT236">
            <v>1454.61</v>
          </cell>
          <cell r="CU236">
            <v>405.28</v>
          </cell>
          <cell r="CV236">
            <v>739.45</v>
          </cell>
          <cell r="CW236">
            <v>470.13</v>
          </cell>
          <cell r="CX236">
            <v>459.72</v>
          </cell>
          <cell r="CY236">
            <v>677.83</v>
          </cell>
          <cell r="CZ236">
            <v>4870.68</v>
          </cell>
          <cell r="DB236">
            <v>663.66</v>
          </cell>
          <cell r="DC236">
            <v>1454.61</v>
          </cell>
          <cell r="DD236">
            <v>405.28</v>
          </cell>
          <cell r="DE236">
            <v>739.45</v>
          </cell>
          <cell r="DF236">
            <v>470.13</v>
          </cell>
          <cell r="DG236">
            <v>459.72</v>
          </cell>
          <cell r="DH236">
            <v>677.83</v>
          </cell>
          <cell r="DI236">
            <v>4870.68</v>
          </cell>
          <cell r="DK236">
            <v>1.2500000000000001E-2</v>
          </cell>
          <cell r="DL236">
            <v>-94.08</v>
          </cell>
        </row>
        <row r="237">
          <cell r="B237" t="str">
            <v>72-10-253</v>
          </cell>
          <cell r="C237" t="str">
            <v>NextEra-PUR01467</v>
          </cell>
          <cell r="D237" t="str">
            <v>Micheletti CDP</v>
          </cell>
          <cell r="E237">
            <v>543.02499999999998</v>
          </cell>
          <cell r="F237">
            <v>674.33299999999997</v>
          </cell>
          <cell r="G237">
            <v>250.77600000000001</v>
          </cell>
          <cell r="H237">
            <v>292.827</v>
          </cell>
          <cell r="K237">
            <v>793.80099999999993</v>
          </cell>
          <cell r="L237">
            <v>967.16</v>
          </cell>
          <cell r="N237">
            <v>793.80099999999993</v>
          </cell>
          <cell r="O237">
            <v>967.16</v>
          </cell>
          <cell r="R237">
            <v>3.1627999999999998</v>
          </cell>
          <cell r="S237">
            <v>1.2135</v>
          </cell>
          <cell r="T237">
            <v>0.27889999999999998</v>
          </cell>
          <cell r="U237">
            <v>0.42070000000000002</v>
          </cell>
          <cell r="V237">
            <v>0.17199999999999999</v>
          </cell>
          <cell r="W237">
            <v>0.16539999999999999</v>
          </cell>
          <cell r="X237">
            <v>0.38100000000000001</v>
          </cell>
          <cell r="Y237">
            <v>5.7942999999999998</v>
          </cell>
          <cell r="AB237">
            <v>2510.634</v>
          </cell>
          <cell r="AC237">
            <v>963.27800000000002</v>
          </cell>
          <cell r="AD237">
            <v>221.39099999999999</v>
          </cell>
          <cell r="AE237">
            <v>333.952</v>
          </cell>
          <cell r="AF237">
            <v>136.53399999999999</v>
          </cell>
          <cell r="AG237">
            <v>131.29499999999999</v>
          </cell>
          <cell r="AH237">
            <v>302.43799999999999</v>
          </cell>
          <cell r="AI237">
            <v>4599.5219999999999</v>
          </cell>
          <cell r="AL237">
            <v>1980.7470000000001</v>
          </cell>
          <cell r="AM237">
            <v>1035.7529999999999</v>
          </cell>
          <cell r="AN237">
            <v>218.614</v>
          </cell>
          <cell r="AO237">
            <v>406.02300000000002</v>
          </cell>
          <cell r="AP237">
            <v>157.68600000000001</v>
          </cell>
          <cell r="AQ237">
            <v>157.422</v>
          </cell>
          <cell r="AR237">
            <v>274.84300000000002</v>
          </cell>
          <cell r="AS237">
            <v>4231.0880000000006</v>
          </cell>
          <cell r="AU237">
            <v>1</v>
          </cell>
          <cell r="AX237">
            <v>1980.7470000000001</v>
          </cell>
          <cell r="AY237">
            <v>1035.7529999999999</v>
          </cell>
          <cell r="AZ237">
            <v>218.614</v>
          </cell>
          <cell r="BA237">
            <v>406.02300000000002</v>
          </cell>
          <cell r="BB237">
            <v>157.68600000000001</v>
          </cell>
          <cell r="BC237">
            <v>157.422</v>
          </cell>
          <cell r="BD237">
            <v>274.84300000000002</v>
          </cell>
          <cell r="BE237">
            <v>4231.0880000000006</v>
          </cell>
          <cell r="BH237">
            <v>74.486999999999995</v>
          </cell>
          <cell r="BI237">
            <v>37.81</v>
          </cell>
          <cell r="BJ237">
            <v>6.7190000000000003</v>
          </cell>
          <cell r="BK237">
            <v>12.952</v>
          </cell>
          <cell r="BL237">
            <v>4.3360000000000003</v>
          </cell>
          <cell r="BM237">
            <v>4.3680000000000003</v>
          </cell>
          <cell r="BN237">
            <v>6.7220000000000004</v>
          </cell>
          <cell r="BO237">
            <v>147.39400000000001</v>
          </cell>
          <cell r="BR237">
            <v>131.40299999999999</v>
          </cell>
          <cell r="BS237">
            <v>94.837000000000003</v>
          </cell>
          <cell r="BT237">
            <v>21.780999999999999</v>
          </cell>
          <cell r="BU237">
            <v>42.121000000000002</v>
          </cell>
          <cell r="BV237">
            <v>18.175999999999998</v>
          </cell>
          <cell r="BW237">
            <v>18.145</v>
          </cell>
          <cell r="BX237">
            <v>31.68</v>
          </cell>
          <cell r="BY237">
            <v>358.14299999999997</v>
          </cell>
          <cell r="CA237">
            <v>25.14</v>
          </cell>
          <cell r="CB237">
            <v>25.867999999999999</v>
          </cell>
          <cell r="CD237">
            <v>583.149</v>
          </cell>
          <cell r="CE237">
            <v>597.80200000000002</v>
          </cell>
          <cell r="CF237">
            <v>586.25300000000004</v>
          </cell>
          <cell r="CH237">
            <v>0</v>
          </cell>
          <cell r="CI237">
            <v>0</v>
          </cell>
          <cell r="CK237">
            <v>380.90699999999993</v>
          </cell>
          <cell r="CL237">
            <v>386.53499999999997</v>
          </cell>
          <cell r="CM237">
            <v>1429.8</v>
          </cell>
          <cell r="CN237">
            <v>-34.79</v>
          </cell>
          <cell r="CO237">
            <v>1395.01</v>
          </cell>
          <cell r="CQ237" t="str">
            <v>PriceTableXTXNGL</v>
          </cell>
          <cell r="CS237">
            <v>344.46</v>
          </cell>
          <cell r="CT237">
            <v>816.43</v>
          </cell>
          <cell r="CU237">
            <v>246.21</v>
          </cell>
          <cell r="CV237">
            <v>443.6</v>
          </cell>
          <cell r="CW237">
            <v>306.16000000000003</v>
          </cell>
          <cell r="CX237">
            <v>305.64999999999998</v>
          </cell>
          <cell r="CY237">
            <v>533.63</v>
          </cell>
          <cell r="CZ237">
            <v>2996.14</v>
          </cell>
          <cell r="DB237">
            <v>344.46</v>
          </cell>
          <cell r="DC237">
            <v>816.43</v>
          </cell>
          <cell r="DD237">
            <v>246.21</v>
          </cell>
          <cell r="DE237">
            <v>443.6</v>
          </cell>
          <cell r="DF237">
            <v>306.16000000000003</v>
          </cell>
          <cell r="DG237">
            <v>305.64999999999998</v>
          </cell>
          <cell r="DH237">
            <v>533.63</v>
          </cell>
          <cell r="DI237">
            <v>2996.14</v>
          </cell>
          <cell r="DK237">
            <v>1.2500000000000001E-2</v>
          </cell>
          <cell r="DL237">
            <v>-52.89</v>
          </cell>
        </row>
        <row r="238">
          <cell r="B238" t="str">
            <v>72-10-254</v>
          </cell>
          <cell r="C238" t="str">
            <v>NextEra-PUR01467</v>
          </cell>
          <cell r="D238" t="str">
            <v>FPL Bailey Ranch 5H &amp; 6H</v>
          </cell>
          <cell r="E238">
            <v>0</v>
          </cell>
          <cell r="F238">
            <v>0</v>
          </cell>
          <cell r="G238">
            <v>0</v>
          </cell>
          <cell r="H238">
            <v>0</v>
          </cell>
          <cell r="K238">
            <v>0</v>
          </cell>
          <cell r="L238">
            <v>0</v>
          </cell>
          <cell r="N238">
            <v>0</v>
          </cell>
          <cell r="O238">
            <v>0</v>
          </cell>
          <cell r="R238">
            <v>0</v>
          </cell>
          <cell r="S238">
            <v>0</v>
          </cell>
          <cell r="T238">
            <v>0</v>
          </cell>
          <cell r="U238">
            <v>0</v>
          </cell>
          <cell r="V238">
            <v>0</v>
          </cell>
          <cell r="W238">
            <v>0</v>
          </cell>
          <cell r="X238">
            <v>0</v>
          </cell>
          <cell r="Y238">
            <v>0</v>
          </cell>
          <cell r="AB238">
            <v>0</v>
          </cell>
          <cell r="AC238">
            <v>0</v>
          </cell>
          <cell r="AD238">
            <v>0</v>
          </cell>
          <cell r="AE238">
            <v>0</v>
          </cell>
          <cell r="AF238">
            <v>0</v>
          </cell>
          <cell r="AG238">
            <v>0</v>
          </cell>
          <cell r="AH238">
            <v>0</v>
          </cell>
          <cell r="AI238">
            <v>0</v>
          </cell>
          <cell r="AL238">
            <v>0</v>
          </cell>
          <cell r="AM238">
            <v>0</v>
          </cell>
          <cell r="AN238">
            <v>0</v>
          </cell>
          <cell r="AO238">
            <v>0</v>
          </cell>
          <cell r="AP238">
            <v>0</v>
          </cell>
          <cell r="AQ238">
            <v>0</v>
          </cell>
          <cell r="AR238">
            <v>0</v>
          </cell>
          <cell r="AS238">
            <v>0</v>
          </cell>
          <cell r="AU238">
            <v>1</v>
          </cell>
          <cell r="AX238">
            <v>0</v>
          </cell>
          <cell r="AY238">
            <v>0</v>
          </cell>
          <cell r="AZ238">
            <v>0</v>
          </cell>
          <cell r="BA238">
            <v>0</v>
          </cell>
          <cell r="BB238">
            <v>0</v>
          </cell>
          <cell r="BC238">
            <v>0</v>
          </cell>
          <cell r="BD238">
            <v>0</v>
          </cell>
          <cell r="BE238">
            <v>0</v>
          </cell>
          <cell r="BH238">
            <v>0</v>
          </cell>
          <cell r="BI238">
            <v>0</v>
          </cell>
          <cell r="BJ238">
            <v>0</v>
          </cell>
          <cell r="BK238">
            <v>0</v>
          </cell>
          <cell r="BL238">
            <v>0</v>
          </cell>
          <cell r="BM238">
            <v>0</v>
          </cell>
          <cell r="BN238">
            <v>0</v>
          </cell>
          <cell r="BO238">
            <v>0</v>
          </cell>
          <cell r="BR238">
            <v>0</v>
          </cell>
          <cell r="BS238">
            <v>0</v>
          </cell>
          <cell r="BT238">
            <v>0</v>
          </cell>
          <cell r="BU238">
            <v>0</v>
          </cell>
          <cell r="BV238">
            <v>0</v>
          </cell>
          <cell r="BW238">
            <v>0</v>
          </cell>
          <cell r="BX238">
            <v>0</v>
          </cell>
          <cell r="BY238">
            <v>0</v>
          </cell>
          <cell r="CA238">
            <v>0</v>
          </cell>
          <cell r="CB238">
            <v>0</v>
          </cell>
          <cell r="CD238">
            <v>0</v>
          </cell>
          <cell r="CE238">
            <v>0</v>
          </cell>
          <cell r="CF238">
            <v>0</v>
          </cell>
          <cell r="CH238">
            <v>0</v>
          </cell>
          <cell r="CI238">
            <v>0</v>
          </cell>
          <cell r="CK238">
            <v>0</v>
          </cell>
          <cell r="CL238">
            <v>0</v>
          </cell>
          <cell r="CM238">
            <v>0</v>
          </cell>
          <cell r="CN238">
            <v>0</v>
          </cell>
          <cell r="CO238">
            <v>0</v>
          </cell>
          <cell r="CQ238" t="str">
            <v>PriceTableXTXNGL</v>
          </cell>
          <cell r="CS238">
            <v>0</v>
          </cell>
          <cell r="CT238">
            <v>0</v>
          </cell>
          <cell r="CU238">
            <v>0</v>
          </cell>
          <cell r="CV238">
            <v>0</v>
          </cell>
          <cell r="CW238">
            <v>0</v>
          </cell>
          <cell r="CX238">
            <v>0</v>
          </cell>
          <cell r="CY238">
            <v>0</v>
          </cell>
          <cell r="CZ238">
            <v>0</v>
          </cell>
          <cell r="DB238">
            <v>0</v>
          </cell>
          <cell r="DC238">
            <v>0</v>
          </cell>
          <cell r="DD238">
            <v>0</v>
          </cell>
          <cell r="DE238">
            <v>0</v>
          </cell>
          <cell r="DF238">
            <v>0</v>
          </cell>
          <cell r="DG238">
            <v>0</v>
          </cell>
          <cell r="DH238">
            <v>0</v>
          </cell>
          <cell r="DI238">
            <v>0</v>
          </cell>
          <cell r="DK238">
            <v>1.2500000000000001E-2</v>
          </cell>
          <cell r="DL238">
            <v>0</v>
          </cell>
        </row>
        <row r="239">
          <cell r="B239" t="str">
            <v>72-10-255</v>
          </cell>
          <cell r="C239" t="str">
            <v>NextEra-PUR01467</v>
          </cell>
          <cell r="D239" t="str">
            <v xml:space="preserve">FPL Siegmund 1H </v>
          </cell>
          <cell r="E239">
            <v>517.94000000000005</v>
          </cell>
          <cell r="F239">
            <v>673.18799999999999</v>
          </cell>
          <cell r="G239">
            <v>239.191</v>
          </cell>
          <cell r="H239">
            <v>292.33</v>
          </cell>
          <cell r="K239">
            <v>757.13100000000009</v>
          </cell>
          <cell r="L239">
            <v>965.51800000000003</v>
          </cell>
          <cell r="N239">
            <v>757.13100000000009</v>
          </cell>
          <cell r="O239">
            <v>965.51800000000003</v>
          </cell>
          <cell r="R239">
            <v>3.1627999999999998</v>
          </cell>
          <cell r="S239">
            <v>1.2135</v>
          </cell>
          <cell r="T239">
            <v>0.27889999999999998</v>
          </cell>
          <cell r="U239">
            <v>0.42070000000000002</v>
          </cell>
          <cell r="V239">
            <v>0.17199999999999999</v>
          </cell>
          <cell r="W239">
            <v>0.16539999999999999</v>
          </cell>
          <cell r="X239">
            <v>0.38100000000000001</v>
          </cell>
          <cell r="Y239">
            <v>5.7942999999999998</v>
          </cell>
          <cell r="AB239">
            <v>2394.654</v>
          </cell>
          <cell r="AC239">
            <v>918.77800000000002</v>
          </cell>
          <cell r="AD239">
            <v>211.16399999999999</v>
          </cell>
          <cell r="AE239">
            <v>318.52499999999998</v>
          </cell>
          <cell r="AF239">
            <v>130.227</v>
          </cell>
          <cell r="AG239">
            <v>125.229</v>
          </cell>
          <cell r="AH239">
            <v>288.46699999999998</v>
          </cell>
          <cell r="AI239">
            <v>4387.043999999999</v>
          </cell>
          <cell r="AL239">
            <v>1889.2449999999999</v>
          </cell>
          <cell r="AM239">
            <v>987.904</v>
          </cell>
          <cell r="AN239">
            <v>208.51599999999999</v>
          </cell>
          <cell r="AO239">
            <v>387.26600000000002</v>
          </cell>
          <cell r="AP239">
            <v>150.40199999999999</v>
          </cell>
          <cell r="AQ239">
            <v>150.149</v>
          </cell>
          <cell r="AR239">
            <v>262.14600000000002</v>
          </cell>
          <cell r="AS239">
            <v>4035.6280000000002</v>
          </cell>
          <cell r="AU239">
            <v>1</v>
          </cell>
          <cell r="AX239">
            <v>1889.2449999999999</v>
          </cell>
          <cell r="AY239">
            <v>987.904</v>
          </cell>
          <cell r="AZ239">
            <v>208.51599999999999</v>
          </cell>
          <cell r="BA239">
            <v>387.26600000000002</v>
          </cell>
          <cell r="BB239">
            <v>150.40199999999999</v>
          </cell>
          <cell r="BC239">
            <v>150.149</v>
          </cell>
          <cell r="BD239">
            <v>262.14600000000002</v>
          </cell>
          <cell r="BE239">
            <v>4035.6280000000002</v>
          </cell>
          <cell r="BH239">
            <v>71.046000000000006</v>
          </cell>
          <cell r="BI239">
            <v>36.064</v>
          </cell>
          <cell r="BJ239">
            <v>6.4080000000000004</v>
          </cell>
          <cell r="BK239">
            <v>12.353999999999999</v>
          </cell>
          <cell r="BL239">
            <v>4.1360000000000001</v>
          </cell>
          <cell r="BM239">
            <v>4.1660000000000004</v>
          </cell>
          <cell r="BN239">
            <v>6.4109999999999996</v>
          </cell>
          <cell r="BO239">
            <v>140.58500000000001</v>
          </cell>
          <cell r="BR239">
            <v>125.333</v>
          </cell>
          <cell r="BS239">
            <v>90.454999999999998</v>
          </cell>
          <cell r="BT239">
            <v>20.774000000000001</v>
          </cell>
          <cell r="BU239">
            <v>40.174999999999997</v>
          </cell>
          <cell r="BV239">
            <v>17.335999999999999</v>
          </cell>
          <cell r="BW239">
            <v>17.306999999999999</v>
          </cell>
          <cell r="BX239">
            <v>30.216000000000001</v>
          </cell>
          <cell r="BY239">
            <v>341.59600000000006</v>
          </cell>
          <cell r="CA239">
            <v>25.097999999999999</v>
          </cell>
          <cell r="CB239">
            <v>25.824999999999999</v>
          </cell>
          <cell r="CD239">
            <v>598.09699999999998</v>
          </cell>
          <cell r="CE239">
            <v>613.125</v>
          </cell>
          <cell r="CF239">
            <v>601.28</v>
          </cell>
          <cell r="CH239">
            <v>0</v>
          </cell>
          <cell r="CI239">
            <v>0</v>
          </cell>
          <cell r="CK239">
            <v>364.23800000000006</v>
          </cell>
          <cell r="CL239">
            <v>369.54100000000005</v>
          </cell>
          <cell r="CM239">
            <v>1366.94</v>
          </cell>
          <cell r="CN239">
            <v>-33.26</v>
          </cell>
          <cell r="CO239">
            <v>1333.68</v>
          </cell>
          <cell r="CQ239" t="str">
            <v>PriceTableXTXNGL</v>
          </cell>
          <cell r="CS239">
            <v>328.54</v>
          </cell>
          <cell r="CT239">
            <v>778.71</v>
          </cell>
          <cell r="CU239">
            <v>234.83</v>
          </cell>
          <cell r="CV239">
            <v>423.11</v>
          </cell>
          <cell r="CW239">
            <v>292.02</v>
          </cell>
          <cell r="CX239">
            <v>291.52999999999997</v>
          </cell>
          <cell r="CY239">
            <v>508.98</v>
          </cell>
          <cell r="CZ239">
            <v>2857.72</v>
          </cell>
          <cell r="DB239">
            <v>328.54</v>
          </cell>
          <cell r="DC239">
            <v>778.71</v>
          </cell>
          <cell r="DD239">
            <v>234.83</v>
          </cell>
          <cell r="DE239">
            <v>423.11</v>
          </cell>
          <cell r="DF239">
            <v>292.02</v>
          </cell>
          <cell r="DG239">
            <v>291.52999999999997</v>
          </cell>
          <cell r="DH239">
            <v>508.98</v>
          </cell>
          <cell r="DI239">
            <v>2857.72</v>
          </cell>
          <cell r="DK239">
            <v>1.2500000000000001E-2</v>
          </cell>
          <cell r="DL239">
            <v>-50.45</v>
          </cell>
        </row>
        <row r="240">
          <cell r="B240" t="str">
            <v>72-40-336</v>
          </cell>
          <cell r="C240" t="str">
            <v>NextEra-PUR01467</v>
          </cell>
          <cell r="D240" t="str">
            <v>Cherry #3</v>
          </cell>
          <cell r="E240">
            <v>0</v>
          </cell>
          <cell r="F240">
            <v>0</v>
          </cell>
          <cell r="G240">
            <v>0</v>
          </cell>
          <cell r="H240">
            <v>0</v>
          </cell>
          <cell r="K240">
            <v>0</v>
          </cell>
          <cell r="L240">
            <v>0</v>
          </cell>
          <cell r="N240">
            <v>0</v>
          </cell>
          <cell r="O240">
            <v>0</v>
          </cell>
          <cell r="R240">
            <v>2.1339000000000001</v>
          </cell>
          <cell r="S240">
            <v>0.48649999999999999</v>
          </cell>
          <cell r="T240">
            <v>0.1145</v>
          </cell>
          <cell r="U240">
            <v>0.1135</v>
          </cell>
          <cell r="V240">
            <v>4.7100000000000003E-2</v>
          </cell>
          <cell r="W240">
            <v>2.98E-2</v>
          </cell>
          <cell r="X240">
            <v>7.9000000000000001E-2</v>
          </cell>
          <cell r="Y240">
            <v>3.0043000000000002</v>
          </cell>
          <cell r="AB240">
            <v>0</v>
          </cell>
          <cell r="AC240">
            <v>0</v>
          </cell>
          <cell r="AD240">
            <v>0</v>
          </cell>
          <cell r="AE240">
            <v>0</v>
          </cell>
          <cell r="AF240">
            <v>0</v>
          </cell>
          <cell r="AG240">
            <v>0</v>
          </cell>
          <cell r="AH240">
            <v>0</v>
          </cell>
          <cell r="AI240">
            <v>0</v>
          </cell>
          <cell r="AL240">
            <v>0</v>
          </cell>
          <cell r="AM240">
            <v>0</v>
          </cell>
          <cell r="AN240">
            <v>0</v>
          </cell>
          <cell r="AO240">
            <v>0</v>
          </cell>
          <cell r="AP240">
            <v>0</v>
          </cell>
          <cell r="AQ240">
            <v>0</v>
          </cell>
          <cell r="AR240">
            <v>0</v>
          </cell>
          <cell r="AS240">
            <v>0</v>
          </cell>
          <cell r="AU240">
            <v>1</v>
          </cell>
          <cell r="AX240">
            <v>0</v>
          </cell>
          <cell r="AY240">
            <v>0</v>
          </cell>
          <cell r="AZ240">
            <v>0</v>
          </cell>
          <cell r="BA240">
            <v>0</v>
          </cell>
          <cell r="BB240">
            <v>0</v>
          </cell>
          <cell r="BC240">
            <v>0</v>
          </cell>
          <cell r="BD240">
            <v>0</v>
          </cell>
          <cell r="BE240">
            <v>0</v>
          </cell>
          <cell r="BH240">
            <v>0</v>
          </cell>
          <cell r="BI240">
            <v>0</v>
          </cell>
          <cell r="BJ240">
            <v>0</v>
          </cell>
          <cell r="BK240">
            <v>0</v>
          </cell>
          <cell r="BL240">
            <v>0</v>
          </cell>
          <cell r="BM240">
            <v>0</v>
          </cell>
          <cell r="BN240">
            <v>0</v>
          </cell>
          <cell r="BO240">
            <v>0</v>
          </cell>
          <cell r="BR240">
            <v>0</v>
          </cell>
          <cell r="BS240">
            <v>0</v>
          </cell>
          <cell r="BT240">
            <v>0</v>
          </cell>
          <cell r="BU240">
            <v>0</v>
          </cell>
          <cell r="BV240">
            <v>0</v>
          </cell>
          <cell r="BW240">
            <v>0</v>
          </cell>
          <cell r="BX240">
            <v>0</v>
          </cell>
          <cell r="BY240">
            <v>0</v>
          </cell>
          <cell r="CA240">
            <v>0</v>
          </cell>
          <cell r="CB240">
            <v>0</v>
          </cell>
          <cell r="CD240">
            <v>0</v>
          </cell>
          <cell r="CE240">
            <v>0</v>
          </cell>
          <cell r="CF240">
            <v>0</v>
          </cell>
          <cell r="CH240">
            <v>0</v>
          </cell>
          <cell r="CI240">
            <v>0</v>
          </cell>
          <cell r="CK240">
            <v>0</v>
          </cell>
          <cell r="CL240">
            <v>0</v>
          </cell>
          <cell r="CM240">
            <v>0</v>
          </cell>
          <cell r="CN240">
            <v>0</v>
          </cell>
          <cell r="CO240">
            <v>0</v>
          </cell>
          <cell r="CQ240" t="str">
            <v>PriceTableXTXNGL</v>
          </cell>
          <cell r="CS240">
            <v>0</v>
          </cell>
          <cell r="CT240">
            <v>0</v>
          </cell>
          <cell r="CU240">
            <v>0</v>
          </cell>
          <cell r="CV240">
            <v>0</v>
          </cell>
          <cell r="CW240">
            <v>0</v>
          </cell>
          <cell r="CX240">
            <v>0</v>
          </cell>
          <cell r="CY240">
            <v>0</v>
          </cell>
          <cell r="CZ240">
            <v>0</v>
          </cell>
          <cell r="DB240">
            <v>0</v>
          </cell>
          <cell r="DC240">
            <v>0</v>
          </cell>
          <cell r="DD240">
            <v>0</v>
          </cell>
          <cell r="DE240">
            <v>0</v>
          </cell>
          <cell r="DF240">
            <v>0</v>
          </cell>
          <cell r="DG240">
            <v>0</v>
          </cell>
          <cell r="DH240">
            <v>0</v>
          </cell>
          <cell r="DI240">
            <v>0</v>
          </cell>
          <cell r="DK240">
            <v>1.2500000000000001E-2</v>
          </cell>
          <cell r="DL240">
            <v>0</v>
          </cell>
        </row>
        <row r="241">
          <cell r="B241" t="str">
            <v>72-40-338</v>
          </cell>
          <cell r="C241" t="str">
            <v>NextEra-PUR01467</v>
          </cell>
          <cell r="D241" t="str">
            <v>Brogan</v>
          </cell>
          <cell r="E241">
            <v>0.27800000000000002</v>
          </cell>
          <cell r="F241">
            <v>0.33400000000000002</v>
          </cell>
          <cell r="G241">
            <v>0.128</v>
          </cell>
          <cell r="H241">
            <v>0.14499999999999999</v>
          </cell>
          <cell r="K241">
            <v>0.40600000000000003</v>
          </cell>
          <cell r="L241">
            <v>0.47899999999999998</v>
          </cell>
          <cell r="N241">
            <v>0.40600000000000003</v>
          </cell>
          <cell r="O241">
            <v>0.47899999999999998</v>
          </cell>
          <cell r="R241">
            <v>2.1844000000000001</v>
          </cell>
          <cell r="S241">
            <v>0.50549999999999995</v>
          </cell>
          <cell r="T241">
            <v>0.1171</v>
          </cell>
          <cell r="U241">
            <v>0.1221</v>
          </cell>
          <cell r="V241">
            <v>4.87E-2</v>
          </cell>
          <cell r="W241">
            <v>3.2800000000000003E-2</v>
          </cell>
          <cell r="X241">
            <v>0.1087</v>
          </cell>
          <cell r="Y241">
            <v>3.1193</v>
          </cell>
          <cell r="AB241">
            <v>0.88700000000000001</v>
          </cell>
          <cell r="AC241">
            <v>0.20499999999999999</v>
          </cell>
          <cell r="AD241">
            <v>4.8000000000000001E-2</v>
          </cell>
          <cell r="AE241">
            <v>0.05</v>
          </cell>
          <cell r="AF241">
            <v>0.02</v>
          </cell>
          <cell r="AG241">
            <v>1.2999999999999999E-2</v>
          </cell>
          <cell r="AH241">
            <v>4.3999999999999997E-2</v>
          </cell>
          <cell r="AI241">
            <v>1.2670000000000001</v>
          </cell>
          <cell r="AL241">
            <v>0.7</v>
          </cell>
          <cell r="AM241">
            <v>0.22</v>
          </cell>
          <cell r="AN241">
            <v>4.7E-2</v>
          </cell>
          <cell r="AO241">
            <v>6.0999999999999999E-2</v>
          </cell>
          <cell r="AP241">
            <v>2.3E-2</v>
          </cell>
          <cell r="AQ241">
            <v>1.6E-2</v>
          </cell>
          <cell r="AR241">
            <v>0.04</v>
          </cell>
          <cell r="AS241">
            <v>1.107</v>
          </cell>
          <cell r="AU241">
            <v>1</v>
          </cell>
          <cell r="AX241">
            <v>0.7</v>
          </cell>
          <cell r="AY241">
            <v>0.22</v>
          </cell>
          <cell r="AZ241">
            <v>4.7E-2</v>
          </cell>
          <cell r="BA241">
            <v>6.0999999999999999E-2</v>
          </cell>
          <cell r="BB241">
            <v>2.3E-2</v>
          </cell>
          <cell r="BC241">
            <v>1.6E-2</v>
          </cell>
          <cell r="BD241">
            <v>0.04</v>
          </cell>
          <cell r="BE241">
            <v>1.107</v>
          </cell>
          <cell r="BH241">
            <v>2.5999999999999999E-2</v>
          </cell>
          <cell r="BI241">
            <v>8.0000000000000002E-3</v>
          </cell>
          <cell r="BJ241">
            <v>1E-3</v>
          </cell>
          <cell r="BK241">
            <v>2E-3</v>
          </cell>
          <cell r="BL241">
            <v>1E-3</v>
          </cell>
          <cell r="BM241">
            <v>0</v>
          </cell>
          <cell r="BN241">
            <v>1E-3</v>
          </cell>
          <cell r="BO241">
            <v>3.9000000000000007E-2</v>
          </cell>
          <cell r="BR241">
            <v>4.5999999999999999E-2</v>
          </cell>
          <cell r="BS241">
            <v>0.02</v>
          </cell>
          <cell r="BT241">
            <v>5.0000000000000001E-3</v>
          </cell>
          <cell r="BU241">
            <v>6.0000000000000001E-3</v>
          </cell>
          <cell r="BV241">
            <v>3.0000000000000001E-3</v>
          </cell>
          <cell r="BW241">
            <v>2E-3</v>
          </cell>
          <cell r="BX241">
            <v>5.0000000000000001E-3</v>
          </cell>
          <cell r="BY241">
            <v>8.7000000000000022E-2</v>
          </cell>
          <cell r="CA241">
            <v>1.2999999999999999E-2</v>
          </cell>
          <cell r="CB241">
            <v>1.2999999999999999E-2</v>
          </cell>
          <cell r="CD241">
            <v>0.37899999999999995</v>
          </cell>
          <cell r="CE241">
            <v>0.38900000000000001</v>
          </cell>
          <cell r="CF241">
            <v>0.38100000000000001</v>
          </cell>
          <cell r="CH241">
            <v>0</v>
          </cell>
          <cell r="CI241">
            <v>0</v>
          </cell>
          <cell r="CK241">
            <v>9.7999999999999976E-2</v>
          </cell>
          <cell r="CL241">
            <v>9.8999999999999977E-2</v>
          </cell>
          <cell r="CM241">
            <v>0.37</v>
          </cell>
          <cell r="CN241">
            <v>-0.01</v>
          </cell>
          <cell r="CO241">
            <v>0.36</v>
          </cell>
          <cell r="CQ241" t="str">
            <v>PriceTableXTXNGL</v>
          </cell>
          <cell r="CS241">
            <v>0.12</v>
          </cell>
          <cell r="CT241">
            <v>0.17</v>
          </cell>
          <cell r="CU241">
            <v>0.05</v>
          </cell>
          <cell r="CV241">
            <v>7.0000000000000007E-2</v>
          </cell>
          <cell r="CW241">
            <v>0.04</v>
          </cell>
          <cell r="CX241">
            <v>0.03</v>
          </cell>
          <cell r="CY241">
            <v>0.08</v>
          </cell>
          <cell r="CZ241">
            <v>0.55999999999999994</v>
          </cell>
          <cell r="DB241">
            <v>0.12</v>
          </cell>
          <cell r="DC241">
            <v>0.17</v>
          </cell>
          <cell r="DD241">
            <v>0.05</v>
          </cell>
          <cell r="DE241">
            <v>7.0000000000000007E-2</v>
          </cell>
          <cell r="DF241">
            <v>0.04</v>
          </cell>
          <cell r="DG241">
            <v>0.03</v>
          </cell>
          <cell r="DH241">
            <v>0.08</v>
          </cell>
          <cell r="DI241">
            <v>0.55999999999999994</v>
          </cell>
          <cell r="DK241">
            <v>1.2500000000000001E-2</v>
          </cell>
          <cell r="DL241">
            <v>-0.01</v>
          </cell>
        </row>
        <row r="242">
          <cell r="B242" t="str">
            <v>72-40-344</v>
          </cell>
          <cell r="C242" t="str">
            <v>NextEra-PUR01467</v>
          </cell>
          <cell r="D242" t="str">
            <v>Smith 1H</v>
          </cell>
          <cell r="E242">
            <v>114.532</v>
          </cell>
          <cell r="F242">
            <v>147.714</v>
          </cell>
          <cell r="G242">
            <v>52.893000000000001</v>
          </cell>
          <cell r="H242">
            <v>64.144000000000005</v>
          </cell>
          <cell r="K242">
            <v>167.42500000000001</v>
          </cell>
          <cell r="L242">
            <v>211.858</v>
          </cell>
          <cell r="N242">
            <v>167.42500000000001</v>
          </cell>
          <cell r="O242">
            <v>211.858</v>
          </cell>
          <cell r="R242">
            <v>3.4845000000000002</v>
          </cell>
          <cell r="S242">
            <v>1.3122</v>
          </cell>
          <cell r="T242">
            <v>0.19040000000000001</v>
          </cell>
          <cell r="U242">
            <v>0.42309999999999998</v>
          </cell>
          <cell r="V242">
            <v>0.12759999999999999</v>
          </cell>
          <cell r="W242">
            <v>0.15160000000000001</v>
          </cell>
          <cell r="X242">
            <v>0.25519999999999998</v>
          </cell>
          <cell r="Y242">
            <v>5.9446000000000003</v>
          </cell>
          <cell r="AB242">
            <v>583.39200000000005</v>
          </cell>
          <cell r="AC242">
            <v>219.69499999999999</v>
          </cell>
          <cell r="AD242">
            <v>31.878</v>
          </cell>
          <cell r="AE242">
            <v>70.837999999999994</v>
          </cell>
          <cell r="AF242">
            <v>21.363</v>
          </cell>
          <cell r="AG242">
            <v>25.382000000000001</v>
          </cell>
          <cell r="AH242">
            <v>42.726999999999997</v>
          </cell>
          <cell r="AI242">
            <v>995.27499999999986</v>
          </cell>
          <cell r="AL242">
            <v>460.26299999999998</v>
          </cell>
          <cell r="AM242">
            <v>236.22399999999999</v>
          </cell>
          <cell r="AN242">
            <v>31.478000000000002</v>
          </cell>
          <cell r="AO242">
            <v>86.126000000000005</v>
          </cell>
          <cell r="AP242">
            <v>24.672999999999998</v>
          </cell>
          <cell r="AQ242">
            <v>30.433</v>
          </cell>
          <cell r="AR242">
            <v>38.828000000000003</v>
          </cell>
          <cell r="AS242">
            <v>908.02499999999986</v>
          </cell>
          <cell r="AU242">
            <v>1</v>
          </cell>
          <cell r="AX242">
            <v>460.26299999999998</v>
          </cell>
          <cell r="AY242">
            <v>236.22399999999999</v>
          </cell>
          <cell r="AZ242">
            <v>31.478000000000002</v>
          </cell>
          <cell r="BA242">
            <v>86.126000000000005</v>
          </cell>
          <cell r="BB242">
            <v>24.672999999999998</v>
          </cell>
          <cell r="BC242">
            <v>30.433</v>
          </cell>
          <cell r="BD242">
            <v>38.828000000000003</v>
          </cell>
          <cell r="BE242">
            <v>908.02499999999986</v>
          </cell>
          <cell r="BH242">
            <v>17.309000000000001</v>
          </cell>
          <cell r="BI242">
            <v>8.6229999999999993</v>
          </cell>
          <cell r="BJ242">
            <v>0.96699999999999997</v>
          </cell>
          <cell r="BK242">
            <v>2.7469999999999999</v>
          </cell>
          <cell r="BL242">
            <v>0.67900000000000005</v>
          </cell>
          <cell r="BM242">
            <v>0.84399999999999997</v>
          </cell>
          <cell r="BN242">
            <v>0.95</v>
          </cell>
          <cell r="BO242">
            <v>32.119</v>
          </cell>
          <cell r="BR242">
            <v>30.533999999999999</v>
          </cell>
          <cell r="BS242">
            <v>21.629000000000001</v>
          </cell>
          <cell r="BT242">
            <v>3.1360000000000001</v>
          </cell>
          <cell r="BU242">
            <v>8.9350000000000005</v>
          </cell>
          <cell r="BV242">
            <v>2.8439999999999999</v>
          </cell>
          <cell r="BW242">
            <v>3.508</v>
          </cell>
          <cell r="BX242">
            <v>4.476</v>
          </cell>
          <cell r="BY242">
            <v>75.061999999999983</v>
          </cell>
          <cell r="CA242">
            <v>5.5069999999999997</v>
          </cell>
          <cell r="CB242">
            <v>5.6669999999999998</v>
          </cell>
          <cell r="CD242">
            <v>131.12900000000002</v>
          </cell>
          <cell r="CE242">
            <v>134.42400000000001</v>
          </cell>
          <cell r="CF242">
            <v>131.827</v>
          </cell>
          <cell r="CH242">
            <v>0</v>
          </cell>
          <cell r="CI242">
            <v>0</v>
          </cell>
          <cell r="CK242">
            <v>80.031000000000006</v>
          </cell>
          <cell r="CL242">
            <v>81.197000000000003</v>
          </cell>
          <cell r="CM242">
            <v>300.35000000000002</v>
          </cell>
          <cell r="CN242">
            <v>-7.31</v>
          </cell>
          <cell r="CO242">
            <v>293.04000000000002</v>
          </cell>
          <cell r="CQ242" t="str">
            <v>PriceTableXTXNGL</v>
          </cell>
          <cell r="CS242">
            <v>80.040000000000006</v>
          </cell>
          <cell r="CT242">
            <v>186.2</v>
          </cell>
          <cell r="CU242">
            <v>35.450000000000003</v>
          </cell>
          <cell r="CV242">
            <v>94.1</v>
          </cell>
          <cell r="CW242">
            <v>47.9</v>
          </cell>
          <cell r="CX242">
            <v>59.09</v>
          </cell>
          <cell r="CY242">
            <v>75.39</v>
          </cell>
          <cell r="CZ242">
            <v>578.16999999999996</v>
          </cell>
          <cell r="DB242">
            <v>80.040000000000006</v>
          </cell>
          <cell r="DC242">
            <v>186.2</v>
          </cell>
          <cell r="DD242">
            <v>35.450000000000003</v>
          </cell>
          <cell r="DE242">
            <v>94.1</v>
          </cell>
          <cell r="DF242">
            <v>47.9</v>
          </cell>
          <cell r="DG242">
            <v>59.09</v>
          </cell>
          <cell r="DH242">
            <v>75.39</v>
          </cell>
          <cell r="DI242">
            <v>578.16999999999996</v>
          </cell>
          <cell r="DK242">
            <v>1.2500000000000001E-2</v>
          </cell>
          <cell r="DL242">
            <v>-11.35</v>
          </cell>
        </row>
        <row r="245">
          <cell r="B245" t="str">
            <v>78-0009-24</v>
          </cell>
          <cell r="C245" t="str">
            <v>Peregrine-PUR01222</v>
          </cell>
          <cell r="D245" t="str">
            <v>Honkin Onken</v>
          </cell>
          <cell r="E245">
            <v>0</v>
          </cell>
          <cell r="F245">
            <v>0</v>
          </cell>
          <cell r="G245">
            <v>0</v>
          </cell>
          <cell r="H245">
            <v>0</v>
          </cell>
          <cell r="K245">
            <v>0</v>
          </cell>
          <cell r="L245">
            <v>0</v>
          </cell>
          <cell r="N245">
            <v>0</v>
          </cell>
          <cell r="O245">
            <v>0</v>
          </cell>
          <cell r="R245">
            <v>2.6229</v>
          </cell>
          <cell r="S245">
            <v>0.87590000000000001</v>
          </cell>
          <cell r="T245">
            <v>0.21</v>
          </cell>
          <cell r="U245">
            <v>0.24149999999999999</v>
          </cell>
          <cell r="V245">
            <v>9.35E-2</v>
          </cell>
          <cell r="W245">
            <v>7.5200000000000003E-2</v>
          </cell>
          <cell r="X245">
            <v>0.15260000000000001</v>
          </cell>
          <cell r="Y245">
            <v>4.2716000000000003</v>
          </cell>
          <cell r="AB245">
            <v>0</v>
          </cell>
          <cell r="AC245">
            <v>0</v>
          </cell>
          <cell r="AD245">
            <v>0</v>
          </cell>
          <cell r="AE245">
            <v>0</v>
          </cell>
          <cell r="AF245">
            <v>0</v>
          </cell>
          <cell r="AG245">
            <v>0</v>
          </cell>
          <cell r="AH245">
            <v>0</v>
          </cell>
          <cell r="AI245">
            <v>0</v>
          </cell>
          <cell r="AL245">
            <v>0</v>
          </cell>
          <cell r="AM245">
            <v>0</v>
          </cell>
          <cell r="AN245">
            <v>0</v>
          </cell>
          <cell r="AO245">
            <v>0</v>
          </cell>
          <cell r="AP245">
            <v>0</v>
          </cell>
          <cell r="AQ245">
            <v>0</v>
          </cell>
          <cell r="AR245">
            <v>0</v>
          </cell>
          <cell r="AS245">
            <v>0</v>
          </cell>
          <cell r="AU245">
            <v>0.9</v>
          </cell>
          <cell r="AX245">
            <v>0</v>
          </cell>
          <cell r="AY245">
            <v>0</v>
          </cell>
          <cell r="AZ245">
            <v>0</v>
          </cell>
          <cell r="BA245">
            <v>0</v>
          </cell>
          <cell r="BB245">
            <v>0</v>
          </cell>
          <cell r="BC245">
            <v>0</v>
          </cell>
          <cell r="BD245">
            <v>0</v>
          </cell>
          <cell r="BE245">
            <v>0</v>
          </cell>
          <cell r="BH245">
            <v>0</v>
          </cell>
          <cell r="BI245">
            <v>0</v>
          </cell>
          <cell r="BJ245">
            <v>0</v>
          </cell>
          <cell r="BK245">
            <v>0</v>
          </cell>
          <cell r="BL245">
            <v>0</v>
          </cell>
          <cell r="BM245">
            <v>0</v>
          </cell>
          <cell r="BN245">
            <v>0</v>
          </cell>
          <cell r="BO245">
            <v>0</v>
          </cell>
          <cell r="BR245">
            <v>0</v>
          </cell>
          <cell r="BS245">
            <v>0</v>
          </cell>
          <cell r="BT245">
            <v>0</v>
          </cell>
          <cell r="BU245">
            <v>0</v>
          </cell>
          <cell r="BV245">
            <v>0</v>
          </cell>
          <cell r="BW245">
            <v>0</v>
          </cell>
          <cell r="BX245">
            <v>0</v>
          </cell>
          <cell r="BY245">
            <v>0</v>
          </cell>
          <cell r="CA245">
            <v>0</v>
          </cell>
          <cell r="CB245">
            <v>0</v>
          </cell>
          <cell r="CD245">
            <v>0</v>
          </cell>
          <cell r="CE245">
            <v>0</v>
          </cell>
          <cell r="CF245">
            <v>0</v>
          </cell>
          <cell r="CH245">
            <v>0</v>
          </cell>
          <cell r="CI245">
            <v>0</v>
          </cell>
          <cell r="CQ245" t="str">
            <v>PriceTableXTXNGL</v>
          </cell>
        </row>
        <row r="248">
          <cell r="B248" t="str">
            <v>72-40-032</v>
          </cell>
          <cell r="C248" t="str">
            <v>Pioneer-PUR01131</v>
          </cell>
          <cell r="D248" t="str">
            <v>Koss-Beverone MM1</v>
          </cell>
          <cell r="E248">
            <v>0</v>
          </cell>
          <cell r="F248">
            <v>0</v>
          </cell>
          <cell r="G248">
            <v>0</v>
          </cell>
          <cell r="H248">
            <v>0</v>
          </cell>
          <cell r="K248">
            <v>0</v>
          </cell>
          <cell r="L248">
            <v>0</v>
          </cell>
          <cell r="N248">
            <v>0</v>
          </cell>
          <cell r="O248">
            <v>0</v>
          </cell>
          <cell r="R248">
            <v>3.2936999999999999</v>
          </cell>
          <cell r="S248">
            <v>1.2490000000000001</v>
          </cell>
          <cell r="T248">
            <v>0.2412</v>
          </cell>
          <cell r="U248">
            <v>0.39510000000000001</v>
          </cell>
          <cell r="V248">
            <v>0.12809999999999999</v>
          </cell>
          <cell r="W248">
            <v>0.12590000000000001</v>
          </cell>
          <cell r="X248">
            <v>0.13500000000000001</v>
          </cell>
          <cell r="Y248">
            <v>5.5679999999999996</v>
          </cell>
          <cell r="AB248">
            <v>0</v>
          </cell>
          <cell r="AC248">
            <v>0</v>
          </cell>
          <cell r="AD248">
            <v>0</v>
          </cell>
          <cell r="AE248">
            <v>0</v>
          </cell>
          <cell r="AF248">
            <v>0</v>
          </cell>
          <cell r="AG248">
            <v>0</v>
          </cell>
          <cell r="AH248">
            <v>0</v>
          </cell>
          <cell r="AI248">
            <v>0</v>
          </cell>
          <cell r="AL248">
            <v>0</v>
          </cell>
          <cell r="AM248">
            <v>0</v>
          </cell>
          <cell r="AN248">
            <v>0</v>
          </cell>
          <cell r="AO248">
            <v>0</v>
          </cell>
          <cell r="AP248">
            <v>0</v>
          </cell>
          <cell r="AQ248">
            <v>0</v>
          </cell>
          <cell r="AR248">
            <v>0</v>
          </cell>
          <cell r="AS248">
            <v>0</v>
          </cell>
          <cell r="AU248">
            <v>0.9</v>
          </cell>
          <cell r="AX248">
            <v>0</v>
          </cell>
          <cell r="AY248">
            <v>0</v>
          </cell>
          <cell r="AZ248">
            <v>0</v>
          </cell>
          <cell r="BA248">
            <v>0</v>
          </cell>
          <cell r="BB248">
            <v>0</v>
          </cell>
          <cell r="BC248">
            <v>0</v>
          </cell>
          <cell r="BD248">
            <v>0</v>
          </cell>
          <cell r="BE248">
            <v>0</v>
          </cell>
          <cell r="BH248">
            <v>0</v>
          </cell>
          <cell r="BI248">
            <v>0</v>
          </cell>
          <cell r="BJ248">
            <v>0</v>
          </cell>
          <cell r="BK248">
            <v>0</v>
          </cell>
          <cell r="BL248">
            <v>0</v>
          </cell>
          <cell r="BM248">
            <v>0</v>
          </cell>
          <cell r="BN248">
            <v>0</v>
          </cell>
          <cell r="BO248">
            <v>0</v>
          </cell>
          <cell r="BR248">
            <v>0</v>
          </cell>
          <cell r="BS248">
            <v>0</v>
          </cell>
          <cell r="BT248">
            <v>0</v>
          </cell>
          <cell r="BU248">
            <v>0</v>
          </cell>
          <cell r="BV248">
            <v>0</v>
          </cell>
          <cell r="BW248">
            <v>0</v>
          </cell>
          <cell r="BX248">
            <v>0</v>
          </cell>
          <cell r="BY248">
            <v>0</v>
          </cell>
          <cell r="CA248">
            <v>0</v>
          </cell>
          <cell r="CB248">
            <v>0</v>
          </cell>
          <cell r="CD248">
            <v>0</v>
          </cell>
          <cell r="CE248">
            <v>0</v>
          </cell>
          <cell r="CF248">
            <v>0</v>
          </cell>
          <cell r="CH248">
            <v>0.35</v>
          </cell>
          <cell r="CI248">
            <v>0</v>
          </cell>
          <cell r="CQ248" t="str">
            <v>PriceTableXTXNGL</v>
          </cell>
        </row>
        <row r="251">
          <cell r="B251" t="str">
            <v>72-40-038</v>
          </cell>
          <cell r="C251" t="str">
            <v>Premier-PUR01511</v>
          </cell>
          <cell r="D251" t="str">
            <v>Pate MM</v>
          </cell>
          <cell r="E251">
            <v>1160.0239999999999</v>
          </cell>
          <cell r="F251">
            <v>1424.9169999999999</v>
          </cell>
          <cell r="G251">
            <v>535.71400000000006</v>
          </cell>
          <cell r="H251">
            <v>618.76499999999999</v>
          </cell>
          <cell r="K251">
            <v>1695.7379999999998</v>
          </cell>
          <cell r="L251">
            <v>2043.6819999999998</v>
          </cell>
          <cell r="N251">
            <v>1695.7379999999998</v>
          </cell>
          <cell r="O251">
            <v>2043.6819999999998</v>
          </cell>
          <cell r="R251">
            <v>3.0594999999999999</v>
          </cell>
          <cell r="S251">
            <v>1.0038</v>
          </cell>
          <cell r="T251">
            <v>0.21160000000000001</v>
          </cell>
          <cell r="U251">
            <v>0.30349999999999999</v>
          </cell>
          <cell r="V251">
            <v>0.1115</v>
          </cell>
          <cell r="W251">
            <v>9.4500000000000001E-2</v>
          </cell>
          <cell r="X251">
            <v>0.15140000000000001</v>
          </cell>
          <cell r="Y251">
            <v>4.9358000000000004</v>
          </cell>
          <cell r="AB251">
            <v>5188.1099999999997</v>
          </cell>
          <cell r="AC251">
            <v>1702.182</v>
          </cell>
          <cell r="AD251">
            <v>358.81799999999998</v>
          </cell>
          <cell r="AE251">
            <v>514.65599999999995</v>
          </cell>
          <cell r="AF251">
            <v>189.07499999999999</v>
          </cell>
          <cell r="AG251">
            <v>160.24700000000001</v>
          </cell>
          <cell r="AH251">
            <v>256.73500000000001</v>
          </cell>
          <cell r="AI251">
            <v>8369.8230000000003</v>
          </cell>
          <cell r="AL251">
            <v>4093.1219999999998</v>
          </cell>
          <cell r="AM251">
            <v>1830.25</v>
          </cell>
          <cell r="AN251">
            <v>354.31799999999998</v>
          </cell>
          <cell r="AO251">
            <v>625.72400000000005</v>
          </cell>
          <cell r="AP251">
            <v>218.36699999999999</v>
          </cell>
          <cell r="AQ251">
            <v>192.136</v>
          </cell>
          <cell r="AR251">
            <v>233.31</v>
          </cell>
          <cell r="AS251">
            <v>7547.2270000000008</v>
          </cell>
          <cell r="AU251">
            <v>0.95</v>
          </cell>
          <cell r="AX251">
            <v>3888.4659999999999</v>
          </cell>
          <cell r="AY251">
            <v>1738.7380000000001</v>
          </cell>
          <cell r="AZ251">
            <v>336.60199999999998</v>
          </cell>
          <cell r="BA251">
            <v>594.43799999999999</v>
          </cell>
          <cell r="BB251">
            <v>207.44900000000001</v>
          </cell>
          <cell r="BC251">
            <v>182.529</v>
          </cell>
          <cell r="BD251">
            <v>221.64500000000001</v>
          </cell>
          <cell r="BE251">
            <v>7169.8670000000002</v>
          </cell>
          <cell r="BH251">
            <v>153.92500000000001</v>
          </cell>
          <cell r="BI251">
            <v>66.813999999999993</v>
          </cell>
          <cell r="BJ251">
            <v>10.888999999999999</v>
          </cell>
          <cell r="BK251">
            <v>19.960999999999999</v>
          </cell>
          <cell r="BL251">
            <v>6.0049999999999999</v>
          </cell>
          <cell r="BM251">
            <v>5.3310000000000004</v>
          </cell>
          <cell r="BN251">
            <v>5.7060000000000004</v>
          </cell>
          <cell r="BO251">
            <v>268.63100000000003</v>
          </cell>
          <cell r="BR251">
            <v>271.53800000000001</v>
          </cell>
          <cell r="BS251">
            <v>167.583</v>
          </cell>
          <cell r="BT251">
            <v>35.301000000000002</v>
          </cell>
          <cell r="BU251">
            <v>64.912999999999997</v>
          </cell>
          <cell r="BV251">
            <v>25.17</v>
          </cell>
          <cell r="BW251">
            <v>22.146999999999998</v>
          </cell>
          <cell r="BX251">
            <v>26.891999999999999</v>
          </cell>
          <cell r="BY251">
            <v>613.54399999999998</v>
          </cell>
          <cell r="CA251">
            <v>53.122999999999998</v>
          </cell>
          <cell r="CB251">
            <v>54.661999999999999</v>
          </cell>
          <cell r="CD251">
            <v>1375.4759999999999</v>
          </cell>
          <cell r="CE251">
            <v>1410.038</v>
          </cell>
          <cell r="CF251">
            <v>1382.797</v>
          </cell>
          <cell r="CH251">
            <v>0.35</v>
          </cell>
          <cell r="CI251">
            <v>-715.29</v>
          </cell>
          <cell r="CQ251" t="str">
            <v>PriceTableXTXNGL</v>
          </cell>
        </row>
        <row r="252">
          <cell r="B252" t="str">
            <v>72-40-057</v>
          </cell>
          <cell r="C252" t="str">
            <v>Premier-PUR01511</v>
          </cell>
          <cell r="D252" t="str">
            <v>Bagwell</v>
          </cell>
          <cell r="E252">
            <v>158.94900000000001</v>
          </cell>
          <cell r="F252">
            <v>214.14599999999999</v>
          </cell>
          <cell r="G252">
            <v>73.405000000000001</v>
          </cell>
          <cell r="H252">
            <v>92.992000000000004</v>
          </cell>
          <cell r="K252">
            <v>232.35400000000001</v>
          </cell>
          <cell r="L252">
            <v>307.13799999999998</v>
          </cell>
          <cell r="N252">
            <v>232.35400000000001</v>
          </cell>
          <cell r="O252">
            <v>307.13799999999998</v>
          </cell>
          <cell r="R252">
            <v>3.5922999999999998</v>
          </cell>
          <cell r="S252">
            <v>1.4729000000000001</v>
          </cell>
          <cell r="T252">
            <v>0.27839999999999998</v>
          </cell>
          <cell r="U252">
            <v>0.53139999999999998</v>
          </cell>
          <cell r="V252">
            <v>0.18179999999999999</v>
          </cell>
          <cell r="W252">
            <v>0.21060000000000001</v>
          </cell>
          <cell r="X252">
            <v>0.44469999999999998</v>
          </cell>
          <cell r="Y252">
            <v>6.7121000000000004</v>
          </cell>
          <cell r="AB252">
            <v>834.68499999999995</v>
          </cell>
          <cell r="AC252">
            <v>342.23399999999998</v>
          </cell>
          <cell r="AD252">
            <v>64.686999999999998</v>
          </cell>
          <cell r="AE252">
            <v>123.473</v>
          </cell>
          <cell r="AF252">
            <v>42.241999999999997</v>
          </cell>
          <cell r="AG252">
            <v>48.933999999999997</v>
          </cell>
          <cell r="AH252">
            <v>103.328</v>
          </cell>
          <cell r="AI252">
            <v>1559.5829999999996</v>
          </cell>
          <cell r="AL252">
            <v>658.51900000000001</v>
          </cell>
          <cell r="AM252">
            <v>367.983</v>
          </cell>
          <cell r="AN252">
            <v>63.875999999999998</v>
          </cell>
          <cell r="AO252">
            <v>150.12</v>
          </cell>
          <cell r="AP252">
            <v>48.786000000000001</v>
          </cell>
          <cell r="AQ252">
            <v>58.671999999999997</v>
          </cell>
          <cell r="AR252">
            <v>93.9</v>
          </cell>
          <cell r="AS252">
            <v>1441.8560000000002</v>
          </cell>
          <cell r="AU252">
            <v>0.95</v>
          </cell>
          <cell r="AX252">
            <v>625.59299999999996</v>
          </cell>
          <cell r="AY252">
            <v>349.584</v>
          </cell>
          <cell r="AZ252">
            <v>60.682000000000002</v>
          </cell>
          <cell r="BA252">
            <v>142.614</v>
          </cell>
          <cell r="BB252">
            <v>46.347000000000001</v>
          </cell>
          <cell r="BC252">
            <v>55.738</v>
          </cell>
          <cell r="BD252">
            <v>89.204999999999998</v>
          </cell>
          <cell r="BE252">
            <v>1369.7629999999999</v>
          </cell>
          <cell r="BH252">
            <v>24.763999999999999</v>
          </cell>
          <cell r="BI252">
            <v>13.433</v>
          </cell>
          <cell r="BJ252">
            <v>1.9630000000000001</v>
          </cell>
          <cell r="BK252">
            <v>4.7889999999999997</v>
          </cell>
          <cell r="BL252">
            <v>1.3420000000000001</v>
          </cell>
          <cell r="BM252">
            <v>1.6279999999999999</v>
          </cell>
          <cell r="BN252">
            <v>2.2959999999999998</v>
          </cell>
          <cell r="BO252">
            <v>50.215000000000003</v>
          </cell>
          <cell r="BR252">
            <v>43.686</v>
          </cell>
          <cell r="BS252">
            <v>33.694000000000003</v>
          </cell>
          <cell r="BT252">
            <v>6.3639999999999999</v>
          </cell>
          <cell r="BU252">
            <v>15.573</v>
          </cell>
          <cell r="BV252">
            <v>5.6230000000000002</v>
          </cell>
          <cell r="BW252">
            <v>6.7629999999999999</v>
          </cell>
          <cell r="BX252">
            <v>10.823</v>
          </cell>
          <cell r="BY252">
            <v>122.52600000000001</v>
          </cell>
          <cell r="CA252">
            <v>7.984</v>
          </cell>
          <cell r="CB252">
            <v>8.2149999999999999</v>
          </cell>
          <cell r="CD252">
            <v>176.39699999999996</v>
          </cell>
          <cell r="CE252">
            <v>180.82900000000001</v>
          </cell>
          <cell r="CF252">
            <v>177.33500000000001</v>
          </cell>
          <cell r="CH252">
            <v>0.35</v>
          </cell>
          <cell r="CI252">
            <v>-107.5</v>
          </cell>
          <cell r="CQ252" t="str">
            <v>PriceTableXTXNGL</v>
          </cell>
        </row>
        <row r="253">
          <cell r="B253" t="str">
            <v>72-40-061</v>
          </cell>
          <cell r="C253" t="str">
            <v>Premier-PUR01511</v>
          </cell>
          <cell r="D253" t="str">
            <v>King Laney MM1</v>
          </cell>
          <cell r="E253">
            <v>588.01700000000005</v>
          </cell>
          <cell r="F253">
            <v>764.774</v>
          </cell>
          <cell r="G253">
            <v>271.55399999999997</v>
          </cell>
          <cell r="H253">
            <v>332.101</v>
          </cell>
          <cell r="K253">
            <v>859.57100000000003</v>
          </cell>
          <cell r="L253">
            <v>1096.875</v>
          </cell>
          <cell r="N253">
            <v>859.57100000000003</v>
          </cell>
          <cell r="O253">
            <v>1096.875</v>
          </cell>
          <cell r="R253">
            <v>3.4352999999999998</v>
          </cell>
          <cell r="S253">
            <v>1.3028999999999999</v>
          </cell>
          <cell r="T253">
            <v>0.23139999999999999</v>
          </cell>
          <cell r="U253">
            <v>0.43559999999999999</v>
          </cell>
          <cell r="V253">
            <v>0.14369999999999999</v>
          </cell>
          <cell r="W253">
            <v>0.16350000000000001</v>
          </cell>
          <cell r="X253">
            <v>0.3039</v>
          </cell>
          <cell r="Y253">
            <v>6.0163000000000002</v>
          </cell>
          <cell r="AB253">
            <v>2952.884</v>
          </cell>
          <cell r="AC253">
            <v>1119.9349999999999</v>
          </cell>
          <cell r="AD253">
            <v>198.905</v>
          </cell>
          <cell r="AE253">
            <v>374.42899999999997</v>
          </cell>
          <cell r="AF253">
            <v>123.52</v>
          </cell>
          <cell r="AG253">
            <v>140.54</v>
          </cell>
          <cell r="AH253">
            <v>261.22399999999999</v>
          </cell>
          <cell r="AI253">
            <v>5171.4370000000008</v>
          </cell>
          <cell r="AL253">
            <v>2329.6570000000002</v>
          </cell>
          <cell r="AM253">
            <v>1204.1959999999999</v>
          </cell>
          <cell r="AN253">
            <v>196.41</v>
          </cell>
          <cell r="AO253">
            <v>455.23500000000001</v>
          </cell>
          <cell r="AP253">
            <v>142.65600000000001</v>
          </cell>
          <cell r="AQ253">
            <v>168.50700000000001</v>
          </cell>
          <cell r="AR253">
            <v>237.38900000000001</v>
          </cell>
          <cell r="AS253">
            <v>4734.0499999999993</v>
          </cell>
          <cell r="AU253">
            <v>0.95</v>
          </cell>
          <cell r="AX253">
            <v>2213.174</v>
          </cell>
          <cell r="AY253">
            <v>1143.9860000000001</v>
          </cell>
          <cell r="AZ253">
            <v>186.59</v>
          </cell>
          <cell r="BA253">
            <v>432.47300000000001</v>
          </cell>
          <cell r="BB253">
            <v>135.523</v>
          </cell>
          <cell r="BC253">
            <v>160.08199999999999</v>
          </cell>
          <cell r="BD253">
            <v>225.52</v>
          </cell>
          <cell r="BE253">
            <v>4497.3480000000009</v>
          </cell>
          <cell r="BH253">
            <v>87.608000000000004</v>
          </cell>
          <cell r="BI253">
            <v>43.959000000000003</v>
          </cell>
          <cell r="BJ253">
            <v>6.0359999999999996</v>
          </cell>
          <cell r="BK253">
            <v>14.522</v>
          </cell>
          <cell r="BL253">
            <v>3.923</v>
          </cell>
          <cell r="BM253">
            <v>4.6749999999999998</v>
          </cell>
          <cell r="BN253">
            <v>5.806</v>
          </cell>
          <cell r="BO253">
            <v>166.52900000000002</v>
          </cell>
          <cell r="BR253">
            <v>154.54900000000001</v>
          </cell>
          <cell r="BS253">
            <v>110.26</v>
          </cell>
          <cell r="BT253">
            <v>19.568000000000001</v>
          </cell>
          <cell r="BU253">
            <v>47.225999999999999</v>
          </cell>
          <cell r="BV253">
            <v>16.443000000000001</v>
          </cell>
          <cell r="BW253">
            <v>19.422999999999998</v>
          </cell>
          <cell r="BX253">
            <v>27.363</v>
          </cell>
          <cell r="BY253">
            <v>394.83199999999999</v>
          </cell>
          <cell r="CA253">
            <v>28.512</v>
          </cell>
          <cell r="CB253">
            <v>29.338000000000001</v>
          </cell>
          <cell r="CD253">
            <v>672.70500000000004</v>
          </cell>
          <cell r="CE253">
            <v>689.60799999999995</v>
          </cell>
          <cell r="CF253">
            <v>676.28499999999997</v>
          </cell>
          <cell r="CH253">
            <v>0.35</v>
          </cell>
          <cell r="CI253">
            <v>-383.91</v>
          </cell>
          <cell r="CQ253" t="str">
            <v>PriceTableXTXNGL</v>
          </cell>
        </row>
        <row r="254">
          <cell r="B254" t="str">
            <v>72-40-087</v>
          </cell>
          <cell r="C254" t="str">
            <v>Premier-PUR01511</v>
          </cell>
          <cell r="D254" t="str">
            <v>Tomlinson</v>
          </cell>
          <cell r="E254">
            <v>237.7</v>
          </cell>
          <cell r="F254">
            <v>310.65899999999999</v>
          </cell>
          <cell r="G254">
            <v>109.773</v>
          </cell>
          <cell r="H254">
            <v>134.90299999999999</v>
          </cell>
          <cell r="K254">
            <v>347.47299999999996</v>
          </cell>
          <cell r="L254">
            <v>445.56200000000001</v>
          </cell>
          <cell r="N254">
            <v>347.47299999999996</v>
          </cell>
          <cell r="O254">
            <v>445.56200000000001</v>
          </cell>
          <cell r="R254">
            <v>3.6873999999999998</v>
          </cell>
          <cell r="S254">
            <v>1.4649000000000001</v>
          </cell>
          <cell r="T254">
            <v>0.2283</v>
          </cell>
          <cell r="U254">
            <v>0.49969999999999998</v>
          </cell>
          <cell r="V254">
            <v>0.14399999999999999</v>
          </cell>
          <cell r="W254">
            <v>0.16950000000000001</v>
          </cell>
          <cell r="X254">
            <v>0.16159999999999999</v>
          </cell>
          <cell r="Y254">
            <v>6.3554000000000004</v>
          </cell>
          <cell r="AB254">
            <v>1281.2719999999999</v>
          </cell>
          <cell r="AC254">
            <v>509.01299999999998</v>
          </cell>
          <cell r="AD254">
            <v>79.328000000000003</v>
          </cell>
          <cell r="AE254">
            <v>173.63200000000001</v>
          </cell>
          <cell r="AF254">
            <v>50.036000000000001</v>
          </cell>
          <cell r="AG254">
            <v>58.896999999999998</v>
          </cell>
          <cell r="AH254">
            <v>56.152000000000001</v>
          </cell>
          <cell r="AI254">
            <v>2208.33</v>
          </cell>
          <cell r="AL254">
            <v>1010.85</v>
          </cell>
          <cell r="AM254">
            <v>547.30999999999995</v>
          </cell>
          <cell r="AN254">
            <v>78.332999999999998</v>
          </cell>
          <cell r="AO254">
            <v>211.10400000000001</v>
          </cell>
          <cell r="AP254">
            <v>57.787999999999997</v>
          </cell>
          <cell r="AQ254">
            <v>70.617000000000004</v>
          </cell>
          <cell r="AR254">
            <v>51.029000000000003</v>
          </cell>
          <cell r="AS254">
            <v>2027.0309999999999</v>
          </cell>
          <cell r="AU254">
            <v>0.95</v>
          </cell>
          <cell r="AX254">
            <v>960.30799999999999</v>
          </cell>
          <cell r="AY254">
            <v>519.94500000000005</v>
          </cell>
          <cell r="AZ254">
            <v>74.415999999999997</v>
          </cell>
          <cell r="BA254">
            <v>200.54900000000001</v>
          </cell>
          <cell r="BB254">
            <v>54.899000000000001</v>
          </cell>
          <cell r="BC254">
            <v>67.085999999999999</v>
          </cell>
          <cell r="BD254">
            <v>48.478000000000002</v>
          </cell>
          <cell r="BE254">
            <v>1925.6810000000003</v>
          </cell>
          <cell r="BH254">
            <v>38.014000000000003</v>
          </cell>
          <cell r="BI254">
            <v>19.98</v>
          </cell>
          <cell r="BJ254">
            <v>2.407</v>
          </cell>
          <cell r="BK254">
            <v>6.734</v>
          </cell>
          <cell r="BL254">
            <v>1.589</v>
          </cell>
          <cell r="BM254">
            <v>1.9590000000000001</v>
          </cell>
          <cell r="BN254">
            <v>1.248</v>
          </cell>
          <cell r="BO254">
            <v>71.930999999999997</v>
          </cell>
          <cell r="BR254">
            <v>67.06</v>
          </cell>
          <cell r="BS254">
            <v>50.113</v>
          </cell>
          <cell r="BT254">
            <v>7.8040000000000003</v>
          </cell>
          <cell r="BU254">
            <v>21.9</v>
          </cell>
          <cell r="BV254">
            <v>6.6609999999999996</v>
          </cell>
          <cell r="BW254">
            <v>8.14</v>
          </cell>
          <cell r="BX254">
            <v>5.8819999999999997</v>
          </cell>
          <cell r="BY254">
            <v>167.56</v>
          </cell>
          <cell r="CA254">
            <v>11.581</v>
          </cell>
          <cell r="CB254">
            <v>11.917</v>
          </cell>
          <cell r="CD254">
            <v>266.08500000000004</v>
          </cell>
          <cell r="CE254">
            <v>272.77100000000002</v>
          </cell>
          <cell r="CF254">
            <v>267.50099999999998</v>
          </cell>
          <cell r="CH254">
            <v>0.35</v>
          </cell>
          <cell r="CI254">
            <v>-155.94999999999999</v>
          </cell>
          <cell r="CQ254" t="str">
            <v>PriceTableXTXNGL</v>
          </cell>
        </row>
        <row r="256">
          <cell r="B256" t="str">
            <v>72-10-198</v>
          </cell>
          <cell r="C256" t="str">
            <v>Premier-PUR01369</v>
          </cell>
          <cell r="D256" t="str">
            <v>Porter Cheney CDP</v>
          </cell>
          <cell r="E256">
            <v>113.279</v>
          </cell>
          <cell r="F256">
            <v>120.932</v>
          </cell>
          <cell r="G256">
            <v>52.314</v>
          </cell>
          <cell r="H256">
            <v>52.514000000000003</v>
          </cell>
          <cell r="K256">
            <v>165.59299999999999</v>
          </cell>
          <cell r="L256">
            <v>173.446</v>
          </cell>
          <cell r="N256">
            <v>165.59299999999999</v>
          </cell>
          <cell r="O256">
            <v>173.446</v>
          </cell>
          <cell r="R256">
            <v>1.4665999999999999</v>
          </cell>
          <cell r="S256">
            <v>0.192</v>
          </cell>
          <cell r="T256">
            <v>3.7400000000000003E-2</v>
          </cell>
          <cell r="U256">
            <v>2.5999999999999999E-2</v>
          </cell>
          <cell r="V256">
            <v>7.3000000000000001E-3</v>
          </cell>
          <cell r="W256">
            <v>3.2000000000000002E-3</v>
          </cell>
          <cell r="X256">
            <v>5.5999999999999999E-3</v>
          </cell>
          <cell r="Y256">
            <v>1.7381</v>
          </cell>
          <cell r="AB256">
            <v>242.85900000000001</v>
          </cell>
          <cell r="AC256">
            <v>31.794</v>
          </cell>
          <cell r="AD256">
            <v>6.1929999999999996</v>
          </cell>
          <cell r="AE256">
            <v>4.3049999999999997</v>
          </cell>
          <cell r="AF256">
            <v>1.2090000000000001</v>
          </cell>
          <cell r="AG256">
            <v>0.53</v>
          </cell>
          <cell r="AH256">
            <v>0.92700000000000005</v>
          </cell>
          <cell r="AI256">
            <v>287.81700000000001</v>
          </cell>
          <cell r="AL256">
            <v>191.602</v>
          </cell>
          <cell r="AM256">
            <v>34.186</v>
          </cell>
          <cell r="AN256">
            <v>6.1150000000000002</v>
          </cell>
          <cell r="AO256">
            <v>5.234</v>
          </cell>
          <cell r="AP256">
            <v>1.3959999999999999</v>
          </cell>
          <cell r="AQ256">
            <v>0.63500000000000001</v>
          </cell>
          <cell r="AR256">
            <v>0.84199999999999997</v>
          </cell>
          <cell r="AS256">
            <v>240.01000000000002</v>
          </cell>
          <cell r="AU256">
            <v>0.95</v>
          </cell>
          <cell r="AX256">
            <v>182.02199999999999</v>
          </cell>
          <cell r="AY256">
            <v>32.476999999999997</v>
          </cell>
          <cell r="AZ256">
            <v>5.8090000000000002</v>
          </cell>
          <cell r="BA256">
            <v>4.9720000000000004</v>
          </cell>
          <cell r="BB256">
            <v>1.3260000000000001</v>
          </cell>
          <cell r="BC256">
            <v>0.60299999999999998</v>
          </cell>
          <cell r="BD256">
            <v>0.8</v>
          </cell>
          <cell r="BE256">
            <v>228.00900000000001</v>
          </cell>
          <cell r="BH256">
            <v>7.2050000000000001</v>
          </cell>
          <cell r="BI256">
            <v>1.248</v>
          </cell>
          <cell r="BJ256">
            <v>0.188</v>
          </cell>
          <cell r="BK256">
            <v>0.16700000000000001</v>
          </cell>
          <cell r="BL256">
            <v>3.7999999999999999E-2</v>
          </cell>
          <cell r="BM256">
            <v>1.7999999999999999E-2</v>
          </cell>
          <cell r="BN256">
            <v>2.1000000000000001E-2</v>
          </cell>
          <cell r="BO256">
            <v>8.8850000000000016</v>
          </cell>
          <cell r="BR256">
            <v>12.711</v>
          </cell>
          <cell r="BS256">
            <v>3.13</v>
          </cell>
          <cell r="BT256">
            <v>0.60899999999999999</v>
          </cell>
          <cell r="BU256">
            <v>0.54300000000000004</v>
          </cell>
          <cell r="BV256">
            <v>0.161</v>
          </cell>
          <cell r="BW256">
            <v>7.2999999999999995E-2</v>
          </cell>
          <cell r="BX256">
            <v>9.7000000000000003E-2</v>
          </cell>
          <cell r="BY256">
            <v>17.324000000000005</v>
          </cell>
          <cell r="CA256">
            <v>4.508</v>
          </cell>
          <cell r="CB256">
            <v>4.6390000000000002</v>
          </cell>
          <cell r="CD256">
            <v>151.48299999999998</v>
          </cell>
          <cell r="CE256">
            <v>155.28899999999999</v>
          </cell>
          <cell r="CF256">
            <v>152.28899999999999</v>
          </cell>
          <cell r="CH256">
            <v>0.35</v>
          </cell>
          <cell r="CI256">
            <v>-60.71</v>
          </cell>
          <cell r="CQ256" t="str">
            <v>PriceTableXTXNGL</v>
          </cell>
        </row>
        <row r="257">
          <cell r="B257" t="str">
            <v>81-10-134</v>
          </cell>
          <cell r="C257" t="str">
            <v>Premier-PUR01369WS</v>
          </cell>
          <cell r="D257" t="str">
            <v>Barron CDP</v>
          </cell>
          <cell r="E257">
            <v>240.11</v>
          </cell>
          <cell r="F257">
            <v>274.55</v>
          </cell>
          <cell r="G257">
            <v>110.886</v>
          </cell>
          <cell r="H257">
            <v>119.22199999999999</v>
          </cell>
          <cell r="K257">
            <v>350.99599999999998</v>
          </cell>
          <cell r="L257">
            <v>393.77199999999999</v>
          </cell>
          <cell r="N257">
            <v>350.99599999999998</v>
          </cell>
          <cell r="O257">
            <v>393.77199999999999</v>
          </cell>
          <cell r="R257">
            <v>2.3487</v>
          </cell>
          <cell r="S257">
            <v>0.60399999999999998</v>
          </cell>
          <cell r="T257">
            <v>0.13300000000000001</v>
          </cell>
          <cell r="U257">
            <v>0.1537</v>
          </cell>
          <cell r="V257">
            <v>5.8299999999999998E-2</v>
          </cell>
          <cell r="W257">
            <v>4.2099999999999999E-2</v>
          </cell>
          <cell r="X257">
            <v>5.96E-2</v>
          </cell>
          <cell r="Y257">
            <v>3.3994</v>
          </cell>
          <cell r="AB257">
            <v>824.38400000000001</v>
          </cell>
          <cell r="AC257">
            <v>212.00200000000001</v>
          </cell>
          <cell r="AD257">
            <v>46.682000000000002</v>
          </cell>
          <cell r="AE257">
            <v>53.948</v>
          </cell>
          <cell r="AF257">
            <v>20.463000000000001</v>
          </cell>
          <cell r="AG257">
            <v>14.776999999999999</v>
          </cell>
          <cell r="AH257">
            <v>20.919</v>
          </cell>
          <cell r="AI257">
            <v>1193.1750000000002</v>
          </cell>
          <cell r="AL257">
            <v>650.39200000000005</v>
          </cell>
          <cell r="AM257">
            <v>227.952</v>
          </cell>
          <cell r="AN257">
            <v>46.097000000000001</v>
          </cell>
          <cell r="AO257">
            <v>65.590999999999994</v>
          </cell>
          <cell r="AP257">
            <v>23.632999999999999</v>
          </cell>
          <cell r="AQ257">
            <v>17.718</v>
          </cell>
          <cell r="AR257">
            <v>19.010000000000002</v>
          </cell>
          <cell r="AS257">
            <v>1050.393</v>
          </cell>
          <cell r="AU257">
            <v>0.95</v>
          </cell>
          <cell r="AX257">
            <v>617.87199999999996</v>
          </cell>
          <cell r="AY257">
            <v>216.554</v>
          </cell>
          <cell r="AZ257">
            <v>43.792000000000002</v>
          </cell>
          <cell r="BA257">
            <v>62.311</v>
          </cell>
          <cell r="BB257">
            <v>22.451000000000001</v>
          </cell>
          <cell r="BC257">
            <v>16.832000000000001</v>
          </cell>
          <cell r="BD257">
            <v>18.059999999999999</v>
          </cell>
          <cell r="BE257">
            <v>997.87199999999996</v>
          </cell>
          <cell r="BH257">
            <v>24.457999999999998</v>
          </cell>
          <cell r="BI257">
            <v>8.3209999999999997</v>
          </cell>
          <cell r="BJ257">
            <v>1.417</v>
          </cell>
          <cell r="BK257">
            <v>2.0920000000000001</v>
          </cell>
          <cell r="BL257">
            <v>0.65</v>
          </cell>
          <cell r="BM257">
            <v>0.49199999999999999</v>
          </cell>
          <cell r="BN257">
            <v>0.46500000000000002</v>
          </cell>
          <cell r="BO257">
            <v>37.894999999999996</v>
          </cell>
          <cell r="BR257">
            <v>43.146999999999998</v>
          </cell>
          <cell r="BS257">
            <v>20.872</v>
          </cell>
          <cell r="BT257">
            <v>4.593</v>
          </cell>
          <cell r="BU257">
            <v>6.8040000000000003</v>
          </cell>
          <cell r="BV257">
            <v>2.7240000000000002</v>
          </cell>
          <cell r="BW257">
            <v>2.0419999999999998</v>
          </cell>
          <cell r="BX257">
            <v>2.1909999999999998</v>
          </cell>
          <cell r="BY257">
            <v>82.373000000000019</v>
          </cell>
          <cell r="CA257">
            <v>10.234999999999999</v>
          </cell>
          <cell r="CB257">
            <v>10.532</v>
          </cell>
          <cell r="CD257">
            <v>300.86700000000002</v>
          </cell>
          <cell r="CE257">
            <v>308.42700000000002</v>
          </cell>
          <cell r="CF257">
            <v>302.46800000000002</v>
          </cell>
          <cell r="CH257">
            <v>0.35</v>
          </cell>
          <cell r="CI257">
            <v>-137.82</v>
          </cell>
          <cell r="CQ257" t="str">
            <v>PriceTableXTXNGL</v>
          </cell>
        </row>
        <row r="259">
          <cell r="B259" t="str">
            <v>72-10-160</v>
          </cell>
          <cell r="C259" t="str">
            <v>Premier-GTH00132</v>
          </cell>
          <cell r="D259" t="str">
            <v>Randle A Unit 12 13 14 15H CDP</v>
          </cell>
          <cell r="E259">
            <v>242.45</v>
          </cell>
          <cell r="F259">
            <v>314.74</v>
          </cell>
          <cell r="G259">
            <v>111.96599999999999</v>
          </cell>
          <cell r="H259">
            <v>136.67500000000001</v>
          </cell>
          <cell r="K259">
            <v>354.416</v>
          </cell>
          <cell r="L259">
            <v>451.41500000000002</v>
          </cell>
          <cell r="N259">
            <v>354.416</v>
          </cell>
          <cell r="O259">
            <v>451.41500000000002</v>
          </cell>
          <cell r="R259">
            <v>3.6406999999999998</v>
          </cell>
          <cell r="S259">
            <v>1.3744000000000001</v>
          </cell>
          <cell r="T259">
            <v>0.23730000000000001</v>
          </cell>
          <cell r="U259">
            <v>0.4536</v>
          </cell>
          <cell r="V259">
            <v>0.1356</v>
          </cell>
          <cell r="W259">
            <v>0.1356</v>
          </cell>
          <cell r="X259">
            <v>0.20449999999999999</v>
          </cell>
          <cell r="Y259">
            <v>6.1817000000000002</v>
          </cell>
          <cell r="AB259">
            <v>1290.3219999999999</v>
          </cell>
          <cell r="AC259">
            <v>487.10899999999998</v>
          </cell>
          <cell r="AD259">
            <v>84.102999999999994</v>
          </cell>
          <cell r="AE259">
            <v>160.76300000000001</v>
          </cell>
          <cell r="AF259">
            <v>48.058999999999997</v>
          </cell>
          <cell r="AG259">
            <v>48.058999999999997</v>
          </cell>
          <cell r="AH259">
            <v>72.477999999999994</v>
          </cell>
          <cell r="AI259">
            <v>2190.893</v>
          </cell>
          <cell r="AL259">
            <v>1017.99</v>
          </cell>
          <cell r="AM259">
            <v>523.75800000000004</v>
          </cell>
          <cell r="AN259">
            <v>83.048000000000002</v>
          </cell>
          <cell r="AO259">
            <v>195.45699999999999</v>
          </cell>
          <cell r="AP259">
            <v>55.503999999999998</v>
          </cell>
          <cell r="AQ259">
            <v>57.622999999999998</v>
          </cell>
          <cell r="AR259">
            <v>65.864999999999995</v>
          </cell>
          <cell r="AS259">
            <v>1999.2450000000001</v>
          </cell>
          <cell r="AU259">
            <v>0.95</v>
          </cell>
          <cell r="AX259">
            <v>967.09100000000001</v>
          </cell>
          <cell r="AY259">
            <v>497.57</v>
          </cell>
          <cell r="AZ259">
            <v>78.896000000000001</v>
          </cell>
          <cell r="BA259">
            <v>185.684</v>
          </cell>
          <cell r="BB259">
            <v>52.728999999999999</v>
          </cell>
          <cell r="BC259">
            <v>54.741999999999997</v>
          </cell>
          <cell r="BD259">
            <v>62.572000000000003</v>
          </cell>
          <cell r="BE259">
            <v>1899.2840000000001</v>
          </cell>
          <cell r="BH259">
            <v>38.281999999999996</v>
          </cell>
          <cell r="BI259">
            <v>19.12</v>
          </cell>
          <cell r="BJ259">
            <v>2.552</v>
          </cell>
          <cell r="BK259">
            <v>6.2350000000000003</v>
          </cell>
          <cell r="BL259">
            <v>1.526</v>
          </cell>
          <cell r="BM259">
            <v>1.599</v>
          </cell>
          <cell r="BN259">
            <v>1.611</v>
          </cell>
          <cell r="BO259">
            <v>70.925000000000011</v>
          </cell>
          <cell r="BR259">
            <v>67.533000000000001</v>
          </cell>
          <cell r="BS259">
            <v>47.957000000000001</v>
          </cell>
          <cell r="BT259">
            <v>8.2739999999999991</v>
          </cell>
          <cell r="BU259">
            <v>20.277000000000001</v>
          </cell>
          <cell r="BV259">
            <v>6.3979999999999997</v>
          </cell>
          <cell r="BW259">
            <v>6.6420000000000003</v>
          </cell>
          <cell r="BX259">
            <v>7.5919999999999996</v>
          </cell>
          <cell r="BY259">
            <v>164.673</v>
          </cell>
          <cell r="CA259">
            <v>11.734</v>
          </cell>
          <cell r="CB259">
            <v>12.074</v>
          </cell>
          <cell r="CD259">
            <v>274.66800000000001</v>
          </cell>
          <cell r="CE259">
            <v>281.57</v>
          </cell>
          <cell r="CF259">
            <v>276.13</v>
          </cell>
          <cell r="CH259">
            <v>0.35</v>
          </cell>
          <cell r="CI259">
            <v>-158</v>
          </cell>
          <cell r="CQ259" t="str">
            <v>PriceTableXTXNGL</v>
          </cell>
        </row>
        <row r="260">
          <cell r="B260" t="str">
            <v>72-10-161</v>
          </cell>
          <cell r="C260" t="str">
            <v>Premier-GTH00132</v>
          </cell>
          <cell r="D260" t="str">
            <v>Randle B Unit 20 21 H CDP</v>
          </cell>
          <cell r="E260">
            <v>317.08100000000002</v>
          </cell>
          <cell r="F260">
            <v>411.053</v>
          </cell>
          <cell r="G260">
            <v>146.43199999999999</v>
          </cell>
          <cell r="H260">
            <v>178.499</v>
          </cell>
          <cell r="K260">
            <v>463.51300000000003</v>
          </cell>
          <cell r="L260">
            <v>589.55200000000002</v>
          </cell>
          <cell r="N260">
            <v>463.51300000000003</v>
          </cell>
          <cell r="O260">
            <v>589.55200000000002</v>
          </cell>
          <cell r="R260">
            <v>3.6303000000000001</v>
          </cell>
          <cell r="S260">
            <v>1.405</v>
          </cell>
          <cell r="T260">
            <v>0.23089999999999999</v>
          </cell>
          <cell r="U260">
            <v>0.45829999999999999</v>
          </cell>
          <cell r="V260">
            <v>0.12889999999999999</v>
          </cell>
          <cell r="W260">
            <v>0.13400000000000001</v>
          </cell>
          <cell r="X260">
            <v>0.19170000000000001</v>
          </cell>
          <cell r="Y260">
            <v>6.1791</v>
          </cell>
          <cell r="AB260">
            <v>1682.691</v>
          </cell>
          <cell r="AC260">
            <v>651.23599999999999</v>
          </cell>
          <cell r="AD260">
            <v>107.02500000000001</v>
          </cell>
          <cell r="AE260">
            <v>212.428</v>
          </cell>
          <cell r="AF260">
            <v>59.747</v>
          </cell>
          <cell r="AG260">
            <v>62.110999999999997</v>
          </cell>
          <cell r="AH260">
            <v>88.855000000000004</v>
          </cell>
          <cell r="AI260">
            <v>2864.0929999999998</v>
          </cell>
          <cell r="AL260">
            <v>1327.547</v>
          </cell>
          <cell r="AM260">
            <v>700.23299999999995</v>
          </cell>
          <cell r="AN260">
            <v>105.68300000000001</v>
          </cell>
          <cell r="AO260">
            <v>258.27199999999999</v>
          </cell>
          <cell r="AP260">
            <v>69.003</v>
          </cell>
          <cell r="AQ260">
            <v>74.471000000000004</v>
          </cell>
          <cell r="AR260">
            <v>80.748000000000005</v>
          </cell>
          <cell r="AS260">
            <v>2615.9570000000003</v>
          </cell>
          <cell r="AU260">
            <v>0.95</v>
          </cell>
          <cell r="AX260">
            <v>1261.17</v>
          </cell>
          <cell r="AY260">
            <v>665.221</v>
          </cell>
          <cell r="AZ260">
            <v>100.399</v>
          </cell>
          <cell r="BA260">
            <v>245.358</v>
          </cell>
          <cell r="BB260">
            <v>65.552999999999997</v>
          </cell>
          <cell r="BC260">
            <v>70.747</v>
          </cell>
          <cell r="BD260">
            <v>76.710999999999999</v>
          </cell>
          <cell r="BE260">
            <v>2485.1589999999997</v>
          </cell>
          <cell r="BH260">
            <v>49.923000000000002</v>
          </cell>
          <cell r="BI260">
            <v>25.562000000000001</v>
          </cell>
          <cell r="BJ260">
            <v>3.2480000000000002</v>
          </cell>
          <cell r="BK260">
            <v>8.2390000000000008</v>
          </cell>
          <cell r="BL260">
            <v>1.8979999999999999</v>
          </cell>
          <cell r="BM260">
            <v>2.0659999999999998</v>
          </cell>
          <cell r="BN260">
            <v>1.9750000000000001</v>
          </cell>
          <cell r="BO260">
            <v>92.911000000000001</v>
          </cell>
          <cell r="BR260">
            <v>88.069000000000003</v>
          </cell>
          <cell r="BS260">
            <v>64.114999999999995</v>
          </cell>
          <cell r="BT260">
            <v>10.529</v>
          </cell>
          <cell r="BU260">
            <v>26.792999999999999</v>
          </cell>
          <cell r="BV260">
            <v>7.9539999999999997</v>
          </cell>
          <cell r="BW260">
            <v>8.5839999999999996</v>
          </cell>
          <cell r="BX260">
            <v>9.3070000000000004</v>
          </cell>
          <cell r="BY260">
            <v>215.351</v>
          </cell>
          <cell r="CA260">
            <v>15.324999999999999</v>
          </cell>
          <cell r="CB260">
            <v>15.769</v>
          </cell>
          <cell r="CD260">
            <v>358.43200000000002</v>
          </cell>
          <cell r="CE260">
            <v>367.43799999999999</v>
          </cell>
          <cell r="CF260">
            <v>360.339</v>
          </cell>
          <cell r="CH260">
            <v>0.35</v>
          </cell>
          <cell r="CI260">
            <v>-206.34</v>
          </cell>
          <cell r="CQ260" t="str">
            <v>PriceTableXTXNGL</v>
          </cell>
        </row>
        <row r="261">
          <cell r="B261" t="str">
            <v>72-40-094</v>
          </cell>
          <cell r="C261" t="str">
            <v>Premier-GTH00132</v>
          </cell>
          <cell r="D261" t="str">
            <v>Randle CDP</v>
          </cell>
          <cell r="E261">
            <v>568.47799999999995</v>
          </cell>
          <cell r="F261">
            <v>738.17</v>
          </cell>
          <cell r="G261">
            <v>262.53100000000001</v>
          </cell>
          <cell r="H261">
            <v>320.548</v>
          </cell>
          <cell r="K261">
            <v>831.00900000000001</v>
          </cell>
          <cell r="L261">
            <v>1058.7179999999998</v>
          </cell>
          <cell r="N261">
            <v>831.00900000000001</v>
          </cell>
          <cell r="O261">
            <v>1058.7179999999998</v>
          </cell>
          <cell r="R261">
            <v>3.6482000000000001</v>
          </cell>
          <cell r="S261">
            <v>1.4269000000000001</v>
          </cell>
          <cell r="T261">
            <v>0.24629999999999999</v>
          </cell>
          <cell r="U261">
            <v>0.48380000000000001</v>
          </cell>
          <cell r="V261">
            <v>0.1414</v>
          </cell>
          <cell r="W261">
            <v>0.14560000000000001</v>
          </cell>
          <cell r="X261">
            <v>0.1333</v>
          </cell>
          <cell r="Y261">
            <v>6.2255000000000003</v>
          </cell>
          <cell r="AB261">
            <v>3031.6869999999999</v>
          </cell>
          <cell r="AC261">
            <v>1185.7670000000001</v>
          </cell>
          <cell r="AD261">
            <v>204.678</v>
          </cell>
          <cell r="AE261">
            <v>402.04199999999997</v>
          </cell>
          <cell r="AF261">
            <v>117.505</v>
          </cell>
          <cell r="AG261">
            <v>120.995</v>
          </cell>
          <cell r="AH261">
            <v>110.773</v>
          </cell>
          <cell r="AI261">
            <v>5173.4470000000001</v>
          </cell>
          <cell r="AL261">
            <v>2391.828</v>
          </cell>
          <cell r="AM261">
            <v>1274.981</v>
          </cell>
          <cell r="AN261">
            <v>202.11099999999999</v>
          </cell>
          <cell r="AO261">
            <v>488.80700000000002</v>
          </cell>
          <cell r="AP261">
            <v>135.709</v>
          </cell>
          <cell r="AQ261">
            <v>145.07300000000001</v>
          </cell>
          <cell r="AR261">
            <v>100.666</v>
          </cell>
          <cell r="AS261">
            <v>4739.1750000000002</v>
          </cell>
          <cell r="AU261">
            <v>0.95</v>
          </cell>
          <cell r="AX261">
            <v>2272.2370000000001</v>
          </cell>
          <cell r="AY261">
            <v>1211.232</v>
          </cell>
          <cell r="AZ261">
            <v>192.005</v>
          </cell>
          <cell r="BA261">
            <v>464.36700000000002</v>
          </cell>
          <cell r="BB261">
            <v>128.92400000000001</v>
          </cell>
          <cell r="BC261">
            <v>137.81899999999999</v>
          </cell>
          <cell r="BD261">
            <v>95.632999999999996</v>
          </cell>
          <cell r="BE261">
            <v>4502.2170000000006</v>
          </cell>
          <cell r="BH261">
            <v>89.945999999999998</v>
          </cell>
          <cell r="BI261">
            <v>46.543999999999997</v>
          </cell>
          <cell r="BJ261">
            <v>6.2119999999999997</v>
          </cell>
          <cell r="BK261">
            <v>15.593</v>
          </cell>
          <cell r="BL261">
            <v>3.7320000000000002</v>
          </cell>
          <cell r="BM261">
            <v>4.0250000000000004</v>
          </cell>
          <cell r="BN261">
            <v>2.4620000000000002</v>
          </cell>
          <cell r="BO261">
            <v>168.51399999999998</v>
          </cell>
          <cell r="BR261">
            <v>158.67400000000001</v>
          </cell>
          <cell r="BS261">
            <v>116.741</v>
          </cell>
          <cell r="BT261">
            <v>20.135999999999999</v>
          </cell>
          <cell r="BU261">
            <v>50.709000000000003</v>
          </cell>
          <cell r="BV261">
            <v>15.641999999999999</v>
          </cell>
          <cell r="BW261">
            <v>16.722000000000001</v>
          </cell>
          <cell r="BX261">
            <v>11.603</v>
          </cell>
          <cell r="BY261">
            <v>390.22700000000003</v>
          </cell>
          <cell r="CA261">
            <v>27.52</v>
          </cell>
          <cell r="CB261">
            <v>28.317</v>
          </cell>
          <cell r="CD261">
            <v>640.17399999999975</v>
          </cell>
          <cell r="CE261">
            <v>656.26</v>
          </cell>
          <cell r="CF261">
            <v>643.58100000000002</v>
          </cell>
          <cell r="CH261">
            <v>0.35</v>
          </cell>
          <cell r="CI261">
            <v>-370.55</v>
          </cell>
          <cell r="CQ261" t="str">
            <v>PriceTableXTXNGL</v>
          </cell>
        </row>
        <row r="262">
          <cell r="B262" t="str">
            <v>72-40-134</v>
          </cell>
          <cell r="C262" t="str">
            <v>Premier-GTH00132</v>
          </cell>
          <cell r="D262" t="str">
            <v>Randall 3H,4H,5H &amp; 6H CDP</v>
          </cell>
          <cell r="E262">
            <v>257.57799999999997</v>
          </cell>
          <cell r="F262">
            <v>326.96100000000001</v>
          </cell>
          <cell r="G262">
            <v>118.953</v>
          </cell>
          <cell r="H262">
            <v>141.982</v>
          </cell>
          <cell r="K262">
            <v>376.53099999999995</v>
          </cell>
          <cell r="L262">
            <v>468.94299999999998</v>
          </cell>
          <cell r="N262">
            <v>376.53099999999995</v>
          </cell>
          <cell r="O262">
            <v>468.94299999999998</v>
          </cell>
          <cell r="R262">
            <v>3.4037999999999999</v>
          </cell>
          <cell r="S262">
            <v>1.2202999999999999</v>
          </cell>
          <cell r="T262">
            <v>0.21740000000000001</v>
          </cell>
          <cell r="U262">
            <v>0.39829999999999999</v>
          </cell>
          <cell r="V262">
            <v>0.1278</v>
          </cell>
          <cell r="W262">
            <v>0.1328</v>
          </cell>
          <cell r="X262">
            <v>0.16700000000000001</v>
          </cell>
          <cell r="Y262">
            <v>5.6673999999999998</v>
          </cell>
          <cell r="AB262">
            <v>1281.636</v>
          </cell>
          <cell r="AC262">
            <v>459.48099999999999</v>
          </cell>
          <cell r="AD262">
            <v>81.858000000000004</v>
          </cell>
          <cell r="AE262">
            <v>149.97200000000001</v>
          </cell>
          <cell r="AF262">
            <v>48.121000000000002</v>
          </cell>
          <cell r="AG262">
            <v>50.003</v>
          </cell>
          <cell r="AH262">
            <v>62.881</v>
          </cell>
          <cell r="AI262">
            <v>2133.9519999999998</v>
          </cell>
          <cell r="AL262">
            <v>1011.1369999999999</v>
          </cell>
          <cell r="AM262">
            <v>494.05099999999999</v>
          </cell>
          <cell r="AN262">
            <v>80.831000000000003</v>
          </cell>
          <cell r="AO262">
            <v>182.33799999999999</v>
          </cell>
          <cell r="AP262">
            <v>55.576000000000001</v>
          </cell>
          <cell r="AQ262">
            <v>59.953000000000003</v>
          </cell>
          <cell r="AR262">
            <v>57.143999999999998</v>
          </cell>
          <cell r="AS262">
            <v>1941.0299999999997</v>
          </cell>
          <cell r="AU262">
            <v>0.95</v>
          </cell>
          <cell r="AX262">
            <v>960.58</v>
          </cell>
          <cell r="AY262">
            <v>469.34800000000001</v>
          </cell>
          <cell r="AZ262">
            <v>76.789000000000001</v>
          </cell>
          <cell r="BA262">
            <v>173.221</v>
          </cell>
          <cell r="BB262">
            <v>52.796999999999997</v>
          </cell>
          <cell r="BC262">
            <v>56.954999999999998</v>
          </cell>
          <cell r="BD262">
            <v>54.286999999999999</v>
          </cell>
          <cell r="BE262">
            <v>1843.9770000000001</v>
          </cell>
          <cell r="BH262">
            <v>38.024999999999999</v>
          </cell>
          <cell r="BI262">
            <v>18.035</v>
          </cell>
          <cell r="BJ262">
            <v>2.484</v>
          </cell>
          <cell r="BK262">
            <v>5.8170000000000002</v>
          </cell>
          <cell r="BL262">
            <v>1.528</v>
          </cell>
          <cell r="BM262">
            <v>1.663</v>
          </cell>
          <cell r="BN262">
            <v>1.3979999999999999</v>
          </cell>
          <cell r="BO262">
            <v>68.95</v>
          </cell>
          <cell r="BR262">
            <v>67.078999999999994</v>
          </cell>
          <cell r="BS262">
            <v>45.237000000000002</v>
          </cell>
          <cell r="BT262">
            <v>8.0530000000000008</v>
          </cell>
          <cell r="BU262">
            <v>18.916</v>
          </cell>
          <cell r="BV262">
            <v>6.4059999999999997</v>
          </cell>
          <cell r="BW262">
            <v>6.91</v>
          </cell>
          <cell r="BX262">
            <v>6.5869999999999997</v>
          </cell>
          <cell r="BY262">
            <v>159.18799999999999</v>
          </cell>
          <cell r="CA262">
            <v>12.19</v>
          </cell>
          <cell r="CB262">
            <v>12.542999999999999</v>
          </cell>
          <cell r="CD262">
            <v>297.21199999999999</v>
          </cell>
          <cell r="CE262">
            <v>304.68</v>
          </cell>
          <cell r="CF262">
            <v>298.79399999999998</v>
          </cell>
          <cell r="CH262">
            <v>0.35</v>
          </cell>
          <cell r="CI262">
            <v>-164.13</v>
          </cell>
          <cell r="CQ262" t="str">
            <v>PriceTableXTXNGL</v>
          </cell>
        </row>
        <row r="264">
          <cell r="B264" t="str">
            <v>72-40-018</v>
          </cell>
          <cell r="C264" t="str">
            <v>Premier-GTH00187</v>
          </cell>
          <cell r="D264" t="str">
            <v>Behrens MM1</v>
          </cell>
          <cell r="E264">
            <v>198.095</v>
          </cell>
          <cell r="F264">
            <v>254.77600000000001</v>
          </cell>
          <cell r="G264">
            <v>91.483000000000004</v>
          </cell>
          <cell r="H264">
            <v>110.636</v>
          </cell>
          <cell r="K264">
            <v>289.57799999999997</v>
          </cell>
          <cell r="L264">
            <v>365.41200000000003</v>
          </cell>
          <cell r="N264">
            <v>289.57799999999997</v>
          </cell>
          <cell r="O264">
            <v>365.41200000000003</v>
          </cell>
          <cell r="R264">
            <v>3.4573999999999998</v>
          </cell>
          <cell r="S264">
            <v>1.31</v>
          </cell>
          <cell r="T264">
            <v>0.21809999999999999</v>
          </cell>
          <cell r="U264">
            <v>0.43959999999999999</v>
          </cell>
          <cell r="V264">
            <v>0.14050000000000001</v>
          </cell>
          <cell r="W264">
            <v>0.15690000000000001</v>
          </cell>
          <cell r="X264">
            <v>0.1696</v>
          </cell>
          <cell r="Y264">
            <v>5.8921000000000001</v>
          </cell>
          <cell r="AB264">
            <v>1001.187</v>
          </cell>
          <cell r="AC264">
            <v>379.34699999999998</v>
          </cell>
          <cell r="AD264">
            <v>63.156999999999996</v>
          </cell>
          <cell r="AE264">
            <v>127.298</v>
          </cell>
          <cell r="AF264">
            <v>40.686</v>
          </cell>
          <cell r="AG264">
            <v>45.435000000000002</v>
          </cell>
          <cell r="AH264">
            <v>49.112000000000002</v>
          </cell>
          <cell r="AI264">
            <v>1706.222</v>
          </cell>
          <cell r="AL264">
            <v>789.87900000000002</v>
          </cell>
          <cell r="AM264">
            <v>407.88799999999998</v>
          </cell>
          <cell r="AN264">
            <v>62.365000000000002</v>
          </cell>
          <cell r="AO264">
            <v>154.77000000000001</v>
          </cell>
          <cell r="AP264">
            <v>46.988999999999997</v>
          </cell>
          <cell r="AQ264">
            <v>54.475999999999999</v>
          </cell>
          <cell r="AR264">
            <v>44.631</v>
          </cell>
          <cell r="AS264">
            <v>1560.9980000000003</v>
          </cell>
          <cell r="AU264">
            <v>0.95</v>
          </cell>
          <cell r="AX264">
            <v>750.38499999999999</v>
          </cell>
          <cell r="AY264">
            <v>387.49400000000003</v>
          </cell>
          <cell r="AZ264">
            <v>59.247</v>
          </cell>
          <cell r="BA264">
            <v>147.03200000000001</v>
          </cell>
          <cell r="BB264">
            <v>44.64</v>
          </cell>
          <cell r="BC264">
            <v>51.752000000000002</v>
          </cell>
          <cell r="BD264">
            <v>42.399000000000001</v>
          </cell>
          <cell r="BE264">
            <v>1482.9490000000001</v>
          </cell>
          <cell r="BH264">
            <v>29.704000000000001</v>
          </cell>
          <cell r="BI264">
            <v>14.89</v>
          </cell>
          <cell r="BJ264">
            <v>1.917</v>
          </cell>
          <cell r="BK264">
            <v>4.9370000000000003</v>
          </cell>
          <cell r="BL264">
            <v>1.292</v>
          </cell>
          <cell r="BM264">
            <v>1.5109999999999999</v>
          </cell>
          <cell r="BN264">
            <v>1.0920000000000001</v>
          </cell>
          <cell r="BO264">
            <v>55.343000000000004</v>
          </cell>
          <cell r="BR264">
            <v>52.401000000000003</v>
          </cell>
          <cell r="BS264">
            <v>37.347000000000001</v>
          </cell>
          <cell r="BT264">
            <v>6.2130000000000001</v>
          </cell>
          <cell r="BU264">
            <v>16.056000000000001</v>
          </cell>
          <cell r="BV264">
            <v>5.4160000000000004</v>
          </cell>
          <cell r="BW264">
            <v>6.2789999999999999</v>
          </cell>
          <cell r="BX264">
            <v>5.1440000000000001</v>
          </cell>
          <cell r="BY264">
            <v>128.85599999999999</v>
          </cell>
          <cell r="CA264">
            <v>9.4990000000000006</v>
          </cell>
          <cell r="CB264">
            <v>9.7739999999999991</v>
          </cell>
          <cell r="CD264">
            <v>226.78200000000004</v>
          </cell>
          <cell r="CE264">
            <v>232.48</v>
          </cell>
          <cell r="CF264">
            <v>227.989</v>
          </cell>
          <cell r="CH264">
            <v>0.35</v>
          </cell>
          <cell r="CI264">
            <v>-127.89</v>
          </cell>
          <cell r="CQ264" t="str">
            <v>PriceTableXTXNGL</v>
          </cell>
        </row>
        <row r="265">
          <cell r="B265" t="str">
            <v>72-40-031</v>
          </cell>
          <cell r="C265" t="str">
            <v>Premier-GTH00187</v>
          </cell>
          <cell r="D265" t="str">
            <v>J.T. Barnett MM2</v>
          </cell>
          <cell r="E265">
            <v>443.90699999999998</v>
          </cell>
          <cell r="F265">
            <v>571.50099999999998</v>
          </cell>
          <cell r="G265">
            <v>205.00200000000001</v>
          </cell>
          <cell r="H265">
            <v>248.172</v>
          </cell>
          <cell r="K265">
            <v>648.90899999999999</v>
          </cell>
          <cell r="L265">
            <v>819.673</v>
          </cell>
          <cell r="N265">
            <v>648.90899999999999</v>
          </cell>
          <cell r="O265">
            <v>819.673</v>
          </cell>
          <cell r="R265">
            <v>3.5468999999999999</v>
          </cell>
          <cell r="S265">
            <v>1.3104</v>
          </cell>
          <cell r="T265">
            <v>0.2203</v>
          </cell>
          <cell r="U265">
            <v>0.43419999999999997</v>
          </cell>
          <cell r="V265">
            <v>0.13200000000000001</v>
          </cell>
          <cell r="W265">
            <v>0.13489999999999999</v>
          </cell>
          <cell r="X265">
            <v>0.2137</v>
          </cell>
          <cell r="Y265">
            <v>5.9923999999999999</v>
          </cell>
          <cell r="AB265">
            <v>2301.6149999999998</v>
          </cell>
          <cell r="AC265">
            <v>850.33</v>
          </cell>
          <cell r="AD265">
            <v>142.95500000000001</v>
          </cell>
          <cell r="AE265">
            <v>281.75599999999997</v>
          </cell>
          <cell r="AF265">
            <v>85.656000000000006</v>
          </cell>
          <cell r="AG265">
            <v>87.537999999999997</v>
          </cell>
          <cell r="AH265">
            <v>138.672</v>
          </cell>
          <cell r="AI265">
            <v>3888.5219999999995</v>
          </cell>
          <cell r="AL265">
            <v>1815.8430000000001</v>
          </cell>
          <cell r="AM265">
            <v>914.30700000000002</v>
          </cell>
          <cell r="AN265">
            <v>141.16200000000001</v>
          </cell>
          <cell r="AO265">
            <v>342.56200000000001</v>
          </cell>
          <cell r="AP265">
            <v>98.926000000000002</v>
          </cell>
          <cell r="AQ265">
            <v>104.958</v>
          </cell>
          <cell r="AR265">
            <v>126.01900000000001</v>
          </cell>
          <cell r="AS265">
            <v>3543.777</v>
          </cell>
          <cell r="AU265">
            <v>0.95</v>
          </cell>
          <cell r="AX265">
            <v>1725.0509999999999</v>
          </cell>
          <cell r="AY265">
            <v>868.59199999999998</v>
          </cell>
          <cell r="AZ265">
            <v>134.10400000000001</v>
          </cell>
          <cell r="BA265">
            <v>325.43400000000003</v>
          </cell>
          <cell r="BB265">
            <v>93.98</v>
          </cell>
          <cell r="BC265">
            <v>99.71</v>
          </cell>
          <cell r="BD265">
            <v>119.718</v>
          </cell>
          <cell r="BE265">
            <v>3366.5889999999999</v>
          </cell>
          <cell r="BH265">
            <v>68.286000000000001</v>
          </cell>
          <cell r="BI265">
            <v>33.377000000000002</v>
          </cell>
          <cell r="BJ265">
            <v>4.3380000000000001</v>
          </cell>
          <cell r="BK265">
            <v>10.928000000000001</v>
          </cell>
          <cell r="BL265">
            <v>2.72</v>
          </cell>
          <cell r="BM265">
            <v>2.9119999999999999</v>
          </cell>
          <cell r="BN265">
            <v>3.0819999999999999</v>
          </cell>
          <cell r="BO265">
            <v>125.643</v>
          </cell>
          <cell r="BR265">
            <v>120.46299999999999</v>
          </cell>
          <cell r="BS265">
            <v>83.716999999999999</v>
          </cell>
          <cell r="BT265">
            <v>14.064</v>
          </cell>
          <cell r="BU265">
            <v>35.536999999999999</v>
          </cell>
          <cell r="BV265">
            <v>11.403</v>
          </cell>
          <cell r="BW265">
            <v>12.098000000000001</v>
          </cell>
          <cell r="BX265">
            <v>14.526</v>
          </cell>
          <cell r="BY265">
            <v>291.80800000000005</v>
          </cell>
          <cell r="CA265">
            <v>21.306999999999999</v>
          </cell>
          <cell r="CB265">
            <v>21.923999999999999</v>
          </cell>
          <cell r="CD265">
            <v>505.94100000000003</v>
          </cell>
          <cell r="CE265">
            <v>518.654</v>
          </cell>
          <cell r="CF265">
            <v>508.63400000000001</v>
          </cell>
          <cell r="CH265">
            <v>0.35</v>
          </cell>
          <cell r="CI265">
            <v>-286.89</v>
          </cell>
          <cell r="CQ265" t="str">
            <v>PriceTableXTXNGL</v>
          </cell>
        </row>
        <row r="266">
          <cell r="B266" t="str">
            <v>72-40-106</v>
          </cell>
          <cell r="C266" t="str">
            <v>Premier-GTH00187</v>
          </cell>
          <cell r="D266" t="str">
            <v>Blanch Emily 1H</v>
          </cell>
          <cell r="E266">
            <v>174.542</v>
          </cell>
          <cell r="F266">
            <v>228.239</v>
          </cell>
          <cell r="G266">
            <v>80.605999999999995</v>
          </cell>
          <cell r="H266">
            <v>99.111999999999995</v>
          </cell>
          <cell r="K266">
            <v>255.148</v>
          </cell>
          <cell r="L266">
            <v>327.351</v>
          </cell>
          <cell r="N266">
            <v>255.148</v>
          </cell>
          <cell r="O266">
            <v>327.351</v>
          </cell>
          <cell r="R266">
            <v>3.5059999999999998</v>
          </cell>
          <cell r="S266">
            <v>1.256</v>
          </cell>
          <cell r="T266">
            <v>0.20549999999999999</v>
          </cell>
          <cell r="U266">
            <v>0.4365</v>
          </cell>
          <cell r="V266">
            <v>0.1371</v>
          </cell>
          <cell r="W266">
            <v>0.1542</v>
          </cell>
          <cell r="X266">
            <v>0.42530000000000001</v>
          </cell>
          <cell r="Y266">
            <v>6.1205999999999996</v>
          </cell>
          <cell r="AB266">
            <v>894.54899999999998</v>
          </cell>
          <cell r="AC266">
            <v>320.46600000000001</v>
          </cell>
          <cell r="AD266">
            <v>52.433</v>
          </cell>
          <cell r="AE266">
            <v>111.372</v>
          </cell>
          <cell r="AF266">
            <v>34.981000000000002</v>
          </cell>
          <cell r="AG266">
            <v>39.344000000000001</v>
          </cell>
          <cell r="AH266">
            <v>108.514</v>
          </cell>
          <cell r="AI266">
            <v>1561.6589999999999</v>
          </cell>
          <cell r="AL266">
            <v>705.74800000000005</v>
          </cell>
          <cell r="AM266">
            <v>344.577</v>
          </cell>
          <cell r="AN266">
            <v>51.774999999999999</v>
          </cell>
          <cell r="AO266">
            <v>135.40700000000001</v>
          </cell>
          <cell r="AP266">
            <v>40.4</v>
          </cell>
          <cell r="AQ266">
            <v>47.173000000000002</v>
          </cell>
          <cell r="AR266">
            <v>98.613</v>
          </cell>
          <cell r="AS266">
            <v>1423.6930000000002</v>
          </cell>
          <cell r="AU266">
            <v>0.95</v>
          </cell>
          <cell r="AX266">
            <v>670.46100000000001</v>
          </cell>
          <cell r="AY266">
            <v>327.34800000000001</v>
          </cell>
          <cell r="AZ266">
            <v>49.186</v>
          </cell>
          <cell r="BA266">
            <v>128.637</v>
          </cell>
          <cell r="BB266">
            <v>38.380000000000003</v>
          </cell>
          <cell r="BC266">
            <v>44.814</v>
          </cell>
          <cell r="BD266">
            <v>93.682000000000002</v>
          </cell>
          <cell r="BE266">
            <v>1352.508</v>
          </cell>
          <cell r="BH266">
            <v>26.54</v>
          </cell>
          <cell r="BI266">
            <v>12.579000000000001</v>
          </cell>
          <cell r="BJ266">
            <v>1.591</v>
          </cell>
          <cell r="BK266">
            <v>4.32</v>
          </cell>
          <cell r="BL266">
            <v>1.111</v>
          </cell>
          <cell r="BM266">
            <v>1.3089999999999999</v>
          </cell>
          <cell r="BN266">
            <v>2.4119999999999999</v>
          </cell>
          <cell r="BO266">
            <v>49.861999999999995</v>
          </cell>
          <cell r="BR266">
            <v>46.819000000000003</v>
          </cell>
          <cell r="BS266">
            <v>31.550999999999998</v>
          </cell>
          <cell r="BT266">
            <v>5.1580000000000004</v>
          </cell>
          <cell r="BU266">
            <v>14.047000000000001</v>
          </cell>
          <cell r="BV266">
            <v>4.657</v>
          </cell>
          <cell r="BW266">
            <v>5.4370000000000003</v>
          </cell>
          <cell r="BX266">
            <v>11.367000000000001</v>
          </cell>
          <cell r="BY266">
            <v>119.036</v>
          </cell>
          <cell r="CA266">
            <v>8.5090000000000003</v>
          </cell>
          <cell r="CB266">
            <v>8.7560000000000002</v>
          </cell>
          <cell r="CD266">
            <v>199.559</v>
          </cell>
          <cell r="CE266">
            <v>204.57300000000001</v>
          </cell>
          <cell r="CF266">
            <v>200.62100000000001</v>
          </cell>
          <cell r="CH266">
            <v>0.35</v>
          </cell>
          <cell r="CI266">
            <v>-114.57</v>
          </cell>
          <cell r="CQ266" t="str">
            <v>PriceTableXTXNGL</v>
          </cell>
        </row>
        <row r="267">
          <cell r="B267" t="str">
            <v>72-40-107</v>
          </cell>
          <cell r="C267" t="str">
            <v>Premier-GTH00187</v>
          </cell>
          <cell r="D267" t="str">
            <v>Barnett Horton 1H</v>
          </cell>
          <cell r="E267">
            <v>374.49200000000002</v>
          </cell>
          <cell r="F267">
            <v>498.00099999999998</v>
          </cell>
          <cell r="G267">
            <v>172.94499999999999</v>
          </cell>
          <cell r="H267">
            <v>216.255</v>
          </cell>
          <cell r="K267">
            <v>547.43700000000001</v>
          </cell>
          <cell r="L267">
            <v>714.25599999999997</v>
          </cell>
          <cell r="N267">
            <v>547.43700000000001</v>
          </cell>
          <cell r="O267">
            <v>714.25599999999997</v>
          </cell>
          <cell r="R267">
            <v>3.7214</v>
          </cell>
          <cell r="S267">
            <v>1.4945999999999999</v>
          </cell>
          <cell r="T267">
            <v>0.23180000000000001</v>
          </cell>
          <cell r="U267">
            <v>0.53390000000000004</v>
          </cell>
          <cell r="V267">
            <v>0.159</v>
          </cell>
          <cell r="W267">
            <v>0.18740000000000001</v>
          </cell>
          <cell r="X267">
            <v>0.3412</v>
          </cell>
          <cell r="Y267">
            <v>6.6692999999999998</v>
          </cell>
          <cell r="AB267">
            <v>2037.232</v>
          </cell>
          <cell r="AC267">
            <v>818.19899999999996</v>
          </cell>
          <cell r="AD267">
            <v>126.896</v>
          </cell>
          <cell r="AE267">
            <v>292.27699999999999</v>
          </cell>
          <cell r="AF267">
            <v>87.042000000000002</v>
          </cell>
          <cell r="AG267">
            <v>102.59</v>
          </cell>
          <cell r="AH267">
            <v>186.786</v>
          </cell>
          <cell r="AI267">
            <v>3651.0220000000004</v>
          </cell>
          <cell r="AL267">
            <v>1607.26</v>
          </cell>
          <cell r="AM267">
            <v>879.75800000000004</v>
          </cell>
          <cell r="AN267">
            <v>125.30500000000001</v>
          </cell>
          <cell r="AO267">
            <v>355.35399999999998</v>
          </cell>
          <cell r="AP267">
            <v>100.527</v>
          </cell>
          <cell r="AQ267">
            <v>123.005</v>
          </cell>
          <cell r="AR267">
            <v>169.74299999999999</v>
          </cell>
          <cell r="AS267">
            <v>3360.9519999999998</v>
          </cell>
          <cell r="AU267">
            <v>0.95</v>
          </cell>
          <cell r="AX267">
            <v>1526.8969999999999</v>
          </cell>
          <cell r="AY267">
            <v>835.77</v>
          </cell>
          <cell r="AZ267">
            <v>119.04</v>
          </cell>
          <cell r="BA267">
            <v>337.58600000000001</v>
          </cell>
          <cell r="BB267">
            <v>95.501000000000005</v>
          </cell>
          <cell r="BC267">
            <v>116.855</v>
          </cell>
          <cell r="BD267">
            <v>161.256</v>
          </cell>
          <cell r="BE267">
            <v>3192.9049999999997</v>
          </cell>
          <cell r="BH267">
            <v>60.442</v>
          </cell>
          <cell r="BI267">
            <v>32.116</v>
          </cell>
          <cell r="BJ267">
            <v>3.851</v>
          </cell>
          <cell r="BK267">
            <v>11.336</v>
          </cell>
          <cell r="BL267">
            <v>2.7650000000000001</v>
          </cell>
          <cell r="BM267">
            <v>3.4129999999999998</v>
          </cell>
          <cell r="BN267">
            <v>4.1509999999999998</v>
          </cell>
          <cell r="BO267">
            <v>118.07399999999998</v>
          </cell>
          <cell r="BR267">
            <v>106.626</v>
          </cell>
          <cell r="BS267">
            <v>80.552999999999997</v>
          </cell>
          <cell r="BT267">
            <v>12.484</v>
          </cell>
          <cell r="BU267">
            <v>36.863999999999997</v>
          </cell>
          <cell r="BV267">
            <v>11.587</v>
          </cell>
          <cell r="BW267">
            <v>14.178000000000001</v>
          </cell>
          <cell r="BX267">
            <v>19.565000000000001</v>
          </cell>
          <cell r="BY267">
            <v>281.85700000000003</v>
          </cell>
          <cell r="CA267">
            <v>18.565999999999999</v>
          </cell>
          <cell r="CB267">
            <v>19.103999999999999</v>
          </cell>
          <cell r="CD267">
            <v>413.29499999999996</v>
          </cell>
          <cell r="CE267">
            <v>423.68</v>
          </cell>
          <cell r="CF267">
            <v>415.495</v>
          </cell>
          <cell r="CH267">
            <v>0.35</v>
          </cell>
          <cell r="CI267">
            <v>-249.99</v>
          </cell>
          <cell r="CQ267" t="str">
            <v>PriceTableXTXNGL</v>
          </cell>
        </row>
        <row r="269">
          <cell r="B269" t="str">
            <v>72-40-037</v>
          </cell>
          <cell r="C269" t="str">
            <v>Premier-GTH00216</v>
          </cell>
          <cell r="D269" t="str">
            <v>Lost Horse #3</v>
          </cell>
          <cell r="E269">
            <v>364.64800000000002</v>
          </cell>
          <cell r="F269">
            <v>449.83300000000003</v>
          </cell>
          <cell r="G269">
            <v>168.399</v>
          </cell>
          <cell r="H269">
            <v>195.33799999999999</v>
          </cell>
          <cell r="K269">
            <v>533.04700000000003</v>
          </cell>
          <cell r="L269">
            <v>645.17100000000005</v>
          </cell>
          <cell r="N269">
            <v>533.04700000000003</v>
          </cell>
          <cell r="O269">
            <v>645.17100000000005</v>
          </cell>
          <cell r="R269">
            <v>3.0396000000000001</v>
          </cell>
          <cell r="S269">
            <v>1.0306</v>
          </cell>
          <cell r="T269">
            <v>0.21809999999999999</v>
          </cell>
          <cell r="U269">
            <v>0.29480000000000001</v>
          </cell>
          <cell r="V269">
            <v>0.1089</v>
          </cell>
          <cell r="W269">
            <v>9.5000000000000001E-2</v>
          </cell>
          <cell r="X269">
            <v>0.2477</v>
          </cell>
          <cell r="Y269">
            <v>5.0347</v>
          </cell>
          <cell r="AB269">
            <v>1620.25</v>
          </cell>
          <cell r="AC269">
            <v>549.35799999999995</v>
          </cell>
          <cell r="AD269">
            <v>116.258</v>
          </cell>
          <cell r="AE269">
            <v>157.142</v>
          </cell>
          <cell r="AF269">
            <v>58.048999999999999</v>
          </cell>
          <cell r="AG269">
            <v>50.639000000000003</v>
          </cell>
          <cell r="AH269">
            <v>132.036</v>
          </cell>
          <cell r="AI269">
            <v>2683.732</v>
          </cell>
          <cell r="AL269">
            <v>1278.2850000000001</v>
          </cell>
          <cell r="AM269">
            <v>590.69000000000005</v>
          </cell>
          <cell r="AN269">
            <v>114.8</v>
          </cell>
          <cell r="AO269">
            <v>191.05500000000001</v>
          </cell>
          <cell r="AP269">
            <v>67.042000000000002</v>
          </cell>
          <cell r="AQ269">
            <v>60.716000000000001</v>
          </cell>
          <cell r="AR269">
            <v>119.989</v>
          </cell>
          <cell r="AS269">
            <v>2422.5769999999998</v>
          </cell>
          <cell r="AU269">
            <v>0.95</v>
          </cell>
          <cell r="AX269">
            <v>1214.3710000000001</v>
          </cell>
          <cell r="AY269">
            <v>561.15599999999995</v>
          </cell>
          <cell r="AZ269">
            <v>109.06</v>
          </cell>
          <cell r="BA269">
            <v>181.50200000000001</v>
          </cell>
          <cell r="BB269">
            <v>63.69</v>
          </cell>
          <cell r="BC269">
            <v>57.68</v>
          </cell>
          <cell r="BD269">
            <v>113.99</v>
          </cell>
          <cell r="BE269">
            <v>2301.4489999999996</v>
          </cell>
          <cell r="BH269">
            <v>48.070999999999998</v>
          </cell>
          <cell r="BI269">
            <v>21.562999999999999</v>
          </cell>
          <cell r="BJ269">
            <v>3.528</v>
          </cell>
          <cell r="BK269">
            <v>6.0949999999999998</v>
          </cell>
          <cell r="BL269">
            <v>1.8440000000000001</v>
          </cell>
          <cell r="BM269">
            <v>1.6850000000000001</v>
          </cell>
          <cell r="BN269">
            <v>2.9350000000000001</v>
          </cell>
          <cell r="BO269">
            <v>85.721000000000004</v>
          </cell>
          <cell r="BR269">
            <v>84.801000000000002</v>
          </cell>
          <cell r="BS269">
            <v>54.085000000000001</v>
          </cell>
          <cell r="BT269">
            <v>11.438000000000001</v>
          </cell>
          <cell r="BU269">
            <v>19.82</v>
          </cell>
          <cell r="BV269">
            <v>7.7279999999999998</v>
          </cell>
          <cell r="BW269">
            <v>6.9980000000000002</v>
          </cell>
          <cell r="BX269">
            <v>13.831</v>
          </cell>
          <cell r="BY269">
            <v>198.70099999999996</v>
          </cell>
          <cell r="CA269">
            <v>16.77</v>
          </cell>
          <cell r="CB269">
            <v>17.256</v>
          </cell>
          <cell r="CD269">
            <v>429.21400000000006</v>
          </cell>
          <cell r="CE269">
            <v>439.99900000000002</v>
          </cell>
          <cell r="CF269">
            <v>431.49799999999999</v>
          </cell>
          <cell r="CH269">
            <v>0.35</v>
          </cell>
          <cell r="CI269">
            <v>-225.81</v>
          </cell>
          <cell r="CQ269" t="str">
            <v>PriceTableXTXNGL</v>
          </cell>
        </row>
        <row r="271">
          <cell r="B271" t="str">
            <v>72-10-221</v>
          </cell>
          <cell r="C271" t="str">
            <v>Premier-PUR01516</v>
          </cell>
          <cell r="D271" t="str">
            <v>Clemens CDP</v>
          </cell>
          <cell r="E271">
            <v>1010.269</v>
          </cell>
          <cell r="F271">
            <v>1278.3620000000001</v>
          </cell>
          <cell r="G271">
            <v>466.55500000000001</v>
          </cell>
          <cell r="H271">
            <v>555.125</v>
          </cell>
          <cell r="K271">
            <v>1476.8240000000001</v>
          </cell>
          <cell r="L271">
            <v>1833.4870000000001</v>
          </cell>
          <cell r="N271">
            <v>1476.8240000000001</v>
          </cell>
          <cell r="O271">
            <v>1833.4870000000001</v>
          </cell>
          <cell r="R271">
            <v>3.2831999999999999</v>
          </cell>
          <cell r="S271">
            <v>1.1953</v>
          </cell>
          <cell r="T271">
            <v>0.25850000000000001</v>
          </cell>
          <cell r="U271">
            <v>0.377</v>
          </cell>
          <cell r="V271">
            <v>0.14399999999999999</v>
          </cell>
          <cell r="W271">
            <v>0.12470000000000001</v>
          </cell>
          <cell r="X271">
            <v>0.22750000000000001</v>
          </cell>
          <cell r="Y271">
            <v>5.6101999999999999</v>
          </cell>
          <cell r="AB271">
            <v>4848.7089999999998</v>
          </cell>
          <cell r="AC271">
            <v>1765.248</v>
          </cell>
          <cell r="AD271">
            <v>381.75900000000001</v>
          </cell>
          <cell r="AE271">
            <v>556.76300000000003</v>
          </cell>
          <cell r="AF271">
            <v>212.66300000000001</v>
          </cell>
          <cell r="AG271">
            <v>184.16</v>
          </cell>
          <cell r="AH271">
            <v>335.97699999999998</v>
          </cell>
          <cell r="AI271">
            <v>8285.2790000000005</v>
          </cell>
          <cell r="AL271">
            <v>3825.3539999999998</v>
          </cell>
          <cell r="AM271">
            <v>1898.0609999999999</v>
          </cell>
          <cell r="AN271">
            <v>376.971</v>
          </cell>
          <cell r="AO271">
            <v>676.91899999999998</v>
          </cell>
          <cell r="AP271">
            <v>245.60900000000001</v>
          </cell>
          <cell r="AQ271">
            <v>220.80699999999999</v>
          </cell>
          <cell r="AR271">
            <v>305.32100000000003</v>
          </cell>
          <cell r="AS271">
            <v>7549.0420000000004</v>
          </cell>
          <cell r="AU271">
            <v>1</v>
          </cell>
          <cell r="AX271">
            <v>3825.3539999999998</v>
          </cell>
          <cell r="AY271">
            <v>1898.0609999999999</v>
          </cell>
          <cell r="AZ271">
            <v>376.971</v>
          </cell>
          <cell r="BA271">
            <v>676.91899999999998</v>
          </cell>
          <cell r="BB271">
            <v>245.60900000000001</v>
          </cell>
          <cell r="BC271">
            <v>220.80699999999999</v>
          </cell>
          <cell r="BD271">
            <v>305.32100000000003</v>
          </cell>
          <cell r="BE271">
            <v>7549.0420000000004</v>
          </cell>
          <cell r="BH271">
            <v>143.85499999999999</v>
          </cell>
          <cell r="BI271">
            <v>69.289000000000001</v>
          </cell>
          <cell r="BJ271">
            <v>11.586</v>
          </cell>
          <cell r="BK271">
            <v>21.594000000000001</v>
          </cell>
          <cell r="BL271">
            <v>6.7539999999999996</v>
          </cell>
          <cell r="BM271">
            <v>6.1260000000000003</v>
          </cell>
          <cell r="BN271">
            <v>7.4669999999999996</v>
          </cell>
          <cell r="BO271">
            <v>266.67099999999999</v>
          </cell>
          <cell r="BR271">
            <v>253.774</v>
          </cell>
          <cell r="BS271">
            <v>173.792</v>
          </cell>
          <cell r="BT271">
            <v>37.558</v>
          </cell>
          <cell r="BU271">
            <v>70.224000000000004</v>
          </cell>
          <cell r="BV271">
            <v>28.31</v>
          </cell>
          <cell r="BW271">
            <v>25.451000000000001</v>
          </cell>
          <cell r="BX271">
            <v>35.192999999999998</v>
          </cell>
          <cell r="BY271">
            <v>624.30200000000002</v>
          </cell>
          <cell r="CA271">
            <v>47.658999999999999</v>
          </cell>
          <cell r="CB271">
            <v>49.04</v>
          </cell>
          <cell r="CD271">
            <v>1160.145</v>
          </cell>
          <cell r="CE271">
            <v>1189.296</v>
          </cell>
          <cell r="CF271">
            <v>1166.32</v>
          </cell>
          <cell r="CH271">
            <v>0.35</v>
          </cell>
          <cell r="CI271">
            <v>-641.72</v>
          </cell>
          <cell r="CQ271" t="str">
            <v>PriceTableXTXNGL</v>
          </cell>
        </row>
        <row r="272">
          <cell r="B272" t="str">
            <v>72-40-097</v>
          </cell>
          <cell r="C272" t="str">
            <v>Premier-GTH00238</v>
          </cell>
          <cell r="D272" t="str">
            <v>Dalton Miller</v>
          </cell>
          <cell r="E272">
            <v>120.152</v>
          </cell>
          <cell r="F272">
            <v>154.33699999999999</v>
          </cell>
          <cell r="G272">
            <v>55.488</v>
          </cell>
          <cell r="H272">
            <v>67.02</v>
          </cell>
          <cell r="K272">
            <v>175.64</v>
          </cell>
          <cell r="L272">
            <v>221.35699999999997</v>
          </cell>
          <cell r="N272">
            <v>175.64</v>
          </cell>
          <cell r="O272">
            <v>221.35699999999997</v>
          </cell>
          <cell r="R272">
            <v>3.4706999999999999</v>
          </cell>
          <cell r="S272">
            <v>1.3190999999999999</v>
          </cell>
          <cell r="T272">
            <v>0.19620000000000001</v>
          </cell>
          <cell r="U272">
            <v>0.42159999999999997</v>
          </cell>
          <cell r="V272">
            <v>0.1231</v>
          </cell>
          <cell r="W272">
            <v>0.14549999999999999</v>
          </cell>
          <cell r="X272">
            <v>0.21990000000000001</v>
          </cell>
          <cell r="Y272">
            <v>5.8960999999999997</v>
          </cell>
          <cell r="AB272">
            <v>609.59400000000005</v>
          </cell>
          <cell r="AC272">
            <v>231.68700000000001</v>
          </cell>
          <cell r="AD272">
            <v>34.460999999999999</v>
          </cell>
          <cell r="AE272">
            <v>74.05</v>
          </cell>
          <cell r="AF272">
            <v>21.620999999999999</v>
          </cell>
          <cell r="AG272">
            <v>25.556000000000001</v>
          </cell>
          <cell r="AH272">
            <v>38.622999999999998</v>
          </cell>
          <cell r="AI272">
            <v>1035.5920000000001</v>
          </cell>
          <cell r="AL272">
            <v>480.935</v>
          </cell>
          <cell r="AM272">
            <v>249.119</v>
          </cell>
          <cell r="AN272">
            <v>34.029000000000003</v>
          </cell>
          <cell r="AO272">
            <v>90.031000000000006</v>
          </cell>
          <cell r="AP272">
            <v>24.971</v>
          </cell>
          <cell r="AQ272">
            <v>30.641999999999999</v>
          </cell>
          <cell r="AR272">
            <v>35.098999999999997</v>
          </cell>
          <cell r="AS272">
            <v>944.82600000000014</v>
          </cell>
          <cell r="AU272">
            <v>0.95</v>
          </cell>
          <cell r="AX272">
            <v>456.88799999999998</v>
          </cell>
          <cell r="AY272">
            <v>236.66300000000001</v>
          </cell>
          <cell r="AZ272">
            <v>32.328000000000003</v>
          </cell>
          <cell r="BA272">
            <v>85.528999999999996</v>
          </cell>
          <cell r="BB272">
            <v>23.722000000000001</v>
          </cell>
          <cell r="BC272">
            <v>29.11</v>
          </cell>
          <cell r="BD272">
            <v>33.344000000000001</v>
          </cell>
          <cell r="BE272">
            <v>897.58399999999995</v>
          </cell>
          <cell r="BH272">
            <v>18.085999999999999</v>
          </cell>
          <cell r="BI272">
            <v>9.0939999999999994</v>
          </cell>
          <cell r="BJ272">
            <v>1.046</v>
          </cell>
          <cell r="BK272">
            <v>2.8719999999999999</v>
          </cell>
          <cell r="BL272">
            <v>0.68700000000000006</v>
          </cell>
          <cell r="BM272">
            <v>0.85</v>
          </cell>
          <cell r="BN272">
            <v>0.85799999999999998</v>
          </cell>
          <cell r="BO272">
            <v>33.492999999999995</v>
          </cell>
          <cell r="BR272">
            <v>31.905000000000001</v>
          </cell>
          <cell r="BS272">
            <v>22.81</v>
          </cell>
          <cell r="BT272">
            <v>3.39</v>
          </cell>
          <cell r="BU272">
            <v>9.34</v>
          </cell>
          <cell r="BV272">
            <v>2.8780000000000001</v>
          </cell>
          <cell r="BW272">
            <v>3.532</v>
          </cell>
          <cell r="BX272">
            <v>4.0460000000000003</v>
          </cell>
          <cell r="BY272">
            <v>77.90100000000001</v>
          </cell>
          <cell r="CA272">
            <v>5.7539999999999996</v>
          </cell>
          <cell r="CB272">
            <v>5.9210000000000003</v>
          </cell>
          <cell r="CD272">
            <v>137.53499999999997</v>
          </cell>
          <cell r="CE272">
            <v>140.99100000000001</v>
          </cell>
          <cell r="CF272">
            <v>138.267</v>
          </cell>
          <cell r="CH272">
            <v>0.35</v>
          </cell>
          <cell r="CI272">
            <v>-77.47</v>
          </cell>
          <cell r="CQ272" t="str">
            <v>PriceTableXTXNGL</v>
          </cell>
        </row>
        <row r="273">
          <cell r="B273" t="str">
            <v>72-40-115</v>
          </cell>
          <cell r="C273" t="str">
            <v>Premier-GTH00238</v>
          </cell>
          <cell r="D273" t="str">
            <v>Blaylock 1</v>
          </cell>
          <cell r="E273">
            <v>97.195999999999998</v>
          </cell>
          <cell r="F273">
            <v>123.29600000000001</v>
          </cell>
          <cell r="G273">
            <v>44.886000000000003</v>
          </cell>
          <cell r="H273">
            <v>53.540999999999997</v>
          </cell>
          <cell r="K273">
            <v>142.08199999999999</v>
          </cell>
          <cell r="L273">
            <v>176.83699999999999</v>
          </cell>
          <cell r="N273">
            <v>142.08199999999999</v>
          </cell>
          <cell r="O273">
            <v>176.83699999999999</v>
          </cell>
          <cell r="R273">
            <v>3.2454000000000001</v>
          </cell>
          <cell r="S273">
            <v>1.1798999999999999</v>
          </cell>
          <cell r="T273">
            <v>0.20880000000000001</v>
          </cell>
          <cell r="U273">
            <v>0.4027</v>
          </cell>
          <cell r="V273">
            <v>0.13170000000000001</v>
          </cell>
          <cell r="W273">
            <v>0.14419999999999999</v>
          </cell>
          <cell r="X273">
            <v>0.1943</v>
          </cell>
          <cell r="Y273">
            <v>5.5069999999999997</v>
          </cell>
          <cell r="AB273">
            <v>461.113</v>
          </cell>
          <cell r="AC273">
            <v>167.643</v>
          </cell>
          <cell r="AD273">
            <v>29.667000000000002</v>
          </cell>
          <cell r="AE273">
            <v>57.216000000000001</v>
          </cell>
          <cell r="AF273">
            <v>18.712</v>
          </cell>
          <cell r="AG273">
            <v>20.488</v>
          </cell>
          <cell r="AH273">
            <v>27.606999999999999</v>
          </cell>
          <cell r="AI273">
            <v>782.44599999999991</v>
          </cell>
          <cell r="AL273">
            <v>363.79199999999997</v>
          </cell>
          <cell r="AM273">
            <v>180.256</v>
          </cell>
          <cell r="AN273">
            <v>29.295000000000002</v>
          </cell>
          <cell r="AO273">
            <v>69.563999999999993</v>
          </cell>
          <cell r="AP273">
            <v>21.611000000000001</v>
          </cell>
          <cell r="AQ273">
            <v>24.565000000000001</v>
          </cell>
          <cell r="AR273">
            <v>25.088000000000001</v>
          </cell>
          <cell r="AS273">
            <v>714.17099999999994</v>
          </cell>
          <cell r="AU273">
            <v>0.95</v>
          </cell>
          <cell r="AX273">
            <v>345.60199999999998</v>
          </cell>
          <cell r="AY273">
            <v>171.24299999999999</v>
          </cell>
          <cell r="AZ273">
            <v>27.83</v>
          </cell>
          <cell r="BA273">
            <v>66.085999999999999</v>
          </cell>
          <cell r="BB273">
            <v>20.53</v>
          </cell>
          <cell r="BC273">
            <v>23.337</v>
          </cell>
          <cell r="BD273">
            <v>23.834</v>
          </cell>
          <cell r="BE273">
            <v>678.46199999999999</v>
          </cell>
          <cell r="BH273">
            <v>13.680999999999999</v>
          </cell>
          <cell r="BI273">
            <v>6.58</v>
          </cell>
          <cell r="BJ273">
            <v>0.9</v>
          </cell>
          <cell r="BK273">
            <v>2.2189999999999999</v>
          </cell>
          <cell r="BL273">
            <v>0.59399999999999997</v>
          </cell>
          <cell r="BM273">
            <v>0.68200000000000005</v>
          </cell>
          <cell r="BN273">
            <v>0.61399999999999999</v>
          </cell>
          <cell r="BO273">
            <v>25.27</v>
          </cell>
          <cell r="BR273">
            <v>24.134</v>
          </cell>
          <cell r="BS273">
            <v>16.504999999999999</v>
          </cell>
          <cell r="BT273">
            <v>2.919</v>
          </cell>
          <cell r="BU273">
            <v>7.2169999999999996</v>
          </cell>
          <cell r="BV273">
            <v>2.4910000000000001</v>
          </cell>
          <cell r="BW273">
            <v>2.831</v>
          </cell>
          <cell r="BX273">
            <v>2.8919999999999999</v>
          </cell>
          <cell r="BY273">
            <v>58.988999999999997</v>
          </cell>
          <cell r="CA273">
            <v>4.5970000000000004</v>
          </cell>
          <cell r="CB273">
            <v>4.7300000000000004</v>
          </cell>
          <cell r="CD273">
            <v>113.11799999999998</v>
          </cell>
          <cell r="CE273">
            <v>115.96</v>
          </cell>
          <cell r="CF273">
            <v>113.72</v>
          </cell>
          <cell r="CH273">
            <v>0.35</v>
          </cell>
          <cell r="CI273">
            <v>-61.89</v>
          </cell>
          <cell r="CQ273" t="str">
            <v>PriceTableXTXNGL</v>
          </cell>
        </row>
        <row r="276">
          <cell r="B276" t="str">
            <v>72-40-110</v>
          </cell>
          <cell r="C276" t="str">
            <v>Bluestone-PUR01236</v>
          </cell>
          <cell r="D276" t="str">
            <v>Broumley</v>
          </cell>
          <cell r="E276">
            <v>99.225999999999999</v>
          </cell>
          <cell r="F276">
            <v>125.593</v>
          </cell>
          <cell r="G276">
            <v>45.823999999999998</v>
          </cell>
          <cell r="H276">
            <v>54.537999999999997</v>
          </cell>
          <cell r="K276">
            <v>145.05000000000001</v>
          </cell>
          <cell r="L276">
            <v>180.131</v>
          </cell>
          <cell r="N276">
            <v>145.05000000000001</v>
          </cell>
          <cell r="O276">
            <v>180.131</v>
          </cell>
          <cell r="R276">
            <v>3.2513000000000001</v>
          </cell>
          <cell r="S276">
            <v>1.1791</v>
          </cell>
          <cell r="T276">
            <v>0.21829999999999999</v>
          </cell>
          <cell r="U276">
            <v>0.38890000000000002</v>
          </cell>
          <cell r="V276">
            <v>0.13039999999999999</v>
          </cell>
          <cell r="W276">
            <v>0.13389999999999999</v>
          </cell>
          <cell r="X276">
            <v>0.17030000000000001</v>
          </cell>
          <cell r="Y276">
            <v>5.4722</v>
          </cell>
          <cell r="AB276">
            <v>471.601</v>
          </cell>
          <cell r="AC276">
            <v>171.02799999999999</v>
          </cell>
          <cell r="AD276">
            <v>31.664000000000001</v>
          </cell>
          <cell r="AE276">
            <v>56.41</v>
          </cell>
          <cell r="AF276">
            <v>18.914999999999999</v>
          </cell>
          <cell r="AG276">
            <v>19.422000000000001</v>
          </cell>
          <cell r="AH276">
            <v>24.702000000000002</v>
          </cell>
          <cell r="AI276">
            <v>793.74199999999996</v>
          </cell>
          <cell r="AL276">
            <v>372.06599999999997</v>
          </cell>
          <cell r="AM276">
            <v>183.89599999999999</v>
          </cell>
          <cell r="AN276">
            <v>31.266999999999999</v>
          </cell>
          <cell r="AO276">
            <v>68.584000000000003</v>
          </cell>
          <cell r="AP276">
            <v>21.844999999999999</v>
          </cell>
          <cell r="AQ276">
            <v>23.286999999999999</v>
          </cell>
          <cell r="AR276">
            <v>22.448</v>
          </cell>
          <cell r="AS276">
            <v>723.39300000000014</v>
          </cell>
          <cell r="AU276">
            <v>0.95</v>
          </cell>
          <cell r="AX276">
            <v>353.46300000000002</v>
          </cell>
          <cell r="AY276">
            <v>174.70099999999999</v>
          </cell>
          <cell r="AZ276">
            <v>29.704000000000001</v>
          </cell>
          <cell r="BA276">
            <v>65.155000000000001</v>
          </cell>
          <cell r="BB276">
            <v>20.753</v>
          </cell>
          <cell r="BC276">
            <v>22.123000000000001</v>
          </cell>
          <cell r="BD276">
            <v>21.326000000000001</v>
          </cell>
          <cell r="BE276">
            <v>687.22500000000002</v>
          </cell>
          <cell r="BH276">
            <v>13.992000000000001</v>
          </cell>
          <cell r="BI276">
            <v>6.7130000000000001</v>
          </cell>
          <cell r="BJ276">
            <v>0.96099999999999997</v>
          </cell>
          <cell r="BK276">
            <v>2.1880000000000002</v>
          </cell>
          <cell r="BL276">
            <v>0.60099999999999998</v>
          </cell>
          <cell r="BM276">
            <v>0.64600000000000002</v>
          </cell>
          <cell r="BN276">
            <v>0.54900000000000004</v>
          </cell>
          <cell r="BO276">
            <v>25.65</v>
          </cell>
          <cell r="BR276">
            <v>24.683</v>
          </cell>
          <cell r="BS276">
            <v>16.838000000000001</v>
          </cell>
          <cell r="BT276">
            <v>3.1150000000000002</v>
          </cell>
          <cell r="BU276">
            <v>7.1150000000000002</v>
          </cell>
          <cell r="BV276">
            <v>2.5179999999999998</v>
          </cell>
          <cell r="BW276">
            <v>2.6840000000000002</v>
          </cell>
          <cell r="BX276">
            <v>2.5870000000000002</v>
          </cell>
          <cell r="BY276">
            <v>59.540000000000006</v>
          </cell>
          <cell r="CA276">
            <v>4.6820000000000004</v>
          </cell>
          <cell r="CB276">
            <v>4.8179999999999996</v>
          </cell>
          <cell r="CD276">
            <v>115.773</v>
          </cell>
          <cell r="CE276">
            <v>118.682</v>
          </cell>
          <cell r="CF276">
            <v>116.389</v>
          </cell>
          <cell r="CH276">
            <v>0.35</v>
          </cell>
          <cell r="CI276">
            <v>-63.05</v>
          </cell>
          <cell r="CQ276" t="str">
            <v>PriceTableXTXNGL</v>
          </cell>
        </row>
        <row r="277">
          <cell r="B277" t="str">
            <v>72-40-175</v>
          </cell>
          <cell r="C277" t="str">
            <v>Bluestone-PUR01236</v>
          </cell>
          <cell r="D277" t="str">
            <v>Marshland 1H</v>
          </cell>
          <cell r="E277">
            <v>49.561999999999998</v>
          </cell>
          <cell r="F277">
            <v>62.104999999999997</v>
          </cell>
          <cell r="G277">
            <v>22.888000000000002</v>
          </cell>
          <cell r="H277">
            <v>26.969000000000001</v>
          </cell>
          <cell r="K277">
            <v>72.45</v>
          </cell>
          <cell r="L277">
            <v>89.073999999999998</v>
          </cell>
          <cell r="N277">
            <v>72.45</v>
          </cell>
          <cell r="O277">
            <v>89.073999999999998</v>
          </cell>
          <cell r="R277">
            <v>3.1423999999999999</v>
          </cell>
          <cell r="S277">
            <v>1.2089000000000001</v>
          </cell>
          <cell r="T277">
            <v>0.21609999999999999</v>
          </cell>
          <cell r="U277">
            <v>0.39660000000000001</v>
          </cell>
          <cell r="V277">
            <v>0.1338</v>
          </cell>
          <cell r="W277">
            <v>0.14330000000000001</v>
          </cell>
          <cell r="X277">
            <v>0.1699</v>
          </cell>
          <cell r="Y277">
            <v>5.4109999999999996</v>
          </cell>
          <cell r="AB277">
            <v>227.667</v>
          </cell>
          <cell r="AC277">
            <v>87.584999999999994</v>
          </cell>
          <cell r="AD277">
            <v>15.656000000000001</v>
          </cell>
          <cell r="AE277">
            <v>28.734000000000002</v>
          </cell>
          <cell r="AF277">
            <v>9.6940000000000008</v>
          </cell>
          <cell r="AG277">
            <v>10.382</v>
          </cell>
          <cell r="AH277">
            <v>12.308999999999999</v>
          </cell>
          <cell r="AI277">
            <v>392.02700000000004</v>
          </cell>
          <cell r="AL277">
            <v>179.61600000000001</v>
          </cell>
          <cell r="AM277">
            <v>94.174999999999997</v>
          </cell>
          <cell r="AN277">
            <v>15.46</v>
          </cell>
          <cell r="AO277">
            <v>34.935000000000002</v>
          </cell>
          <cell r="AP277">
            <v>11.196</v>
          </cell>
          <cell r="AQ277">
            <v>12.448</v>
          </cell>
          <cell r="AR277">
            <v>11.186</v>
          </cell>
          <cell r="AS277">
            <v>359.01599999999996</v>
          </cell>
          <cell r="AU277">
            <v>0.95</v>
          </cell>
          <cell r="AX277">
            <v>170.63499999999999</v>
          </cell>
          <cell r="AY277">
            <v>89.465999999999994</v>
          </cell>
          <cell r="AZ277">
            <v>14.686999999999999</v>
          </cell>
          <cell r="BA277">
            <v>33.188000000000002</v>
          </cell>
          <cell r="BB277">
            <v>10.635999999999999</v>
          </cell>
          <cell r="BC277">
            <v>11.826000000000001</v>
          </cell>
          <cell r="BD277">
            <v>10.627000000000001</v>
          </cell>
          <cell r="BE277">
            <v>341.06500000000005</v>
          </cell>
          <cell r="BH277">
            <v>6.7549999999999999</v>
          </cell>
          <cell r="BI277">
            <v>3.4380000000000002</v>
          </cell>
          <cell r="BJ277">
            <v>0.47499999999999998</v>
          </cell>
          <cell r="BK277">
            <v>1.1140000000000001</v>
          </cell>
          <cell r="BL277">
            <v>0.308</v>
          </cell>
          <cell r="BM277">
            <v>0.34499999999999997</v>
          </cell>
          <cell r="BN277">
            <v>0.27400000000000002</v>
          </cell>
          <cell r="BO277">
            <v>12.709</v>
          </cell>
          <cell r="BR277">
            <v>11.916</v>
          </cell>
          <cell r="BS277">
            <v>8.6229999999999993</v>
          </cell>
          <cell r="BT277">
            <v>1.54</v>
          </cell>
          <cell r="BU277">
            <v>3.6240000000000001</v>
          </cell>
          <cell r="BV277">
            <v>1.2909999999999999</v>
          </cell>
          <cell r="BW277">
            <v>1.4350000000000001</v>
          </cell>
          <cell r="BX277">
            <v>1.2889999999999999</v>
          </cell>
          <cell r="BY277">
            <v>29.718</v>
          </cell>
          <cell r="CA277">
            <v>2.3149999999999999</v>
          </cell>
          <cell r="CB277">
            <v>2.3820000000000001</v>
          </cell>
          <cell r="CD277">
            <v>56.973999999999997</v>
          </cell>
          <cell r="CE277">
            <v>58.405999999999999</v>
          </cell>
          <cell r="CF277">
            <v>57.277999999999999</v>
          </cell>
          <cell r="CH277">
            <v>0.35</v>
          </cell>
          <cell r="CI277">
            <v>-31.18</v>
          </cell>
          <cell r="CQ277" t="str">
            <v>PriceTableXTXNGL</v>
          </cell>
        </row>
        <row r="278">
          <cell r="B278" t="str">
            <v>72-40-191</v>
          </cell>
          <cell r="C278" t="str">
            <v>Bluestone-PUR01236</v>
          </cell>
          <cell r="D278" t="str">
            <v>Broumley #6</v>
          </cell>
          <cell r="E278">
            <v>101.181</v>
          </cell>
          <cell r="F278">
            <v>130.9</v>
          </cell>
          <cell r="G278">
            <v>46.726999999999997</v>
          </cell>
          <cell r="H278">
            <v>56.843000000000004</v>
          </cell>
          <cell r="K278">
            <v>147.90799999999999</v>
          </cell>
          <cell r="L278">
            <v>187.74299999999999</v>
          </cell>
          <cell r="N278">
            <v>147.90799999999999</v>
          </cell>
          <cell r="O278">
            <v>187.74299999999999</v>
          </cell>
          <cell r="R278">
            <v>3.4558</v>
          </cell>
          <cell r="S278">
            <v>1.2797000000000001</v>
          </cell>
          <cell r="T278">
            <v>0.23180000000000001</v>
          </cell>
          <cell r="U278">
            <v>0.44479999999999997</v>
          </cell>
          <cell r="V278">
            <v>0.15329999999999999</v>
          </cell>
          <cell r="W278">
            <v>0.16689999999999999</v>
          </cell>
          <cell r="X278">
            <v>0.24629999999999999</v>
          </cell>
          <cell r="Y278">
            <v>5.9786000000000001</v>
          </cell>
          <cell r="AB278">
            <v>511.14</v>
          </cell>
          <cell r="AC278">
            <v>189.27799999999999</v>
          </cell>
          <cell r="AD278">
            <v>34.284999999999997</v>
          </cell>
          <cell r="AE278">
            <v>65.789000000000001</v>
          </cell>
          <cell r="AF278">
            <v>22.673999999999999</v>
          </cell>
          <cell r="AG278">
            <v>24.686</v>
          </cell>
          <cell r="AH278">
            <v>36.43</v>
          </cell>
          <cell r="AI278">
            <v>884.28199999999993</v>
          </cell>
          <cell r="AL278">
            <v>403.26</v>
          </cell>
          <cell r="AM278">
            <v>203.51900000000001</v>
          </cell>
          <cell r="AN278">
            <v>33.854999999999997</v>
          </cell>
          <cell r="AO278">
            <v>79.986999999999995</v>
          </cell>
          <cell r="AP278">
            <v>26.187000000000001</v>
          </cell>
          <cell r="AQ278">
            <v>29.597999999999999</v>
          </cell>
          <cell r="AR278">
            <v>33.106000000000002</v>
          </cell>
          <cell r="AS278">
            <v>809.51199999999994</v>
          </cell>
          <cell r="AU278">
            <v>0.95</v>
          </cell>
          <cell r="AX278">
            <v>383.09699999999998</v>
          </cell>
          <cell r="AY278">
            <v>193.34299999999999</v>
          </cell>
          <cell r="AZ278">
            <v>32.161999999999999</v>
          </cell>
          <cell r="BA278">
            <v>75.988</v>
          </cell>
          <cell r="BB278">
            <v>24.878</v>
          </cell>
          <cell r="BC278">
            <v>28.117999999999999</v>
          </cell>
          <cell r="BD278">
            <v>31.451000000000001</v>
          </cell>
          <cell r="BE278">
            <v>769.03700000000003</v>
          </cell>
          <cell r="BH278">
            <v>15.164999999999999</v>
          </cell>
          <cell r="BI278">
            <v>7.43</v>
          </cell>
          <cell r="BJ278">
            <v>1.04</v>
          </cell>
          <cell r="BK278">
            <v>2.552</v>
          </cell>
          <cell r="BL278">
            <v>0.72</v>
          </cell>
          <cell r="BM278">
            <v>0.82099999999999995</v>
          </cell>
          <cell r="BN278">
            <v>0.81</v>
          </cell>
          <cell r="BO278">
            <v>28.537999999999997</v>
          </cell>
          <cell r="BR278">
            <v>26.751999999999999</v>
          </cell>
          <cell r="BS278">
            <v>18.635000000000002</v>
          </cell>
          <cell r="BT278">
            <v>3.3730000000000002</v>
          </cell>
          <cell r="BU278">
            <v>8.298</v>
          </cell>
          <cell r="BV278">
            <v>3.0179999999999998</v>
          </cell>
          <cell r="BW278">
            <v>3.4119999999999999</v>
          </cell>
          <cell r="BX278">
            <v>3.8159999999999998</v>
          </cell>
          <cell r="BY278">
            <v>67.304000000000002</v>
          </cell>
          <cell r="CA278">
            <v>4.8810000000000002</v>
          </cell>
          <cell r="CB278">
            <v>5.0220000000000002</v>
          </cell>
          <cell r="CD278">
            <v>115.41699999999999</v>
          </cell>
          <cell r="CE278">
            <v>118.31699999999999</v>
          </cell>
          <cell r="CF278">
            <v>116.03100000000001</v>
          </cell>
          <cell r="CH278">
            <v>0.35</v>
          </cell>
          <cell r="CI278">
            <v>-65.709999999999994</v>
          </cell>
          <cell r="CQ278" t="str">
            <v>PriceTableXTXNGL</v>
          </cell>
        </row>
        <row r="280">
          <cell r="B280" t="str">
            <v>72-40-131</v>
          </cell>
          <cell r="C280" t="str">
            <v>Bluestone-PUR01280</v>
          </cell>
          <cell r="D280" t="str">
            <v>Buck North</v>
          </cell>
          <cell r="E280">
            <v>111.854</v>
          </cell>
          <cell r="F280">
            <v>140.69</v>
          </cell>
          <cell r="G280">
            <v>51.655999999999999</v>
          </cell>
          <cell r="H280">
            <v>61.094000000000001</v>
          </cell>
          <cell r="K280">
            <v>163.51</v>
          </cell>
          <cell r="L280">
            <v>201.78399999999999</v>
          </cell>
          <cell r="N280">
            <v>163.51</v>
          </cell>
          <cell r="O280">
            <v>201.78399999999999</v>
          </cell>
          <cell r="R280">
            <v>3.2359</v>
          </cell>
          <cell r="S280">
            <v>1.2022999999999999</v>
          </cell>
          <cell r="T280">
            <v>0.21479999999999999</v>
          </cell>
          <cell r="U280">
            <v>0.39829999999999999</v>
          </cell>
          <cell r="V280">
            <v>0.12970000000000001</v>
          </cell>
          <cell r="W280">
            <v>0.13689999999999999</v>
          </cell>
          <cell r="X280">
            <v>0.16389999999999999</v>
          </cell>
          <cell r="Y280">
            <v>5.4817999999999998</v>
          </cell>
          <cell r="AB280">
            <v>529.10199999999998</v>
          </cell>
          <cell r="AC280">
            <v>196.58799999999999</v>
          </cell>
          <cell r="AD280">
            <v>35.122</v>
          </cell>
          <cell r="AE280">
            <v>65.126000000000005</v>
          </cell>
          <cell r="AF280">
            <v>21.207000000000001</v>
          </cell>
          <cell r="AG280">
            <v>22.385000000000002</v>
          </cell>
          <cell r="AH280">
            <v>26.798999999999999</v>
          </cell>
          <cell r="AI280">
            <v>896.32899999999984</v>
          </cell>
          <cell r="AL280">
            <v>417.43099999999998</v>
          </cell>
          <cell r="AM280">
            <v>211.37899999999999</v>
          </cell>
          <cell r="AN280">
            <v>34.682000000000002</v>
          </cell>
          <cell r="AO280">
            <v>79.180999999999997</v>
          </cell>
          <cell r="AP280">
            <v>24.492000000000001</v>
          </cell>
          <cell r="AQ280">
            <v>26.84</v>
          </cell>
          <cell r="AR280">
            <v>24.353999999999999</v>
          </cell>
          <cell r="AS280">
            <v>818.35900000000004</v>
          </cell>
          <cell r="AU280">
            <v>0.95</v>
          </cell>
          <cell r="AX280">
            <v>396.55900000000003</v>
          </cell>
          <cell r="AY280">
            <v>200.81</v>
          </cell>
          <cell r="AZ280">
            <v>32.948</v>
          </cell>
          <cell r="BA280">
            <v>75.221999999999994</v>
          </cell>
          <cell r="BB280">
            <v>23.266999999999999</v>
          </cell>
          <cell r="BC280">
            <v>25.498000000000001</v>
          </cell>
          <cell r="BD280">
            <v>23.135999999999999</v>
          </cell>
          <cell r="BE280">
            <v>777.44</v>
          </cell>
          <cell r="BH280">
            <v>15.698</v>
          </cell>
          <cell r="BI280">
            <v>7.7160000000000002</v>
          </cell>
          <cell r="BJ280">
            <v>1.0660000000000001</v>
          </cell>
          <cell r="BK280">
            <v>2.5259999999999998</v>
          </cell>
          <cell r="BL280">
            <v>0.67400000000000004</v>
          </cell>
          <cell r="BM280">
            <v>0.745</v>
          </cell>
          <cell r="BN280">
            <v>0.59599999999999997</v>
          </cell>
          <cell r="BO280">
            <v>29.021000000000001</v>
          </cell>
          <cell r="BR280">
            <v>27.692</v>
          </cell>
          <cell r="BS280">
            <v>19.353999999999999</v>
          </cell>
          <cell r="BT280">
            <v>3.4550000000000001</v>
          </cell>
          <cell r="BU280">
            <v>8.2140000000000004</v>
          </cell>
          <cell r="BV280">
            <v>2.823</v>
          </cell>
          <cell r="BW280">
            <v>3.0939999999999999</v>
          </cell>
          <cell r="BX280">
            <v>2.8069999999999999</v>
          </cell>
          <cell r="BY280">
            <v>67.438999999999993</v>
          </cell>
          <cell r="CA280">
            <v>5.2450000000000001</v>
          </cell>
          <cell r="CB280">
            <v>5.3970000000000002</v>
          </cell>
          <cell r="CD280">
            <v>128.94800000000001</v>
          </cell>
          <cell r="CE280">
            <v>132.18799999999999</v>
          </cell>
          <cell r="CF280">
            <v>129.63399999999999</v>
          </cell>
          <cell r="CH280">
            <v>0.35</v>
          </cell>
          <cell r="CI280">
            <v>-70.62</v>
          </cell>
          <cell r="CQ280" t="str">
            <v>PriceTableXTXNGL</v>
          </cell>
        </row>
        <row r="282">
          <cell r="B282" t="str">
            <v>72-10-158</v>
          </cell>
          <cell r="C282" t="str">
            <v>Bluestone-PUR01331</v>
          </cell>
          <cell r="D282" t="str">
            <v>Hall CDP</v>
          </cell>
          <cell r="E282">
            <v>96.215999999999994</v>
          </cell>
          <cell r="F282">
            <v>121.31100000000001</v>
          </cell>
          <cell r="G282">
            <v>44.433999999999997</v>
          </cell>
          <cell r="H282">
            <v>52.679000000000002</v>
          </cell>
          <cell r="K282">
            <v>140.64999999999998</v>
          </cell>
          <cell r="L282">
            <v>173.99</v>
          </cell>
          <cell r="N282">
            <v>140.64999999999998</v>
          </cell>
          <cell r="O282">
            <v>173.99</v>
          </cell>
          <cell r="R282">
            <v>3.1815000000000002</v>
          </cell>
          <cell r="S282">
            <v>1.2003999999999999</v>
          </cell>
          <cell r="T282">
            <v>0.19950000000000001</v>
          </cell>
          <cell r="U282">
            <v>0.3805</v>
          </cell>
          <cell r="V282">
            <v>0.1221</v>
          </cell>
          <cell r="W282">
            <v>0.1348</v>
          </cell>
          <cell r="X282">
            <v>0.2392</v>
          </cell>
          <cell r="Y282">
            <v>5.4580000000000002</v>
          </cell>
          <cell r="AB282">
            <v>447.47800000000001</v>
          </cell>
          <cell r="AC282">
            <v>168.83600000000001</v>
          </cell>
          <cell r="AD282">
            <v>28.06</v>
          </cell>
          <cell r="AE282">
            <v>53.517000000000003</v>
          </cell>
          <cell r="AF282">
            <v>17.172999999999998</v>
          </cell>
          <cell r="AG282">
            <v>18.96</v>
          </cell>
          <cell r="AH282">
            <v>33.643000000000001</v>
          </cell>
          <cell r="AI282">
            <v>767.66700000000014</v>
          </cell>
          <cell r="AL282">
            <v>353.03500000000003</v>
          </cell>
          <cell r="AM282">
            <v>181.53899999999999</v>
          </cell>
          <cell r="AN282">
            <v>27.707999999999998</v>
          </cell>
          <cell r="AO282">
            <v>65.066999999999993</v>
          </cell>
          <cell r="AP282">
            <v>19.832999999999998</v>
          </cell>
          <cell r="AQ282">
            <v>22.733000000000001</v>
          </cell>
          <cell r="AR282">
            <v>30.573</v>
          </cell>
          <cell r="AS282">
            <v>700.48799999999994</v>
          </cell>
          <cell r="AU282">
            <v>0.9</v>
          </cell>
          <cell r="AX282">
            <v>317.73200000000003</v>
          </cell>
          <cell r="AY282">
            <v>163.38499999999999</v>
          </cell>
          <cell r="AZ282">
            <v>24.937000000000001</v>
          </cell>
          <cell r="BA282">
            <v>58.56</v>
          </cell>
          <cell r="BB282">
            <v>17.850000000000001</v>
          </cell>
          <cell r="BC282">
            <v>20.46</v>
          </cell>
          <cell r="BD282">
            <v>27.515999999999998</v>
          </cell>
          <cell r="BE282">
            <v>630.44000000000005</v>
          </cell>
          <cell r="BH282">
            <v>13.276</v>
          </cell>
          <cell r="BI282">
            <v>6.6269999999999998</v>
          </cell>
          <cell r="BJ282">
            <v>0.85199999999999998</v>
          </cell>
          <cell r="BK282">
            <v>2.0760000000000001</v>
          </cell>
          <cell r="BL282">
            <v>0.54500000000000004</v>
          </cell>
          <cell r="BM282">
            <v>0.63100000000000001</v>
          </cell>
          <cell r="BN282">
            <v>0.748</v>
          </cell>
          <cell r="BO282">
            <v>24.755000000000003</v>
          </cell>
          <cell r="BR282">
            <v>23.42</v>
          </cell>
          <cell r="BS282">
            <v>16.622</v>
          </cell>
          <cell r="BT282">
            <v>2.7610000000000001</v>
          </cell>
          <cell r="BU282">
            <v>6.75</v>
          </cell>
          <cell r="BV282">
            <v>2.286</v>
          </cell>
          <cell r="BW282">
            <v>2.62</v>
          </cell>
          <cell r="BX282">
            <v>3.524</v>
          </cell>
          <cell r="BY282">
            <v>57.983000000000004</v>
          </cell>
          <cell r="CA282">
            <v>4.5229999999999997</v>
          </cell>
          <cell r="CB282">
            <v>4.6539999999999999</v>
          </cell>
          <cell r="CD282">
            <v>111.35300000000001</v>
          </cell>
          <cell r="CE282">
            <v>114.151</v>
          </cell>
          <cell r="CF282">
            <v>111.946</v>
          </cell>
          <cell r="CH282">
            <v>0.35</v>
          </cell>
          <cell r="CI282">
            <v>-60.9</v>
          </cell>
          <cell r="CQ282" t="str">
            <v>PriceTableXTXNGL</v>
          </cell>
        </row>
        <row r="283">
          <cell r="B283" t="str">
            <v>72-10-159</v>
          </cell>
          <cell r="C283" t="str">
            <v>Bluestone-PUR01331</v>
          </cell>
          <cell r="D283" t="str">
            <v>Tandy CDP</v>
          </cell>
          <cell r="E283">
            <v>99.822000000000003</v>
          </cell>
          <cell r="F283">
            <v>126.819</v>
          </cell>
          <cell r="G283">
            <v>46.098999999999997</v>
          </cell>
          <cell r="H283">
            <v>55.070999999999998</v>
          </cell>
          <cell r="K283">
            <v>145.92099999999999</v>
          </cell>
          <cell r="L283">
            <v>181.89</v>
          </cell>
          <cell r="N283">
            <v>145.92099999999999</v>
          </cell>
          <cell r="O283">
            <v>181.89</v>
          </cell>
          <cell r="R283">
            <v>3.3028</v>
          </cell>
          <cell r="S283">
            <v>1.2476</v>
          </cell>
          <cell r="T283">
            <v>0.2054</v>
          </cell>
          <cell r="U283">
            <v>0.39689999999999998</v>
          </cell>
          <cell r="V283">
            <v>0.12509999999999999</v>
          </cell>
          <cell r="W283">
            <v>0.13830000000000001</v>
          </cell>
          <cell r="X283">
            <v>0.21640000000000001</v>
          </cell>
          <cell r="Y283">
            <v>5.6325000000000003</v>
          </cell>
          <cell r="AB283">
            <v>481.94799999999998</v>
          </cell>
          <cell r="AC283">
            <v>182.05099999999999</v>
          </cell>
          <cell r="AD283">
            <v>29.972000000000001</v>
          </cell>
          <cell r="AE283">
            <v>57.915999999999997</v>
          </cell>
          <cell r="AF283">
            <v>18.254999999999999</v>
          </cell>
          <cell r="AG283">
            <v>20.181000000000001</v>
          </cell>
          <cell r="AH283">
            <v>31.577000000000002</v>
          </cell>
          <cell r="AI283">
            <v>821.9</v>
          </cell>
          <cell r="AL283">
            <v>380.22899999999998</v>
          </cell>
          <cell r="AM283">
            <v>195.74799999999999</v>
          </cell>
          <cell r="AN283">
            <v>29.596</v>
          </cell>
          <cell r="AO283">
            <v>70.415000000000006</v>
          </cell>
          <cell r="AP283">
            <v>21.082999999999998</v>
          </cell>
          <cell r="AQ283">
            <v>24.196999999999999</v>
          </cell>
          <cell r="AR283">
            <v>28.696000000000002</v>
          </cell>
          <cell r="AS283">
            <v>749.96399999999994</v>
          </cell>
          <cell r="AU283">
            <v>0.9</v>
          </cell>
          <cell r="AX283">
            <v>342.20600000000002</v>
          </cell>
          <cell r="AY283">
            <v>176.173</v>
          </cell>
          <cell r="AZ283">
            <v>26.635999999999999</v>
          </cell>
          <cell r="BA283">
            <v>63.374000000000002</v>
          </cell>
          <cell r="BB283">
            <v>18.975000000000001</v>
          </cell>
          <cell r="BC283">
            <v>21.777000000000001</v>
          </cell>
          <cell r="BD283">
            <v>25.826000000000001</v>
          </cell>
          <cell r="BE283">
            <v>674.9670000000001</v>
          </cell>
          <cell r="BH283">
            <v>14.298999999999999</v>
          </cell>
          <cell r="BI283">
            <v>7.1459999999999999</v>
          </cell>
          <cell r="BJ283">
            <v>0.91</v>
          </cell>
          <cell r="BK283">
            <v>2.246</v>
          </cell>
          <cell r="BL283">
            <v>0.57999999999999996</v>
          </cell>
          <cell r="BM283">
            <v>0.67100000000000004</v>
          </cell>
          <cell r="BN283">
            <v>0.70199999999999996</v>
          </cell>
          <cell r="BO283">
            <v>26.553999999999995</v>
          </cell>
          <cell r="BR283">
            <v>25.224</v>
          </cell>
          <cell r="BS283">
            <v>17.922999999999998</v>
          </cell>
          <cell r="BT283">
            <v>2.9489999999999998</v>
          </cell>
          <cell r="BU283">
            <v>7.3049999999999997</v>
          </cell>
          <cell r="BV283">
            <v>2.4300000000000002</v>
          </cell>
          <cell r="BW283">
            <v>2.7890000000000001</v>
          </cell>
          <cell r="BX283">
            <v>3.3079999999999998</v>
          </cell>
          <cell r="BY283">
            <v>61.927999999999997</v>
          </cell>
          <cell r="CA283">
            <v>4.7279999999999998</v>
          </cell>
          <cell r="CB283">
            <v>4.8650000000000002</v>
          </cell>
          <cell r="CD283">
            <v>115.09699999999999</v>
          </cell>
          <cell r="CE283">
            <v>117.989</v>
          </cell>
          <cell r="CF283">
            <v>115.71</v>
          </cell>
          <cell r="CH283">
            <v>0.35</v>
          </cell>
          <cell r="CI283">
            <v>-63.66</v>
          </cell>
          <cell r="CQ283" t="str">
            <v>PriceTableXTXNGL</v>
          </cell>
        </row>
        <row r="284">
          <cell r="B284" t="str">
            <v>72-40-187</v>
          </cell>
          <cell r="C284" t="str">
            <v>Bluestone-PUR01331</v>
          </cell>
          <cell r="D284" t="str">
            <v>Saunders C</v>
          </cell>
          <cell r="E284">
            <v>85.11</v>
          </cell>
          <cell r="F284">
            <v>106.616</v>
          </cell>
          <cell r="G284">
            <v>39.305</v>
          </cell>
          <cell r="H284">
            <v>46.298000000000002</v>
          </cell>
          <cell r="K284">
            <v>124.41499999999999</v>
          </cell>
          <cell r="L284">
            <v>152.91399999999999</v>
          </cell>
          <cell r="N284">
            <v>124.41499999999999</v>
          </cell>
          <cell r="O284">
            <v>152.91399999999999</v>
          </cell>
          <cell r="R284">
            <v>3.2543000000000002</v>
          </cell>
          <cell r="S284">
            <v>1.2016</v>
          </cell>
          <cell r="T284">
            <v>0.15720000000000001</v>
          </cell>
          <cell r="U284">
            <v>0.3528</v>
          </cell>
          <cell r="V284">
            <v>9.35E-2</v>
          </cell>
          <cell r="W284">
            <v>0.11</v>
          </cell>
          <cell r="X284">
            <v>0.2127</v>
          </cell>
          <cell r="Y284">
            <v>5.3821000000000003</v>
          </cell>
          <cell r="AB284">
            <v>404.88400000000001</v>
          </cell>
          <cell r="AC284">
            <v>149.49700000000001</v>
          </cell>
          <cell r="AD284">
            <v>19.558</v>
          </cell>
          <cell r="AE284">
            <v>43.893999999999998</v>
          </cell>
          <cell r="AF284">
            <v>11.632999999999999</v>
          </cell>
          <cell r="AG284">
            <v>13.686</v>
          </cell>
          <cell r="AH284">
            <v>26.463000000000001</v>
          </cell>
          <cell r="AI284">
            <v>669.61500000000012</v>
          </cell>
          <cell r="AL284">
            <v>319.43</v>
          </cell>
          <cell r="AM284">
            <v>160.745</v>
          </cell>
          <cell r="AN284">
            <v>19.312999999999999</v>
          </cell>
          <cell r="AO284">
            <v>53.366999999999997</v>
          </cell>
          <cell r="AP284">
            <v>13.435</v>
          </cell>
          <cell r="AQ284">
            <v>16.408999999999999</v>
          </cell>
          <cell r="AR284">
            <v>24.047999999999998</v>
          </cell>
          <cell r="AS284">
            <v>606.74699999999996</v>
          </cell>
          <cell r="AU284">
            <v>0.9</v>
          </cell>
          <cell r="AX284">
            <v>287.48700000000002</v>
          </cell>
          <cell r="AY284">
            <v>144.67099999999999</v>
          </cell>
          <cell r="AZ284">
            <v>17.382000000000001</v>
          </cell>
          <cell r="BA284">
            <v>48.03</v>
          </cell>
          <cell r="BB284">
            <v>12.092000000000001</v>
          </cell>
          <cell r="BC284">
            <v>14.768000000000001</v>
          </cell>
          <cell r="BD284">
            <v>21.643000000000001</v>
          </cell>
          <cell r="BE284">
            <v>546.07300000000009</v>
          </cell>
          <cell r="BH284">
            <v>12.012</v>
          </cell>
          <cell r="BI284">
            <v>5.8680000000000003</v>
          </cell>
          <cell r="BJ284">
            <v>0.59399999999999997</v>
          </cell>
          <cell r="BK284">
            <v>1.702</v>
          </cell>
          <cell r="BL284">
            <v>0.36899999999999999</v>
          </cell>
          <cell r="BM284">
            <v>0.45500000000000002</v>
          </cell>
          <cell r="BN284">
            <v>0.58799999999999997</v>
          </cell>
          <cell r="BO284">
            <v>21.588000000000001</v>
          </cell>
          <cell r="BR284">
            <v>21.190999999999999</v>
          </cell>
          <cell r="BS284">
            <v>14.718</v>
          </cell>
          <cell r="BT284">
            <v>1.9239999999999999</v>
          </cell>
          <cell r="BU284">
            <v>5.5359999999999996</v>
          </cell>
          <cell r="BV284">
            <v>1.5489999999999999</v>
          </cell>
          <cell r="BW284">
            <v>1.891</v>
          </cell>
          <cell r="BX284">
            <v>2.7719999999999998</v>
          </cell>
          <cell r="BY284">
            <v>49.580999999999996</v>
          </cell>
          <cell r="CA284">
            <v>3.9750000000000001</v>
          </cell>
          <cell r="CB284">
            <v>4.09</v>
          </cell>
          <cell r="CD284">
            <v>99.242999999999995</v>
          </cell>
          <cell r="CE284">
            <v>101.73699999999999</v>
          </cell>
          <cell r="CF284">
            <v>99.772000000000006</v>
          </cell>
          <cell r="CH284">
            <v>0.35</v>
          </cell>
          <cell r="CI284">
            <v>-53.52</v>
          </cell>
          <cell r="CQ284" t="str">
            <v>PriceTableXTXNGL</v>
          </cell>
        </row>
        <row r="287">
          <cell r="B287" t="str">
            <v>72-40-132</v>
          </cell>
          <cell r="C287" t="str">
            <v>Spindletop-PUR01279</v>
          </cell>
          <cell r="D287" t="str">
            <v>Wilson Harris 3</v>
          </cell>
          <cell r="E287">
            <v>0</v>
          </cell>
          <cell r="F287">
            <v>0</v>
          </cell>
          <cell r="G287">
            <v>0</v>
          </cell>
          <cell r="H287">
            <v>0</v>
          </cell>
          <cell r="K287">
            <v>0</v>
          </cell>
          <cell r="L287">
            <v>0</v>
          </cell>
          <cell r="N287">
            <v>0</v>
          </cell>
          <cell r="O287">
            <v>0</v>
          </cell>
          <cell r="R287">
            <v>3.1255999999999999</v>
          </cell>
          <cell r="S287">
            <v>1.1047</v>
          </cell>
          <cell r="T287">
            <v>0.24629999999999999</v>
          </cell>
          <cell r="U287">
            <v>0.3407</v>
          </cell>
          <cell r="V287">
            <v>0.13150000000000001</v>
          </cell>
          <cell r="W287">
            <v>0.1099</v>
          </cell>
          <cell r="X287">
            <v>0.1978</v>
          </cell>
          <cell r="Y287">
            <v>5.2565</v>
          </cell>
          <cell r="AB287">
            <v>0</v>
          </cell>
          <cell r="AC287">
            <v>0</v>
          </cell>
          <cell r="AD287">
            <v>0</v>
          </cell>
          <cell r="AE287">
            <v>0</v>
          </cell>
          <cell r="AF287">
            <v>0</v>
          </cell>
          <cell r="AG287">
            <v>0</v>
          </cell>
          <cell r="AH287">
            <v>0</v>
          </cell>
          <cell r="AI287">
            <v>0</v>
          </cell>
          <cell r="AL287">
            <v>0</v>
          </cell>
          <cell r="AM287">
            <v>0</v>
          </cell>
          <cell r="AN287">
            <v>0</v>
          </cell>
          <cell r="AO287">
            <v>0</v>
          </cell>
          <cell r="AP287">
            <v>0</v>
          </cell>
          <cell r="AQ287">
            <v>0</v>
          </cell>
          <cell r="AR287">
            <v>0</v>
          </cell>
          <cell r="AS287">
            <v>0</v>
          </cell>
          <cell r="AU287">
            <v>0</v>
          </cell>
          <cell r="AX287">
            <v>0</v>
          </cell>
          <cell r="AY287">
            <v>0</v>
          </cell>
          <cell r="AZ287">
            <v>0</v>
          </cell>
          <cell r="BA287">
            <v>0</v>
          </cell>
          <cell r="BB287">
            <v>0</v>
          </cell>
          <cell r="BC287">
            <v>0</v>
          </cell>
          <cell r="BD287">
            <v>0</v>
          </cell>
          <cell r="BE287">
            <v>0</v>
          </cell>
          <cell r="BH287">
            <v>0</v>
          </cell>
          <cell r="BI287">
            <v>0</v>
          </cell>
          <cell r="BJ287">
            <v>0</v>
          </cell>
          <cell r="BK287">
            <v>0</v>
          </cell>
          <cell r="BL287">
            <v>0</v>
          </cell>
          <cell r="BM287">
            <v>0</v>
          </cell>
          <cell r="BN287">
            <v>0</v>
          </cell>
          <cell r="BO287">
            <v>0</v>
          </cell>
          <cell r="BR287">
            <v>0</v>
          </cell>
          <cell r="BS287">
            <v>0</v>
          </cell>
          <cell r="BT287">
            <v>0</v>
          </cell>
          <cell r="BU287">
            <v>0</v>
          </cell>
          <cell r="BV287">
            <v>0</v>
          </cell>
          <cell r="BW287">
            <v>0</v>
          </cell>
          <cell r="BX287">
            <v>0</v>
          </cell>
          <cell r="BY287">
            <v>0</v>
          </cell>
          <cell r="CA287">
            <v>0</v>
          </cell>
          <cell r="CB287">
            <v>0</v>
          </cell>
          <cell r="CD287">
            <v>0</v>
          </cell>
          <cell r="CE287">
            <v>0</v>
          </cell>
          <cell r="CF287">
            <v>0</v>
          </cell>
          <cell r="CH287">
            <v>0</v>
          </cell>
          <cell r="CI287">
            <v>0</v>
          </cell>
          <cell r="CQ287" t="str">
            <v>PriceTableXTXNGL</v>
          </cell>
        </row>
        <row r="288">
          <cell r="B288" t="str">
            <v>72-40-135</v>
          </cell>
          <cell r="C288" t="str">
            <v>Spindletop-PUR01279</v>
          </cell>
          <cell r="D288" t="str">
            <v>Wilson Harris 2</v>
          </cell>
          <cell r="E288">
            <v>196.309</v>
          </cell>
          <cell r="F288">
            <v>244.49600000000001</v>
          </cell>
          <cell r="G288">
            <v>90.658000000000001</v>
          </cell>
          <cell r="H288">
            <v>106.17100000000001</v>
          </cell>
          <cell r="K288">
            <v>286.96699999999998</v>
          </cell>
          <cell r="L288">
            <v>350.66700000000003</v>
          </cell>
          <cell r="N288">
            <v>286.96699999999998</v>
          </cell>
          <cell r="O288">
            <v>350.66700000000003</v>
          </cell>
          <cell r="R288">
            <v>3.0916999999999999</v>
          </cell>
          <cell r="S288">
            <v>1.0807</v>
          </cell>
          <cell r="T288">
            <v>0.24030000000000001</v>
          </cell>
          <cell r="U288">
            <v>0.33260000000000001</v>
          </cell>
          <cell r="V288">
            <v>0.126</v>
          </cell>
          <cell r="W288">
            <v>0.1033</v>
          </cell>
          <cell r="X288">
            <v>0.24610000000000001</v>
          </cell>
          <cell r="Y288">
            <v>5.2206999999999999</v>
          </cell>
          <cell r="AB288">
            <v>887.21600000000001</v>
          </cell>
          <cell r="AC288">
            <v>310.125</v>
          </cell>
          <cell r="AD288">
            <v>68.957999999999998</v>
          </cell>
          <cell r="AE288">
            <v>95.444999999999993</v>
          </cell>
          <cell r="AF288">
            <v>36.158000000000001</v>
          </cell>
          <cell r="AG288">
            <v>29.643999999999998</v>
          </cell>
          <cell r="AH288">
            <v>70.623000000000005</v>
          </cell>
          <cell r="AI288">
            <v>1498.1689999999999</v>
          </cell>
          <cell r="AL288">
            <v>699.96299999999997</v>
          </cell>
          <cell r="AM288">
            <v>333.45800000000003</v>
          </cell>
          <cell r="AN288">
            <v>68.093000000000004</v>
          </cell>
          <cell r="AO288">
            <v>116.04300000000001</v>
          </cell>
          <cell r="AP288">
            <v>41.76</v>
          </cell>
          <cell r="AQ288">
            <v>35.542999999999999</v>
          </cell>
          <cell r="AR288">
            <v>64.179000000000002</v>
          </cell>
          <cell r="AS288">
            <v>1359.0390000000002</v>
          </cell>
          <cell r="AU288">
            <v>0</v>
          </cell>
          <cell r="AX288">
            <v>0</v>
          </cell>
          <cell r="AY288">
            <v>0</v>
          </cell>
          <cell r="AZ288">
            <v>0</v>
          </cell>
          <cell r="BA288">
            <v>0</v>
          </cell>
          <cell r="BB288">
            <v>0</v>
          </cell>
          <cell r="BC288">
            <v>0</v>
          </cell>
          <cell r="BD288">
            <v>0</v>
          </cell>
          <cell r="BE288">
            <v>0</v>
          </cell>
          <cell r="BH288">
            <v>26.323</v>
          </cell>
          <cell r="BI288">
            <v>12.173</v>
          </cell>
          <cell r="BJ288">
            <v>2.093</v>
          </cell>
          <cell r="BK288">
            <v>3.702</v>
          </cell>
          <cell r="BL288">
            <v>1.1479999999999999</v>
          </cell>
          <cell r="BM288">
            <v>0.98599999999999999</v>
          </cell>
          <cell r="BN288">
            <v>1.57</v>
          </cell>
          <cell r="BO288">
            <v>47.994999999999997</v>
          </cell>
          <cell r="BR288">
            <v>46.436</v>
          </cell>
          <cell r="BS288">
            <v>30.532</v>
          </cell>
          <cell r="BT288">
            <v>6.7839999999999998</v>
          </cell>
          <cell r="BU288">
            <v>12.038</v>
          </cell>
          <cell r="BV288">
            <v>4.8129999999999997</v>
          </cell>
          <cell r="BW288">
            <v>4.0970000000000004</v>
          </cell>
          <cell r="BX288">
            <v>7.3979999999999997</v>
          </cell>
          <cell r="BY288">
            <v>112.098</v>
          </cell>
          <cell r="CA288">
            <v>9.1150000000000002</v>
          </cell>
          <cell r="CB288">
            <v>9.3789999999999996</v>
          </cell>
          <cell r="CD288">
            <v>229.19000000000003</v>
          </cell>
          <cell r="CE288">
            <v>234.94900000000001</v>
          </cell>
          <cell r="CF288">
            <v>230.41</v>
          </cell>
          <cell r="CH288">
            <v>0</v>
          </cell>
          <cell r="CI288">
            <v>0</v>
          </cell>
          <cell r="CQ288" t="str">
            <v>PriceTableXTXNGL</v>
          </cell>
        </row>
        <row r="289">
          <cell r="B289" t="str">
            <v>72-40-136</v>
          </cell>
          <cell r="C289" t="str">
            <v>Spindletop-PUR01279</v>
          </cell>
          <cell r="D289" t="str">
            <v>Wilson Harris 4</v>
          </cell>
          <cell r="E289">
            <v>0</v>
          </cell>
          <cell r="F289">
            <v>0</v>
          </cell>
          <cell r="G289">
            <v>0</v>
          </cell>
          <cell r="H289">
            <v>0</v>
          </cell>
          <cell r="K289">
            <v>0</v>
          </cell>
          <cell r="L289">
            <v>0</v>
          </cell>
          <cell r="N289">
            <v>0</v>
          </cell>
          <cell r="O289">
            <v>0</v>
          </cell>
          <cell r="R289">
            <v>3.2299000000000002</v>
          </cell>
          <cell r="S289">
            <v>1.1695</v>
          </cell>
          <cell r="T289">
            <v>0.25619999999999998</v>
          </cell>
          <cell r="U289">
            <v>0.36199999999999999</v>
          </cell>
          <cell r="V289">
            <v>0.1328</v>
          </cell>
          <cell r="W289">
            <v>0.1158</v>
          </cell>
          <cell r="X289">
            <v>0.25009999999999999</v>
          </cell>
          <cell r="Y289">
            <v>5.5163000000000002</v>
          </cell>
          <cell r="AB289">
            <v>0</v>
          </cell>
          <cell r="AC289">
            <v>0</v>
          </cell>
          <cell r="AD289">
            <v>0</v>
          </cell>
          <cell r="AE289">
            <v>0</v>
          </cell>
          <cell r="AF289">
            <v>0</v>
          </cell>
          <cell r="AG289">
            <v>0</v>
          </cell>
          <cell r="AH289">
            <v>0</v>
          </cell>
          <cell r="AI289">
            <v>0</v>
          </cell>
          <cell r="AL289">
            <v>0</v>
          </cell>
          <cell r="AM289">
            <v>0</v>
          </cell>
          <cell r="AN289">
            <v>0</v>
          </cell>
          <cell r="AO289">
            <v>0</v>
          </cell>
          <cell r="AP289">
            <v>0</v>
          </cell>
          <cell r="AQ289">
            <v>0</v>
          </cell>
          <cell r="AR289">
            <v>0</v>
          </cell>
          <cell r="AS289">
            <v>0</v>
          </cell>
          <cell r="AU289">
            <v>0</v>
          </cell>
          <cell r="AX289">
            <v>0</v>
          </cell>
          <cell r="AY289">
            <v>0</v>
          </cell>
          <cell r="AZ289">
            <v>0</v>
          </cell>
          <cell r="BA289">
            <v>0</v>
          </cell>
          <cell r="BB289">
            <v>0</v>
          </cell>
          <cell r="BC289">
            <v>0</v>
          </cell>
          <cell r="BD289">
            <v>0</v>
          </cell>
          <cell r="BE289">
            <v>0</v>
          </cell>
          <cell r="BH289">
            <v>0</v>
          </cell>
          <cell r="BI289">
            <v>0</v>
          </cell>
          <cell r="BJ289">
            <v>0</v>
          </cell>
          <cell r="BK289">
            <v>0</v>
          </cell>
          <cell r="BL289">
            <v>0</v>
          </cell>
          <cell r="BM289">
            <v>0</v>
          </cell>
          <cell r="BN289">
            <v>0</v>
          </cell>
          <cell r="BO289">
            <v>0</v>
          </cell>
          <cell r="BR289">
            <v>0</v>
          </cell>
          <cell r="BS289">
            <v>0</v>
          </cell>
          <cell r="BT289">
            <v>0</v>
          </cell>
          <cell r="BU289">
            <v>0</v>
          </cell>
          <cell r="BV289">
            <v>0</v>
          </cell>
          <cell r="BW289">
            <v>0</v>
          </cell>
          <cell r="BX289">
            <v>0</v>
          </cell>
          <cell r="BY289">
            <v>0</v>
          </cell>
          <cell r="CA289">
            <v>0</v>
          </cell>
          <cell r="CB289">
            <v>0</v>
          </cell>
          <cell r="CD289">
            <v>0</v>
          </cell>
          <cell r="CE289">
            <v>0</v>
          </cell>
          <cell r="CF289">
            <v>0</v>
          </cell>
          <cell r="CH289">
            <v>0</v>
          </cell>
          <cell r="CI289">
            <v>0</v>
          </cell>
          <cell r="CQ289" t="str">
            <v>PriceTableXTXNGL</v>
          </cell>
        </row>
        <row r="290">
          <cell r="B290" t="str">
            <v>72-40-137</v>
          </cell>
          <cell r="C290" t="str">
            <v>Spindletop-PUR01279</v>
          </cell>
          <cell r="D290" t="str">
            <v>Fitz Williams 2</v>
          </cell>
          <cell r="E290">
            <v>304.44400000000002</v>
          </cell>
          <cell r="F290">
            <v>375.351</v>
          </cell>
          <cell r="G290">
            <v>140.596</v>
          </cell>
          <cell r="H290">
            <v>162.995</v>
          </cell>
          <cell r="K290">
            <v>445.04</v>
          </cell>
          <cell r="L290">
            <v>538.346</v>
          </cell>
          <cell r="N290">
            <v>445.04</v>
          </cell>
          <cell r="O290">
            <v>538.346</v>
          </cell>
          <cell r="R290">
            <v>3.0468000000000002</v>
          </cell>
          <cell r="S290">
            <v>1.0503</v>
          </cell>
          <cell r="T290">
            <v>0.2293</v>
          </cell>
          <cell r="U290">
            <v>0.31830000000000003</v>
          </cell>
          <cell r="V290">
            <v>0.1196</v>
          </cell>
          <cell r="W290">
            <v>9.6699999999999994E-2</v>
          </cell>
          <cell r="X290">
            <v>0.2283</v>
          </cell>
          <cell r="Y290">
            <v>5.0892999999999997</v>
          </cell>
          <cell r="AB290">
            <v>1355.9480000000001</v>
          </cell>
          <cell r="AC290">
            <v>467.42599999999999</v>
          </cell>
          <cell r="AD290">
            <v>102.048</v>
          </cell>
          <cell r="AE290">
            <v>141.65600000000001</v>
          </cell>
          <cell r="AF290">
            <v>53.226999999999997</v>
          </cell>
          <cell r="AG290">
            <v>43.034999999999997</v>
          </cell>
          <cell r="AH290">
            <v>101.60299999999999</v>
          </cell>
          <cell r="AI290">
            <v>2264.9429999999998</v>
          </cell>
          <cell r="AL290">
            <v>1069.7650000000001</v>
          </cell>
          <cell r="AM290">
            <v>502.59399999999999</v>
          </cell>
          <cell r="AN290">
            <v>100.768</v>
          </cell>
          <cell r="AO290">
            <v>172.227</v>
          </cell>
          <cell r="AP290">
            <v>61.472999999999999</v>
          </cell>
          <cell r="AQ290">
            <v>51.598999999999997</v>
          </cell>
          <cell r="AR290">
            <v>92.331999999999994</v>
          </cell>
          <cell r="AS290">
            <v>2050.7580000000003</v>
          </cell>
          <cell r="AU290">
            <v>0</v>
          </cell>
          <cell r="AX290">
            <v>0</v>
          </cell>
          <cell r="AY290">
            <v>0</v>
          </cell>
          <cell r="AZ290">
            <v>0</v>
          </cell>
          <cell r="BA290">
            <v>0</v>
          </cell>
          <cell r="BB290">
            <v>0</v>
          </cell>
          <cell r="BC290">
            <v>0</v>
          </cell>
          <cell r="BD290">
            <v>0</v>
          </cell>
          <cell r="BE290">
            <v>0</v>
          </cell>
          <cell r="BH290">
            <v>40.228999999999999</v>
          </cell>
          <cell r="BI290">
            <v>18.347000000000001</v>
          </cell>
          <cell r="BJ290">
            <v>3.097</v>
          </cell>
          <cell r="BK290">
            <v>5.4939999999999998</v>
          </cell>
          <cell r="BL290">
            <v>1.6910000000000001</v>
          </cell>
          <cell r="BM290">
            <v>1.4319999999999999</v>
          </cell>
          <cell r="BN290">
            <v>2.258</v>
          </cell>
          <cell r="BO290">
            <v>72.548000000000002</v>
          </cell>
          <cell r="BR290">
            <v>70.968000000000004</v>
          </cell>
          <cell r="BS290">
            <v>46.018999999999998</v>
          </cell>
          <cell r="BT290">
            <v>10.039999999999999</v>
          </cell>
          <cell r="BU290">
            <v>17.867000000000001</v>
          </cell>
          <cell r="BV290">
            <v>7.0860000000000003</v>
          </cell>
          <cell r="BW290">
            <v>5.9480000000000004</v>
          </cell>
          <cell r="BX290">
            <v>10.643000000000001</v>
          </cell>
          <cell r="BY290">
            <v>168.571</v>
          </cell>
          <cell r="CA290">
            <v>13.994</v>
          </cell>
          <cell r="CB290">
            <v>14.398999999999999</v>
          </cell>
          <cell r="CD290">
            <v>355.37599999999998</v>
          </cell>
          <cell r="CE290">
            <v>364.30599999999998</v>
          </cell>
          <cell r="CF290">
            <v>357.26799999999997</v>
          </cell>
          <cell r="CH290">
            <v>0</v>
          </cell>
          <cell r="CI290">
            <v>0</v>
          </cell>
          <cell r="CQ290" t="str">
            <v>PriceTableXTXNGL</v>
          </cell>
        </row>
        <row r="293">
          <cell r="B293" t="str">
            <v>72-10-148T</v>
          </cell>
          <cell r="C293" t="str">
            <v>Total-GTH00201</v>
          </cell>
          <cell r="D293" t="str">
            <v>Blue Drake Woody N 3-5-7H CDP</v>
          </cell>
          <cell r="E293">
            <v>38.509</v>
          </cell>
          <cell r="F293">
            <v>44.622</v>
          </cell>
          <cell r="G293">
            <v>17.783999999999999</v>
          </cell>
          <cell r="H293">
            <v>19.376999999999999</v>
          </cell>
          <cell r="K293">
            <v>56.292999999999999</v>
          </cell>
          <cell r="L293">
            <v>63.998999999999995</v>
          </cell>
          <cell r="N293">
            <v>56.292999999999999</v>
          </cell>
          <cell r="O293">
            <v>63.998999999999995</v>
          </cell>
          <cell r="R293">
            <v>2.4005000000000001</v>
          </cell>
          <cell r="S293">
            <v>0.61629999999999996</v>
          </cell>
          <cell r="T293">
            <v>0.14119999999999999</v>
          </cell>
          <cell r="U293">
            <v>0.1535</v>
          </cell>
          <cell r="V293">
            <v>6.2300000000000001E-2</v>
          </cell>
          <cell r="W293">
            <v>4.2700000000000002E-2</v>
          </cell>
          <cell r="X293">
            <v>8.72E-2</v>
          </cell>
          <cell r="Y293">
            <v>3.5036999999999998</v>
          </cell>
          <cell r="AB293">
            <v>135.131</v>
          </cell>
          <cell r="AC293">
            <v>34.692999999999998</v>
          </cell>
          <cell r="AD293">
            <v>7.9489999999999998</v>
          </cell>
          <cell r="AE293">
            <v>8.641</v>
          </cell>
          <cell r="AF293">
            <v>3.5070000000000001</v>
          </cell>
          <cell r="AG293">
            <v>2.4039999999999999</v>
          </cell>
          <cell r="AH293">
            <v>4.9089999999999998</v>
          </cell>
          <cell r="AI293">
            <v>197.23400000000001</v>
          </cell>
          <cell r="AL293">
            <v>106.611</v>
          </cell>
          <cell r="AM293">
            <v>37.302999999999997</v>
          </cell>
          <cell r="AN293">
            <v>7.8490000000000002</v>
          </cell>
          <cell r="AO293">
            <v>10.506</v>
          </cell>
          <cell r="AP293">
            <v>4.05</v>
          </cell>
          <cell r="AQ293">
            <v>2.8820000000000001</v>
          </cell>
          <cell r="AR293">
            <v>4.4610000000000003</v>
          </cell>
          <cell r="AS293">
            <v>173.66200000000001</v>
          </cell>
          <cell r="AU293">
            <v>1</v>
          </cell>
          <cell r="AX293">
            <v>106.611</v>
          </cell>
          <cell r="AY293">
            <v>37.302999999999997</v>
          </cell>
          <cell r="AZ293">
            <v>7.8490000000000002</v>
          </cell>
          <cell r="BA293">
            <v>10.506</v>
          </cell>
          <cell r="BB293">
            <v>4.05</v>
          </cell>
          <cell r="BC293">
            <v>2.8820000000000001</v>
          </cell>
          <cell r="BD293">
            <v>4.4610000000000003</v>
          </cell>
          <cell r="BE293">
            <v>173.66200000000001</v>
          </cell>
          <cell r="BH293">
            <v>4.0090000000000003</v>
          </cell>
          <cell r="BI293">
            <v>1.3620000000000001</v>
          </cell>
          <cell r="BJ293">
            <v>0.24099999999999999</v>
          </cell>
          <cell r="BK293">
            <v>0.33500000000000002</v>
          </cell>
          <cell r="BL293">
            <v>0.111</v>
          </cell>
          <cell r="BM293">
            <v>0.08</v>
          </cell>
          <cell r="BN293">
            <v>0.109</v>
          </cell>
          <cell r="BO293">
            <v>6.2469999999999999</v>
          </cell>
          <cell r="BR293">
            <v>7.0730000000000004</v>
          </cell>
          <cell r="BS293">
            <v>3.4159999999999999</v>
          </cell>
          <cell r="BT293">
            <v>0.78200000000000003</v>
          </cell>
          <cell r="BU293">
            <v>1.0900000000000001</v>
          </cell>
          <cell r="BV293">
            <v>0.46700000000000003</v>
          </cell>
          <cell r="BW293">
            <v>0.33200000000000002</v>
          </cell>
          <cell r="BX293">
            <v>0.51400000000000001</v>
          </cell>
          <cell r="BY293">
            <v>13.674000000000001</v>
          </cell>
          <cell r="CA293">
            <v>1.6639999999999999</v>
          </cell>
          <cell r="CB293">
            <v>1.712</v>
          </cell>
          <cell r="CD293">
            <v>48.612999999999992</v>
          </cell>
          <cell r="CE293">
            <v>49.834000000000003</v>
          </cell>
          <cell r="CF293">
            <v>48.871000000000002</v>
          </cell>
          <cell r="CH293">
            <v>0.35</v>
          </cell>
          <cell r="CI293">
            <v>-22.4</v>
          </cell>
          <cell r="CQ293" t="str">
            <v>PriceTableXTXNGL</v>
          </cell>
        </row>
        <row r="294">
          <cell r="B294" t="str">
            <v>72-40-195T</v>
          </cell>
          <cell r="C294" t="str">
            <v>Total-GTH00201</v>
          </cell>
          <cell r="D294" t="str">
            <v>Blue Drake Woody South</v>
          </cell>
          <cell r="E294">
            <v>98.753</v>
          </cell>
          <cell r="F294">
            <v>114.15300000000001</v>
          </cell>
          <cell r="G294">
            <v>45.604999999999997</v>
          </cell>
          <cell r="H294">
            <v>49.570999999999998</v>
          </cell>
          <cell r="K294">
            <v>144.358</v>
          </cell>
          <cell r="L294">
            <v>163.72399999999999</v>
          </cell>
          <cell r="N294">
            <v>144.358</v>
          </cell>
          <cell r="O294">
            <v>163.72399999999999</v>
          </cell>
          <cell r="R294">
            <v>2.4382999999999999</v>
          </cell>
          <cell r="S294">
            <v>0.60360000000000003</v>
          </cell>
          <cell r="T294">
            <v>0.13089999999999999</v>
          </cell>
          <cell r="U294">
            <v>0.14660000000000001</v>
          </cell>
          <cell r="V294">
            <v>5.45E-2</v>
          </cell>
          <cell r="W294">
            <v>3.8600000000000002E-2</v>
          </cell>
          <cell r="X294">
            <v>6.8500000000000005E-2</v>
          </cell>
          <cell r="Y294">
            <v>3.4809999999999999</v>
          </cell>
          <cell r="AB294">
            <v>351.988</v>
          </cell>
          <cell r="AC294">
            <v>87.134</v>
          </cell>
          <cell r="AD294">
            <v>18.896000000000001</v>
          </cell>
          <cell r="AE294">
            <v>21.163</v>
          </cell>
          <cell r="AF294">
            <v>7.8680000000000003</v>
          </cell>
          <cell r="AG294">
            <v>5.5720000000000001</v>
          </cell>
          <cell r="AH294">
            <v>9.8889999999999993</v>
          </cell>
          <cell r="AI294">
            <v>502.51000000000005</v>
          </cell>
          <cell r="AL294">
            <v>277.69799999999998</v>
          </cell>
          <cell r="AM294">
            <v>93.69</v>
          </cell>
          <cell r="AN294">
            <v>18.658999999999999</v>
          </cell>
          <cell r="AO294">
            <v>25.73</v>
          </cell>
          <cell r="AP294">
            <v>9.0869999999999997</v>
          </cell>
          <cell r="AQ294">
            <v>6.681</v>
          </cell>
          <cell r="AR294">
            <v>8.9870000000000001</v>
          </cell>
          <cell r="AS294">
            <v>440.53199999999998</v>
          </cell>
          <cell r="AU294">
            <v>1</v>
          </cell>
          <cell r="AX294">
            <v>277.69799999999998</v>
          </cell>
          <cell r="AY294">
            <v>93.69</v>
          </cell>
          <cell r="AZ294">
            <v>18.658999999999999</v>
          </cell>
          <cell r="BA294">
            <v>25.73</v>
          </cell>
          <cell r="BB294">
            <v>9.0869999999999997</v>
          </cell>
          <cell r="BC294">
            <v>6.681</v>
          </cell>
          <cell r="BD294">
            <v>8.9870000000000001</v>
          </cell>
          <cell r="BE294">
            <v>440.53199999999998</v>
          </cell>
          <cell r="BH294">
            <v>10.443</v>
          </cell>
          <cell r="BI294">
            <v>3.42</v>
          </cell>
          <cell r="BJ294">
            <v>0.57299999999999995</v>
          </cell>
          <cell r="BK294">
            <v>0.82099999999999995</v>
          </cell>
          <cell r="BL294">
            <v>0.25</v>
          </cell>
          <cell r="BM294">
            <v>0.185</v>
          </cell>
          <cell r="BN294">
            <v>0.22</v>
          </cell>
          <cell r="BO294">
            <v>15.912000000000001</v>
          </cell>
          <cell r="BR294">
            <v>18.422000000000001</v>
          </cell>
          <cell r="BS294">
            <v>8.5790000000000006</v>
          </cell>
          <cell r="BT294">
            <v>1.859</v>
          </cell>
          <cell r="BU294">
            <v>2.669</v>
          </cell>
          <cell r="BV294">
            <v>1.0469999999999999</v>
          </cell>
          <cell r="BW294">
            <v>0.77</v>
          </cell>
          <cell r="BX294">
            <v>1.036</v>
          </cell>
          <cell r="BY294">
            <v>34.382000000000005</v>
          </cell>
          <cell r="CA294">
            <v>4.2560000000000002</v>
          </cell>
          <cell r="CB294">
            <v>4.3789999999999996</v>
          </cell>
          <cell r="CD294">
            <v>124.96299999999998</v>
          </cell>
          <cell r="CE294">
            <v>128.10300000000001</v>
          </cell>
          <cell r="CF294">
            <v>125.628</v>
          </cell>
          <cell r="CH294">
            <v>0.35</v>
          </cell>
          <cell r="CI294">
            <v>-57.3</v>
          </cell>
          <cell r="CQ294" t="str">
            <v>PriceTableXTXNGL</v>
          </cell>
        </row>
        <row r="296">
          <cell r="B296" t="str">
            <v>72-40-231T</v>
          </cell>
          <cell r="C296" t="str">
            <v>Total-GTH00200</v>
          </cell>
          <cell r="D296" t="str">
            <v>Winscott NW</v>
          </cell>
          <cell r="E296">
            <v>144.76599999999999</v>
          </cell>
          <cell r="F296">
            <v>166.691</v>
          </cell>
          <cell r="G296">
            <v>66.855000000000004</v>
          </cell>
          <cell r="H296">
            <v>72.385000000000005</v>
          </cell>
          <cell r="K296">
            <v>211.62099999999998</v>
          </cell>
          <cell r="L296">
            <v>239.07600000000002</v>
          </cell>
          <cell r="N296">
            <v>211.62099999999998</v>
          </cell>
          <cell r="O296">
            <v>239.07600000000002</v>
          </cell>
          <cell r="R296">
            <v>2.2543000000000002</v>
          </cell>
          <cell r="S296">
            <v>0.63800000000000001</v>
          </cell>
          <cell r="T296">
            <v>0.14130000000000001</v>
          </cell>
          <cell r="U296">
            <v>0.16889999999999999</v>
          </cell>
          <cell r="V296">
            <v>6.4299999999999996E-2</v>
          </cell>
          <cell r="W296">
            <v>4.5499999999999999E-2</v>
          </cell>
          <cell r="X296">
            <v>0.12839999999999999</v>
          </cell>
          <cell r="Y296">
            <v>3.4407000000000001</v>
          </cell>
          <cell r="AB296">
            <v>477.05700000000002</v>
          </cell>
          <cell r="AC296">
            <v>135.01400000000001</v>
          </cell>
          <cell r="AD296">
            <v>29.902000000000001</v>
          </cell>
          <cell r="AE296">
            <v>35.743000000000002</v>
          </cell>
          <cell r="AF296">
            <v>13.606999999999999</v>
          </cell>
          <cell r="AG296">
            <v>9.6289999999999996</v>
          </cell>
          <cell r="AH296">
            <v>27.172000000000001</v>
          </cell>
          <cell r="AI296">
            <v>728.12400000000014</v>
          </cell>
          <cell r="AL296">
            <v>376.37099999999998</v>
          </cell>
          <cell r="AM296">
            <v>145.172</v>
          </cell>
          <cell r="AN296">
            <v>29.527000000000001</v>
          </cell>
          <cell r="AO296">
            <v>43.457000000000001</v>
          </cell>
          <cell r="AP296">
            <v>15.715</v>
          </cell>
          <cell r="AQ296">
            <v>11.545</v>
          </cell>
          <cell r="AR296">
            <v>24.693000000000001</v>
          </cell>
          <cell r="AS296">
            <v>646.48</v>
          </cell>
          <cell r="AU296">
            <v>1</v>
          </cell>
          <cell r="AX296">
            <v>376.37099999999998</v>
          </cell>
          <cell r="AY296">
            <v>145.172</v>
          </cell>
          <cell r="AZ296">
            <v>29.527000000000001</v>
          </cell>
          <cell r="BA296">
            <v>43.457000000000001</v>
          </cell>
          <cell r="BB296">
            <v>15.715</v>
          </cell>
          <cell r="BC296">
            <v>11.545</v>
          </cell>
          <cell r="BD296">
            <v>24.693000000000001</v>
          </cell>
          <cell r="BE296">
            <v>646.48</v>
          </cell>
          <cell r="BH296">
            <v>14.154</v>
          </cell>
          <cell r="BI296">
            <v>5.3</v>
          </cell>
          <cell r="BJ296">
            <v>0.90700000000000003</v>
          </cell>
          <cell r="BK296">
            <v>1.3859999999999999</v>
          </cell>
          <cell r="BL296">
            <v>0.432</v>
          </cell>
          <cell r="BM296">
            <v>0.32</v>
          </cell>
          <cell r="BN296">
            <v>0.60399999999999998</v>
          </cell>
          <cell r="BO296">
            <v>23.102999999999998</v>
          </cell>
          <cell r="BR296">
            <v>24.968</v>
          </cell>
          <cell r="BS296">
            <v>13.292</v>
          </cell>
          <cell r="BT296">
            <v>2.9420000000000002</v>
          </cell>
          <cell r="BU296">
            <v>4.508</v>
          </cell>
          <cell r="BV296">
            <v>1.8109999999999999</v>
          </cell>
          <cell r="BW296">
            <v>1.331</v>
          </cell>
          <cell r="BX296">
            <v>2.8460000000000001</v>
          </cell>
          <cell r="BY296">
            <v>51.698000000000008</v>
          </cell>
          <cell r="CA296">
            <v>6.2149999999999999</v>
          </cell>
          <cell r="CB296">
            <v>6.3949999999999996</v>
          </cell>
          <cell r="CD296">
            <v>180.983</v>
          </cell>
          <cell r="CE296">
            <v>185.53100000000001</v>
          </cell>
          <cell r="CF296">
            <v>181.947</v>
          </cell>
          <cell r="CH296">
            <v>0.35</v>
          </cell>
          <cell r="CI296">
            <v>-85.16</v>
          </cell>
          <cell r="CQ296" t="str">
            <v>PriceTableXTXNGL</v>
          </cell>
        </row>
        <row r="297">
          <cell r="B297" t="str">
            <v>81-10-176T</v>
          </cell>
          <cell r="C297" t="str">
            <v>Total-GTH00200WS</v>
          </cell>
          <cell r="D297" t="str">
            <v>Hodges Wilkinson CDP</v>
          </cell>
          <cell r="E297">
            <v>2041.316</v>
          </cell>
          <cell r="F297">
            <v>2213.1030000000001</v>
          </cell>
          <cell r="G297">
            <v>942.70600000000002</v>
          </cell>
          <cell r="H297">
            <v>961.03300000000002</v>
          </cell>
          <cell r="K297">
            <v>2984.0219999999999</v>
          </cell>
          <cell r="L297">
            <v>3174.136</v>
          </cell>
          <cell r="N297">
            <v>2984.0219999999999</v>
          </cell>
          <cell r="O297">
            <v>3174.136</v>
          </cell>
          <cell r="R297">
            <v>1.7082999999999999</v>
          </cell>
          <cell r="S297">
            <v>0.28639999999999999</v>
          </cell>
          <cell r="T297">
            <v>5.1900000000000002E-2</v>
          </cell>
          <cell r="U297">
            <v>5.67E-2</v>
          </cell>
          <cell r="V297">
            <v>1.7500000000000002E-2</v>
          </cell>
          <cell r="W297">
            <v>9.1000000000000004E-3</v>
          </cell>
          <cell r="X297">
            <v>1.4E-2</v>
          </cell>
          <cell r="Y297">
            <v>2.1438999999999999</v>
          </cell>
          <cell r="AB297">
            <v>5097.6049999999996</v>
          </cell>
          <cell r="AC297">
            <v>854.62400000000002</v>
          </cell>
          <cell r="AD297">
            <v>154.87100000000001</v>
          </cell>
          <cell r="AE297">
            <v>169.19399999999999</v>
          </cell>
          <cell r="AF297">
            <v>52.22</v>
          </cell>
          <cell r="AG297">
            <v>27.155000000000001</v>
          </cell>
          <cell r="AH297">
            <v>41.776000000000003</v>
          </cell>
          <cell r="AI297">
            <v>6397.4449999999997</v>
          </cell>
          <cell r="AL297">
            <v>4021.7190000000001</v>
          </cell>
          <cell r="AM297">
            <v>918.92399999999998</v>
          </cell>
          <cell r="AN297">
            <v>152.929</v>
          </cell>
          <cell r="AO297">
            <v>205.708</v>
          </cell>
          <cell r="AP297">
            <v>60.31</v>
          </cell>
          <cell r="AQ297">
            <v>32.558999999999997</v>
          </cell>
          <cell r="AR297">
            <v>37.963999999999999</v>
          </cell>
          <cell r="AS297">
            <v>5430.1130000000003</v>
          </cell>
          <cell r="AU297">
            <v>1</v>
          </cell>
          <cell r="AX297">
            <v>4021.7190000000001</v>
          </cell>
          <cell r="AY297">
            <v>918.92399999999998</v>
          </cell>
          <cell r="AZ297">
            <v>152.929</v>
          </cell>
          <cell r="BA297">
            <v>205.708</v>
          </cell>
          <cell r="BB297">
            <v>60.31</v>
          </cell>
          <cell r="BC297">
            <v>32.558999999999997</v>
          </cell>
          <cell r="BD297">
            <v>37.963999999999999</v>
          </cell>
          <cell r="BE297">
            <v>5430.1130000000003</v>
          </cell>
          <cell r="BH297">
            <v>151.24</v>
          </cell>
          <cell r="BI297">
            <v>33.545999999999999</v>
          </cell>
          <cell r="BJ297">
            <v>4.7</v>
          </cell>
          <cell r="BK297">
            <v>6.5620000000000003</v>
          </cell>
          <cell r="BL297">
            <v>1.659</v>
          </cell>
          <cell r="BM297">
            <v>0.90300000000000002</v>
          </cell>
          <cell r="BN297">
            <v>0.92800000000000005</v>
          </cell>
          <cell r="BO297">
            <v>199.53799999999998</v>
          </cell>
          <cell r="BR297">
            <v>266.80099999999999</v>
          </cell>
          <cell r="BS297">
            <v>84.138999999999996</v>
          </cell>
          <cell r="BT297">
            <v>15.236000000000001</v>
          </cell>
          <cell r="BU297">
            <v>21.34</v>
          </cell>
          <cell r="BV297">
            <v>6.952</v>
          </cell>
          <cell r="BW297">
            <v>3.7530000000000001</v>
          </cell>
          <cell r="BX297">
            <v>4.3760000000000003</v>
          </cell>
          <cell r="BY297">
            <v>402.59699999999992</v>
          </cell>
          <cell r="CA297">
            <v>82.507999999999996</v>
          </cell>
          <cell r="CB297">
            <v>84.897999999999996</v>
          </cell>
          <cell r="CD297">
            <v>2686.6410000000001</v>
          </cell>
          <cell r="CE297">
            <v>2754.1480000000001</v>
          </cell>
          <cell r="CF297">
            <v>2700.9389999999999</v>
          </cell>
          <cell r="CH297">
            <v>0.35</v>
          </cell>
          <cell r="CI297">
            <v>-1130.68</v>
          </cell>
          <cell r="CQ297" t="str">
            <v>PriceTableXTXNGL</v>
          </cell>
        </row>
        <row r="298">
          <cell r="B298" t="str">
            <v>81-10-183T</v>
          </cell>
          <cell r="C298" t="str">
            <v>Total-GTH00200WS</v>
          </cell>
          <cell r="D298" t="str">
            <v>Four 7s CDP</v>
          </cell>
          <cell r="E298">
            <v>1821.76</v>
          </cell>
          <cell r="F298">
            <v>2166.799</v>
          </cell>
          <cell r="G298">
            <v>841.31299999999999</v>
          </cell>
          <cell r="H298">
            <v>940.92499999999995</v>
          </cell>
          <cell r="K298">
            <v>2663.0729999999999</v>
          </cell>
          <cell r="L298">
            <v>3107.7240000000002</v>
          </cell>
          <cell r="N298">
            <v>2663.0729999999999</v>
          </cell>
          <cell r="O298">
            <v>3107.7240000000002</v>
          </cell>
          <cell r="R298">
            <v>2.6238000000000001</v>
          </cell>
          <cell r="S298">
            <v>0.76929999999999998</v>
          </cell>
          <cell r="T298">
            <v>0.22109999999999999</v>
          </cell>
          <cell r="U298">
            <v>0.15809999999999999</v>
          </cell>
          <cell r="V298">
            <v>8.2199999999999995E-2</v>
          </cell>
          <cell r="W298">
            <v>6.5299999999999997E-2</v>
          </cell>
          <cell r="X298">
            <v>0.1225</v>
          </cell>
          <cell r="Y298">
            <v>4.0423</v>
          </cell>
          <cell r="AB298">
            <v>6987.3710000000001</v>
          </cell>
          <cell r="AC298">
            <v>2048.7020000000002</v>
          </cell>
          <cell r="AD298">
            <v>588.80499999999995</v>
          </cell>
          <cell r="AE298">
            <v>421.03199999999998</v>
          </cell>
          <cell r="AF298">
            <v>218.905</v>
          </cell>
          <cell r="AG298">
            <v>173.899</v>
          </cell>
          <cell r="AH298">
            <v>326.226</v>
          </cell>
          <cell r="AI298">
            <v>10764.94</v>
          </cell>
          <cell r="AL298">
            <v>5512.6360000000004</v>
          </cell>
          <cell r="AM298">
            <v>2202.8409999999999</v>
          </cell>
          <cell r="AN298">
            <v>581.42100000000005</v>
          </cell>
          <cell r="AO298">
            <v>511.89499999999998</v>
          </cell>
          <cell r="AP298">
            <v>252.81800000000001</v>
          </cell>
          <cell r="AQ298">
            <v>208.50399999999999</v>
          </cell>
          <cell r="AR298">
            <v>296.45999999999998</v>
          </cell>
          <cell r="AS298">
            <v>9566.5750000000007</v>
          </cell>
          <cell r="AU298">
            <v>1</v>
          </cell>
          <cell r="AX298">
            <v>5512.6360000000004</v>
          </cell>
          <cell r="AY298">
            <v>2202.8409999999999</v>
          </cell>
          <cell r="AZ298">
            <v>581.42100000000005</v>
          </cell>
          <cell r="BA298">
            <v>511.89499999999998</v>
          </cell>
          <cell r="BB298">
            <v>252.81800000000001</v>
          </cell>
          <cell r="BC298">
            <v>208.50399999999999</v>
          </cell>
          <cell r="BD298">
            <v>296.45999999999998</v>
          </cell>
          <cell r="BE298">
            <v>9566.5750000000007</v>
          </cell>
          <cell r="BH298">
            <v>207.30699999999999</v>
          </cell>
          <cell r="BI298">
            <v>80.415000000000006</v>
          </cell>
          <cell r="BJ298">
            <v>17.869</v>
          </cell>
          <cell r="BK298">
            <v>16.329999999999998</v>
          </cell>
          <cell r="BL298">
            <v>6.9530000000000003</v>
          </cell>
          <cell r="BM298">
            <v>5.7850000000000001</v>
          </cell>
          <cell r="BN298">
            <v>7.25</v>
          </cell>
          <cell r="BO298">
            <v>341.90899999999999</v>
          </cell>
          <cell r="BR298">
            <v>365.70800000000003</v>
          </cell>
          <cell r="BS298">
            <v>201.69900000000001</v>
          </cell>
          <cell r="BT298">
            <v>57.927</v>
          </cell>
          <cell r="BU298">
            <v>53.103999999999999</v>
          </cell>
          <cell r="BV298">
            <v>29.140999999999998</v>
          </cell>
          <cell r="BW298">
            <v>24.033000000000001</v>
          </cell>
          <cell r="BX298">
            <v>34.170999999999999</v>
          </cell>
          <cell r="BY298">
            <v>765.78300000000013</v>
          </cell>
          <cell r="CA298">
            <v>80.781999999999996</v>
          </cell>
          <cell r="CB298">
            <v>83.122</v>
          </cell>
          <cell r="CD298">
            <v>2258.819</v>
          </cell>
          <cell r="CE298">
            <v>2315.576</v>
          </cell>
          <cell r="CF298">
            <v>2270.84</v>
          </cell>
          <cell r="CH298">
            <v>0.35</v>
          </cell>
          <cell r="CI298">
            <v>-1107.02</v>
          </cell>
          <cell r="CQ298" t="str">
            <v>PriceTableXTXNGL</v>
          </cell>
        </row>
        <row r="299">
          <cell r="B299" t="str">
            <v>81-10-214T</v>
          </cell>
          <cell r="C299" t="str">
            <v>Total-GTH00200WS</v>
          </cell>
          <cell r="D299" t="str">
            <v>Four 7's #2 CDP</v>
          </cell>
          <cell r="E299">
            <v>1873.788</v>
          </cell>
          <cell r="F299">
            <v>2228.703</v>
          </cell>
          <cell r="G299">
            <v>865.34</v>
          </cell>
          <cell r="H299">
            <v>967.80700000000002</v>
          </cell>
          <cell r="K299">
            <v>2739.1280000000002</v>
          </cell>
          <cell r="L299">
            <v>3196.51</v>
          </cell>
          <cell r="N299">
            <v>2739.1280000000002</v>
          </cell>
          <cell r="O299">
            <v>3196.51</v>
          </cell>
          <cell r="R299">
            <v>2.6238000000000001</v>
          </cell>
          <cell r="S299">
            <v>0.76929999999999998</v>
          </cell>
          <cell r="T299">
            <v>0.22109999999999999</v>
          </cell>
          <cell r="U299">
            <v>0.15809999999999999</v>
          </cell>
          <cell r="V299">
            <v>8.2199999999999995E-2</v>
          </cell>
          <cell r="W299">
            <v>6.5299999999999997E-2</v>
          </cell>
          <cell r="X299">
            <v>0.1225</v>
          </cell>
          <cell r="Y299">
            <v>4.0423</v>
          </cell>
          <cell r="AB299">
            <v>7186.924</v>
          </cell>
          <cell r="AC299">
            <v>2107.2109999999998</v>
          </cell>
          <cell r="AD299">
            <v>605.62099999999998</v>
          </cell>
          <cell r="AE299">
            <v>433.05599999999998</v>
          </cell>
          <cell r="AF299">
            <v>225.15600000000001</v>
          </cell>
          <cell r="AG299">
            <v>178.86500000000001</v>
          </cell>
          <cell r="AH299">
            <v>335.54300000000001</v>
          </cell>
          <cell r="AI299">
            <v>11072.376</v>
          </cell>
          <cell r="AL299">
            <v>5670.0720000000001</v>
          </cell>
          <cell r="AM299">
            <v>2265.752</v>
          </cell>
          <cell r="AN299">
            <v>598.02599999999995</v>
          </cell>
          <cell r="AO299">
            <v>526.51400000000001</v>
          </cell>
          <cell r="AP299">
            <v>260.03699999999998</v>
          </cell>
          <cell r="AQ299">
            <v>214.459</v>
          </cell>
          <cell r="AR299">
            <v>304.92700000000002</v>
          </cell>
          <cell r="AS299">
            <v>9839.7870000000003</v>
          </cell>
          <cell r="AU299">
            <v>1</v>
          </cell>
          <cell r="AX299">
            <v>5670.0720000000001</v>
          </cell>
          <cell r="AY299">
            <v>2265.752</v>
          </cell>
          <cell r="AZ299">
            <v>598.02599999999995</v>
          </cell>
          <cell r="BA299">
            <v>526.51400000000001</v>
          </cell>
          <cell r="BB299">
            <v>260.03699999999998</v>
          </cell>
          <cell r="BC299">
            <v>214.459</v>
          </cell>
          <cell r="BD299">
            <v>304.92700000000002</v>
          </cell>
          <cell r="BE299">
            <v>9839.7870000000003</v>
          </cell>
          <cell r="BH299">
            <v>213.227</v>
          </cell>
          <cell r="BI299">
            <v>82.712000000000003</v>
          </cell>
          <cell r="BJ299">
            <v>18.379000000000001</v>
          </cell>
          <cell r="BK299">
            <v>16.795999999999999</v>
          </cell>
          <cell r="BL299">
            <v>7.1509999999999998</v>
          </cell>
          <cell r="BM299">
            <v>5.95</v>
          </cell>
          <cell r="BN299">
            <v>7.4569999999999999</v>
          </cell>
          <cell r="BO299">
            <v>351.67200000000003</v>
          </cell>
          <cell r="BR299">
            <v>376.15300000000002</v>
          </cell>
          <cell r="BS299">
            <v>207.459</v>
          </cell>
          <cell r="BT299">
            <v>59.581000000000003</v>
          </cell>
          <cell r="BU299">
            <v>54.621000000000002</v>
          </cell>
          <cell r="BV299">
            <v>29.972999999999999</v>
          </cell>
          <cell r="BW299">
            <v>24.72</v>
          </cell>
          <cell r="BX299">
            <v>35.146999999999998</v>
          </cell>
          <cell r="BY299">
            <v>787.65400000000011</v>
          </cell>
          <cell r="CA299">
            <v>83.09</v>
          </cell>
          <cell r="CB299">
            <v>85.497</v>
          </cell>
          <cell r="CD299">
            <v>2323.3590000000004</v>
          </cell>
          <cell r="CE299">
            <v>2381.7379999999998</v>
          </cell>
          <cell r="CF299">
            <v>2335.7240000000002</v>
          </cell>
          <cell r="CH299">
            <v>0.35</v>
          </cell>
          <cell r="CI299">
            <v>-1138.6500000000001</v>
          </cell>
          <cell r="CQ299" t="str">
            <v>PriceTableXTXNGL</v>
          </cell>
        </row>
        <row r="300">
          <cell r="B300" t="str">
            <v>81-10-349T</v>
          </cell>
          <cell r="C300" t="str">
            <v>Total-GTH00200WS</v>
          </cell>
          <cell r="D300" t="str">
            <v>Campfire Marys Creek B CDP</v>
          </cell>
          <cell r="E300">
            <v>116.01300000000001</v>
          </cell>
          <cell r="F300">
            <v>138.65100000000001</v>
          </cell>
          <cell r="G300">
            <v>53.576000000000001</v>
          </cell>
          <cell r="H300">
            <v>60.209000000000003</v>
          </cell>
          <cell r="K300">
            <v>169.589</v>
          </cell>
          <cell r="L300">
            <v>198.86</v>
          </cell>
          <cell r="N300">
            <v>169.589</v>
          </cell>
          <cell r="O300">
            <v>198.86</v>
          </cell>
          <cell r="R300">
            <v>2.6941999999999999</v>
          </cell>
          <cell r="S300">
            <v>0.78649999999999998</v>
          </cell>
          <cell r="T300">
            <v>0.2137</v>
          </cell>
          <cell r="U300">
            <v>0.16600000000000001</v>
          </cell>
          <cell r="V300">
            <v>7.5700000000000003E-2</v>
          </cell>
          <cell r="W300">
            <v>5.57E-2</v>
          </cell>
          <cell r="X300">
            <v>0.21920000000000001</v>
          </cell>
          <cell r="Y300">
            <v>4.2110000000000003</v>
          </cell>
          <cell r="AB300">
            <v>456.90699999999998</v>
          </cell>
          <cell r="AC300">
            <v>133.38200000000001</v>
          </cell>
          <cell r="AD300">
            <v>36.241</v>
          </cell>
          <cell r="AE300">
            <v>28.152000000000001</v>
          </cell>
          <cell r="AF300">
            <v>12.837999999999999</v>
          </cell>
          <cell r="AG300">
            <v>9.4459999999999997</v>
          </cell>
          <cell r="AH300">
            <v>37.173999999999999</v>
          </cell>
          <cell r="AI300">
            <v>714.14</v>
          </cell>
          <cell r="AL300">
            <v>360.47300000000001</v>
          </cell>
          <cell r="AM300">
            <v>143.417</v>
          </cell>
          <cell r="AN300">
            <v>35.786000000000001</v>
          </cell>
          <cell r="AO300">
            <v>34.228000000000002</v>
          </cell>
          <cell r="AP300">
            <v>14.827</v>
          </cell>
          <cell r="AQ300">
            <v>11.326000000000001</v>
          </cell>
          <cell r="AR300">
            <v>33.781999999999996</v>
          </cell>
          <cell r="AS300">
            <v>633.83899999999994</v>
          </cell>
          <cell r="AU300">
            <v>1</v>
          </cell>
          <cell r="AX300">
            <v>360.47300000000001</v>
          </cell>
          <cell r="AY300">
            <v>143.417</v>
          </cell>
          <cell r="AZ300">
            <v>35.786000000000001</v>
          </cell>
          <cell r="BA300">
            <v>34.228000000000002</v>
          </cell>
          <cell r="BB300">
            <v>14.827</v>
          </cell>
          <cell r="BC300">
            <v>11.326000000000001</v>
          </cell>
          <cell r="BD300">
            <v>33.781999999999996</v>
          </cell>
          <cell r="BE300">
            <v>633.83899999999994</v>
          </cell>
          <cell r="BH300">
            <v>13.555999999999999</v>
          </cell>
          <cell r="BI300">
            <v>5.2350000000000003</v>
          </cell>
          <cell r="BJ300">
            <v>1.1000000000000001</v>
          </cell>
          <cell r="BK300">
            <v>1.0920000000000001</v>
          </cell>
          <cell r="BL300">
            <v>0.40799999999999997</v>
          </cell>
          <cell r="BM300">
            <v>0.314</v>
          </cell>
          <cell r="BN300">
            <v>0.82599999999999996</v>
          </cell>
          <cell r="BO300">
            <v>22.531000000000002</v>
          </cell>
          <cell r="BR300">
            <v>23.914000000000001</v>
          </cell>
          <cell r="BS300">
            <v>13.132</v>
          </cell>
          <cell r="BT300">
            <v>3.5649999999999999</v>
          </cell>
          <cell r="BU300">
            <v>3.5510000000000002</v>
          </cell>
          <cell r="BV300">
            <v>1.7090000000000001</v>
          </cell>
          <cell r="BW300">
            <v>1.3049999999999999</v>
          </cell>
          <cell r="BX300">
            <v>3.8940000000000001</v>
          </cell>
          <cell r="BY300">
            <v>51.07</v>
          </cell>
          <cell r="CA300">
            <v>5.1689999999999996</v>
          </cell>
          <cell r="CB300">
            <v>5.319</v>
          </cell>
          <cell r="CD300">
            <v>142.47100000000003</v>
          </cell>
          <cell r="CE300">
            <v>146.05099999999999</v>
          </cell>
          <cell r="CF300">
            <v>143.22900000000001</v>
          </cell>
          <cell r="CH300">
            <v>0.35</v>
          </cell>
          <cell r="CI300">
            <v>-70.84</v>
          </cell>
          <cell r="CQ300" t="str">
            <v>PriceTableXTXNGL</v>
          </cell>
        </row>
        <row r="301">
          <cell r="B301" t="str">
            <v>81-40-080T</v>
          </cell>
          <cell r="C301" t="str">
            <v>Total-GTH00200WS</v>
          </cell>
          <cell r="D301" t="str">
            <v>Mary's Creek 1H</v>
          </cell>
          <cell r="E301">
            <v>34.808999999999997</v>
          </cell>
          <cell r="F301">
            <v>41.19</v>
          </cell>
          <cell r="G301">
            <v>16.074999999999999</v>
          </cell>
          <cell r="H301">
            <v>17.887</v>
          </cell>
          <cell r="K301">
            <v>50.884</v>
          </cell>
          <cell r="L301">
            <v>59.076999999999998</v>
          </cell>
          <cell r="N301">
            <v>50.884</v>
          </cell>
          <cell r="O301">
            <v>59.076999999999998</v>
          </cell>
          <cell r="R301">
            <v>2.6183999999999998</v>
          </cell>
          <cell r="S301">
            <v>0.74250000000000005</v>
          </cell>
          <cell r="T301">
            <v>0.19869999999999999</v>
          </cell>
          <cell r="U301">
            <v>0.15490000000000001</v>
          </cell>
          <cell r="V301">
            <v>7.1099999999999997E-2</v>
          </cell>
          <cell r="W301">
            <v>5.3800000000000001E-2</v>
          </cell>
          <cell r="X301">
            <v>0.18840000000000001</v>
          </cell>
          <cell r="Y301">
            <v>4.0278</v>
          </cell>
          <cell r="AB301">
            <v>133.23500000000001</v>
          </cell>
          <cell r="AC301">
            <v>37.780999999999999</v>
          </cell>
          <cell r="AD301">
            <v>10.111000000000001</v>
          </cell>
          <cell r="AE301">
            <v>7.8819999999999997</v>
          </cell>
          <cell r="AF301">
            <v>3.6179999999999999</v>
          </cell>
          <cell r="AG301">
            <v>2.738</v>
          </cell>
          <cell r="AH301">
            <v>9.5869999999999997</v>
          </cell>
          <cell r="AI301">
            <v>204.952</v>
          </cell>
          <cell r="AL301">
            <v>105.11499999999999</v>
          </cell>
          <cell r="AM301">
            <v>40.624000000000002</v>
          </cell>
          <cell r="AN301">
            <v>9.984</v>
          </cell>
          <cell r="AO301">
            <v>9.5830000000000002</v>
          </cell>
          <cell r="AP301">
            <v>4.1790000000000003</v>
          </cell>
          <cell r="AQ301">
            <v>3.2829999999999999</v>
          </cell>
          <cell r="AR301">
            <v>8.7119999999999997</v>
          </cell>
          <cell r="AS301">
            <v>181.48</v>
          </cell>
          <cell r="AU301">
            <v>1</v>
          </cell>
          <cell r="AX301">
            <v>105.11499999999999</v>
          </cell>
          <cell r="AY301">
            <v>40.624000000000002</v>
          </cell>
          <cell r="AZ301">
            <v>9.984</v>
          </cell>
          <cell r="BA301">
            <v>9.5830000000000002</v>
          </cell>
          <cell r="BB301">
            <v>4.1790000000000003</v>
          </cell>
          <cell r="BC301">
            <v>3.2829999999999999</v>
          </cell>
          <cell r="BD301">
            <v>8.7119999999999997</v>
          </cell>
          <cell r="BE301">
            <v>181.48</v>
          </cell>
          <cell r="BH301">
            <v>3.9529999999999998</v>
          </cell>
          <cell r="BI301">
            <v>1.4830000000000001</v>
          </cell>
          <cell r="BJ301">
            <v>0.307</v>
          </cell>
          <cell r="BK301">
            <v>0.30599999999999999</v>
          </cell>
          <cell r="BL301">
            <v>0.115</v>
          </cell>
          <cell r="BM301">
            <v>9.0999999999999998E-2</v>
          </cell>
          <cell r="BN301">
            <v>0.21299999999999999</v>
          </cell>
          <cell r="BO301">
            <v>6.4680000000000009</v>
          </cell>
          <cell r="BR301">
            <v>6.9729999999999999</v>
          </cell>
          <cell r="BS301">
            <v>3.72</v>
          </cell>
          <cell r="BT301">
            <v>0.995</v>
          </cell>
          <cell r="BU301">
            <v>0.99399999999999999</v>
          </cell>
          <cell r="BV301">
            <v>0.48199999999999998</v>
          </cell>
          <cell r="BW301">
            <v>0.378</v>
          </cell>
          <cell r="BX301">
            <v>1.004</v>
          </cell>
          <cell r="BY301">
            <v>14.545999999999998</v>
          </cell>
          <cell r="CA301">
            <v>1.536</v>
          </cell>
          <cell r="CB301">
            <v>1.58</v>
          </cell>
          <cell r="CD301">
            <v>42.951000000000001</v>
          </cell>
          <cell r="CE301">
            <v>44.03</v>
          </cell>
          <cell r="CF301">
            <v>43.179000000000002</v>
          </cell>
          <cell r="CH301">
            <v>0.35</v>
          </cell>
          <cell r="CI301">
            <v>-21.04</v>
          </cell>
          <cell r="CQ301" t="str">
            <v>PriceTableXTXNGL</v>
          </cell>
        </row>
        <row r="302">
          <cell r="B302" t="str">
            <v>81-40-085T</v>
          </cell>
          <cell r="C302" t="str">
            <v>Total-GTH00200WS</v>
          </cell>
          <cell r="D302" t="str">
            <v>Mary's Creek 3H</v>
          </cell>
          <cell r="E302">
            <v>17.963000000000001</v>
          </cell>
          <cell r="F302">
            <v>20.952999999999999</v>
          </cell>
          <cell r="G302">
            <v>8.2959999999999994</v>
          </cell>
          <cell r="H302">
            <v>9.0990000000000002</v>
          </cell>
          <cell r="K302">
            <v>26.259</v>
          </cell>
          <cell r="L302">
            <v>30.052</v>
          </cell>
          <cell r="N302">
            <v>26.259</v>
          </cell>
          <cell r="O302">
            <v>30.052</v>
          </cell>
          <cell r="R302">
            <v>2.5127000000000002</v>
          </cell>
          <cell r="S302">
            <v>0.64880000000000004</v>
          </cell>
          <cell r="T302">
            <v>0.15390000000000001</v>
          </cell>
          <cell r="U302">
            <v>0.126</v>
          </cell>
          <cell r="V302">
            <v>0.05</v>
          </cell>
          <cell r="W302">
            <v>3.49E-2</v>
          </cell>
          <cell r="X302">
            <v>0.15290000000000001</v>
          </cell>
          <cell r="Y302">
            <v>3.6791999999999998</v>
          </cell>
          <cell r="AB302">
            <v>65.980999999999995</v>
          </cell>
          <cell r="AC302">
            <v>17.036999999999999</v>
          </cell>
          <cell r="AD302">
            <v>4.0410000000000004</v>
          </cell>
          <cell r="AE302">
            <v>3.3090000000000002</v>
          </cell>
          <cell r="AF302">
            <v>1.3129999999999999</v>
          </cell>
          <cell r="AG302">
            <v>0.91600000000000004</v>
          </cell>
          <cell r="AH302">
            <v>4.0149999999999997</v>
          </cell>
          <cell r="AI302">
            <v>96.611999999999995</v>
          </cell>
          <cell r="AL302">
            <v>52.055</v>
          </cell>
          <cell r="AM302">
            <v>18.318999999999999</v>
          </cell>
          <cell r="AN302">
            <v>3.99</v>
          </cell>
          <cell r="AO302">
            <v>4.0229999999999997</v>
          </cell>
          <cell r="AP302">
            <v>1.516</v>
          </cell>
          <cell r="AQ302">
            <v>1.0980000000000001</v>
          </cell>
          <cell r="AR302">
            <v>3.649</v>
          </cell>
          <cell r="AS302">
            <v>84.649999999999991</v>
          </cell>
          <cell r="AU302">
            <v>1</v>
          </cell>
          <cell r="AX302">
            <v>52.055</v>
          </cell>
          <cell r="AY302">
            <v>18.318999999999999</v>
          </cell>
          <cell r="AZ302">
            <v>3.99</v>
          </cell>
          <cell r="BA302">
            <v>4.0229999999999997</v>
          </cell>
          <cell r="BB302">
            <v>1.516</v>
          </cell>
          <cell r="BC302">
            <v>1.0980000000000001</v>
          </cell>
          <cell r="BD302">
            <v>3.649</v>
          </cell>
          <cell r="BE302">
            <v>84.649999999999991</v>
          </cell>
          <cell r="BH302">
            <v>1.958</v>
          </cell>
          <cell r="BI302">
            <v>0.66900000000000004</v>
          </cell>
          <cell r="BJ302">
            <v>0.123</v>
          </cell>
          <cell r="BK302">
            <v>0.128</v>
          </cell>
          <cell r="BL302">
            <v>4.2000000000000003E-2</v>
          </cell>
          <cell r="BM302">
            <v>0.03</v>
          </cell>
          <cell r="BN302">
            <v>8.8999999999999996E-2</v>
          </cell>
          <cell r="BO302">
            <v>3.0389999999999997</v>
          </cell>
          <cell r="BR302">
            <v>3.4529999999999998</v>
          </cell>
          <cell r="BS302">
            <v>1.677</v>
          </cell>
          <cell r="BT302">
            <v>0.39800000000000002</v>
          </cell>
          <cell r="BU302">
            <v>0.41699999999999998</v>
          </cell>
          <cell r="BV302">
            <v>0.17499999999999999</v>
          </cell>
          <cell r="BW302">
            <v>0.127</v>
          </cell>
          <cell r="BX302">
            <v>0.42099999999999999</v>
          </cell>
          <cell r="BY302">
            <v>6.6679999999999993</v>
          </cell>
          <cell r="CA302">
            <v>0.78100000000000003</v>
          </cell>
          <cell r="CB302">
            <v>0.80400000000000005</v>
          </cell>
          <cell r="CD302">
            <v>22.580000000000002</v>
          </cell>
          <cell r="CE302">
            <v>23.146999999999998</v>
          </cell>
          <cell r="CF302">
            <v>22.7</v>
          </cell>
          <cell r="CH302">
            <v>0.35</v>
          </cell>
          <cell r="CI302">
            <v>-10.71</v>
          </cell>
          <cell r="CQ302" t="str">
            <v>PriceTableXTXNGL</v>
          </cell>
        </row>
        <row r="303">
          <cell r="B303" t="str">
            <v>81-40-139T</v>
          </cell>
          <cell r="C303" t="str">
            <v>Total-GTH00200WS</v>
          </cell>
          <cell r="D303" t="str">
            <v>Mary's  Creek 5H</v>
          </cell>
          <cell r="E303">
            <v>12.224</v>
          </cell>
          <cell r="F303">
            <v>14.539</v>
          </cell>
          <cell r="G303">
            <v>5.6449999999999996</v>
          </cell>
          <cell r="H303">
            <v>6.3129999999999997</v>
          </cell>
          <cell r="K303">
            <v>17.869</v>
          </cell>
          <cell r="L303">
            <v>20.852</v>
          </cell>
          <cell r="N303">
            <v>17.869</v>
          </cell>
          <cell r="O303">
            <v>20.852</v>
          </cell>
          <cell r="R303">
            <v>2.6368</v>
          </cell>
          <cell r="S303">
            <v>0.73919999999999997</v>
          </cell>
          <cell r="T303">
            <v>0.20169999999999999</v>
          </cell>
          <cell r="U303">
            <v>0.14549999999999999</v>
          </cell>
          <cell r="V303">
            <v>7.2599999999999998E-2</v>
          </cell>
          <cell r="W303">
            <v>5.7700000000000001E-2</v>
          </cell>
          <cell r="X303">
            <v>0.20569999999999999</v>
          </cell>
          <cell r="Y303">
            <v>4.0591999999999997</v>
          </cell>
          <cell r="AB303">
            <v>47.116999999999997</v>
          </cell>
          <cell r="AC303">
            <v>13.209</v>
          </cell>
          <cell r="AD303">
            <v>3.6040000000000001</v>
          </cell>
          <cell r="AE303">
            <v>2.6</v>
          </cell>
          <cell r="AF303">
            <v>1.2969999999999999</v>
          </cell>
          <cell r="AG303">
            <v>1.0309999999999999</v>
          </cell>
          <cell r="AH303">
            <v>3.6760000000000002</v>
          </cell>
          <cell r="AI303">
            <v>72.533999999999992</v>
          </cell>
          <cell r="AL303">
            <v>37.173000000000002</v>
          </cell>
          <cell r="AM303">
            <v>14.202999999999999</v>
          </cell>
          <cell r="AN303">
            <v>3.5590000000000002</v>
          </cell>
          <cell r="AO303">
            <v>3.161</v>
          </cell>
          <cell r="AP303">
            <v>1.498</v>
          </cell>
          <cell r="AQ303">
            <v>1.236</v>
          </cell>
          <cell r="AR303">
            <v>3.3410000000000002</v>
          </cell>
          <cell r="AS303">
            <v>64.170999999999992</v>
          </cell>
          <cell r="AU303">
            <v>1</v>
          </cell>
          <cell r="AX303">
            <v>37.173000000000002</v>
          </cell>
          <cell r="AY303">
            <v>14.202999999999999</v>
          </cell>
          <cell r="AZ303">
            <v>3.5590000000000002</v>
          </cell>
          <cell r="BA303">
            <v>3.161</v>
          </cell>
          <cell r="BB303">
            <v>1.498</v>
          </cell>
          <cell r="BC303">
            <v>1.236</v>
          </cell>
          <cell r="BD303">
            <v>3.3410000000000002</v>
          </cell>
          <cell r="BE303">
            <v>64.170999999999992</v>
          </cell>
          <cell r="BH303">
            <v>1.3979999999999999</v>
          </cell>
          <cell r="BI303">
            <v>0.51800000000000002</v>
          </cell>
          <cell r="BJ303">
            <v>0.109</v>
          </cell>
          <cell r="BK303">
            <v>0.10100000000000001</v>
          </cell>
          <cell r="BL303">
            <v>4.1000000000000002E-2</v>
          </cell>
          <cell r="BM303">
            <v>3.4000000000000002E-2</v>
          </cell>
          <cell r="BN303">
            <v>8.2000000000000003E-2</v>
          </cell>
          <cell r="BO303">
            <v>2.2829999999999995</v>
          </cell>
          <cell r="BR303">
            <v>2.4660000000000002</v>
          </cell>
          <cell r="BS303">
            <v>1.3</v>
          </cell>
          <cell r="BT303">
            <v>0.35499999999999998</v>
          </cell>
          <cell r="BU303">
            <v>0.32800000000000001</v>
          </cell>
          <cell r="BV303">
            <v>0.17299999999999999</v>
          </cell>
          <cell r="BW303">
            <v>0.14199999999999999</v>
          </cell>
          <cell r="BX303">
            <v>0.38500000000000001</v>
          </cell>
          <cell r="BY303">
            <v>5.1490000000000009</v>
          </cell>
          <cell r="CA303">
            <v>0.54200000000000004</v>
          </cell>
          <cell r="CB303">
            <v>0.55800000000000005</v>
          </cell>
          <cell r="CD303">
            <v>15.145</v>
          </cell>
          <cell r="CE303">
            <v>15.526</v>
          </cell>
          <cell r="CF303">
            <v>15.226000000000001</v>
          </cell>
          <cell r="CH303">
            <v>0.35</v>
          </cell>
          <cell r="CI303">
            <v>-7.43</v>
          </cell>
          <cell r="CQ303" t="str">
            <v>PriceTableXTXNGL</v>
          </cell>
        </row>
        <row r="304">
          <cell r="B304" t="str">
            <v>81-40-140T</v>
          </cell>
          <cell r="C304" t="str">
            <v>Total-GTH00200WS</v>
          </cell>
          <cell r="D304" t="str">
            <v>Mary's  Creek 7H</v>
          </cell>
          <cell r="E304">
            <v>0</v>
          </cell>
          <cell r="F304">
            <v>0</v>
          </cell>
          <cell r="G304">
            <v>0</v>
          </cell>
          <cell r="H304">
            <v>0</v>
          </cell>
          <cell r="K304">
            <v>0</v>
          </cell>
          <cell r="L304">
            <v>0</v>
          </cell>
          <cell r="N304">
            <v>0</v>
          </cell>
          <cell r="O304">
            <v>0</v>
          </cell>
          <cell r="R304">
            <v>2.6735000000000002</v>
          </cell>
          <cell r="S304">
            <v>0.75590000000000002</v>
          </cell>
          <cell r="T304">
            <v>0.20419999999999999</v>
          </cell>
          <cell r="U304">
            <v>0.1507</v>
          </cell>
          <cell r="V304">
            <v>7.0300000000000001E-2</v>
          </cell>
          <cell r="W304">
            <v>5.5300000000000002E-2</v>
          </cell>
          <cell r="X304">
            <v>9.0700000000000003E-2</v>
          </cell>
          <cell r="Y304">
            <v>4.0006000000000004</v>
          </cell>
          <cell r="AB304">
            <v>0</v>
          </cell>
          <cell r="AC304">
            <v>0</v>
          </cell>
          <cell r="AD304">
            <v>0</v>
          </cell>
          <cell r="AE304">
            <v>0</v>
          </cell>
          <cell r="AF304">
            <v>0</v>
          </cell>
          <cell r="AG304">
            <v>0</v>
          </cell>
          <cell r="AH304">
            <v>0</v>
          </cell>
          <cell r="AI304">
            <v>0</v>
          </cell>
          <cell r="AL304">
            <v>0</v>
          </cell>
          <cell r="AM304">
            <v>0</v>
          </cell>
          <cell r="AN304">
            <v>0</v>
          </cell>
          <cell r="AO304">
            <v>0</v>
          </cell>
          <cell r="AP304">
            <v>0</v>
          </cell>
          <cell r="AQ304">
            <v>0</v>
          </cell>
          <cell r="AR304">
            <v>0</v>
          </cell>
          <cell r="AS304">
            <v>0</v>
          </cell>
          <cell r="AU304">
            <v>1</v>
          </cell>
          <cell r="AX304">
            <v>0</v>
          </cell>
          <cell r="AY304">
            <v>0</v>
          </cell>
          <cell r="AZ304">
            <v>0</v>
          </cell>
          <cell r="BA304">
            <v>0</v>
          </cell>
          <cell r="BB304">
            <v>0</v>
          </cell>
          <cell r="BC304">
            <v>0</v>
          </cell>
          <cell r="BD304">
            <v>0</v>
          </cell>
          <cell r="BE304">
            <v>0</v>
          </cell>
          <cell r="BH304">
            <v>0</v>
          </cell>
          <cell r="BI304">
            <v>0</v>
          </cell>
          <cell r="BJ304">
            <v>0</v>
          </cell>
          <cell r="BK304">
            <v>0</v>
          </cell>
          <cell r="BL304">
            <v>0</v>
          </cell>
          <cell r="BM304">
            <v>0</v>
          </cell>
          <cell r="BN304">
            <v>0</v>
          </cell>
          <cell r="BO304">
            <v>0</v>
          </cell>
          <cell r="BR304">
            <v>0</v>
          </cell>
          <cell r="BS304">
            <v>0</v>
          </cell>
          <cell r="BT304">
            <v>0</v>
          </cell>
          <cell r="BU304">
            <v>0</v>
          </cell>
          <cell r="BV304">
            <v>0</v>
          </cell>
          <cell r="BW304">
            <v>0</v>
          </cell>
          <cell r="BX304">
            <v>0</v>
          </cell>
          <cell r="BY304">
            <v>0</v>
          </cell>
          <cell r="CA304">
            <v>0</v>
          </cell>
          <cell r="CB304">
            <v>0</v>
          </cell>
          <cell r="CD304">
            <v>0</v>
          </cell>
          <cell r="CE304">
            <v>0</v>
          </cell>
          <cell r="CF304">
            <v>0</v>
          </cell>
          <cell r="CH304">
            <v>0.35</v>
          </cell>
          <cell r="CI304">
            <v>0</v>
          </cell>
          <cell r="CQ304" t="str">
            <v>PriceTableXTXNGL</v>
          </cell>
        </row>
        <row r="305">
          <cell r="B305" t="str">
            <v>81-40-141T</v>
          </cell>
          <cell r="C305" t="str">
            <v>Total-GTH00200WS</v>
          </cell>
          <cell r="D305" t="str">
            <v>Mary's Creek 8H</v>
          </cell>
          <cell r="E305">
            <v>10.375</v>
          </cell>
          <cell r="F305">
            <v>12.394</v>
          </cell>
          <cell r="G305">
            <v>4.7910000000000004</v>
          </cell>
          <cell r="H305">
            <v>5.3819999999999997</v>
          </cell>
          <cell r="K305">
            <v>15.166</v>
          </cell>
          <cell r="L305">
            <v>17.776</v>
          </cell>
          <cell r="N305">
            <v>15.166</v>
          </cell>
          <cell r="O305">
            <v>17.776</v>
          </cell>
          <cell r="R305">
            <v>2.6438000000000001</v>
          </cell>
          <cell r="S305">
            <v>0.74370000000000003</v>
          </cell>
          <cell r="T305">
            <v>0.20380000000000001</v>
          </cell>
          <cell r="U305">
            <v>0.14649999999999999</v>
          </cell>
          <cell r="V305">
            <v>7.3700000000000002E-2</v>
          </cell>
          <cell r="W305">
            <v>5.8599999999999999E-2</v>
          </cell>
          <cell r="X305">
            <v>0.21429999999999999</v>
          </cell>
          <cell r="Y305">
            <v>4.0843999999999996</v>
          </cell>
          <cell r="AB305">
            <v>40.095999999999997</v>
          </cell>
          <cell r="AC305">
            <v>11.279</v>
          </cell>
          <cell r="AD305">
            <v>3.0910000000000002</v>
          </cell>
          <cell r="AE305">
            <v>2.222</v>
          </cell>
          <cell r="AF305">
            <v>1.1180000000000001</v>
          </cell>
          <cell r="AG305">
            <v>0.88900000000000001</v>
          </cell>
          <cell r="AH305">
            <v>3.25</v>
          </cell>
          <cell r="AI305">
            <v>61.945000000000007</v>
          </cell>
          <cell r="AL305">
            <v>31.632999999999999</v>
          </cell>
          <cell r="AM305">
            <v>12.128</v>
          </cell>
          <cell r="AN305">
            <v>3.052</v>
          </cell>
          <cell r="AO305">
            <v>2.702</v>
          </cell>
          <cell r="AP305">
            <v>1.2909999999999999</v>
          </cell>
          <cell r="AQ305">
            <v>1.0660000000000001</v>
          </cell>
          <cell r="AR305">
            <v>2.9529999999999998</v>
          </cell>
          <cell r="AS305">
            <v>54.824999999999996</v>
          </cell>
          <cell r="AU305">
            <v>1</v>
          </cell>
          <cell r="AX305">
            <v>31.632999999999999</v>
          </cell>
          <cell r="AY305">
            <v>12.128</v>
          </cell>
          <cell r="AZ305">
            <v>3.052</v>
          </cell>
          <cell r="BA305">
            <v>2.702</v>
          </cell>
          <cell r="BB305">
            <v>1.2909999999999999</v>
          </cell>
          <cell r="BC305">
            <v>1.0660000000000001</v>
          </cell>
          <cell r="BD305">
            <v>2.9529999999999998</v>
          </cell>
          <cell r="BE305">
            <v>54.824999999999996</v>
          </cell>
          <cell r="BH305">
            <v>1.19</v>
          </cell>
          <cell r="BI305">
            <v>0.443</v>
          </cell>
          <cell r="BJ305">
            <v>9.4E-2</v>
          </cell>
          <cell r="BK305">
            <v>8.5999999999999993E-2</v>
          </cell>
          <cell r="BL305">
            <v>3.5999999999999997E-2</v>
          </cell>
          <cell r="BM305">
            <v>0.03</v>
          </cell>
          <cell r="BN305">
            <v>7.1999999999999995E-2</v>
          </cell>
          <cell r="BO305">
            <v>1.9510000000000003</v>
          </cell>
          <cell r="BR305">
            <v>2.0990000000000002</v>
          </cell>
          <cell r="BS305">
            <v>1.1100000000000001</v>
          </cell>
          <cell r="BT305">
            <v>0.30399999999999999</v>
          </cell>
          <cell r="BU305">
            <v>0.28000000000000003</v>
          </cell>
          <cell r="BV305">
            <v>0.14899999999999999</v>
          </cell>
          <cell r="BW305">
            <v>0.123</v>
          </cell>
          <cell r="BX305">
            <v>0.34</v>
          </cell>
          <cell r="BY305">
            <v>4.4050000000000002</v>
          </cell>
          <cell r="CA305">
            <v>0.46200000000000002</v>
          </cell>
          <cell r="CB305">
            <v>0.47499999999999998</v>
          </cell>
          <cell r="CD305">
            <v>12.895999999999999</v>
          </cell>
          <cell r="CE305">
            <v>13.22</v>
          </cell>
          <cell r="CF305">
            <v>12.965</v>
          </cell>
          <cell r="CH305">
            <v>0.35</v>
          </cell>
          <cell r="CI305">
            <v>-6.33</v>
          </cell>
          <cell r="CQ305" t="str">
            <v>PriceTableXTXNGL</v>
          </cell>
        </row>
        <row r="306">
          <cell r="B306" t="str">
            <v>81-40-144T</v>
          </cell>
          <cell r="C306" t="str">
            <v>Total-GTH00200WS</v>
          </cell>
          <cell r="D306" t="str">
            <v>Mary's Creek 6H</v>
          </cell>
          <cell r="E306">
            <v>45.142000000000003</v>
          </cell>
          <cell r="F306">
            <v>53.561999999999998</v>
          </cell>
          <cell r="G306">
            <v>20.847000000000001</v>
          </cell>
          <cell r="H306">
            <v>23.259</v>
          </cell>
          <cell r="K306">
            <v>65.989000000000004</v>
          </cell>
          <cell r="L306">
            <v>76.820999999999998</v>
          </cell>
          <cell r="N306">
            <v>65.989000000000004</v>
          </cell>
          <cell r="O306">
            <v>76.820999999999998</v>
          </cell>
          <cell r="R306">
            <v>2.6698</v>
          </cell>
          <cell r="S306">
            <v>0.73929999999999996</v>
          </cell>
          <cell r="T306">
            <v>0.1923</v>
          </cell>
          <cell r="U306">
            <v>0.1457</v>
          </cell>
          <cell r="V306">
            <v>6.54E-2</v>
          </cell>
          <cell r="W306">
            <v>4.9500000000000002E-2</v>
          </cell>
          <cell r="X306">
            <v>0.1948</v>
          </cell>
          <cell r="Y306">
            <v>4.0568</v>
          </cell>
          <cell r="AB306">
            <v>176.17699999999999</v>
          </cell>
          <cell r="AC306">
            <v>48.786000000000001</v>
          </cell>
          <cell r="AD306">
            <v>12.69</v>
          </cell>
          <cell r="AE306">
            <v>9.6150000000000002</v>
          </cell>
          <cell r="AF306">
            <v>4.3159999999999998</v>
          </cell>
          <cell r="AG306">
            <v>3.266</v>
          </cell>
          <cell r="AH306">
            <v>12.855</v>
          </cell>
          <cell r="AI306">
            <v>267.70499999999998</v>
          </cell>
          <cell r="AL306">
            <v>138.994</v>
          </cell>
          <cell r="AM306">
            <v>52.457000000000001</v>
          </cell>
          <cell r="AN306">
            <v>12.531000000000001</v>
          </cell>
          <cell r="AO306">
            <v>11.69</v>
          </cell>
          <cell r="AP306">
            <v>4.9850000000000003</v>
          </cell>
          <cell r="AQ306">
            <v>3.9159999999999999</v>
          </cell>
          <cell r="AR306">
            <v>11.682</v>
          </cell>
          <cell r="AS306">
            <v>236.255</v>
          </cell>
          <cell r="AU306">
            <v>1</v>
          </cell>
          <cell r="AX306">
            <v>138.994</v>
          </cell>
          <cell r="AY306">
            <v>52.457000000000001</v>
          </cell>
          <cell r="AZ306">
            <v>12.531000000000001</v>
          </cell>
          <cell r="BA306">
            <v>11.69</v>
          </cell>
          <cell r="BB306">
            <v>4.9850000000000003</v>
          </cell>
          <cell r="BC306">
            <v>3.9159999999999999</v>
          </cell>
          <cell r="BD306">
            <v>11.682</v>
          </cell>
          <cell r="BE306">
            <v>236.255</v>
          </cell>
          <cell r="BH306">
            <v>5.2270000000000003</v>
          </cell>
          <cell r="BI306">
            <v>1.915</v>
          </cell>
          <cell r="BJ306">
            <v>0.38500000000000001</v>
          </cell>
          <cell r="BK306">
            <v>0.373</v>
          </cell>
          <cell r="BL306">
            <v>0.13700000000000001</v>
          </cell>
          <cell r="BM306">
            <v>0.109</v>
          </cell>
          <cell r="BN306">
            <v>0.28599999999999998</v>
          </cell>
          <cell r="BO306">
            <v>8.4320000000000004</v>
          </cell>
          <cell r="BR306">
            <v>9.2210000000000001</v>
          </cell>
          <cell r="BS306">
            <v>4.8029999999999999</v>
          </cell>
          <cell r="BT306">
            <v>1.248</v>
          </cell>
          <cell r="BU306">
            <v>1.2130000000000001</v>
          </cell>
          <cell r="BV306">
            <v>0.57499999999999996</v>
          </cell>
          <cell r="BW306">
            <v>0.45100000000000001</v>
          </cell>
          <cell r="BX306">
            <v>1.347</v>
          </cell>
          <cell r="BY306">
            <v>18.858000000000001</v>
          </cell>
          <cell r="CA306">
            <v>1.9970000000000001</v>
          </cell>
          <cell r="CB306">
            <v>2.0550000000000002</v>
          </cell>
          <cell r="CD306">
            <v>55.907999999999994</v>
          </cell>
          <cell r="CE306">
            <v>57.313000000000002</v>
          </cell>
          <cell r="CF306">
            <v>56.206000000000003</v>
          </cell>
          <cell r="CH306">
            <v>0.35</v>
          </cell>
          <cell r="CI306">
            <v>-27.36</v>
          </cell>
          <cell r="CQ306" t="str">
            <v>PriceTableXTXNGL</v>
          </cell>
        </row>
        <row r="307">
          <cell r="B307" t="str">
            <v>81-40-179T</v>
          </cell>
          <cell r="C307" t="str">
            <v>Total-GTH00200WS</v>
          </cell>
          <cell r="D307" t="str">
            <v>Chesapeake Ward</v>
          </cell>
          <cell r="E307">
            <v>308.61900000000003</v>
          </cell>
          <cell r="F307">
            <v>356.67</v>
          </cell>
          <cell r="G307">
            <v>142.524</v>
          </cell>
          <cell r="H307">
            <v>154.88300000000001</v>
          </cell>
          <cell r="K307">
            <v>451.14300000000003</v>
          </cell>
          <cell r="L307">
            <v>511.553</v>
          </cell>
          <cell r="N307">
            <v>451.14300000000003</v>
          </cell>
          <cell r="O307">
            <v>511.553</v>
          </cell>
          <cell r="R307">
            <v>2.4958999999999998</v>
          </cell>
          <cell r="S307">
            <v>0.6552</v>
          </cell>
          <cell r="T307">
            <v>0.16589999999999999</v>
          </cell>
          <cell r="U307">
            <v>0.14449999999999999</v>
          </cell>
          <cell r="V307">
            <v>5.9799999999999999E-2</v>
          </cell>
          <cell r="W307">
            <v>4.0500000000000001E-2</v>
          </cell>
          <cell r="X307">
            <v>6.7100000000000007E-2</v>
          </cell>
          <cell r="Y307">
            <v>3.6288999999999998</v>
          </cell>
          <cell r="AB307">
            <v>1126.008</v>
          </cell>
          <cell r="AC307">
            <v>295.589</v>
          </cell>
          <cell r="AD307">
            <v>74.844999999999999</v>
          </cell>
          <cell r="AE307">
            <v>65.19</v>
          </cell>
          <cell r="AF307">
            <v>26.978000000000002</v>
          </cell>
          <cell r="AG307">
            <v>18.271000000000001</v>
          </cell>
          <cell r="AH307">
            <v>30.271999999999998</v>
          </cell>
          <cell r="AI307">
            <v>1637.153</v>
          </cell>
          <cell r="AL307">
            <v>888.35599999999999</v>
          </cell>
          <cell r="AM307">
            <v>317.82799999999997</v>
          </cell>
          <cell r="AN307">
            <v>73.906000000000006</v>
          </cell>
          <cell r="AO307">
            <v>79.259</v>
          </cell>
          <cell r="AP307">
            <v>31.157</v>
          </cell>
          <cell r="AQ307">
            <v>21.907</v>
          </cell>
          <cell r="AR307">
            <v>27.51</v>
          </cell>
          <cell r="AS307">
            <v>1439.9229999999998</v>
          </cell>
          <cell r="AU307">
            <v>1</v>
          </cell>
          <cell r="AX307">
            <v>888.35599999999999</v>
          </cell>
          <cell r="AY307">
            <v>317.82799999999997</v>
          </cell>
          <cell r="AZ307">
            <v>73.906000000000006</v>
          </cell>
          <cell r="BA307">
            <v>79.259</v>
          </cell>
          <cell r="BB307">
            <v>31.157</v>
          </cell>
          <cell r="BC307">
            <v>21.907</v>
          </cell>
          <cell r="BD307">
            <v>27.51</v>
          </cell>
          <cell r="BE307">
            <v>1439.9229999999998</v>
          </cell>
          <cell r="BH307">
            <v>33.406999999999996</v>
          </cell>
          <cell r="BI307">
            <v>11.602</v>
          </cell>
          <cell r="BJ307">
            <v>2.2709999999999999</v>
          </cell>
          <cell r="BK307">
            <v>2.528</v>
          </cell>
          <cell r="BL307">
            <v>0.85699999999999998</v>
          </cell>
          <cell r="BM307">
            <v>0.60799999999999998</v>
          </cell>
          <cell r="BN307">
            <v>0.67300000000000004</v>
          </cell>
          <cell r="BO307">
            <v>51.945999999999998</v>
          </cell>
          <cell r="BR307">
            <v>58.933999999999997</v>
          </cell>
          <cell r="BS307">
            <v>29.100999999999999</v>
          </cell>
          <cell r="BT307">
            <v>7.3630000000000004</v>
          </cell>
          <cell r="BU307">
            <v>8.2219999999999995</v>
          </cell>
          <cell r="BV307">
            <v>3.5910000000000002</v>
          </cell>
          <cell r="BW307">
            <v>2.5249999999999999</v>
          </cell>
          <cell r="BX307">
            <v>3.1709999999999998</v>
          </cell>
          <cell r="BY307">
            <v>112.907</v>
          </cell>
          <cell r="CA307">
            <v>13.297000000000001</v>
          </cell>
          <cell r="CB307">
            <v>13.682</v>
          </cell>
          <cell r="CD307">
            <v>384.964</v>
          </cell>
          <cell r="CE307">
            <v>394.637</v>
          </cell>
          <cell r="CF307">
            <v>387.01299999999998</v>
          </cell>
          <cell r="CH307">
            <v>0.35</v>
          </cell>
          <cell r="CI307">
            <v>-182.22</v>
          </cell>
          <cell r="CQ307" t="str">
            <v>PriceTableXTXNGL</v>
          </cell>
        </row>
        <row r="308">
          <cell r="B308" t="str">
            <v>81-40-226T</v>
          </cell>
          <cell r="C308" t="str">
            <v>Total-GTH00200WS</v>
          </cell>
          <cell r="D308" t="str">
            <v>Bosler</v>
          </cell>
          <cell r="E308">
            <v>60.606999999999999</v>
          </cell>
          <cell r="F308">
            <v>76.290999999999997</v>
          </cell>
          <cell r="G308">
            <v>27.989000000000001</v>
          </cell>
          <cell r="H308">
            <v>33.128999999999998</v>
          </cell>
          <cell r="K308">
            <v>88.596000000000004</v>
          </cell>
          <cell r="L308">
            <v>109.41999999999999</v>
          </cell>
          <cell r="N308">
            <v>88.596000000000004</v>
          </cell>
          <cell r="O308">
            <v>109.41999999999999</v>
          </cell>
          <cell r="R308">
            <v>3.121</v>
          </cell>
          <cell r="S308">
            <v>1.0507</v>
          </cell>
          <cell r="T308">
            <v>0.32579999999999998</v>
          </cell>
          <cell r="U308">
            <v>0.20330000000000001</v>
          </cell>
          <cell r="V308">
            <v>0.11409999999999999</v>
          </cell>
          <cell r="W308">
            <v>0.1055</v>
          </cell>
          <cell r="X308">
            <v>0.2984</v>
          </cell>
          <cell r="Y308">
            <v>5.2187999999999999</v>
          </cell>
          <cell r="AB308">
            <v>276.50799999999998</v>
          </cell>
          <cell r="AC308">
            <v>93.087999999999994</v>
          </cell>
          <cell r="AD308">
            <v>28.864999999999998</v>
          </cell>
          <cell r="AE308">
            <v>18.012</v>
          </cell>
          <cell r="AF308">
            <v>10.109</v>
          </cell>
          <cell r="AG308">
            <v>9.3469999999999995</v>
          </cell>
          <cell r="AH308">
            <v>26.437000000000001</v>
          </cell>
          <cell r="AI308">
            <v>462.36599999999999</v>
          </cell>
          <cell r="AL308">
            <v>218.149</v>
          </cell>
          <cell r="AM308">
            <v>100.092</v>
          </cell>
          <cell r="AN308">
            <v>28.503</v>
          </cell>
          <cell r="AO308">
            <v>21.899000000000001</v>
          </cell>
          <cell r="AP308">
            <v>11.675000000000001</v>
          </cell>
          <cell r="AQ308">
            <v>11.207000000000001</v>
          </cell>
          <cell r="AR308">
            <v>24.024999999999999</v>
          </cell>
          <cell r="AS308">
            <v>415.54999999999995</v>
          </cell>
          <cell r="AU308">
            <v>1</v>
          </cell>
          <cell r="AX308">
            <v>218.149</v>
          </cell>
          <cell r="AY308">
            <v>100.092</v>
          </cell>
          <cell r="AZ308">
            <v>28.503</v>
          </cell>
          <cell r="BA308">
            <v>21.899000000000001</v>
          </cell>
          <cell r="BB308">
            <v>11.675000000000001</v>
          </cell>
          <cell r="BC308">
            <v>11.207000000000001</v>
          </cell>
          <cell r="BD308">
            <v>24.024999999999999</v>
          </cell>
          <cell r="BE308">
            <v>415.54999999999995</v>
          </cell>
          <cell r="BH308">
            <v>8.2040000000000006</v>
          </cell>
          <cell r="BI308">
            <v>3.6539999999999999</v>
          </cell>
          <cell r="BJ308">
            <v>0.876</v>
          </cell>
          <cell r="BK308">
            <v>0.69899999999999995</v>
          </cell>
          <cell r="BL308">
            <v>0.32100000000000001</v>
          </cell>
          <cell r="BM308">
            <v>0.311</v>
          </cell>
          <cell r="BN308">
            <v>0.58799999999999997</v>
          </cell>
          <cell r="BO308">
            <v>14.652999999999999</v>
          </cell>
          <cell r="BR308">
            <v>14.472</v>
          </cell>
          <cell r="BS308">
            <v>9.1649999999999991</v>
          </cell>
          <cell r="BT308">
            <v>2.84</v>
          </cell>
          <cell r="BU308">
            <v>2.2719999999999998</v>
          </cell>
          <cell r="BV308">
            <v>1.3460000000000001</v>
          </cell>
          <cell r="BW308">
            <v>1.292</v>
          </cell>
          <cell r="BX308">
            <v>2.7690000000000001</v>
          </cell>
          <cell r="BY308">
            <v>34.155999999999999</v>
          </cell>
          <cell r="CA308">
            <v>2.8450000000000002</v>
          </cell>
          <cell r="CB308">
            <v>2.927</v>
          </cell>
          <cell r="CD308">
            <v>72.336999999999975</v>
          </cell>
          <cell r="CE308">
            <v>74.155000000000001</v>
          </cell>
          <cell r="CF308">
            <v>72.721999999999994</v>
          </cell>
          <cell r="CH308">
            <v>0.35</v>
          </cell>
          <cell r="CI308">
            <v>-38.979999999999997</v>
          </cell>
          <cell r="CQ308" t="str">
            <v>PriceTableXTXNGL</v>
          </cell>
        </row>
        <row r="309">
          <cell r="B309" t="str">
            <v>81-40-335T</v>
          </cell>
          <cell r="C309" t="str">
            <v>Total-GTH00200WS</v>
          </cell>
          <cell r="D309" t="str">
            <v>Benbrook #1</v>
          </cell>
          <cell r="E309">
            <v>35.603000000000002</v>
          </cell>
          <cell r="F309">
            <v>42.685000000000002</v>
          </cell>
          <cell r="G309">
            <v>16.442</v>
          </cell>
          <cell r="H309">
            <v>18.536000000000001</v>
          </cell>
          <cell r="K309">
            <v>52.045000000000002</v>
          </cell>
          <cell r="L309">
            <v>61.221000000000004</v>
          </cell>
          <cell r="N309">
            <v>52.045000000000002</v>
          </cell>
          <cell r="O309">
            <v>61.221000000000004</v>
          </cell>
          <cell r="R309">
            <v>2.5819000000000001</v>
          </cell>
          <cell r="S309">
            <v>0.83099999999999996</v>
          </cell>
          <cell r="T309">
            <v>0.24990000000000001</v>
          </cell>
          <cell r="U309">
            <v>0.17949999999999999</v>
          </cell>
          <cell r="V309">
            <v>9.5299999999999996E-2</v>
          </cell>
          <cell r="W309">
            <v>7.6999999999999999E-2</v>
          </cell>
          <cell r="X309">
            <v>0.2356</v>
          </cell>
          <cell r="Y309">
            <v>4.2502000000000004</v>
          </cell>
          <cell r="AB309">
            <v>134.375</v>
          </cell>
          <cell r="AC309">
            <v>43.249000000000002</v>
          </cell>
          <cell r="AD309">
            <v>13.006</v>
          </cell>
          <cell r="AE309">
            <v>9.3420000000000005</v>
          </cell>
          <cell r="AF309">
            <v>4.96</v>
          </cell>
          <cell r="AG309">
            <v>4.0069999999999997</v>
          </cell>
          <cell r="AH309">
            <v>12.262</v>
          </cell>
          <cell r="AI309">
            <v>221.20100000000002</v>
          </cell>
          <cell r="AL309">
            <v>106.014</v>
          </cell>
          <cell r="AM309">
            <v>46.503</v>
          </cell>
          <cell r="AN309">
            <v>12.843</v>
          </cell>
          <cell r="AO309">
            <v>11.358000000000001</v>
          </cell>
          <cell r="AP309">
            <v>5.7279999999999998</v>
          </cell>
          <cell r="AQ309">
            <v>4.8040000000000003</v>
          </cell>
          <cell r="AR309">
            <v>11.143000000000001</v>
          </cell>
          <cell r="AS309">
            <v>198.393</v>
          </cell>
          <cell r="AU309">
            <v>1</v>
          </cell>
          <cell r="AX309">
            <v>106.014</v>
          </cell>
          <cell r="AY309">
            <v>46.503</v>
          </cell>
          <cell r="AZ309">
            <v>12.843</v>
          </cell>
          <cell r="BA309">
            <v>11.358000000000001</v>
          </cell>
          <cell r="BB309">
            <v>5.7279999999999998</v>
          </cell>
          <cell r="BC309">
            <v>4.8040000000000003</v>
          </cell>
          <cell r="BD309">
            <v>11.143000000000001</v>
          </cell>
          <cell r="BE309">
            <v>198.393</v>
          </cell>
          <cell r="BH309">
            <v>3.9870000000000001</v>
          </cell>
          <cell r="BI309">
            <v>1.698</v>
          </cell>
          <cell r="BJ309">
            <v>0.39500000000000002</v>
          </cell>
          <cell r="BK309">
            <v>0.36199999999999999</v>
          </cell>
          <cell r="BL309">
            <v>0.158</v>
          </cell>
          <cell r="BM309">
            <v>0.13300000000000001</v>
          </cell>
          <cell r="BN309">
            <v>0.27300000000000002</v>
          </cell>
          <cell r="BO309">
            <v>7.0060000000000002</v>
          </cell>
          <cell r="BR309">
            <v>7.0330000000000004</v>
          </cell>
          <cell r="BS309">
            <v>4.258</v>
          </cell>
          <cell r="BT309">
            <v>1.28</v>
          </cell>
          <cell r="BU309">
            <v>1.1779999999999999</v>
          </cell>
          <cell r="BV309">
            <v>0.66</v>
          </cell>
          <cell r="BW309">
            <v>0.55400000000000005</v>
          </cell>
          <cell r="BX309">
            <v>1.284</v>
          </cell>
          <cell r="BY309">
            <v>16.247</v>
          </cell>
          <cell r="CA309">
            <v>1.591</v>
          </cell>
          <cell r="CB309">
            <v>1.637</v>
          </cell>
          <cell r="CD309">
            <v>43.337000000000003</v>
          </cell>
          <cell r="CE309">
            <v>44.426000000000002</v>
          </cell>
          <cell r="CF309">
            <v>43.567999999999998</v>
          </cell>
          <cell r="CH309">
            <v>0.35</v>
          </cell>
          <cell r="CI309">
            <v>-21.81</v>
          </cell>
          <cell r="CQ309" t="str">
            <v>PriceTableXTXNGL</v>
          </cell>
        </row>
        <row r="312">
          <cell r="B312" t="str">
            <v>72-40-171</v>
          </cell>
          <cell r="C312" t="str">
            <v>Vantage-PUR01308</v>
          </cell>
          <cell r="D312" t="str">
            <v>Lloyd #1</v>
          </cell>
          <cell r="E312">
            <v>172.285</v>
          </cell>
          <cell r="F312">
            <v>200.119</v>
          </cell>
          <cell r="G312">
            <v>79.563999999999993</v>
          </cell>
          <cell r="H312">
            <v>86.900999999999996</v>
          </cell>
          <cell r="K312">
            <v>251.84899999999999</v>
          </cell>
          <cell r="L312">
            <v>287.02</v>
          </cell>
          <cell r="N312">
            <v>251.84899999999999</v>
          </cell>
          <cell r="O312">
            <v>287.02</v>
          </cell>
          <cell r="R312">
            <v>2.4321000000000002</v>
          </cell>
          <cell r="S312">
            <v>0.62629999999999997</v>
          </cell>
          <cell r="T312">
            <v>0.14410000000000001</v>
          </cell>
          <cell r="U312">
            <v>0.1545</v>
          </cell>
          <cell r="V312">
            <v>5.5500000000000001E-2</v>
          </cell>
          <cell r="W312">
            <v>3.8800000000000001E-2</v>
          </cell>
          <cell r="X312">
            <v>8.2699999999999996E-2</v>
          </cell>
          <cell r="Y312">
            <v>3.5339999999999998</v>
          </cell>
          <cell r="AB312">
            <v>612.52200000000005</v>
          </cell>
          <cell r="AC312">
            <v>157.733</v>
          </cell>
          <cell r="AD312">
            <v>36.290999999999997</v>
          </cell>
          <cell r="AE312">
            <v>38.911000000000001</v>
          </cell>
          <cell r="AF312">
            <v>13.978</v>
          </cell>
          <cell r="AG312">
            <v>9.7720000000000002</v>
          </cell>
          <cell r="AH312">
            <v>20.827999999999999</v>
          </cell>
          <cell r="AI312">
            <v>890.03500000000008</v>
          </cell>
          <cell r="AL312">
            <v>483.245</v>
          </cell>
          <cell r="AM312">
            <v>169.6</v>
          </cell>
          <cell r="AN312">
            <v>35.835999999999999</v>
          </cell>
          <cell r="AO312">
            <v>47.308</v>
          </cell>
          <cell r="AP312">
            <v>16.143000000000001</v>
          </cell>
          <cell r="AQ312">
            <v>11.717000000000001</v>
          </cell>
          <cell r="AR312">
            <v>18.928000000000001</v>
          </cell>
          <cell r="AS312">
            <v>782.77700000000004</v>
          </cell>
          <cell r="AU312">
            <v>0.95</v>
          </cell>
          <cell r="AX312">
            <v>459.08300000000003</v>
          </cell>
          <cell r="AY312">
            <v>161.12</v>
          </cell>
          <cell r="AZ312">
            <v>34.043999999999997</v>
          </cell>
          <cell r="BA312">
            <v>44.942999999999998</v>
          </cell>
          <cell r="BB312">
            <v>15.336</v>
          </cell>
          <cell r="BC312">
            <v>11.131</v>
          </cell>
          <cell r="BD312">
            <v>17.981999999999999</v>
          </cell>
          <cell r="BE312">
            <v>743.6389999999999</v>
          </cell>
          <cell r="BH312">
            <v>18.172999999999998</v>
          </cell>
          <cell r="BI312">
            <v>6.1909999999999998</v>
          </cell>
          <cell r="BJ312">
            <v>1.101</v>
          </cell>
          <cell r="BK312">
            <v>1.5089999999999999</v>
          </cell>
          <cell r="BL312">
            <v>0.44400000000000001</v>
          </cell>
          <cell r="BM312">
            <v>0.32500000000000001</v>
          </cell>
          <cell r="BN312">
            <v>0.46300000000000002</v>
          </cell>
          <cell r="BO312">
            <v>28.205999999999996</v>
          </cell>
          <cell r="BR312">
            <v>32.058</v>
          </cell>
          <cell r="BS312">
            <v>15.529</v>
          </cell>
          <cell r="BT312">
            <v>3.57</v>
          </cell>
          <cell r="BU312">
            <v>4.9080000000000004</v>
          </cell>
          <cell r="BV312">
            <v>1.861</v>
          </cell>
          <cell r="BW312">
            <v>1.351</v>
          </cell>
          <cell r="BX312">
            <v>2.1819999999999999</v>
          </cell>
          <cell r="BY312">
            <v>61.459000000000003</v>
          </cell>
          <cell r="CA312">
            <v>7.4610000000000003</v>
          </cell>
          <cell r="CB312">
            <v>7.6769999999999996</v>
          </cell>
          <cell r="CD312">
            <v>217.88399999999999</v>
          </cell>
          <cell r="CE312">
            <v>223.35900000000001</v>
          </cell>
          <cell r="CF312">
            <v>219.04400000000001</v>
          </cell>
          <cell r="CH312">
            <v>0.35</v>
          </cell>
          <cell r="CI312">
            <v>-100.46</v>
          </cell>
          <cell r="CQ312" t="str">
            <v>PriceTableXTXNGL</v>
          </cell>
        </row>
        <row r="313">
          <cell r="B313" t="str">
            <v>72-40-184</v>
          </cell>
          <cell r="C313" t="str">
            <v>Vantage-PUR01308</v>
          </cell>
          <cell r="D313" t="str">
            <v>Boling 1</v>
          </cell>
          <cell r="E313">
            <v>263.23</v>
          </cell>
          <cell r="F313">
            <v>301.73899999999998</v>
          </cell>
          <cell r="G313">
            <v>121.563</v>
          </cell>
          <cell r="H313">
            <v>131.029</v>
          </cell>
          <cell r="K313">
            <v>384.79300000000001</v>
          </cell>
          <cell r="L313">
            <v>432.76799999999997</v>
          </cell>
          <cell r="N313">
            <v>384.79300000000001</v>
          </cell>
          <cell r="O313">
            <v>432.76799999999997</v>
          </cell>
          <cell r="R313">
            <v>2.3031000000000001</v>
          </cell>
          <cell r="S313">
            <v>0.56899999999999995</v>
          </cell>
          <cell r="T313">
            <v>0.13650000000000001</v>
          </cell>
          <cell r="U313">
            <v>0.13519999999999999</v>
          </cell>
          <cell r="V313">
            <v>4.9000000000000002E-2</v>
          </cell>
          <cell r="W313">
            <v>3.2399999999999998E-2</v>
          </cell>
          <cell r="X313">
            <v>6.2399999999999997E-2</v>
          </cell>
          <cell r="Y313">
            <v>3.2875999999999999</v>
          </cell>
          <cell r="AB313">
            <v>886.21699999999998</v>
          </cell>
          <cell r="AC313">
            <v>218.947</v>
          </cell>
          <cell r="AD313">
            <v>52.524000000000001</v>
          </cell>
          <cell r="AE313">
            <v>52.024000000000001</v>
          </cell>
          <cell r="AF313">
            <v>18.855</v>
          </cell>
          <cell r="AG313">
            <v>12.467000000000001</v>
          </cell>
          <cell r="AH313">
            <v>24.010999999999999</v>
          </cell>
          <cell r="AI313">
            <v>1265.0450000000001</v>
          </cell>
          <cell r="AL313">
            <v>699.17499999999995</v>
          </cell>
          <cell r="AM313">
            <v>235.42</v>
          </cell>
          <cell r="AN313">
            <v>51.865000000000002</v>
          </cell>
          <cell r="AO313">
            <v>63.250999999999998</v>
          </cell>
          <cell r="AP313">
            <v>21.776</v>
          </cell>
          <cell r="AQ313">
            <v>14.948</v>
          </cell>
          <cell r="AR313">
            <v>21.82</v>
          </cell>
          <cell r="AS313">
            <v>1108.2550000000001</v>
          </cell>
          <cell r="AU313">
            <v>0.95</v>
          </cell>
          <cell r="AX313">
            <v>664.21600000000001</v>
          </cell>
          <cell r="AY313">
            <v>223.649</v>
          </cell>
          <cell r="AZ313">
            <v>49.271999999999998</v>
          </cell>
          <cell r="BA313">
            <v>60.088000000000001</v>
          </cell>
          <cell r="BB313">
            <v>20.687000000000001</v>
          </cell>
          <cell r="BC313">
            <v>14.201000000000001</v>
          </cell>
          <cell r="BD313">
            <v>20.728999999999999</v>
          </cell>
          <cell r="BE313">
            <v>1052.8420000000001</v>
          </cell>
          <cell r="BH313">
            <v>26.292999999999999</v>
          </cell>
          <cell r="BI313">
            <v>8.5939999999999994</v>
          </cell>
          <cell r="BJ313">
            <v>1.5940000000000001</v>
          </cell>
          <cell r="BK313">
            <v>2.0179999999999998</v>
          </cell>
          <cell r="BL313">
            <v>0.59899999999999998</v>
          </cell>
          <cell r="BM313">
            <v>0.41499999999999998</v>
          </cell>
          <cell r="BN313">
            <v>0.53400000000000003</v>
          </cell>
          <cell r="BO313">
            <v>40.046999999999997</v>
          </cell>
          <cell r="BR313">
            <v>46.383000000000003</v>
          </cell>
          <cell r="BS313">
            <v>21.556000000000001</v>
          </cell>
          <cell r="BT313">
            <v>5.1669999999999998</v>
          </cell>
          <cell r="BU313">
            <v>6.5620000000000003</v>
          </cell>
          <cell r="BV313">
            <v>2.5099999999999998</v>
          </cell>
          <cell r="BW313">
            <v>1.7230000000000001</v>
          </cell>
          <cell r="BX313">
            <v>2.5150000000000001</v>
          </cell>
          <cell r="BY313">
            <v>86.416000000000011</v>
          </cell>
          <cell r="CA313">
            <v>11.249000000000001</v>
          </cell>
          <cell r="CB313">
            <v>11.574999999999999</v>
          </cell>
          <cell r="CD313">
            <v>334.77699999999999</v>
          </cell>
          <cell r="CE313">
            <v>343.18900000000002</v>
          </cell>
          <cell r="CF313">
            <v>336.55900000000003</v>
          </cell>
          <cell r="CH313">
            <v>0.35</v>
          </cell>
          <cell r="CI313">
            <v>-151.47</v>
          </cell>
          <cell r="CQ313" t="str">
            <v>PriceTableXTXNGL</v>
          </cell>
        </row>
        <row r="314">
          <cell r="B314" t="str">
            <v>72-40-185</v>
          </cell>
          <cell r="C314" t="str">
            <v>Vantage-PUR01308</v>
          </cell>
          <cell r="D314" t="str">
            <v>Boling 2</v>
          </cell>
          <cell r="E314">
            <v>0</v>
          </cell>
          <cell r="F314">
            <v>0</v>
          </cell>
          <cell r="G314">
            <v>0</v>
          </cell>
          <cell r="H314">
            <v>0</v>
          </cell>
          <cell r="K314">
            <v>0</v>
          </cell>
          <cell r="L314">
            <v>0</v>
          </cell>
          <cell r="N314">
            <v>0</v>
          </cell>
          <cell r="O314">
            <v>0</v>
          </cell>
          <cell r="R314">
            <v>2.2101000000000002</v>
          </cell>
          <cell r="S314">
            <v>0.53039999999999998</v>
          </cell>
          <cell r="T314">
            <v>0.1222</v>
          </cell>
          <cell r="U314">
            <v>0.1226</v>
          </cell>
          <cell r="V314">
            <v>4.5699999999999998E-2</v>
          </cell>
          <cell r="W314">
            <v>2.9899999999999999E-2</v>
          </cell>
          <cell r="X314">
            <v>0.2324</v>
          </cell>
          <cell r="Y314">
            <v>3.2932999999999999</v>
          </cell>
          <cell r="AB314">
            <v>0</v>
          </cell>
          <cell r="AC314">
            <v>0</v>
          </cell>
          <cell r="AD314">
            <v>0</v>
          </cell>
          <cell r="AE314">
            <v>0</v>
          </cell>
          <cell r="AF314">
            <v>0</v>
          </cell>
          <cell r="AG314">
            <v>0</v>
          </cell>
          <cell r="AH314">
            <v>0</v>
          </cell>
          <cell r="AI314">
            <v>0</v>
          </cell>
          <cell r="AL314">
            <v>0</v>
          </cell>
          <cell r="AM314">
            <v>0</v>
          </cell>
          <cell r="AN314">
            <v>0</v>
          </cell>
          <cell r="AO314">
            <v>0</v>
          </cell>
          <cell r="AP314">
            <v>0</v>
          </cell>
          <cell r="AQ314">
            <v>0</v>
          </cell>
          <cell r="AR314">
            <v>0</v>
          </cell>
          <cell r="AS314">
            <v>0</v>
          </cell>
          <cell r="AU314">
            <v>0.95</v>
          </cell>
          <cell r="AX314">
            <v>0</v>
          </cell>
          <cell r="AY314">
            <v>0</v>
          </cell>
          <cell r="AZ314">
            <v>0</v>
          </cell>
          <cell r="BA314">
            <v>0</v>
          </cell>
          <cell r="BB314">
            <v>0</v>
          </cell>
          <cell r="BC314">
            <v>0</v>
          </cell>
          <cell r="BD314">
            <v>0</v>
          </cell>
          <cell r="BE314">
            <v>0</v>
          </cell>
          <cell r="BH314">
            <v>0</v>
          </cell>
          <cell r="BI314">
            <v>0</v>
          </cell>
          <cell r="BJ314">
            <v>0</v>
          </cell>
          <cell r="BK314">
            <v>0</v>
          </cell>
          <cell r="BL314">
            <v>0</v>
          </cell>
          <cell r="BM314">
            <v>0</v>
          </cell>
          <cell r="BN314">
            <v>0</v>
          </cell>
          <cell r="BO314">
            <v>0</v>
          </cell>
          <cell r="BR314">
            <v>0</v>
          </cell>
          <cell r="BS314">
            <v>0</v>
          </cell>
          <cell r="BT314">
            <v>0</v>
          </cell>
          <cell r="BU314">
            <v>0</v>
          </cell>
          <cell r="BV314">
            <v>0</v>
          </cell>
          <cell r="BW314">
            <v>0</v>
          </cell>
          <cell r="BX314">
            <v>0</v>
          </cell>
          <cell r="BY314">
            <v>0</v>
          </cell>
          <cell r="CA314">
            <v>0</v>
          </cell>
          <cell r="CB314">
            <v>0</v>
          </cell>
          <cell r="CD314">
            <v>0</v>
          </cell>
          <cell r="CE314">
            <v>0</v>
          </cell>
          <cell r="CF314">
            <v>0</v>
          </cell>
          <cell r="CH314">
            <v>0.35</v>
          </cell>
          <cell r="CI314">
            <v>0</v>
          </cell>
          <cell r="CQ314" t="str">
            <v>PriceTableXTXNGL</v>
          </cell>
        </row>
        <row r="317">
          <cell r="B317" t="str">
            <v>72-10-172</v>
          </cell>
          <cell r="C317" t="str">
            <v>XTO-GTH00191</v>
          </cell>
          <cell r="D317" t="str">
            <v>Quincy CDP</v>
          </cell>
          <cell r="E317">
            <v>1162.712</v>
          </cell>
          <cell r="F317">
            <v>1400.298</v>
          </cell>
          <cell r="G317">
            <v>536.95500000000004</v>
          </cell>
          <cell r="H317">
            <v>608.07500000000005</v>
          </cell>
          <cell r="K317">
            <v>1699.6669999999999</v>
          </cell>
          <cell r="L317">
            <v>2008.373</v>
          </cell>
          <cell r="N317">
            <v>1699.6669999999999</v>
          </cell>
          <cell r="O317">
            <v>2008.373</v>
          </cell>
          <cell r="R317">
            <v>2.7483</v>
          </cell>
          <cell r="S317">
            <v>0.83689999999999998</v>
          </cell>
          <cell r="T317">
            <v>0.1915</v>
          </cell>
          <cell r="U317">
            <v>0.2394</v>
          </cell>
          <cell r="V317">
            <v>8.8300000000000003E-2</v>
          </cell>
          <cell r="W317">
            <v>7.2400000000000006E-2</v>
          </cell>
          <cell r="X317">
            <v>0.1431</v>
          </cell>
          <cell r="Y317">
            <v>4.3198999999999996</v>
          </cell>
          <cell r="AB317">
            <v>4671.1949999999997</v>
          </cell>
          <cell r="AC317">
            <v>1422.451</v>
          </cell>
          <cell r="AD317">
            <v>325.48599999999999</v>
          </cell>
          <cell r="AE317">
            <v>406.9</v>
          </cell>
          <cell r="AF317">
            <v>150.08099999999999</v>
          </cell>
          <cell r="AG317">
            <v>123.056</v>
          </cell>
          <cell r="AH317">
            <v>243.22200000000001</v>
          </cell>
          <cell r="AI317">
            <v>7342.3909999999987</v>
          </cell>
          <cell r="AL317">
            <v>3685.306</v>
          </cell>
          <cell r="AM317">
            <v>1529.473</v>
          </cell>
          <cell r="AN317">
            <v>321.404</v>
          </cell>
          <cell r="AO317">
            <v>494.714</v>
          </cell>
          <cell r="AP317">
            <v>173.33199999999999</v>
          </cell>
          <cell r="AQ317">
            <v>147.54400000000001</v>
          </cell>
          <cell r="AR317">
            <v>221.03</v>
          </cell>
          <cell r="AS317">
            <v>6572.8030000000008</v>
          </cell>
          <cell r="AU317">
            <v>1</v>
          </cell>
          <cell r="AX317">
            <v>3685.306</v>
          </cell>
          <cell r="AY317">
            <v>1529.473</v>
          </cell>
          <cell r="AZ317">
            <v>321.404</v>
          </cell>
          <cell r="BA317">
            <v>494.714</v>
          </cell>
          <cell r="BB317">
            <v>173.33199999999999</v>
          </cell>
          <cell r="BC317">
            <v>147.54400000000001</v>
          </cell>
          <cell r="BD317">
            <v>221.03</v>
          </cell>
          <cell r="BE317">
            <v>6572.8030000000008</v>
          </cell>
          <cell r="BH317">
            <v>138.589</v>
          </cell>
          <cell r="BI317">
            <v>55.834000000000003</v>
          </cell>
          <cell r="BJ317">
            <v>9.8780000000000001</v>
          </cell>
          <cell r="BK317">
            <v>15.782</v>
          </cell>
          <cell r="BL317">
            <v>4.7670000000000003</v>
          </cell>
          <cell r="BM317">
            <v>4.0940000000000003</v>
          </cell>
          <cell r="BN317">
            <v>5.4059999999999997</v>
          </cell>
          <cell r="BO317">
            <v>234.35</v>
          </cell>
          <cell r="BR317">
            <v>244.483</v>
          </cell>
          <cell r="BS317">
            <v>140.04300000000001</v>
          </cell>
          <cell r="BT317">
            <v>32.021000000000001</v>
          </cell>
          <cell r="BU317">
            <v>51.322000000000003</v>
          </cell>
          <cell r="BV317">
            <v>19.978999999999999</v>
          </cell>
          <cell r="BW317">
            <v>17.007000000000001</v>
          </cell>
          <cell r="BX317">
            <v>25.477</v>
          </cell>
          <cell r="BY317">
            <v>530.33199999999999</v>
          </cell>
          <cell r="CA317">
            <v>52.206000000000003</v>
          </cell>
          <cell r="CB317">
            <v>53.718000000000004</v>
          </cell>
          <cell r="CD317">
            <v>1424.3230000000001</v>
          </cell>
          <cell r="CE317">
            <v>1460.1120000000001</v>
          </cell>
          <cell r="CF317">
            <v>1431.904</v>
          </cell>
          <cell r="CH317">
            <v>0.3</v>
          </cell>
          <cell r="CI317">
            <v>-602.51</v>
          </cell>
          <cell r="CQ317" t="str">
            <v>PriceTableXTXNGL</v>
          </cell>
        </row>
        <row r="318">
          <cell r="B318" t="str">
            <v>72-40-159</v>
          </cell>
          <cell r="C318" t="str">
            <v>XTO-GTH00191</v>
          </cell>
          <cell r="D318" t="str">
            <v>Cotten 1</v>
          </cell>
          <cell r="E318">
            <v>19.809000000000001</v>
          </cell>
          <cell r="F318">
            <v>23.192</v>
          </cell>
          <cell r="G318">
            <v>9.1479999999999997</v>
          </cell>
          <cell r="H318">
            <v>10.071</v>
          </cell>
          <cell r="K318">
            <v>28.957000000000001</v>
          </cell>
          <cell r="L318">
            <v>33.262999999999998</v>
          </cell>
          <cell r="N318">
            <v>28.957000000000001</v>
          </cell>
          <cell r="O318">
            <v>33.262999999999998</v>
          </cell>
          <cell r="R318">
            <v>2.3111000000000002</v>
          </cell>
          <cell r="S318">
            <v>0.64749999999999996</v>
          </cell>
          <cell r="T318">
            <v>0.16389999999999999</v>
          </cell>
          <cell r="U318">
            <v>0.18329999999999999</v>
          </cell>
          <cell r="V318">
            <v>7.5600000000000001E-2</v>
          </cell>
          <cell r="W318">
            <v>5.5800000000000002E-2</v>
          </cell>
          <cell r="X318">
            <v>0.1431</v>
          </cell>
          <cell r="Y318">
            <v>3.5802999999999998</v>
          </cell>
          <cell r="AB318">
            <v>66.923000000000002</v>
          </cell>
          <cell r="AC318">
            <v>18.75</v>
          </cell>
          <cell r="AD318">
            <v>4.7460000000000004</v>
          </cell>
          <cell r="AE318">
            <v>5.3079999999999998</v>
          </cell>
          <cell r="AF318">
            <v>2.1890000000000001</v>
          </cell>
          <cell r="AG318">
            <v>1.6160000000000001</v>
          </cell>
          <cell r="AH318">
            <v>4.1440000000000001</v>
          </cell>
          <cell r="AI318">
            <v>103.676</v>
          </cell>
          <cell r="AL318">
            <v>52.798000000000002</v>
          </cell>
          <cell r="AM318">
            <v>20.161000000000001</v>
          </cell>
          <cell r="AN318">
            <v>4.6859999999999999</v>
          </cell>
          <cell r="AO318">
            <v>6.4539999999999997</v>
          </cell>
          <cell r="AP318">
            <v>2.528</v>
          </cell>
          <cell r="AQ318">
            <v>1.9379999999999999</v>
          </cell>
          <cell r="AR318">
            <v>3.766</v>
          </cell>
          <cell r="AS318">
            <v>92.331000000000017</v>
          </cell>
          <cell r="AU318">
            <v>1</v>
          </cell>
          <cell r="AX318">
            <v>52.798000000000002</v>
          </cell>
          <cell r="AY318">
            <v>20.161000000000001</v>
          </cell>
          <cell r="AZ318">
            <v>4.6859999999999999</v>
          </cell>
          <cell r="BA318">
            <v>6.4539999999999997</v>
          </cell>
          <cell r="BB318">
            <v>2.528</v>
          </cell>
          <cell r="BC318">
            <v>1.9379999999999999</v>
          </cell>
          <cell r="BD318">
            <v>3.766</v>
          </cell>
          <cell r="BE318">
            <v>92.331000000000017</v>
          </cell>
          <cell r="BH318">
            <v>1.986</v>
          </cell>
          <cell r="BI318">
            <v>0.73599999999999999</v>
          </cell>
          <cell r="BJ318">
            <v>0.14399999999999999</v>
          </cell>
          <cell r="BK318">
            <v>0.20599999999999999</v>
          </cell>
          <cell r="BL318">
            <v>7.0000000000000007E-2</v>
          </cell>
          <cell r="BM318">
            <v>5.3999999999999999E-2</v>
          </cell>
          <cell r="BN318">
            <v>9.1999999999999998E-2</v>
          </cell>
          <cell r="BO318">
            <v>3.2879999999999998</v>
          </cell>
          <cell r="BR318">
            <v>3.5030000000000001</v>
          </cell>
          <cell r="BS318">
            <v>1.8460000000000001</v>
          </cell>
          <cell r="BT318">
            <v>0.46700000000000003</v>
          </cell>
          <cell r="BU318">
            <v>0.67</v>
          </cell>
          <cell r="BV318">
            <v>0.29099999999999998</v>
          </cell>
          <cell r="BW318">
            <v>0.223</v>
          </cell>
          <cell r="BX318">
            <v>0.434</v>
          </cell>
          <cell r="BY318">
            <v>7.4340000000000002</v>
          </cell>
          <cell r="CA318">
            <v>0.86499999999999999</v>
          </cell>
          <cell r="CB318">
            <v>0.89</v>
          </cell>
          <cell r="CD318">
            <v>24.938999999999997</v>
          </cell>
          <cell r="CE318">
            <v>25.565999999999999</v>
          </cell>
          <cell r="CF318">
            <v>25.071999999999999</v>
          </cell>
          <cell r="CH318">
            <v>0.3</v>
          </cell>
          <cell r="CI318">
            <v>-9.98</v>
          </cell>
          <cell r="CQ318" t="str">
            <v>PriceTableXTXNGL</v>
          </cell>
        </row>
        <row r="319">
          <cell r="B319" t="str">
            <v>81-40-228</v>
          </cell>
          <cell r="C319" t="str">
            <v>XTO-GTH00191WS</v>
          </cell>
          <cell r="D319" t="str">
            <v>Mary's Creek</v>
          </cell>
          <cell r="E319">
            <v>165.316</v>
          </cell>
          <cell r="F319">
            <v>189.28800000000001</v>
          </cell>
          <cell r="G319">
            <v>76.344999999999999</v>
          </cell>
          <cell r="H319">
            <v>82.197999999999993</v>
          </cell>
          <cell r="K319">
            <v>241.661</v>
          </cell>
          <cell r="L319">
            <v>271.48599999999999</v>
          </cell>
          <cell r="N319">
            <v>241.661</v>
          </cell>
          <cell r="O319">
            <v>271.48599999999999</v>
          </cell>
          <cell r="R319">
            <v>2.3919000000000001</v>
          </cell>
          <cell r="S319">
            <v>0.5756</v>
          </cell>
          <cell r="T319">
            <v>0.13600000000000001</v>
          </cell>
          <cell r="U319">
            <v>0.1111</v>
          </cell>
          <cell r="V319">
            <v>4.5400000000000003E-2</v>
          </cell>
          <cell r="W319">
            <v>3.2599999999999997E-2</v>
          </cell>
          <cell r="X319">
            <v>5.4300000000000001E-2</v>
          </cell>
          <cell r="Y319">
            <v>3.3469000000000002</v>
          </cell>
          <cell r="AB319">
            <v>578.029</v>
          </cell>
          <cell r="AC319">
            <v>139.1</v>
          </cell>
          <cell r="AD319">
            <v>32.866</v>
          </cell>
          <cell r="AE319">
            <v>26.849</v>
          </cell>
          <cell r="AF319">
            <v>10.971</v>
          </cell>
          <cell r="AG319">
            <v>7.8780000000000001</v>
          </cell>
          <cell r="AH319">
            <v>13.122</v>
          </cell>
          <cell r="AI319">
            <v>808.81500000000005</v>
          </cell>
          <cell r="AL319">
            <v>456.03199999999998</v>
          </cell>
          <cell r="AM319">
            <v>149.566</v>
          </cell>
          <cell r="AN319">
            <v>32.454000000000001</v>
          </cell>
          <cell r="AO319">
            <v>32.643000000000001</v>
          </cell>
          <cell r="AP319">
            <v>12.670999999999999</v>
          </cell>
          <cell r="AQ319">
            <v>9.4459999999999997</v>
          </cell>
          <cell r="AR319">
            <v>11.925000000000001</v>
          </cell>
          <cell r="AS319">
            <v>704.73699999999997</v>
          </cell>
          <cell r="AU319">
            <v>1</v>
          </cell>
          <cell r="AX319">
            <v>456.03199999999998</v>
          </cell>
          <cell r="AY319">
            <v>149.566</v>
          </cell>
          <cell r="AZ319">
            <v>32.454000000000001</v>
          </cell>
          <cell r="BA319">
            <v>32.643000000000001</v>
          </cell>
          <cell r="BB319">
            <v>12.670999999999999</v>
          </cell>
          <cell r="BC319">
            <v>9.4459999999999997</v>
          </cell>
          <cell r="BD319">
            <v>11.925000000000001</v>
          </cell>
          <cell r="BE319">
            <v>704.73699999999997</v>
          </cell>
          <cell r="BH319">
            <v>17.149000000000001</v>
          </cell>
          <cell r="BI319">
            <v>5.46</v>
          </cell>
          <cell r="BJ319">
            <v>0.997</v>
          </cell>
          <cell r="BK319">
            <v>1.0409999999999999</v>
          </cell>
          <cell r="BL319">
            <v>0.34799999999999998</v>
          </cell>
          <cell r="BM319">
            <v>0.26200000000000001</v>
          </cell>
          <cell r="BN319">
            <v>0.29199999999999998</v>
          </cell>
          <cell r="BO319">
            <v>25.549000000000003</v>
          </cell>
          <cell r="BR319">
            <v>30.253</v>
          </cell>
          <cell r="BS319">
            <v>13.695</v>
          </cell>
          <cell r="BT319">
            <v>3.2330000000000001</v>
          </cell>
          <cell r="BU319">
            <v>3.3860000000000001</v>
          </cell>
          <cell r="BV319">
            <v>1.4610000000000001</v>
          </cell>
          <cell r="BW319">
            <v>1.089</v>
          </cell>
          <cell r="BX319">
            <v>1.375</v>
          </cell>
          <cell r="BY319">
            <v>54.491999999999997</v>
          </cell>
          <cell r="CA319">
            <v>7.0570000000000004</v>
          </cell>
          <cell r="CB319">
            <v>7.2610000000000001</v>
          </cell>
          <cell r="CD319">
            <v>209.733</v>
          </cell>
          <cell r="CE319">
            <v>215.00299999999999</v>
          </cell>
          <cell r="CF319">
            <v>210.84899999999999</v>
          </cell>
          <cell r="CH319">
            <v>0.3</v>
          </cell>
          <cell r="CI319">
            <v>-81.45</v>
          </cell>
          <cell r="CQ319" t="str">
            <v>PriceTableXTXNGL</v>
          </cell>
        </row>
        <row r="321">
          <cell r="B321" t="str">
            <v>72-40-091</v>
          </cell>
          <cell r="C321" t="str">
            <v>XTO-GTH00105</v>
          </cell>
          <cell r="D321" t="str">
            <v>Mosites F1H</v>
          </cell>
          <cell r="E321">
            <v>192.40799999999999</v>
          </cell>
          <cell r="F321">
            <v>237.404</v>
          </cell>
          <cell r="G321">
            <v>88.855999999999995</v>
          </cell>
          <cell r="H321">
            <v>103.092</v>
          </cell>
          <cell r="K321">
            <v>281.26400000000001</v>
          </cell>
          <cell r="L321">
            <v>340.49599999999998</v>
          </cell>
          <cell r="N321">
            <v>281.26400000000001</v>
          </cell>
          <cell r="O321">
            <v>340.49599999999998</v>
          </cell>
          <cell r="R321">
            <v>2.9737</v>
          </cell>
          <cell r="S321">
            <v>1.0555000000000001</v>
          </cell>
          <cell r="T321">
            <v>0.23599999999999999</v>
          </cell>
          <cell r="U321">
            <v>0.32969999999999999</v>
          </cell>
          <cell r="V321">
            <v>0.1273</v>
          </cell>
          <cell r="W321">
            <v>0.1072</v>
          </cell>
          <cell r="X321">
            <v>0.17269999999999999</v>
          </cell>
          <cell r="Y321">
            <v>5.0021000000000004</v>
          </cell>
          <cell r="AB321">
            <v>836.39499999999998</v>
          </cell>
          <cell r="AC321">
            <v>296.87400000000002</v>
          </cell>
          <cell r="AD321">
            <v>66.378</v>
          </cell>
          <cell r="AE321">
            <v>92.733000000000004</v>
          </cell>
          <cell r="AF321">
            <v>35.805</v>
          </cell>
          <cell r="AG321">
            <v>30.152000000000001</v>
          </cell>
          <cell r="AH321">
            <v>48.573999999999998</v>
          </cell>
          <cell r="AI321">
            <v>1406.9110000000001</v>
          </cell>
          <cell r="AL321">
            <v>659.86800000000005</v>
          </cell>
          <cell r="AM321">
            <v>319.20999999999998</v>
          </cell>
          <cell r="AN321">
            <v>65.546000000000006</v>
          </cell>
          <cell r="AO321">
            <v>112.746</v>
          </cell>
          <cell r="AP321">
            <v>41.351999999999997</v>
          </cell>
          <cell r="AQ321">
            <v>36.152000000000001</v>
          </cell>
          <cell r="AR321">
            <v>44.142000000000003</v>
          </cell>
          <cell r="AS321">
            <v>1279.0160000000003</v>
          </cell>
          <cell r="AU321">
            <v>0.9</v>
          </cell>
          <cell r="AX321">
            <v>593.88099999999997</v>
          </cell>
          <cell r="AY321">
            <v>287.28899999999999</v>
          </cell>
          <cell r="AZ321">
            <v>58.991</v>
          </cell>
          <cell r="BA321">
            <v>101.471</v>
          </cell>
          <cell r="BB321">
            <v>37.216999999999999</v>
          </cell>
          <cell r="BC321">
            <v>32.536999999999999</v>
          </cell>
          <cell r="BD321">
            <v>39.728000000000002</v>
          </cell>
          <cell r="BE321">
            <v>1151.1140000000003</v>
          </cell>
          <cell r="BH321">
            <v>24.815000000000001</v>
          </cell>
          <cell r="BI321">
            <v>11.653</v>
          </cell>
          <cell r="BJ321">
            <v>2.0139999999999998</v>
          </cell>
          <cell r="BK321">
            <v>3.597</v>
          </cell>
          <cell r="BL321">
            <v>1.137</v>
          </cell>
          <cell r="BM321">
            <v>1.0029999999999999</v>
          </cell>
          <cell r="BN321">
            <v>1.08</v>
          </cell>
          <cell r="BO321">
            <v>45.299000000000007</v>
          </cell>
          <cell r="BR321">
            <v>43.776000000000003</v>
          </cell>
          <cell r="BS321">
            <v>29.228000000000002</v>
          </cell>
          <cell r="BT321">
            <v>6.53</v>
          </cell>
          <cell r="BU321">
            <v>11.696</v>
          </cell>
          <cell r="BV321">
            <v>4.766</v>
          </cell>
          <cell r="BW321">
            <v>4.1669999999999998</v>
          </cell>
          <cell r="BX321">
            <v>5.0880000000000001</v>
          </cell>
          <cell r="BY321">
            <v>105.251</v>
          </cell>
          <cell r="CA321">
            <v>8.8510000000000009</v>
          </cell>
          <cell r="CB321">
            <v>9.1069999999999993</v>
          </cell>
          <cell r="CD321">
            <v>226.13799999999998</v>
          </cell>
          <cell r="CE321">
            <v>231.82</v>
          </cell>
          <cell r="CF321">
            <v>227.34100000000001</v>
          </cell>
          <cell r="CH321">
            <v>0.3</v>
          </cell>
          <cell r="CI321">
            <v>-102.15</v>
          </cell>
          <cell r="CQ321" t="str">
            <v>PriceTableXTXNGL</v>
          </cell>
        </row>
        <row r="322">
          <cell r="B322" t="str">
            <v>72-40-101</v>
          </cell>
          <cell r="C322" t="str">
            <v>XTO-GTH00105</v>
          </cell>
          <cell r="D322" t="str">
            <v>Hills of Bear Creek</v>
          </cell>
          <cell r="E322">
            <v>1309.213</v>
          </cell>
          <cell r="F322">
            <v>1585.4090000000001</v>
          </cell>
          <cell r="G322">
            <v>604.61199999999997</v>
          </cell>
          <cell r="H322">
            <v>688.45899999999995</v>
          </cell>
          <cell r="K322">
            <v>1913.8249999999998</v>
          </cell>
          <cell r="L322">
            <v>2273.8679999999999</v>
          </cell>
          <cell r="N322">
            <v>1913.8249999999998</v>
          </cell>
          <cell r="O322">
            <v>2273.8679999999999</v>
          </cell>
          <cell r="R322">
            <v>2.8986000000000001</v>
          </cell>
          <cell r="S322">
            <v>0.94340000000000002</v>
          </cell>
          <cell r="T322">
            <v>0.20050000000000001</v>
          </cell>
          <cell r="U322">
            <v>0.28610000000000002</v>
          </cell>
          <cell r="V322">
            <v>0.1066</v>
          </cell>
          <cell r="W322">
            <v>9.01E-2</v>
          </cell>
          <cell r="X322">
            <v>0.1401</v>
          </cell>
          <cell r="Y322">
            <v>4.6654</v>
          </cell>
          <cell r="AB322">
            <v>5547.4129999999996</v>
          </cell>
          <cell r="AC322">
            <v>1805.5029999999999</v>
          </cell>
          <cell r="AD322">
            <v>383.72199999999998</v>
          </cell>
          <cell r="AE322">
            <v>547.54499999999996</v>
          </cell>
          <cell r="AF322">
            <v>204.01400000000001</v>
          </cell>
          <cell r="AG322">
            <v>172.43600000000001</v>
          </cell>
          <cell r="AH322">
            <v>268.12700000000001</v>
          </cell>
          <cell r="AI322">
            <v>8928.7599999999984</v>
          </cell>
          <cell r="AL322">
            <v>4376.5919999999996</v>
          </cell>
          <cell r="AM322">
            <v>1941.3440000000001</v>
          </cell>
          <cell r="AN322">
            <v>378.91</v>
          </cell>
          <cell r="AO322">
            <v>665.71100000000001</v>
          </cell>
          <cell r="AP322">
            <v>235.62</v>
          </cell>
          <cell r="AQ322">
            <v>206.75</v>
          </cell>
          <cell r="AR322">
            <v>243.66200000000001</v>
          </cell>
          <cell r="AS322">
            <v>8048.5889999999999</v>
          </cell>
          <cell r="AU322">
            <v>0.9</v>
          </cell>
          <cell r="AX322">
            <v>3938.933</v>
          </cell>
          <cell r="AY322">
            <v>1747.21</v>
          </cell>
          <cell r="AZ322">
            <v>341.01900000000001</v>
          </cell>
          <cell r="BA322">
            <v>599.14</v>
          </cell>
          <cell r="BB322">
            <v>212.05799999999999</v>
          </cell>
          <cell r="BC322">
            <v>186.07499999999999</v>
          </cell>
          <cell r="BD322">
            <v>219.29599999999999</v>
          </cell>
          <cell r="BE322">
            <v>7243.7310000000007</v>
          </cell>
          <cell r="BH322">
            <v>164.58500000000001</v>
          </cell>
          <cell r="BI322">
            <v>70.869</v>
          </cell>
          <cell r="BJ322">
            <v>11.645</v>
          </cell>
          <cell r="BK322">
            <v>21.236999999999998</v>
          </cell>
          <cell r="BL322">
            <v>6.48</v>
          </cell>
          <cell r="BM322">
            <v>5.7359999999999998</v>
          </cell>
          <cell r="BN322">
            <v>5.9589999999999996</v>
          </cell>
          <cell r="BO322">
            <v>286.51100000000002</v>
          </cell>
          <cell r="BR322">
            <v>290.34300000000002</v>
          </cell>
          <cell r="BS322">
            <v>177.755</v>
          </cell>
          <cell r="BT322">
            <v>37.750999999999998</v>
          </cell>
          <cell r="BU322">
            <v>69.061000000000007</v>
          </cell>
          <cell r="BV322">
            <v>27.158999999999999</v>
          </cell>
          <cell r="BW322">
            <v>23.831</v>
          </cell>
          <cell r="BX322">
            <v>28.085999999999999</v>
          </cell>
          <cell r="BY322">
            <v>653.98599999999999</v>
          </cell>
          <cell r="CA322">
            <v>59.106999999999999</v>
          </cell>
          <cell r="CB322">
            <v>60.819000000000003</v>
          </cell>
          <cell r="CD322">
            <v>1559.0630000000001</v>
          </cell>
          <cell r="CE322">
            <v>1598.2380000000001</v>
          </cell>
          <cell r="CF322">
            <v>1567.3610000000001</v>
          </cell>
          <cell r="CH322">
            <v>0.3</v>
          </cell>
          <cell r="CI322">
            <v>-682.16</v>
          </cell>
          <cell r="CQ322" t="str">
            <v>PriceTableXTXNGL</v>
          </cell>
        </row>
        <row r="324">
          <cell r="B324" t="str">
            <v>72-40-109</v>
          </cell>
          <cell r="C324" t="str">
            <v>XTO-PUR01242</v>
          </cell>
          <cell r="D324" t="str">
            <v>Anderson 1</v>
          </cell>
          <cell r="E324">
            <v>954.20100000000002</v>
          </cell>
          <cell r="F324">
            <v>1159.058</v>
          </cell>
          <cell r="G324">
            <v>440.66199999999998</v>
          </cell>
          <cell r="H324">
            <v>503.31700000000001</v>
          </cell>
          <cell r="K324">
            <v>1394.8630000000001</v>
          </cell>
          <cell r="L324">
            <v>1662.375</v>
          </cell>
          <cell r="N324">
            <v>1394.8630000000001</v>
          </cell>
          <cell r="O324">
            <v>1662.375</v>
          </cell>
          <cell r="R324">
            <v>2.9441999999999999</v>
          </cell>
          <cell r="S324">
            <v>0.96189999999999998</v>
          </cell>
          <cell r="T324">
            <v>0.2044</v>
          </cell>
          <cell r="U324">
            <v>0.27700000000000002</v>
          </cell>
          <cell r="V324">
            <v>0.10059999999999999</v>
          </cell>
          <cell r="W324">
            <v>7.9500000000000001E-2</v>
          </cell>
          <cell r="X324">
            <v>0.15620000000000001</v>
          </cell>
          <cell r="Y324">
            <v>4.7237999999999998</v>
          </cell>
          <cell r="AB324">
            <v>4106.7560000000003</v>
          </cell>
          <cell r="AC324">
            <v>1341.7190000000001</v>
          </cell>
          <cell r="AD324">
            <v>285.11</v>
          </cell>
          <cell r="AE324">
            <v>386.37700000000001</v>
          </cell>
          <cell r="AF324">
            <v>140.32300000000001</v>
          </cell>
          <cell r="AG324">
            <v>110.892</v>
          </cell>
          <cell r="AH324">
            <v>217.87799999999999</v>
          </cell>
          <cell r="AI324">
            <v>6589.0550000000003</v>
          </cell>
          <cell r="AL324">
            <v>3239.9960000000001</v>
          </cell>
          <cell r="AM324">
            <v>1442.6659999999999</v>
          </cell>
          <cell r="AN324">
            <v>281.53399999999999</v>
          </cell>
          <cell r="AO324">
            <v>469.76100000000002</v>
          </cell>
          <cell r="AP324">
            <v>162.06200000000001</v>
          </cell>
          <cell r="AQ324">
            <v>132.959</v>
          </cell>
          <cell r="AR324">
            <v>197.99799999999999</v>
          </cell>
          <cell r="AS324">
            <v>5926.9759999999997</v>
          </cell>
          <cell r="AU324">
            <v>0.95</v>
          </cell>
          <cell r="AX324">
            <v>3077.9960000000001</v>
          </cell>
          <cell r="AY324">
            <v>1370.5329999999999</v>
          </cell>
          <cell r="AZ324">
            <v>267.45699999999999</v>
          </cell>
          <cell r="BA324">
            <v>446.27300000000002</v>
          </cell>
          <cell r="BB324">
            <v>153.959</v>
          </cell>
          <cell r="BC324">
            <v>126.31100000000001</v>
          </cell>
          <cell r="BD324">
            <v>188.09800000000001</v>
          </cell>
          <cell r="BE324">
            <v>5630.6270000000004</v>
          </cell>
          <cell r="BH324">
            <v>121.842</v>
          </cell>
          <cell r="BI324">
            <v>52.664999999999999</v>
          </cell>
          <cell r="BJ324">
            <v>8.6519999999999992</v>
          </cell>
          <cell r="BK324">
            <v>14.986000000000001</v>
          </cell>
          <cell r="BL324">
            <v>4.4569999999999999</v>
          </cell>
          <cell r="BM324">
            <v>3.6890000000000001</v>
          </cell>
          <cell r="BN324">
            <v>4.8419999999999996</v>
          </cell>
          <cell r="BO324">
            <v>211.13299999999998</v>
          </cell>
          <cell r="BR324">
            <v>214.941</v>
          </cell>
          <cell r="BS324">
            <v>132.095</v>
          </cell>
          <cell r="BT324">
            <v>28.048999999999999</v>
          </cell>
          <cell r="BU324">
            <v>48.732999999999997</v>
          </cell>
          <cell r="BV324">
            <v>18.68</v>
          </cell>
          <cell r="BW324">
            <v>15.326000000000001</v>
          </cell>
          <cell r="BX324">
            <v>22.821999999999999</v>
          </cell>
          <cell r="BY324">
            <v>480.64600000000002</v>
          </cell>
          <cell r="CA324">
            <v>43.210999999999999</v>
          </cell>
          <cell r="CB324">
            <v>44.463000000000001</v>
          </cell>
          <cell r="CD324">
            <v>1137.2660000000001</v>
          </cell>
          <cell r="CE324">
            <v>1165.8420000000001</v>
          </cell>
          <cell r="CF324">
            <v>1143.319</v>
          </cell>
          <cell r="CH324">
            <v>0.3</v>
          </cell>
          <cell r="CI324">
            <v>-498.71</v>
          </cell>
          <cell r="CQ324" t="str">
            <v>PriceTableXTXNGL</v>
          </cell>
        </row>
        <row r="325">
          <cell r="B325" t="str">
            <v>81-40-158</v>
          </cell>
          <cell r="C325" t="str">
            <v>XTO-PUR01242WS</v>
          </cell>
          <cell r="D325" t="str">
            <v>Dulaney 1H</v>
          </cell>
          <cell r="E325">
            <v>0</v>
          </cell>
          <cell r="F325">
            <v>0</v>
          </cell>
          <cell r="G325">
            <v>0</v>
          </cell>
          <cell r="H325">
            <v>0</v>
          </cell>
          <cell r="K325">
            <v>0</v>
          </cell>
          <cell r="L325">
            <v>0</v>
          </cell>
          <cell r="N325">
            <v>0</v>
          </cell>
          <cell r="O325">
            <v>0</v>
          </cell>
          <cell r="R325">
            <v>2.8422999999999998</v>
          </cell>
          <cell r="S325">
            <v>0.88619999999999999</v>
          </cell>
          <cell r="T325">
            <v>0.25979999999999998</v>
          </cell>
          <cell r="U325">
            <v>0.17960000000000001</v>
          </cell>
          <cell r="V325">
            <v>9.3899999999999997E-2</v>
          </cell>
          <cell r="W325">
            <v>7.7600000000000002E-2</v>
          </cell>
          <cell r="X325">
            <v>0.1108</v>
          </cell>
          <cell r="Y325">
            <v>4.4501999999999997</v>
          </cell>
          <cell r="AB325">
            <v>0</v>
          </cell>
          <cell r="AC325">
            <v>0</v>
          </cell>
          <cell r="AD325">
            <v>0</v>
          </cell>
          <cell r="AE325">
            <v>0</v>
          </cell>
          <cell r="AF325">
            <v>0</v>
          </cell>
          <cell r="AG325">
            <v>0</v>
          </cell>
          <cell r="AH325">
            <v>0</v>
          </cell>
          <cell r="AI325">
            <v>0</v>
          </cell>
          <cell r="AL325">
            <v>0</v>
          </cell>
          <cell r="AM325">
            <v>0</v>
          </cell>
          <cell r="AN325">
            <v>0</v>
          </cell>
          <cell r="AO325">
            <v>0</v>
          </cell>
          <cell r="AP325">
            <v>0</v>
          </cell>
          <cell r="AQ325">
            <v>0</v>
          </cell>
          <cell r="AR325">
            <v>0</v>
          </cell>
          <cell r="AS325">
            <v>0</v>
          </cell>
          <cell r="AU325">
            <v>0.95</v>
          </cell>
          <cell r="AX325">
            <v>0</v>
          </cell>
          <cell r="AY325">
            <v>0</v>
          </cell>
          <cell r="AZ325">
            <v>0</v>
          </cell>
          <cell r="BA325">
            <v>0</v>
          </cell>
          <cell r="BB325">
            <v>0</v>
          </cell>
          <cell r="BC325">
            <v>0</v>
          </cell>
          <cell r="BD325">
            <v>0</v>
          </cell>
          <cell r="BE325">
            <v>0</v>
          </cell>
          <cell r="BH325">
            <v>0</v>
          </cell>
          <cell r="BI325">
            <v>0</v>
          </cell>
          <cell r="BJ325">
            <v>0</v>
          </cell>
          <cell r="BK325">
            <v>0</v>
          </cell>
          <cell r="BL325">
            <v>0</v>
          </cell>
          <cell r="BM325">
            <v>0</v>
          </cell>
          <cell r="BN325">
            <v>0</v>
          </cell>
          <cell r="BO325">
            <v>0</v>
          </cell>
          <cell r="BR325">
            <v>0</v>
          </cell>
          <cell r="BS325">
            <v>0</v>
          </cell>
          <cell r="BT325">
            <v>0</v>
          </cell>
          <cell r="BU325">
            <v>0</v>
          </cell>
          <cell r="BV325">
            <v>0</v>
          </cell>
          <cell r="BW325">
            <v>0</v>
          </cell>
          <cell r="BX325">
            <v>0</v>
          </cell>
          <cell r="BY325">
            <v>0</v>
          </cell>
          <cell r="CA325">
            <v>0</v>
          </cell>
          <cell r="CB325">
            <v>0</v>
          </cell>
          <cell r="CD325">
            <v>0</v>
          </cell>
          <cell r="CE325">
            <v>0</v>
          </cell>
          <cell r="CF325">
            <v>0</v>
          </cell>
          <cell r="CH325">
            <v>0.3</v>
          </cell>
          <cell r="CI325">
            <v>0</v>
          </cell>
          <cell r="CQ325" t="str">
            <v>PriceTableXTXNGL</v>
          </cell>
        </row>
        <row r="327">
          <cell r="B327" t="str">
            <v>78-0010-24</v>
          </cell>
          <cell r="C327" t="str">
            <v>XTO-SLS01291</v>
          </cell>
          <cell r="D327" t="str">
            <v>Honkin Onken GLS</v>
          </cell>
        </row>
        <row r="329">
          <cell r="B329">
            <v>1</v>
          </cell>
          <cell r="C329">
            <v>2</v>
          </cell>
          <cell r="D329">
            <v>3</v>
          </cell>
          <cell r="E329">
            <v>4</v>
          </cell>
          <cell r="F329">
            <v>5</v>
          </cell>
          <cell r="G329">
            <v>6</v>
          </cell>
          <cell r="H329">
            <v>7</v>
          </cell>
          <cell r="I329">
            <v>8</v>
          </cell>
          <cell r="J329">
            <v>9</v>
          </cell>
          <cell r="K329">
            <v>10</v>
          </cell>
          <cell r="L329">
            <v>11</v>
          </cell>
          <cell r="M329">
            <v>12</v>
          </cell>
          <cell r="N329">
            <v>13</v>
          </cell>
          <cell r="O329">
            <v>14</v>
          </cell>
          <cell r="P329">
            <v>15</v>
          </cell>
          <cell r="Q329">
            <v>16</v>
          </cell>
          <cell r="R329">
            <v>17</v>
          </cell>
          <cell r="S329">
            <v>18</v>
          </cell>
          <cell r="T329">
            <v>19</v>
          </cell>
          <cell r="U329">
            <v>20</v>
          </cell>
          <cell r="V329">
            <v>21</v>
          </cell>
          <cell r="W329">
            <v>22</v>
          </cell>
          <cell r="X329">
            <v>23</v>
          </cell>
          <cell r="Y329">
            <v>24</v>
          </cell>
          <cell r="Z329">
            <v>25</v>
          </cell>
          <cell r="AA329">
            <v>26</v>
          </cell>
          <cell r="AB329">
            <v>27</v>
          </cell>
          <cell r="AC329">
            <v>28</v>
          </cell>
          <cell r="AD329">
            <v>29</v>
          </cell>
          <cell r="AE329">
            <v>30</v>
          </cell>
          <cell r="AF329">
            <v>31</v>
          </cell>
          <cell r="AG329">
            <v>32</v>
          </cell>
          <cell r="AH329">
            <v>33</v>
          </cell>
          <cell r="AI329">
            <v>34</v>
          </cell>
          <cell r="AJ329">
            <v>35</v>
          </cell>
          <cell r="AK329">
            <v>36</v>
          </cell>
          <cell r="AL329">
            <v>37</v>
          </cell>
          <cell r="AM329">
            <v>38</v>
          </cell>
          <cell r="AN329">
            <v>39</v>
          </cell>
          <cell r="AO329">
            <v>40</v>
          </cell>
          <cell r="AP329">
            <v>41</v>
          </cell>
          <cell r="AQ329">
            <v>42</v>
          </cell>
          <cell r="AR329">
            <v>43</v>
          </cell>
          <cell r="AS329">
            <v>44</v>
          </cell>
          <cell r="AT329">
            <v>45</v>
          </cell>
          <cell r="AU329">
            <v>46</v>
          </cell>
          <cell r="AV329">
            <v>47</v>
          </cell>
          <cell r="AW329">
            <v>48</v>
          </cell>
          <cell r="AX329">
            <v>49</v>
          </cell>
          <cell r="AY329">
            <v>50</v>
          </cell>
          <cell r="AZ329">
            <v>51</v>
          </cell>
          <cell r="BA329">
            <v>52</v>
          </cell>
          <cell r="BB329">
            <v>53</v>
          </cell>
          <cell r="BC329">
            <v>54</v>
          </cell>
          <cell r="BD329">
            <v>55</v>
          </cell>
          <cell r="BE329">
            <v>56</v>
          </cell>
          <cell r="BF329">
            <v>57</v>
          </cell>
          <cell r="BG329">
            <v>58</v>
          </cell>
          <cell r="BH329">
            <v>59</v>
          </cell>
          <cell r="BI329">
            <v>60</v>
          </cell>
          <cell r="BJ329">
            <v>61</v>
          </cell>
          <cell r="BK329">
            <v>62</v>
          </cell>
          <cell r="BL329">
            <v>63</v>
          </cell>
          <cell r="BM329">
            <v>64</v>
          </cell>
          <cell r="BN329">
            <v>65</v>
          </cell>
          <cell r="BO329">
            <v>66</v>
          </cell>
          <cell r="BP329">
            <v>67</v>
          </cell>
          <cell r="BQ329">
            <v>68</v>
          </cell>
          <cell r="BR329">
            <v>69</v>
          </cell>
          <cell r="BS329">
            <v>70</v>
          </cell>
          <cell r="BT329">
            <v>71</v>
          </cell>
          <cell r="BU329">
            <v>72</v>
          </cell>
          <cell r="BV329">
            <v>73</v>
          </cell>
          <cell r="BW329">
            <v>74</v>
          </cell>
          <cell r="BX329">
            <v>75</v>
          </cell>
          <cell r="BY329">
            <v>76</v>
          </cell>
          <cell r="BZ329">
            <v>77</v>
          </cell>
          <cell r="CA329">
            <v>78</v>
          </cell>
          <cell r="CB329">
            <v>79</v>
          </cell>
          <cell r="CC329">
            <v>80</v>
          </cell>
          <cell r="CD329">
            <v>81</v>
          </cell>
          <cell r="CE329">
            <v>82</v>
          </cell>
          <cell r="CF329">
            <v>83</v>
          </cell>
          <cell r="CG329">
            <v>84</v>
          </cell>
          <cell r="CH329">
            <v>85</v>
          </cell>
          <cell r="CI329">
            <v>86</v>
          </cell>
          <cell r="CJ329">
            <v>87</v>
          </cell>
          <cell r="CK329">
            <v>88</v>
          </cell>
          <cell r="CL329">
            <v>89</v>
          </cell>
          <cell r="CM329">
            <v>90</v>
          </cell>
          <cell r="CN329">
            <v>91</v>
          </cell>
          <cell r="CO329">
            <v>92</v>
          </cell>
          <cell r="CP329">
            <v>93</v>
          </cell>
          <cell r="CQ329">
            <v>94</v>
          </cell>
          <cell r="CR329">
            <v>95</v>
          </cell>
          <cell r="CS329">
            <v>96</v>
          </cell>
          <cell r="CT329">
            <v>97</v>
          </cell>
          <cell r="CU329">
            <v>98</v>
          </cell>
          <cell r="CV329">
            <v>99</v>
          </cell>
          <cell r="CW329">
            <v>100</v>
          </cell>
          <cell r="CX329">
            <v>101</v>
          </cell>
          <cell r="CY329">
            <v>102</v>
          </cell>
          <cell r="CZ329">
            <v>103</v>
          </cell>
          <cell r="DA329">
            <v>104</v>
          </cell>
          <cell r="DB329">
            <v>105</v>
          </cell>
          <cell r="DC329">
            <v>106</v>
          </cell>
          <cell r="DD329">
            <v>107</v>
          </cell>
          <cell r="DE329">
            <v>108</v>
          </cell>
          <cell r="DF329">
            <v>109</v>
          </cell>
          <cell r="DG329">
            <v>110</v>
          </cell>
          <cell r="DH329">
            <v>111</v>
          </cell>
          <cell r="DI329">
            <v>112</v>
          </cell>
          <cell r="DJ329">
            <v>113</v>
          </cell>
          <cell r="DK329">
            <v>114</v>
          </cell>
          <cell r="DL329">
            <v>115</v>
          </cell>
          <cell r="DM329">
            <v>116</v>
          </cell>
          <cell r="DN329">
            <v>117</v>
          </cell>
          <cell r="DO329">
            <v>118</v>
          </cell>
        </row>
        <row r="330">
          <cell r="F330" t="str">
            <v xml:space="preserve"> </v>
          </cell>
          <cell r="H330" t="str">
            <v xml:space="preserve"> </v>
          </cell>
        </row>
        <row r="331">
          <cell r="B331" t="str">
            <v>Devon</v>
          </cell>
          <cell r="E331">
            <v>94396.299000000014</v>
          </cell>
          <cell r="F331">
            <v>114396.23199999997</v>
          </cell>
          <cell r="G331">
            <v>43593.438999999991</v>
          </cell>
          <cell r="H331">
            <v>49676.197000000007</v>
          </cell>
          <cell r="I331">
            <v>0</v>
          </cell>
          <cell r="J331">
            <v>0</v>
          </cell>
          <cell r="K331">
            <v>137989.73800000004</v>
          </cell>
          <cell r="L331">
            <v>164072.42900000003</v>
          </cell>
          <cell r="N331">
            <v>137989.73800000004</v>
          </cell>
          <cell r="O331">
            <v>164072.42900000003</v>
          </cell>
          <cell r="AA331">
            <v>0</v>
          </cell>
          <cell r="AB331">
            <v>390374.7800000002</v>
          </cell>
          <cell r="AC331">
            <v>125493.41800000002</v>
          </cell>
          <cell r="AD331">
            <v>26576.067999999996</v>
          </cell>
          <cell r="AE331">
            <v>34422.478999999999</v>
          </cell>
          <cell r="AF331">
            <v>12515.53</v>
          </cell>
          <cell r="AG331">
            <v>11429.436</v>
          </cell>
          <cell r="AH331">
            <v>24064.856999999996</v>
          </cell>
          <cell r="AI331">
            <v>624876.56799999997</v>
          </cell>
          <cell r="AK331">
            <v>0</v>
          </cell>
          <cell r="AL331">
            <v>307983.37099999998</v>
          </cell>
          <cell r="AM331">
            <v>134935.21999999997</v>
          </cell>
          <cell r="AN331">
            <v>26242.774000000009</v>
          </cell>
          <cell r="AO331">
            <v>41851.225999999981</v>
          </cell>
          <cell r="AP331">
            <v>14454.454000000002</v>
          </cell>
          <cell r="AQ331">
            <v>13703.860000000004</v>
          </cell>
          <cell r="AR331">
            <v>21869.10500000001</v>
          </cell>
          <cell r="AS331">
            <v>561040.00999999989</v>
          </cell>
          <cell r="AW331">
            <v>0</v>
          </cell>
          <cell r="AX331">
            <v>292584.20699999999</v>
          </cell>
          <cell r="AY331">
            <v>128188.46500000001</v>
          </cell>
          <cell r="AZ331">
            <v>24930.635000000006</v>
          </cell>
          <cell r="BA331">
            <v>39758.670999999995</v>
          </cell>
          <cell r="BB331">
            <v>13731.733999999999</v>
          </cell>
          <cell r="BC331">
            <v>13018.674999999999</v>
          </cell>
          <cell r="BD331">
            <v>20775.658999999989</v>
          </cell>
          <cell r="BE331">
            <v>532988.04600000021</v>
          </cell>
          <cell r="BG331">
            <v>0</v>
          </cell>
          <cell r="BH331">
            <v>11581.937000000002</v>
          </cell>
          <cell r="BI331">
            <v>4925.8489999999974</v>
          </cell>
          <cell r="BJ331">
            <v>806.52599999999973</v>
          </cell>
          <cell r="BK331">
            <v>1335.0850000000003</v>
          </cell>
          <cell r="BL331">
            <v>397.50399999999979</v>
          </cell>
          <cell r="BM331">
            <v>380.21100000000007</v>
          </cell>
          <cell r="BN331">
            <v>534.83900000000028</v>
          </cell>
          <cell r="BO331">
            <v>19961.951000000008</v>
          </cell>
          <cell r="BQ331">
            <v>0</v>
          </cell>
          <cell r="BR331">
            <v>20431.613000000005</v>
          </cell>
          <cell r="BS331">
            <v>12355.076000000003</v>
          </cell>
          <cell r="BT331">
            <v>2614.5650000000001</v>
          </cell>
          <cell r="BU331">
            <v>4341.6440000000021</v>
          </cell>
          <cell r="BV331">
            <v>1666.0930000000003</v>
          </cell>
          <cell r="BW331">
            <v>1579.5759999999998</v>
          </cell>
          <cell r="BX331">
            <v>2520.7430000000004</v>
          </cell>
          <cell r="BY331">
            <v>45509.31</v>
          </cell>
          <cell r="CA331">
            <v>4264.8760000000002</v>
          </cell>
          <cell r="CB331">
            <v>4388.4209999999994</v>
          </cell>
          <cell r="CD331">
            <v>114174.698</v>
          </cell>
          <cell r="CE331">
            <v>117043.55900000002</v>
          </cell>
          <cell r="CF331">
            <v>114782.349</v>
          </cell>
          <cell r="CI331">
            <v>-49221.69000000001</v>
          </cell>
          <cell r="CK331">
            <v>0</v>
          </cell>
          <cell r="CL331">
            <v>0</v>
          </cell>
          <cell r="CM331">
            <v>0</v>
          </cell>
          <cell r="CN331">
            <v>0</v>
          </cell>
          <cell r="CO331">
            <v>0</v>
          </cell>
          <cell r="CS331">
            <v>0</v>
          </cell>
          <cell r="CT331">
            <v>0</v>
          </cell>
          <cell r="CU331">
            <v>0</v>
          </cell>
          <cell r="CV331">
            <v>0</v>
          </cell>
          <cell r="CW331">
            <v>0</v>
          </cell>
          <cell r="CX331">
            <v>0</v>
          </cell>
          <cell r="CY331">
            <v>0</v>
          </cell>
          <cell r="CZ331">
            <v>0</v>
          </cell>
          <cell r="DB331">
            <v>0</v>
          </cell>
          <cell r="DC331">
            <v>0</v>
          </cell>
          <cell r="DD331">
            <v>0</v>
          </cell>
          <cell r="DE331">
            <v>0</v>
          </cell>
          <cell r="DF331">
            <v>0</v>
          </cell>
          <cell r="DG331">
            <v>0</v>
          </cell>
          <cell r="DH331">
            <v>0</v>
          </cell>
          <cell r="DI331">
            <v>0</v>
          </cell>
          <cell r="DL331">
            <v>0</v>
          </cell>
          <cell r="DN331">
            <v>0</v>
          </cell>
        </row>
        <row r="332">
          <cell r="B332" t="str">
            <v>Third Party</v>
          </cell>
          <cell r="E332">
            <v>49822.00200000003</v>
          </cell>
          <cell r="F332">
            <v>59027.449000000022</v>
          </cell>
          <cell r="G332">
            <v>23008.447</v>
          </cell>
          <cell r="H332">
            <v>25632.476999999992</v>
          </cell>
          <cell r="I332">
            <v>0</v>
          </cell>
          <cell r="J332">
            <v>0</v>
          </cell>
          <cell r="K332">
            <v>72830.449000000022</v>
          </cell>
          <cell r="L332">
            <v>84659.926000000036</v>
          </cell>
          <cell r="N332">
            <v>72830.449000000022</v>
          </cell>
          <cell r="O332">
            <v>84659.926000000036</v>
          </cell>
          <cell r="AA332">
            <v>0</v>
          </cell>
          <cell r="AB332">
            <v>188001.67200000005</v>
          </cell>
          <cell r="AC332">
            <v>55874.683000000005</v>
          </cell>
          <cell r="AD332">
            <v>12948.988999999998</v>
          </cell>
          <cell r="AE332">
            <v>14601.844000000001</v>
          </cell>
          <cell r="AF332">
            <v>5792.3220000000019</v>
          </cell>
          <cell r="AG332">
            <v>4997.3949999999977</v>
          </cell>
          <cell r="AH332">
            <v>9278.1579999999994</v>
          </cell>
          <cell r="AI332">
            <v>291495.06299999997</v>
          </cell>
          <cell r="AK332">
            <v>0</v>
          </cell>
          <cell r="AL332">
            <v>148322.56800000006</v>
          </cell>
          <cell r="AM332">
            <v>60078.551999999996</v>
          </cell>
          <cell r="AN332">
            <v>12786.592000000002</v>
          </cell>
          <cell r="AO332">
            <v>17753.087000000003</v>
          </cell>
          <cell r="AP332">
            <v>6689.6739999999991</v>
          </cell>
          <cell r="AQ332">
            <v>5991.8639999999987</v>
          </cell>
          <cell r="AR332">
            <v>8431.5920000000024</v>
          </cell>
          <cell r="AS332">
            <v>260053.92900000006</v>
          </cell>
          <cell r="AW332">
            <v>0</v>
          </cell>
          <cell r="AX332">
            <v>143871.378</v>
          </cell>
          <cell r="AY332">
            <v>58038.675000000003</v>
          </cell>
          <cell r="AZ332">
            <v>12405.526999999998</v>
          </cell>
          <cell r="BA332">
            <v>17046.279999999995</v>
          </cell>
          <cell r="BB332">
            <v>6452.7650000000003</v>
          </cell>
          <cell r="BC332">
            <v>5771.4529999999986</v>
          </cell>
          <cell r="BD332">
            <v>8109.0570000000043</v>
          </cell>
          <cell r="BE332">
            <v>251695.13500000015</v>
          </cell>
          <cell r="BG332">
            <v>0</v>
          </cell>
          <cell r="BH332">
            <v>5577.7779999999993</v>
          </cell>
          <cell r="BI332">
            <v>2193.1800000000003</v>
          </cell>
          <cell r="BJ332">
            <v>392.96899999999994</v>
          </cell>
          <cell r="BK332">
            <v>566.33600000000013</v>
          </cell>
          <cell r="BL332">
            <v>183.97099999999989</v>
          </cell>
          <cell r="BM332">
            <v>166.2409999999999</v>
          </cell>
          <cell r="BN332">
            <v>206.21300000000005</v>
          </cell>
          <cell r="BO332">
            <v>9286.6880000000056</v>
          </cell>
          <cell r="BQ332">
            <v>0</v>
          </cell>
          <cell r="BR332">
            <v>9839.7170000000042</v>
          </cell>
          <cell r="BS332">
            <v>5500.9679999999971</v>
          </cell>
          <cell r="BT332">
            <v>1273.9279999999997</v>
          </cell>
          <cell r="BU332">
            <v>1841.7039999999993</v>
          </cell>
          <cell r="BV332">
            <v>771.08799999999985</v>
          </cell>
          <cell r="BW332">
            <v>690.65300000000002</v>
          </cell>
          <cell r="BX332">
            <v>971.87</v>
          </cell>
          <cell r="BY332">
            <v>20889.928</v>
          </cell>
          <cell r="CA332">
            <v>2200.6369999999988</v>
          </cell>
          <cell r="CB332">
            <v>2264.3869999999988</v>
          </cell>
          <cell r="CD332">
            <v>61505.611000000004</v>
          </cell>
          <cell r="CE332">
            <v>63051.06500000001</v>
          </cell>
          <cell r="CF332">
            <v>61832.956999999966</v>
          </cell>
          <cell r="CI332">
            <v>-26559.33</v>
          </cell>
          <cell r="CK332">
            <v>2367.317</v>
          </cell>
          <cell r="CL332">
            <v>2401.3350000000005</v>
          </cell>
          <cell r="CM332">
            <v>8581.5500000000011</v>
          </cell>
          <cell r="CN332">
            <v>-208.79999999999998</v>
          </cell>
          <cell r="CO332">
            <v>8372.75</v>
          </cell>
          <cell r="CS332">
            <v>2305.66</v>
          </cell>
          <cell r="CT332">
            <v>5186.46</v>
          </cell>
          <cell r="CU332">
            <v>1425.1699999999998</v>
          </cell>
          <cell r="CV332">
            <v>2677.71</v>
          </cell>
          <cell r="CW332">
            <v>1683.41</v>
          </cell>
          <cell r="CX332">
            <v>1677.76</v>
          </cell>
          <cell r="CY332">
            <v>2582.7399999999998</v>
          </cell>
          <cell r="CZ332">
            <v>17538.91</v>
          </cell>
          <cell r="DB332">
            <v>2301.5699999999997</v>
          </cell>
          <cell r="DC332">
            <v>5177.42</v>
          </cell>
          <cell r="DD332">
            <v>1423.1599999999999</v>
          </cell>
          <cell r="DE332">
            <v>2673.09</v>
          </cell>
          <cell r="DF332">
            <v>1680.8</v>
          </cell>
          <cell r="DG332">
            <v>1674.8499999999997</v>
          </cell>
          <cell r="DH332">
            <v>2579.4499999999998</v>
          </cell>
          <cell r="DI332">
            <v>17510.34</v>
          </cell>
          <cell r="DL332">
            <v>-332.13</v>
          </cell>
          <cell r="DN332">
            <v>0</v>
          </cell>
        </row>
        <row r="333">
          <cell r="B333" t="str">
            <v>EnerVest</v>
          </cell>
          <cell r="E333">
            <v>36235.692999999999</v>
          </cell>
          <cell r="F333">
            <v>43934.313999999998</v>
          </cell>
          <cell r="G333">
            <v>16734.113999999998</v>
          </cell>
          <cell r="H333">
            <v>19078.333000000002</v>
          </cell>
          <cell r="I333">
            <v>0</v>
          </cell>
          <cell r="J333">
            <v>0</v>
          </cell>
          <cell r="K333">
            <v>52969.806999999993</v>
          </cell>
          <cell r="L333">
            <v>63012.647000000004</v>
          </cell>
          <cell r="N333">
            <v>52969.806999999993</v>
          </cell>
          <cell r="O333">
            <v>63012.647000000004</v>
          </cell>
          <cell r="AA333">
            <v>0</v>
          </cell>
          <cell r="AB333">
            <v>154695.12</v>
          </cell>
          <cell r="AC333">
            <v>48637.515000000007</v>
          </cell>
          <cell r="AD333">
            <v>11658.688999999998</v>
          </cell>
          <cell r="AE333">
            <v>12631.402000000002</v>
          </cell>
          <cell r="AF333">
            <v>5070.3059999999996</v>
          </cell>
          <cell r="AG333">
            <v>4323.2820000000002</v>
          </cell>
          <cell r="AH333">
            <v>7155.5950000000003</v>
          </cell>
          <cell r="AI333">
            <v>244171.90900000001</v>
          </cell>
          <cell r="AK333">
            <v>0</v>
          </cell>
          <cell r="AL333">
            <v>122045.602</v>
          </cell>
          <cell r="AM333">
            <v>52296.875000000007</v>
          </cell>
          <cell r="AN333">
            <v>11512.474999999999</v>
          </cell>
          <cell r="AO333">
            <v>15357.397999999997</v>
          </cell>
          <cell r="AP333">
            <v>5855.8050000000003</v>
          </cell>
          <cell r="AQ333">
            <v>5183.6039999999994</v>
          </cell>
          <cell r="AR333">
            <v>6502.6969999999992</v>
          </cell>
          <cell r="AS333">
            <v>218754.45600000001</v>
          </cell>
          <cell r="AW333">
            <v>0</v>
          </cell>
          <cell r="AX333">
            <v>122045.602</v>
          </cell>
          <cell r="AY333">
            <v>52296.875000000007</v>
          </cell>
          <cell r="AZ333">
            <v>11512.474999999999</v>
          </cell>
          <cell r="BA333">
            <v>15357.397999999997</v>
          </cell>
          <cell r="BB333">
            <v>5855.8050000000003</v>
          </cell>
          <cell r="BC333">
            <v>5183.6039999999994</v>
          </cell>
          <cell r="BD333">
            <v>6502.6969999999992</v>
          </cell>
          <cell r="BE333">
            <v>218754.45600000001</v>
          </cell>
          <cell r="BG333">
            <v>0</v>
          </cell>
          <cell r="BH333">
            <v>4589.6120000000001</v>
          </cell>
          <cell r="BI333">
            <v>1909.1110000000001</v>
          </cell>
          <cell r="BJ333">
            <v>353.81600000000003</v>
          </cell>
          <cell r="BK333">
            <v>489.91400000000004</v>
          </cell>
          <cell r="BL333">
            <v>161.035</v>
          </cell>
          <cell r="BM333">
            <v>143.81899999999999</v>
          </cell>
          <cell r="BN333">
            <v>159.03399999999999</v>
          </cell>
          <cell r="BO333">
            <v>7806.3409999999994</v>
          </cell>
          <cell r="BQ333">
            <v>0</v>
          </cell>
          <cell r="BR333">
            <v>8096.5049999999992</v>
          </cell>
          <cell r="BS333">
            <v>4788.4589999999998</v>
          </cell>
          <cell r="BT333">
            <v>1146.989</v>
          </cell>
          <cell r="BU333">
            <v>1593.1769999999999</v>
          </cell>
          <cell r="BV333">
            <v>674.96900000000005</v>
          </cell>
          <cell r="BW333">
            <v>597.48800000000006</v>
          </cell>
          <cell r="BX333">
            <v>749.53399999999999</v>
          </cell>
          <cell r="BY333">
            <v>17647.120999999999</v>
          </cell>
          <cell r="CA333">
            <v>1637.9380000000001</v>
          </cell>
          <cell r="CB333">
            <v>1685.3880000000001</v>
          </cell>
          <cell r="CD333">
            <v>43680.137999999999</v>
          </cell>
          <cell r="CE333">
            <v>44777.687000000005</v>
          </cell>
          <cell r="CF333">
            <v>43912.609000000004</v>
          </cell>
          <cell r="CI333">
            <v>-19239.53</v>
          </cell>
          <cell r="CK333">
            <v>0</v>
          </cell>
          <cell r="CL333">
            <v>0</v>
          </cell>
          <cell r="CM333">
            <v>0</v>
          </cell>
          <cell r="CN333">
            <v>0</v>
          </cell>
          <cell r="CO333">
            <v>0</v>
          </cell>
          <cell r="CS333">
            <v>0</v>
          </cell>
          <cell r="CT333">
            <v>0</v>
          </cell>
          <cell r="CU333">
            <v>0</v>
          </cell>
          <cell r="CV333">
            <v>0</v>
          </cell>
          <cell r="CW333">
            <v>0</v>
          </cell>
          <cell r="CX333">
            <v>0</v>
          </cell>
          <cell r="CY333">
            <v>0</v>
          </cell>
          <cell r="CZ333">
            <v>0</v>
          </cell>
          <cell r="DB333">
            <v>0</v>
          </cell>
          <cell r="DC333">
            <v>0</v>
          </cell>
          <cell r="DD333">
            <v>0</v>
          </cell>
          <cell r="DE333">
            <v>0</v>
          </cell>
          <cell r="DF333">
            <v>0</v>
          </cell>
          <cell r="DG333">
            <v>0</v>
          </cell>
          <cell r="DH333">
            <v>0</v>
          </cell>
          <cell r="DI333">
            <v>0</v>
          </cell>
          <cell r="DL333">
            <v>0</v>
          </cell>
          <cell r="DN333">
            <v>0</v>
          </cell>
        </row>
        <row r="334">
          <cell r="B334" t="str">
            <v>Total</v>
          </cell>
          <cell r="E334">
            <v>180453.99400000004</v>
          </cell>
          <cell r="F334">
            <v>217357.995</v>
          </cell>
          <cell r="G334">
            <v>83336</v>
          </cell>
          <cell r="H334">
            <v>94387.006999999998</v>
          </cell>
          <cell r="I334">
            <v>0</v>
          </cell>
          <cell r="J334">
            <v>0</v>
          </cell>
          <cell r="K334">
            <v>263789.99400000006</v>
          </cell>
          <cell r="L334">
            <v>311745.00200000009</v>
          </cell>
          <cell r="N334">
            <v>263789.99400000006</v>
          </cell>
          <cell r="O334">
            <v>311745.00200000009</v>
          </cell>
          <cell r="AA334">
            <v>0</v>
          </cell>
          <cell r="AB334">
            <v>733071.57200000028</v>
          </cell>
          <cell r="AC334">
            <v>230005.61600000004</v>
          </cell>
          <cell r="AD334">
            <v>51183.745999999992</v>
          </cell>
          <cell r="AE334">
            <v>61655.725000000006</v>
          </cell>
          <cell r="AF334">
            <v>23378.158000000003</v>
          </cell>
          <cell r="AG334">
            <v>20750.112999999998</v>
          </cell>
          <cell r="AH334">
            <v>40498.61</v>
          </cell>
          <cell r="AI334">
            <v>1160543.54</v>
          </cell>
          <cell r="AK334">
            <v>0</v>
          </cell>
          <cell r="AL334">
            <v>578351.54099999997</v>
          </cell>
          <cell r="AM334">
            <v>247310.64699999997</v>
          </cell>
          <cell r="AN334">
            <v>50541.841000000008</v>
          </cell>
          <cell r="AO334">
            <v>74961.710999999981</v>
          </cell>
          <cell r="AP334">
            <v>26999.933000000001</v>
          </cell>
          <cell r="AQ334">
            <v>24879.328000000001</v>
          </cell>
          <cell r="AR334">
            <v>36803.394000000015</v>
          </cell>
          <cell r="AS334">
            <v>1039848.395</v>
          </cell>
          <cell r="AW334">
            <v>0</v>
          </cell>
          <cell r="AX334">
            <v>558501.18699999992</v>
          </cell>
          <cell r="AY334">
            <v>238524.01500000001</v>
          </cell>
          <cell r="AZ334">
            <v>48848.637000000002</v>
          </cell>
          <cell r="BA334">
            <v>72162.348999999987</v>
          </cell>
          <cell r="BB334">
            <v>26040.304</v>
          </cell>
          <cell r="BC334">
            <v>23973.731999999996</v>
          </cell>
          <cell r="BD334">
            <v>35387.412999999993</v>
          </cell>
          <cell r="BE334">
            <v>1003437.6370000003</v>
          </cell>
          <cell r="BG334">
            <v>0</v>
          </cell>
          <cell r="BH334">
            <v>21749.327000000001</v>
          </cell>
          <cell r="BI334">
            <v>9028.1399999999976</v>
          </cell>
          <cell r="BJ334">
            <v>1553.3109999999997</v>
          </cell>
          <cell r="BK334">
            <v>2391.3350000000005</v>
          </cell>
          <cell r="BL334">
            <v>742.50999999999965</v>
          </cell>
          <cell r="BM334">
            <v>690.27099999999996</v>
          </cell>
          <cell r="BN334">
            <v>900.08600000000035</v>
          </cell>
          <cell r="BO334">
            <v>37054.98000000001</v>
          </cell>
          <cell r="BQ334">
            <v>0</v>
          </cell>
          <cell r="BR334">
            <v>38367.835000000006</v>
          </cell>
          <cell r="BS334">
            <v>22644.503000000001</v>
          </cell>
          <cell r="BT334">
            <v>5035.482</v>
          </cell>
          <cell r="BU334">
            <v>7776.5250000000015</v>
          </cell>
          <cell r="BV334">
            <v>3112.15</v>
          </cell>
          <cell r="BW334">
            <v>2867.7169999999996</v>
          </cell>
          <cell r="BX334">
            <v>4242.1469999999999</v>
          </cell>
          <cell r="BY334">
            <v>84046.358999999997</v>
          </cell>
          <cell r="CA334">
            <v>8103.4509999999991</v>
          </cell>
          <cell r="CB334">
            <v>8338.1959999999981</v>
          </cell>
          <cell r="CD334">
            <v>219360.44700000001</v>
          </cell>
          <cell r="CE334">
            <v>224872.31100000005</v>
          </cell>
          <cell r="CF334">
            <v>220527.91499999998</v>
          </cell>
          <cell r="CI334">
            <v>-95020.550000000017</v>
          </cell>
          <cell r="CK334">
            <v>2367.317</v>
          </cell>
          <cell r="CL334">
            <v>2401.3350000000005</v>
          </cell>
          <cell r="CM334">
            <v>8581.5500000000011</v>
          </cell>
          <cell r="CN334">
            <v>-208.79999999999998</v>
          </cell>
          <cell r="CO334">
            <v>8372.75</v>
          </cell>
          <cell r="CS334">
            <v>2305.66</v>
          </cell>
          <cell r="CT334">
            <v>5186.46</v>
          </cell>
          <cell r="CU334">
            <v>1425.1699999999998</v>
          </cell>
          <cell r="CV334">
            <v>2677.71</v>
          </cell>
          <cell r="CW334">
            <v>1683.41</v>
          </cell>
          <cell r="CX334">
            <v>1677.76</v>
          </cell>
          <cell r="CY334">
            <v>2582.7399999999998</v>
          </cell>
          <cell r="CZ334">
            <v>17538.91</v>
          </cell>
          <cell r="DB334">
            <v>2301.5699999999997</v>
          </cell>
          <cell r="DC334">
            <v>5177.42</v>
          </cell>
          <cell r="DD334">
            <v>1423.1599999999999</v>
          </cell>
          <cell r="DE334">
            <v>2673.09</v>
          </cell>
          <cell r="DF334">
            <v>1680.8</v>
          </cell>
          <cell r="DG334">
            <v>1674.8499999999997</v>
          </cell>
          <cell r="DH334">
            <v>2579.4499999999998</v>
          </cell>
          <cell r="DI334">
            <v>17510.34</v>
          </cell>
          <cell r="DL334">
            <v>-332.13</v>
          </cell>
          <cell r="DN334">
            <v>0</v>
          </cell>
        </row>
        <row r="335">
          <cell r="E335">
            <v>180454</v>
          </cell>
          <cell r="F335">
            <v>217358</v>
          </cell>
          <cell r="G335">
            <v>83336</v>
          </cell>
          <cell r="H335">
            <v>94387</v>
          </cell>
          <cell r="N335">
            <v>263790</v>
          </cell>
          <cell r="O335">
            <v>311745</v>
          </cell>
          <cell r="AS335">
            <v>1039848.38</v>
          </cell>
          <cell r="BO335">
            <v>37060.87999999999</v>
          </cell>
          <cell r="BY335">
            <v>84070.5</v>
          </cell>
          <cell r="CA335">
            <v>8103.44</v>
          </cell>
          <cell r="CB335">
            <v>8338.19</v>
          </cell>
          <cell r="CD335">
            <v>224872.30999999997</v>
          </cell>
          <cell r="CE335">
            <v>224872.30999999997</v>
          </cell>
          <cell r="CF335">
            <v>220527.9101696577</v>
          </cell>
          <cell r="CI335">
            <v>-95184.3</v>
          </cell>
        </row>
        <row r="336">
          <cell r="E336">
            <v>-5.9999999648425728E-3</v>
          </cell>
          <cell r="F336">
            <v>-5.0000000046566129E-3</v>
          </cell>
          <cell r="G336">
            <v>0</v>
          </cell>
          <cell r="H336">
            <v>6.9999999977881089E-3</v>
          </cell>
          <cell r="N336">
            <v>-5.9999999357387424E-3</v>
          </cell>
          <cell r="O336">
            <v>2.0000000949949026E-3</v>
          </cell>
          <cell r="AR336" t="str">
            <v>Difference: PPA</v>
          </cell>
          <cell r="AS336">
            <v>1.5000000013969839E-2</v>
          </cell>
          <cell r="BN336" t="str">
            <v>Difference</v>
          </cell>
          <cell r="BO336">
            <v>-5.8999999999796273</v>
          </cell>
          <cell r="BX336" t="str">
            <v xml:space="preserve">Difference  &gt;&gt; </v>
          </cell>
          <cell r="BY336">
            <v>-24.14100000000326</v>
          </cell>
          <cell r="CA336">
            <v>1.0999999999512511E-2</v>
          </cell>
          <cell r="CB336">
            <v>5.9999999975843821E-3</v>
          </cell>
          <cell r="CD336">
            <v>-5511.8629999999539</v>
          </cell>
          <cell r="CE336">
            <v>1.0000000766012818E-3</v>
          </cell>
          <cell r="CF336">
            <v>4.8303422809112817E-3</v>
          </cell>
          <cell r="CI336">
            <v>-163.74999999998545</v>
          </cell>
        </row>
        <row r="337">
          <cell r="CI337" t="str">
            <v>Gain/(Loss)</v>
          </cell>
        </row>
        <row r="338">
          <cell r="AK338" t="str">
            <v>Total ETC FR Gallons:</v>
          </cell>
          <cell r="AL338">
            <v>578351.54</v>
          </cell>
          <cell r="AM338">
            <v>247310.64</v>
          </cell>
          <cell r="AN338">
            <v>50541.84</v>
          </cell>
          <cell r="AO338">
            <v>74961.710000000006</v>
          </cell>
          <cell r="AP338">
            <v>26999.93</v>
          </cell>
          <cell r="AQ338">
            <v>24879.33</v>
          </cell>
          <cell r="AR338">
            <v>36803.39</v>
          </cell>
          <cell r="AS338">
            <v>1039848.38</v>
          </cell>
        </row>
        <row r="343">
          <cell r="B343" t="str">
            <v>Total BSGA/NextEra</v>
          </cell>
          <cell r="E343">
            <v>3571.3939999999998</v>
          </cell>
          <cell r="F343">
            <v>4536.067</v>
          </cell>
          <cell r="G343">
            <v>1649.316</v>
          </cell>
          <cell r="H343">
            <v>1969.7719999999997</v>
          </cell>
          <cell r="K343">
            <v>5220.71</v>
          </cell>
          <cell r="L343">
            <v>6505.8389999999999</v>
          </cell>
          <cell r="N343">
            <v>5220.71</v>
          </cell>
          <cell r="O343">
            <v>6505.8389999999999</v>
          </cell>
          <cell r="AA343">
            <v>0</v>
          </cell>
          <cell r="AB343">
            <v>16805.169000000002</v>
          </cell>
          <cell r="AC343">
            <v>6119.3519999999999</v>
          </cell>
          <cell r="AD343">
            <v>1281.5230000000001</v>
          </cell>
          <cell r="AE343">
            <v>2015.825</v>
          </cell>
          <cell r="AF343">
            <v>750.726</v>
          </cell>
          <cell r="AG343">
            <v>720.697</v>
          </cell>
          <cell r="AH343">
            <v>1463.778</v>
          </cell>
          <cell r="AI343">
            <v>29157.07</v>
          </cell>
          <cell r="AK343">
            <v>0</v>
          </cell>
          <cell r="AL343">
            <v>13258.318000000001</v>
          </cell>
          <cell r="AM343">
            <v>6579.7560000000003</v>
          </cell>
          <cell r="AN343">
            <v>1265.451</v>
          </cell>
          <cell r="AO343">
            <v>2450.8630000000003</v>
          </cell>
          <cell r="AP343">
            <v>867.029</v>
          </cell>
          <cell r="AQ343">
            <v>864.11399999999992</v>
          </cell>
          <cell r="AR343">
            <v>1330.2179999999998</v>
          </cell>
          <cell r="AS343">
            <v>26615.749000000003</v>
          </cell>
          <cell r="AW343">
            <v>0</v>
          </cell>
          <cell r="AX343">
            <v>13234.820000000002</v>
          </cell>
          <cell r="AY343">
            <v>6568.2870000000003</v>
          </cell>
          <cell r="AZ343">
            <v>1263.6660000000002</v>
          </cell>
          <cell r="BA343">
            <v>2446.6350000000007</v>
          </cell>
          <cell r="BB343">
            <v>865.68499999999995</v>
          </cell>
          <cell r="BC343">
            <v>862.61299999999994</v>
          </cell>
          <cell r="BD343">
            <v>1328.5229999999999</v>
          </cell>
          <cell r="BE343">
            <v>26570.229000000003</v>
          </cell>
          <cell r="BG343">
            <v>0</v>
          </cell>
          <cell r="BH343">
            <v>498.58800000000002</v>
          </cell>
          <cell r="BI343">
            <v>240.196</v>
          </cell>
          <cell r="BJ343">
            <v>38.89</v>
          </cell>
          <cell r="BK343">
            <v>78.183999999999997</v>
          </cell>
          <cell r="BL343">
            <v>23.844000000000001</v>
          </cell>
          <cell r="BM343">
            <v>23.974</v>
          </cell>
          <cell r="BN343">
            <v>32.533000000000001</v>
          </cell>
          <cell r="BO343">
            <v>936.20900000000017</v>
          </cell>
          <cell r="BQ343">
            <v>0</v>
          </cell>
          <cell r="BR343">
            <v>879.55800000000011</v>
          </cell>
          <cell r="BS343">
            <v>602.46100000000001</v>
          </cell>
          <cell r="BT343">
            <v>126.07699999999998</v>
          </cell>
          <cell r="BU343">
            <v>254.25199999999998</v>
          </cell>
          <cell r="BV343">
            <v>99.938999999999993</v>
          </cell>
          <cell r="BW343">
            <v>99.602000000000004</v>
          </cell>
          <cell r="BX343">
            <v>153.327</v>
          </cell>
          <cell r="BY343">
            <v>2215.2159999999999</v>
          </cell>
          <cell r="CA343">
            <v>169.11100000000002</v>
          </cell>
          <cell r="CB343">
            <v>174.01099999999997</v>
          </cell>
          <cell r="CD343">
            <v>4116.6120000000001</v>
          </cell>
          <cell r="CE343">
            <v>4220.05</v>
          </cell>
          <cell r="CF343">
            <v>4138.5219999999999</v>
          </cell>
          <cell r="CI343">
            <v>0</v>
          </cell>
          <cell r="CK343">
            <v>2367.317</v>
          </cell>
          <cell r="CL343">
            <v>2401.3350000000005</v>
          </cell>
          <cell r="CM343">
            <v>8581.5500000000011</v>
          </cell>
          <cell r="CN343">
            <v>-208.79999999999998</v>
          </cell>
          <cell r="CO343">
            <v>8372.75</v>
          </cell>
          <cell r="CS343">
            <v>2305.66</v>
          </cell>
          <cell r="CT343">
            <v>5186.46</v>
          </cell>
          <cell r="CU343">
            <v>1425.1699999999998</v>
          </cell>
          <cell r="CV343">
            <v>2677.7100000000005</v>
          </cell>
          <cell r="CW343">
            <v>1683.41</v>
          </cell>
          <cell r="CX343">
            <v>1677.76</v>
          </cell>
          <cell r="CY343">
            <v>2582.7399999999998</v>
          </cell>
          <cell r="CZ343">
            <v>17538.91</v>
          </cell>
          <cell r="DB343">
            <v>2301.5699999999997</v>
          </cell>
          <cell r="DC343">
            <v>5177.42</v>
          </cell>
          <cell r="DD343">
            <v>1423.1599999999999</v>
          </cell>
          <cell r="DE343">
            <v>2673.0900000000006</v>
          </cell>
          <cell r="DF343">
            <v>1680.8</v>
          </cell>
          <cell r="DG343">
            <v>1674.85</v>
          </cell>
          <cell r="DH343">
            <v>2579.4499999999998</v>
          </cell>
          <cell r="DI343">
            <v>17510.34</v>
          </cell>
          <cell r="DL343">
            <v>-332.13</v>
          </cell>
        </row>
      </sheetData>
      <sheetData sheetId="2">
        <row r="3">
          <cell r="C3">
            <v>41426</v>
          </cell>
        </row>
        <row r="4">
          <cell r="C4">
            <v>41438</v>
          </cell>
        </row>
        <row r="5">
          <cell r="C5">
            <v>41471</v>
          </cell>
        </row>
        <row r="6">
          <cell r="C6">
            <v>30</v>
          </cell>
        </row>
        <row r="7">
          <cell r="C7" t="str">
            <v>0613-NTex</v>
          </cell>
        </row>
        <row r="8">
          <cell r="C8">
            <v>4.1500000000000004</v>
          </cell>
        </row>
        <row r="9">
          <cell r="C9">
            <v>4.12</v>
          </cell>
        </row>
        <row r="11">
          <cell r="C11">
            <v>3.7731669999999999</v>
          </cell>
        </row>
        <row r="13">
          <cell r="C13">
            <v>3.6788379999999998</v>
          </cell>
        </row>
        <row r="14">
          <cell r="C14">
            <v>4.0724999999999998</v>
          </cell>
        </row>
        <row r="15">
          <cell r="C15">
            <v>3.0200390000000001</v>
          </cell>
        </row>
        <row r="40">
          <cell r="D40">
            <v>0.20929699999999998</v>
          </cell>
          <cell r="F40">
            <v>0.173902</v>
          </cell>
          <cell r="G40">
            <v>0</v>
          </cell>
        </row>
        <row r="41">
          <cell r="D41">
            <v>0.20929699999999998</v>
          </cell>
          <cell r="F41">
            <v>0.173902</v>
          </cell>
          <cell r="G41">
            <v>0.20238200000000001</v>
          </cell>
        </row>
        <row r="42">
          <cell r="D42">
            <v>0.82364100000000007</v>
          </cell>
          <cell r="F42">
            <v>0.788246</v>
          </cell>
          <cell r="G42">
            <v>0.81672600000000006</v>
          </cell>
        </row>
        <row r="43">
          <cell r="D43">
            <v>1.16161</v>
          </cell>
          <cell r="F43">
            <v>1.126215</v>
          </cell>
          <cell r="G43">
            <v>1.154695</v>
          </cell>
        </row>
        <row r="44">
          <cell r="D44">
            <v>1.1279539999999999</v>
          </cell>
          <cell r="F44">
            <v>1.0925590000000001</v>
          </cell>
          <cell r="G44">
            <v>1.1210389999999999</v>
          </cell>
        </row>
        <row r="45">
          <cell r="D45">
            <v>1.9769849999999998</v>
          </cell>
          <cell r="F45">
            <v>1.9415899999999999</v>
          </cell>
          <cell r="G45">
            <v>1.9700699999999998</v>
          </cell>
        </row>
      </sheetData>
      <sheetData sheetId="3"/>
      <sheetData sheetId="4"/>
      <sheetData sheetId="5">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row>
        <row r="5">
          <cell r="E5" t="str">
            <v>ETC Cleb 42" # 9815</v>
          </cell>
          <cell r="G5" t="str">
            <v>Enterprise or ETC 6839/9706/9819</v>
          </cell>
          <cell r="I5" t="str">
            <v>ETC- SlvrCrk # 6925</v>
          </cell>
          <cell r="K5" t="str">
            <v>Atmos- Joshua</v>
          </cell>
          <cell r="M5" t="str">
            <v>North Texas Pipeline</v>
          </cell>
        </row>
        <row r="6">
          <cell r="A6" t="str">
            <v>Meter</v>
          </cell>
          <cell r="B6" t="str">
            <v>Meter Description</v>
          </cell>
          <cell r="C6" t="str">
            <v>Producer</v>
          </cell>
          <cell r="D6" t="str">
            <v>Total Transport Residue MMBtu</v>
          </cell>
          <cell r="E6" t="str">
            <v>ETC Nomination</v>
          </cell>
          <cell r="F6" t="str">
            <v>ETC Allocated Transport MMBtu</v>
          </cell>
          <cell r="G6" t="str">
            <v>ETC Nomination</v>
          </cell>
          <cell r="H6" t="str">
            <v>ETC Allocated Transport MMBtu</v>
          </cell>
          <cell r="I6" t="str">
            <v>ETC Nomination</v>
          </cell>
          <cell r="J6" t="str">
            <v>ETC Allocated Transport MMBtu</v>
          </cell>
          <cell r="K6" t="str">
            <v>Atmos Nomination MMBtu - Dry</v>
          </cell>
          <cell r="L6" t="str">
            <v>Atmos Transport Allocated MMBtu</v>
          </cell>
          <cell r="M6" t="str">
            <v>NTPL Nomination MMBtu - Dry</v>
          </cell>
          <cell r="N6" t="str">
            <v>NTPL Transport Allocated MMBtu</v>
          </cell>
          <cell r="O6" t="str">
            <v>NTG Imbalance Makeup</v>
          </cell>
          <cell r="P6" t="str">
            <v>Total Nominations</v>
          </cell>
          <cell r="Q6" t="str">
            <v>Total Allocated MMBtu for Transport</v>
          </cell>
          <cell r="R6" t="str">
            <v>Imbalance MMBtu</v>
          </cell>
          <cell r="T6" t="str">
            <v>Sale to Crosstex</v>
          </cell>
        </row>
        <row r="8">
          <cell r="A8" t="str">
            <v>81-10-178</v>
          </cell>
          <cell r="B8" t="str">
            <v>DRS 1&amp;3 CDP</v>
          </cell>
          <cell r="C8" t="str">
            <v>Beacon</v>
          </cell>
          <cell r="D8">
            <v>11504.286</v>
          </cell>
          <cell r="G8">
            <v>0</v>
          </cell>
          <cell r="H8">
            <v>0</v>
          </cell>
          <cell r="M8">
            <v>10386</v>
          </cell>
          <cell r="N8">
            <v>11504.286</v>
          </cell>
          <cell r="O8">
            <v>0</v>
          </cell>
          <cell r="P8">
            <v>10386</v>
          </cell>
          <cell r="Q8">
            <v>11446.286</v>
          </cell>
          <cell r="R8">
            <v>1060.2860000000001</v>
          </cell>
        </row>
        <row r="9">
          <cell r="A9" t="str">
            <v>81-10-177</v>
          </cell>
          <cell r="B9" t="str">
            <v>DRS 2&amp;4 CDP</v>
          </cell>
          <cell r="C9" t="str">
            <v>Beacon</v>
          </cell>
          <cell r="D9">
            <v>0</v>
          </cell>
          <cell r="G9">
            <v>0</v>
          </cell>
          <cell r="H9">
            <v>0</v>
          </cell>
          <cell r="M9">
            <v>0</v>
          </cell>
          <cell r="N9">
            <v>0</v>
          </cell>
          <cell r="O9">
            <v>0</v>
          </cell>
          <cell r="P9">
            <v>0</v>
          </cell>
          <cell r="Q9">
            <v>0</v>
          </cell>
          <cell r="R9">
            <v>0</v>
          </cell>
        </row>
        <row r="10">
          <cell r="A10" t="str">
            <v>72-10-193</v>
          </cell>
          <cell r="B10" t="str">
            <v>Mitchell CDP</v>
          </cell>
          <cell r="C10" t="str">
            <v>Beacon</v>
          </cell>
          <cell r="D10">
            <v>8181.36</v>
          </cell>
          <cell r="G10">
            <v>0</v>
          </cell>
          <cell r="H10">
            <v>0</v>
          </cell>
          <cell r="M10">
            <v>7386</v>
          </cell>
          <cell r="N10">
            <v>8181.36</v>
          </cell>
          <cell r="O10">
            <v>0</v>
          </cell>
          <cell r="P10">
            <v>7386</v>
          </cell>
          <cell r="Q10">
            <v>8140.36</v>
          </cell>
          <cell r="R10">
            <v>754.35999999999967</v>
          </cell>
        </row>
        <row r="11">
          <cell r="C11" t="str">
            <v>Total Beacon</v>
          </cell>
          <cell r="D11">
            <v>19685.646000000001</v>
          </cell>
          <cell r="E11">
            <v>0</v>
          </cell>
          <cell r="F11">
            <v>0</v>
          </cell>
          <cell r="G11">
            <v>0</v>
          </cell>
          <cell r="H11">
            <v>0</v>
          </cell>
          <cell r="I11">
            <v>0</v>
          </cell>
          <cell r="J11">
            <v>0</v>
          </cell>
          <cell r="K11">
            <v>0</v>
          </cell>
          <cell r="L11">
            <v>0</v>
          </cell>
          <cell r="M11">
            <v>17772</v>
          </cell>
          <cell r="N11">
            <v>19685.646000000001</v>
          </cell>
          <cell r="O11">
            <v>0</v>
          </cell>
          <cell r="P11">
            <v>17772</v>
          </cell>
          <cell r="Q11">
            <v>19586.646000000001</v>
          </cell>
          <cell r="R11">
            <v>1814.6459999999997</v>
          </cell>
        </row>
        <row r="13">
          <cell r="A13" t="str">
            <v>72-10-160</v>
          </cell>
          <cell r="B13" t="str">
            <v>Randle A Unit 12 13 14 15H CDP</v>
          </cell>
          <cell r="C13" t="str">
            <v>Premier</v>
          </cell>
          <cell r="D13">
            <v>6870.2809999999999</v>
          </cell>
          <cell r="E13">
            <v>0</v>
          </cell>
          <cell r="F13">
            <v>0</v>
          </cell>
          <cell r="G13">
            <v>0</v>
          </cell>
          <cell r="H13">
            <v>0</v>
          </cell>
          <cell r="L13">
            <v>6870.2809999999999</v>
          </cell>
          <cell r="P13">
            <v>0</v>
          </cell>
          <cell r="Q13">
            <v>6870.2809999999999</v>
          </cell>
          <cell r="R13">
            <v>6870.2809999999999</v>
          </cell>
          <cell r="T13">
            <v>1717.57</v>
          </cell>
        </row>
        <row r="14">
          <cell r="A14" t="str">
            <v>72-10-161</v>
          </cell>
          <cell r="B14" t="str">
            <v>Randle B Unit 20 21 H CDP</v>
          </cell>
          <cell r="C14" t="str">
            <v>Premier</v>
          </cell>
          <cell r="D14">
            <v>8968.1880000000001</v>
          </cell>
          <cell r="E14">
            <v>0</v>
          </cell>
          <cell r="F14">
            <v>0</v>
          </cell>
          <cell r="G14">
            <v>0</v>
          </cell>
          <cell r="H14">
            <v>0</v>
          </cell>
          <cell r="L14">
            <v>8968.1880000000001</v>
          </cell>
          <cell r="P14">
            <v>0</v>
          </cell>
          <cell r="Q14">
            <v>8968.1880000000001</v>
          </cell>
          <cell r="R14">
            <v>8968.1880000000001</v>
          </cell>
          <cell r="T14">
            <v>2242.047</v>
          </cell>
        </row>
        <row r="15">
          <cell r="A15" t="str">
            <v>72-40-018</v>
          </cell>
          <cell r="B15" t="str">
            <v>Behrens MM1</v>
          </cell>
          <cell r="C15" t="str">
            <v>Premier</v>
          </cell>
          <cell r="D15">
            <v>5681.317</v>
          </cell>
          <cell r="E15">
            <v>0</v>
          </cell>
          <cell r="F15">
            <v>0</v>
          </cell>
          <cell r="G15">
            <v>0</v>
          </cell>
          <cell r="H15">
            <v>0</v>
          </cell>
          <cell r="L15">
            <v>5681.317</v>
          </cell>
          <cell r="P15">
            <v>0</v>
          </cell>
          <cell r="Q15">
            <v>5681.317</v>
          </cell>
          <cell r="R15">
            <v>5681.317</v>
          </cell>
          <cell r="T15">
            <v>1420.329</v>
          </cell>
        </row>
        <row r="16">
          <cell r="A16" t="str">
            <v>72-40-031</v>
          </cell>
          <cell r="B16" t="str">
            <v>J.T. Barnett MM2</v>
          </cell>
          <cell r="C16" t="str">
            <v>Premier</v>
          </cell>
          <cell r="D16">
            <v>12645.663</v>
          </cell>
          <cell r="E16">
            <v>0</v>
          </cell>
          <cell r="F16">
            <v>0</v>
          </cell>
          <cell r="G16">
            <v>0</v>
          </cell>
          <cell r="H16">
            <v>0</v>
          </cell>
          <cell r="L16">
            <v>12645.663</v>
          </cell>
          <cell r="P16">
            <v>0</v>
          </cell>
          <cell r="Q16">
            <v>12645.663</v>
          </cell>
          <cell r="R16">
            <v>12645.663</v>
          </cell>
          <cell r="T16">
            <v>3161.4160000000002</v>
          </cell>
        </row>
        <row r="17">
          <cell r="A17" t="str">
            <v>72-40-037</v>
          </cell>
          <cell r="B17" t="str">
            <v>Lost Horse #3</v>
          </cell>
          <cell r="C17" t="str">
            <v>Premier</v>
          </cell>
          <cell r="D17">
            <v>13354.815000000001</v>
          </cell>
          <cell r="E17">
            <v>0</v>
          </cell>
          <cell r="F17">
            <v>0</v>
          </cell>
          <cell r="G17">
            <v>0</v>
          </cell>
          <cell r="H17">
            <v>0</v>
          </cell>
          <cell r="L17">
            <v>13354.815000000001</v>
          </cell>
          <cell r="P17">
            <v>0</v>
          </cell>
          <cell r="Q17">
            <v>13354.815000000001</v>
          </cell>
          <cell r="R17">
            <v>13354.815000000001</v>
          </cell>
          <cell r="T17">
            <v>0</v>
          </cell>
        </row>
        <row r="18">
          <cell r="A18" t="str">
            <v>72-40-094</v>
          </cell>
          <cell r="B18" t="str">
            <v>Randle CDP</v>
          </cell>
          <cell r="C18" t="str">
            <v>Premier</v>
          </cell>
          <cell r="D18">
            <v>16058.153</v>
          </cell>
          <cell r="E18">
            <v>0</v>
          </cell>
          <cell r="F18">
            <v>0</v>
          </cell>
          <cell r="G18">
            <v>0</v>
          </cell>
          <cell r="H18">
            <v>0</v>
          </cell>
          <cell r="L18">
            <v>16058.153</v>
          </cell>
          <cell r="P18">
            <v>0</v>
          </cell>
          <cell r="Q18">
            <v>16058.153</v>
          </cell>
          <cell r="R18">
            <v>16058.153</v>
          </cell>
          <cell r="T18">
            <v>4014.538</v>
          </cell>
        </row>
        <row r="19">
          <cell r="A19" t="str">
            <v>72-40-106</v>
          </cell>
          <cell r="B19" t="str">
            <v>Blanch Emily 1H</v>
          </cell>
          <cell r="C19" t="str">
            <v>Premier</v>
          </cell>
          <cell r="D19">
            <v>4968.6480000000001</v>
          </cell>
          <cell r="E19">
            <v>0</v>
          </cell>
          <cell r="F19">
            <v>0</v>
          </cell>
          <cell r="G19">
            <v>0</v>
          </cell>
          <cell r="H19">
            <v>0</v>
          </cell>
          <cell r="L19">
            <v>4968.6480000000001</v>
          </cell>
          <cell r="P19">
            <v>0</v>
          </cell>
          <cell r="Q19">
            <v>4968.6480000000001</v>
          </cell>
          <cell r="R19">
            <v>4968.6480000000001</v>
          </cell>
          <cell r="T19">
            <v>1242.162</v>
          </cell>
        </row>
        <row r="20">
          <cell r="A20" t="str">
            <v>72-40-107</v>
          </cell>
          <cell r="B20" t="str">
            <v>Barnett Horton 1H</v>
          </cell>
          <cell r="C20" t="str">
            <v>Premier</v>
          </cell>
          <cell r="D20">
            <v>10350.162</v>
          </cell>
          <cell r="E20">
            <v>0</v>
          </cell>
          <cell r="F20">
            <v>0</v>
          </cell>
          <cell r="G20">
            <v>0</v>
          </cell>
          <cell r="H20">
            <v>0</v>
          </cell>
          <cell r="L20">
            <v>10350.162</v>
          </cell>
          <cell r="P20">
            <v>0</v>
          </cell>
          <cell r="Q20">
            <v>10350.162</v>
          </cell>
          <cell r="R20">
            <v>10350.162</v>
          </cell>
          <cell r="T20">
            <v>2587.5410000000002</v>
          </cell>
        </row>
        <row r="21">
          <cell r="A21" t="str">
            <v>72-40-134</v>
          </cell>
          <cell r="B21" t="str">
            <v>Randall 3H,4H,5H &amp; 6H CDP</v>
          </cell>
          <cell r="C21" t="str">
            <v>Premier</v>
          </cell>
          <cell r="D21">
            <v>7430.5079999999998</v>
          </cell>
          <cell r="E21">
            <v>0</v>
          </cell>
          <cell r="F21">
            <v>0</v>
          </cell>
          <cell r="G21">
            <v>0</v>
          </cell>
          <cell r="H21">
            <v>0</v>
          </cell>
          <cell r="L21">
            <v>7430.5079999999998</v>
          </cell>
          <cell r="P21">
            <v>0</v>
          </cell>
          <cell r="Q21">
            <v>7430.5079999999998</v>
          </cell>
          <cell r="R21">
            <v>7430.5079999999998</v>
          </cell>
          <cell r="T21">
            <v>1857.627</v>
          </cell>
        </row>
        <row r="23">
          <cell r="C23" t="str">
            <v>Total COP</v>
          </cell>
          <cell r="D23">
            <v>86327.735000000001</v>
          </cell>
          <cell r="E23">
            <v>0</v>
          </cell>
          <cell r="F23">
            <v>0</v>
          </cell>
          <cell r="G23">
            <v>0</v>
          </cell>
          <cell r="H23">
            <v>0</v>
          </cell>
          <cell r="I23">
            <v>0</v>
          </cell>
          <cell r="J23">
            <v>0</v>
          </cell>
          <cell r="K23">
            <v>0</v>
          </cell>
          <cell r="L23">
            <v>86327.735000000001</v>
          </cell>
          <cell r="M23">
            <v>0</v>
          </cell>
          <cell r="N23">
            <v>0</v>
          </cell>
          <cell r="O23">
            <v>0</v>
          </cell>
          <cell r="P23">
            <v>0</v>
          </cell>
          <cell r="Q23">
            <v>86327.735000000001</v>
          </cell>
          <cell r="R23">
            <v>86327.735000000001</v>
          </cell>
          <cell r="T23">
            <v>18243.230000000003</v>
          </cell>
        </row>
        <row r="25">
          <cell r="A25" t="str">
            <v>81-10-176</v>
          </cell>
          <cell r="B25" t="str">
            <v>Hodges Wilkinson CDP</v>
          </cell>
          <cell r="C25" t="str">
            <v>Chesapeake</v>
          </cell>
          <cell r="D25">
            <v>302221.62800000003</v>
          </cell>
          <cell r="E25">
            <v>0</v>
          </cell>
          <cell r="F25">
            <v>302221.62800000014</v>
          </cell>
          <cell r="G25">
            <v>0</v>
          </cell>
          <cell r="H25">
            <v>0</v>
          </cell>
          <cell r="I25">
            <v>0</v>
          </cell>
          <cell r="J25">
            <v>0</v>
          </cell>
          <cell r="K25">
            <v>0</v>
          </cell>
          <cell r="L25">
            <v>0</v>
          </cell>
          <cell r="O25">
            <v>-1.1641532182693481E-10</v>
          </cell>
          <cell r="P25">
            <v>0</v>
          </cell>
          <cell r="Q25">
            <v>302221.62800000003</v>
          </cell>
          <cell r="R25">
            <v>302221.62800000003</v>
          </cell>
          <cell r="T25">
            <v>0</v>
          </cell>
        </row>
        <row r="26">
          <cell r="A26" t="str">
            <v>81-10-183</v>
          </cell>
          <cell r="B26" t="str">
            <v>Four 7s CDP</v>
          </cell>
          <cell r="C26" t="str">
            <v>Chesapeake</v>
          </cell>
          <cell r="D26">
            <v>256315.85699999999</v>
          </cell>
          <cell r="E26">
            <v>0</v>
          </cell>
          <cell r="F26">
            <v>256315.85699999999</v>
          </cell>
          <cell r="G26">
            <v>0</v>
          </cell>
          <cell r="H26">
            <v>0</v>
          </cell>
          <cell r="I26">
            <v>0</v>
          </cell>
          <cell r="J26">
            <v>0</v>
          </cell>
          <cell r="K26">
            <v>0</v>
          </cell>
          <cell r="L26">
            <v>0</v>
          </cell>
          <cell r="O26">
            <v>0</v>
          </cell>
          <cell r="P26">
            <v>0</v>
          </cell>
          <cell r="Q26">
            <v>256315.85699999999</v>
          </cell>
          <cell r="R26">
            <v>256315.85699999999</v>
          </cell>
          <cell r="T26">
            <v>0</v>
          </cell>
        </row>
        <row r="27">
          <cell r="A27" t="str">
            <v>81-10-214</v>
          </cell>
          <cell r="B27" t="str">
            <v>Four 7's #2 CDP</v>
          </cell>
          <cell r="C27" t="str">
            <v>Chesapeake</v>
          </cell>
          <cell r="D27">
            <v>263635.74</v>
          </cell>
          <cell r="E27">
            <v>0</v>
          </cell>
          <cell r="F27">
            <v>263635.74</v>
          </cell>
          <cell r="G27">
            <v>0</v>
          </cell>
          <cell r="H27">
            <v>0</v>
          </cell>
          <cell r="I27">
            <v>0</v>
          </cell>
          <cell r="J27">
            <v>0</v>
          </cell>
          <cell r="K27">
            <v>0</v>
          </cell>
          <cell r="L27">
            <v>0</v>
          </cell>
          <cell r="O27">
            <v>0</v>
          </cell>
          <cell r="P27">
            <v>0</v>
          </cell>
          <cell r="Q27">
            <v>263635.74</v>
          </cell>
          <cell r="R27">
            <v>263635.74</v>
          </cell>
          <cell r="T27">
            <v>0</v>
          </cell>
        </row>
        <row r="28">
          <cell r="A28" t="str">
            <v>81-10-349</v>
          </cell>
          <cell r="B28" t="str">
            <v>Campfire Marys Creek B CDP</v>
          </cell>
          <cell r="C28" t="str">
            <v>Chesapeake</v>
          </cell>
          <cell r="D28">
            <v>16134.541999999999</v>
          </cell>
          <cell r="E28">
            <v>0</v>
          </cell>
          <cell r="F28">
            <v>16134.541999999999</v>
          </cell>
          <cell r="G28">
            <v>0</v>
          </cell>
          <cell r="H28">
            <v>0</v>
          </cell>
          <cell r="I28">
            <v>0</v>
          </cell>
          <cell r="J28">
            <v>0</v>
          </cell>
          <cell r="K28">
            <v>0</v>
          </cell>
          <cell r="L28">
            <v>0</v>
          </cell>
          <cell r="O28">
            <v>0</v>
          </cell>
          <cell r="P28">
            <v>0</v>
          </cell>
          <cell r="Q28">
            <v>16134.541999999999</v>
          </cell>
          <cell r="R28">
            <v>16134.541999999999</v>
          </cell>
          <cell r="T28">
            <v>0</v>
          </cell>
        </row>
        <row r="29">
          <cell r="A29" t="str">
            <v>81-40-080</v>
          </cell>
          <cell r="B29" t="str">
            <v>Mary's Creek 1H</v>
          </cell>
          <cell r="C29" t="str">
            <v>Chesapeake</v>
          </cell>
          <cell r="D29">
            <v>4860.45</v>
          </cell>
          <cell r="E29">
            <v>0</v>
          </cell>
          <cell r="F29">
            <v>4860.45</v>
          </cell>
          <cell r="G29">
            <v>0</v>
          </cell>
          <cell r="H29">
            <v>0</v>
          </cell>
          <cell r="I29">
            <v>0</v>
          </cell>
          <cell r="J29">
            <v>0</v>
          </cell>
          <cell r="K29">
            <v>0</v>
          </cell>
          <cell r="L29">
            <v>0</v>
          </cell>
          <cell r="O29">
            <v>0</v>
          </cell>
          <cell r="P29">
            <v>0</v>
          </cell>
          <cell r="Q29">
            <v>4860.45</v>
          </cell>
          <cell r="R29">
            <v>4860.45</v>
          </cell>
          <cell r="T29">
            <v>0</v>
          </cell>
        </row>
        <row r="30">
          <cell r="A30" t="str">
            <v>81-40-085</v>
          </cell>
          <cell r="B30" t="str">
            <v>Mary's Creek 3H</v>
          </cell>
          <cell r="C30" t="str">
            <v>Chesapeake</v>
          </cell>
          <cell r="D30">
            <v>2547.817</v>
          </cell>
          <cell r="E30">
            <v>0</v>
          </cell>
          <cell r="F30">
            <v>2547.817</v>
          </cell>
          <cell r="G30">
            <v>0</v>
          </cell>
          <cell r="H30">
            <v>0</v>
          </cell>
          <cell r="I30">
            <v>0</v>
          </cell>
          <cell r="J30">
            <v>0</v>
          </cell>
          <cell r="K30">
            <v>0</v>
          </cell>
          <cell r="L30">
            <v>0</v>
          </cell>
          <cell r="O30">
            <v>0</v>
          </cell>
          <cell r="P30">
            <v>0</v>
          </cell>
          <cell r="Q30">
            <v>2547.817</v>
          </cell>
          <cell r="R30">
            <v>2547.817</v>
          </cell>
          <cell r="T30">
            <v>0</v>
          </cell>
        </row>
        <row r="31">
          <cell r="A31" t="str">
            <v>81-40-139</v>
          </cell>
          <cell r="B31" t="str">
            <v>Mary's  Creek 5H</v>
          </cell>
          <cell r="C31" t="str">
            <v>Chesapeake</v>
          </cell>
          <cell r="D31">
            <v>1719.001</v>
          </cell>
          <cell r="E31">
            <v>0</v>
          </cell>
          <cell r="F31">
            <v>1719.001</v>
          </cell>
          <cell r="G31">
            <v>0</v>
          </cell>
          <cell r="H31">
            <v>0</v>
          </cell>
          <cell r="I31">
            <v>0</v>
          </cell>
          <cell r="J31">
            <v>0</v>
          </cell>
          <cell r="K31">
            <v>0</v>
          </cell>
          <cell r="L31">
            <v>0</v>
          </cell>
          <cell r="O31">
            <v>0</v>
          </cell>
          <cell r="P31">
            <v>0</v>
          </cell>
          <cell r="Q31">
            <v>1719.001</v>
          </cell>
          <cell r="R31">
            <v>1719.001</v>
          </cell>
          <cell r="T31">
            <v>0</v>
          </cell>
        </row>
        <row r="32">
          <cell r="A32" t="str">
            <v>81-40-140</v>
          </cell>
          <cell r="B32" t="str">
            <v>Mary's  Creek 7H</v>
          </cell>
          <cell r="C32" t="str">
            <v>Chesapeake</v>
          </cell>
          <cell r="D32">
            <v>0</v>
          </cell>
          <cell r="E32">
            <v>0</v>
          </cell>
          <cell r="F32">
            <v>0</v>
          </cell>
          <cell r="G32">
            <v>0</v>
          </cell>
          <cell r="H32">
            <v>0</v>
          </cell>
          <cell r="I32">
            <v>0</v>
          </cell>
          <cell r="J32">
            <v>0</v>
          </cell>
          <cell r="K32">
            <v>0</v>
          </cell>
          <cell r="L32">
            <v>0</v>
          </cell>
          <cell r="O32">
            <v>0</v>
          </cell>
          <cell r="P32">
            <v>0</v>
          </cell>
          <cell r="Q32">
            <v>0</v>
          </cell>
          <cell r="R32">
            <v>0</v>
          </cell>
          <cell r="T32">
            <v>0</v>
          </cell>
        </row>
        <row r="33">
          <cell r="A33" t="str">
            <v>81-40-141</v>
          </cell>
          <cell r="B33" t="str">
            <v>Mary's Creek 8H</v>
          </cell>
          <cell r="C33" t="str">
            <v>Chesapeake</v>
          </cell>
          <cell r="D33">
            <v>1459.62</v>
          </cell>
          <cell r="E33">
            <v>0</v>
          </cell>
          <cell r="F33">
            <v>1459.62</v>
          </cell>
          <cell r="G33">
            <v>0</v>
          </cell>
          <cell r="H33">
            <v>0</v>
          </cell>
          <cell r="I33">
            <v>0</v>
          </cell>
          <cell r="J33">
            <v>0</v>
          </cell>
          <cell r="K33">
            <v>0</v>
          </cell>
          <cell r="L33">
            <v>0</v>
          </cell>
          <cell r="O33">
            <v>0</v>
          </cell>
          <cell r="P33">
            <v>0</v>
          </cell>
          <cell r="Q33">
            <v>1459.62</v>
          </cell>
          <cell r="R33">
            <v>1459.62</v>
          </cell>
          <cell r="T33">
            <v>0</v>
          </cell>
        </row>
        <row r="34">
          <cell r="A34" t="str">
            <v>81-40-144</v>
          </cell>
          <cell r="B34" t="str">
            <v>Mary's Creek 6H</v>
          </cell>
          <cell r="C34" t="str">
            <v>Chesapeake</v>
          </cell>
          <cell r="D34">
            <v>6323.8689999999997</v>
          </cell>
          <cell r="E34">
            <v>0</v>
          </cell>
          <cell r="F34">
            <v>6323.8689999999997</v>
          </cell>
          <cell r="G34">
            <v>0</v>
          </cell>
          <cell r="H34">
            <v>0</v>
          </cell>
          <cell r="I34">
            <v>0</v>
          </cell>
          <cell r="J34">
            <v>0</v>
          </cell>
          <cell r="K34">
            <v>0</v>
          </cell>
          <cell r="L34">
            <v>0</v>
          </cell>
          <cell r="O34">
            <v>0</v>
          </cell>
          <cell r="P34">
            <v>0</v>
          </cell>
          <cell r="Q34">
            <v>6323.8689999999997</v>
          </cell>
          <cell r="R34">
            <v>6323.8689999999997</v>
          </cell>
          <cell r="T34">
            <v>0</v>
          </cell>
        </row>
        <row r="35">
          <cell r="A35" t="str">
            <v>81-40-179</v>
          </cell>
          <cell r="B35" t="str">
            <v>Chesapeake Ward</v>
          </cell>
          <cell r="C35" t="str">
            <v>Chesapeake</v>
          </cell>
          <cell r="D35">
            <v>38907.682999999997</v>
          </cell>
          <cell r="E35">
            <v>0</v>
          </cell>
          <cell r="F35">
            <v>38907.682999999997</v>
          </cell>
          <cell r="G35">
            <v>0</v>
          </cell>
          <cell r="H35">
            <v>0</v>
          </cell>
          <cell r="I35">
            <v>0</v>
          </cell>
          <cell r="J35">
            <v>0</v>
          </cell>
          <cell r="K35">
            <v>0</v>
          </cell>
          <cell r="L35">
            <v>0</v>
          </cell>
          <cell r="O35">
            <v>0</v>
          </cell>
          <cell r="P35">
            <v>0</v>
          </cell>
          <cell r="Q35">
            <v>38907.682999999997</v>
          </cell>
          <cell r="R35">
            <v>38907.682999999997</v>
          </cell>
          <cell r="T35">
            <v>0</v>
          </cell>
        </row>
        <row r="36">
          <cell r="A36" t="str">
            <v>81-40-226</v>
          </cell>
          <cell r="B36" t="str">
            <v>Bosler</v>
          </cell>
          <cell r="C36" t="str">
            <v>Chesapeake</v>
          </cell>
          <cell r="D36">
            <v>7356.42</v>
          </cell>
          <cell r="E36">
            <v>0</v>
          </cell>
          <cell r="F36">
            <v>7356.42</v>
          </cell>
          <cell r="G36">
            <v>0</v>
          </cell>
          <cell r="H36">
            <v>0</v>
          </cell>
          <cell r="I36">
            <v>0</v>
          </cell>
          <cell r="J36">
            <v>0</v>
          </cell>
          <cell r="K36">
            <v>0</v>
          </cell>
          <cell r="L36">
            <v>0</v>
          </cell>
          <cell r="O36">
            <v>0</v>
          </cell>
          <cell r="P36">
            <v>0</v>
          </cell>
          <cell r="Q36">
            <v>7356.42</v>
          </cell>
          <cell r="R36">
            <v>7356.42</v>
          </cell>
          <cell r="T36">
            <v>0</v>
          </cell>
        </row>
        <row r="37">
          <cell r="A37" t="str">
            <v>81-40-335</v>
          </cell>
          <cell r="B37" t="str">
            <v>Benbrook #1</v>
          </cell>
          <cell r="C37" t="str">
            <v>Chesapeake</v>
          </cell>
          <cell r="D37">
            <v>4394.0050000000001</v>
          </cell>
          <cell r="E37">
            <v>0</v>
          </cell>
          <cell r="F37">
            <v>4394.0050000000001</v>
          </cell>
          <cell r="G37">
            <v>0</v>
          </cell>
          <cell r="H37">
            <v>0</v>
          </cell>
          <cell r="I37">
            <v>0</v>
          </cell>
          <cell r="J37">
            <v>0</v>
          </cell>
          <cell r="K37">
            <v>0</v>
          </cell>
          <cell r="L37">
            <v>0</v>
          </cell>
          <cell r="O37">
            <v>0</v>
          </cell>
          <cell r="P37">
            <v>0</v>
          </cell>
          <cell r="Q37">
            <v>4394.0050000000001</v>
          </cell>
          <cell r="R37">
            <v>4394.0050000000001</v>
          </cell>
          <cell r="T37">
            <v>0</v>
          </cell>
        </row>
        <row r="38">
          <cell r="A38" t="str">
            <v>72-10-148</v>
          </cell>
          <cell r="B38" t="str">
            <v>Blue Drake Woody N 3-5-7H CDP</v>
          </cell>
          <cell r="C38" t="str">
            <v>Chesapeake</v>
          </cell>
          <cell r="D38">
            <v>5354.4459999999999</v>
          </cell>
          <cell r="E38">
            <v>0</v>
          </cell>
          <cell r="F38">
            <v>5354.4459999999999</v>
          </cell>
          <cell r="G38">
            <v>0</v>
          </cell>
          <cell r="H38">
            <v>0</v>
          </cell>
          <cell r="I38">
            <v>0</v>
          </cell>
          <cell r="J38">
            <v>0</v>
          </cell>
          <cell r="K38">
            <v>0</v>
          </cell>
          <cell r="L38">
            <v>0</v>
          </cell>
          <cell r="O38">
            <v>0</v>
          </cell>
          <cell r="P38">
            <v>0</v>
          </cell>
          <cell r="Q38">
            <v>5354.4459999999999</v>
          </cell>
          <cell r="R38">
            <v>5354.4459999999999</v>
          </cell>
          <cell r="T38">
            <v>0</v>
          </cell>
        </row>
        <row r="39">
          <cell r="A39" t="str">
            <v>72-40-195</v>
          </cell>
          <cell r="B39" t="str">
            <v>Blue Drake Woody South</v>
          </cell>
          <cell r="C39" t="str">
            <v>Chesapeake</v>
          </cell>
          <cell r="D39">
            <v>13758.540999999999</v>
          </cell>
          <cell r="E39">
            <v>0</v>
          </cell>
          <cell r="F39">
            <v>13758.540999999999</v>
          </cell>
          <cell r="G39">
            <v>0</v>
          </cell>
          <cell r="H39">
            <v>0</v>
          </cell>
          <cell r="I39">
            <v>0</v>
          </cell>
          <cell r="J39">
            <v>0</v>
          </cell>
          <cell r="K39">
            <v>0</v>
          </cell>
          <cell r="L39">
            <v>0</v>
          </cell>
          <cell r="O39">
            <v>0</v>
          </cell>
          <cell r="P39">
            <v>0</v>
          </cell>
          <cell r="Q39">
            <v>13758.540999999999</v>
          </cell>
          <cell r="R39">
            <v>13758.540999999999</v>
          </cell>
          <cell r="T39">
            <v>0</v>
          </cell>
        </row>
        <row r="40">
          <cell r="A40" t="str">
            <v>72-40-231</v>
          </cell>
          <cell r="B40" t="str">
            <v>Winscott NW</v>
          </cell>
          <cell r="C40" t="str">
            <v>Chesapeake</v>
          </cell>
          <cell r="D40">
            <v>19910.536</v>
          </cell>
          <cell r="E40">
            <v>0</v>
          </cell>
          <cell r="F40">
            <v>19910.536</v>
          </cell>
          <cell r="G40">
            <v>0</v>
          </cell>
          <cell r="H40">
            <v>0</v>
          </cell>
          <cell r="I40">
            <v>0</v>
          </cell>
          <cell r="J40">
            <v>0</v>
          </cell>
          <cell r="K40">
            <v>0</v>
          </cell>
          <cell r="L40">
            <v>0</v>
          </cell>
          <cell r="O40">
            <v>0</v>
          </cell>
          <cell r="P40">
            <v>0</v>
          </cell>
          <cell r="Q40">
            <v>19910.536</v>
          </cell>
          <cell r="R40">
            <v>19910.536</v>
          </cell>
          <cell r="T40">
            <v>0</v>
          </cell>
        </row>
        <row r="41">
          <cell r="C41" t="str">
            <v>Total Chesap</v>
          </cell>
          <cell r="D41">
            <v>944900.15499999991</v>
          </cell>
          <cell r="E41">
            <v>0</v>
          </cell>
          <cell r="F41">
            <v>944900.15500000003</v>
          </cell>
          <cell r="G41">
            <v>0</v>
          </cell>
          <cell r="H41">
            <v>0</v>
          </cell>
          <cell r="I41">
            <v>0</v>
          </cell>
          <cell r="J41">
            <v>0</v>
          </cell>
          <cell r="K41">
            <v>0</v>
          </cell>
          <cell r="L41">
            <v>0</v>
          </cell>
          <cell r="M41">
            <v>0</v>
          </cell>
          <cell r="N41">
            <v>0</v>
          </cell>
          <cell r="O41">
            <v>-1.1641532182693481E-10</v>
          </cell>
          <cell r="P41">
            <v>0</v>
          </cell>
          <cell r="Q41">
            <v>944900.15499999991</v>
          </cell>
          <cell r="R41">
            <v>944900.15499999991</v>
          </cell>
          <cell r="T41">
            <v>0</v>
          </cell>
        </row>
        <row r="43">
          <cell r="A43" t="str">
            <v>81-10-176T</v>
          </cell>
          <cell r="B43" t="str">
            <v>Hodges Wilkinson CDP</v>
          </cell>
          <cell r="C43" t="str">
            <v>Total</v>
          </cell>
          <cell r="D43">
            <v>85241.861999999994</v>
          </cell>
          <cell r="E43">
            <v>0</v>
          </cell>
          <cell r="F43">
            <v>0</v>
          </cell>
          <cell r="G43">
            <v>0</v>
          </cell>
          <cell r="H43">
            <v>85241.861999999965</v>
          </cell>
          <cell r="K43">
            <v>0</v>
          </cell>
          <cell r="L43">
            <v>0</v>
          </cell>
          <cell r="O43">
            <v>2.9103830456733704E-11</v>
          </cell>
          <cell r="P43">
            <v>0</v>
          </cell>
          <cell r="Q43">
            <v>85241.861999999994</v>
          </cell>
          <cell r="R43">
            <v>85241.861999999994</v>
          </cell>
          <cell r="T43">
            <v>0</v>
          </cell>
        </row>
        <row r="44">
          <cell r="A44" t="str">
            <v>81-10-183T</v>
          </cell>
          <cell r="B44" t="str">
            <v>Four 7s CDP</v>
          </cell>
          <cell r="C44" t="str">
            <v>Total</v>
          </cell>
          <cell r="D44">
            <v>72294.361000000004</v>
          </cell>
          <cell r="E44">
            <v>0</v>
          </cell>
          <cell r="F44">
            <v>0</v>
          </cell>
          <cell r="G44">
            <v>0</v>
          </cell>
          <cell r="H44">
            <v>72294.361000000004</v>
          </cell>
          <cell r="K44">
            <v>0</v>
          </cell>
          <cell r="L44">
            <v>0</v>
          </cell>
          <cell r="O44">
            <v>0</v>
          </cell>
          <cell r="P44">
            <v>0</v>
          </cell>
          <cell r="Q44">
            <v>72294.361000000004</v>
          </cell>
          <cell r="R44">
            <v>72294.361000000004</v>
          </cell>
          <cell r="T44">
            <v>0</v>
          </cell>
        </row>
        <row r="45">
          <cell r="A45" t="str">
            <v>81-10-214T</v>
          </cell>
          <cell r="B45" t="str">
            <v>Four 7's #2 CDP</v>
          </cell>
          <cell r="C45" t="str">
            <v>Total</v>
          </cell>
          <cell r="D45">
            <v>74360.035000000003</v>
          </cell>
          <cell r="E45">
            <v>0</v>
          </cell>
          <cell r="F45">
            <v>0</v>
          </cell>
          <cell r="G45">
            <v>0</v>
          </cell>
          <cell r="H45">
            <v>74360.035000000003</v>
          </cell>
          <cell r="K45">
            <v>0</v>
          </cell>
          <cell r="L45">
            <v>0</v>
          </cell>
          <cell r="O45">
            <v>0</v>
          </cell>
          <cell r="P45">
            <v>0</v>
          </cell>
          <cell r="Q45">
            <v>74360.035000000003</v>
          </cell>
          <cell r="R45">
            <v>74360.035000000003</v>
          </cell>
          <cell r="T45">
            <v>0</v>
          </cell>
        </row>
        <row r="46">
          <cell r="A46" t="str">
            <v>81-10-349T</v>
          </cell>
          <cell r="B46" t="str">
            <v>Campfire Marys Creek B CDP</v>
          </cell>
          <cell r="C46" t="str">
            <v>Total</v>
          </cell>
          <cell r="D46">
            <v>4551.2709999999997</v>
          </cell>
          <cell r="E46">
            <v>0</v>
          </cell>
          <cell r="F46">
            <v>0</v>
          </cell>
          <cell r="G46">
            <v>0</v>
          </cell>
          <cell r="H46">
            <v>4551.2709999999997</v>
          </cell>
          <cell r="K46">
            <v>0</v>
          </cell>
          <cell r="L46">
            <v>0</v>
          </cell>
          <cell r="O46">
            <v>0</v>
          </cell>
          <cell r="P46">
            <v>0</v>
          </cell>
          <cell r="Q46">
            <v>4551.2709999999997</v>
          </cell>
          <cell r="R46">
            <v>4551.2709999999997</v>
          </cell>
          <cell r="T46">
            <v>0</v>
          </cell>
        </row>
        <row r="47">
          <cell r="A47" t="str">
            <v>81-40-080T</v>
          </cell>
          <cell r="B47" t="str">
            <v>Mary's Creek 1H</v>
          </cell>
          <cell r="C47" t="str">
            <v>Total</v>
          </cell>
          <cell r="D47">
            <v>1371.453</v>
          </cell>
          <cell r="E47">
            <v>0</v>
          </cell>
          <cell r="F47">
            <v>0</v>
          </cell>
          <cell r="G47">
            <v>0</v>
          </cell>
          <cell r="H47">
            <v>1371.453</v>
          </cell>
          <cell r="K47">
            <v>0</v>
          </cell>
          <cell r="L47">
            <v>0</v>
          </cell>
          <cell r="O47">
            <v>0</v>
          </cell>
          <cell r="P47">
            <v>0</v>
          </cell>
          <cell r="Q47">
            <v>1371.453</v>
          </cell>
          <cell r="R47">
            <v>1371.453</v>
          </cell>
          <cell r="T47">
            <v>0</v>
          </cell>
        </row>
        <row r="48">
          <cell r="A48" t="str">
            <v>81-40-085T</v>
          </cell>
          <cell r="B48" t="str">
            <v>Mary's Creek 3H</v>
          </cell>
          <cell r="C48" t="str">
            <v>Total</v>
          </cell>
          <cell r="D48">
            <v>719.23599999999999</v>
          </cell>
          <cell r="E48">
            <v>0</v>
          </cell>
          <cell r="F48">
            <v>0</v>
          </cell>
          <cell r="G48">
            <v>0</v>
          </cell>
          <cell r="H48">
            <v>719.23599999999999</v>
          </cell>
          <cell r="K48">
            <v>0</v>
          </cell>
          <cell r="L48">
            <v>0</v>
          </cell>
          <cell r="O48">
            <v>0</v>
          </cell>
          <cell r="P48">
            <v>0</v>
          </cell>
          <cell r="Q48">
            <v>719.23599999999999</v>
          </cell>
          <cell r="R48">
            <v>719.23599999999999</v>
          </cell>
          <cell r="T48">
            <v>0</v>
          </cell>
        </row>
        <row r="49">
          <cell r="A49" t="str">
            <v>81-40-139T</v>
          </cell>
          <cell r="B49" t="str">
            <v>Mary's  Creek 5H</v>
          </cell>
          <cell r="C49" t="str">
            <v>Total</v>
          </cell>
          <cell r="D49">
            <v>483.51600000000002</v>
          </cell>
          <cell r="E49">
            <v>0</v>
          </cell>
          <cell r="F49">
            <v>0</v>
          </cell>
          <cell r="G49">
            <v>0</v>
          </cell>
          <cell r="H49">
            <v>483.51600000000002</v>
          </cell>
          <cell r="K49">
            <v>0</v>
          </cell>
          <cell r="L49">
            <v>0</v>
          </cell>
          <cell r="O49">
            <v>0</v>
          </cell>
          <cell r="P49">
            <v>0</v>
          </cell>
          <cell r="Q49">
            <v>483.51600000000002</v>
          </cell>
          <cell r="R49">
            <v>483.51600000000002</v>
          </cell>
          <cell r="T49">
            <v>0</v>
          </cell>
        </row>
        <row r="50">
          <cell r="A50" t="str">
            <v>81-40-140T</v>
          </cell>
          <cell r="B50" t="str">
            <v>Mary's  Creek 7H</v>
          </cell>
          <cell r="C50" t="str">
            <v>Total</v>
          </cell>
          <cell r="D50">
            <v>0</v>
          </cell>
          <cell r="E50">
            <v>0</v>
          </cell>
          <cell r="F50">
            <v>0</v>
          </cell>
          <cell r="G50">
            <v>0</v>
          </cell>
          <cell r="H50">
            <v>0</v>
          </cell>
          <cell r="K50">
            <v>0</v>
          </cell>
          <cell r="L50">
            <v>0</v>
          </cell>
          <cell r="O50">
            <v>0</v>
          </cell>
          <cell r="P50">
            <v>0</v>
          </cell>
          <cell r="Q50">
            <v>0</v>
          </cell>
          <cell r="R50">
            <v>0</v>
          </cell>
          <cell r="T50">
            <v>0</v>
          </cell>
        </row>
        <row r="51">
          <cell r="A51" t="str">
            <v>81-40-141T</v>
          </cell>
          <cell r="B51" t="str">
            <v>Mary's Creek 8H</v>
          </cell>
          <cell r="C51" t="str">
            <v>Total</v>
          </cell>
          <cell r="D51">
            <v>411.69299999999998</v>
          </cell>
          <cell r="E51">
            <v>0</v>
          </cell>
          <cell r="F51">
            <v>0</v>
          </cell>
          <cell r="G51">
            <v>0</v>
          </cell>
          <cell r="H51">
            <v>411.69299999999998</v>
          </cell>
          <cell r="K51">
            <v>0</v>
          </cell>
          <cell r="L51">
            <v>0</v>
          </cell>
          <cell r="O51">
            <v>0</v>
          </cell>
          <cell r="P51">
            <v>0</v>
          </cell>
          <cell r="Q51">
            <v>411.69299999999998</v>
          </cell>
          <cell r="R51">
            <v>411.69299999999998</v>
          </cell>
          <cell r="T51">
            <v>0</v>
          </cell>
        </row>
        <row r="52">
          <cell r="A52" t="str">
            <v>81-40-144T</v>
          </cell>
          <cell r="B52" t="str">
            <v>Mary's Creek 6H</v>
          </cell>
          <cell r="C52" t="str">
            <v>Total</v>
          </cell>
          <cell r="D52">
            <v>1783.896</v>
          </cell>
          <cell r="E52">
            <v>0</v>
          </cell>
          <cell r="F52">
            <v>0</v>
          </cell>
          <cell r="G52">
            <v>0</v>
          </cell>
          <cell r="H52">
            <v>1783.896</v>
          </cell>
          <cell r="K52">
            <v>0</v>
          </cell>
          <cell r="L52">
            <v>0</v>
          </cell>
          <cell r="O52">
            <v>0</v>
          </cell>
          <cell r="P52">
            <v>0</v>
          </cell>
          <cell r="Q52">
            <v>1783.896</v>
          </cell>
          <cell r="R52">
            <v>1783.896</v>
          </cell>
          <cell r="T52">
            <v>0</v>
          </cell>
        </row>
        <row r="53">
          <cell r="A53" t="str">
            <v>81-40-179T</v>
          </cell>
          <cell r="B53" t="str">
            <v>Chesapeake Ward</v>
          </cell>
          <cell r="C53" t="str">
            <v>Total</v>
          </cell>
          <cell r="D53">
            <v>12288.28</v>
          </cell>
          <cell r="E53">
            <v>0</v>
          </cell>
          <cell r="F53">
            <v>0</v>
          </cell>
          <cell r="G53">
            <v>0</v>
          </cell>
          <cell r="H53">
            <v>12288.28</v>
          </cell>
          <cell r="K53">
            <v>0</v>
          </cell>
          <cell r="L53">
            <v>0</v>
          </cell>
          <cell r="O53">
            <v>0</v>
          </cell>
          <cell r="P53">
            <v>0</v>
          </cell>
          <cell r="Q53">
            <v>12288.28</v>
          </cell>
          <cell r="R53">
            <v>12288.28</v>
          </cell>
          <cell r="T53">
            <v>0</v>
          </cell>
        </row>
        <row r="54">
          <cell r="A54" t="str">
            <v>81-40-226T</v>
          </cell>
          <cell r="B54" t="str">
            <v>Bosler</v>
          </cell>
          <cell r="C54" t="str">
            <v>Total</v>
          </cell>
          <cell r="D54">
            <v>2324.3220000000001</v>
          </cell>
          <cell r="E54">
            <v>0</v>
          </cell>
          <cell r="F54">
            <v>0</v>
          </cell>
          <cell r="G54">
            <v>0</v>
          </cell>
          <cell r="H54">
            <v>2324.3220000000001</v>
          </cell>
          <cell r="K54">
            <v>0</v>
          </cell>
          <cell r="L54">
            <v>0</v>
          </cell>
          <cell r="O54">
            <v>0</v>
          </cell>
          <cell r="P54">
            <v>0</v>
          </cell>
          <cell r="Q54">
            <v>2324.3220000000001</v>
          </cell>
          <cell r="R54">
            <v>2324.3220000000001</v>
          </cell>
          <cell r="T54">
            <v>0</v>
          </cell>
        </row>
        <row r="55">
          <cell r="A55" t="str">
            <v>81-40-335T</v>
          </cell>
          <cell r="B55" t="str">
            <v>Benbrook #1</v>
          </cell>
          <cell r="C55" t="str">
            <v>Total</v>
          </cell>
          <cell r="D55">
            <v>1387.788</v>
          </cell>
          <cell r="E55">
            <v>0</v>
          </cell>
          <cell r="F55">
            <v>0</v>
          </cell>
          <cell r="G55">
            <v>0</v>
          </cell>
          <cell r="H55">
            <v>1387.788</v>
          </cell>
          <cell r="K55">
            <v>0</v>
          </cell>
          <cell r="L55">
            <v>0</v>
          </cell>
          <cell r="O55">
            <v>0</v>
          </cell>
          <cell r="P55">
            <v>0</v>
          </cell>
          <cell r="Q55">
            <v>1387.788</v>
          </cell>
          <cell r="R55">
            <v>1387.788</v>
          </cell>
          <cell r="T55">
            <v>0</v>
          </cell>
        </row>
        <row r="56">
          <cell r="A56" t="str">
            <v>72-10-148T</v>
          </cell>
          <cell r="B56" t="str">
            <v>Blue Drake Woody N 3-5-7H CDP</v>
          </cell>
          <cell r="C56" t="str">
            <v>Total</v>
          </cell>
          <cell r="D56">
            <v>1509.742</v>
          </cell>
          <cell r="E56">
            <v>0</v>
          </cell>
          <cell r="F56">
            <v>0</v>
          </cell>
          <cell r="G56">
            <v>0</v>
          </cell>
          <cell r="H56">
            <v>1509.742</v>
          </cell>
          <cell r="K56">
            <v>0</v>
          </cell>
          <cell r="L56">
            <v>0</v>
          </cell>
          <cell r="O56">
            <v>0</v>
          </cell>
          <cell r="P56">
            <v>0</v>
          </cell>
          <cell r="Q56">
            <v>1509.742</v>
          </cell>
          <cell r="R56">
            <v>1509.742</v>
          </cell>
          <cell r="T56">
            <v>0</v>
          </cell>
        </row>
        <row r="57">
          <cell r="A57" t="str">
            <v>72-40-195T</v>
          </cell>
          <cell r="B57" t="str">
            <v>Blue Drake Woody South</v>
          </cell>
          <cell r="C57" t="str">
            <v>Total</v>
          </cell>
          <cell r="D57">
            <v>3879.3249999999998</v>
          </cell>
          <cell r="E57">
            <v>0</v>
          </cell>
          <cell r="F57">
            <v>0</v>
          </cell>
          <cell r="G57">
            <v>0</v>
          </cell>
          <cell r="H57">
            <v>3879.3249999999998</v>
          </cell>
          <cell r="K57">
            <v>0</v>
          </cell>
          <cell r="L57">
            <v>0</v>
          </cell>
          <cell r="O57">
            <v>0</v>
          </cell>
          <cell r="P57">
            <v>0</v>
          </cell>
          <cell r="Q57">
            <v>3879.3249999999998</v>
          </cell>
          <cell r="R57">
            <v>3879.3249999999998</v>
          </cell>
          <cell r="T57">
            <v>0</v>
          </cell>
        </row>
        <row r="58">
          <cell r="A58" t="str">
            <v>72-40-231T</v>
          </cell>
          <cell r="B58" t="str">
            <v>Winscott NW</v>
          </cell>
          <cell r="C58" t="str">
            <v>Total</v>
          </cell>
          <cell r="D58">
            <v>5616.2259999999997</v>
          </cell>
          <cell r="E58">
            <v>0</v>
          </cell>
          <cell r="F58">
            <v>0</v>
          </cell>
          <cell r="G58">
            <v>0</v>
          </cell>
          <cell r="H58">
            <v>5616.2259999999997</v>
          </cell>
          <cell r="K58">
            <v>0</v>
          </cell>
          <cell r="L58">
            <v>0</v>
          </cell>
          <cell r="O58">
            <v>0</v>
          </cell>
          <cell r="P58">
            <v>0</v>
          </cell>
          <cell r="Q58">
            <v>5616.2259999999997</v>
          </cell>
          <cell r="R58">
            <v>5616.2259999999997</v>
          </cell>
          <cell r="T58">
            <v>0</v>
          </cell>
        </row>
        <row r="59">
          <cell r="C59" t="str">
            <v>Total Total G&amp;P</v>
          </cell>
          <cell r="D59">
            <v>268223.00600000005</v>
          </cell>
          <cell r="E59">
            <v>0</v>
          </cell>
          <cell r="F59">
            <v>0</v>
          </cell>
          <cell r="G59">
            <v>0</v>
          </cell>
          <cell r="H59">
            <v>268223.00599999999</v>
          </cell>
          <cell r="I59">
            <v>0</v>
          </cell>
          <cell r="J59">
            <v>0</v>
          </cell>
          <cell r="K59">
            <v>0</v>
          </cell>
          <cell r="L59">
            <v>0</v>
          </cell>
          <cell r="M59">
            <v>0</v>
          </cell>
          <cell r="N59">
            <v>0</v>
          </cell>
          <cell r="O59">
            <v>2.9103830456733704E-11</v>
          </cell>
          <cell r="P59">
            <v>0</v>
          </cell>
          <cell r="Q59">
            <v>268223.00600000005</v>
          </cell>
          <cell r="R59">
            <v>268223.00600000005</v>
          </cell>
          <cell r="T59">
            <v>0</v>
          </cell>
        </row>
        <row r="62">
          <cell r="A62" t="str">
            <v>72-10-204</v>
          </cell>
          <cell r="B62" t="str">
            <v>Alexander Ranch CDP</v>
          </cell>
          <cell r="C62" t="str">
            <v>EnerVest (Encana)</v>
          </cell>
          <cell r="D62">
            <v>56.433</v>
          </cell>
          <cell r="E62">
            <v>0</v>
          </cell>
          <cell r="F62">
            <v>0</v>
          </cell>
          <cell r="G62">
            <v>0</v>
          </cell>
          <cell r="H62">
            <v>0</v>
          </cell>
          <cell r="K62">
            <v>0</v>
          </cell>
          <cell r="L62">
            <v>0</v>
          </cell>
          <cell r="P62">
            <v>0</v>
          </cell>
          <cell r="Q62">
            <v>0</v>
          </cell>
          <cell r="R62">
            <v>0</v>
          </cell>
        </row>
        <row r="63">
          <cell r="C63" t="str">
            <v>Total Encana</v>
          </cell>
          <cell r="D63">
            <v>56.433</v>
          </cell>
          <cell r="E63">
            <v>0</v>
          </cell>
          <cell r="F63">
            <v>0</v>
          </cell>
          <cell r="G63">
            <v>0</v>
          </cell>
          <cell r="H63">
            <v>0</v>
          </cell>
          <cell r="I63">
            <v>0</v>
          </cell>
          <cell r="J63">
            <v>0</v>
          </cell>
          <cell r="K63">
            <v>0</v>
          </cell>
          <cell r="L63">
            <v>0</v>
          </cell>
          <cell r="M63">
            <v>0</v>
          </cell>
          <cell r="N63">
            <v>0</v>
          </cell>
          <cell r="O63">
            <v>0</v>
          </cell>
          <cell r="P63">
            <v>0</v>
          </cell>
          <cell r="Q63">
            <v>0</v>
          </cell>
          <cell r="R63">
            <v>0</v>
          </cell>
        </row>
        <row r="65">
          <cell r="A65" t="str">
            <v>72-40-055</v>
          </cell>
          <cell r="B65" t="str">
            <v>Deerfield</v>
          </cell>
          <cell r="C65" t="str">
            <v>BSGA</v>
          </cell>
          <cell r="D65">
            <v>4513.7269999999999</v>
          </cell>
          <cell r="L65">
            <v>4513.7269999999999</v>
          </cell>
          <cell r="P65">
            <v>0</v>
          </cell>
          <cell r="Q65">
            <v>4513.7269999999999</v>
          </cell>
          <cell r="R65">
            <v>4513.7269999999999</v>
          </cell>
        </row>
        <row r="66">
          <cell r="C66" t="str">
            <v>Total BSGA</v>
          </cell>
          <cell r="D66">
            <v>4513.7269999999999</v>
          </cell>
          <cell r="E66">
            <v>0</v>
          </cell>
          <cell r="F66">
            <v>0</v>
          </cell>
          <cell r="G66">
            <v>0</v>
          </cell>
          <cell r="H66">
            <v>0</v>
          </cell>
          <cell r="I66">
            <v>0</v>
          </cell>
          <cell r="J66">
            <v>0</v>
          </cell>
          <cell r="K66">
            <v>0</v>
          </cell>
          <cell r="L66">
            <v>4513.7269999999999</v>
          </cell>
          <cell r="M66">
            <v>0</v>
          </cell>
          <cell r="N66">
            <v>0</v>
          </cell>
          <cell r="O66">
            <v>0</v>
          </cell>
          <cell r="P66">
            <v>0</v>
          </cell>
          <cell r="Q66">
            <v>4513.7269999999999</v>
          </cell>
          <cell r="R66">
            <v>4513.7269999999999</v>
          </cell>
        </row>
        <row r="68">
          <cell r="A68" t="str">
            <v>72-40-095</v>
          </cell>
          <cell r="B68" t="str">
            <v>Crockett's Bounty CDP</v>
          </cell>
          <cell r="C68" t="str">
            <v>Legend</v>
          </cell>
          <cell r="D68">
            <v>0</v>
          </cell>
          <cell r="M68">
            <v>0</v>
          </cell>
          <cell r="N68">
            <v>0</v>
          </cell>
          <cell r="O68">
            <v>0</v>
          </cell>
          <cell r="P68">
            <v>0</v>
          </cell>
          <cell r="Q68">
            <v>0</v>
          </cell>
          <cell r="R68">
            <v>0</v>
          </cell>
        </row>
        <row r="69">
          <cell r="C69" t="str">
            <v>Total Legend</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row>
        <row r="71">
          <cell r="A71" t="str">
            <v>72-40-091</v>
          </cell>
          <cell r="B71" t="str">
            <v>Mosites F1H</v>
          </cell>
          <cell r="C71" t="str">
            <v>XTO</v>
          </cell>
          <cell r="D71">
            <v>7060.8220000000001</v>
          </cell>
          <cell r="E71">
            <v>0</v>
          </cell>
          <cell r="F71">
            <v>0</v>
          </cell>
          <cell r="G71">
            <v>0</v>
          </cell>
          <cell r="H71">
            <v>0</v>
          </cell>
          <cell r="K71">
            <v>7174.4030000000002</v>
          </cell>
          <cell r="L71">
            <v>7060.8220000000001</v>
          </cell>
          <cell r="P71">
            <v>7174.4030000000002</v>
          </cell>
          <cell r="Q71">
            <v>7060.8220000000001</v>
          </cell>
          <cell r="R71">
            <v>-113.58100000000013</v>
          </cell>
        </row>
        <row r="72">
          <cell r="A72" t="str">
            <v>72-40-101</v>
          </cell>
          <cell r="B72" t="str">
            <v>Hills of Bear Creek</v>
          </cell>
          <cell r="C72" t="str">
            <v>XTO</v>
          </cell>
          <cell r="D72">
            <v>48593.911999999997</v>
          </cell>
          <cell r="E72">
            <v>0</v>
          </cell>
          <cell r="F72">
            <v>0</v>
          </cell>
          <cell r="G72">
            <v>0</v>
          </cell>
          <cell r="H72">
            <v>0</v>
          </cell>
          <cell r="K72">
            <v>49375.597000000002</v>
          </cell>
          <cell r="L72">
            <v>48593.911999999997</v>
          </cell>
          <cell r="P72">
            <v>49375.597000000002</v>
          </cell>
          <cell r="Q72">
            <v>48593.911999999997</v>
          </cell>
          <cell r="R72">
            <v>-781.68500000000495</v>
          </cell>
        </row>
        <row r="73">
          <cell r="C73" t="str">
            <v>Total XTO</v>
          </cell>
          <cell r="D73">
            <v>55654.733999999997</v>
          </cell>
          <cell r="E73">
            <v>0</v>
          </cell>
          <cell r="F73">
            <v>0</v>
          </cell>
          <cell r="G73">
            <v>0</v>
          </cell>
          <cell r="H73">
            <v>0</v>
          </cell>
          <cell r="I73">
            <v>0</v>
          </cell>
          <cell r="J73">
            <v>0</v>
          </cell>
          <cell r="K73">
            <v>56550</v>
          </cell>
          <cell r="L73">
            <v>55654.733999999997</v>
          </cell>
          <cell r="M73">
            <v>0</v>
          </cell>
          <cell r="N73">
            <v>0</v>
          </cell>
          <cell r="O73">
            <v>0</v>
          </cell>
          <cell r="P73">
            <v>56550</v>
          </cell>
          <cell r="Q73">
            <v>55654.733999999997</v>
          </cell>
          <cell r="R73">
            <v>-895.26600000000508</v>
          </cell>
        </row>
        <row r="75">
          <cell r="A75" t="str">
            <v>72-10-172</v>
          </cell>
          <cell r="B75" t="str">
            <v>Quincy CDP</v>
          </cell>
          <cell r="C75" t="str">
            <v>XTO Energy</v>
          </cell>
          <cell r="D75">
            <v>44314</v>
          </cell>
          <cell r="G75">
            <v>39951.498</v>
          </cell>
          <cell r="H75">
            <v>36770.567999999999</v>
          </cell>
          <cell r="I75">
            <v>0</v>
          </cell>
          <cell r="J75">
            <v>0</v>
          </cell>
          <cell r="O75">
            <v>7543.4320000000007</v>
          </cell>
          <cell r="P75">
            <v>39951.498</v>
          </cell>
          <cell r="Q75">
            <v>44314</v>
          </cell>
          <cell r="R75">
            <v>4362.5020000000004</v>
          </cell>
        </row>
        <row r="76">
          <cell r="A76" t="str">
            <v>72-40-159</v>
          </cell>
          <cell r="B76" t="str">
            <v>Cotten 1</v>
          </cell>
          <cell r="C76" t="str">
            <v>XTO Energy</v>
          </cell>
          <cell r="D76">
            <v>775</v>
          </cell>
          <cell r="G76">
            <v>698.70500000000004</v>
          </cell>
          <cell r="H76">
            <v>643.07399999999996</v>
          </cell>
          <cell r="I76">
            <v>0</v>
          </cell>
          <cell r="J76">
            <v>0</v>
          </cell>
          <cell r="O76">
            <v>131.92600000000004</v>
          </cell>
          <cell r="P76">
            <v>698.70500000000004</v>
          </cell>
          <cell r="Q76">
            <v>775</v>
          </cell>
          <cell r="R76">
            <v>76.294999999999959</v>
          </cell>
        </row>
        <row r="77">
          <cell r="A77" t="str">
            <v>81-40-228</v>
          </cell>
          <cell r="B77" t="str">
            <v>Mary's Creek</v>
          </cell>
          <cell r="C77" t="str">
            <v>XTO Energy</v>
          </cell>
          <cell r="D77">
            <v>6690</v>
          </cell>
          <cell r="G77">
            <v>6031.4009999999998</v>
          </cell>
          <cell r="H77">
            <v>5551.1819999999998</v>
          </cell>
          <cell r="I77">
            <v>0</v>
          </cell>
          <cell r="J77">
            <v>0</v>
          </cell>
          <cell r="O77">
            <v>1138.8180000000002</v>
          </cell>
          <cell r="P77">
            <v>6031.4009999999998</v>
          </cell>
          <cell r="Q77">
            <v>6690</v>
          </cell>
          <cell r="R77">
            <v>658.59900000000016</v>
          </cell>
        </row>
        <row r="78">
          <cell r="A78" t="str">
            <v>78-0024-24</v>
          </cell>
          <cell r="B78" t="str">
            <v>XTO Low Rider Interconnect (Lean)</v>
          </cell>
          <cell r="C78" t="str">
            <v>XTO Energy</v>
          </cell>
          <cell r="D78">
            <v>1614010</v>
          </cell>
          <cell r="E78">
            <v>0</v>
          </cell>
          <cell r="F78">
            <v>0</v>
          </cell>
          <cell r="G78">
            <v>1455118.3959999999</v>
          </cell>
          <cell r="H78">
            <v>1339262.176</v>
          </cell>
          <cell r="I78">
            <v>0</v>
          </cell>
          <cell r="J78">
            <v>0</v>
          </cell>
          <cell r="O78">
            <v>274747.82400000002</v>
          </cell>
          <cell r="P78">
            <v>1455118.3959999999</v>
          </cell>
          <cell r="Q78">
            <v>1614010</v>
          </cell>
          <cell r="R78">
            <v>158891.60400000005</v>
          </cell>
        </row>
        <row r="79">
          <cell r="C79" t="str">
            <v>Total XTO-Alnc</v>
          </cell>
          <cell r="D79">
            <v>1665789</v>
          </cell>
          <cell r="E79">
            <v>0</v>
          </cell>
          <cell r="F79">
            <v>0</v>
          </cell>
          <cell r="G79">
            <v>1501800</v>
          </cell>
          <cell r="H79">
            <v>1382227</v>
          </cell>
          <cell r="I79">
            <v>0</v>
          </cell>
          <cell r="J79">
            <v>0</v>
          </cell>
          <cell r="K79">
            <v>0</v>
          </cell>
          <cell r="L79">
            <v>0</v>
          </cell>
          <cell r="M79">
            <v>0</v>
          </cell>
          <cell r="N79">
            <v>0</v>
          </cell>
          <cell r="O79">
            <v>283562</v>
          </cell>
          <cell r="P79">
            <v>1501800</v>
          </cell>
          <cell r="Q79">
            <v>1665789</v>
          </cell>
          <cell r="R79">
            <v>163989.00000000006</v>
          </cell>
        </row>
        <row r="82">
          <cell r="C82" t="str">
            <v>Totals</v>
          </cell>
          <cell r="D82">
            <v>2757241.784</v>
          </cell>
          <cell r="E82">
            <v>0</v>
          </cell>
          <cell r="F82">
            <v>944900.15500000003</v>
          </cell>
          <cell r="G82">
            <v>1501800</v>
          </cell>
          <cell r="H82">
            <v>1382227</v>
          </cell>
          <cell r="I82">
            <v>0</v>
          </cell>
          <cell r="J82">
            <v>0</v>
          </cell>
          <cell r="K82">
            <v>56550</v>
          </cell>
          <cell r="L82">
            <v>146496.196</v>
          </cell>
          <cell r="M82">
            <v>0</v>
          </cell>
          <cell r="N82">
            <v>0</v>
          </cell>
          <cell r="O82">
            <v>283561.99999999988</v>
          </cell>
          <cell r="P82">
            <v>1558350</v>
          </cell>
          <cell r="Q82">
            <v>2757185.3509999998</v>
          </cell>
          <cell r="R82">
            <v>1198835.3509999998</v>
          </cell>
        </row>
      </sheetData>
      <sheetData sheetId="6">
        <row r="49">
          <cell r="E49" t="str">
            <v>MMBtu</v>
          </cell>
          <cell r="F49" t="str">
            <v>0.5% Fuel</v>
          </cell>
          <cell r="H49" t="str">
            <v>Net MMBtu</v>
          </cell>
        </row>
        <row r="50">
          <cell r="C50" t="str">
            <v>72-40-076</v>
          </cell>
          <cell r="E50">
            <v>256124.28599999999</v>
          </cell>
          <cell r="F50">
            <v>1281</v>
          </cell>
          <cell r="H50">
            <v>254843.66500000001</v>
          </cell>
        </row>
        <row r="52">
          <cell r="C52" t="str">
            <v>72-10-211</v>
          </cell>
          <cell r="E52">
            <v>129730.22900000001</v>
          </cell>
          <cell r="F52">
            <v>649</v>
          </cell>
          <cell r="H52">
            <v>129081.57799999999</v>
          </cell>
        </row>
        <row r="54">
          <cell r="C54" t="str">
            <v>72-40-117</v>
          </cell>
          <cell r="E54">
            <v>0</v>
          </cell>
          <cell r="F54">
            <v>0</v>
          </cell>
          <cell r="H54">
            <v>0</v>
          </cell>
        </row>
        <row r="56">
          <cell r="C56" t="str">
            <v>78-0006-24</v>
          </cell>
          <cell r="E56">
            <v>286584.59999999998</v>
          </cell>
          <cell r="F56">
            <v>1433</v>
          </cell>
          <cell r="H56">
            <v>285151.67700000003</v>
          </cell>
        </row>
        <row r="58">
          <cell r="C58" t="str">
            <v>72-10-252</v>
          </cell>
          <cell r="E58">
            <v>142708.989</v>
          </cell>
          <cell r="F58">
            <v>714</v>
          </cell>
          <cell r="H58">
            <v>141995.44399999999</v>
          </cell>
        </row>
        <row r="60">
          <cell r="C60" t="str">
            <v>81-10-190</v>
          </cell>
          <cell r="E60">
            <v>377515.11499999999</v>
          </cell>
          <cell r="F60">
            <v>1888</v>
          </cell>
          <cell r="H60">
            <v>375627.53899999999</v>
          </cell>
        </row>
      </sheetData>
      <sheetData sheetId="7">
        <row r="57">
          <cell r="K57" t="str">
            <v>Allocated Residue Volume</v>
          </cell>
          <cell r="R57" t="str">
            <v>Residue Gas Valuation</v>
          </cell>
        </row>
        <row r="59">
          <cell r="G59" t="str">
            <v>Description</v>
          </cell>
          <cell r="I59" t="str">
            <v>Residue Btu - Dry</v>
          </cell>
          <cell r="K59" t="str">
            <v>Total Allocated Residue (MMBtu)</v>
          </cell>
          <cell r="L59" t="str">
            <v>.5% Fuel Retained (MMBtu)</v>
          </cell>
          <cell r="M59" t="str">
            <v>Net Residue (MMBtu)</v>
          </cell>
          <cell r="N59" t="str">
            <v>FT Residue (MMBtu)</v>
          </cell>
          <cell r="O59" t="str">
            <v>IT Residue (MMBtu)</v>
          </cell>
          <cell r="P59" t="str">
            <v>IT Residue Overage / (Shortage) (MMBtu)</v>
          </cell>
          <cell r="R59" t="str">
            <v>FT Residue Value</v>
          </cell>
          <cell r="S59" t="str">
            <v>NGPL Transportation Charge ($0.115/MMBtu)</v>
          </cell>
          <cell r="T59" t="str">
            <v>Net FT Residue Value</v>
          </cell>
          <cell r="U59" t="str">
            <v>IT Residue Value</v>
          </cell>
          <cell r="V59" t="str">
            <v>IT Overage / Shortage Residue Value</v>
          </cell>
          <cell r="W59" t="str">
            <v>Net IT Residue Value</v>
          </cell>
          <cell r="X59" t="str">
            <v>Total Net Residue Value</v>
          </cell>
        </row>
        <row r="61">
          <cell r="G61" t="str">
            <v>W. McFarland</v>
          </cell>
          <cell r="I61">
            <v>1.0083626466991118</v>
          </cell>
          <cell r="K61">
            <v>256124.285</v>
          </cell>
          <cell r="L61">
            <v>1281</v>
          </cell>
          <cell r="M61">
            <v>254843.285</v>
          </cell>
          <cell r="N61">
            <v>208993</v>
          </cell>
          <cell r="O61">
            <v>70230</v>
          </cell>
          <cell r="P61">
            <v>-24379.714999999997</v>
          </cell>
          <cell r="R61">
            <v>807757.94500000007</v>
          </cell>
          <cell r="S61">
            <v>-24034.195</v>
          </cell>
          <cell r="T61">
            <v>783723.75000000012</v>
          </cell>
          <cell r="U61">
            <v>268103.02433904639</v>
          </cell>
          <cell r="V61">
            <v>-91167.743975362173</v>
          </cell>
          <cell r="W61">
            <v>176935.28036368423</v>
          </cell>
          <cell r="X61">
            <v>960659.03036368429</v>
          </cell>
        </row>
        <row r="62">
          <cell r="G62" t="str">
            <v>Winston 1E CDP</v>
          </cell>
          <cell r="I62">
            <v>1.0083626466991118</v>
          </cell>
          <cell r="K62">
            <v>129730.227</v>
          </cell>
          <cell r="L62">
            <v>649</v>
          </cell>
          <cell r="M62">
            <v>129081.227</v>
          </cell>
          <cell r="N62">
            <v>105858</v>
          </cell>
          <cell r="O62">
            <v>35572</v>
          </cell>
          <cell r="P62">
            <v>-12348.773000000001</v>
          </cell>
          <cell r="R62">
            <v>409141.17000000004</v>
          </cell>
          <cell r="S62">
            <v>-12173.67</v>
          </cell>
          <cell r="T62">
            <v>396967.50000000006</v>
          </cell>
          <cell r="U62">
            <v>135796.10966522223</v>
          </cell>
          <cell r="V62">
            <v>-46178.135194519928</v>
          </cell>
          <cell r="W62">
            <v>89617.974470702306</v>
          </cell>
          <cell r="X62">
            <v>486585.47447070235</v>
          </cell>
        </row>
        <row r="63">
          <cell r="G63" t="str">
            <v>Dean A 1H</v>
          </cell>
          <cell r="I63">
            <v>1.0083626466991118</v>
          </cell>
          <cell r="K63">
            <v>0</v>
          </cell>
          <cell r="L63">
            <v>0</v>
          </cell>
          <cell r="M63">
            <v>0</v>
          </cell>
          <cell r="N63">
            <v>0</v>
          </cell>
          <cell r="O63">
            <v>0</v>
          </cell>
          <cell r="P63">
            <v>0</v>
          </cell>
          <cell r="R63">
            <v>0</v>
          </cell>
          <cell r="S63">
            <v>0</v>
          </cell>
          <cell r="T63">
            <v>0</v>
          </cell>
          <cell r="U63">
            <v>0</v>
          </cell>
          <cell r="V63">
            <v>0</v>
          </cell>
          <cell r="W63">
            <v>0</v>
          </cell>
          <cell r="X63">
            <v>0</v>
          </cell>
        </row>
        <row r="64">
          <cell r="G64" t="str">
            <v>McFarland North CDP</v>
          </cell>
          <cell r="I64">
            <v>1.0083626466991118</v>
          </cell>
          <cell r="K64">
            <v>142708.989</v>
          </cell>
          <cell r="L64">
            <v>714</v>
          </cell>
          <cell r="M64">
            <v>141994.989</v>
          </cell>
          <cell r="N64">
            <v>116448</v>
          </cell>
          <cell r="O64">
            <v>39131</v>
          </cell>
          <cell r="P64">
            <v>-13584.010999999999</v>
          </cell>
          <cell r="R64">
            <v>450071.52</v>
          </cell>
          <cell r="S64">
            <v>-13391.52</v>
          </cell>
          <cell r="T64">
            <v>436680</v>
          </cell>
          <cell r="U64">
            <v>149382.59213172752</v>
          </cell>
          <cell r="V64">
            <v>-50797.297548658942</v>
          </cell>
          <cell r="W64">
            <v>98585.294583068579</v>
          </cell>
          <cell r="X64">
            <v>535265.29458306858</v>
          </cell>
        </row>
        <row r="65">
          <cell r="G65" t="str">
            <v>Dean Receipt</v>
          </cell>
          <cell r="I65">
            <v>1.0083626466991118</v>
          </cell>
          <cell r="K65">
            <v>286584.60200000001</v>
          </cell>
          <cell r="L65">
            <v>1433</v>
          </cell>
          <cell r="M65">
            <v>285151.60200000001</v>
          </cell>
          <cell r="N65">
            <v>233849</v>
          </cell>
          <cell r="O65">
            <v>78582</v>
          </cell>
          <cell r="P65">
            <v>-27279.397999999986</v>
          </cell>
          <cell r="R65">
            <v>903826.38500000001</v>
          </cell>
          <cell r="S65">
            <v>-26892.635000000002</v>
          </cell>
          <cell r="T65">
            <v>876933.75</v>
          </cell>
          <cell r="U65">
            <v>299986.78426044341</v>
          </cell>
          <cell r="V65">
            <v>-102011.08473441983</v>
          </cell>
          <cell r="W65">
            <v>197975.69952602359</v>
          </cell>
          <cell r="X65">
            <v>1074909.4495260236</v>
          </cell>
        </row>
        <row r="66">
          <cell r="G66" t="str">
            <v>3325 CDP</v>
          </cell>
          <cell r="I66">
            <v>1.0083626466991118</v>
          </cell>
          <cell r="K66">
            <v>377515.114</v>
          </cell>
          <cell r="L66">
            <v>1883</v>
          </cell>
          <cell r="M66">
            <v>375631.72700000007</v>
          </cell>
          <cell r="N66">
            <v>308050</v>
          </cell>
          <cell r="O66">
            <v>103518</v>
          </cell>
          <cell r="P66">
            <v>-35936.27300000003</v>
          </cell>
          <cell r="R66">
            <v>1190613.25</v>
          </cell>
          <cell r="S66">
            <v>-35425.75</v>
          </cell>
          <cell r="T66">
            <v>1155187.5</v>
          </cell>
          <cell r="U66">
            <v>395179.96402576397</v>
          </cell>
          <cell r="V66">
            <v>-134383.39768503135</v>
          </cell>
          <cell r="W66">
            <v>260796.56634073262</v>
          </cell>
          <cell r="X66">
            <v>1415984.0663407326</v>
          </cell>
        </row>
        <row r="67">
          <cell r="G67" t="str">
            <v>Brown CDP</v>
          </cell>
          <cell r="I67">
            <v>1.0083626466991118</v>
          </cell>
          <cell r="K67">
            <v>191906.17</v>
          </cell>
          <cell r="L67">
            <v>960</v>
          </cell>
          <cell r="M67">
            <v>190946.17</v>
          </cell>
          <cell r="N67">
            <v>156592</v>
          </cell>
          <cell r="O67">
            <v>52621</v>
          </cell>
          <cell r="P67">
            <v>-18266.829999999987</v>
          </cell>
          <cell r="R67">
            <v>605228.08000000007</v>
          </cell>
          <cell r="S67">
            <v>-18008.080000000002</v>
          </cell>
          <cell r="T67">
            <v>587220.00000000012</v>
          </cell>
          <cell r="U67">
            <v>200880.66700476946</v>
          </cell>
          <cell r="V67">
            <v>-68308.660732148186</v>
          </cell>
          <cell r="W67">
            <v>132572.00627262128</v>
          </cell>
          <cell r="X67">
            <v>719792.00627262145</v>
          </cell>
        </row>
        <row r="68">
          <cell r="K68">
            <v>1384569.3869999999</v>
          </cell>
          <cell r="L68">
            <v>6920</v>
          </cell>
          <cell r="M68">
            <v>1377649</v>
          </cell>
          <cell r="N68">
            <v>1129790</v>
          </cell>
          <cell r="O68">
            <v>379654</v>
          </cell>
          <cell r="P68">
            <v>-131795</v>
          </cell>
          <cell r="R68">
            <v>4366638.3500000006</v>
          </cell>
          <cell r="S68">
            <v>-129925.84999999999</v>
          </cell>
          <cell r="T68">
            <v>4236712.5</v>
          </cell>
          <cell r="U68">
            <v>1449329.141426973</v>
          </cell>
          <cell r="V68">
            <v>-492846.3198701404</v>
          </cell>
          <cell r="W68">
            <v>956482.82155683264</v>
          </cell>
          <cell r="X68">
            <v>5193195.3215568326</v>
          </cell>
        </row>
        <row r="70">
          <cell r="G70" t="str">
            <v>TRWD Receipt</v>
          </cell>
          <cell r="I70">
            <v>1.0223489302538844</v>
          </cell>
          <cell r="K70">
            <v>552964</v>
          </cell>
          <cell r="L70">
            <v>2765</v>
          </cell>
          <cell r="M70">
            <v>550199</v>
          </cell>
          <cell r="N70">
            <v>451210</v>
          </cell>
          <cell r="O70">
            <v>151624</v>
          </cell>
          <cell r="P70">
            <v>-52635</v>
          </cell>
          <cell r="R70">
            <v>1743926.6500000001</v>
          </cell>
          <cell r="S70">
            <v>-51889.15</v>
          </cell>
          <cell r="T70">
            <v>1692037.5000000002</v>
          </cell>
          <cell r="U70">
            <v>578824.61857302533</v>
          </cell>
          <cell r="V70">
            <v>-196828.15012985954</v>
          </cell>
          <cell r="W70">
            <v>381996.46844316577</v>
          </cell>
          <cell r="X70">
            <v>2074033.968443166</v>
          </cell>
        </row>
        <row r="72">
          <cell r="K72">
            <v>1937533.3869999999</v>
          </cell>
          <cell r="L72">
            <v>9685</v>
          </cell>
          <cell r="M72">
            <v>1927848</v>
          </cell>
          <cell r="N72">
            <v>1581000</v>
          </cell>
          <cell r="O72">
            <v>531278</v>
          </cell>
          <cell r="P72">
            <v>-184430</v>
          </cell>
          <cell r="R72">
            <v>6110565.0000000009</v>
          </cell>
          <cell r="S72">
            <v>-181815</v>
          </cell>
          <cell r="T72">
            <v>5928750</v>
          </cell>
          <cell r="U72">
            <v>2028153.7599999984</v>
          </cell>
          <cell r="V72">
            <v>-689674.47</v>
          </cell>
          <cell r="W72">
            <v>1338479.2899999984</v>
          </cell>
          <cell r="X72">
            <v>7267229.2899999991</v>
          </cell>
        </row>
      </sheetData>
      <sheetData sheetId="8"/>
      <sheetData sheetId="9"/>
      <sheetData sheetId="10"/>
      <sheetData sheetId="11">
        <row r="6">
          <cell r="B6" t="str">
            <v>Meter</v>
          </cell>
          <cell r="C6" t="str">
            <v>Metered Mcf</v>
          </cell>
          <cell r="D6" t="str">
            <v>Metered MMBtu</v>
          </cell>
          <cell r="E6" t="str">
            <v>Allocated Mcf</v>
          </cell>
          <cell r="F6" t="str">
            <v>Allocated MMBtu</v>
          </cell>
          <cell r="G6" t="str">
            <v>ETC Alliance Fuel Mcf</v>
          </cell>
          <cell r="H6" t="str">
            <v>ETC Alliance Fuel MMBtu</v>
          </cell>
          <cell r="I6" t="str">
            <v>Net Allocated Mcf</v>
          </cell>
          <cell r="J6" t="str">
            <v>Net Allocated MMBtu</v>
          </cell>
        </row>
        <row r="8">
          <cell r="B8" t="str">
            <v>Various</v>
          </cell>
          <cell r="C8">
            <v>5923580.0020000003</v>
          </cell>
          <cell r="D8">
            <v>5951774.5800000001</v>
          </cell>
          <cell r="E8">
            <v>5892406</v>
          </cell>
          <cell r="F8">
            <v>5919115</v>
          </cell>
          <cell r="I8">
            <v>5892406</v>
          </cell>
          <cell r="J8">
            <v>5919115</v>
          </cell>
        </row>
        <row r="10">
          <cell r="C10">
            <v>543713</v>
          </cell>
          <cell r="D10">
            <v>555989</v>
          </cell>
          <cell r="E10">
            <v>540876</v>
          </cell>
          <cell r="F10">
            <v>552964</v>
          </cell>
          <cell r="I10">
            <v>540876</v>
          </cell>
          <cell r="J10">
            <v>552964</v>
          </cell>
        </row>
        <row r="12">
          <cell r="C12">
            <v>0</v>
          </cell>
          <cell r="D12">
            <v>0</v>
          </cell>
          <cell r="E12">
            <v>0</v>
          </cell>
          <cell r="F12">
            <v>0</v>
          </cell>
          <cell r="G12">
            <v>0</v>
          </cell>
          <cell r="H12">
            <v>0</v>
          </cell>
          <cell r="I12">
            <v>0</v>
          </cell>
          <cell r="J12">
            <v>0</v>
          </cell>
        </row>
        <row r="14">
          <cell r="B14" t="str">
            <v>78-0024-24</v>
          </cell>
          <cell r="C14">
            <v>1612232</v>
          </cell>
          <cell r="D14">
            <v>1622838</v>
          </cell>
          <cell r="E14">
            <v>1603820</v>
          </cell>
          <cell r="F14">
            <v>1614010</v>
          </cell>
          <cell r="G14">
            <v>-5842</v>
          </cell>
          <cell r="H14">
            <v>-5860</v>
          </cell>
          <cell r="I14">
            <v>1597978</v>
          </cell>
          <cell r="J14">
            <v>1608150</v>
          </cell>
        </row>
        <row r="16">
          <cell r="B16" t="str">
            <v>72-10-172</v>
          </cell>
          <cell r="C16">
            <v>43946.832000000002</v>
          </cell>
          <cell r="D16">
            <v>44314.343999999997</v>
          </cell>
          <cell r="E16">
            <v>43947</v>
          </cell>
          <cell r="F16">
            <v>44314</v>
          </cell>
          <cell r="G16">
            <v>-160</v>
          </cell>
          <cell r="H16">
            <v>-161</v>
          </cell>
          <cell r="I16">
            <v>43787</v>
          </cell>
          <cell r="J16">
            <v>44153</v>
          </cell>
        </row>
        <row r="18">
          <cell r="B18" t="str">
            <v>72-40-159</v>
          </cell>
          <cell r="C18">
            <v>768.72500000000002</v>
          </cell>
          <cell r="D18">
            <v>775.154</v>
          </cell>
          <cell r="E18">
            <v>769</v>
          </cell>
          <cell r="F18">
            <v>775</v>
          </cell>
          <cell r="G18">
            <v>-3</v>
          </cell>
          <cell r="H18">
            <v>-3</v>
          </cell>
          <cell r="I18">
            <v>766</v>
          </cell>
          <cell r="J18">
            <v>772</v>
          </cell>
        </row>
        <row r="20">
          <cell r="B20" t="str">
            <v>81-40-228</v>
          </cell>
          <cell r="C20">
            <v>6634.4409999999998</v>
          </cell>
          <cell r="D20">
            <v>6689.9219999999996</v>
          </cell>
          <cell r="E20">
            <v>6634</v>
          </cell>
          <cell r="F20">
            <v>6690</v>
          </cell>
          <cell r="G20">
            <v>-24</v>
          </cell>
          <cell r="H20">
            <v>-24</v>
          </cell>
          <cell r="I20">
            <v>6610</v>
          </cell>
          <cell r="J20">
            <v>6666</v>
          </cell>
        </row>
        <row r="22">
          <cell r="C22">
            <v>8130875</v>
          </cell>
          <cell r="D22">
            <v>8182381</v>
          </cell>
          <cell r="E22">
            <v>8088452</v>
          </cell>
          <cell r="F22">
            <v>8137868</v>
          </cell>
          <cell r="G22">
            <v>-6029</v>
          </cell>
          <cell r="H22">
            <v>-6048</v>
          </cell>
          <cell r="I22">
            <v>8082423</v>
          </cell>
          <cell r="J22">
            <v>8131820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5">
          <cell r="C5">
            <v>2</v>
          </cell>
        </row>
        <row r="6">
          <cell r="C6">
            <v>3</v>
          </cell>
        </row>
        <row r="7">
          <cell r="C7">
            <v>4</v>
          </cell>
        </row>
        <row r="8">
          <cell r="C8">
            <v>5</v>
          </cell>
        </row>
        <row r="9">
          <cell r="C9">
            <v>6</v>
          </cell>
        </row>
        <row r="10">
          <cell r="C10">
            <v>8</v>
          </cell>
        </row>
        <row r="19">
          <cell r="C19">
            <v>4</v>
          </cell>
        </row>
        <row r="20">
          <cell r="C20">
            <v>5</v>
          </cell>
        </row>
        <row r="22">
          <cell r="C22">
            <v>7</v>
          </cell>
        </row>
        <row r="23">
          <cell r="C23">
            <v>8</v>
          </cell>
        </row>
        <row r="24">
          <cell r="C24">
            <v>9</v>
          </cell>
        </row>
        <row r="25">
          <cell r="C25">
            <v>10</v>
          </cell>
        </row>
        <row r="26">
          <cell r="C26">
            <v>11</v>
          </cell>
        </row>
        <row r="27">
          <cell r="C27">
            <v>12</v>
          </cell>
        </row>
        <row r="28">
          <cell r="C28">
            <v>13</v>
          </cell>
        </row>
        <row r="29">
          <cell r="C29">
            <v>14</v>
          </cell>
        </row>
        <row r="31">
          <cell r="C31">
            <v>16</v>
          </cell>
        </row>
        <row r="42">
          <cell r="C42">
            <v>27</v>
          </cell>
        </row>
        <row r="43">
          <cell r="C43">
            <v>28</v>
          </cell>
        </row>
        <row r="49">
          <cell r="C49">
            <v>34</v>
          </cell>
        </row>
        <row r="51">
          <cell r="C51">
            <v>36</v>
          </cell>
        </row>
        <row r="52">
          <cell r="C52">
            <v>37</v>
          </cell>
        </row>
        <row r="53">
          <cell r="C53">
            <v>38</v>
          </cell>
        </row>
        <row r="54">
          <cell r="C54">
            <v>39</v>
          </cell>
        </row>
        <row r="55">
          <cell r="C55">
            <v>40</v>
          </cell>
        </row>
        <row r="56">
          <cell r="C56">
            <v>41</v>
          </cell>
        </row>
        <row r="57">
          <cell r="C57">
            <v>42</v>
          </cell>
        </row>
        <row r="58">
          <cell r="C58">
            <v>43</v>
          </cell>
        </row>
        <row r="61">
          <cell r="C61">
            <v>46</v>
          </cell>
        </row>
        <row r="62">
          <cell r="C62">
            <v>47</v>
          </cell>
        </row>
        <row r="63">
          <cell r="C63">
            <v>48</v>
          </cell>
        </row>
        <row r="64">
          <cell r="C64">
            <v>49</v>
          </cell>
        </row>
        <row r="65">
          <cell r="C65">
            <v>50</v>
          </cell>
        </row>
        <row r="66">
          <cell r="C66">
            <v>51</v>
          </cell>
        </row>
        <row r="67">
          <cell r="C67">
            <v>52</v>
          </cell>
        </row>
        <row r="68">
          <cell r="C68">
            <v>53</v>
          </cell>
        </row>
        <row r="71">
          <cell r="C71">
            <v>56</v>
          </cell>
        </row>
        <row r="72">
          <cell r="C72">
            <v>57</v>
          </cell>
        </row>
        <row r="73">
          <cell r="C73">
            <v>58</v>
          </cell>
        </row>
        <row r="74">
          <cell r="C74">
            <v>59</v>
          </cell>
        </row>
        <row r="75">
          <cell r="C75">
            <v>60</v>
          </cell>
        </row>
        <row r="76">
          <cell r="C76">
            <v>61</v>
          </cell>
        </row>
        <row r="77">
          <cell r="C77">
            <v>62</v>
          </cell>
        </row>
        <row r="78">
          <cell r="C78">
            <v>63</v>
          </cell>
        </row>
        <row r="81">
          <cell r="C81">
            <v>66</v>
          </cell>
        </row>
        <row r="82">
          <cell r="C82">
            <v>67</v>
          </cell>
        </row>
        <row r="83">
          <cell r="C83">
            <v>68</v>
          </cell>
        </row>
        <row r="84">
          <cell r="C84">
            <v>69</v>
          </cell>
        </row>
        <row r="85">
          <cell r="C85">
            <v>70</v>
          </cell>
        </row>
        <row r="86">
          <cell r="C86">
            <v>71</v>
          </cell>
        </row>
        <row r="87">
          <cell r="C87">
            <v>72</v>
          </cell>
        </row>
        <row r="88">
          <cell r="C88">
            <v>73</v>
          </cell>
        </row>
        <row r="91">
          <cell r="C91">
            <v>76</v>
          </cell>
        </row>
        <row r="92">
          <cell r="C92">
            <v>77</v>
          </cell>
        </row>
        <row r="93">
          <cell r="C93">
            <v>78</v>
          </cell>
        </row>
        <row r="94">
          <cell r="C94">
            <v>79</v>
          </cell>
        </row>
        <row r="95">
          <cell r="C95">
            <v>80</v>
          </cell>
        </row>
        <row r="96">
          <cell r="C96">
            <v>81</v>
          </cell>
        </row>
        <row r="97">
          <cell r="C97">
            <v>82</v>
          </cell>
        </row>
        <row r="98">
          <cell r="C98">
            <v>83</v>
          </cell>
        </row>
        <row r="111">
          <cell r="C111">
            <v>96</v>
          </cell>
        </row>
        <row r="112">
          <cell r="C112">
            <v>97</v>
          </cell>
        </row>
        <row r="113">
          <cell r="C113">
            <v>98</v>
          </cell>
        </row>
        <row r="114">
          <cell r="C114">
            <v>99</v>
          </cell>
        </row>
        <row r="115">
          <cell r="C115">
            <v>100</v>
          </cell>
        </row>
        <row r="116">
          <cell r="C116">
            <v>101</v>
          </cell>
        </row>
        <row r="117">
          <cell r="C117">
            <v>102</v>
          </cell>
        </row>
        <row r="118">
          <cell r="C118">
            <v>103</v>
          </cell>
        </row>
        <row r="120">
          <cell r="C120">
            <v>105</v>
          </cell>
        </row>
        <row r="121">
          <cell r="C121">
            <v>106</v>
          </cell>
        </row>
        <row r="122">
          <cell r="C122">
            <v>107</v>
          </cell>
        </row>
        <row r="123">
          <cell r="C123">
            <v>108</v>
          </cell>
        </row>
        <row r="124">
          <cell r="C124">
            <v>109</v>
          </cell>
        </row>
        <row r="125">
          <cell r="C125">
            <v>110</v>
          </cell>
        </row>
        <row r="126">
          <cell r="C126">
            <v>111</v>
          </cell>
        </row>
        <row r="127">
          <cell r="C127">
            <v>112</v>
          </cell>
        </row>
        <row r="137">
          <cell r="C137">
            <v>122</v>
          </cell>
        </row>
        <row r="138">
          <cell r="C138">
            <v>123</v>
          </cell>
        </row>
        <row r="139">
          <cell r="C139">
            <v>124</v>
          </cell>
        </row>
        <row r="140">
          <cell r="C140">
            <v>125</v>
          </cell>
        </row>
        <row r="141">
          <cell r="C141">
            <v>126</v>
          </cell>
        </row>
        <row r="142">
          <cell r="C142">
            <v>127</v>
          </cell>
        </row>
        <row r="143">
          <cell r="C143">
            <v>128</v>
          </cell>
        </row>
        <row r="144">
          <cell r="C144">
            <v>129</v>
          </cell>
        </row>
        <row r="147">
          <cell r="C147">
            <v>132</v>
          </cell>
        </row>
        <row r="148">
          <cell r="C148">
            <v>133</v>
          </cell>
        </row>
        <row r="149">
          <cell r="C149">
            <v>134</v>
          </cell>
        </row>
        <row r="150">
          <cell r="C150">
            <v>135</v>
          </cell>
        </row>
        <row r="151">
          <cell r="C151">
            <v>136</v>
          </cell>
        </row>
        <row r="152">
          <cell r="C152">
            <v>137</v>
          </cell>
        </row>
        <row r="153">
          <cell r="C153">
            <v>138</v>
          </cell>
        </row>
        <row r="154">
          <cell r="C154">
            <v>139</v>
          </cell>
        </row>
        <row r="155">
          <cell r="C155">
            <v>140</v>
          </cell>
        </row>
        <row r="157">
          <cell r="C157">
            <v>142</v>
          </cell>
        </row>
        <row r="158">
          <cell r="C158">
            <v>143</v>
          </cell>
        </row>
        <row r="160">
          <cell r="C160">
            <v>145</v>
          </cell>
        </row>
        <row r="161">
          <cell r="C161">
            <v>146</v>
          </cell>
        </row>
        <row r="163">
          <cell r="C163">
            <v>148</v>
          </cell>
        </row>
        <row r="164">
          <cell r="C164">
            <v>149</v>
          </cell>
        </row>
        <row r="171">
          <cell r="C171">
            <v>156</v>
          </cell>
        </row>
        <row r="172">
          <cell r="C172">
            <v>157</v>
          </cell>
        </row>
        <row r="173">
          <cell r="C173">
            <v>158</v>
          </cell>
        </row>
        <row r="174">
          <cell r="C174">
            <v>159</v>
          </cell>
        </row>
        <row r="179">
          <cell r="C179">
            <v>164</v>
          </cell>
        </row>
        <row r="182">
          <cell r="C182">
            <v>167</v>
          </cell>
        </row>
        <row r="183">
          <cell r="C183">
            <v>168</v>
          </cell>
        </row>
        <row r="189">
          <cell r="C189">
            <v>174</v>
          </cell>
        </row>
        <row r="191">
          <cell r="C191">
            <v>176</v>
          </cell>
        </row>
        <row r="192">
          <cell r="C192">
            <v>177</v>
          </cell>
        </row>
        <row r="194">
          <cell r="C194">
            <v>179</v>
          </cell>
        </row>
        <row r="195">
          <cell r="C195">
            <v>180</v>
          </cell>
        </row>
        <row r="196">
          <cell r="C196">
            <v>181</v>
          </cell>
        </row>
        <row r="197">
          <cell r="C197">
            <v>182</v>
          </cell>
        </row>
        <row r="198">
          <cell r="C198">
            <v>183</v>
          </cell>
        </row>
        <row r="199">
          <cell r="C199">
            <v>184</v>
          </cell>
        </row>
        <row r="200">
          <cell r="C200">
            <v>185</v>
          </cell>
        </row>
        <row r="201">
          <cell r="C201">
            <v>186</v>
          </cell>
        </row>
        <row r="202">
          <cell r="C202">
            <v>187</v>
          </cell>
        </row>
        <row r="203">
          <cell r="C203">
            <v>188</v>
          </cell>
        </row>
        <row r="204">
          <cell r="C204">
            <v>189</v>
          </cell>
        </row>
        <row r="205">
          <cell r="C205">
            <v>190</v>
          </cell>
        </row>
        <row r="206">
          <cell r="C206">
            <v>191</v>
          </cell>
        </row>
        <row r="207">
          <cell r="C207">
            <v>192</v>
          </cell>
        </row>
        <row r="208">
          <cell r="C208">
            <v>193</v>
          </cell>
        </row>
        <row r="209">
          <cell r="C209">
            <v>194</v>
          </cell>
        </row>
        <row r="210">
          <cell r="C210">
            <v>195</v>
          </cell>
        </row>
        <row r="211">
          <cell r="C211">
            <v>196</v>
          </cell>
        </row>
        <row r="212">
          <cell r="C212">
            <v>197</v>
          </cell>
        </row>
        <row r="215">
          <cell r="C215">
            <v>200</v>
          </cell>
        </row>
        <row r="216">
          <cell r="C216">
            <v>201</v>
          </cell>
        </row>
        <row r="217">
          <cell r="C217">
            <v>202</v>
          </cell>
        </row>
        <row r="218">
          <cell r="C218">
            <v>203</v>
          </cell>
        </row>
        <row r="219">
          <cell r="C219">
            <v>204</v>
          </cell>
        </row>
        <row r="220">
          <cell r="C220">
            <v>205</v>
          </cell>
        </row>
        <row r="221">
          <cell r="C221">
            <v>206</v>
          </cell>
        </row>
        <row r="222">
          <cell r="C222">
            <v>207</v>
          </cell>
        </row>
        <row r="224">
          <cell r="C224">
            <v>209</v>
          </cell>
        </row>
        <row r="245">
          <cell r="C245">
            <v>230</v>
          </cell>
        </row>
        <row r="254">
          <cell r="C254">
            <v>239</v>
          </cell>
        </row>
        <row r="255">
          <cell r="C255">
            <v>240</v>
          </cell>
        </row>
        <row r="257">
          <cell r="C257">
            <v>242</v>
          </cell>
        </row>
      </sheetData>
      <sheetData sheetId="27"/>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um"/>
      <sheetName val="cBuild"/>
      <sheetName val="eOp"/>
      <sheetName val="fLev"/>
      <sheetName val="fDevYld"/>
      <sheetName val="gAnn"/>
      <sheetName val="dDataIn"/>
      <sheetName val="IS Map - Current"/>
    </sheetNames>
    <sheetDataSet>
      <sheetData sheetId="0" refreshError="1">
        <row r="25">
          <cell r="C25">
            <v>25</v>
          </cell>
        </row>
        <row r="64">
          <cell r="F64">
            <v>0.9</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ed Calc"/>
      <sheetName val="2007 Discount Analysis"/>
      <sheetName val="2007 Dis Analysis 2"/>
      <sheetName val="2007Changes"/>
      <sheetName val="Summary-2007update"/>
      <sheetName val="ConverterDetail"/>
      <sheetName val="Conv Assumptions"/>
      <sheetName val="Accretion Schedule"/>
      <sheetName val="Discount Value Analysis-New"/>
      <sheetName val="Summary-New"/>
      <sheetName val="Discount Value Analysis-Orig"/>
      <sheetName val="Summary-Orig"/>
      <sheetName val="Converter Detail"/>
      <sheetName val="Depreciation"/>
    </sheetNames>
    <sheetDataSet>
      <sheetData sheetId="0"/>
      <sheetData sheetId="1"/>
      <sheetData sheetId="2"/>
      <sheetData sheetId="3"/>
      <sheetData sheetId="4"/>
      <sheetData sheetId="5"/>
      <sheetData sheetId="6"/>
      <sheetData sheetId="7"/>
      <sheetData sheetId="8">
        <row r="5">
          <cell r="C5">
            <v>4913525</v>
          </cell>
        </row>
      </sheetData>
      <sheetData sheetId="9"/>
      <sheetData sheetId="10"/>
      <sheetData sheetId="11"/>
      <sheetData sheetId="12"/>
      <sheetData sheetId="13"/>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_1"/>
      <sheetName val="Rate Breakdown (OLD)"/>
      <sheetName val="ALL_2"/>
      <sheetName val="ALL_RB"/>
      <sheetName val="KS_1"/>
      <sheetName val="KS_2"/>
      <sheetName val="KS_RB"/>
      <sheetName val="MO_1"/>
      <sheetName val="MO_2"/>
      <sheetName val="MO_RB"/>
      <sheetName val="OK_1"/>
      <sheetName val="OK_2"/>
      <sheetName val="OK_RB"/>
      <sheetName val="DEPR_LOT_ALL"/>
      <sheetName val="DEPR_LOT_KS"/>
      <sheetName val="DEPR_LOT_MO"/>
      <sheetName val="DEPR_LOT_OK"/>
      <sheetName val="Controls"/>
      <sheetName val="Existing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
          <cell r="A1" t="str">
            <v xml:space="preserve">ACCT GROUP          </v>
          </cell>
          <cell r="B1" t="str">
            <v xml:space="preserve">   LS DATE</v>
          </cell>
          <cell r="C1" t="str">
            <v xml:space="preserve">  LIFE</v>
          </cell>
          <cell r="D1" t="str">
            <v>TP CV</v>
          </cell>
          <cell r="E1" t="str">
            <v xml:space="preserve">          SAL</v>
          </cell>
          <cell r="F1" t="str">
            <v xml:space="preserve">         COST</v>
          </cell>
          <cell r="G1" t="str">
            <v xml:space="preserve">      RESERVE</v>
          </cell>
          <cell r="H1" t="str">
            <v xml:space="preserve">      FUT-ACC</v>
          </cell>
          <cell r="I1" t="str">
            <v xml:space="preserve">       ANNUAL</v>
          </cell>
          <cell r="J1" t="str">
            <v xml:space="preserve">         RATE</v>
          </cell>
          <cell r="K1" t="str">
            <v xml:space="preserve">       REM LF</v>
          </cell>
          <cell r="L1" t="str">
            <v xml:space="preserve">        PR LF</v>
          </cell>
          <cell r="M1" t="str">
            <v xml:space="preserve">        PR CV</v>
          </cell>
          <cell r="N1" t="str">
            <v xml:space="preserve">         FSAL</v>
          </cell>
          <cell r="O1" t="str">
            <v xml:space="preserve">        % RES</v>
          </cell>
          <cell r="P1" t="str">
            <v xml:space="preserve">          AGE</v>
          </cell>
          <cell r="Q1" t="str">
            <v xml:space="preserve">     CALC RES</v>
          </cell>
          <cell r="R1" t="str">
            <v xml:space="preserve">     WHLF ANN</v>
          </cell>
          <cell r="S1" t="str">
            <v xml:space="preserve">      WHLF RT</v>
          </cell>
        </row>
        <row r="2">
          <cell r="A2">
            <v>350.01</v>
          </cell>
          <cell r="B2" t="str">
            <v xml:space="preserve">          </v>
          </cell>
          <cell r="C2">
            <v>75</v>
          </cell>
          <cell r="D2" t="str">
            <v xml:space="preserve">   R3</v>
          </cell>
          <cell r="E2">
            <v>0</v>
          </cell>
          <cell r="F2">
            <v>1257396.4099999999</v>
          </cell>
          <cell r="G2">
            <v>0</v>
          </cell>
          <cell r="H2">
            <v>1257396</v>
          </cell>
          <cell r="I2">
            <v>22436</v>
          </cell>
          <cell r="J2">
            <v>1.78</v>
          </cell>
          <cell r="K2">
            <v>56</v>
          </cell>
          <cell r="L2" t="str">
            <v xml:space="preserve">               </v>
          </cell>
          <cell r="M2" t="str">
            <v xml:space="preserve">               </v>
          </cell>
          <cell r="N2" t="str">
            <v xml:space="preserve">               </v>
          </cell>
          <cell r="O2">
            <v>0</v>
          </cell>
          <cell r="P2">
            <v>16.8</v>
          </cell>
          <cell r="Q2">
            <v>264970</v>
          </cell>
          <cell r="R2">
            <v>16723</v>
          </cell>
          <cell r="S2">
            <v>1.33</v>
          </cell>
        </row>
        <row r="3">
          <cell r="A3">
            <v>352</v>
          </cell>
          <cell r="B3" t="str">
            <v xml:space="preserve">          </v>
          </cell>
          <cell r="C3">
            <v>60</v>
          </cell>
          <cell r="D3" t="str">
            <v xml:space="preserve">   R3</v>
          </cell>
          <cell r="E3">
            <v>-10</v>
          </cell>
          <cell r="F3">
            <v>15835749.810000001</v>
          </cell>
          <cell r="G3">
            <v>1706562.13</v>
          </cell>
          <cell r="H3">
            <v>15712763</v>
          </cell>
          <cell r="I3">
            <v>345743</v>
          </cell>
          <cell r="J3">
            <v>2.1800000000000002</v>
          </cell>
          <cell r="K3">
            <v>45.4</v>
          </cell>
          <cell r="L3" t="str">
            <v xml:space="preserve">               </v>
          </cell>
          <cell r="M3" t="str">
            <v xml:space="preserve">               </v>
          </cell>
          <cell r="N3" t="str">
            <v xml:space="preserve">               </v>
          </cell>
          <cell r="O3">
            <v>10.8</v>
          </cell>
          <cell r="P3">
            <v>10.8</v>
          </cell>
          <cell r="Q3">
            <v>2720654</v>
          </cell>
          <cell r="R3">
            <v>290903</v>
          </cell>
          <cell r="S3">
            <v>1.84</v>
          </cell>
        </row>
        <row r="4">
          <cell r="A4">
            <v>353</v>
          </cell>
          <cell r="B4" t="str">
            <v xml:space="preserve">          </v>
          </cell>
          <cell r="C4">
            <v>55</v>
          </cell>
          <cell r="D4" t="str">
            <v xml:space="preserve">   R2</v>
          </cell>
          <cell r="E4">
            <v>-10</v>
          </cell>
          <cell r="F4">
            <v>39170515.5</v>
          </cell>
          <cell r="G4">
            <v>6064505.1299999999</v>
          </cell>
          <cell r="H4">
            <v>37023062</v>
          </cell>
          <cell r="I4">
            <v>863044</v>
          </cell>
          <cell r="J4">
            <v>2.2000000000000002</v>
          </cell>
          <cell r="K4">
            <v>42.9</v>
          </cell>
          <cell r="L4" t="str">
            <v xml:space="preserve">               </v>
          </cell>
          <cell r="M4" t="str">
            <v xml:space="preserve">               </v>
          </cell>
          <cell r="N4" t="str">
            <v xml:space="preserve">               </v>
          </cell>
          <cell r="O4">
            <v>15.5</v>
          </cell>
          <cell r="P4">
            <v>12.6</v>
          </cell>
          <cell r="Q4">
            <v>7595855</v>
          </cell>
          <cell r="R4">
            <v>784194</v>
          </cell>
          <cell r="S4">
            <v>2</v>
          </cell>
        </row>
        <row r="5">
          <cell r="A5">
            <v>355</v>
          </cell>
          <cell r="B5" t="str">
            <v xml:space="preserve">          </v>
          </cell>
          <cell r="C5">
            <v>60</v>
          </cell>
          <cell r="D5" t="str">
            <v xml:space="preserve"> R2.5</v>
          </cell>
          <cell r="E5">
            <v>-25</v>
          </cell>
          <cell r="F5">
            <v>31823511.59</v>
          </cell>
          <cell r="G5">
            <v>6871849.9000000004</v>
          </cell>
          <cell r="H5">
            <v>32907540</v>
          </cell>
          <cell r="I5">
            <v>663143</v>
          </cell>
          <cell r="J5">
            <v>2.08</v>
          </cell>
          <cell r="K5">
            <v>49.6</v>
          </cell>
          <cell r="L5" t="str">
            <v xml:space="preserve">               </v>
          </cell>
          <cell r="M5" t="str">
            <v xml:space="preserve">               </v>
          </cell>
          <cell r="N5" t="str">
            <v xml:space="preserve">               </v>
          </cell>
          <cell r="O5">
            <v>21.6</v>
          </cell>
          <cell r="P5">
            <v>12.1</v>
          </cell>
          <cell r="Q5">
            <v>6875906</v>
          </cell>
          <cell r="R5">
            <v>664316</v>
          </cell>
          <cell r="S5">
            <v>2.09</v>
          </cell>
        </row>
        <row r="6">
          <cell r="A6">
            <v>356</v>
          </cell>
          <cell r="B6" t="str">
            <v xml:space="preserve">          </v>
          </cell>
          <cell r="C6">
            <v>60</v>
          </cell>
          <cell r="D6" t="str">
            <v xml:space="preserve"> R2.5</v>
          </cell>
          <cell r="E6">
            <v>-25</v>
          </cell>
          <cell r="F6">
            <v>23897589.100000001</v>
          </cell>
          <cell r="G6">
            <v>4854246.51</v>
          </cell>
          <cell r="H6">
            <v>25017740</v>
          </cell>
          <cell r="I6">
            <v>542914</v>
          </cell>
          <cell r="J6">
            <v>2.27</v>
          </cell>
          <cell r="K6">
            <v>46.1</v>
          </cell>
          <cell r="L6" t="str">
            <v xml:space="preserve">               </v>
          </cell>
          <cell r="M6" t="str">
            <v xml:space="preserve">               </v>
          </cell>
          <cell r="N6" t="str">
            <v xml:space="preserve">               </v>
          </cell>
          <cell r="O6">
            <v>20.3</v>
          </cell>
          <cell r="P6">
            <v>14.2</v>
          </cell>
          <cell r="Q6">
            <v>5989216</v>
          </cell>
          <cell r="R6">
            <v>498862</v>
          </cell>
          <cell r="S6">
            <v>2.09</v>
          </cell>
        </row>
        <row r="7">
          <cell r="A7">
            <v>393</v>
          </cell>
          <cell r="B7" t="str">
            <v xml:space="preserve">          </v>
          </cell>
          <cell r="C7">
            <v>20</v>
          </cell>
          <cell r="D7" t="str">
            <v xml:space="preserve">   SQ</v>
          </cell>
          <cell r="E7">
            <v>0</v>
          </cell>
          <cell r="F7">
            <v>38414.910000000003</v>
          </cell>
          <cell r="G7">
            <v>1166.99</v>
          </cell>
          <cell r="H7">
            <v>37248</v>
          </cell>
          <cell r="I7">
            <v>1968</v>
          </cell>
          <cell r="J7">
            <v>5.12</v>
          </cell>
          <cell r="K7">
            <v>18.899999999999999</v>
          </cell>
          <cell r="L7" t="str">
            <v xml:space="preserve">               </v>
          </cell>
          <cell r="M7" t="str">
            <v xml:space="preserve">               </v>
          </cell>
          <cell r="N7" t="str">
            <v xml:space="preserve">               </v>
          </cell>
          <cell r="O7">
            <v>3</v>
          </cell>
          <cell r="P7">
            <v>1.1000000000000001</v>
          </cell>
          <cell r="Q7">
            <v>2041</v>
          </cell>
          <cell r="R7">
            <v>1921</v>
          </cell>
          <cell r="S7">
            <v>5</v>
          </cell>
        </row>
        <row r="8">
          <cell r="A8">
            <v>394</v>
          </cell>
          <cell r="B8" t="str">
            <v xml:space="preserve">          </v>
          </cell>
          <cell r="C8">
            <v>20</v>
          </cell>
          <cell r="D8" t="str">
            <v xml:space="preserve">   SQ</v>
          </cell>
          <cell r="E8">
            <v>0</v>
          </cell>
          <cell r="F8">
            <v>18600.97</v>
          </cell>
          <cell r="G8">
            <v>2924.94</v>
          </cell>
          <cell r="H8">
            <v>15676</v>
          </cell>
          <cell r="I8">
            <v>896</v>
          </cell>
          <cell r="J8">
            <v>4.82</v>
          </cell>
          <cell r="K8">
            <v>17.5</v>
          </cell>
          <cell r="L8" t="str">
            <v xml:space="preserve">               </v>
          </cell>
          <cell r="M8" t="str">
            <v xml:space="preserve">               </v>
          </cell>
          <cell r="N8" t="str">
            <v xml:space="preserve">               </v>
          </cell>
          <cell r="O8">
            <v>15.7</v>
          </cell>
          <cell r="P8">
            <v>2.5</v>
          </cell>
          <cell r="Q8">
            <v>2325</v>
          </cell>
          <cell r="R8">
            <v>930</v>
          </cell>
          <cell r="S8">
            <v>5</v>
          </cell>
        </row>
      </sheetData>
      <sheetData sheetId="14">
        <row r="1">
          <cell r="A1" t="str">
            <v xml:space="preserve">ACCT GROUP          </v>
          </cell>
          <cell r="B1" t="str">
            <v xml:space="preserve">   LS DATE</v>
          </cell>
          <cell r="C1" t="str">
            <v xml:space="preserve">  LIFE</v>
          </cell>
          <cell r="D1" t="str">
            <v>TP CV</v>
          </cell>
          <cell r="E1" t="str">
            <v xml:space="preserve">          SAL</v>
          </cell>
          <cell r="F1" t="str">
            <v xml:space="preserve">         COST</v>
          </cell>
          <cell r="G1" t="str">
            <v xml:space="preserve">      RESERVE</v>
          </cell>
          <cell r="H1" t="str">
            <v xml:space="preserve">      FUT-ACC</v>
          </cell>
          <cell r="I1" t="str">
            <v xml:space="preserve">       ANNUAL</v>
          </cell>
          <cell r="J1" t="str">
            <v xml:space="preserve">         RATE</v>
          </cell>
          <cell r="K1" t="str">
            <v xml:space="preserve">       REM LF</v>
          </cell>
          <cell r="L1" t="str">
            <v xml:space="preserve">        PR LF</v>
          </cell>
          <cell r="M1" t="str">
            <v xml:space="preserve">        PR CV</v>
          </cell>
          <cell r="N1" t="str">
            <v xml:space="preserve">         FSAL</v>
          </cell>
          <cell r="O1" t="str">
            <v xml:space="preserve">        % RES</v>
          </cell>
          <cell r="P1" t="str">
            <v xml:space="preserve">          AGE</v>
          </cell>
          <cell r="Q1" t="str">
            <v xml:space="preserve">     CALC RES</v>
          </cell>
          <cell r="R1" t="str">
            <v xml:space="preserve">     WHLF ANN</v>
          </cell>
          <cell r="S1" t="str">
            <v xml:space="preserve">      WHLF RT</v>
          </cell>
        </row>
        <row r="2">
          <cell r="A2">
            <v>352</v>
          </cell>
          <cell r="B2" t="str">
            <v xml:space="preserve">          </v>
          </cell>
          <cell r="C2">
            <v>60</v>
          </cell>
          <cell r="D2" t="str">
            <v xml:space="preserve">   R3</v>
          </cell>
          <cell r="E2">
            <v>-10</v>
          </cell>
          <cell r="F2">
            <v>451754.81</v>
          </cell>
          <cell r="G2">
            <v>263263</v>
          </cell>
          <cell r="H2">
            <v>233667</v>
          </cell>
          <cell r="I2">
            <v>7334</v>
          </cell>
          <cell r="J2">
            <v>1.62</v>
          </cell>
          <cell r="K2">
            <v>31.9</v>
          </cell>
          <cell r="L2" t="str">
            <v xml:space="preserve">               </v>
          </cell>
          <cell r="M2" t="str">
            <v xml:space="preserve">               </v>
          </cell>
          <cell r="N2" t="str">
            <v xml:space="preserve">               </v>
          </cell>
          <cell r="O2">
            <v>58.3</v>
          </cell>
          <cell r="P2">
            <v>30.5</v>
          </cell>
          <cell r="Q2">
            <v>233060</v>
          </cell>
          <cell r="R2">
            <v>8299</v>
          </cell>
          <cell r="S2">
            <v>1.84</v>
          </cell>
        </row>
        <row r="3">
          <cell r="A3">
            <v>353</v>
          </cell>
          <cell r="B3" t="str">
            <v xml:space="preserve">          </v>
          </cell>
          <cell r="C3">
            <v>55</v>
          </cell>
          <cell r="D3" t="str">
            <v xml:space="preserve">   R2</v>
          </cell>
          <cell r="E3">
            <v>-10</v>
          </cell>
          <cell r="F3">
            <v>1087556.8799999999</v>
          </cell>
          <cell r="G3">
            <v>561227</v>
          </cell>
          <cell r="H3">
            <v>635086</v>
          </cell>
          <cell r="I3">
            <v>19629</v>
          </cell>
          <cell r="J3">
            <v>1.8</v>
          </cell>
          <cell r="K3">
            <v>32.4</v>
          </cell>
          <cell r="L3" t="str">
            <v xml:space="preserve">               </v>
          </cell>
          <cell r="M3" t="str">
            <v xml:space="preserve">               </v>
          </cell>
          <cell r="N3" t="str">
            <v xml:space="preserve">               </v>
          </cell>
          <cell r="O3">
            <v>51.6</v>
          </cell>
          <cell r="P3">
            <v>27.8</v>
          </cell>
          <cell r="Q3">
            <v>496840</v>
          </cell>
          <cell r="R3">
            <v>21773</v>
          </cell>
          <cell r="S3">
            <v>2</v>
          </cell>
        </row>
        <row r="4">
          <cell r="A4">
            <v>355</v>
          </cell>
          <cell r="B4" t="str">
            <v xml:space="preserve">          </v>
          </cell>
          <cell r="C4">
            <v>60</v>
          </cell>
          <cell r="D4" t="str">
            <v xml:space="preserve"> R2.5</v>
          </cell>
          <cell r="E4">
            <v>-25</v>
          </cell>
          <cell r="F4">
            <v>3375331.81</v>
          </cell>
          <cell r="G4">
            <v>380122.14</v>
          </cell>
          <cell r="H4">
            <v>3839043</v>
          </cell>
          <cell r="I4">
            <v>68914</v>
          </cell>
          <cell r="J4">
            <v>2.04</v>
          </cell>
          <cell r="K4">
            <v>55.7</v>
          </cell>
          <cell r="L4" t="str">
            <v xml:space="preserve">               </v>
          </cell>
          <cell r="M4" t="str">
            <v xml:space="preserve">               </v>
          </cell>
          <cell r="N4" t="str">
            <v xml:space="preserve">               </v>
          </cell>
          <cell r="O4">
            <v>11.3</v>
          </cell>
          <cell r="P4">
            <v>5.5</v>
          </cell>
          <cell r="Q4">
            <v>336512</v>
          </cell>
          <cell r="R4">
            <v>70460</v>
          </cell>
          <cell r="S4">
            <v>2.09</v>
          </cell>
        </row>
        <row r="5">
          <cell r="A5">
            <v>356</v>
          </cell>
          <cell r="B5" t="str">
            <v xml:space="preserve">          </v>
          </cell>
          <cell r="C5">
            <v>60</v>
          </cell>
          <cell r="D5" t="str">
            <v xml:space="preserve"> R2.5</v>
          </cell>
          <cell r="E5">
            <v>-25</v>
          </cell>
          <cell r="F5">
            <v>478611.58</v>
          </cell>
          <cell r="G5">
            <v>316700</v>
          </cell>
          <cell r="H5">
            <v>281564</v>
          </cell>
          <cell r="I5">
            <v>8747</v>
          </cell>
          <cell r="J5">
            <v>1.83</v>
          </cell>
          <cell r="K5">
            <v>32.200000000000003</v>
          </cell>
          <cell r="L5" t="str">
            <v xml:space="preserve">               </v>
          </cell>
          <cell r="M5" t="str">
            <v xml:space="preserve">               </v>
          </cell>
          <cell r="N5" t="str">
            <v xml:space="preserve">               </v>
          </cell>
          <cell r="O5">
            <v>66.2</v>
          </cell>
          <cell r="P5">
            <v>32.5</v>
          </cell>
          <cell r="Q5">
            <v>280366</v>
          </cell>
          <cell r="R5">
            <v>9991</v>
          </cell>
          <cell r="S5">
            <v>2.09</v>
          </cell>
        </row>
      </sheetData>
      <sheetData sheetId="15">
        <row r="1">
          <cell r="A1" t="str">
            <v xml:space="preserve">ACCT GROUP          </v>
          </cell>
          <cell r="B1" t="str">
            <v xml:space="preserve">   LS DATE</v>
          </cell>
          <cell r="C1" t="str">
            <v xml:space="preserve">  LIFE</v>
          </cell>
          <cell r="D1" t="str">
            <v>TP CV</v>
          </cell>
          <cell r="E1" t="str">
            <v xml:space="preserve">          SAL</v>
          </cell>
          <cell r="F1" t="str">
            <v xml:space="preserve">         COST</v>
          </cell>
          <cell r="G1" t="str">
            <v xml:space="preserve">      RESERVE</v>
          </cell>
          <cell r="H1" t="str">
            <v xml:space="preserve">      FUT-ACC</v>
          </cell>
          <cell r="I1" t="str">
            <v xml:space="preserve">       ANNUAL</v>
          </cell>
          <cell r="J1" t="str">
            <v xml:space="preserve">         RATE</v>
          </cell>
          <cell r="K1" t="str">
            <v xml:space="preserve">       REM LF</v>
          </cell>
          <cell r="L1" t="str">
            <v xml:space="preserve">        PR LF</v>
          </cell>
          <cell r="M1" t="str">
            <v xml:space="preserve">        PR CV</v>
          </cell>
          <cell r="N1" t="str">
            <v xml:space="preserve">         FSAL</v>
          </cell>
          <cell r="O1" t="str">
            <v xml:space="preserve">        % RES</v>
          </cell>
          <cell r="P1" t="str">
            <v xml:space="preserve">          AGE</v>
          </cell>
          <cell r="Q1" t="str">
            <v xml:space="preserve">     CALC RES</v>
          </cell>
          <cell r="R1" t="str">
            <v xml:space="preserve">     WHLF ANN</v>
          </cell>
          <cell r="S1" t="str">
            <v xml:space="preserve">      WHLF RT</v>
          </cell>
        </row>
        <row r="2">
          <cell r="A2">
            <v>350.01</v>
          </cell>
          <cell r="B2" t="str">
            <v xml:space="preserve">          </v>
          </cell>
          <cell r="C2">
            <v>75</v>
          </cell>
          <cell r="D2" t="str">
            <v xml:space="preserve">   R3</v>
          </cell>
          <cell r="E2">
            <v>0</v>
          </cell>
          <cell r="F2">
            <v>836696</v>
          </cell>
          <cell r="G2">
            <v>0</v>
          </cell>
          <cell r="H2">
            <v>836696</v>
          </cell>
          <cell r="I2">
            <v>15972</v>
          </cell>
          <cell r="J2">
            <v>1.91</v>
          </cell>
          <cell r="K2">
            <v>52.4</v>
          </cell>
          <cell r="L2" t="str">
            <v xml:space="preserve">               </v>
          </cell>
          <cell r="M2" t="str">
            <v xml:space="preserve">               </v>
          </cell>
          <cell r="N2" t="str">
            <v xml:space="preserve">               </v>
          </cell>
          <cell r="O2">
            <v>0</v>
          </cell>
          <cell r="P2">
            <v>22</v>
          </cell>
          <cell r="Q2">
            <v>232403</v>
          </cell>
          <cell r="R2">
            <v>11128</v>
          </cell>
          <cell r="S2">
            <v>1.33</v>
          </cell>
        </row>
        <row r="3">
          <cell r="A3">
            <v>352</v>
          </cell>
          <cell r="B3" t="str">
            <v xml:space="preserve">          </v>
          </cell>
          <cell r="C3">
            <v>60</v>
          </cell>
          <cell r="D3" t="str">
            <v xml:space="preserve">   R3</v>
          </cell>
          <cell r="E3">
            <v>-10</v>
          </cell>
          <cell r="F3">
            <v>1597171.24</v>
          </cell>
          <cell r="G3">
            <v>330068.84999999998</v>
          </cell>
          <cell r="H3">
            <v>1426820</v>
          </cell>
          <cell r="I3">
            <v>27981</v>
          </cell>
          <cell r="J3">
            <v>1.75</v>
          </cell>
          <cell r="K3">
            <v>51</v>
          </cell>
          <cell r="L3" t="str">
            <v xml:space="preserve">               </v>
          </cell>
          <cell r="M3" t="str">
            <v xml:space="preserve">               </v>
          </cell>
          <cell r="N3" t="str">
            <v xml:space="preserve">               </v>
          </cell>
          <cell r="O3">
            <v>20.7</v>
          </cell>
          <cell r="P3">
            <v>9.3000000000000007</v>
          </cell>
          <cell r="Q3">
            <v>265039</v>
          </cell>
          <cell r="R3">
            <v>29340</v>
          </cell>
          <cell r="S3">
            <v>1.84</v>
          </cell>
        </row>
        <row r="4">
          <cell r="A4">
            <v>353</v>
          </cell>
          <cell r="B4" t="str">
            <v xml:space="preserve">          </v>
          </cell>
          <cell r="C4">
            <v>55</v>
          </cell>
          <cell r="D4" t="str">
            <v xml:space="preserve">   R2</v>
          </cell>
          <cell r="E4">
            <v>-10</v>
          </cell>
          <cell r="F4">
            <v>3162623.55</v>
          </cell>
          <cell r="G4">
            <v>725123.94</v>
          </cell>
          <cell r="H4">
            <v>2753762</v>
          </cell>
          <cell r="I4">
            <v>58519</v>
          </cell>
          <cell r="J4">
            <v>1.85</v>
          </cell>
          <cell r="K4">
            <v>47.1</v>
          </cell>
          <cell r="L4" t="str">
            <v xml:space="preserve">               </v>
          </cell>
          <cell r="M4" t="str">
            <v xml:space="preserve">               </v>
          </cell>
          <cell r="N4" t="str">
            <v xml:space="preserve">               </v>
          </cell>
          <cell r="O4">
            <v>22.9</v>
          </cell>
          <cell r="P4">
            <v>9.1</v>
          </cell>
          <cell r="Q4">
            <v>509327</v>
          </cell>
          <cell r="R4">
            <v>63316</v>
          </cell>
          <cell r="S4">
            <v>2</v>
          </cell>
        </row>
        <row r="5">
          <cell r="A5">
            <v>355</v>
          </cell>
          <cell r="B5" t="str">
            <v xml:space="preserve">          </v>
          </cell>
          <cell r="C5">
            <v>60</v>
          </cell>
          <cell r="D5" t="str">
            <v xml:space="preserve"> R2.5</v>
          </cell>
          <cell r="E5">
            <v>-25</v>
          </cell>
          <cell r="F5">
            <v>5466920.4900000002</v>
          </cell>
          <cell r="G5">
            <v>1275191.7</v>
          </cell>
          <cell r="H5">
            <v>5558459</v>
          </cell>
          <cell r="I5">
            <v>108372</v>
          </cell>
          <cell r="J5">
            <v>1.98</v>
          </cell>
          <cell r="K5">
            <v>51.3</v>
          </cell>
          <cell r="L5" t="str">
            <v xml:space="preserve">               </v>
          </cell>
          <cell r="M5" t="str">
            <v xml:space="preserve">               </v>
          </cell>
          <cell r="N5" t="str">
            <v xml:space="preserve">               </v>
          </cell>
          <cell r="O5">
            <v>23.3</v>
          </cell>
          <cell r="P5">
            <v>9.9</v>
          </cell>
          <cell r="Q5">
            <v>1030962</v>
          </cell>
          <cell r="R5">
            <v>114122</v>
          </cell>
          <cell r="S5">
            <v>2.09</v>
          </cell>
        </row>
        <row r="6">
          <cell r="A6">
            <v>356</v>
          </cell>
          <cell r="B6" t="str">
            <v xml:space="preserve">          </v>
          </cell>
          <cell r="C6">
            <v>60</v>
          </cell>
          <cell r="D6" t="str">
            <v xml:space="preserve"> R2.5</v>
          </cell>
          <cell r="E6">
            <v>-25</v>
          </cell>
          <cell r="F6">
            <v>3637369.63</v>
          </cell>
          <cell r="G6">
            <v>767894.93</v>
          </cell>
          <cell r="H6">
            <v>3778817</v>
          </cell>
          <cell r="I6">
            <v>76936</v>
          </cell>
          <cell r="J6">
            <v>2.12</v>
          </cell>
          <cell r="K6">
            <v>49.1</v>
          </cell>
          <cell r="L6" t="str">
            <v xml:space="preserve">               </v>
          </cell>
          <cell r="M6" t="str">
            <v xml:space="preserve">               </v>
          </cell>
          <cell r="N6" t="str">
            <v xml:space="preserve">               </v>
          </cell>
          <cell r="O6">
            <v>21.1</v>
          </cell>
          <cell r="P6">
            <v>11.8</v>
          </cell>
          <cell r="Q6">
            <v>818758</v>
          </cell>
          <cell r="R6">
            <v>75930</v>
          </cell>
          <cell r="S6">
            <v>2.09</v>
          </cell>
        </row>
        <row r="7">
          <cell r="A7">
            <v>393</v>
          </cell>
          <cell r="B7" t="str">
            <v xml:space="preserve">          </v>
          </cell>
          <cell r="C7">
            <v>20</v>
          </cell>
          <cell r="D7" t="str">
            <v xml:space="preserve">   SQ</v>
          </cell>
          <cell r="E7">
            <v>0</v>
          </cell>
          <cell r="F7">
            <v>12550.02</v>
          </cell>
          <cell r="G7">
            <v>8.0500000000000007</v>
          </cell>
          <cell r="H7">
            <v>12542</v>
          </cell>
          <cell r="I7">
            <v>643</v>
          </cell>
          <cell r="J7">
            <v>5.12</v>
          </cell>
          <cell r="K7">
            <v>19.5</v>
          </cell>
          <cell r="L7" t="str">
            <v xml:space="preserve">               </v>
          </cell>
          <cell r="M7" t="str">
            <v xml:space="preserve">               </v>
          </cell>
          <cell r="N7" t="str">
            <v xml:space="preserve">               </v>
          </cell>
          <cell r="O7">
            <v>0.1</v>
          </cell>
          <cell r="P7">
            <v>0.5</v>
          </cell>
          <cell r="Q7">
            <v>314</v>
          </cell>
          <cell r="R7">
            <v>628</v>
          </cell>
          <cell r="S7">
            <v>5</v>
          </cell>
        </row>
      </sheetData>
      <sheetData sheetId="16">
        <row r="1">
          <cell r="A1" t="str">
            <v xml:space="preserve">ACCT GROUP          </v>
          </cell>
          <cell r="B1" t="str">
            <v xml:space="preserve">   LS DATE</v>
          </cell>
          <cell r="C1" t="str">
            <v xml:space="preserve">  LIFE</v>
          </cell>
          <cell r="D1" t="str">
            <v>TP CV</v>
          </cell>
          <cell r="E1" t="str">
            <v xml:space="preserve">          SAL</v>
          </cell>
          <cell r="F1" t="str">
            <v xml:space="preserve">         COST</v>
          </cell>
          <cell r="G1" t="str">
            <v xml:space="preserve">      RESERVE</v>
          </cell>
          <cell r="H1" t="str">
            <v xml:space="preserve">      FUT-ACC</v>
          </cell>
          <cell r="I1" t="str">
            <v xml:space="preserve">       ANNUAL</v>
          </cell>
          <cell r="J1" t="str">
            <v xml:space="preserve">         RATE</v>
          </cell>
          <cell r="K1" t="str">
            <v xml:space="preserve">       REM LF</v>
          </cell>
          <cell r="L1" t="str">
            <v xml:space="preserve">        PR LF</v>
          </cell>
          <cell r="M1" t="str">
            <v xml:space="preserve">        PR CV</v>
          </cell>
          <cell r="N1" t="str">
            <v xml:space="preserve">         FSAL</v>
          </cell>
          <cell r="O1" t="str">
            <v xml:space="preserve">        % RES</v>
          </cell>
          <cell r="P1" t="str">
            <v xml:space="preserve">          AGE</v>
          </cell>
          <cell r="Q1" t="str">
            <v xml:space="preserve">     CALC RES</v>
          </cell>
          <cell r="R1" t="str">
            <v xml:space="preserve">     WHLF ANN</v>
          </cell>
          <cell r="S1" t="str">
            <v xml:space="preserve">      WHLF RT</v>
          </cell>
        </row>
        <row r="2">
          <cell r="A2">
            <v>350.01</v>
          </cell>
          <cell r="B2" t="str">
            <v xml:space="preserve">          </v>
          </cell>
          <cell r="C2">
            <v>75</v>
          </cell>
          <cell r="D2" t="str">
            <v xml:space="preserve">   R3</v>
          </cell>
          <cell r="E2">
            <v>0</v>
          </cell>
          <cell r="F2">
            <v>420700.41</v>
          </cell>
          <cell r="G2">
            <v>0</v>
          </cell>
          <cell r="H2">
            <v>420700</v>
          </cell>
          <cell r="I2">
            <v>6463</v>
          </cell>
          <cell r="J2">
            <v>1.54</v>
          </cell>
          <cell r="K2">
            <v>65.099999999999994</v>
          </cell>
          <cell r="L2" t="str">
            <v xml:space="preserve">               </v>
          </cell>
          <cell r="M2" t="str">
            <v xml:space="preserve">               </v>
          </cell>
          <cell r="N2" t="str">
            <v xml:space="preserve">               </v>
          </cell>
          <cell r="O2">
            <v>0</v>
          </cell>
          <cell r="P2">
            <v>6.3</v>
          </cell>
          <cell r="Q2">
            <v>32567</v>
          </cell>
          <cell r="R2">
            <v>5595</v>
          </cell>
          <cell r="S2">
            <v>1.33</v>
          </cell>
        </row>
        <row r="3">
          <cell r="A3">
            <v>352</v>
          </cell>
          <cell r="B3" t="str">
            <v xml:space="preserve">          </v>
          </cell>
          <cell r="C3">
            <v>60</v>
          </cell>
          <cell r="D3" t="str">
            <v xml:space="preserve">   R3</v>
          </cell>
          <cell r="E3">
            <v>-10</v>
          </cell>
          <cell r="F3">
            <v>13786823.76</v>
          </cell>
          <cell r="G3">
            <v>1193117.6399999999</v>
          </cell>
          <cell r="H3">
            <v>13972388</v>
          </cell>
          <cell r="I3">
            <v>315784</v>
          </cell>
          <cell r="J3">
            <v>2.29</v>
          </cell>
          <cell r="K3">
            <v>44.2</v>
          </cell>
          <cell r="L3" t="str">
            <v xml:space="preserve">               </v>
          </cell>
          <cell r="M3" t="str">
            <v xml:space="preserve">               </v>
          </cell>
          <cell r="N3" t="str">
            <v xml:space="preserve">               </v>
          </cell>
          <cell r="O3">
            <v>8.6999999999999993</v>
          </cell>
          <cell r="P3">
            <v>10.4</v>
          </cell>
          <cell r="Q3">
            <v>2222555</v>
          </cell>
          <cell r="R3">
            <v>253264</v>
          </cell>
          <cell r="S3">
            <v>1.84</v>
          </cell>
        </row>
        <row r="4">
          <cell r="A4">
            <v>353</v>
          </cell>
          <cell r="B4" t="str">
            <v xml:space="preserve">          </v>
          </cell>
          <cell r="C4">
            <v>55</v>
          </cell>
          <cell r="D4" t="str">
            <v xml:space="preserve">   R2</v>
          </cell>
          <cell r="E4">
            <v>-10</v>
          </cell>
          <cell r="F4">
            <v>34920335.07</v>
          </cell>
          <cell r="G4">
            <v>4599328.45</v>
          </cell>
          <cell r="H4">
            <v>33813040</v>
          </cell>
          <cell r="I4">
            <v>809392</v>
          </cell>
          <cell r="J4">
            <v>2.3199999999999998</v>
          </cell>
          <cell r="K4">
            <v>41.8</v>
          </cell>
          <cell r="L4" t="str">
            <v xml:space="preserve">               </v>
          </cell>
          <cell r="M4" t="str">
            <v xml:space="preserve">               </v>
          </cell>
          <cell r="N4" t="str">
            <v xml:space="preserve">               </v>
          </cell>
          <cell r="O4">
            <v>13.2</v>
          </cell>
          <cell r="P4">
            <v>12.4</v>
          </cell>
          <cell r="Q4">
            <v>6589687</v>
          </cell>
          <cell r="R4">
            <v>699105</v>
          </cell>
          <cell r="S4">
            <v>2</v>
          </cell>
        </row>
        <row r="5">
          <cell r="A5">
            <v>355</v>
          </cell>
          <cell r="B5" t="str">
            <v xml:space="preserve">          </v>
          </cell>
          <cell r="C5">
            <v>60</v>
          </cell>
          <cell r="D5" t="str">
            <v xml:space="preserve"> R2.5</v>
          </cell>
          <cell r="E5">
            <v>-25</v>
          </cell>
          <cell r="F5">
            <v>22981259.289999999</v>
          </cell>
          <cell r="G5">
            <v>5405270.0499999998</v>
          </cell>
          <cell r="H5">
            <v>23321304</v>
          </cell>
          <cell r="I5">
            <v>482966</v>
          </cell>
          <cell r="J5">
            <v>2.1</v>
          </cell>
          <cell r="K5">
            <v>48.3</v>
          </cell>
          <cell r="L5" t="str">
            <v xml:space="preserve">               </v>
          </cell>
          <cell r="M5" t="str">
            <v xml:space="preserve">               </v>
          </cell>
          <cell r="N5" t="str">
            <v xml:space="preserve">               </v>
          </cell>
          <cell r="O5">
            <v>23.5</v>
          </cell>
          <cell r="P5">
            <v>13.6</v>
          </cell>
          <cell r="Q5">
            <v>5508431</v>
          </cell>
          <cell r="R5">
            <v>479734</v>
          </cell>
          <cell r="S5">
            <v>2.09</v>
          </cell>
        </row>
        <row r="6">
          <cell r="A6">
            <v>356</v>
          </cell>
          <cell r="B6" t="str">
            <v xml:space="preserve">          </v>
          </cell>
          <cell r="C6">
            <v>60</v>
          </cell>
          <cell r="D6" t="str">
            <v xml:space="preserve"> R2.5</v>
          </cell>
          <cell r="E6">
            <v>-25</v>
          </cell>
          <cell r="F6">
            <v>19781607.890000001</v>
          </cell>
          <cell r="G6">
            <v>3679855.98</v>
          </cell>
          <cell r="H6">
            <v>21047154</v>
          </cell>
          <cell r="I6">
            <v>463997</v>
          </cell>
          <cell r="J6">
            <v>2.35</v>
          </cell>
          <cell r="K6">
            <v>45.4</v>
          </cell>
          <cell r="L6" t="str">
            <v xml:space="preserve">               </v>
          </cell>
          <cell r="M6" t="str">
            <v xml:space="preserve">               </v>
          </cell>
          <cell r="N6" t="str">
            <v xml:space="preserve">               </v>
          </cell>
          <cell r="O6">
            <v>18.600000000000001</v>
          </cell>
          <cell r="P6">
            <v>14.2</v>
          </cell>
          <cell r="Q6">
            <v>4890092</v>
          </cell>
          <cell r="R6">
            <v>412941</v>
          </cell>
          <cell r="S6">
            <v>2.09</v>
          </cell>
        </row>
        <row r="7">
          <cell r="A7">
            <v>393</v>
          </cell>
          <cell r="B7" t="str">
            <v xml:space="preserve">          </v>
          </cell>
          <cell r="C7">
            <v>20</v>
          </cell>
          <cell r="D7" t="str">
            <v xml:space="preserve">   SQ</v>
          </cell>
          <cell r="E7">
            <v>0</v>
          </cell>
          <cell r="F7">
            <v>25864.89</v>
          </cell>
          <cell r="G7">
            <v>1158.94</v>
          </cell>
          <cell r="H7">
            <v>24706</v>
          </cell>
          <cell r="I7">
            <v>1325</v>
          </cell>
          <cell r="J7">
            <v>5.12</v>
          </cell>
          <cell r="K7">
            <v>18.600000000000001</v>
          </cell>
          <cell r="L7" t="str">
            <v xml:space="preserve">               </v>
          </cell>
          <cell r="M7" t="str">
            <v xml:space="preserve">               </v>
          </cell>
          <cell r="N7" t="str">
            <v xml:space="preserve">               </v>
          </cell>
          <cell r="O7">
            <v>4.5</v>
          </cell>
          <cell r="P7">
            <v>1.3</v>
          </cell>
          <cell r="Q7">
            <v>1727</v>
          </cell>
          <cell r="R7">
            <v>1293</v>
          </cell>
          <cell r="S7">
            <v>5</v>
          </cell>
        </row>
        <row r="8">
          <cell r="A8">
            <v>394</v>
          </cell>
          <cell r="B8" t="str">
            <v xml:space="preserve">          </v>
          </cell>
          <cell r="C8">
            <v>20</v>
          </cell>
          <cell r="D8" t="str">
            <v xml:space="preserve">   SQ</v>
          </cell>
          <cell r="E8">
            <v>0</v>
          </cell>
          <cell r="F8">
            <v>18600.97</v>
          </cell>
          <cell r="G8">
            <v>2924.94</v>
          </cell>
          <cell r="H8">
            <v>15676</v>
          </cell>
          <cell r="I8">
            <v>896</v>
          </cell>
          <cell r="J8">
            <v>4.82</v>
          </cell>
          <cell r="K8">
            <v>17.5</v>
          </cell>
          <cell r="L8" t="str">
            <v xml:space="preserve">               </v>
          </cell>
          <cell r="M8" t="str">
            <v xml:space="preserve">               </v>
          </cell>
          <cell r="N8" t="str">
            <v xml:space="preserve">               </v>
          </cell>
          <cell r="O8">
            <v>15.7</v>
          </cell>
          <cell r="P8">
            <v>2.5</v>
          </cell>
          <cell r="Q8">
            <v>2325</v>
          </cell>
          <cell r="R8">
            <v>930</v>
          </cell>
          <cell r="S8">
            <v>5</v>
          </cell>
        </row>
      </sheetData>
      <sheetData sheetId="17"/>
      <sheetData sheetId="18"/>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 2021"/>
      <sheetName val="Pres 2020"/>
      <sheetName val="Analysis Summary"/>
      <sheetName val="BOBJ Upload"/>
      <sheetName val="BOBJ Company Loadout"/>
      <sheetName val="Consolidated Buildup"/>
      <sheetName val="FERC (1293-1294)"/>
      <sheetName val="Purchase Accounting"/>
      <sheetName val="Holding Company"/>
      <sheetName val="Operating Company"/>
      <sheetName val="Op Co. Tax"/>
      <sheetName val="Hold Co. Tax"/>
      <sheetName val="TBC FERC BS"/>
      <sheetName val="TBC FERC IS"/>
      <sheetName val="Variance Analysis"/>
      <sheetName val="TBC Consolidated"/>
      <sheetName val="TBC Detail"/>
      <sheetName val="TBC CJI3"/>
      <sheetName val="TBC REV"/>
      <sheetName val="TBC CAPEX"/>
      <sheetName val="TBC CAPEX CJI3"/>
      <sheetName val="TBC Depreciation"/>
      <sheetName val="TBC Tax Depreciation"/>
      <sheetName val="Schedules &gt;&gt;"/>
      <sheetName val="State Tax Depreciaiton"/>
      <sheetName val="Federal Tax Depreciation"/>
      <sheetName val="Goodwill Tax Amortization"/>
      <sheetName val="Tax Basis and Schedule"/>
      <sheetName val="Taxes"/>
      <sheetName val="Depreciation"/>
      <sheetName val="Plant Balances and Depreciation"/>
      <sheetName val="CAPEX_Data Inputs"/>
      <sheetName val="CAPEX"/>
      <sheetName val="Debt Schedules"/>
      <sheetName val=" Deal Costs"/>
      <sheetName val="Revenue Forecast"/>
      <sheetName val="Derivative"/>
      <sheetName val="ARO"/>
      <sheetName val="PPC Amortization Table"/>
      <sheetName val="Purchase Co. Prem&amp;Issue Costs"/>
      <sheetName val="TSH LC Fees"/>
      <sheetName val="TBC LC Fees"/>
      <sheetName val="Reg Asset Amortization Sched."/>
      <sheetName val="EADIT - Annual Journal Entries"/>
      <sheetName val="OPEX"/>
      <sheetName val="Prepaids"/>
      <sheetName val="Other"/>
      <sheetName val="O&amp;M A&amp;G Support"/>
    </sheetNames>
    <sheetDataSet>
      <sheetData sheetId="0"/>
      <sheetData sheetId="1"/>
      <sheetData sheetId="2">
        <row r="26">
          <cell r="D26"/>
          <cell r="E26"/>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wners"/>
      <sheetName val="Deals"/>
      <sheetName val="Ranking-New"/>
      <sheetName val="Copy Sheet"/>
      <sheetName val="TVHouseholdsbyMarket"/>
      <sheetName val="Reporttables"/>
      <sheetName val="Affilmix"/>
      <sheetName val="exited"/>
      <sheetName val="HUT LEVELS"/>
      <sheetName val="lma"/>
      <sheetName val="october99"/>
      <sheetName val="preOctober99"/>
      <sheetName val="stats"/>
      <sheetName val="TVHHHUT98"/>
      <sheetName val="TVHHHUT97"/>
      <sheetName val="Comrclshr"/>
      <sheetName val="Distribadd"/>
      <sheetName val="Christian"/>
      <sheetName val="Capital Struct"/>
      <sheetName val="Acqu Calc"/>
      <sheetName val="TVHouseholdsbyMarket:Christian"/>
      <sheetName val=""/>
    </sheetNames>
    <sheetDataSet>
      <sheetData sheetId="0"/>
      <sheetData sheetId="1" refreshError="1">
        <row r="418">
          <cell r="A418" t="str">
            <v>Television Transactions — Third-Quarter 1998</v>
          </cell>
        </row>
        <row r="419">
          <cell r="A419" t="str">
            <v>Date Transaction</v>
          </cell>
          <cell r="D419" t="str">
            <v>Designated</v>
          </cell>
          <cell r="G419" t="str">
            <v>Price</v>
          </cell>
        </row>
        <row r="420">
          <cell r="A420" t="str">
            <v xml:space="preserve"> Announced</v>
          </cell>
          <cell r="B420" t="str">
            <v>Property</v>
          </cell>
          <cell r="C420" t="str">
            <v>Affiliation</v>
          </cell>
          <cell r="D420" t="str">
            <v>Marketing Area</v>
          </cell>
          <cell r="E420" t="str">
            <v>Purchaser</v>
          </cell>
          <cell r="F420" t="str">
            <v>Seller</v>
          </cell>
          <cell r="G420" t="str">
            <v xml:space="preserve"> (at Announcement of Deal)</v>
          </cell>
        </row>
        <row r="421">
          <cell r="A421">
            <v>36059</v>
          </cell>
          <cell r="B421" t="str">
            <v>WPGX-TV</v>
          </cell>
          <cell r="C421" t="str">
            <v>Fox</v>
          </cell>
          <cell r="D421" t="str">
            <v>Panama City, FL</v>
          </cell>
          <cell r="E421" t="str">
            <v>Waitt Broadcasting</v>
          </cell>
          <cell r="F421" t="str">
            <v>Wicks Broadcast Group</v>
          </cell>
          <cell r="G421" t="str">
            <v>$7.1 million</v>
          </cell>
        </row>
        <row r="422">
          <cell r="A422" t="str">
            <v xml:space="preserve"> </v>
          </cell>
        </row>
        <row r="423">
          <cell r="A423">
            <v>36046</v>
          </cell>
          <cell r="B423" t="str">
            <v>WOKR-TV</v>
          </cell>
          <cell r="C423" t="str">
            <v>ABC</v>
          </cell>
          <cell r="D423" t="str">
            <v>Rochester, NY</v>
          </cell>
          <cell r="E423" t="str">
            <v>Ackerley Communications</v>
          </cell>
          <cell r="F423" t="str">
            <v>Sinclair Broadcast Group</v>
          </cell>
          <cell r="G423" t="str">
            <v>$125 million</v>
          </cell>
        </row>
        <row r="425">
          <cell r="A425">
            <v>36046</v>
          </cell>
          <cell r="B425" t="str">
            <v>WGME-TV</v>
          </cell>
          <cell r="C425" t="str">
            <v>CBS</v>
          </cell>
          <cell r="D425" t="str">
            <v>Portland, ME</v>
          </cell>
          <cell r="E425" t="str">
            <v>Sinclair Broadcast Group</v>
          </cell>
          <cell r="F425" t="str">
            <v>Guy Gannett Communications</v>
          </cell>
          <cell r="G425" t="str">
            <v>$310 million</v>
          </cell>
        </row>
        <row r="426">
          <cell r="B426" t="str">
            <v>WICS-TV</v>
          </cell>
          <cell r="C426" t="str">
            <v>NBC</v>
          </cell>
          <cell r="D426" t="str">
            <v>Champaign &amp; Springfield-Decatur, IL</v>
          </cell>
          <cell r="E426" t="str">
            <v>Sinclair Broadcast Group</v>
          </cell>
          <cell r="F426" t="str">
            <v>Guy Gannett Communications</v>
          </cell>
          <cell r="G426" t="str">
            <v>$310 million</v>
          </cell>
        </row>
        <row r="427">
          <cell r="B427" t="str">
            <v>WICD-TV (Simulcast)</v>
          </cell>
          <cell r="C427" t="str">
            <v>NBC</v>
          </cell>
          <cell r="D427" t="str">
            <v>Champaign &amp; Springfield-Decatur, IL</v>
          </cell>
          <cell r="E427" t="str">
            <v>Sinclair Broadcast Group</v>
          </cell>
          <cell r="F427" t="str">
            <v>Guy Gannett Communications</v>
          </cell>
          <cell r="G427" t="str">
            <v>$310 million</v>
          </cell>
        </row>
        <row r="428">
          <cell r="B428" t="str">
            <v>KGAN-TV</v>
          </cell>
          <cell r="C428" t="str">
            <v>CBS</v>
          </cell>
          <cell r="D428" t="str">
            <v>Cedar Rapids, IA</v>
          </cell>
          <cell r="E428" t="str">
            <v>Sinclair Broadcast Group</v>
          </cell>
          <cell r="F428" t="str">
            <v>Guy Gannett Communications</v>
          </cell>
          <cell r="G428" t="str">
            <v>$310 million</v>
          </cell>
        </row>
        <row r="429">
          <cell r="B429" t="str">
            <v>WGGB-TV</v>
          </cell>
          <cell r="C429" t="str">
            <v>ABC</v>
          </cell>
          <cell r="D429" t="str">
            <v>Springfield, MA</v>
          </cell>
          <cell r="E429" t="str">
            <v>Sinclair Broadcast Group</v>
          </cell>
          <cell r="F429" t="str">
            <v>Guy Gannett Communications</v>
          </cell>
          <cell r="G429" t="str">
            <v>$310 million</v>
          </cell>
        </row>
        <row r="430">
          <cell r="B430" t="str">
            <v>WTWC-TV</v>
          </cell>
          <cell r="C430" t="str">
            <v>NBC</v>
          </cell>
          <cell r="D430" t="str">
            <v>Tallahassee, FL</v>
          </cell>
          <cell r="E430" t="str">
            <v>Sinclair Broadcast Group</v>
          </cell>
          <cell r="F430" t="str">
            <v>Guy Gannett Communications</v>
          </cell>
          <cell r="G430" t="str">
            <v>$310 million</v>
          </cell>
        </row>
        <row r="431">
          <cell r="B431" t="str">
            <v>WOKR-TV</v>
          </cell>
          <cell r="C431" t="str">
            <v>ABC</v>
          </cell>
          <cell r="D431" t="str">
            <v>Rochester, NY</v>
          </cell>
          <cell r="E431" t="str">
            <v>Sinclair Broadcast Group</v>
          </cell>
          <cell r="F431" t="str">
            <v>Guy Gannett Communications</v>
          </cell>
          <cell r="G431" t="str">
            <v>$310 million</v>
          </cell>
        </row>
        <row r="433">
          <cell r="A433">
            <v>36038</v>
          </cell>
          <cell r="B433" t="str">
            <v>WIVT-TV</v>
          </cell>
          <cell r="C433" t="str">
            <v>ABC</v>
          </cell>
          <cell r="D433" t="str">
            <v>Binghamton, NY</v>
          </cell>
          <cell r="E433" t="str">
            <v>Ackerley Communications</v>
          </cell>
          <cell r="F433" t="str">
            <v>US Broadcast Group</v>
          </cell>
          <cell r="G433" t="str">
            <v>$9 million</v>
          </cell>
        </row>
        <row r="435">
          <cell r="A435">
            <v>36031</v>
          </cell>
          <cell r="B435" t="str">
            <v>WGNX-TV</v>
          </cell>
          <cell r="C435" t="str">
            <v>CBS</v>
          </cell>
          <cell r="D435" t="str">
            <v>Atlanta, GA</v>
          </cell>
          <cell r="E435" t="str">
            <v>Meredith Corp.</v>
          </cell>
          <cell r="F435" t="str">
            <v>Tribune Co.</v>
          </cell>
          <cell r="G435" t="str">
            <v>Swap valued for $370 million</v>
          </cell>
        </row>
        <row r="436">
          <cell r="B436" t="str">
            <v>KCPQ-TV</v>
          </cell>
          <cell r="C436" t="str">
            <v>Fox</v>
          </cell>
          <cell r="D436" t="str">
            <v>Seatlle, WA</v>
          </cell>
          <cell r="E436" t="str">
            <v>Tribune Corp.</v>
          </cell>
          <cell r="F436" t="str">
            <v>Meredith Corp.</v>
          </cell>
          <cell r="G436" t="str">
            <v>Swap valued for $370 million</v>
          </cell>
        </row>
        <row r="438">
          <cell r="A438">
            <v>36031</v>
          </cell>
          <cell r="B438" t="str">
            <v>KCPQ-TV</v>
          </cell>
          <cell r="C438" t="str">
            <v>Fox</v>
          </cell>
          <cell r="D438" t="str">
            <v>Seatlle, WA</v>
          </cell>
          <cell r="E438" t="str">
            <v>Meredith Corp.</v>
          </cell>
          <cell r="F438" t="str">
            <v>Kelly Broadcasting</v>
          </cell>
          <cell r="G438" t="str">
            <v>$380 million</v>
          </cell>
        </row>
        <row r="440">
          <cell r="A440">
            <v>36028</v>
          </cell>
          <cell r="B440" t="str">
            <v>KCRA-TV</v>
          </cell>
          <cell r="C440" t="str">
            <v>NBC</v>
          </cell>
          <cell r="D440" t="str">
            <v>Sacramento, CA</v>
          </cell>
          <cell r="E440" t="str">
            <v>Hearst-Argyle Television</v>
          </cell>
          <cell r="F440" t="str">
            <v>Kelly Broadcasting</v>
          </cell>
          <cell r="G440" t="str">
            <v>$509 million</v>
          </cell>
        </row>
        <row r="441">
          <cell r="B441" t="str">
            <v>KQCA-TV</v>
          </cell>
          <cell r="C441" t="str">
            <v>WB</v>
          </cell>
          <cell r="D441" t="str">
            <v>Stockton (Sacramento), CA</v>
          </cell>
          <cell r="E441" t="str">
            <v>Assuming Local Marketing Agreement Created by Kelly Broadcasting with Channel 58 Inc. (licensee) in 1994.</v>
          </cell>
        </row>
        <row r="444">
          <cell r="A444">
            <v>36025</v>
          </cell>
          <cell r="B444" t="str">
            <v>KGBT-TV</v>
          </cell>
          <cell r="C444" t="str">
            <v>CBS</v>
          </cell>
          <cell r="D444" t="str">
            <v>Harlingen, TX</v>
          </cell>
          <cell r="E444" t="str">
            <v>Cosmos Broadcasting</v>
          </cell>
          <cell r="F444" t="str">
            <v>Draper Communications</v>
          </cell>
          <cell r="G444" t="str">
            <v>$42 million</v>
          </cell>
        </row>
        <row r="446">
          <cell r="A446">
            <v>36015</v>
          </cell>
          <cell r="B446" t="str">
            <v>WMHQ-TV</v>
          </cell>
          <cell r="C446" t="str">
            <v>PBS</v>
          </cell>
          <cell r="D446" t="str">
            <v>Schenectady, NY</v>
          </cell>
          <cell r="E446" t="str">
            <v>Sinclair Broadcast Group</v>
          </cell>
          <cell r="F446" t="str">
            <v>WMHT Educational Telecommunications</v>
          </cell>
          <cell r="G446" t="str">
            <v>$23 million</v>
          </cell>
        </row>
        <row r="448">
          <cell r="A448">
            <v>36004</v>
          </cell>
          <cell r="B448" t="str">
            <v>WUPW-TV</v>
          </cell>
          <cell r="C448" t="str">
            <v>Fox</v>
          </cell>
          <cell r="D448" t="str">
            <v>Toledo, OH</v>
          </cell>
          <cell r="E448" t="str">
            <v xml:space="preserve">STC Broadcasting </v>
          </cell>
          <cell r="F448" t="str">
            <v>Raycom Media</v>
          </cell>
          <cell r="G448" t="str">
            <v>$73 million</v>
          </cell>
        </row>
        <row r="450">
          <cell r="A450">
            <v>35984</v>
          </cell>
          <cell r="B450" t="str">
            <v>WIVB-TV</v>
          </cell>
          <cell r="C450" t="str">
            <v>CBS</v>
          </cell>
          <cell r="D450" t="str">
            <v>Buffalo</v>
          </cell>
          <cell r="E450" t="str">
            <v>Chancellor Media Corp</v>
          </cell>
          <cell r="F450" t="str">
            <v>Lin Television Corporation</v>
          </cell>
          <cell r="G450" t="str">
            <v>$1.72 billion</v>
          </cell>
        </row>
        <row r="451">
          <cell r="B451" t="str">
            <v>WISH-TV</v>
          </cell>
          <cell r="C451" t="str">
            <v>CBS</v>
          </cell>
          <cell r="D451" t="str">
            <v>Indianapolis</v>
          </cell>
          <cell r="E451" t="str">
            <v>Chancellor Media Corp</v>
          </cell>
          <cell r="F451" t="str">
            <v>Lin Television Corporation</v>
          </cell>
          <cell r="G451" t="str">
            <v>$1.72 billion</v>
          </cell>
        </row>
        <row r="452">
          <cell r="B452" t="str">
            <v>WAVY-TV</v>
          </cell>
          <cell r="C452" t="str">
            <v>NBC</v>
          </cell>
          <cell r="D452" t="str">
            <v>Norfolk (Portsmouth)</v>
          </cell>
          <cell r="E452" t="str">
            <v>Chancellor Media Corp</v>
          </cell>
          <cell r="F452" t="str">
            <v>Lin Television Corporation</v>
          </cell>
          <cell r="G452" t="str">
            <v>$1.72 billion</v>
          </cell>
        </row>
        <row r="453">
          <cell r="B453" t="str">
            <v>KXAN-TV</v>
          </cell>
          <cell r="C453" t="str">
            <v>NBC</v>
          </cell>
          <cell r="D453" t="str">
            <v>Austin</v>
          </cell>
          <cell r="E453" t="str">
            <v>Chancellor Media Corp</v>
          </cell>
          <cell r="F453" t="str">
            <v>Lin Television Corporation</v>
          </cell>
          <cell r="G453" t="str">
            <v>$1.72 billion</v>
          </cell>
        </row>
        <row r="454">
          <cell r="B454" t="str">
            <v>WAND-TV</v>
          </cell>
          <cell r="C454" t="str">
            <v>ABC</v>
          </cell>
          <cell r="D454" t="str">
            <v>Champaign/Springfield/Decatur, IL</v>
          </cell>
          <cell r="E454" t="str">
            <v>Chancellor Media Corp</v>
          </cell>
          <cell r="F454" t="str">
            <v>Lin Television Corporation</v>
          </cell>
          <cell r="G454" t="str">
            <v>$1.72 billion</v>
          </cell>
        </row>
        <row r="455">
          <cell r="B455" t="str">
            <v>WTNH-TV</v>
          </cell>
          <cell r="C455" t="str">
            <v>ABC</v>
          </cell>
          <cell r="D455" t="str">
            <v>Hartford/(New Haven), CT</v>
          </cell>
          <cell r="E455" t="str">
            <v>Chancellor Media Corp</v>
          </cell>
          <cell r="F455" t="str">
            <v>Lin Television Corporation</v>
          </cell>
          <cell r="G455" t="str">
            <v>$1.72 billion</v>
          </cell>
        </row>
        <row r="456">
          <cell r="B456" t="str">
            <v>WANE-TV</v>
          </cell>
          <cell r="C456" t="str">
            <v>CBS</v>
          </cell>
          <cell r="D456" t="str">
            <v>Fort Wayne, IN</v>
          </cell>
          <cell r="E456" t="str">
            <v>Chancellor Media Corp</v>
          </cell>
          <cell r="F456" t="str">
            <v>Lin Television Corporation</v>
          </cell>
          <cell r="G456" t="str">
            <v>$1.72 billion</v>
          </cell>
        </row>
        <row r="457">
          <cell r="B457" t="str">
            <v>WOOD-TV</v>
          </cell>
          <cell r="C457" t="str">
            <v>NBC</v>
          </cell>
          <cell r="D457" t="str">
            <v>Grand Rapids</v>
          </cell>
          <cell r="E457" t="str">
            <v>Chancellor Media Corp</v>
          </cell>
          <cell r="F457" t="str">
            <v>Lin Television Corporation</v>
          </cell>
          <cell r="G457" t="str">
            <v>$1.72 billion</v>
          </cell>
        </row>
        <row r="458">
          <cell r="B458" t="str">
            <v>WBNE-TV</v>
          </cell>
          <cell r="C458" t="str">
            <v>WB</v>
          </cell>
          <cell r="D458" t="str">
            <v>Hartford/(New Haven), CT</v>
          </cell>
          <cell r="E458" t="str">
            <v>Chancellor Media Corp</v>
          </cell>
          <cell r="F458" t="str">
            <v>Lin Television Corporation</v>
          </cell>
          <cell r="G458" t="str">
            <v>$1.72 billion</v>
          </cell>
        </row>
        <row r="459">
          <cell r="B459" t="str">
            <v>WOTV-TV</v>
          </cell>
          <cell r="C459" t="str">
            <v>ABC</v>
          </cell>
          <cell r="D459" t="str">
            <v>Grand Rapids</v>
          </cell>
          <cell r="E459" t="str">
            <v>Chancellor Media Corp</v>
          </cell>
          <cell r="F459" t="str">
            <v>Lin Television Corporation</v>
          </cell>
          <cell r="G459" t="str">
            <v>$1.72 billion</v>
          </cell>
        </row>
        <row r="460">
          <cell r="B460" t="str">
            <v>WVBT-TV</v>
          </cell>
          <cell r="C460" t="str">
            <v>WB</v>
          </cell>
          <cell r="D460" t="str">
            <v>Norfolk (Portsmouth)</v>
          </cell>
          <cell r="E460" t="str">
            <v>Chancellor Media Corp</v>
          </cell>
          <cell r="F460" t="str">
            <v>Lin Television Corporation</v>
          </cell>
          <cell r="G460" t="str">
            <v>$1.72 billion</v>
          </cell>
        </row>
        <row r="461">
          <cell r="B461" t="str">
            <v>KNVA-TV</v>
          </cell>
          <cell r="C461" t="str">
            <v>WB</v>
          </cell>
          <cell r="D461" t="str">
            <v>Austin, TX</v>
          </cell>
          <cell r="E461" t="str">
            <v>Chancellor Media Corp</v>
          </cell>
          <cell r="F461" t="str">
            <v>Lin Television Corporation</v>
          </cell>
          <cell r="G461" t="str">
            <v>$1.72 billion</v>
          </cell>
        </row>
        <row r="464">
          <cell r="A464" t="str">
            <v>Television Transactions — Second-Quarter 1998</v>
          </cell>
        </row>
        <row r="465">
          <cell r="A465" t="str">
            <v>Date Transaction</v>
          </cell>
          <cell r="D465" t="str">
            <v>Designated</v>
          </cell>
          <cell r="G465" t="str">
            <v>Price</v>
          </cell>
        </row>
        <row r="466">
          <cell r="A466" t="str">
            <v xml:space="preserve"> Announced</v>
          </cell>
          <cell r="B466" t="str">
            <v>Property</v>
          </cell>
          <cell r="C466" t="str">
            <v>Affiliation</v>
          </cell>
          <cell r="D466" t="str">
            <v>Marketing Area</v>
          </cell>
          <cell r="E466" t="str">
            <v>Purchaser</v>
          </cell>
          <cell r="F466" t="str">
            <v>Seller</v>
          </cell>
          <cell r="G466" t="str">
            <v xml:space="preserve"> (at Announcement of Deal)</v>
          </cell>
        </row>
        <row r="468">
          <cell r="A468">
            <v>35947</v>
          </cell>
          <cell r="B468" t="str">
            <v>KKWB-TV</v>
          </cell>
          <cell r="C468" t="str">
            <v>WB</v>
          </cell>
          <cell r="D468" t="str">
            <v>El Paso</v>
          </cell>
          <cell r="E468" t="str">
            <v>White Knight Broadcasting</v>
          </cell>
          <cell r="F468" t="str">
            <v>UN2JC Communications</v>
          </cell>
          <cell r="G468" t="str">
            <v>$10 million</v>
          </cell>
        </row>
        <row r="470">
          <cell r="A470">
            <v>35940</v>
          </cell>
          <cell r="B470" t="str">
            <v>WESH-TV</v>
          </cell>
          <cell r="C470" t="str">
            <v>NBC</v>
          </cell>
          <cell r="D470" t="str">
            <v>Orlando (Daytona Beach)</v>
          </cell>
          <cell r="E470" t="str">
            <v>Hearst Argyle</v>
          </cell>
          <cell r="F470" t="str">
            <v>Pulitzer</v>
          </cell>
          <cell r="G470" t="str">
            <v>$1.85 billion</v>
          </cell>
        </row>
        <row r="471">
          <cell r="B471" t="str">
            <v>KCCI-TV</v>
          </cell>
          <cell r="C471" t="str">
            <v>CBS</v>
          </cell>
          <cell r="D471" t="str">
            <v>Des Moines</v>
          </cell>
          <cell r="E471" t="str">
            <v>Hearst Argyle</v>
          </cell>
          <cell r="F471" t="str">
            <v>Pulitzer</v>
          </cell>
          <cell r="G471" t="str">
            <v>$1.85 billion</v>
          </cell>
        </row>
        <row r="472">
          <cell r="B472" t="str">
            <v>WYFF-TV</v>
          </cell>
          <cell r="C472" t="str">
            <v>NBC</v>
          </cell>
          <cell r="D472" t="str">
            <v>Greenville,SC</v>
          </cell>
          <cell r="E472" t="str">
            <v>Hearst Argyle</v>
          </cell>
          <cell r="F472" t="str">
            <v>Pulitzer</v>
          </cell>
          <cell r="G472" t="str">
            <v>$1.85 billion</v>
          </cell>
        </row>
        <row r="473">
          <cell r="B473" t="str">
            <v>WDSU-TV</v>
          </cell>
          <cell r="C473" t="str">
            <v>NBC</v>
          </cell>
          <cell r="D473" t="str">
            <v>New Orleans</v>
          </cell>
          <cell r="E473" t="str">
            <v>Hearst Argyle</v>
          </cell>
          <cell r="F473" t="str">
            <v>Pulitzer</v>
          </cell>
          <cell r="G473" t="str">
            <v>$1.85 billion</v>
          </cell>
        </row>
        <row r="474">
          <cell r="B474" t="str">
            <v>WGAL-TV</v>
          </cell>
          <cell r="C474" t="str">
            <v>NBC</v>
          </cell>
          <cell r="D474" t="str">
            <v>Harrisburg</v>
          </cell>
          <cell r="E474" t="str">
            <v>Hearst Argyle</v>
          </cell>
          <cell r="F474" t="str">
            <v>Pulitzer</v>
          </cell>
          <cell r="G474" t="str">
            <v>$1.85 billion</v>
          </cell>
        </row>
        <row r="475">
          <cell r="B475" t="str">
            <v>WLKY-TV</v>
          </cell>
          <cell r="C475" t="str">
            <v>CBS</v>
          </cell>
          <cell r="D475" t="str">
            <v>Louisville, KY</v>
          </cell>
          <cell r="E475" t="str">
            <v>Hearst Argyle</v>
          </cell>
          <cell r="F475" t="str">
            <v>Pulitzer</v>
          </cell>
          <cell r="G475" t="str">
            <v>$1.85 billion</v>
          </cell>
        </row>
        <row r="476">
          <cell r="B476" t="str">
            <v>WXII-TV</v>
          </cell>
          <cell r="C476" t="str">
            <v>NBC</v>
          </cell>
          <cell r="D476" t="str">
            <v>Greensboro (Winston-Salem), NC</v>
          </cell>
          <cell r="E476" t="str">
            <v>Hearst Argyle</v>
          </cell>
          <cell r="F476" t="str">
            <v>Pulitzer</v>
          </cell>
          <cell r="G476" t="str">
            <v>$1.85 billion</v>
          </cell>
        </row>
        <row r="477">
          <cell r="B477" t="str">
            <v>KOAT-TV</v>
          </cell>
          <cell r="C477" t="str">
            <v>ABC</v>
          </cell>
          <cell r="D477" t="str">
            <v>Albuquerque, NM</v>
          </cell>
          <cell r="E477" t="str">
            <v>Hearst Argyle</v>
          </cell>
          <cell r="F477" t="str">
            <v>Pulitzer</v>
          </cell>
          <cell r="G477" t="str">
            <v>$1.85 billion</v>
          </cell>
        </row>
        <row r="478">
          <cell r="B478" t="str">
            <v>KOFT-TV</v>
          </cell>
          <cell r="C478" t="str">
            <v>SAT</v>
          </cell>
          <cell r="D478" t="str">
            <v>Gallup (Albuquerque), NM</v>
          </cell>
          <cell r="E478" t="str">
            <v>Hearst Argyle</v>
          </cell>
          <cell r="F478" t="str">
            <v>Pulitzer</v>
          </cell>
          <cell r="G478" t="str">
            <v>$1.85 billion</v>
          </cell>
        </row>
        <row r="479">
          <cell r="B479" t="str">
            <v>KOCT-TV</v>
          </cell>
          <cell r="C479" t="str">
            <v>SAT</v>
          </cell>
          <cell r="D479" t="str">
            <v>Carlsbad (Albuquerque), NM</v>
          </cell>
          <cell r="E479" t="str">
            <v>Hearst Argyle</v>
          </cell>
          <cell r="F479" t="str">
            <v>Pulitzer</v>
          </cell>
          <cell r="G479" t="str">
            <v>$1.85 billion</v>
          </cell>
        </row>
        <row r="480">
          <cell r="B480" t="str">
            <v>KOVT-TV</v>
          </cell>
          <cell r="C480" t="str">
            <v>SAT</v>
          </cell>
          <cell r="D480" t="str">
            <v>Silver City (Albuquerque), NM</v>
          </cell>
          <cell r="E480" t="str">
            <v>Hearst Argyle</v>
          </cell>
          <cell r="F480" t="str">
            <v>Pulitzer</v>
          </cell>
          <cell r="G480" t="str">
            <v>$1.85 billion</v>
          </cell>
        </row>
        <row r="481">
          <cell r="B481" t="str">
            <v>KETV-TV</v>
          </cell>
          <cell r="C481" t="str">
            <v>ABC</v>
          </cell>
          <cell r="D481" t="str">
            <v>Omaha, NE</v>
          </cell>
          <cell r="E481" t="str">
            <v>Hearst Argyle</v>
          </cell>
          <cell r="F481" t="str">
            <v>Pulitzer</v>
          </cell>
          <cell r="G481" t="str">
            <v>$1.85 billion</v>
          </cell>
        </row>
        <row r="485">
          <cell r="A485">
            <v>35933</v>
          </cell>
          <cell r="B485" t="str">
            <v>WHPX-TV</v>
          </cell>
          <cell r="C485" t="str">
            <v>InTV</v>
          </cell>
          <cell r="D485" t="str">
            <v>New London/Hartford</v>
          </cell>
          <cell r="E485" t="str">
            <v>D.P. Media</v>
          </cell>
          <cell r="F485" t="str">
            <v>Roberts Broadcasting</v>
          </cell>
          <cell r="G485" t="str">
            <v>$15.25 million</v>
          </cell>
        </row>
        <row r="487">
          <cell r="A487">
            <v>35926</v>
          </cell>
          <cell r="B487" t="str">
            <v>KMEG-TV</v>
          </cell>
          <cell r="C487" t="str">
            <v>CBS</v>
          </cell>
          <cell r="D487" t="str">
            <v>Sioux City</v>
          </cell>
          <cell r="E487" t="str">
            <v>Waitt Broadcasting</v>
          </cell>
          <cell r="F487" t="str">
            <v>Maine Radio and Television Co.</v>
          </cell>
          <cell r="G487" t="str">
            <v>$12.25 million</v>
          </cell>
        </row>
        <row r="489">
          <cell r="A489">
            <v>35926</v>
          </cell>
          <cell r="B489" t="str">
            <v>WALB-TV</v>
          </cell>
          <cell r="C489" t="str">
            <v>NBC</v>
          </cell>
          <cell r="D489" t="str">
            <v>Albany, GA</v>
          </cell>
          <cell r="E489" t="str">
            <v>Cosmos Broadcasting</v>
          </cell>
          <cell r="F489" t="str">
            <v>Gray Communications</v>
          </cell>
          <cell r="G489" t="str">
            <v>$78 million</v>
          </cell>
        </row>
        <row r="491">
          <cell r="A491">
            <v>35926</v>
          </cell>
          <cell r="B491" t="str">
            <v>WBPX-TV</v>
          </cell>
          <cell r="C491" t="str">
            <v>InTV</v>
          </cell>
          <cell r="D491" t="str">
            <v>Norwell, (Boston, MA)</v>
          </cell>
          <cell r="E491" t="str">
            <v>DP Media</v>
          </cell>
          <cell r="F491" t="str">
            <v>Paxson Communications</v>
          </cell>
          <cell r="G491" t="str">
            <v>$18 million</v>
          </cell>
        </row>
        <row r="493">
          <cell r="A493">
            <v>35926</v>
          </cell>
          <cell r="B493" t="str">
            <v>KHSL-TV</v>
          </cell>
          <cell r="C493" t="str">
            <v>CBS</v>
          </cell>
          <cell r="D493" t="str">
            <v>Chico/Redding, CA</v>
          </cell>
          <cell r="E493" t="str">
            <v>Catamount Broadcast Group</v>
          </cell>
          <cell r="F493" t="str">
            <v>Golden Empire Television</v>
          </cell>
          <cell r="G493" t="str">
            <v>$10 million</v>
          </cell>
        </row>
        <row r="495">
          <cell r="A495">
            <v>35923</v>
          </cell>
          <cell r="B495" t="str">
            <v>WWAY-TV</v>
          </cell>
          <cell r="C495" t="str">
            <v>ABC</v>
          </cell>
          <cell r="D495" t="str">
            <v>Wilmington, NC</v>
          </cell>
          <cell r="E495" t="str">
            <v>Cosmos Broadcasting</v>
          </cell>
          <cell r="F495" t="str">
            <v>Hillside Broadcasting</v>
          </cell>
          <cell r="G495" t="str">
            <v>?</v>
          </cell>
        </row>
        <row r="497">
          <cell r="A497">
            <v>35919</v>
          </cell>
          <cell r="B497" t="str">
            <v>KXRM-TV</v>
          </cell>
          <cell r="C497" t="str">
            <v>Fox</v>
          </cell>
          <cell r="D497" t="str">
            <v>Colorado Springs, CO</v>
          </cell>
          <cell r="E497" t="str">
            <v>GOCOM Communications</v>
          </cell>
          <cell r="F497" t="str">
            <v>KXRM Partnership</v>
          </cell>
          <cell r="G497" t="str">
            <v>$41.5 million</v>
          </cell>
        </row>
        <row r="499">
          <cell r="A499">
            <v>35914</v>
          </cell>
          <cell r="B499" t="str">
            <v>KVLY-TV</v>
          </cell>
          <cell r="C499" t="str">
            <v>NBC</v>
          </cell>
          <cell r="D499" t="str">
            <v>Fargo, North Dakota</v>
          </cell>
          <cell r="E499" t="str">
            <v>Sunrise Television</v>
          </cell>
          <cell r="F499" t="str">
            <v>Meyer Broadcasting</v>
          </cell>
          <cell r="G499" t="str">
            <v>$63.75 million</v>
          </cell>
        </row>
        <row r="500">
          <cell r="B500" t="str">
            <v>KFYR-TV</v>
          </cell>
          <cell r="C500" t="str">
            <v>NBC</v>
          </cell>
          <cell r="D500" t="str">
            <v>Bismark, North Dakota</v>
          </cell>
          <cell r="E500" t="str">
            <v>Sunrise Television</v>
          </cell>
          <cell r="F500" t="str">
            <v>Meyer Broadcasting</v>
          </cell>
          <cell r="G500" t="str">
            <v>$63.75 million</v>
          </cell>
        </row>
        <row r="501">
          <cell r="B501" t="str">
            <v>KMOT-TV</v>
          </cell>
          <cell r="C501" t="str">
            <v>SAT</v>
          </cell>
          <cell r="D501" t="str">
            <v>Minot, North Dakota</v>
          </cell>
          <cell r="E501" t="str">
            <v>Sunrise Television</v>
          </cell>
          <cell r="F501" t="str">
            <v>Meyer Broadcasting</v>
          </cell>
          <cell r="G501" t="str">
            <v>$63.75 million</v>
          </cell>
        </row>
        <row r="502">
          <cell r="B502" t="str">
            <v>KQCD-TV</v>
          </cell>
          <cell r="C502" t="str">
            <v>SAT</v>
          </cell>
          <cell r="D502" t="str">
            <v>Dickinson, North Dakota</v>
          </cell>
          <cell r="E502" t="str">
            <v>Sunrise Television</v>
          </cell>
          <cell r="F502" t="str">
            <v>Meyer Broadcasting</v>
          </cell>
          <cell r="G502" t="str">
            <v>$63.75 million</v>
          </cell>
        </row>
        <row r="503">
          <cell r="B503" t="str">
            <v>KUMV-TV</v>
          </cell>
          <cell r="C503" t="str">
            <v>SAT</v>
          </cell>
          <cell r="D503" t="str">
            <v>Williston, North Dakota</v>
          </cell>
          <cell r="E503" t="str">
            <v>Sunrise Television</v>
          </cell>
          <cell r="F503" t="str">
            <v>Meyer Broadcasting</v>
          </cell>
          <cell r="G503" t="str">
            <v>$63.75 million</v>
          </cell>
        </row>
        <row r="505">
          <cell r="A505">
            <v>35912</v>
          </cell>
          <cell r="B505" t="str">
            <v>KFXK-TV</v>
          </cell>
          <cell r="C505" t="str">
            <v>Fox</v>
          </cell>
          <cell r="D505" t="str">
            <v>Longview, Texas</v>
          </cell>
          <cell r="E505" t="str">
            <v>White Knight Broadcasting</v>
          </cell>
          <cell r="F505" t="str">
            <v>Inwood Investors Partnership</v>
          </cell>
          <cell r="G505" t="str">
            <v>$11.5 million</v>
          </cell>
        </row>
        <row r="507">
          <cell r="A507">
            <v>35912</v>
          </cell>
          <cell r="B507" t="str">
            <v>WFXL-TV</v>
          </cell>
          <cell r="C507" t="str">
            <v>Fox</v>
          </cell>
          <cell r="D507" t="str">
            <v>Albany, GA</v>
          </cell>
          <cell r="E507" t="str">
            <v>Wicks Broadcast Group</v>
          </cell>
          <cell r="F507" t="str">
            <v>Clarion Broadcasting of Albany</v>
          </cell>
          <cell r="G507" t="str">
            <v>$11.5 million</v>
          </cell>
        </row>
        <row r="509">
          <cell r="A509">
            <v>35898</v>
          </cell>
          <cell r="B509" t="str">
            <v>WSYX-TV</v>
          </cell>
          <cell r="C509" t="str">
            <v>ABC</v>
          </cell>
          <cell r="D509" t="str">
            <v>Columbus, OH</v>
          </cell>
          <cell r="E509" t="str">
            <v>Sinclair Broadcasting</v>
          </cell>
          <cell r="F509" t="str">
            <v>River City Broadcasting</v>
          </cell>
          <cell r="G509" t="str">
            <v>$228 million</v>
          </cell>
        </row>
        <row r="511">
          <cell r="A511">
            <v>35892</v>
          </cell>
          <cell r="B511" t="str">
            <v>WOIO-TV</v>
          </cell>
          <cell r="C511" t="str">
            <v>CBS</v>
          </cell>
          <cell r="D511" t="str">
            <v>Cleveland, OH</v>
          </cell>
          <cell r="E511" t="str">
            <v>Raycom</v>
          </cell>
          <cell r="F511" t="str">
            <v>Malrite</v>
          </cell>
          <cell r="G511" t="str">
            <v>NA</v>
          </cell>
        </row>
        <row r="512">
          <cell r="B512" t="str">
            <v>WXIX-TV</v>
          </cell>
          <cell r="C512" t="str">
            <v>Fox</v>
          </cell>
          <cell r="D512" t="str">
            <v>Cinciannati, OH</v>
          </cell>
          <cell r="E512" t="str">
            <v>Raycom</v>
          </cell>
          <cell r="F512" t="str">
            <v>Malrite</v>
          </cell>
          <cell r="G512" t="str">
            <v>NA</v>
          </cell>
        </row>
        <row r="513">
          <cell r="B513" t="str">
            <v>WFLX-TV</v>
          </cell>
          <cell r="C513" t="str">
            <v>Fox</v>
          </cell>
          <cell r="D513" t="str">
            <v>West Palm Beach, FL</v>
          </cell>
          <cell r="E513" t="str">
            <v>Raycom</v>
          </cell>
          <cell r="F513" t="str">
            <v>Malrite</v>
          </cell>
          <cell r="G513" t="str">
            <v>NA</v>
          </cell>
        </row>
        <row r="514">
          <cell r="B514" t="str">
            <v>WNWO-TV</v>
          </cell>
          <cell r="C514" t="str">
            <v>NBC</v>
          </cell>
          <cell r="D514" t="str">
            <v>Toledo, OH</v>
          </cell>
          <cell r="E514" t="str">
            <v>Raycom</v>
          </cell>
          <cell r="F514" t="str">
            <v>Malrite</v>
          </cell>
          <cell r="G514" t="str">
            <v>NA</v>
          </cell>
        </row>
        <row r="515">
          <cell r="B515" t="str">
            <v>WLII-TV</v>
          </cell>
          <cell r="D515" t="str">
            <v>San Juan, Puerto Rico</v>
          </cell>
          <cell r="E515" t="str">
            <v>Raycom</v>
          </cell>
          <cell r="F515" t="str">
            <v>Malrite</v>
          </cell>
          <cell r="G515" t="str">
            <v>NA</v>
          </cell>
        </row>
        <row r="516">
          <cell r="B516" t="str">
            <v>WSUR-TV</v>
          </cell>
          <cell r="D516" t="str">
            <v>Ponce, Puerto Rico</v>
          </cell>
          <cell r="E516" t="str">
            <v>Raycom</v>
          </cell>
          <cell r="F516" t="str">
            <v>Malrite</v>
          </cell>
          <cell r="G516" t="str">
            <v>NA</v>
          </cell>
        </row>
        <row r="518">
          <cell r="A518" t="str">
            <v>Television Transactions — First-Quarter 1998</v>
          </cell>
        </row>
        <row r="519">
          <cell r="A519" t="str">
            <v>Date Transaction</v>
          </cell>
          <cell r="D519" t="str">
            <v>Designated</v>
          </cell>
          <cell r="G519" t="str">
            <v>Price</v>
          </cell>
        </row>
        <row r="520">
          <cell r="A520" t="str">
            <v xml:space="preserve"> Announced</v>
          </cell>
          <cell r="B520" t="str">
            <v>Property</v>
          </cell>
          <cell r="C520" t="str">
            <v>Affiliation</v>
          </cell>
          <cell r="D520" t="str">
            <v>Marketing Area</v>
          </cell>
          <cell r="E520" t="str">
            <v>Purchaser</v>
          </cell>
          <cell r="F520" t="str">
            <v>Seller</v>
          </cell>
          <cell r="G520" t="str">
            <v xml:space="preserve"> (at Announcement of Deal)</v>
          </cell>
        </row>
        <row r="521">
          <cell r="A521">
            <v>35885</v>
          </cell>
          <cell r="B521" t="str">
            <v>WOAC-TV</v>
          </cell>
          <cell r="C521" t="str">
            <v>IND</v>
          </cell>
          <cell r="D521" t="str">
            <v>Canton (Cleveland, OH)</v>
          </cell>
          <cell r="E521" t="str">
            <v>Shop At Home</v>
          </cell>
          <cell r="F521" t="str">
            <v>Paxson/Whitehead Media</v>
          </cell>
          <cell r="G521" t="str">
            <v>$23 million</v>
          </cell>
        </row>
        <row r="523">
          <cell r="A523">
            <v>35885</v>
          </cell>
          <cell r="B523" t="str">
            <v>WLUK-TV</v>
          </cell>
          <cell r="C523" t="str">
            <v>Fox</v>
          </cell>
          <cell r="D523" t="str">
            <v>Green Bay, WI</v>
          </cell>
          <cell r="E523" t="str">
            <v>Emmis Broadcasting</v>
          </cell>
          <cell r="F523" t="str">
            <v>USA Networks, Inc.</v>
          </cell>
          <cell r="G523" t="str">
            <v>$307 million</v>
          </cell>
        </row>
        <row r="524">
          <cell r="B524" t="str">
            <v>KHON-TV</v>
          </cell>
          <cell r="C524" t="str">
            <v>Fox</v>
          </cell>
          <cell r="D524" t="str">
            <v>Honolulu, HI</v>
          </cell>
          <cell r="E524" t="str">
            <v>Emmis Broadcasting</v>
          </cell>
          <cell r="F524" t="str">
            <v>USA Networks, Inc.</v>
          </cell>
          <cell r="G524" t="str">
            <v>$307 million</v>
          </cell>
        </row>
        <row r="525">
          <cell r="B525" t="str">
            <v>WALA-TV</v>
          </cell>
          <cell r="C525" t="str">
            <v>Fox</v>
          </cell>
          <cell r="D525" t="str">
            <v>Mobile, AL</v>
          </cell>
          <cell r="E525" t="str">
            <v>Emmis Broadcasting</v>
          </cell>
          <cell r="F525" t="str">
            <v>USA Networks, Inc.</v>
          </cell>
          <cell r="G525" t="str">
            <v>$307 million</v>
          </cell>
        </row>
        <row r="526">
          <cell r="B526" t="str">
            <v>WVUE-TV</v>
          </cell>
          <cell r="C526" t="str">
            <v>Fox</v>
          </cell>
          <cell r="D526" t="str">
            <v>New Orleans, LA</v>
          </cell>
          <cell r="E526" t="str">
            <v>Emmis Broadcasting</v>
          </cell>
          <cell r="F526" t="str">
            <v>USA Networks, Inc.</v>
          </cell>
          <cell r="G526" t="str">
            <v>$307 million</v>
          </cell>
        </row>
        <row r="528">
          <cell r="A528">
            <v>35885</v>
          </cell>
          <cell r="B528" t="str">
            <v>WTHI-TV</v>
          </cell>
          <cell r="C528" t="str">
            <v>CBS</v>
          </cell>
          <cell r="D528" t="str">
            <v>Terre Haute, IN</v>
          </cell>
          <cell r="E528" t="str">
            <v>Emmis Broadcasting</v>
          </cell>
          <cell r="F528" t="str">
            <v>Wabash Valley Broadcasting, Inc.</v>
          </cell>
          <cell r="G528" t="str">
            <v>$90 million</v>
          </cell>
        </row>
        <row r="529">
          <cell r="B529" t="str">
            <v>WFTX-TV</v>
          </cell>
          <cell r="C529" t="str">
            <v>Fox</v>
          </cell>
          <cell r="D529" t="str">
            <v>Fort Myers, FL</v>
          </cell>
          <cell r="E529" t="str">
            <v>Emmis Broadcasting</v>
          </cell>
          <cell r="F529" t="str">
            <v>Wabash Valley Broadcasting, Inc.</v>
          </cell>
          <cell r="G529" t="str">
            <v>$90 million</v>
          </cell>
        </row>
        <row r="531">
          <cell r="A531">
            <v>35870</v>
          </cell>
          <cell r="B531" t="str">
            <v>WVNY-TV</v>
          </cell>
          <cell r="C531" t="str">
            <v>ABC</v>
          </cell>
          <cell r="D531" t="str">
            <v>Burlington, VT</v>
          </cell>
          <cell r="E531" t="str">
            <v>Channel 22 Television Station Inc.</v>
          </cell>
          <cell r="F531" t="str">
            <v>US Broadcast Group LP</v>
          </cell>
          <cell r="G531" t="str">
            <v>$27 million</v>
          </cell>
        </row>
        <row r="533">
          <cell r="A533">
            <v>35870</v>
          </cell>
          <cell r="B533" t="str">
            <v>KOLR-TV</v>
          </cell>
          <cell r="C533" t="str">
            <v>CBS</v>
          </cell>
          <cell r="D533" t="str">
            <v>Springfield, MO</v>
          </cell>
          <cell r="E533" t="str">
            <v>US Broadcast Group</v>
          </cell>
          <cell r="F533" t="str">
            <v>Cooper Family</v>
          </cell>
          <cell r="G533" t="str">
            <v>$62 million</v>
          </cell>
        </row>
        <row r="535">
          <cell r="A535">
            <v>35866</v>
          </cell>
          <cell r="B535" t="str">
            <v>WNGM-TV</v>
          </cell>
          <cell r="C535" t="str">
            <v>HSN</v>
          </cell>
          <cell r="D535" t="str">
            <v>Atlanta, GA</v>
          </cell>
          <cell r="E535" t="str">
            <v>USA Broadcasting</v>
          </cell>
          <cell r="F535" t="str">
            <v>Paxson</v>
          </cell>
          <cell r="G535" t="str">
            <v>$50.0 million</v>
          </cell>
        </row>
        <row r="536">
          <cell r="B536" t="str">
            <v>WBSF-TV</v>
          </cell>
          <cell r="C536" t="str">
            <v>IND</v>
          </cell>
          <cell r="D536" t="str">
            <v>Melbourne (Orlando-Daytona Beach)</v>
          </cell>
          <cell r="E536" t="str">
            <v>USA Broadcasting</v>
          </cell>
          <cell r="F536" t="str">
            <v>Blackstar L.L.C.</v>
          </cell>
          <cell r="G536" t="str">
            <v>$50.0 million</v>
          </cell>
        </row>
        <row r="537">
          <cell r="B537" t="str">
            <v>KEVN-TV</v>
          </cell>
          <cell r="C537" t="str">
            <v>Fox</v>
          </cell>
          <cell r="D537" t="str">
            <v>Rapid City, South Dakota</v>
          </cell>
          <cell r="E537" t="str">
            <v>USA Broadcasting</v>
          </cell>
          <cell r="F537" t="str">
            <v>Blackstar L.L.C.</v>
          </cell>
          <cell r="G537" t="str">
            <v>$50.0 million</v>
          </cell>
        </row>
        <row r="539">
          <cell r="A539">
            <v>35866</v>
          </cell>
          <cell r="B539" t="str">
            <v>KBSP-TV</v>
          </cell>
          <cell r="C539" t="str">
            <v>HSN</v>
          </cell>
          <cell r="D539" t="str">
            <v>Portland, OR</v>
          </cell>
          <cell r="E539" t="str">
            <v>Paxson Communications</v>
          </cell>
          <cell r="F539" t="str">
            <v>Blackstar Communication</v>
          </cell>
          <cell r="G539" t="str">
            <v>$30.0 million</v>
          </cell>
        </row>
        <row r="541">
          <cell r="A541">
            <v>35859</v>
          </cell>
          <cell r="B541" t="str">
            <v>WTVK-TV</v>
          </cell>
          <cell r="C541" t="str">
            <v>UPN</v>
          </cell>
          <cell r="D541" t="str">
            <v>Naples/Ft. Myers</v>
          </cell>
          <cell r="E541" t="str">
            <v>ACME Television</v>
          </cell>
          <cell r="F541" t="str">
            <v>Second Generation</v>
          </cell>
          <cell r="G541" t="str">
            <v>$15.5 million</v>
          </cell>
        </row>
        <row r="543">
          <cell r="A543">
            <v>35856</v>
          </cell>
          <cell r="B543" t="str">
            <v>WPXE-TV</v>
          </cell>
          <cell r="C543" t="str">
            <v>REL</v>
          </cell>
          <cell r="D543" t="str">
            <v>Milwaukee</v>
          </cell>
          <cell r="E543" t="str">
            <v>DP Media Inc.</v>
          </cell>
          <cell r="F543" t="str">
            <v>Paxson Communications</v>
          </cell>
          <cell r="G543" t="str">
            <v>$6.0 million</v>
          </cell>
        </row>
        <row r="545">
          <cell r="A545">
            <v>35850</v>
          </cell>
          <cell r="B545" t="str">
            <v>KXAS-TV</v>
          </cell>
          <cell r="C545" t="str">
            <v>NBC</v>
          </cell>
          <cell r="D545" t="str">
            <v>Dallas, TX</v>
          </cell>
          <cell r="E545" t="str">
            <v>NBC (80%)- LIN Television (20%) Joint Venture</v>
          </cell>
          <cell r="F545" t="str">
            <v xml:space="preserve">LIN Television </v>
          </cell>
          <cell r="G545" t="str">
            <v>Valuation approximated at $890 Million</v>
          </cell>
        </row>
        <row r="546">
          <cell r="E546" t="str">
            <v>Attribution to NBC</v>
          </cell>
        </row>
        <row r="548">
          <cell r="A548">
            <v>35850</v>
          </cell>
          <cell r="B548" t="str">
            <v>WZTV-TV</v>
          </cell>
          <cell r="C548" t="str">
            <v>Fox</v>
          </cell>
          <cell r="D548" t="str">
            <v>Nashville, TN</v>
          </cell>
          <cell r="E548" t="str">
            <v>Sinclair Broadcasting Group</v>
          </cell>
          <cell r="F548" t="str">
            <v>Sullivan Broadcasting Co.</v>
          </cell>
          <cell r="G548" t="str">
            <v>Approximately $1 billion</v>
          </cell>
        </row>
        <row r="549">
          <cell r="B549" t="str">
            <v>WUXP-TV (LMA)</v>
          </cell>
          <cell r="C549" t="str">
            <v>UPN</v>
          </cell>
          <cell r="E549" t="str">
            <v>Sinclair Broadcasting Group</v>
          </cell>
          <cell r="F549" t="str">
            <v>Sullivan Broadcasting Co.</v>
          </cell>
          <cell r="G549" t="str">
            <v>Approximately $1 billion</v>
          </cell>
        </row>
        <row r="550">
          <cell r="B550" t="str">
            <v>WUTV-TV</v>
          </cell>
          <cell r="C550" t="str">
            <v>Fox</v>
          </cell>
          <cell r="D550" t="str">
            <v>Buffalo, NY</v>
          </cell>
          <cell r="E550" t="str">
            <v>Sinclair Broadcasting Group</v>
          </cell>
          <cell r="F550" t="str">
            <v>Sullivan Broadcasting Co.</v>
          </cell>
          <cell r="G550" t="str">
            <v>Approximately $1 billion</v>
          </cell>
        </row>
        <row r="551">
          <cell r="B551" t="str">
            <v>KOKH-TV</v>
          </cell>
          <cell r="C551" t="str">
            <v>Fox</v>
          </cell>
          <cell r="D551" t="str">
            <v>Oklahoma City, OK</v>
          </cell>
          <cell r="E551" t="str">
            <v>Sinclair Broadcasting Group</v>
          </cell>
          <cell r="F551" t="str">
            <v>Sullivan Broadcasting Co.</v>
          </cell>
          <cell r="G551" t="str">
            <v>Approximately $1 billion</v>
          </cell>
        </row>
        <row r="552">
          <cell r="B552" t="str">
            <v>WXLV-TV</v>
          </cell>
          <cell r="C552" t="str">
            <v>ABC</v>
          </cell>
          <cell r="D552" t="str">
            <v>Greensboro/Winston-Salem</v>
          </cell>
          <cell r="E552" t="str">
            <v>Sinclair Broadcasting Group</v>
          </cell>
          <cell r="F552" t="str">
            <v>Sullivan Broadcasting Co.</v>
          </cell>
          <cell r="G552" t="str">
            <v>Approximately $1 billion</v>
          </cell>
        </row>
        <row r="553">
          <cell r="B553" t="str">
            <v>WUPN-TV (LMA)</v>
          </cell>
          <cell r="C553" t="str">
            <v>UPN</v>
          </cell>
          <cell r="E553" t="str">
            <v>Sinclair Broadcasting Group</v>
          </cell>
          <cell r="F553" t="str">
            <v>Sullivan Broadcasting Co.</v>
          </cell>
          <cell r="G553" t="str">
            <v>Approximately $1 billion</v>
          </cell>
        </row>
        <row r="554">
          <cell r="B554" t="str">
            <v>WRGT-TV</v>
          </cell>
          <cell r="C554" t="str">
            <v>Fox</v>
          </cell>
          <cell r="D554" t="str">
            <v>Dayton, OH</v>
          </cell>
          <cell r="E554" t="str">
            <v>Sinclair Broadcasting Group</v>
          </cell>
          <cell r="F554" t="str">
            <v>Sullivan Broadcasting Co.</v>
          </cell>
          <cell r="G554" t="str">
            <v>Approximately $1 billion</v>
          </cell>
        </row>
        <row r="555">
          <cell r="B555" t="str">
            <v>WVAH-TV</v>
          </cell>
          <cell r="C555" t="str">
            <v>Fox</v>
          </cell>
          <cell r="D555" t="str">
            <v>Charleston/Huntington, WV</v>
          </cell>
          <cell r="E555" t="str">
            <v>Sinclair Broadcasting Group</v>
          </cell>
          <cell r="F555" t="str">
            <v>Sullivan Broadcasting Co.</v>
          </cell>
          <cell r="G555" t="str">
            <v>Approximately $1 billion</v>
          </cell>
        </row>
        <row r="556">
          <cell r="B556" t="str">
            <v>WRLH-TV</v>
          </cell>
          <cell r="C556" t="str">
            <v>Fox</v>
          </cell>
          <cell r="D556" t="str">
            <v>Richmond, VA</v>
          </cell>
          <cell r="E556" t="str">
            <v>Sinclair Broadcasting Group</v>
          </cell>
          <cell r="F556" t="str">
            <v>Sullivan Broadcasting Co.</v>
          </cell>
          <cell r="G556" t="str">
            <v>Approximately $1 billion</v>
          </cell>
        </row>
        <row r="557">
          <cell r="B557" t="str">
            <v>WUHF-TV</v>
          </cell>
          <cell r="C557" t="str">
            <v>Fox</v>
          </cell>
          <cell r="D557" t="str">
            <v>Rochester, NY</v>
          </cell>
          <cell r="E557" t="str">
            <v>Sinclair Broadcasting Group</v>
          </cell>
          <cell r="F557" t="str">
            <v>Sullivan Broadcasting Co.</v>
          </cell>
          <cell r="G557" t="str">
            <v>Approximately $1 billion</v>
          </cell>
        </row>
        <row r="558">
          <cell r="B558" t="str">
            <v>WMSN-TV</v>
          </cell>
          <cell r="C558" t="str">
            <v>Fox</v>
          </cell>
          <cell r="D558" t="str">
            <v>Madison, WI</v>
          </cell>
          <cell r="E558" t="str">
            <v>Sinclair Broadcasting Group</v>
          </cell>
          <cell r="F558" t="str">
            <v>Sullivan Broadcasting Co.</v>
          </cell>
          <cell r="G558" t="str">
            <v>Approximately $1 billion</v>
          </cell>
        </row>
        <row r="559">
          <cell r="B559" t="str">
            <v>WTAT-TV</v>
          </cell>
          <cell r="C559" t="str">
            <v>Fox</v>
          </cell>
          <cell r="D559" t="str">
            <v>Charleston, SC</v>
          </cell>
          <cell r="E559" t="str">
            <v>Sinclair Broadcasting Group</v>
          </cell>
          <cell r="F559" t="str">
            <v>Sullivan Broadcasting Co.</v>
          </cell>
          <cell r="G559" t="str">
            <v>Approximately $1 billion</v>
          </cell>
        </row>
        <row r="560">
          <cell r="B560" t="str">
            <v>WFXV-TV/WPNY-LPTV</v>
          </cell>
          <cell r="C560" t="str">
            <v>Fox/UPN</v>
          </cell>
          <cell r="D560" t="str">
            <v>Utica, NY</v>
          </cell>
          <cell r="E560" t="str">
            <v>Sinclair Broadcasting Group</v>
          </cell>
          <cell r="F560" t="str">
            <v>Sullivan Broadcasting Co.</v>
          </cell>
          <cell r="G560" t="str">
            <v>Approximately $1 billion</v>
          </cell>
        </row>
        <row r="562">
          <cell r="A562">
            <v>35846</v>
          </cell>
          <cell r="B562" t="str">
            <v>WNNE-TV</v>
          </cell>
          <cell r="C562" t="str">
            <v>NBC</v>
          </cell>
          <cell r="D562" t="str">
            <v>Burlington/Plattsburgh/(Hartford, VT)</v>
          </cell>
          <cell r="E562" t="str">
            <v>Hearst Argyle</v>
          </cell>
          <cell r="F562" t="str">
            <v>STC Broadcasting</v>
          </cell>
          <cell r="G562" t="str">
            <v>Swap approximated  $100 million</v>
          </cell>
        </row>
        <row r="563">
          <cell r="B563" t="str">
            <v>WPTZ-TV</v>
          </cell>
          <cell r="C563" t="str">
            <v>NBC</v>
          </cell>
          <cell r="D563" t="str">
            <v>Burlington/(Plattsburgh)</v>
          </cell>
          <cell r="E563" t="str">
            <v>Hearst Argyle</v>
          </cell>
          <cell r="F563" t="str">
            <v>STC Broadcasting</v>
          </cell>
          <cell r="G563" t="str">
            <v>Swap approximated  $100 million</v>
          </cell>
        </row>
        <row r="564">
          <cell r="B564" t="str">
            <v>KSBW-TV</v>
          </cell>
          <cell r="C564" t="str">
            <v>NBC</v>
          </cell>
          <cell r="D564" t="str">
            <v>Monterey-(Salinas), CA</v>
          </cell>
          <cell r="E564" t="str">
            <v>Hearst Argyle</v>
          </cell>
          <cell r="F564" t="str">
            <v>STC Broadcasting</v>
          </cell>
          <cell r="G564" t="str">
            <v>Swap approximated  $100 million</v>
          </cell>
        </row>
        <row r="566">
          <cell r="A566" t="str">
            <v>Television Transactions — First-Quarter 1998</v>
          </cell>
        </row>
        <row r="567">
          <cell r="A567" t="str">
            <v>Date Transaction</v>
          </cell>
          <cell r="D567" t="str">
            <v>Designated</v>
          </cell>
          <cell r="G567" t="str">
            <v>Price</v>
          </cell>
        </row>
        <row r="568">
          <cell r="A568" t="str">
            <v xml:space="preserve"> Announced</v>
          </cell>
          <cell r="B568" t="str">
            <v>Property</v>
          </cell>
          <cell r="C568" t="str">
            <v>Affiliation</v>
          </cell>
          <cell r="D568" t="str">
            <v>Marketing Area</v>
          </cell>
          <cell r="E568" t="str">
            <v>Purchaser</v>
          </cell>
          <cell r="F568" t="str">
            <v>Seller</v>
          </cell>
          <cell r="G568" t="str">
            <v xml:space="preserve"> (at Announcement of Deal)</v>
          </cell>
        </row>
        <row r="570">
          <cell r="A570">
            <v>35846</v>
          </cell>
          <cell r="B570" t="str">
            <v>WDTN-TV</v>
          </cell>
          <cell r="C570" t="str">
            <v>ABC</v>
          </cell>
          <cell r="D570" t="str">
            <v>Dayton</v>
          </cell>
          <cell r="E570" t="str">
            <v>STC Broadcasting</v>
          </cell>
          <cell r="F570" t="str">
            <v>Hearst Argyle</v>
          </cell>
          <cell r="G570" t="str">
            <v>Swap approximated  $100 million</v>
          </cell>
        </row>
        <row r="571">
          <cell r="B571" t="str">
            <v>WNAC-TV</v>
          </cell>
          <cell r="C571" t="str">
            <v>FOX</v>
          </cell>
          <cell r="D571" t="str">
            <v>Providence</v>
          </cell>
          <cell r="E571" t="str">
            <v>STC Broadcasting</v>
          </cell>
          <cell r="F571" t="str">
            <v>Hearst Argyle</v>
          </cell>
          <cell r="G571" t="str">
            <v>Swap approximated  $100 million</v>
          </cell>
        </row>
        <row r="572">
          <cell r="E572" t="str">
            <v xml:space="preserve"> </v>
          </cell>
        </row>
        <row r="574">
          <cell r="A574">
            <v>35842</v>
          </cell>
          <cell r="B574" t="str">
            <v>WKRG-TV</v>
          </cell>
          <cell r="C574" t="str">
            <v>CBS</v>
          </cell>
          <cell r="D574" t="str">
            <v>Mobile, AL</v>
          </cell>
          <cell r="E574" t="str">
            <v>Spartan Communications</v>
          </cell>
          <cell r="F574" t="str">
            <v>WKRG-TV Inc.</v>
          </cell>
          <cell r="G574" t="str">
            <v>$84 million</v>
          </cell>
        </row>
        <row r="576">
          <cell r="A576">
            <v>35842</v>
          </cell>
          <cell r="B576" t="str">
            <v>WNTZ-TV</v>
          </cell>
          <cell r="C576" t="str">
            <v>IND</v>
          </cell>
          <cell r="D576" t="str">
            <v>Alexandria, LA</v>
          </cell>
          <cell r="E576" t="str">
            <v>White Knight Broadcasting</v>
          </cell>
          <cell r="F576" t="str">
            <v>WNTZ-48 Inc.</v>
          </cell>
          <cell r="G576" t="str">
            <v>$7 million</v>
          </cell>
        </row>
        <row r="578">
          <cell r="A578">
            <v>35842</v>
          </cell>
          <cell r="B578" t="str">
            <v>WFHL-TV</v>
          </cell>
          <cell r="C578" t="str">
            <v>IND</v>
          </cell>
          <cell r="D578" t="str">
            <v>Champaign/Springfield</v>
          </cell>
          <cell r="E578" t="str">
            <v>Paxson Communications</v>
          </cell>
          <cell r="F578" t="str">
            <v>Decatur Foursquare Broadcasting</v>
          </cell>
          <cell r="G578" t="str">
            <v>$9.25 million</v>
          </cell>
        </row>
        <row r="579">
          <cell r="B579" t="str">
            <v>WAUP-TV</v>
          </cell>
          <cell r="C579" t="str">
            <v>Dark</v>
          </cell>
          <cell r="D579" t="str">
            <v>Syracuse, NY</v>
          </cell>
          <cell r="E579" t="str">
            <v>Paxson Communications</v>
          </cell>
          <cell r="F579" t="str">
            <v>Syracuse Minority TV Inc.</v>
          </cell>
          <cell r="G579" t="str">
            <v>$5.75 million</v>
          </cell>
        </row>
        <row r="581">
          <cell r="A581">
            <v>35841</v>
          </cell>
          <cell r="B581" t="str">
            <v>KFBT-TV</v>
          </cell>
          <cell r="C581" t="str">
            <v>WB</v>
          </cell>
          <cell r="D581" t="str">
            <v>Las Vegas, Nevada</v>
          </cell>
          <cell r="E581" t="str">
            <v>Sinclair Broadcast Group</v>
          </cell>
          <cell r="F581" t="str">
            <v>Montecito Broadcasting Corporation</v>
          </cell>
          <cell r="G581" t="str">
            <v>$33 million</v>
          </cell>
        </row>
        <row r="583">
          <cell r="A583">
            <v>35835</v>
          </cell>
          <cell r="B583" t="str">
            <v>KOKH-TV</v>
          </cell>
          <cell r="C583" t="str">
            <v>Fox</v>
          </cell>
          <cell r="D583" t="str">
            <v>Oklahoma City, OK</v>
          </cell>
          <cell r="E583" t="str">
            <v>Sinclair Broadcast Group</v>
          </cell>
          <cell r="F583" t="str">
            <v>Sullivan Broadcasting Co.</v>
          </cell>
          <cell r="G583" t="str">
            <v xml:space="preserve"> Option to buy  for $60 million</v>
          </cell>
        </row>
        <row r="584">
          <cell r="B584" t="str">
            <v>WCHS-TV</v>
          </cell>
          <cell r="C584" t="str">
            <v>ABC</v>
          </cell>
          <cell r="D584" t="str">
            <v>Charleston, WV</v>
          </cell>
          <cell r="E584" t="str">
            <v>Sullivan Broadcasting Co.</v>
          </cell>
          <cell r="F584" t="str">
            <v>Sinclair Broadcast Group</v>
          </cell>
          <cell r="G584" t="str">
            <v xml:space="preserve"> Option to buy for $30 million</v>
          </cell>
        </row>
        <row r="586">
          <cell r="A586">
            <v>35835</v>
          </cell>
          <cell r="B586" t="str">
            <v>WPTZ-TV</v>
          </cell>
          <cell r="C586" t="str">
            <v>NBC</v>
          </cell>
          <cell r="D586" t="str">
            <v>Burlington/Plattsburgh</v>
          </cell>
          <cell r="E586" t="str">
            <v>STC Broadcasting</v>
          </cell>
          <cell r="F586" t="str">
            <v>Sinclair Broadcasting Group</v>
          </cell>
          <cell r="G586" t="str">
            <v>$72 million</v>
          </cell>
        </row>
        <row r="587">
          <cell r="B587" t="str">
            <v>WNNE-TV</v>
          </cell>
          <cell r="C587" t="str">
            <v>NBC</v>
          </cell>
          <cell r="D587" t="str">
            <v>Burlington/Plattsburgh(Hartford)</v>
          </cell>
          <cell r="E587" t="str">
            <v>STC Broadcasting</v>
          </cell>
          <cell r="F587" t="str">
            <v>Sinclair Broadcasting Group</v>
          </cell>
          <cell r="G587" t="str">
            <v>$72 million</v>
          </cell>
        </row>
        <row r="589">
          <cell r="A589">
            <v>35828</v>
          </cell>
          <cell r="B589" t="str">
            <v>WCFC-TV</v>
          </cell>
          <cell r="C589" t="str">
            <v>IND</v>
          </cell>
          <cell r="D589" t="str">
            <v>Chicago, IL</v>
          </cell>
          <cell r="E589" t="str">
            <v>Paxson Communications</v>
          </cell>
          <cell r="F589" t="str">
            <v>Christian Communications</v>
          </cell>
          <cell r="G589" t="str">
            <v>$128 million ($120 million cash plus option to</v>
          </cell>
        </row>
        <row r="590">
          <cell r="G590" t="str">
            <v>buy CP for KWOK)</v>
          </cell>
        </row>
        <row r="592">
          <cell r="A592">
            <v>35821</v>
          </cell>
          <cell r="B592" t="str">
            <v>KTZZ-TV</v>
          </cell>
          <cell r="C592" t="str">
            <v>WB</v>
          </cell>
          <cell r="D592" t="str">
            <v>Seattle, WA</v>
          </cell>
          <cell r="E592" t="str">
            <v>Tribune Co.</v>
          </cell>
          <cell r="F592" t="str">
            <v>Emmis Broadcasting</v>
          </cell>
          <cell r="G592" t="str">
            <v>Swap of WQCD-F  (value $160 million)</v>
          </cell>
        </row>
        <row r="593">
          <cell r="B593" t="str">
            <v>WXMI-TV</v>
          </cell>
          <cell r="C593" t="str">
            <v>Fox</v>
          </cell>
          <cell r="D593" t="str">
            <v>Grand Rapids, MI</v>
          </cell>
          <cell r="E593" t="str">
            <v>Tribune Co.</v>
          </cell>
          <cell r="F593" t="str">
            <v>Emmis Broadcasting</v>
          </cell>
          <cell r="G593" t="str">
            <v>Swap of WQCD-F  (value $160 million)</v>
          </cell>
        </row>
        <row r="595">
          <cell r="A595">
            <v>35821</v>
          </cell>
          <cell r="B595" t="str">
            <v>KOLN-TV</v>
          </cell>
          <cell r="C595" t="str">
            <v>CBS</v>
          </cell>
          <cell r="D595" t="str">
            <v>Lincoln, Neb</v>
          </cell>
          <cell r="E595" t="str">
            <v>Gray Communications Systems</v>
          </cell>
          <cell r="F595" t="str">
            <v>Busse Broadcasting Corp.</v>
          </cell>
          <cell r="G595" t="str">
            <v>$112 million</v>
          </cell>
        </row>
        <row r="596">
          <cell r="B596" t="str">
            <v>KGIN-TV</v>
          </cell>
          <cell r="C596" t="str">
            <v>CBS</v>
          </cell>
          <cell r="D596" t="str">
            <v>Grand Island, Neb</v>
          </cell>
          <cell r="E596" t="str">
            <v>Gray Communications Systems</v>
          </cell>
          <cell r="F596" t="str">
            <v>Busse Broadcasting Corp.</v>
          </cell>
          <cell r="G596" t="str">
            <v>$112 million</v>
          </cell>
        </row>
        <row r="597">
          <cell r="B597" t="str">
            <v>WEAU-TV</v>
          </cell>
          <cell r="C597" t="str">
            <v>NBC</v>
          </cell>
          <cell r="D597" t="str">
            <v>Eau Claire, Wis</v>
          </cell>
          <cell r="E597" t="str">
            <v>Gray Communications Systems</v>
          </cell>
          <cell r="F597" t="str">
            <v>Busse Broadcasting Corp.</v>
          </cell>
          <cell r="G597" t="str">
            <v>$112 million</v>
          </cell>
        </row>
        <row r="599">
          <cell r="A599">
            <v>35808</v>
          </cell>
          <cell r="B599" t="str">
            <v>WWMT-TV</v>
          </cell>
          <cell r="C599" t="str">
            <v>CBS</v>
          </cell>
          <cell r="D599" t="str">
            <v>Grand Rapids, MI</v>
          </cell>
          <cell r="E599" t="str">
            <v>Freedom Communications</v>
          </cell>
          <cell r="F599" t="str">
            <v>Granite Broadcasting</v>
          </cell>
          <cell r="G599" t="str">
            <v>$170 million</v>
          </cell>
        </row>
        <row r="600">
          <cell r="B600" t="str">
            <v>WLAJ-TV</v>
          </cell>
          <cell r="C600" t="str">
            <v>ABC</v>
          </cell>
          <cell r="D600" t="str">
            <v>Lansing, MI</v>
          </cell>
          <cell r="E600" t="str">
            <v>Freedom Communications</v>
          </cell>
          <cell r="F600" t="str">
            <v>Granite Broadcasting</v>
          </cell>
          <cell r="G600" t="str">
            <v>$170 million</v>
          </cell>
        </row>
        <row r="602">
          <cell r="A602" t="str">
            <v>Television Transactions — Fourth-Quarter 1997</v>
          </cell>
        </row>
        <row r="603">
          <cell r="A603" t="str">
            <v>Date Transaction</v>
          </cell>
          <cell r="D603" t="str">
            <v>Designated</v>
          </cell>
          <cell r="G603" t="str">
            <v>Price</v>
          </cell>
        </row>
        <row r="604">
          <cell r="A604" t="str">
            <v xml:space="preserve"> Announced</v>
          </cell>
          <cell r="B604" t="str">
            <v>Property</v>
          </cell>
          <cell r="C604" t="str">
            <v>Affiliation</v>
          </cell>
          <cell r="D604" t="str">
            <v>Marketing Area</v>
          </cell>
          <cell r="E604" t="str">
            <v>Purchaser</v>
          </cell>
          <cell r="F604" t="str">
            <v>Seller</v>
          </cell>
          <cell r="G604" t="str">
            <v xml:space="preserve"> (at Announcement of Deal)</v>
          </cell>
        </row>
        <row r="606">
          <cell r="A606">
            <v>35767</v>
          </cell>
          <cell r="B606" t="str">
            <v>WKEF-TV</v>
          </cell>
          <cell r="C606" t="str">
            <v>NBC</v>
          </cell>
          <cell r="D606" t="str">
            <v>Dayton, OH</v>
          </cell>
          <cell r="E606" t="str">
            <v>Sinclair Broadcast Group</v>
          </cell>
          <cell r="F606" t="str">
            <v>Max Media</v>
          </cell>
          <cell r="G606" t="str">
            <v>$255 million</v>
          </cell>
        </row>
        <row r="607">
          <cell r="B607" t="str">
            <v>WSYT-TV</v>
          </cell>
          <cell r="C607" t="str">
            <v>FOX</v>
          </cell>
          <cell r="D607" t="str">
            <v>Syracuse</v>
          </cell>
          <cell r="E607" t="str">
            <v>Sinclair Broadcast Group</v>
          </cell>
          <cell r="F607" t="str">
            <v>Max Media</v>
          </cell>
          <cell r="G607" t="str">
            <v>$255 million</v>
          </cell>
        </row>
        <row r="608">
          <cell r="B608" t="str">
            <v>KBSI-TV</v>
          </cell>
          <cell r="C608" t="str">
            <v>FOX</v>
          </cell>
          <cell r="D608" t="str">
            <v>Cape Girardeau (Paducah)</v>
          </cell>
          <cell r="E608" t="str">
            <v>Sinclair Broadcast Group</v>
          </cell>
          <cell r="F608" t="str">
            <v>Max Media</v>
          </cell>
          <cell r="G608" t="str">
            <v>$255 million</v>
          </cell>
        </row>
        <row r="609">
          <cell r="B609" t="str">
            <v>WEMT-TV</v>
          </cell>
          <cell r="C609" t="str">
            <v>FOX</v>
          </cell>
          <cell r="D609" t="str">
            <v>Tri-Cities</v>
          </cell>
          <cell r="E609" t="str">
            <v>Sinclair Broadcast Group</v>
          </cell>
          <cell r="F609" t="str">
            <v>Max Media</v>
          </cell>
          <cell r="G609" t="str">
            <v>$255 million</v>
          </cell>
        </row>
        <row r="610">
          <cell r="B610" t="str">
            <v>KETK-TV</v>
          </cell>
          <cell r="C610" t="str">
            <v>NBC</v>
          </cell>
          <cell r="D610" t="str">
            <v>Tyler/Longview, TX</v>
          </cell>
          <cell r="E610" t="str">
            <v>Sinclair Broadcast Group</v>
          </cell>
          <cell r="F610" t="str">
            <v>Max Media</v>
          </cell>
          <cell r="G610" t="str">
            <v>$255 million</v>
          </cell>
        </row>
        <row r="611">
          <cell r="B611" t="str">
            <v>KLSB-TV</v>
          </cell>
          <cell r="C611" t="str">
            <v>SAT</v>
          </cell>
          <cell r="D611" t="str">
            <v>Tyler/Longview, TX</v>
          </cell>
          <cell r="E611" t="str">
            <v>Sinclair Broadcast Group</v>
          </cell>
          <cell r="F611" t="str">
            <v>Max Media</v>
          </cell>
          <cell r="G611" t="str">
            <v>$255 million</v>
          </cell>
        </row>
        <row r="612">
          <cell r="B612" t="str">
            <v>WMMP-TV</v>
          </cell>
          <cell r="C612" t="str">
            <v>UPN</v>
          </cell>
          <cell r="D612" t="str">
            <v>Charleston, SC</v>
          </cell>
          <cell r="E612" t="str">
            <v>Sinclair Broadcast Group</v>
          </cell>
          <cell r="F612" t="str">
            <v>Max Media</v>
          </cell>
          <cell r="G612" t="str">
            <v>$255 million</v>
          </cell>
        </row>
        <row r="613">
          <cell r="B613" t="str">
            <v>plus radio stations in Norfolk, VA (WFOG-F, WPTE-F, WWDE-F, WNVZ-F) and Greensboro-Winston Salem, High Point, NC (WMQX, WQMG, WJMH-F and WQMG-A)</v>
          </cell>
          <cell r="G613" t="str">
            <v>$255 million</v>
          </cell>
        </row>
        <row r="615">
          <cell r="A615">
            <v>35765</v>
          </cell>
          <cell r="B615" t="str">
            <v>KADY-TV</v>
          </cell>
          <cell r="C615" t="str">
            <v>UPN</v>
          </cell>
          <cell r="D615" t="str">
            <v>Santa Barbara</v>
          </cell>
          <cell r="E615" t="str">
            <v>Biltmore Broadcasting (Brian E. Cobb 51% Owner)</v>
          </cell>
          <cell r="F615" t="str">
            <v>John W. Hyde Trustee</v>
          </cell>
          <cell r="G615" t="str">
            <v>$11 million</v>
          </cell>
        </row>
        <row r="617">
          <cell r="A617">
            <v>35758</v>
          </cell>
          <cell r="B617" t="str">
            <v>KBGE-TV</v>
          </cell>
          <cell r="C617" t="str">
            <v>IND</v>
          </cell>
          <cell r="D617" t="str">
            <v>Bellevue(Seattle, Wash.)</v>
          </cell>
          <cell r="E617" t="str">
            <v>Paxson Communications</v>
          </cell>
          <cell r="F617" t="str">
            <v>Value Vision International Inc.</v>
          </cell>
          <cell r="G617" t="str">
            <v>$35 million</v>
          </cell>
        </row>
        <row r="619">
          <cell r="A619">
            <v>35751</v>
          </cell>
          <cell r="B619" t="str">
            <v>WUBI-TV</v>
          </cell>
          <cell r="C619" t="str">
            <v>IND</v>
          </cell>
          <cell r="D619" t="str">
            <v>Buckley (Savannah, GA)</v>
          </cell>
          <cell r="E619" t="str">
            <v>Southern TV Corp.</v>
          </cell>
          <cell r="F619" t="str">
            <v>Upchurch Broadcasting Inc.</v>
          </cell>
          <cell r="G619" t="str">
            <v>$3.36 million</v>
          </cell>
        </row>
        <row r="621">
          <cell r="A621">
            <v>35751</v>
          </cell>
          <cell r="B621" t="str">
            <v>WJCB-TV</v>
          </cell>
          <cell r="C621" t="str">
            <v>IND</v>
          </cell>
          <cell r="D621" t="str">
            <v>Norfolk, VA</v>
          </cell>
          <cell r="E621" t="str">
            <v>Paxson Communications</v>
          </cell>
          <cell r="F621" t="str">
            <v>Lockwood Broadcasting</v>
          </cell>
          <cell r="G621" t="str">
            <v>$14.75 million</v>
          </cell>
        </row>
        <row r="623">
          <cell r="A623">
            <v>35751</v>
          </cell>
          <cell r="B623" t="str">
            <v>KLGT-TV</v>
          </cell>
          <cell r="C623" t="str">
            <v>WB</v>
          </cell>
          <cell r="D623" t="str">
            <v>Minneapolis, MN</v>
          </cell>
          <cell r="E623" t="str">
            <v>Sinclair Broadcast</v>
          </cell>
          <cell r="F623" t="str">
            <v>Lakeland Group TV Inc.</v>
          </cell>
          <cell r="G623" t="str">
            <v>$52.5 million</v>
          </cell>
        </row>
        <row r="625">
          <cell r="A625">
            <v>35751</v>
          </cell>
          <cell r="B625" t="str">
            <v>WLAJ-TV</v>
          </cell>
          <cell r="C625" t="str">
            <v>ABC</v>
          </cell>
          <cell r="D625" t="str">
            <v>Lansing, MI</v>
          </cell>
          <cell r="E625" t="str">
            <v>Granite Broadcasting, Inc.</v>
          </cell>
          <cell r="F625" t="str">
            <v>Joel I. Ferguson</v>
          </cell>
          <cell r="G625" t="str">
            <v>$19.4 million</v>
          </cell>
        </row>
        <row r="627">
          <cell r="A627">
            <v>35751</v>
          </cell>
          <cell r="B627" t="str">
            <v>WVTM-TV</v>
          </cell>
          <cell r="C627" t="str">
            <v>NBC</v>
          </cell>
          <cell r="D627" t="str">
            <v>Birmingham, AL</v>
          </cell>
          <cell r="E627" t="str">
            <v>LIN Television Corp.</v>
          </cell>
          <cell r="F627" t="str">
            <v>NBC Inc.</v>
          </cell>
          <cell r="G627" t="str">
            <v>$199 million</v>
          </cell>
        </row>
        <row r="629">
          <cell r="A629">
            <v>35747</v>
          </cell>
          <cell r="B629" t="str">
            <v>WHSW-TV</v>
          </cell>
          <cell r="C629" t="str">
            <v>UPN</v>
          </cell>
          <cell r="D629" t="str">
            <v>Baltimore, MD</v>
          </cell>
          <cell r="E629" t="str">
            <v>United Television</v>
          </cell>
          <cell r="F629" t="str">
            <v>HSNI Inc. (USA Networks, Inc.)</v>
          </cell>
          <cell r="G629" t="str">
            <v>$80 million</v>
          </cell>
        </row>
        <row r="631">
          <cell r="A631">
            <v>35744</v>
          </cell>
          <cell r="B631" t="str">
            <v>KFBT-TV</v>
          </cell>
          <cell r="C631" t="str">
            <v>WB</v>
          </cell>
          <cell r="D631" t="str">
            <v>Las Vegas, NV</v>
          </cell>
          <cell r="E631" t="str">
            <v>Acme Television Holdings</v>
          </cell>
          <cell r="F631" t="str">
            <v>Koker Family</v>
          </cell>
          <cell r="G631" t="str">
            <v>$33 million for stock</v>
          </cell>
        </row>
        <row r="633">
          <cell r="A633">
            <v>35744</v>
          </cell>
          <cell r="B633" t="str">
            <v>WRBW-TV</v>
          </cell>
          <cell r="C633" t="str">
            <v>UPN</v>
          </cell>
          <cell r="D633" t="str">
            <v>Orlando, FL</v>
          </cell>
          <cell r="E633" t="str">
            <v>BHC Communications/United Television</v>
          </cell>
          <cell r="F633" t="str">
            <v xml:space="preserve">Rainbow Broadcasting </v>
          </cell>
          <cell r="G633" t="str">
            <v>$60.3 million</v>
          </cell>
        </row>
        <row r="635">
          <cell r="A635">
            <v>35730</v>
          </cell>
          <cell r="B635" t="str">
            <v>WNDY-TV</v>
          </cell>
          <cell r="C635" t="str">
            <v>WB</v>
          </cell>
          <cell r="D635" t="str">
            <v>Marion (Indianapolis, IN)</v>
          </cell>
          <cell r="E635" t="str">
            <v>Viacom International</v>
          </cell>
          <cell r="F635" t="str">
            <v>IMS Broadcasting</v>
          </cell>
          <cell r="G635" t="str">
            <v>$35.0 million</v>
          </cell>
        </row>
        <row r="637">
          <cell r="A637">
            <v>35723</v>
          </cell>
          <cell r="B637" t="str">
            <v>WCSH-TV</v>
          </cell>
          <cell r="C637" t="str">
            <v>NBC</v>
          </cell>
          <cell r="D637" t="str">
            <v>Portland, ME</v>
          </cell>
          <cell r="E637" t="str">
            <v>Gannett Co.</v>
          </cell>
          <cell r="F637" t="str">
            <v>Maine Broadcasting System</v>
          </cell>
          <cell r="G637" t="str">
            <v>$100-$120 million</v>
          </cell>
        </row>
        <row r="638">
          <cell r="B638" t="str">
            <v>WLBZ-TV</v>
          </cell>
          <cell r="C638" t="str">
            <v>NBC</v>
          </cell>
          <cell r="D638" t="str">
            <v>Bangor, ME</v>
          </cell>
          <cell r="E638" t="str">
            <v>Gannett Co.</v>
          </cell>
          <cell r="F638" t="str">
            <v>Maine Broadcasting System</v>
          </cell>
          <cell r="G638" t="str">
            <v>$100-$120 million</v>
          </cell>
        </row>
        <row r="640">
          <cell r="A640">
            <v>35723</v>
          </cell>
          <cell r="B640" t="str">
            <v>WKFT-TV</v>
          </cell>
          <cell r="C640" t="str">
            <v>IND</v>
          </cell>
          <cell r="D640" t="str">
            <v>Fayetteville, NC</v>
          </cell>
          <cell r="E640" t="str">
            <v>Bahakel Communications</v>
          </cell>
          <cell r="F640" t="str">
            <v>Allied Communications</v>
          </cell>
          <cell r="G640" t="str">
            <v>$19.5 million</v>
          </cell>
        </row>
        <row r="642">
          <cell r="A642">
            <v>35716</v>
          </cell>
          <cell r="B642" t="str">
            <v>KXLT-TV</v>
          </cell>
          <cell r="C642" t="str">
            <v>Ind.</v>
          </cell>
          <cell r="D642" t="str">
            <v>Rochester, MN</v>
          </cell>
          <cell r="E642" t="str">
            <v>Shockley Communications</v>
          </cell>
          <cell r="F642" t="str">
            <v>KX Acquistion LP</v>
          </cell>
          <cell r="G642" t="str">
            <v>$2.5 million</v>
          </cell>
        </row>
        <row r="644">
          <cell r="A644">
            <v>35716</v>
          </cell>
          <cell r="B644" t="str">
            <v>KAPA-TV</v>
          </cell>
          <cell r="C644" t="str">
            <v>Dark</v>
          </cell>
          <cell r="D644" t="str">
            <v>Kaneohe/Honolulu, HI</v>
          </cell>
          <cell r="E644" t="str">
            <v>Paxson Communications</v>
          </cell>
          <cell r="F644" t="str">
            <v>Dove Broadcasting</v>
          </cell>
          <cell r="G644" t="str">
            <v>$5.0 million</v>
          </cell>
        </row>
        <row r="646">
          <cell r="A646">
            <v>35716</v>
          </cell>
          <cell r="B646" t="str">
            <v>KMVT-TV</v>
          </cell>
          <cell r="C646" t="str">
            <v>CBS</v>
          </cell>
          <cell r="D646" t="str">
            <v>Twin Falls, ID</v>
          </cell>
          <cell r="E646" t="str">
            <v>Catamount-Idaho License</v>
          </cell>
          <cell r="F646" t="str">
            <v>Root Communications</v>
          </cell>
          <cell r="G646" t="str">
            <v>$14.5 million</v>
          </cell>
        </row>
        <row r="648">
          <cell r="A648">
            <v>35709</v>
          </cell>
          <cell r="B648" t="str">
            <v>KOFY-TV</v>
          </cell>
          <cell r="C648" t="str">
            <v>WB</v>
          </cell>
          <cell r="D648" t="str">
            <v>San Francisco, CA</v>
          </cell>
          <cell r="E648" t="str">
            <v>Granite Broadcasting, Inc.</v>
          </cell>
          <cell r="F648" t="str">
            <v>J. Gabbert</v>
          </cell>
          <cell r="G648" t="str">
            <v>$143.5 million plus $30 million non-compete</v>
          </cell>
        </row>
        <row r="650">
          <cell r="A650">
            <v>35709</v>
          </cell>
          <cell r="B650" t="str">
            <v>WJET-TV</v>
          </cell>
          <cell r="C650" t="str">
            <v>ABC</v>
          </cell>
          <cell r="D650" t="str">
            <v>Erie, PA</v>
          </cell>
          <cell r="E650" t="str">
            <v>Nexstar Broadcasting (ABRY)</v>
          </cell>
          <cell r="F650" t="str">
            <v>Jet Broadcasting</v>
          </cell>
          <cell r="G650" t="str">
            <v>$18.5 million</v>
          </cell>
        </row>
        <row r="653">
          <cell r="A653" t="str">
            <v>Television Transactions — Third-Quarter 1997</v>
          </cell>
        </row>
        <row r="654">
          <cell r="A654" t="str">
            <v>Date Transaction</v>
          </cell>
          <cell r="D654" t="str">
            <v>Designated</v>
          </cell>
          <cell r="G654" t="str">
            <v>Price</v>
          </cell>
        </row>
        <row r="655">
          <cell r="A655" t="str">
            <v xml:space="preserve"> Announced</v>
          </cell>
          <cell r="B655" t="str">
            <v>Property</v>
          </cell>
          <cell r="C655" t="str">
            <v>Affiliation</v>
          </cell>
          <cell r="D655" t="str">
            <v>Marketing Area</v>
          </cell>
          <cell r="E655" t="str">
            <v>Purchaser</v>
          </cell>
          <cell r="F655" t="str">
            <v>Seller</v>
          </cell>
          <cell r="G655" t="str">
            <v xml:space="preserve"> (at Announcement of Deal)</v>
          </cell>
        </row>
        <row r="657">
          <cell r="A657">
            <v>35695</v>
          </cell>
          <cell r="B657" t="str">
            <v>KXGR-TV</v>
          </cell>
          <cell r="C657" t="str">
            <v>Dark</v>
          </cell>
          <cell r="D657" t="str">
            <v>Green Valley (Tucson, AZ)</v>
          </cell>
          <cell r="E657" t="str">
            <v>Paxson Communications</v>
          </cell>
          <cell r="F657" t="str">
            <v>Sungilt Corp.</v>
          </cell>
          <cell r="G657" t="str">
            <v>$4 million</v>
          </cell>
        </row>
        <row r="659">
          <cell r="A659">
            <v>35695</v>
          </cell>
          <cell r="B659" t="str">
            <v>WKRP-TV</v>
          </cell>
          <cell r="C659" t="str">
            <v>Dark</v>
          </cell>
          <cell r="D659" t="str">
            <v>Charleston, WV</v>
          </cell>
          <cell r="E659" t="str">
            <v>Paxson Communications</v>
          </cell>
          <cell r="F659" t="str">
            <v>Mountaineer Broadcasting</v>
          </cell>
          <cell r="G659" t="str">
            <v>$8.25 million</v>
          </cell>
        </row>
        <row r="661">
          <cell r="A661">
            <v>35695</v>
          </cell>
          <cell r="B661" t="str">
            <v>WFAY-TV</v>
          </cell>
          <cell r="C661" t="str">
            <v>Fox</v>
          </cell>
          <cell r="D661" t="str">
            <v>Fayetteville, NC</v>
          </cell>
          <cell r="E661" t="str">
            <v>Paxson Communications</v>
          </cell>
          <cell r="F661" t="str">
            <v>Fayetteville-Cumberland Telecasters</v>
          </cell>
          <cell r="G661" t="str">
            <v>$4.5 million</v>
          </cell>
        </row>
        <row r="663">
          <cell r="A663">
            <v>35695</v>
          </cell>
          <cell r="B663" t="str">
            <v>WKBN-TV</v>
          </cell>
          <cell r="C663" t="str">
            <v>CBS</v>
          </cell>
          <cell r="D663" t="str">
            <v>Youngstown, OH</v>
          </cell>
          <cell r="E663" t="str">
            <v>GOCOM Communications</v>
          </cell>
          <cell r="F663" t="str">
            <v>WKBN Broadcasting Corp.</v>
          </cell>
          <cell r="G663" t="str">
            <v>$39.4 million option price</v>
          </cell>
        </row>
        <row r="665">
          <cell r="A665">
            <v>35681</v>
          </cell>
          <cell r="B665" t="str">
            <v>KDEB-TV</v>
          </cell>
          <cell r="C665" t="str">
            <v>FOX</v>
          </cell>
          <cell r="D665" t="str">
            <v>Springfield, MO</v>
          </cell>
          <cell r="E665" t="str">
            <v>Sullivan Broadcasting (ABRY Broadcast Partners)</v>
          </cell>
          <cell r="F665" t="str">
            <v>Petracom Equity Partners</v>
          </cell>
          <cell r="G665" t="str">
            <v>$140 million</v>
          </cell>
        </row>
        <row r="666">
          <cell r="B666" t="str">
            <v>WTVW-TV</v>
          </cell>
          <cell r="C666" t="str">
            <v>FOX</v>
          </cell>
          <cell r="D666" t="str">
            <v>Evansville</v>
          </cell>
          <cell r="E666" t="str">
            <v>Sullivan Broadcasting (ABRY Broadcast Partners)</v>
          </cell>
          <cell r="F666" t="str">
            <v>Petracom Equity Partners</v>
          </cell>
          <cell r="G666" t="str">
            <v>$140 million</v>
          </cell>
        </row>
        <row r="667">
          <cell r="B667" t="str">
            <v>KARD-TV</v>
          </cell>
          <cell r="C667" t="str">
            <v>FOX</v>
          </cell>
          <cell r="D667" t="str">
            <v>Monroe-El Dorado</v>
          </cell>
          <cell r="E667" t="str">
            <v>Sullivan Broadcasting (ABRY Broadcast Partners)</v>
          </cell>
          <cell r="F667" t="str">
            <v>Petracom Equity Partners</v>
          </cell>
          <cell r="G667" t="str">
            <v>$140 million</v>
          </cell>
        </row>
        <row r="668">
          <cell r="B668" t="str">
            <v>WQRF-TV</v>
          </cell>
          <cell r="C668" t="str">
            <v>FOX</v>
          </cell>
          <cell r="D668" t="str">
            <v>Rockford</v>
          </cell>
          <cell r="E668" t="str">
            <v>Sullivan Broadcasting (ABRY Broadcast Partners)</v>
          </cell>
          <cell r="F668" t="str">
            <v>Petracom Equity Partners</v>
          </cell>
          <cell r="G668" t="str">
            <v>$140 million</v>
          </cell>
        </row>
        <row r="669">
          <cell r="B669" t="str">
            <v>KLBK-TV</v>
          </cell>
          <cell r="C669" t="str">
            <v>CBS</v>
          </cell>
          <cell r="D669" t="str">
            <v>Lubbock</v>
          </cell>
          <cell r="E669" t="str">
            <v>Sullivan Broadcasting (ABRY Broadcast Partners)</v>
          </cell>
          <cell r="F669" t="str">
            <v>Petracom Equity Partners</v>
          </cell>
          <cell r="G669" t="str">
            <v>$140 million</v>
          </cell>
        </row>
        <row r="671">
          <cell r="A671">
            <v>35678</v>
          </cell>
          <cell r="B671" t="str">
            <v>KZAR-TV</v>
          </cell>
          <cell r="C671" t="str">
            <v>WB</v>
          </cell>
          <cell r="D671" t="str">
            <v>Salt Lake City</v>
          </cell>
          <cell r="E671" t="str">
            <v>Acme Television, LLC</v>
          </cell>
          <cell r="F671" t="str">
            <v>Roberts Broadcasting</v>
          </cell>
          <cell r="G671" t="str">
            <v>$14.0 million</v>
          </cell>
        </row>
        <row r="672">
          <cell r="B672" t="str">
            <v>KAOU-TV</v>
          </cell>
          <cell r="C672" t="str">
            <v>WB</v>
          </cell>
          <cell r="D672" t="str">
            <v>Albuquerque, NM</v>
          </cell>
          <cell r="E672" t="str">
            <v>Acme Television, LLC</v>
          </cell>
          <cell r="F672" t="str">
            <v>New Station</v>
          </cell>
          <cell r="G672" t="str">
            <v>plus $8.5 million in construction</v>
          </cell>
        </row>
        <row r="674">
          <cell r="A674">
            <v>35677</v>
          </cell>
          <cell r="B674" t="str">
            <v>WVIT-TV</v>
          </cell>
          <cell r="C674" t="str">
            <v>NBC</v>
          </cell>
          <cell r="D674" t="str">
            <v>Hartford/New Haven, CT</v>
          </cell>
          <cell r="E674" t="str">
            <v>NBC (General Electric)</v>
          </cell>
          <cell r="F674" t="str">
            <v>Swap - Viacom</v>
          </cell>
          <cell r="G674" t="str">
            <v xml:space="preserve">NBC paying $130 million and </v>
          </cell>
        </row>
        <row r="675">
          <cell r="B675" t="str">
            <v>WWHO-TV</v>
          </cell>
          <cell r="C675" t="str">
            <v>WB</v>
          </cell>
          <cell r="D675" t="str">
            <v>Columbus, OH</v>
          </cell>
          <cell r="E675" t="str">
            <v>Viacom</v>
          </cell>
          <cell r="F675" t="str">
            <v>Swap - NBC</v>
          </cell>
          <cell r="G675" t="str">
            <v>buying WWHO-TV and</v>
          </cell>
        </row>
        <row r="676">
          <cell r="B676" t="str">
            <v>WLWC-TV</v>
          </cell>
          <cell r="C676" t="str">
            <v>NA</v>
          </cell>
          <cell r="D676" t="str">
            <v>Providence, RI</v>
          </cell>
          <cell r="E676" t="str">
            <v>Viacom</v>
          </cell>
          <cell r="F676" t="str">
            <v>Swap - NBC</v>
          </cell>
          <cell r="G676" t="str">
            <v>WLWC-TV from Fant for $6 million</v>
          </cell>
        </row>
        <row r="678">
          <cell r="A678">
            <v>35677</v>
          </cell>
          <cell r="B678" t="str">
            <v>KENS-TV</v>
          </cell>
          <cell r="C678" t="str">
            <v>CBS</v>
          </cell>
          <cell r="D678" t="str">
            <v>San Antonio, TX</v>
          </cell>
          <cell r="E678" t="str">
            <v>A. H. Belo Corp.</v>
          </cell>
          <cell r="F678" t="str">
            <v>Scripps Howard</v>
          </cell>
          <cell r="G678" t="str">
            <v>Belo giving 56% of TV Food</v>
          </cell>
        </row>
        <row r="679">
          <cell r="G679" t="str">
            <v>Network and $75 million</v>
          </cell>
        </row>
        <row r="681">
          <cell r="A681">
            <v>35675</v>
          </cell>
          <cell r="B681" t="str">
            <v>WGNT-TV</v>
          </cell>
          <cell r="C681" t="str">
            <v>UPN</v>
          </cell>
          <cell r="D681" t="str">
            <v>Norfolk, VA</v>
          </cell>
          <cell r="E681" t="str">
            <v>Viacom</v>
          </cell>
          <cell r="F681" t="str">
            <v>Centennial Communications</v>
          </cell>
          <cell r="G681" t="str">
            <v>$42.5 million</v>
          </cell>
        </row>
        <row r="683">
          <cell r="A683">
            <v>35674</v>
          </cell>
          <cell r="B683" t="str">
            <v>WCEE-TV</v>
          </cell>
          <cell r="C683" t="str">
            <v>inTV</v>
          </cell>
          <cell r="D683" t="str">
            <v>Mt. Vernon, IL (St. Louis), MO</v>
          </cell>
          <cell r="E683" t="str">
            <v>D.P. Media Inc.</v>
          </cell>
          <cell r="F683" t="str">
            <v>Paxson Communications</v>
          </cell>
          <cell r="G683" t="str">
            <v>$4.8 million</v>
          </cell>
        </row>
        <row r="684">
          <cell r="B684" t="str">
            <v>WILV-TV</v>
          </cell>
          <cell r="C684" t="str">
            <v>inTV</v>
          </cell>
          <cell r="D684" t="str">
            <v>Battle Creek (Grand Rapids), MI</v>
          </cell>
          <cell r="E684" t="str">
            <v>D.P. Media Inc.</v>
          </cell>
          <cell r="F684" t="str">
            <v>Paxson Communications</v>
          </cell>
          <cell r="G684" t="str">
            <v>$7.0 million</v>
          </cell>
        </row>
        <row r="686">
          <cell r="A686">
            <v>35667</v>
          </cell>
          <cell r="B686" t="str">
            <v>KRCA-TV</v>
          </cell>
          <cell r="C686" t="str">
            <v>IND</v>
          </cell>
          <cell r="D686" t="str">
            <v>Riverside (Los Angeles), CA</v>
          </cell>
          <cell r="E686" t="str">
            <v>Liberman Broadcasting</v>
          </cell>
          <cell r="F686" t="str">
            <v>Fouce Amusement</v>
          </cell>
          <cell r="G686" t="str">
            <v>$60 million</v>
          </cell>
        </row>
        <row r="688">
          <cell r="A688">
            <v>35667</v>
          </cell>
          <cell r="B688" t="str">
            <v>WLCN-TV</v>
          </cell>
          <cell r="C688" t="str">
            <v>IND</v>
          </cell>
          <cell r="D688" t="str">
            <v>Madisonville, KY</v>
          </cell>
          <cell r="E688" t="str">
            <v>South Central Communications</v>
          </cell>
          <cell r="F688" t="str">
            <v>ZOE Broadcasting Corp.</v>
          </cell>
          <cell r="G688" t="str">
            <v>$5 million</v>
          </cell>
        </row>
        <row r="690">
          <cell r="A690">
            <v>35667</v>
          </cell>
          <cell r="B690" t="str">
            <v>WYDC-TV</v>
          </cell>
          <cell r="C690" t="str">
            <v>IND</v>
          </cell>
          <cell r="D690" t="str">
            <v>Corning, NY</v>
          </cell>
          <cell r="E690" t="str">
            <v>Vision Communications</v>
          </cell>
          <cell r="F690" t="str">
            <v>Standfast Broadcasting Corp.</v>
          </cell>
          <cell r="G690" t="str">
            <v>$1.75 million</v>
          </cell>
        </row>
        <row r="693">
          <cell r="A693" t="str">
            <v>Television Transactions — Third-Quarter 1997</v>
          </cell>
        </row>
        <row r="694">
          <cell r="A694" t="str">
            <v>Date Transaction</v>
          </cell>
          <cell r="D694" t="str">
            <v>Designated</v>
          </cell>
          <cell r="G694" t="str">
            <v>Price</v>
          </cell>
        </row>
        <row r="695">
          <cell r="A695" t="str">
            <v xml:space="preserve"> Announced</v>
          </cell>
          <cell r="B695" t="str">
            <v>Property</v>
          </cell>
          <cell r="C695" t="str">
            <v>Affiliation</v>
          </cell>
          <cell r="D695" t="str">
            <v>Marketing Area</v>
          </cell>
          <cell r="E695" t="str">
            <v>Purchaser</v>
          </cell>
          <cell r="F695" t="str">
            <v>Seller</v>
          </cell>
          <cell r="G695" t="str">
            <v xml:space="preserve"> (at Announcement of Deal)</v>
          </cell>
        </row>
        <row r="697">
          <cell r="A697">
            <v>35653</v>
          </cell>
          <cell r="B697" t="str">
            <v>KXAS-TV</v>
          </cell>
          <cell r="C697" t="str">
            <v>NBC</v>
          </cell>
          <cell r="D697" t="str">
            <v>Dallas-Ft.Worth, TX</v>
          </cell>
          <cell r="E697" t="str">
            <v>Hick, Muse Tate and Furst</v>
          </cell>
          <cell r="F697" t="str">
            <v>LIN Television Corp. (AT&amp;T)</v>
          </cell>
          <cell r="G697" t="str">
            <v>$1.71 billion</v>
          </cell>
        </row>
        <row r="698">
          <cell r="B698" t="str">
            <v>WIVB-TV</v>
          </cell>
          <cell r="C698" t="str">
            <v>CBS</v>
          </cell>
          <cell r="D698" t="str">
            <v>Buffalo, NY</v>
          </cell>
          <cell r="E698" t="str">
            <v>Hick, Muse Tate and Furst</v>
          </cell>
          <cell r="F698" t="str">
            <v>LIN Television Corp. (AT&amp;T)</v>
          </cell>
          <cell r="G698" t="str">
            <v>$1.71 billion</v>
          </cell>
        </row>
        <row r="699">
          <cell r="B699" t="str">
            <v>WISH-TV</v>
          </cell>
          <cell r="C699" t="str">
            <v>CBS</v>
          </cell>
          <cell r="D699" t="str">
            <v>Indianapolis, IN</v>
          </cell>
          <cell r="E699" t="str">
            <v>Hick, Muse Tate and Furst</v>
          </cell>
          <cell r="F699" t="str">
            <v>LIN Television Corp. (AT&amp;T)</v>
          </cell>
          <cell r="G699" t="str">
            <v>$1.71 billion</v>
          </cell>
        </row>
        <row r="700">
          <cell r="B700" t="str">
            <v>WAVY-TV</v>
          </cell>
          <cell r="C700" t="str">
            <v>NBC</v>
          </cell>
          <cell r="D700" t="str">
            <v>Norfolk (Portsmouth), VA</v>
          </cell>
          <cell r="E700" t="str">
            <v>Hick, Muse Tate and Furst</v>
          </cell>
          <cell r="F700" t="str">
            <v>LIN Television Corp. (AT&amp;T)</v>
          </cell>
          <cell r="G700" t="str">
            <v>$1.71 billion</v>
          </cell>
        </row>
        <row r="701">
          <cell r="B701" t="str">
            <v>KXAN-TV</v>
          </cell>
          <cell r="C701" t="str">
            <v>NBC</v>
          </cell>
          <cell r="D701" t="str">
            <v>Austin, TX</v>
          </cell>
          <cell r="E701" t="str">
            <v>Hick, Muse Tate and Furst</v>
          </cell>
          <cell r="F701" t="str">
            <v>LIN Television Corp. (AT&amp;T)</v>
          </cell>
          <cell r="G701" t="str">
            <v>$1.71 billion</v>
          </cell>
        </row>
        <row r="702">
          <cell r="B702" t="str">
            <v>KXAM-TV</v>
          </cell>
          <cell r="C702" t="str">
            <v>SAT</v>
          </cell>
          <cell r="D702" t="str">
            <v>Llano, TX</v>
          </cell>
          <cell r="E702" t="str">
            <v>Hick, Muse Tate and Furst</v>
          </cell>
          <cell r="F702" t="str">
            <v>LIN Television Corp. (AT&amp;T)</v>
          </cell>
          <cell r="G702" t="str">
            <v>$1.71 billion</v>
          </cell>
        </row>
        <row r="703">
          <cell r="B703" t="str">
            <v>WAND-TV</v>
          </cell>
          <cell r="C703" t="str">
            <v>ABC</v>
          </cell>
          <cell r="D703" t="str">
            <v>Champaign/Springfield/Decatur, IL</v>
          </cell>
          <cell r="E703" t="str">
            <v>Hick, Muse Tate and Furst</v>
          </cell>
          <cell r="F703" t="str">
            <v>LIN Television Corp. (AT&amp;T)</v>
          </cell>
          <cell r="G703" t="str">
            <v>$1.71 billion</v>
          </cell>
        </row>
        <row r="704">
          <cell r="B704" t="str">
            <v>WTNH-TV</v>
          </cell>
          <cell r="C704" t="str">
            <v>ABC</v>
          </cell>
          <cell r="D704" t="str">
            <v>Hartford/(New Haven), CT</v>
          </cell>
          <cell r="E704" t="str">
            <v>Hick, Muse Tate and Furst</v>
          </cell>
          <cell r="F704" t="str">
            <v>LIN Television Corp. (AT&amp;T)</v>
          </cell>
          <cell r="G704" t="str">
            <v>$1.71 billion</v>
          </cell>
        </row>
        <row r="705">
          <cell r="B705" t="str">
            <v>WANE-TV</v>
          </cell>
          <cell r="C705" t="str">
            <v>CBS</v>
          </cell>
          <cell r="D705" t="str">
            <v>Fort Wayne, IN</v>
          </cell>
          <cell r="E705" t="str">
            <v>Hick, Muse Tate and Furst</v>
          </cell>
          <cell r="F705" t="str">
            <v>LIN Television Corp. (AT&amp;T)</v>
          </cell>
          <cell r="G705" t="str">
            <v>$1.71 billion</v>
          </cell>
        </row>
        <row r="711">
          <cell r="A711">
            <v>35650</v>
          </cell>
          <cell r="B711" t="str">
            <v>WOOD-TV</v>
          </cell>
          <cell r="C711" t="str">
            <v>NBC</v>
          </cell>
          <cell r="D711" t="str">
            <v>Grand Rapids, MI</v>
          </cell>
          <cell r="E711" t="str">
            <v>Hick, Muse Tate and Furst</v>
          </cell>
          <cell r="F711" t="str">
            <v>LIN Broadcasting Corp. (AT&amp;T)</v>
          </cell>
          <cell r="G711" t="str">
            <v>$122.5 million</v>
          </cell>
        </row>
        <row r="713">
          <cell r="A713">
            <v>35650</v>
          </cell>
          <cell r="B713" t="str">
            <v>KSNF-TV</v>
          </cell>
          <cell r="C713" t="str">
            <v>NBC</v>
          </cell>
          <cell r="D713" t="str">
            <v>Joplin, Mo</v>
          </cell>
          <cell r="E713" t="str">
            <v>Nexstar Broadcasting</v>
          </cell>
          <cell r="F713" t="str">
            <v>U.S. Broadcast Group</v>
          </cell>
          <cell r="G713" t="str">
            <v>$72 million</v>
          </cell>
        </row>
        <row r="714">
          <cell r="B714" t="str">
            <v>WMGC-TV</v>
          </cell>
          <cell r="C714" t="str">
            <v>ABC</v>
          </cell>
          <cell r="D714" t="str">
            <v>Binghampton, NY</v>
          </cell>
          <cell r="E714" t="str">
            <v>Nexstar Broadcasting</v>
          </cell>
          <cell r="F714" t="str">
            <v>U.S. Broadcast Group</v>
          </cell>
          <cell r="G714" t="str">
            <v>$72 million</v>
          </cell>
        </row>
        <row r="715">
          <cell r="B715" t="str">
            <v>KJAC-TV</v>
          </cell>
          <cell r="C715" t="str">
            <v>NBC</v>
          </cell>
          <cell r="D715" t="str">
            <v>Port Arthur/Beaumont, TX</v>
          </cell>
          <cell r="E715" t="str">
            <v>Nexstar Broadcasting</v>
          </cell>
          <cell r="F715" t="str">
            <v>U.S. Broadcast Group</v>
          </cell>
          <cell r="G715" t="str">
            <v>$72 million</v>
          </cell>
        </row>
        <row r="716">
          <cell r="B716" t="str">
            <v>KFDX-TV</v>
          </cell>
          <cell r="C716" t="str">
            <v>NBC</v>
          </cell>
          <cell r="D716" t="str">
            <v>Wichita Falls, TX</v>
          </cell>
          <cell r="E716" t="str">
            <v>Nexstar Broadcasting</v>
          </cell>
          <cell r="F716" t="str">
            <v>U.S. Broadcast Group</v>
          </cell>
          <cell r="G716" t="str">
            <v>$72 million</v>
          </cell>
        </row>
        <row r="718">
          <cell r="A718">
            <v>35650</v>
          </cell>
          <cell r="B718" t="str">
            <v>KOKH-TV</v>
          </cell>
          <cell r="C718" t="str">
            <v>Fox</v>
          </cell>
          <cell r="D718" t="str">
            <v>Oklahoma City, OK</v>
          </cell>
          <cell r="E718" t="str">
            <v>Sullivan Broadcasting Co.</v>
          </cell>
          <cell r="F718" t="str">
            <v>Sinclair Broadcast Group</v>
          </cell>
          <cell r="G718" t="str">
            <v>$60 million</v>
          </cell>
        </row>
        <row r="720">
          <cell r="A720">
            <v>35650</v>
          </cell>
          <cell r="B720" t="str">
            <v>WNEG-TV</v>
          </cell>
          <cell r="C720" t="str">
            <v>CBS</v>
          </cell>
          <cell r="D720" t="str">
            <v>Toccoa (Greenville-Spartanburg)</v>
          </cell>
          <cell r="E720" t="str">
            <v>Spartan Communications</v>
          </cell>
          <cell r="F720" t="str">
            <v>Stephens County Broadcasting</v>
          </cell>
          <cell r="G720" t="str">
            <v>$2.2 million</v>
          </cell>
        </row>
        <row r="722">
          <cell r="A722">
            <v>35653</v>
          </cell>
          <cell r="B722" t="str">
            <v>WUPL-TV</v>
          </cell>
          <cell r="C722" t="str">
            <v>UPN</v>
          </cell>
          <cell r="D722" t="str">
            <v>Slidell (New Orleans)</v>
          </cell>
          <cell r="E722" t="str">
            <v>Viacom</v>
          </cell>
          <cell r="F722" t="str">
            <v>Cox Communications</v>
          </cell>
          <cell r="G722" t="str">
            <v xml:space="preserve">$32.5 million </v>
          </cell>
        </row>
        <row r="723">
          <cell r="B723" t="str">
            <v>WUPL-TV</v>
          </cell>
          <cell r="C723" t="str">
            <v>UPN</v>
          </cell>
          <cell r="D723" t="str">
            <v>Slidell (New Orleans)</v>
          </cell>
          <cell r="E723" t="str">
            <v>Cox Communications (Option to buy LMA)</v>
          </cell>
          <cell r="F723" t="str">
            <v>Middle America (Larry Safir)</v>
          </cell>
          <cell r="G723" t="str">
            <v xml:space="preserve">$9.4 million </v>
          </cell>
        </row>
        <row r="725">
          <cell r="A725">
            <v>35653</v>
          </cell>
          <cell r="B725" t="str">
            <v>WNAC-TV</v>
          </cell>
          <cell r="C725" t="str">
            <v>Fox</v>
          </cell>
          <cell r="D725" t="str">
            <v>Providence, RI</v>
          </cell>
          <cell r="E725" t="str">
            <v>NA</v>
          </cell>
          <cell r="F725" t="str">
            <v>Hearst-Argyle Television</v>
          </cell>
          <cell r="G725" t="str">
            <v>$47.5 million</v>
          </cell>
        </row>
        <row r="727">
          <cell r="A727">
            <v>35653</v>
          </cell>
          <cell r="B727" t="str">
            <v>WFLI-TV</v>
          </cell>
          <cell r="C727" t="str">
            <v>IND</v>
          </cell>
          <cell r="D727" t="str">
            <v>Cleveland (Chattanooga)</v>
          </cell>
          <cell r="E727" t="str">
            <v>Lambert Broadcasting</v>
          </cell>
          <cell r="F727" t="str">
            <v>WFLI, Inc</v>
          </cell>
          <cell r="G727" t="str">
            <v>$7 million</v>
          </cell>
        </row>
        <row r="729">
          <cell r="A729">
            <v>35646</v>
          </cell>
          <cell r="B729" t="str">
            <v>KSGI-TV</v>
          </cell>
          <cell r="C729" t="str">
            <v>IND</v>
          </cell>
          <cell r="D729" t="str">
            <v>Cedar City (Salt Lake City), UT</v>
          </cell>
          <cell r="E729" t="str">
            <v>Bonneville International</v>
          </cell>
          <cell r="F729" t="str">
            <v>Seagull Communications</v>
          </cell>
          <cell r="G729" t="str">
            <v>$1 million</v>
          </cell>
        </row>
        <row r="731">
          <cell r="A731">
            <v>35646</v>
          </cell>
          <cell r="B731" t="str">
            <v>KSWT-TV</v>
          </cell>
          <cell r="C731" t="str">
            <v>CBS &amp; Telemundo</v>
          </cell>
          <cell r="D731" t="str">
            <v>Yuma, AZ</v>
          </cell>
          <cell r="E731" t="str">
            <v>Eclipse Media , LLC</v>
          </cell>
          <cell r="F731" t="str">
            <v>KB Media</v>
          </cell>
          <cell r="G731" t="str">
            <v>$3.25 million</v>
          </cell>
        </row>
        <row r="733">
          <cell r="A733">
            <v>35646</v>
          </cell>
          <cell r="B733" t="str">
            <v>KTNC-TV</v>
          </cell>
          <cell r="C733" t="str">
            <v>IND</v>
          </cell>
          <cell r="D733" t="str">
            <v>Concord (San Francisco)</v>
          </cell>
          <cell r="E733" t="str">
            <v>Pappas Telecasting</v>
          </cell>
          <cell r="F733" t="str">
            <v>Mitts Telecasting</v>
          </cell>
          <cell r="G733" t="str">
            <v>$7.825 million</v>
          </cell>
        </row>
        <row r="735">
          <cell r="A735">
            <v>35646</v>
          </cell>
          <cell r="B735" t="str">
            <v>KPWB-TV</v>
          </cell>
          <cell r="C735" t="str">
            <v>WB</v>
          </cell>
          <cell r="D735" t="str">
            <v>Sacramento, CA</v>
          </cell>
          <cell r="E735" t="str">
            <v>Viacom</v>
          </cell>
          <cell r="F735" t="str">
            <v>Pappas Telecasting</v>
          </cell>
          <cell r="G735" t="str">
            <v>$100+ million</v>
          </cell>
        </row>
        <row r="737">
          <cell r="A737" t="str">
            <v>Television Transactions — Third-Quarter 1997</v>
          </cell>
        </row>
        <row r="738">
          <cell r="A738" t="str">
            <v>Date Transaction</v>
          </cell>
          <cell r="D738" t="str">
            <v>Designated</v>
          </cell>
          <cell r="G738" t="str">
            <v>Price</v>
          </cell>
        </row>
        <row r="739">
          <cell r="A739" t="str">
            <v xml:space="preserve"> Announced</v>
          </cell>
          <cell r="B739" t="str">
            <v>Property</v>
          </cell>
          <cell r="C739" t="str">
            <v>Affiliation</v>
          </cell>
          <cell r="D739" t="str">
            <v>Marketing Area</v>
          </cell>
          <cell r="E739" t="str">
            <v>Purchaser</v>
          </cell>
          <cell r="F739" t="str">
            <v>Seller</v>
          </cell>
          <cell r="G739" t="str">
            <v xml:space="preserve"> (at Announcement of Deal)</v>
          </cell>
        </row>
        <row r="742">
          <cell r="A742">
            <v>35640</v>
          </cell>
          <cell r="B742" t="str">
            <v>KPLR-TV</v>
          </cell>
          <cell r="C742" t="str">
            <v>WB</v>
          </cell>
          <cell r="D742" t="str">
            <v>St. Louis</v>
          </cell>
          <cell r="E742" t="str">
            <v>Acme Television Holdings</v>
          </cell>
          <cell r="F742" t="str">
            <v>Koplar Communications</v>
          </cell>
          <cell r="G742" t="str">
            <v>$146 million</v>
          </cell>
        </row>
        <row r="744">
          <cell r="A744">
            <v>35640</v>
          </cell>
          <cell r="B744" t="str">
            <v>KRBC-TV</v>
          </cell>
          <cell r="C744" t="str">
            <v>NBC</v>
          </cell>
          <cell r="D744" t="str">
            <v>Abilene, TX</v>
          </cell>
          <cell r="E744" t="str">
            <v>Sunrise Television Corp.</v>
          </cell>
          <cell r="F744" t="str">
            <v>Abilene Radio and Television Co.</v>
          </cell>
          <cell r="G744" t="str">
            <v>$8.5 million</v>
          </cell>
        </row>
        <row r="745">
          <cell r="B745" t="str">
            <v>KACB-TV</v>
          </cell>
          <cell r="C745" t="str">
            <v>NBC</v>
          </cell>
          <cell r="D745" t="str">
            <v>San Angelo, TX</v>
          </cell>
          <cell r="E745" t="str">
            <v>Sunrise Television Corp.</v>
          </cell>
          <cell r="F745" t="str">
            <v>Abilene Radio and Television Co.</v>
          </cell>
          <cell r="G745" t="str">
            <v>$8.5 million</v>
          </cell>
        </row>
        <row r="747">
          <cell r="A747">
            <v>35640</v>
          </cell>
          <cell r="B747" t="str">
            <v>WKZX-TV</v>
          </cell>
          <cell r="C747" t="str">
            <v>inTV</v>
          </cell>
          <cell r="D747" t="str">
            <v>Cookeville (Nashville)</v>
          </cell>
          <cell r="E747" t="str">
            <v>Paxson Communications</v>
          </cell>
          <cell r="F747" t="str">
            <v>Roberts Broadcasting</v>
          </cell>
          <cell r="G747" t="str">
            <v>$4.3 million</v>
          </cell>
        </row>
        <row r="749">
          <cell r="A749">
            <v>35633</v>
          </cell>
          <cell r="B749" t="str">
            <v>KOTA-TV</v>
          </cell>
          <cell r="C749" t="str">
            <v>ABC</v>
          </cell>
          <cell r="D749" t="str">
            <v>Rapid City, WY</v>
          </cell>
          <cell r="E749" t="str">
            <v>Schurz Communications</v>
          </cell>
          <cell r="F749" t="str">
            <v>Duhamel Broadcasting</v>
          </cell>
          <cell r="G749" t="str">
            <v>Not Available</v>
          </cell>
        </row>
        <row r="750">
          <cell r="B750" t="str">
            <v>KHSD-TV</v>
          </cell>
          <cell r="C750" t="str">
            <v>SAT</v>
          </cell>
          <cell r="D750" t="str">
            <v>Deadwood, WY</v>
          </cell>
          <cell r="E750" t="str">
            <v>Schurz Communications</v>
          </cell>
          <cell r="F750" t="str">
            <v>Duhamel Broadcasting</v>
          </cell>
          <cell r="G750" t="str">
            <v>Not Available</v>
          </cell>
        </row>
        <row r="751">
          <cell r="B751" t="str">
            <v>KSGW-TV</v>
          </cell>
          <cell r="C751" t="str">
            <v>SAT</v>
          </cell>
          <cell r="D751" t="str">
            <v>Sheridan, WY</v>
          </cell>
          <cell r="E751" t="str">
            <v>Schurz Communications</v>
          </cell>
          <cell r="F751" t="str">
            <v>Duhamel Broadcasting</v>
          </cell>
          <cell r="G751" t="str">
            <v>Not Available</v>
          </cell>
        </row>
        <row r="752">
          <cell r="B752" t="str">
            <v>KDUH-TV</v>
          </cell>
          <cell r="C752" t="str">
            <v>ABC</v>
          </cell>
          <cell r="D752" t="str">
            <v>Scottsbluff, WY</v>
          </cell>
          <cell r="E752" t="str">
            <v>Schurz Communications</v>
          </cell>
          <cell r="F752" t="str">
            <v>Duhamel Broadcasting</v>
          </cell>
          <cell r="G752" t="str">
            <v>Not Available</v>
          </cell>
        </row>
        <row r="753">
          <cell r="B753" t="str">
            <v>3 radio stations in South Dakota and cable outlets</v>
          </cell>
        </row>
        <row r="755">
          <cell r="A755">
            <v>35632</v>
          </cell>
          <cell r="B755" t="str">
            <v>WIRB-TV</v>
          </cell>
          <cell r="C755" t="str">
            <v>inTV</v>
          </cell>
          <cell r="D755" t="str">
            <v>Melbourne (Orlando), FL</v>
          </cell>
          <cell r="E755" t="str">
            <v>Paxson Communications</v>
          </cell>
          <cell r="F755" t="str">
            <v>Christian Network Inc.</v>
          </cell>
          <cell r="G755" t="str">
            <v>$13.2 million</v>
          </cell>
        </row>
        <row r="757">
          <cell r="A757">
            <v>35632</v>
          </cell>
          <cell r="B757" t="str">
            <v>KUZZ-TV</v>
          </cell>
          <cell r="C757" t="str">
            <v>Univision</v>
          </cell>
          <cell r="D757" t="str">
            <v>Bakersfield, CA</v>
          </cell>
          <cell r="E757" t="str">
            <v>Univision Television Group</v>
          </cell>
          <cell r="F757" t="str">
            <v>Buck Owens Production Co.</v>
          </cell>
          <cell r="G757" t="str">
            <v>$14.0 million</v>
          </cell>
        </row>
        <row r="759">
          <cell r="A759">
            <v>35632</v>
          </cell>
          <cell r="B759" t="str">
            <v>KCPM-TV</v>
          </cell>
          <cell r="C759" t="str">
            <v>NBC</v>
          </cell>
          <cell r="D759" t="str">
            <v>Chico-Redding, CA</v>
          </cell>
          <cell r="E759" t="str">
            <v>GOCOM</v>
          </cell>
          <cell r="F759" t="str">
            <v>Cottonwood Communications</v>
          </cell>
          <cell r="G759" t="str">
            <v>$37.8 million</v>
          </cell>
        </row>
        <row r="760">
          <cell r="B760" t="str">
            <v>KSPR-TV</v>
          </cell>
          <cell r="C760" t="str">
            <v>ABC</v>
          </cell>
          <cell r="D760" t="str">
            <v>Springfield, MO</v>
          </cell>
          <cell r="E760" t="str">
            <v>GOCOM</v>
          </cell>
          <cell r="F760" t="str">
            <v>Cottonwood Communications</v>
          </cell>
          <cell r="G760" t="str">
            <v>$37.8 million</v>
          </cell>
        </row>
        <row r="761">
          <cell r="B761" t="str">
            <v>KMID-TV</v>
          </cell>
          <cell r="C761" t="str">
            <v>ABC</v>
          </cell>
          <cell r="D761" t="str">
            <v>Odessa-Midland, TX</v>
          </cell>
          <cell r="E761" t="str">
            <v>GOCOM</v>
          </cell>
          <cell r="F761" t="str">
            <v>Cottonwood Communications</v>
          </cell>
          <cell r="G761" t="str">
            <v>$37.8 million</v>
          </cell>
        </row>
        <row r="763">
          <cell r="A763">
            <v>35627</v>
          </cell>
          <cell r="B763" t="str">
            <v>KOKH-TV</v>
          </cell>
          <cell r="C763" t="str">
            <v>Fox</v>
          </cell>
          <cell r="D763" t="str">
            <v>Oklahoma City, OK</v>
          </cell>
          <cell r="E763" t="str">
            <v>Sinclair Broadcast Group</v>
          </cell>
          <cell r="F763" t="str">
            <v>News Corp. (Heritage Media)</v>
          </cell>
          <cell r="G763" t="str">
            <v>$630 million</v>
          </cell>
        </row>
        <row r="764">
          <cell r="B764" t="str">
            <v>WCHS-TV</v>
          </cell>
          <cell r="C764" t="str">
            <v>ABC</v>
          </cell>
          <cell r="D764" t="str">
            <v>Charleston-Huntington, WV</v>
          </cell>
          <cell r="E764" t="str">
            <v>Sinclair Broadcast Group</v>
          </cell>
          <cell r="F764" t="str">
            <v>News Corp. (Heritage Media)</v>
          </cell>
          <cell r="G764" t="str">
            <v>$630 million</v>
          </cell>
        </row>
        <row r="765">
          <cell r="B765" t="str">
            <v>WEAR-TV</v>
          </cell>
          <cell r="C765" t="str">
            <v>ABC</v>
          </cell>
          <cell r="D765" t="str">
            <v>Mobile-Pensacola, FL</v>
          </cell>
          <cell r="E765" t="str">
            <v>Sinclair Broadcast Group</v>
          </cell>
          <cell r="F765" t="str">
            <v>News Corp. (Heritage Media)</v>
          </cell>
          <cell r="G765" t="str">
            <v>$630 million</v>
          </cell>
        </row>
        <row r="766">
          <cell r="B766" t="str">
            <v>WPTZ-TV</v>
          </cell>
          <cell r="C766" t="str">
            <v>NBC</v>
          </cell>
          <cell r="D766" t="str">
            <v>Burlington, VT - Plattsburgh, NY</v>
          </cell>
          <cell r="E766" t="str">
            <v>Sinclair Broadcast Group</v>
          </cell>
          <cell r="F766" t="str">
            <v>News Corp. (Heritage Media)</v>
          </cell>
          <cell r="G766" t="str">
            <v>$630 million</v>
          </cell>
        </row>
        <row r="767">
          <cell r="B767" t="str">
            <v>WNNE-TV</v>
          </cell>
          <cell r="C767" t="str">
            <v>NBC (Simulcast)</v>
          </cell>
          <cell r="D767" t="str">
            <v>Burlington, VT - Plattsburgh, NY</v>
          </cell>
          <cell r="E767" t="str">
            <v>Sinclair Broadcast Group</v>
          </cell>
          <cell r="F767" t="str">
            <v>News Corp. (Heritage Media)</v>
          </cell>
          <cell r="G767" t="str">
            <v>$630 million</v>
          </cell>
        </row>
        <row r="768">
          <cell r="B768" t="str">
            <v>WFGX-TV</v>
          </cell>
          <cell r="C768" t="str">
            <v>WB</v>
          </cell>
          <cell r="D768" t="str">
            <v>Mobile-Pensacola, FL</v>
          </cell>
          <cell r="E768" t="str">
            <v>Sinclair Broadcast Group</v>
          </cell>
          <cell r="F768" t="str">
            <v>News Corp. (Heritage Media)</v>
          </cell>
          <cell r="G768" t="str">
            <v>$630 million</v>
          </cell>
        </row>
        <row r="769">
          <cell r="B769" t="str">
            <v>Twenty-four radio stations in St. Louis, Portland, Kansas City, Milwaukee, Norfolk, New Orleans and Rochester</v>
          </cell>
        </row>
        <row r="771">
          <cell r="A771">
            <v>35625</v>
          </cell>
          <cell r="B771" t="str">
            <v>WELU-TV</v>
          </cell>
          <cell r="C771" t="str">
            <v>Independent</v>
          </cell>
          <cell r="D771" t="str">
            <v>Aguadillar, P.R.</v>
          </cell>
          <cell r="E771" t="str">
            <v>Iglesia Pabellon de la Victoria Movimiento Iglesias de Fe</v>
          </cell>
          <cell r="F771" t="str">
            <v>Healthy Christian Family Media</v>
          </cell>
          <cell r="G771" t="str">
            <v>$0.5 million</v>
          </cell>
        </row>
        <row r="773">
          <cell r="A773" t="str">
            <v>Television Transactions — Second-Quarter 1997</v>
          </cell>
        </row>
        <row r="774">
          <cell r="A774" t="str">
            <v>Date Transaction</v>
          </cell>
          <cell r="D774" t="str">
            <v>Designated</v>
          </cell>
          <cell r="G774" t="str">
            <v>Price</v>
          </cell>
        </row>
        <row r="775">
          <cell r="A775" t="str">
            <v xml:space="preserve"> Announced</v>
          </cell>
          <cell r="B775" t="str">
            <v>Property</v>
          </cell>
          <cell r="C775" t="str">
            <v>Affiliation</v>
          </cell>
          <cell r="D775" t="str">
            <v>Marketing Area</v>
          </cell>
          <cell r="E775" t="str">
            <v>Purchaser</v>
          </cell>
          <cell r="F775" t="str">
            <v>Seller</v>
          </cell>
          <cell r="G775" t="str">
            <v xml:space="preserve"> (at Announcement of Deal)</v>
          </cell>
        </row>
        <row r="777">
          <cell r="A777">
            <v>35611</v>
          </cell>
          <cell r="B777" t="str">
            <v>WINT-TV</v>
          </cell>
          <cell r="C777" t="str">
            <v>WB</v>
          </cell>
          <cell r="D777" t="str">
            <v>Knoxville, TN</v>
          </cell>
          <cell r="E777" t="str">
            <v>Acme Television, LLC</v>
          </cell>
          <cell r="F777" t="str">
            <v>Crossville TV LP</v>
          </cell>
          <cell r="G777" t="str">
            <v>$13.2 million</v>
          </cell>
        </row>
        <row r="779">
          <cell r="A779">
            <v>35604</v>
          </cell>
          <cell r="B779" t="str">
            <v>KSVI-TV</v>
          </cell>
          <cell r="C779" t="str">
            <v>ABC</v>
          </cell>
          <cell r="D779" t="str">
            <v>Billings, MT</v>
          </cell>
          <cell r="E779" t="str">
            <v>Great Trails Broadcasting</v>
          </cell>
          <cell r="F779" t="str">
            <v>Big Horn Communications</v>
          </cell>
          <cell r="G779" t="str">
            <v>$17.37 million</v>
          </cell>
        </row>
        <row r="781">
          <cell r="A781">
            <v>35604</v>
          </cell>
          <cell r="B781" t="str">
            <v>WKCF-TV</v>
          </cell>
          <cell r="C781" t="str">
            <v>Independent</v>
          </cell>
          <cell r="D781" t="str">
            <v>Orlando, FA</v>
          </cell>
          <cell r="E781" t="str">
            <v>Press Communications LLC</v>
          </cell>
          <cell r="F781" t="str">
            <v>Press Broadcasting Co. Inc.</v>
          </cell>
          <cell r="G781" t="str">
            <v>$65 million</v>
          </cell>
        </row>
        <row r="782">
          <cell r="B782" t="str">
            <v>Plus WBUB-AM and WKXW-FM in Trenton, NJ and WBSS-FM in Millville (Atlantic City, NJ)</v>
          </cell>
        </row>
        <row r="784">
          <cell r="A784">
            <v>35597</v>
          </cell>
          <cell r="B784" t="str">
            <v>KLDO-TV</v>
          </cell>
          <cell r="C784" t="str">
            <v>Telemundo</v>
          </cell>
          <cell r="D784" t="str">
            <v>Laredo, TX</v>
          </cell>
          <cell r="E784" t="str">
            <v>Entravision Communications</v>
          </cell>
          <cell r="F784" t="str">
            <v>Panorama Broadcasting</v>
          </cell>
          <cell r="G784" t="str">
            <v>$6.2 million</v>
          </cell>
        </row>
        <row r="786">
          <cell r="A786">
            <v>35590</v>
          </cell>
          <cell r="B786" t="str">
            <v>WCPX-TV</v>
          </cell>
          <cell r="C786" t="str">
            <v>CBS</v>
          </cell>
          <cell r="D786" t="str">
            <v>Orlando, FA</v>
          </cell>
          <cell r="E786" t="str">
            <v>Post-Newsweek Stations</v>
          </cell>
          <cell r="F786" t="str">
            <v>Meredith</v>
          </cell>
          <cell r="G786" t="str">
            <v>Swap - $375 million</v>
          </cell>
        </row>
        <row r="787">
          <cell r="B787" t="str">
            <v>WFSB-TV</v>
          </cell>
          <cell r="C787" t="str">
            <v>CBS</v>
          </cell>
          <cell r="D787" t="str">
            <v>Hartford/New Haven, CT</v>
          </cell>
          <cell r="E787" t="str">
            <v>Meredith</v>
          </cell>
          <cell r="F787" t="str">
            <v>Post-Newsweek Stations</v>
          </cell>
          <cell r="G787" t="str">
            <v>Swap - $375 million</v>
          </cell>
        </row>
        <row r="789">
          <cell r="A789">
            <v>35590</v>
          </cell>
          <cell r="B789" t="str">
            <v>WEFC-TV</v>
          </cell>
          <cell r="C789" t="str">
            <v>REL (to be inTV)</v>
          </cell>
          <cell r="D789" t="str">
            <v>Roanoke (Lynchburg, VA)</v>
          </cell>
          <cell r="E789" t="str">
            <v>Paxson Communications</v>
          </cell>
          <cell r="F789" t="str">
            <v>Vine &amp; Branch Inc.</v>
          </cell>
          <cell r="G789" t="str">
            <v>$5.5 million</v>
          </cell>
        </row>
        <row r="791">
          <cell r="A791">
            <v>35590</v>
          </cell>
          <cell r="B791" t="str">
            <v>KHAS-TV</v>
          </cell>
          <cell r="C791" t="str">
            <v>NBC</v>
          </cell>
          <cell r="D791" t="str">
            <v>Hastings (Lincoln, NE)</v>
          </cell>
          <cell r="E791" t="str">
            <v>North Platte Television</v>
          </cell>
          <cell r="F791" t="str">
            <v>Nebraska Television</v>
          </cell>
          <cell r="G791" t="str">
            <v>$4.5 million</v>
          </cell>
        </row>
        <row r="793">
          <cell r="A793">
            <v>35576</v>
          </cell>
          <cell r="B793" t="str">
            <v>KTVC-TV</v>
          </cell>
          <cell r="C793" t="str">
            <v>Dark (to be inTV)</v>
          </cell>
          <cell r="D793" t="str">
            <v>Cedar Rapids, IA</v>
          </cell>
          <cell r="E793" t="str">
            <v>Paxson Communications</v>
          </cell>
          <cell r="F793" t="str">
            <v>Anthony J. Fant</v>
          </cell>
          <cell r="G793" t="str">
            <v>$5 million</v>
          </cell>
        </row>
        <row r="794">
          <cell r="B794" t="str">
            <v>WAQF-TV</v>
          </cell>
          <cell r="C794" t="str">
            <v>Dark (to be inTV)</v>
          </cell>
          <cell r="D794" t="str">
            <v>Batavia (Buffalo, NY)</v>
          </cell>
          <cell r="G794" t="str">
            <v>$3 million</v>
          </cell>
        </row>
        <row r="796">
          <cell r="A796">
            <v>35569</v>
          </cell>
          <cell r="B796" t="str">
            <v>KENS-TV</v>
          </cell>
          <cell r="C796" t="str">
            <v>CBS</v>
          </cell>
          <cell r="D796" t="str">
            <v>San Antonio, TX</v>
          </cell>
          <cell r="E796" t="str">
            <v>Scripps-Howard</v>
          </cell>
          <cell r="F796" t="str">
            <v>Harte-Hanks Communications</v>
          </cell>
          <cell r="G796" t="str">
            <v>$775 million for all assets</v>
          </cell>
        </row>
        <row r="797">
          <cell r="B797" t="str">
            <v>6 daily newspapers (including Corpus Christi, Abilene, Plano)</v>
          </cell>
        </row>
        <row r="798">
          <cell r="B798" t="str">
            <v>25 weekly newspapers</v>
          </cell>
        </row>
        <row r="800">
          <cell r="A800">
            <v>35569</v>
          </cell>
          <cell r="B800" t="str">
            <v>WBIS-TV</v>
          </cell>
          <cell r="C800" t="str">
            <v>Independent</v>
          </cell>
          <cell r="D800" t="str">
            <v>New York</v>
          </cell>
          <cell r="E800" t="str">
            <v>Paxson Communications</v>
          </cell>
          <cell r="F800" t="str">
            <v>ITT-Dow Jones Television</v>
          </cell>
          <cell r="G800">
            <v>257.5</v>
          </cell>
        </row>
        <row r="802">
          <cell r="A802">
            <v>35569</v>
          </cell>
          <cell r="B802" t="str">
            <v>WJAC-TV</v>
          </cell>
          <cell r="C802" t="str">
            <v>NBC</v>
          </cell>
          <cell r="D802" t="str">
            <v>Johnstown (Altoona, PA)</v>
          </cell>
          <cell r="E802" t="str">
            <v>Sunrise Television Corp.</v>
          </cell>
          <cell r="F802" t="str">
            <v>Richard Meyer, Johnstown</v>
          </cell>
          <cell r="G802" t="str">
            <v>$36 million</v>
          </cell>
        </row>
        <row r="804">
          <cell r="A804">
            <v>35569</v>
          </cell>
          <cell r="B804" t="str">
            <v>WICZ-TV</v>
          </cell>
          <cell r="C804" t="str">
            <v>Fox</v>
          </cell>
          <cell r="D804" t="str">
            <v>Binghamton, NY</v>
          </cell>
          <cell r="E804" t="str">
            <v>Northwest Broadcasting Inc.</v>
          </cell>
          <cell r="F804" t="str">
            <v>Stainless Broadcasting Co.</v>
          </cell>
          <cell r="G804" t="str">
            <v>$16.5 million</v>
          </cell>
        </row>
        <row r="805">
          <cell r="B805" t="str">
            <v>KTVZ-TV</v>
          </cell>
          <cell r="C805" t="str">
            <v>NBC</v>
          </cell>
          <cell r="D805" t="str">
            <v>Bend, OR</v>
          </cell>
          <cell r="E805" t="str">
            <v>Northwest Broadcasting Inc.</v>
          </cell>
          <cell r="F805" t="str">
            <v>Stainless Broadcasting Co.</v>
          </cell>
          <cell r="G805" t="str">
            <v>$16.5 million</v>
          </cell>
        </row>
        <row r="807">
          <cell r="A807">
            <v>35569</v>
          </cell>
          <cell r="B807" t="str">
            <v>WAWB-TV</v>
          </cell>
          <cell r="C807" t="str">
            <v>WB</v>
          </cell>
          <cell r="D807" t="str">
            <v>Ashland (Richmond, VA)</v>
          </cell>
          <cell r="E807" t="str">
            <v>James L. Lockwood Jr.</v>
          </cell>
          <cell r="F807" t="str">
            <v>Bell Broadcasting LLC</v>
          </cell>
          <cell r="G807" t="str">
            <v>$10 million</v>
          </cell>
        </row>
        <row r="809">
          <cell r="A809">
            <v>35569</v>
          </cell>
          <cell r="B809" t="str">
            <v>WSCO-TV</v>
          </cell>
          <cell r="C809" t="str">
            <v>Indep. (to be inTV)</v>
          </cell>
          <cell r="D809" t="str">
            <v>Suring (Green Bay, WI)</v>
          </cell>
          <cell r="E809" t="str">
            <v>Paxson Communications</v>
          </cell>
          <cell r="F809" t="str">
            <v>VCY/America Inc.</v>
          </cell>
          <cell r="G809" t="str">
            <v>$4.75 million</v>
          </cell>
        </row>
        <row r="812">
          <cell r="A812" t="str">
            <v>Television Transactions — Second-Quarter 1997</v>
          </cell>
        </row>
        <row r="813">
          <cell r="A813" t="str">
            <v>Date Transaction</v>
          </cell>
          <cell r="D813" t="str">
            <v>Designated</v>
          </cell>
          <cell r="G813" t="str">
            <v>Price</v>
          </cell>
        </row>
        <row r="814">
          <cell r="A814" t="str">
            <v xml:space="preserve"> Announced</v>
          </cell>
          <cell r="B814" t="str">
            <v>Property</v>
          </cell>
          <cell r="C814" t="str">
            <v>Affiliation</v>
          </cell>
          <cell r="D814" t="str">
            <v>Marketing Area</v>
          </cell>
          <cell r="E814" t="str">
            <v>Purchaser</v>
          </cell>
          <cell r="F814" t="str">
            <v>Seller</v>
          </cell>
          <cell r="G814" t="str">
            <v xml:space="preserve"> (at Announcement of Deal)</v>
          </cell>
        </row>
        <row r="816">
          <cell r="A816">
            <v>35569</v>
          </cell>
          <cell r="B816" t="str">
            <v>KBVU-TV</v>
          </cell>
          <cell r="C816" t="str">
            <v>Fox</v>
          </cell>
          <cell r="D816" t="str">
            <v>Eureka, CA</v>
          </cell>
          <cell r="E816" t="str">
            <v>Sainte Partners II LP</v>
          </cell>
          <cell r="F816" t="str">
            <v>Sharon D. Sepulveda, Modesto, CA</v>
          </cell>
          <cell r="G816" t="str">
            <v>$150,000 (remaining 51%)</v>
          </cell>
        </row>
        <row r="818">
          <cell r="A818">
            <v>35555</v>
          </cell>
          <cell r="B818" t="str">
            <v>WPCB-TV</v>
          </cell>
          <cell r="C818" t="str">
            <v>REL</v>
          </cell>
          <cell r="D818" t="str">
            <v>Greensburg (Pittsburgh, PA)</v>
          </cell>
          <cell r="E818" t="str">
            <v>Paxson Communications</v>
          </cell>
          <cell r="F818" t="str">
            <v>Cornerstone TeleVision</v>
          </cell>
          <cell r="G818" t="str">
            <v>$35 million</v>
          </cell>
        </row>
        <row r="820">
          <cell r="A820">
            <v>35548</v>
          </cell>
          <cell r="B820" t="str">
            <v>WPMC-TV</v>
          </cell>
          <cell r="C820" t="str">
            <v>Independent/Trinity</v>
          </cell>
          <cell r="D820" t="str">
            <v>Jellico (Knoxville, TN)</v>
          </cell>
          <cell r="E820" t="str">
            <v>Global Broadcasting Systems</v>
          </cell>
          <cell r="F820" t="str">
            <v>Pine Mountain Christian Broadcasting</v>
          </cell>
          <cell r="G820" t="str">
            <v>$4.1 million</v>
          </cell>
        </row>
        <row r="822">
          <cell r="A822">
            <v>35548</v>
          </cell>
          <cell r="B822" t="str">
            <v>KVYE-TV</v>
          </cell>
          <cell r="C822" t="str">
            <v>Univision</v>
          </cell>
          <cell r="D822" t="str">
            <v>El Centro, CA (Yuma, AZ)</v>
          </cell>
          <cell r="E822" t="str">
            <v>Entravision Communications</v>
          </cell>
          <cell r="F822" t="str">
            <v>La Paz Wireless Corp.</v>
          </cell>
          <cell r="G822" t="str">
            <v>$0.2 million</v>
          </cell>
        </row>
        <row r="824">
          <cell r="A824">
            <v>35548</v>
          </cell>
          <cell r="B824" t="str">
            <v>KHFT-TV</v>
          </cell>
          <cell r="C824" t="str">
            <v>Independent</v>
          </cell>
          <cell r="D824" t="str">
            <v>Hobbs/Albuquerque (Santa Fe, NM)</v>
          </cell>
          <cell r="E824" t="str">
            <v>Ramar Communications</v>
          </cell>
          <cell r="F824" t="str">
            <v>Broadcast Services of the Southwest</v>
          </cell>
          <cell r="G824" t="str">
            <v>$0.2 million</v>
          </cell>
        </row>
        <row r="826">
          <cell r="A826">
            <v>35541</v>
          </cell>
          <cell r="B826" t="str">
            <v>KTAB-TV</v>
          </cell>
          <cell r="C826" t="str">
            <v>CBS</v>
          </cell>
          <cell r="D826" t="str">
            <v>Abilene, TX</v>
          </cell>
          <cell r="E826" t="str">
            <v>Alta Communications VI LP</v>
          </cell>
          <cell r="F826" t="str">
            <v>ShootingStar Inc.</v>
          </cell>
          <cell r="G826" t="str">
            <v>$3.3 million (80% purchase)</v>
          </cell>
        </row>
        <row r="828">
          <cell r="A828">
            <v>35541</v>
          </cell>
          <cell r="B828" t="str">
            <v>KKAG-TV</v>
          </cell>
          <cell r="C828" t="str">
            <v>inTV</v>
          </cell>
          <cell r="D828" t="str">
            <v>Porterville (Fresno)</v>
          </cell>
          <cell r="E828" t="str">
            <v>Paxson Communications</v>
          </cell>
          <cell r="F828" t="str">
            <v>Kralowec Children's Family Trust</v>
          </cell>
          <cell r="G828" t="str">
            <v>$7.96 million</v>
          </cell>
        </row>
        <row r="830">
          <cell r="A830">
            <v>35534</v>
          </cell>
          <cell r="B830" t="str">
            <v>WSBX-TV</v>
          </cell>
          <cell r="C830" t="str">
            <v>HSN (to be inTV)</v>
          </cell>
          <cell r="D830" t="str">
            <v>Anne Arbor (Detroit)</v>
          </cell>
          <cell r="E830" t="str">
            <v>Paxson Communications</v>
          </cell>
          <cell r="F830" t="str">
            <v>Blackstar LLC</v>
          </cell>
          <cell r="G830" t="str">
            <v>$35.0 million</v>
          </cell>
        </row>
        <row r="832">
          <cell r="A832">
            <v>35534</v>
          </cell>
          <cell r="B832" t="str">
            <v>WMCF-TV</v>
          </cell>
          <cell r="C832" t="str">
            <v>Trinity</v>
          </cell>
          <cell r="D832" t="str">
            <v>Montgomery, AL</v>
          </cell>
          <cell r="E832" t="str">
            <v>All American TV</v>
          </cell>
          <cell r="F832" t="str">
            <v>Sonlight Broadcasting Systems</v>
          </cell>
          <cell r="G832" t="str">
            <v>$30.0 million</v>
          </cell>
        </row>
        <row r="833">
          <cell r="B833" t="str">
            <v>WMPV-TV</v>
          </cell>
          <cell r="C833" t="str">
            <v>Trinity</v>
          </cell>
          <cell r="D833" t="str">
            <v>Mobile, AL (Pensacola, FA)</v>
          </cell>
          <cell r="E833" t="str">
            <v>All American TV</v>
          </cell>
          <cell r="F833" t="str">
            <v>Sonlight Broadcasting Systems</v>
          </cell>
          <cell r="G833" t="str">
            <v>$30.0 million</v>
          </cell>
        </row>
        <row r="834">
          <cell r="B834" t="str">
            <v>WBUY-TV</v>
          </cell>
          <cell r="C834" t="str">
            <v>Trinity</v>
          </cell>
          <cell r="D834" t="str">
            <v>Holly Srings, MS (Memphis)</v>
          </cell>
          <cell r="E834" t="str">
            <v>All American TV</v>
          </cell>
          <cell r="F834" t="str">
            <v>Sonlight Broadcasting Systems</v>
          </cell>
          <cell r="G834" t="str">
            <v>$30.0 million</v>
          </cell>
        </row>
        <row r="835">
          <cell r="B835" t="str">
            <v>WELF-TV</v>
          </cell>
          <cell r="C835" t="str">
            <v>Trinity</v>
          </cell>
          <cell r="D835" t="str">
            <v>Dalton, GA (Chattanooga)</v>
          </cell>
          <cell r="E835" t="str">
            <v>All American TV</v>
          </cell>
          <cell r="F835" t="str">
            <v>Sonlight Broadcasting Systems</v>
          </cell>
          <cell r="G835" t="str">
            <v>$30.0 million</v>
          </cell>
        </row>
        <row r="836">
          <cell r="B836" t="str">
            <v>WPGD-TV</v>
          </cell>
          <cell r="C836" t="str">
            <v>Trinity</v>
          </cell>
          <cell r="D836" t="str">
            <v>Hendersonville (Nashville)</v>
          </cell>
          <cell r="E836" t="str">
            <v>All American TV</v>
          </cell>
          <cell r="F836" t="str">
            <v>Sonlight Broadcasting Systems</v>
          </cell>
          <cell r="G836" t="str">
            <v>$30.0 million</v>
          </cell>
        </row>
        <row r="838">
          <cell r="A838">
            <v>35534</v>
          </cell>
          <cell r="B838" t="str">
            <v>WWAY-TV</v>
          </cell>
          <cell r="C838" t="str">
            <v>ABC</v>
          </cell>
          <cell r="D838" t="str">
            <v>Wilmington, NC</v>
          </cell>
          <cell r="E838" t="str">
            <v>Kelso Investment Associates V LP</v>
          </cell>
          <cell r="F838" t="str">
            <v>Mario Baeza, Englewood, NJ</v>
          </cell>
          <cell r="G838" t="str">
            <v>$9.6 million</v>
          </cell>
        </row>
        <row r="840">
          <cell r="A840">
            <v>35534</v>
          </cell>
          <cell r="B840" t="str">
            <v>WJXX-TV</v>
          </cell>
          <cell r="C840" t="str">
            <v>ABC</v>
          </cell>
          <cell r="D840" t="str">
            <v>Orange Park (Jacksonville, FL)</v>
          </cell>
          <cell r="E840" t="str">
            <v>Allbritton Communications</v>
          </cell>
          <cell r="F840" t="str">
            <v>WPR LP</v>
          </cell>
          <cell r="G840" t="str">
            <v>$5.0 million</v>
          </cell>
        </row>
        <row r="843">
          <cell r="A843" t="str">
            <v>Television Transactions — First-Quarter 1997</v>
          </cell>
        </row>
        <row r="844">
          <cell r="A844" t="str">
            <v>Date Transaction</v>
          </cell>
          <cell r="D844" t="str">
            <v>Designated</v>
          </cell>
          <cell r="G844" t="str">
            <v>Price</v>
          </cell>
        </row>
        <row r="845">
          <cell r="A845" t="str">
            <v xml:space="preserve"> Announced</v>
          </cell>
          <cell r="B845" t="str">
            <v>Property</v>
          </cell>
          <cell r="C845" t="str">
            <v>Affiliation</v>
          </cell>
          <cell r="D845" t="str">
            <v>Marketing Area</v>
          </cell>
          <cell r="E845" t="str">
            <v>Purchaser</v>
          </cell>
          <cell r="F845" t="str">
            <v>Seller</v>
          </cell>
          <cell r="G845" t="str">
            <v xml:space="preserve"> (at Announcement of Deal)</v>
          </cell>
        </row>
        <row r="847">
          <cell r="A847">
            <v>35520</v>
          </cell>
          <cell r="B847" t="str">
            <v>KTVH-TV</v>
          </cell>
          <cell r="C847" t="str">
            <v>NBC</v>
          </cell>
          <cell r="D847" t="str">
            <v>Helena, Montana</v>
          </cell>
          <cell r="E847" t="str">
            <v>Sunbelt Communications</v>
          </cell>
          <cell r="F847" t="str">
            <v>Big Sky Broadcasting, LP</v>
          </cell>
          <cell r="G847" t="str">
            <v>$3.45 million</v>
          </cell>
        </row>
        <row r="849">
          <cell r="A849">
            <v>35515</v>
          </cell>
          <cell r="B849" t="str">
            <v>KITV-TV</v>
          </cell>
          <cell r="C849" t="str">
            <v>ABC</v>
          </cell>
          <cell r="D849" t="str">
            <v>Honolulu</v>
          </cell>
          <cell r="E849" t="str">
            <v>Merging with Hearst Television Group (Hearst with 83%)</v>
          </cell>
          <cell r="F849" t="str">
            <v>Argyle Television Shareholders will own 17%</v>
          </cell>
          <cell r="G849" t="str">
            <v>Approximately $525 million</v>
          </cell>
        </row>
        <row r="850">
          <cell r="B850" t="str">
            <v>KMAU-TV</v>
          </cell>
          <cell r="C850" t="str">
            <v>SAT</v>
          </cell>
          <cell r="D850" t="str">
            <v>Honolulu</v>
          </cell>
          <cell r="E850" t="str">
            <v>Merging with Hearst Television Group (Hearst with 83%)</v>
          </cell>
          <cell r="F850" t="str">
            <v>Argyle Television Shareholders will own 17%</v>
          </cell>
          <cell r="G850" t="str">
            <v>Approximately $525 million</v>
          </cell>
        </row>
        <row r="851">
          <cell r="B851" t="str">
            <v>KHVO-TV</v>
          </cell>
          <cell r="C851" t="str">
            <v>SAT</v>
          </cell>
          <cell r="D851" t="str">
            <v>Honolulu</v>
          </cell>
          <cell r="E851" t="str">
            <v>Merging with Hearst Television Group (Hearst with 83%)</v>
          </cell>
          <cell r="F851" t="str">
            <v>Argyle Television Shareholders will own 17%</v>
          </cell>
          <cell r="G851" t="str">
            <v>Approximately $525 million</v>
          </cell>
        </row>
        <row r="852">
          <cell r="B852" t="str">
            <v>WAPT-TV</v>
          </cell>
          <cell r="C852" t="str">
            <v>ABC</v>
          </cell>
          <cell r="D852" t="str">
            <v>Jackson, MS</v>
          </cell>
          <cell r="E852" t="str">
            <v>Merging with Hearst Television Group (Hearst with 83%)</v>
          </cell>
          <cell r="F852" t="str">
            <v>Argyle Television Shareholders will own 17%</v>
          </cell>
          <cell r="G852" t="str">
            <v>Approximately $525 million</v>
          </cell>
        </row>
        <row r="853">
          <cell r="B853" t="str">
            <v>WNAC-TV</v>
          </cell>
          <cell r="C853" t="str">
            <v>FOX</v>
          </cell>
          <cell r="D853" t="str">
            <v>Providence</v>
          </cell>
          <cell r="E853" t="str">
            <v>Merging with Hearst Television Group (Hearst with 83%)</v>
          </cell>
          <cell r="F853" t="str">
            <v>Argyle Television Shareholders will own 17%</v>
          </cell>
          <cell r="G853" t="str">
            <v>Approximately $525 million</v>
          </cell>
        </row>
        <row r="854">
          <cell r="B854" t="str">
            <v>KHBS-TV</v>
          </cell>
          <cell r="C854" t="str">
            <v>ABC</v>
          </cell>
          <cell r="D854" t="str">
            <v>Fort Smith, AK</v>
          </cell>
          <cell r="E854" t="str">
            <v>Merging with Hearst Television Group (Hearst with 83%)</v>
          </cell>
          <cell r="F854" t="str">
            <v>Argyle Television Shareholders will own 17%</v>
          </cell>
          <cell r="G854" t="str">
            <v>Approximately $525 million</v>
          </cell>
        </row>
        <row r="855">
          <cell r="B855" t="str">
            <v>KHOG-TV</v>
          </cell>
          <cell r="C855" t="str">
            <v>SAT</v>
          </cell>
          <cell r="D855" t="str">
            <v>Fayetteville, AK (Ft. Smith)</v>
          </cell>
          <cell r="E855" t="str">
            <v>Merging with Hearst Television Group (Hearst with 83%)</v>
          </cell>
          <cell r="F855" t="str">
            <v>Argyle Television Shareholders will own 17%</v>
          </cell>
          <cell r="G855" t="str">
            <v>Approximately $525 million</v>
          </cell>
        </row>
        <row r="856">
          <cell r="B856" t="str">
            <v>WLWT-TV</v>
          </cell>
          <cell r="C856" t="str">
            <v>NBC</v>
          </cell>
          <cell r="D856" t="str">
            <v>Cincinnati</v>
          </cell>
          <cell r="E856" t="str">
            <v>Merging with Hearst Television Group (Hearst with 83%)</v>
          </cell>
          <cell r="F856" t="str">
            <v>Argyle Television Shareholders will own 17%</v>
          </cell>
          <cell r="G856" t="str">
            <v>Approximately $525 million</v>
          </cell>
        </row>
        <row r="857">
          <cell r="B857" t="str">
            <v>KOCO-TV</v>
          </cell>
          <cell r="C857" t="str">
            <v>ABC</v>
          </cell>
          <cell r="D857" t="str">
            <v>Oklahoma City</v>
          </cell>
          <cell r="E857" t="str">
            <v>Merging with Hearst Television Group (Hearst with 83%)</v>
          </cell>
          <cell r="F857" t="str">
            <v>Argyle Television Shareholders will own 17%</v>
          </cell>
          <cell r="G857" t="str">
            <v>Approximately $525 million</v>
          </cell>
        </row>
        <row r="859">
          <cell r="A859">
            <v>35515</v>
          </cell>
          <cell r="B859" t="str">
            <v>WPBF-TV</v>
          </cell>
          <cell r="C859" t="str">
            <v>ABC</v>
          </cell>
          <cell r="D859" t="str">
            <v>West Palm Beach</v>
          </cell>
          <cell r="E859" t="str">
            <v>Hearst Corp.</v>
          </cell>
          <cell r="F859" t="str">
            <v>Paxson Communications</v>
          </cell>
          <cell r="G859" t="str">
            <v>$85 million</v>
          </cell>
        </row>
        <row r="861">
          <cell r="A861">
            <v>35513</v>
          </cell>
          <cell r="B861" t="str">
            <v>KRMT-TV</v>
          </cell>
          <cell r="C861" t="str">
            <v>IND</v>
          </cell>
          <cell r="D861" t="str">
            <v>Denver</v>
          </cell>
          <cell r="E861" t="str">
            <v>Community Television Educators</v>
          </cell>
          <cell r="F861" t="str">
            <v>Family Bible Chapel</v>
          </cell>
          <cell r="G861" t="str">
            <v>$1.95 million</v>
          </cell>
        </row>
        <row r="863">
          <cell r="A863">
            <v>35513</v>
          </cell>
          <cell r="B863" t="str">
            <v>WDHS-TV</v>
          </cell>
          <cell r="C863" t="str">
            <v>IND</v>
          </cell>
          <cell r="D863" t="str">
            <v>Iron Mountain (Marquette, Mich)</v>
          </cell>
          <cell r="E863" t="str">
            <v>MICI Inc.</v>
          </cell>
          <cell r="F863" t="str">
            <v>W. Russell Withers</v>
          </cell>
          <cell r="G863" t="str">
            <v>$2 million</v>
          </cell>
        </row>
        <row r="865">
          <cell r="A865">
            <v>35513</v>
          </cell>
          <cell r="B865" t="str">
            <v>WXXV-TV</v>
          </cell>
          <cell r="C865" t="str">
            <v>Fox</v>
          </cell>
          <cell r="D865" t="str">
            <v>Gulfport (Biloxi), Miss.</v>
          </cell>
          <cell r="E865" t="str">
            <v>Morris Newspaper Corp.</v>
          </cell>
          <cell r="F865" t="str">
            <v>Prime Cities Broadcasters</v>
          </cell>
          <cell r="G865" t="str">
            <v>$17.5 million</v>
          </cell>
        </row>
        <row r="867">
          <cell r="A867">
            <v>35513</v>
          </cell>
          <cell r="B867" t="str">
            <v>KWBP-TV</v>
          </cell>
          <cell r="C867" t="str">
            <v>WB</v>
          </cell>
          <cell r="D867" t="str">
            <v>Salem/Portland, OR</v>
          </cell>
          <cell r="E867" t="str">
            <v xml:space="preserve">Acme Television Holdings </v>
          </cell>
          <cell r="F867" t="str">
            <v>Peregrine Communications, Ltd.</v>
          </cell>
          <cell r="G867" t="str">
            <v>$17.6 million</v>
          </cell>
        </row>
        <row r="869">
          <cell r="A869">
            <v>35513</v>
          </cell>
          <cell r="B869" t="str">
            <v>KAAL-TV</v>
          </cell>
          <cell r="C869" t="str">
            <v>ABC</v>
          </cell>
          <cell r="D869" t="str">
            <v>Austin, MN</v>
          </cell>
          <cell r="E869" t="str">
            <v>Grapevine Communications</v>
          </cell>
          <cell r="F869" t="str">
            <v>Eastern Broadcasting Co.</v>
          </cell>
          <cell r="G869" t="str">
            <v>$40 million</v>
          </cell>
        </row>
        <row r="870">
          <cell r="B870" t="str">
            <v>KODE-TV</v>
          </cell>
          <cell r="C870" t="str">
            <v>ABC</v>
          </cell>
          <cell r="D870" t="str">
            <v>Joplin, MO</v>
          </cell>
          <cell r="E870" t="str">
            <v>Grapevine Communications</v>
          </cell>
          <cell r="F870" t="str">
            <v>Eastern Broadcasting Co.</v>
          </cell>
          <cell r="G870" t="str">
            <v>$40 million</v>
          </cell>
        </row>
        <row r="871">
          <cell r="B871" t="str">
            <v>KTWO-TV</v>
          </cell>
          <cell r="C871" t="str">
            <v>NBC</v>
          </cell>
          <cell r="D871" t="str">
            <v>Casper, WY</v>
          </cell>
          <cell r="E871" t="str">
            <v>Grapevine Communications</v>
          </cell>
          <cell r="F871" t="str">
            <v>Eastern Broadcasting Co.</v>
          </cell>
          <cell r="G871" t="str">
            <v>$40 million</v>
          </cell>
        </row>
        <row r="872">
          <cell r="B872" t="str">
            <v>KKTU-TV</v>
          </cell>
          <cell r="C872" t="str">
            <v>SAT</v>
          </cell>
          <cell r="D872" t="str">
            <v>Cheyenne, WY</v>
          </cell>
          <cell r="E872" t="str">
            <v>Grapevine Communications</v>
          </cell>
          <cell r="F872" t="str">
            <v>Eastern Broadcasting Co.</v>
          </cell>
          <cell r="G872" t="str">
            <v>$40 million</v>
          </cell>
        </row>
        <row r="874">
          <cell r="A874">
            <v>35513</v>
          </cell>
          <cell r="B874" t="str">
            <v>KTSM-TV</v>
          </cell>
          <cell r="C874" t="str">
            <v>NBC</v>
          </cell>
          <cell r="D874" t="str">
            <v>El Paso</v>
          </cell>
          <cell r="E874" t="str">
            <v>Communications Corp. of America</v>
          </cell>
          <cell r="F874" t="str">
            <v>Glyn and Karl Wyler</v>
          </cell>
          <cell r="G874" t="str">
            <v>$30.5 million</v>
          </cell>
        </row>
        <row r="875">
          <cell r="B875" t="str">
            <v>KTSM-AM/FM</v>
          </cell>
          <cell r="D875" t="str">
            <v>El Paso</v>
          </cell>
          <cell r="E875" t="str">
            <v>Communications Corp. of America</v>
          </cell>
          <cell r="F875" t="str">
            <v>Glyn and Karl Wyler</v>
          </cell>
          <cell r="G875" t="str">
            <v>$30.5 million</v>
          </cell>
        </row>
        <row r="877">
          <cell r="A877" t="str">
            <v>Television Transactions — First-Quarter 1997</v>
          </cell>
        </row>
        <row r="878">
          <cell r="A878" t="str">
            <v>Date Transaction</v>
          </cell>
          <cell r="D878" t="str">
            <v>Designated</v>
          </cell>
          <cell r="G878" t="str">
            <v>Price</v>
          </cell>
        </row>
        <row r="879">
          <cell r="A879" t="str">
            <v xml:space="preserve"> Announced</v>
          </cell>
          <cell r="B879" t="str">
            <v>Property</v>
          </cell>
          <cell r="C879" t="str">
            <v>Affiliation</v>
          </cell>
          <cell r="D879" t="str">
            <v>Marketing Area</v>
          </cell>
          <cell r="E879" t="str">
            <v>Purchaser</v>
          </cell>
          <cell r="F879" t="str">
            <v>Seller</v>
          </cell>
          <cell r="G879" t="str">
            <v xml:space="preserve"> (at Announcement of Deal)</v>
          </cell>
        </row>
        <row r="881">
          <cell r="A881">
            <v>35506</v>
          </cell>
          <cell r="B881" t="str">
            <v>WUTR-TV</v>
          </cell>
          <cell r="C881" t="str">
            <v>ABC</v>
          </cell>
          <cell r="D881" t="str">
            <v>Utica, NY</v>
          </cell>
          <cell r="E881" t="str">
            <v>Utica Television Partners (Ackerley operate as LMA)</v>
          </cell>
          <cell r="F881" t="str">
            <v>Media General Inc.</v>
          </cell>
          <cell r="G881" t="str">
            <v>$7.75 million</v>
          </cell>
        </row>
        <row r="883">
          <cell r="A883">
            <v>35499</v>
          </cell>
          <cell r="B883" t="str">
            <v>WRMY-TV</v>
          </cell>
          <cell r="C883" t="str">
            <v>IND</v>
          </cell>
          <cell r="D883" t="str">
            <v>Rocky Mountain/Raleigh/Durham, N.C.</v>
          </cell>
          <cell r="E883" t="str">
            <v>DP Media Inc.</v>
          </cell>
          <cell r="F883" t="str">
            <v>Roberts Broadcasting</v>
          </cell>
          <cell r="G883" t="str">
            <v>$4.15 million</v>
          </cell>
        </row>
        <row r="885">
          <cell r="A885" t="str">
            <v>February 24, 1997</v>
          </cell>
          <cell r="B885" t="str">
            <v>WITN-TV</v>
          </cell>
          <cell r="C885" t="str">
            <v>NBC</v>
          </cell>
          <cell r="D885" t="str">
            <v>Washington/Greenville, NC</v>
          </cell>
          <cell r="E885" t="str">
            <v>Gray Communications</v>
          </cell>
          <cell r="F885" t="str">
            <v>Raycom Media</v>
          </cell>
          <cell r="G885" t="str">
            <v>$39.4 million</v>
          </cell>
        </row>
        <row r="887">
          <cell r="A887" t="str">
            <v>February 20, 1997</v>
          </cell>
          <cell r="B887" t="str">
            <v>KSTW-TV</v>
          </cell>
          <cell r="C887" t="str">
            <v>CBS to UPN</v>
          </cell>
          <cell r="D887" t="str">
            <v>Seattle</v>
          </cell>
          <cell r="E887" t="str">
            <v>Viacom</v>
          </cell>
          <cell r="F887" t="str">
            <v>Cox Communications</v>
          </cell>
          <cell r="G887" t="str">
            <v>Swap plus $50 million</v>
          </cell>
        </row>
        <row r="888">
          <cell r="B888" t="str">
            <v>KIRO-TV</v>
          </cell>
          <cell r="C888" t="str">
            <v>UPN to CBS</v>
          </cell>
          <cell r="D888" t="str">
            <v>Seattle</v>
          </cell>
          <cell r="E888" t="str">
            <v>Cox Communications</v>
          </cell>
          <cell r="F888" t="str">
            <v>A.H. Belo</v>
          </cell>
          <cell r="G888" t="str">
            <v>Swap</v>
          </cell>
        </row>
        <row r="889">
          <cell r="B889" t="str">
            <v>KMOV-TV</v>
          </cell>
          <cell r="C889" t="str">
            <v>CBS</v>
          </cell>
          <cell r="D889" t="str">
            <v>St. Louis</v>
          </cell>
          <cell r="E889" t="str">
            <v>A.H. Belo</v>
          </cell>
          <cell r="F889" t="str">
            <v xml:space="preserve">Viacom </v>
          </cell>
          <cell r="G889" t="str">
            <v>Swap</v>
          </cell>
        </row>
        <row r="891">
          <cell r="A891" t="str">
            <v>February 20, 1997</v>
          </cell>
          <cell r="B891" t="str">
            <v>WXTX-TV</v>
          </cell>
          <cell r="C891" t="str">
            <v>UPN</v>
          </cell>
          <cell r="D891" t="str">
            <v>West Palm Beach</v>
          </cell>
          <cell r="E891" t="str">
            <v>Viacom</v>
          </cell>
          <cell r="F891" t="str">
            <v>Whitehead Media/Paxson Communications</v>
          </cell>
          <cell r="G891" t="str">
            <v>$34.3 million</v>
          </cell>
        </row>
        <row r="893">
          <cell r="A893" t="str">
            <v>February 17, 1997</v>
          </cell>
          <cell r="B893" t="str">
            <v>KINZ-TV</v>
          </cell>
          <cell r="C893" t="str">
            <v>Independent</v>
          </cell>
          <cell r="D893" t="str">
            <v>Arlington/Fort Worth, TX</v>
          </cell>
          <cell r="E893" t="str">
            <v>Paxson Communications</v>
          </cell>
          <cell r="F893" t="str">
            <v>United Broadcast Group</v>
          </cell>
          <cell r="G893" t="str">
            <v>$2.5 million for remaining 51% stake</v>
          </cell>
        </row>
        <row r="895">
          <cell r="A895" t="str">
            <v>February 10, 1997</v>
          </cell>
          <cell r="B895" t="str">
            <v>KNAZ-TV</v>
          </cell>
          <cell r="C895" t="str">
            <v>NBC</v>
          </cell>
          <cell r="D895" t="str">
            <v>Flagstaff/Phoenix</v>
          </cell>
          <cell r="E895" t="str">
            <v>Gannett</v>
          </cell>
          <cell r="F895" t="str">
            <v>Grand Canyon Television</v>
          </cell>
          <cell r="G895" t="str">
            <v>$6.25 million</v>
          </cell>
        </row>
        <row r="896">
          <cell r="B896" t="str">
            <v>KMOH-TV</v>
          </cell>
          <cell r="C896" t="str">
            <v>WB</v>
          </cell>
          <cell r="D896" t="str">
            <v>Kingman/Phoenix</v>
          </cell>
          <cell r="E896" t="str">
            <v>Gannett</v>
          </cell>
          <cell r="F896" t="str">
            <v>Grand Canyon Television</v>
          </cell>
        </row>
        <row r="898">
          <cell r="A898" t="str">
            <v>February 10, 1997</v>
          </cell>
          <cell r="B898" t="str">
            <v>WSWB-TV</v>
          </cell>
          <cell r="C898" t="str">
            <v>Unbuilt</v>
          </cell>
          <cell r="D898" t="str">
            <v>Scranton/Wilkes-Barre, PA</v>
          </cell>
          <cell r="E898" t="str">
            <v>Paxson Communications</v>
          </cell>
          <cell r="F898" t="str">
            <v>Ted Ehrhardt, Clarks Summit</v>
          </cell>
          <cell r="G898" t="str">
            <v>$6 million</v>
          </cell>
        </row>
        <row r="900">
          <cell r="A900" t="str">
            <v>January 31, 1997</v>
          </cell>
          <cell r="B900" t="str">
            <v>KUPN-TV</v>
          </cell>
          <cell r="C900" t="str">
            <v>UPN</v>
          </cell>
          <cell r="D900" t="str">
            <v>Las Vegas</v>
          </cell>
          <cell r="E900" t="str">
            <v>Sinclair Broadcast Group</v>
          </cell>
          <cell r="F900" t="str">
            <v>Las Vegas Channel 21 (Rich Communications)</v>
          </cell>
          <cell r="G900" t="str">
            <v>$87 million</v>
          </cell>
        </row>
        <row r="902">
          <cell r="A902" t="str">
            <v>January 24, 1997</v>
          </cell>
          <cell r="B902" t="str">
            <v>WHNS-TV</v>
          </cell>
          <cell r="C902" t="str">
            <v>Fox/UPN</v>
          </cell>
          <cell r="D902" t="str">
            <v>Greenville,SC/Spartanburg/(Ashville)</v>
          </cell>
          <cell r="E902" t="str">
            <v>Meredith Corporation</v>
          </cell>
          <cell r="F902" t="str">
            <v>First Media</v>
          </cell>
          <cell r="G902" t="str">
            <v>$435 million</v>
          </cell>
        </row>
        <row r="903">
          <cell r="B903" t="str">
            <v>KPDX-TV</v>
          </cell>
          <cell r="C903" t="str">
            <v>Fox</v>
          </cell>
          <cell r="D903" t="str">
            <v>Portland (Vancouver, WA)</v>
          </cell>
          <cell r="E903" t="str">
            <v>Meredith Corporation</v>
          </cell>
          <cell r="F903" t="str">
            <v>First Media</v>
          </cell>
          <cell r="G903" t="str">
            <v>$435 million</v>
          </cell>
        </row>
        <row r="904">
          <cell r="B904" t="str">
            <v>WCPX-TV</v>
          </cell>
          <cell r="C904" t="str">
            <v>CBS</v>
          </cell>
          <cell r="D904" t="str">
            <v>Orlando</v>
          </cell>
          <cell r="E904" t="str">
            <v>Meredith Corporation</v>
          </cell>
          <cell r="F904" t="str">
            <v>First Media</v>
          </cell>
          <cell r="G904" t="str">
            <v>$435 million</v>
          </cell>
        </row>
        <row r="906">
          <cell r="A906" t="str">
            <v>January 17, 1997</v>
          </cell>
          <cell r="B906" t="str">
            <v>KSTW-TV</v>
          </cell>
          <cell r="C906" t="str">
            <v>CBS</v>
          </cell>
          <cell r="D906" t="str">
            <v>Seattle</v>
          </cell>
          <cell r="E906" t="str">
            <v>Cox Communications</v>
          </cell>
          <cell r="F906" t="str">
            <v>Gaylord Broadcasting</v>
          </cell>
          <cell r="G906" t="str">
            <v>$180 million</v>
          </cell>
        </row>
        <row r="908">
          <cell r="A908" t="str">
            <v>January 13, 1997</v>
          </cell>
          <cell r="B908" t="str">
            <v>WTVR-TV</v>
          </cell>
          <cell r="C908" t="str">
            <v>CBS</v>
          </cell>
          <cell r="D908" t="str">
            <v>Richmond, VA</v>
          </cell>
          <cell r="E908" t="str">
            <v>Raycom Media</v>
          </cell>
          <cell r="F908" t="str">
            <v>Media General</v>
          </cell>
          <cell r="G908" t="str">
            <v>Value of $80 million</v>
          </cell>
        </row>
        <row r="909">
          <cell r="B909" t="str">
            <v>WSAV-TV</v>
          </cell>
          <cell r="C909" t="str">
            <v>NBC</v>
          </cell>
          <cell r="D909" t="str">
            <v>Savannah, GA</v>
          </cell>
          <cell r="E909" t="str">
            <v>Media General</v>
          </cell>
          <cell r="F909" t="str">
            <v>Raycom Media</v>
          </cell>
          <cell r="G909" t="str">
            <v>Value of $80 million</v>
          </cell>
        </row>
        <row r="910">
          <cell r="B910" t="str">
            <v>WJTV-TV</v>
          </cell>
          <cell r="C910" t="str">
            <v>CBS</v>
          </cell>
          <cell r="D910" t="str">
            <v>Jackson, MI</v>
          </cell>
          <cell r="E910" t="str">
            <v>Media General</v>
          </cell>
          <cell r="F910" t="str">
            <v>Raycom Media</v>
          </cell>
          <cell r="G910" t="str">
            <v>Value of $80 million</v>
          </cell>
        </row>
        <row r="911">
          <cell r="B911" t="str">
            <v>WHLT-TV</v>
          </cell>
          <cell r="C911" t="str">
            <v>CBS</v>
          </cell>
          <cell r="D911" t="str">
            <v>Hattiesburg, MS</v>
          </cell>
          <cell r="E911" t="str">
            <v>Media General</v>
          </cell>
          <cell r="F911" t="str">
            <v>Raycom Media</v>
          </cell>
          <cell r="G911" t="str">
            <v>Value of $80 million</v>
          </cell>
        </row>
        <row r="913">
          <cell r="A913" t="str">
            <v>January 6, 1997</v>
          </cell>
          <cell r="B913" t="str">
            <v>KYFC-TV</v>
          </cell>
          <cell r="C913" t="str">
            <v>Independent</v>
          </cell>
          <cell r="D913" t="str">
            <v>Kansas City, MO</v>
          </cell>
          <cell r="E913" t="str">
            <v>Paxson Communications</v>
          </cell>
          <cell r="F913" t="str">
            <v>Kansas City Youth for Christ</v>
          </cell>
          <cell r="G913" t="str">
            <v>$16.4 million</v>
          </cell>
        </row>
        <row r="915">
          <cell r="A915" t="str">
            <v>January 6, 1997</v>
          </cell>
          <cell r="B915" t="str">
            <v>KSHE-TV</v>
          </cell>
          <cell r="C915" t="str">
            <v>Independent</v>
          </cell>
          <cell r="D915" t="str">
            <v>Martinsburg, W. VA/Washington, D.C.</v>
          </cell>
          <cell r="E915" t="str">
            <v>DP Media Inc. (Devon Paxson)</v>
          </cell>
          <cell r="F915" t="str">
            <v>Paxson Communications</v>
          </cell>
          <cell r="G915" t="str">
            <v>$2.7 million</v>
          </cell>
        </row>
        <row r="919">
          <cell r="A919" t="str">
            <v>Television Transactions — Fourth-Quarter 1996</v>
          </cell>
        </row>
        <row r="920">
          <cell r="A920" t="str">
            <v>Date Transaction</v>
          </cell>
          <cell r="D920" t="str">
            <v>Designated</v>
          </cell>
          <cell r="G920" t="str">
            <v>Price</v>
          </cell>
        </row>
        <row r="921">
          <cell r="A921" t="str">
            <v xml:space="preserve"> Announced</v>
          </cell>
          <cell r="B921" t="str">
            <v>Property</v>
          </cell>
          <cell r="C921" t="str">
            <v>Affiliation</v>
          </cell>
          <cell r="D921" t="str">
            <v>Marketing Area</v>
          </cell>
          <cell r="E921" t="str">
            <v>Purchaser</v>
          </cell>
          <cell r="F921" t="str">
            <v>Seller</v>
          </cell>
          <cell r="G921" t="str">
            <v xml:space="preserve"> (at Announcement of Deal)</v>
          </cell>
        </row>
        <row r="922">
          <cell r="A922" t="str">
            <v>December 16, 1996</v>
          </cell>
          <cell r="B922" t="str">
            <v>WHKE-TV</v>
          </cell>
          <cell r="C922" t="str">
            <v>Independent</v>
          </cell>
          <cell r="D922" t="str">
            <v>Kenosha/Milwaukee</v>
          </cell>
          <cell r="E922" t="str">
            <v>Paxson Communications</v>
          </cell>
          <cell r="F922" t="str">
            <v>Christian Network, Inc.</v>
          </cell>
          <cell r="G922" t="str">
            <v>$6.1 million ($6.0 million debt; $0.1 million cash)</v>
          </cell>
        </row>
        <row r="924">
          <cell r="A924" t="str">
            <v>December 9, 1996</v>
          </cell>
          <cell r="B924" t="str">
            <v>WXON-TV</v>
          </cell>
          <cell r="C924" t="str">
            <v>WB</v>
          </cell>
          <cell r="D924" t="str">
            <v>Detroit</v>
          </cell>
          <cell r="E924" t="str">
            <v>Granite Broadcasting</v>
          </cell>
          <cell r="F924" t="str">
            <v>Johnson Broadcasting</v>
          </cell>
          <cell r="G924" t="str">
            <v>$175 million</v>
          </cell>
        </row>
        <row r="926">
          <cell r="A926" t="str">
            <v>December 2, 1996</v>
          </cell>
          <cell r="B926" t="str">
            <v>WVVI-TV</v>
          </cell>
          <cell r="C926" t="str">
            <v>Independent</v>
          </cell>
          <cell r="D926" t="str">
            <v>Manassas, VA/Washington</v>
          </cell>
          <cell r="E926" t="str">
            <v>Paxson Communications</v>
          </cell>
          <cell r="F926" t="str">
            <v>ValueVision International</v>
          </cell>
          <cell r="G926" t="str">
            <v>$30 million/ $40 million if must carry is upheld)</v>
          </cell>
        </row>
        <row r="928">
          <cell r="A928" t="str">
            <v>November 20, 1996</v>
          </cell>
          <cell r="B928" t="str">
            <v>WLWT-TV</v>
          </cell>
          <cell r="C928" t="str">
            <v>NBC</v>
          </cell>
          <cell r="D928" t="str">
            <v>Cincinnati</v>
          </cell>
          <cell r="E928" t="str">
            <v>Argyle Television</v>
          </cell>
          <cell r="F928" t="str">
            <v>Gannett</v>
          </cell>
          <cell r="G928" t="str">
            <v>Swap (Gannett receives $20 million in proceeds)</v>
          </cell>
        </row>
        <row r="929">
          <cell r="B929" t="str">
            <v>KOCO-TV</v>
          </cell>
          <cell r="C929" t="str">
            <v>ABC</v>
          </cell>
          <cell r="D929" t="str">
            <v>Oklahoma City</v>
          </cell>
          <cell r="E929" t="str">
            <v>Argyle Television</v>
          </cell>
          <cell r="F929" t="str">
            <v>Gannett</v>
          </cell>
          <cell r="G929" t="str">
            <v>Swap (Gannett receives $20 million in proceeds)</v>
          </cell>
        </row>
        <row r="930">
          <cell r="B930" t="str">
            <v>WZZM-TV</v>
          </cell>
          <cell r="C930" t="str">
            <v>NBC</v>
          </cell>
          <cell r="D930" t="str">
            <v>Grand Rapids</v>
          </cell>
          <cell r="E930" t="str">
            <v>Gannett</v>
          </cell>
          <cell r="F930" t="str">
            <v>Argyle Television</v>
          </cell>
          <cell r="G930" t="str">
            <v>Swap (Gannett receives $20 million in proceeds)</v>
          </cell>
        </row>
        <row r="931">
          <cell r="B931" t="str">
            <v>WGRZ-TV</v>
          </cell>
          <cell r="C931" t="str">
            <v>ABC</v>
          </cell>
          <cell r="D931" t="str">
            <v>Buffalo</v>
          </cell>
          <cell r="E931" t="str">
            <v>Gannett</v>
          </cell>
          <cell r="F931" t="str">
            <v>Argyle Television</v>
          </cell>
          <cell r="G931" t="str">
            <v>Swap (Gannett receives $20 million in proceeds)</v>
          </cell>
        </row>
        <row r="933">
          <cell r="A933" t="str">
            <v>November 11, 1996</v>
          </cell>
          <cell r="B933" t="str">
            <v>KSBW-TV</v>
          </cell>
          <cell r="C933" t="str">
            <v>NBC</v>
          </cell>
          <cell r="D933" t="str">
            <v>Monterey-Salinas</v>
          </cell>
          <cell r="E933" t="str">
            <v>Hicks, Muse, Tate &amp; Furst</v>
          </cell>
          <cell r="F933" t="str">
            <v>Smith Broadcasting Partners LP</v>
          </cell>
          <cell r="G933" t="str">
            <v>$160 million</v>
          </cell>
        </row>
        <row r="934">
          <cell r="B934" t="str">
            <v>WEYI-TV</v>
          </cell>
          <cell r="C934" t="str">
            <v>NBC</v>
          </cell>
          <cell r="D934" t="str">
            <v>Flint/(Saginaw)/Bay City</v>
          </cell>
          <cell r="E934" t="str">
            <v>Hicks, Muse, Tate &amp; Furst</v>
          </cell>
          <cell r="F934" t="str">
            <v>Smith Broadcasting Partners LP</v>
          </cell>
          <cell r="G934" t="str">
            <v>$160 million</v>
          </cell>
        </row>
        <row r="935">
          <cell r="B935" t="str">
            <v>WROC-TV</v>
          </cell>
          <cell r="C935" t="str">
            <v>CBS</v>
          </cell>
          <cell r="D935" t="str">
            <v>Rochester, NY</v>
          </cell>
          <cell r="E935" t="str">
            <v>Hicks, Muse, Tate &amp; Furst</v>
          </cell>
          <cell r="F935" t="str">
            <v>Smith Broadcasting Partners LP</v>
          </cell>
          <cell r="G935" t="str">
            <v>$160 million</v>
          </cell>
        </row>
        <row r="937">
          <cell r="A937" t="str">
            <v>November 4, 1996</v>
          </cell>
          <cell r="B937" t="str">
            <v>WPGX-TV</v>
          </cell>
          <cell r="C937" t="str">
            <v>Fox</v>
          </cell>
          <cell r="D937" t="str">
            <v>Panama City, FL</v>
          </cell>
          <cell r="E937" t="str">
            <v>Wicks Broadcast Group</v>
          </cell>
          <cell r="F937" t="str">
            <v>Ashling Broadcast Group</v>
          </cell>
          <cell r="G937" t="str">
            <v>$6.75 million</v>
          </cell>
        </row>
        <row r="939">
          <cell r="A939" t="str">
            <v>November 4, 1996</v>
          </cell>
          <cell r="B939" t="str">
            <v>KJCB-TV</v>
          </cell>
          <cell r="C939" t="str">
            <v>Independent</v>
          </cell>
          <cell r="D939" t="str">
            <v>Norfolk, VA</v>
          </cell>
          <cell r="E939" t="str">
            <v>Lockwood Broadcasting</v>
          </cell>
          <cell r="F939" t="str">
            <v>Tidewater Broadcasting</v>
          </cell>
          <cell r="G939" t="str">
            <v>$6.75 million</v>
          </cell>
        </row>
        <row r="941">
          <cell r="A941" t="str">
            <v>November 4, 1996</v>
          </cell>
          <cell r="B941" t="str">
            <v>KCSO-TV</v>
          </cell>
          <cell r="C941" t="str">
            <v>Univision</v>
          </cell>
          <cell r="D941" t="str">
            <v>Modesto/Sacramento, CA</v>
          </cell>
          <cell r="E941" t="str">
            <v>Univision Communications</v>
          </cell>
          <cell r="F941" t="str">
            <v>Sainte Ltd.</v>
          </cell>
          <cell r="G941" t="str">
            <v>$40 million</v>
          </cell>
        </row>
        <row r="943">
          <cell r="A943" t="str">
            <v>November 4, 1996</v>
          </cell>
          <cell r="B943" t="str">
            <v>KFWU-TV</v>
          </cell>
          <cell r="C943" t="str">
            <v>ABC</v>
          </cell>
          <cell r="D943" t="str">
            <v>Fort Bragg</v>
          </cell>
          <cell r="E943" t="str">
            <v>Pappas Telecasting</v>
          </cell>
          <cell r="F943" t="str">
            <v>Sainte Ltd.</v>
          </cell>
          <cell r="G943" t="str">
            <v>$1.75 million</v>
          </cell>
        </row>
        <row r="945">
          <cell r="A945" t="str">
            <v>October 28, 1996</v>
          </cell>
          <cell r="B945" t="str">
            <v>WIIB-TV</v>
          </cell>
          <cell r="C945" t="str">
            <v>Infomall TV Network</v>
          </cell>
          <cell r="D945" t="str">
            <v>Bloomington/Indianapolis</v>
          </cell>
          <cell r="E945" t="str">
            <v>Dr. David McCarus</v>
          </cell>
          <cell r="F945" t="str">
            <v>Sinclair Broadcast</v>
          </cell>
          <cell r="G945" t="str">
            <v>$.2 million</v>
          </cell>
        </row>
        <row r="947">
          <cell r="A947" t="str">
            <v>October 28, 1996</v>
          </cell>
          <cell r="B947" t="str">
            <v>WNDS-TV</v>
          </cell>
          <cell r="C947" t="str">
            <v>Independent</v>
          </cell>
          <cell r="D947" t="str">
            <v>Derry, NH/Boston, MA</v>
          </cell>
          <cell r="E947" t="str">
            <v>Ramcast Corp.</v>
          </cell>
          <cell r="F947" t="str">
            <v>CTV of Derry Inc.</v>
          </cell>
          <cell r="G947" t="str">
            <v>$18.0 million</v>
          </cell>
        </row>
        <row r="949">
          <cell r="A949" t="str">
            <v>October 14, 1996</v>
          </cell>
          <cell r="B949" t="str">
            <v>WTAB-TV</v>
          </cell>
          <cell r="C949" t="str">
            <v>CBS</v>
          </cell>
          <cell r="D949" t="str">
            <v>Abilene, TX</v>
          </cell>
          <cell r="E949" t="str">
            <v>ShootingStar, Inc.</v>
          </cell>
          <cell r="F949" t="str">
            <v>Shamrock Holdings</v>
          </cell>
          <cell r="G949" t="str">
            <v>$8.0 million</v>
          </cell>
        </row>
        <row r="951">
          <cell r="A951" t="str">
            <v>October 14, 1996</v>
          </cell>
          <cell r="B951" t="str">
            <v>WKZX-TV</v>
          </cell>
          <cell r="C951" t="str">
            <v>WB</v>
          </cell>
          <cell r="D951" t="str">
            <v>Cookeville, Nashville</v>
          </cell>
          <cell r="E951" t="str">
            <v>Michael V. and Steven Roberts</v>
          </cell>
          <cell r="F951" t="str">
            <v>InaVision</v>
          </cell>
          <cell r="G951" t="str">
            <v>$1.2 million</v>
          </cell>
        </row>
        <row r="953">
          <cell r="A953" t="str">
            <v>October 7, 1996</v>
          </cell>
          <cell r="B953" t="str">
            <v>WFXG-TV</v>
          </cell>
          <cell r="C953" t="str">
            <v>Fox</v>
          </cell>
          <cell r="D953" t="str">
            <v>Augusta, GA</v>
          </cell>
          <cell r="E953" t="str">
            <v>Galleria Broadcast Group</v>
          </cell>
          <cell r="F953" t="str">
            <v>John Pezold</v>
          </cell>
          <cell r="G953" t="str">
            <v>$40.1 million</v>
          </cell>
        </row>
        <row r="954">
          <cell r="B954" t="str">
            <v>WXTX-TV</v>
          </cell>
          <cell r="C954" t="str">
            <v>Fox</v>
          </cell>
          <cell r="D954" t="str">
            <v>Columbus, GA</v>
          </cell>
          <cell r="E954" t="str">
            <v>Galleria Broadcast Group</v>
          </cell>
          <cell r="F954" t="str">
            <v>John Pezold</v>
          </cell>
          <cell r="G954" t="str">
            <v>$40.1 million</v>
          </cell>
        </row>
        <row r="957">
          <cell r="A957" t="str">
            <v>Television Transactions — Third-Quarter 1996</v>
          </cell>
        </row>
        <row r="958">
          <cell r="A958" t="str">
            <v>Date Transaction</v>
          </cell>
          <cell r="D958" t="str">
            <v>Designated</v>
          </cell>
          <cell r="G958" t="str">
            <v>Price</v>
          </cell>
        </row>
        <row r="959">
          <cell r="A959" t="str">
            <v xml:space="preserve"> Announced</v>
          </cell>
          <cell r="B959" t="str">
            <v>Property</v>
          </cell>
          <cell r="C959" t="str">
            <v>Affiliation</v>
          </cell>
          <cell r="D959" t="str">
            <v>Marketing Area</v>
          </cell>
          <cell r="E959" t="str">
            <v>Purchaser</v>
          </cell>
          <cell r="F959" t="str">
            <v>Seller</v>
          </cell>
          <cell r="G959" t="str">
            <v xml:space="preserve"> (at Announcement of Deal)</v>
          </cell>
        </row>
        <row r="960">
          <cell r="A960" t="str">
            <v>September 30, 1996</v>
          </cell>
          <cell r="B960" t="str">
            <v>KTBY-TV</v>
          </cell>
          <cell r="C960" t="str">
            <v>Fox</v>
          </cell>
          <cell r="D960" t="str">
            <v>Anchorage</v>
          </cell>
          <cell r="E960" t="str">
            <v>Grapevine Communications</v>
          </cell>
          <cell r="F960" t="str">
            <v>Ronald Bradley</v>
          </cell>
          <cell r="G960" t="str">
            <v>$8.5 million</v>
          </cell>
        </row>
        <row r="962">
          <cell r="A962" t="str">
            <v>September 30, 1996</v>
          </cell>
          <cell r="B962" t="str">
            <v>KING-TV</v>
          </cell>
          <cell r="C962" t="str">
            <v>NBC</v>
          </cell>
          <cell r="D962" t="str">
            <v>Seattle</v>
          </cell>
          <cell r="E962" t="str">
            <v>A.H. Belo</v>
          </cell>
          <cell r="F962" t="str">
            <v>Providence Journal</v>
          </cell>
          <cell r="G962" t="str">
            <v>$1.5 billion</v>
          </cell>
        </row>
        <row r="963">
          <cell r="B963" t="str">
            <v>KGW-TV</v>
          </cell>
          <cell r="C963" t="str">
            <v>NBC</v>
          </cell>
          <cell r="D963" t="str">
            <v>Portland,OR</v>
          </cell>
          <cell r="E963" t="str">
            <v>A.H. Belo</v>
          </cell>
          <cell r="F963" t="str">
            <v>Providence Journal</v>
          </cell>
          <cell r="G963" t="str">
            <v>$1.5 billion</v>
          </cell>
        </row>
        <row r="964">
          <cell r="B964" t="str">
            <v>WCNC-TV</v>
          </cell>
          <cell r="C964" t="str">
            <v>NBC</v>
          </cell>
          <cell r="D964" t="str">
            <v>Charlotte,NC</v>
          </cell>
          <cell r="E964" t="str">
            <v>A.H. Belo</v>
          </cell>
          <cell r="F964" t="str">
            <v>Providence Journal</v>
          </cell>
          <cell r="G964" t="str">
            <v>$1.5 billion</v>
          </cell>
        </row>
        <row r="965">
          <cell r="B965" t="str">
            <v>WHAS-TV</v>
          </cell>
          <cell r="C965" t="str">
            <v>ABC</v>
          </cell>
          <cell r="D965" t="str">
            <v>Louisville</v>
          </cell>
          <cell r="E965" t="str">
            <v>A.H. Belo</v>
          </cell>
          <cell r="F965" t="str">
            <v>Providence Journal</v>
          </cell>
          <cell r="G965" t="str">
            <v>$1.5 billion</v>
          </cell>
        </row>
        <row r="966">
          <cell r="B966" t="str">
            <v>KASA-TV</v>
          </cell>
          <cell r="C966" t="str">
            <v>FOX</v>
          </cell>
          <cell r="D966" t="str">
            <v>Albuquerque</v>
          </cell>
          <cell r="E966" t="str">
            <v>A.H. Belo</v>
          </cell>
          <cell r="F966" t="str">
            <v>Providence Journal</v>
          </cell>
          <cell r="G966" t="str">
            <v>$1.5 billion</v>
          </cell>
        </row>
        <row r="967">
          <cell r="B967" t="str">
            <v>KHNL-TV</v>
          </cell>
          <cell r="C967" t="str">
            <v>NBC</v>
          </cell>
          <cell r="D967" t="str">
            <v>Honolulu, HI</v>
          </cell>
          <cell r="E967" t="str">
            <v>A.H. Belo</v>
          </cell>
          <cell r="F967" t="str">
            <v>Providence Journal</v>
          </cell>
          <cell r="G967" t="str">
            <v>$1.5 billion</v>
          </cell>
        </row>
        <row r="968">
          <cell r="B968" t="str">
            <v>KHBC-TV</v>
          </cell>
          <cell r="C968" t="str">
            <v>SAT</v>
          </cell>
          <cell r="D968" t="str">
            <v>Hilo, HI</v>
          </cell>
          <cell r="E968" t="str">
            <v>A.H. Belo</v>
          </cell>
          <cell r="F968" t="str">
            <v>Providence Journal</v>
          </cell>
          <cell r="G968" t="str">
            <v>$1.5 billion</v>
          </cell>
        </row>
        <row r="969">
          <cell r="B969" t="str">
            <v>KOGG-TV</v>
          </cell>
          <cell r="C969" t="str">
            <v>SAT</v>
          </cell>
          <cell r="D969" t="str">
            <v>Wailuka, HI</v>
          </cell>
          <cell r="E969" t="str">
            <v>A.H. Belo</v>
          </cell>
          <cell r="F969" t="str">
            <v>Providence Journal</v>
          </cell>
          <cell r="G969" t="str">
            <v>$1.5 billion</v>
          </cell>
        </row>
        <row r="970">
          <cell r="B970" t="str">
            <v>KMSB-TV</v>
          </cell>
          <cell r="C970" t="str">
            <v>FOX</v>
          </cell>
          <cell r="D970" t="str">
            <v>Tuscon</v>
          </cell>
          <cell r="E970" t="str">
            <v>A.H. Belo</v>
          </cell>
          <cell r="F970" t="str">
            <v>Providence Journal</v>
          </cell>
          <cell r="G970" t="str">
            <v>$1.5 billion</v>
          </cell>
        </row>
        <row r="971">
          <cell r="B971" t="str">
            <v>KREM-TV</v>
          </cell>
          <cell r="C971" t="str">
            <v>CBS</v>
          </cell>
          <cell r="D971" t="str">
            <v>Spokane</v>
          </cell>
          <cell r="E971" t="str">
            <v>A.H. Belo</v>
          </cell>
          <cell r="F971" t="str">
            <v>Providence Journal</v>
          </cell>
          <cell r="G971" t="str">
            <v>$1.5 billion</v>
          </cell>
        </row>
        <row r="972">
          <cell r="B972" t="str">
            <v>KTVB-TV</v>
          </cell>
          <cell r="C972" t="str">
            <v>NBC</v>
          </cell>
          <cell r="D972" t="str">
            <v>Boise</v>
          </cell>
          <cell r="E972" t="str">
            <v>A.H. Belo</v>
          </cell>
          <cell r="F972" t="str">
            <v>Providence Journal</v>
          </cell>
          <cell r="G972" t="str">
            <v>$1.5 billion</v>
          </cell>
        </row>
        <row r="973">
          <cell r="B973" t="str">
            <v>Plus:  Television Food Network, America's Health Network, NorthWest cable News, Providence Journal paper, LMA's (Seattle, Tucson, Boise, Honolulu)</v>
          </cell>
        </row>
        <row r="976">
          <cell r="A976" t="str">
            <v>September 26, 1996</v>
          </cell>
          <cell r="B976" t="str">
            <v>WTSP-TV</v>
          </cell>
          <cell r="C976" t="str">
            <v>CBS</v>
          </cell>
          <cell r="D976" t="str">
            <v>Tampa</v>
          </cell>
          <cell r="E976" t="str">
            <v>Gannett</v>
          </cell>
          <cell r="F976" t="str">
            <v>Jacor</v>
          </cell>
          <cell r="G976" t="str">
            <v>Swap for KIIS-FM,KIIS-AM (LA)</v>
          </cell>
        </row>
        <row r="977">
          <cell r="G977" t="str">
            <v>KSDO-AM, KKBH-FM (San Diego)</v>
          </cell>
        </row>
        <row r="978">
          <cell r="G978" t="str">
            <v>WUSA-FM and WDAE-AM (Tampa)</v>
          </cell>
        </row>
        <row r="980">
          <cell r="A980" t="str">
            <v>September 23, 1996</v>
          </cell>
          <cell r="B980" t="str">
            <v>KOOG-TV</v>
          </cell>
          <cell r="C980" t="str">
            <v>Independent</v>
          </cell>
          <cell r="D980" t="str">
            <v>Ogden/Salt lake City</v>
          </cell>
          <cell r="E980" t="str">
            <v>Paxson Communications</v>
          </cell>
          <cell r="F980" t="str">
            <v>Alpha &amp; Omega Communications</v>
          </cell>
          <cell r="G980" t="str">
            <v>$7.5 million</v>
          </cell>
        </row>
        <row r="982">
          <cell r="A982" t="str">
            <v>September 23, 1996</v>
          </cell>
          <cell r="B982" t="str">
            <v>KCNS-TV</v>
          </cell>
          <cell r="C982" t="str">
            <v>Independent</v>
          </cell>
          <cell r="D982" t="str">
            <v>San Francisco</v>
          </cell>
          <cell r="E982" t="str">
            <v>Ramcast Corp.</v>
          </cell>
          <cell r="F982" t="str">
            <v>West Coast United Broadcasting</v>
          </cell>
          <cell r="G982" t="str">
            <v>$30 million</v>
          </cell>
        </row>
        <row r="984">
          <cell r="A984" t="str">
            <v>September 16, 1996</v>
          </cell>
          <cell r="B984" t="str">
            <v>WDAM-TV</v>
          </cell>
          <cell r="C984" t="str">
            <v>NBC</v>
          </cell>
          <cell r="D984" t="str">
            <v>Laurel/Hattiesburg, MS</v>
          </cell>
          <cell r="E984" t="str">
            <v>Media Broadcasting Group</v>
          </cell>
          <cell r="F984" t="str">
            <v>Raycom Media</v>
          </cell>
          <cell r="G984" t="str">
            <v>$6 million</v>
          </cell>
        </row>
        <row r="986">
          <cell r="A986" t="str">
            <v>September 16, 1996</v>
          </cell>
          <cell r="B986" t="str">
            <v>KTVH-TV</v>
          </cell>
          <cell r="C986" t="str">
            <v>NBC</v>
          </cell>
          <cell r="D986" t="str">
            <v>Helena, MT</v>
          </cell>
          <cell r="E986" t="str">
            <v>Grapevine Communications</v>
          </cell>
          <cell r="F986" t="str">
            <v>John Radeck (KB Media &amp; Sky Broadcasting)</v>
          </cell>
          <cell r="G986" t="str">
            <v>$4.57 million</v>
          </cell>
        </row>
        <row r="988">
          <cell r="A988" t="str">
            <v>September 16, 1996</v>
          </cell>
          <cell r="B988" t="str">
            <v>WSEE-TV</v>
          </cell>
          <cell r="C988" t="str">
            <v>CBS</v>
          </cell>
          <cell r="D988" t="str">
            <v>Erie, PA</v>
          </cell>
          <cell r="E988" t="str">
            <v>WSEE Television Trust</v>
          </cell>
          <cell r="F988" t="str">
            <v>Northstar Television Group</v>
          </cell>
          <cell r="G988" t="str">
            <v>$12 milllion</v>
          </cell>
        </row>
        <row r="990">
          <cell r="A990" t="str">
            <v>September 16, 1996</v>
          </cell>
          <cell r="B990" t="str">
            <v>WZVN-TV</v>
          </cell>
          <cell r="C990" t="str">
            <v>ABC</v>
          </cell>
          <cell r="D990" t="str">
            <v>Naples, FL</v>
          </cell>
          <cell r="E990" t="str">
            <v>Montclair Communications</v>
          </cell>
          <cell r="F990" t="str">
            <v>Raycom Media</v>
          </cell>
          <cell r="G990" t="str">
            <v>$21.3 million</v>
          </cell>
        </row>
        <row r="995">
          <cell r="A995" t="str">
            <v>Television Transactions — Third-Quarter 1996</v>
          </cell>
        </row>
        <row r="996">
          <cell r="A996" t="str">
            <v>Date Transaction</v>
          </cell>
          <cell r="D996" t="str">
            <v>Designated</v>
          </cell>
          <cell r="G996" t="str">
            <v>Price</v>
          </cell>
        </row>
        <row r="997">
          <cell r="A997" t="str">
            <v xml:space="preserve"> Announced</v>
          </cell>
          <cell r="B997" t="str">
            <v>Property</v>
          </cell>
          <cell r="C997" t="str">
            <v>Affiliation</v>
          </cell>
          <cell r="D997" t="str">
            <v>Marketing Area</v>
          </cell>
          <cell r="E997" t="str">
            <v>Purchaser</v>
          </cell>
          <cell r="F997" t="str">
            <v>Seller</v>
          </cell>
          <cell r="G997" t="str">
            <v xml:space="preserve"> (at Announcement of Deal)</v>
          </cell>
        </row>
        <row r="998">
          <cell r="A998" t="str">
            <v>August 26, 1996</v>
          </cell>
          <cell r="B998" t="str">
            <v>WFCT-TV</v>
          </cell>
          <cell r="C998" t="str">
            <v>Independent</v>
          </cell>
          <cell r="D998" t="str">
            <v>Bradenton/Tampa/St. Petersburg</v>
          </cell>
          <cell r="E998" t="str">
            <v>Christian Network</v>
          </cell>
          <cell r="F998" t="str">
            <v>Paxson Communications</v>
          </cell>
          <cell r="G998" t="str">
            <v>$1.49 million</v>
          </cell>
        </row>
        <row r="1000">
          <cell r="A1000" t="str">
            <v>August 26, 1996</v>
          </cell>
          <cell r="B1000" t="str">
            <v>KBCB-TV</v>
          </cell>
          <cell r="C1000" t="str">
            <v>Independent</v>
          </cell>
          <cell r="D1000" t="str">
            <v>Bellington/Seattle</v>
          </cell>
          <cell r="E1000" t="str">
            <v>Paxson Communications</v>
          </cell>
          <cell r="F1000" t="str">
            <v>?</v>
          </cell>
          <cell r="G1000" t="str">
            <v>?</v>
          </cell>
        </row>
        <row r="1002">
          <cell r="A1002" t="str">
            <v>August 19, 1996</v>
          </cell>
          <cell r="B1002" t="str">
            <v>KFWU-TV</v>
          </cell>
          <cell r="C1002" t="str">
            <v>ABC</v>
          </cell>
          <cell r="D1002" t="str">
            <v>Fort Bragg</v>
          </cell>
          <cell r="E1002" t="str">
            <v>Sainte Ltd.</v>
          </cell>
          <cell r="F1002" t="str">
            <v>California Broadcasting</v>
          </cell>
          <cell r="G1002" t="str">
            <v>$.8 million</v>
          </cell>
        </row>
        <row r="1004">
          <cell r="A1004" t="str">
            <v>August 19, 1996</v>
          </cell>
          <cell r="B1004" t="str">
            <v>WTWS-TV</v>
          </cell>
          <cell r="C1004" t="str">
            <v>Independent</v>
          </cell>
          <cell r="D1004" t="str">
            <v>New London/Hartford, CT</v>
          </cell>
          <cell r="E1004" t="str">
            <v>Roberts Broadcasting of Hartford</v>
          </cell>
          <cell r="F1004" t="str">
            <v>Paxson Communications</v>
          </cell>
          <cell r="G1004" t="str">
            <v>$3.05 million</v>
          </cell>
        </row>
        <row r="1006">
          <cell r="A1006" t="str">
            <v>August 19, 1996</v>
          </cell>
          <cell r="B1006" t="str">
            <v>WRAY-TV</v>
          </cell>
          <cell r="C1006" t="str">
            <v>Independent</v>
          </cell>
          <cell r="D1006" t="str">
            <v>Wilson/Raleigh/Durham</v>
          </cell>
          <cell r="E1006" t="str">
            <v>Ramcast Corp.</v>
          </cell>
          <cell r="F1006" t="str">
            <v>Wilson Telecasters</v>
          </cell>
          <cell r="G1006" t="str">
            <v>$5 million</v>
          </cell>
        </row>
        <row r="1008">
          <cell r="A1008" t="str">
            <v>August 19, 1996</v>
          </cell>
          <cell r="B1008" t="str">
            <v>KMNZ-TV</v>
          </cell>
          <cell r="C1008" t="str">
            <v>Dark</v>
          </cell>
          <cell r="D1008" t="str">
            <v>Oklahoma City</v>
          </cell>
          <cell r="E1008" t="str">
            <v>Paxson Communications</v>
          </cell>
          <cell r="F1008" t="str">
            <v>Aracelis Ortiz</v>
          </cell>
          <cell r="G1008" t="str">
            <v>$6.395 million</v>
          </cell>
        </row>
        <row r="1010">
          <cell r="A1010" t="str">
            <v>August 19, 1996</v>
          </cell>
          <cell r="B1010" t="str">
            <v>KAJW-TV</v>
          </cell>
          <cell r="C1010" t="str">
            <v>Dark</v>
          </cell>
          <cell r="D1010" t="str">
            <v>Phoenix</v>
          </cell>
          <cell r="E1010" t="str">
            <v>Paxson Communications</v>
          </cell>
          <cell r="F1010" t="str">
            <v>Hector Garcia Salvatierra</v>
          </cell>
          <cell r="G1010" t="str">
            <v xml:space="preserve">$5.4 million for 49% of construction permit  </v>
          </cell>
        </row>
        <row r="1011">
          <cell r="G1011" t="str">
            <v xml:space="preserve">with right to buy remainder for $6.6 million </v>
          </cell>
        </row>
        <row r="1012">
          <cell r="G1012" t="str">
            <v>if station is built and running in 1 year</v>
          </cell>
        </row>
        <row r="1014">
          <cell r="A1014" t="str">
            <v>August 14, 1996</v>
          </cell>
          <cell r="B1014" t="str">
            <v>WTOG-TV</v>
          </cell>
          <cell r="C1014" t="str">
            <v>UPN</v>
          </cell>
          <cell r="D1014" t="str">
            <v>Tampa</v>
          </cell>
          <cell r="E1014" t="str">
            <v>Viacom (Paramount)</v>
          </cell>
          <cell r="F1014" t="str">
            <v>Hubbard Broadcasting</v>
          </cell>
          <cell r="G1014" t="str">
            <v>Swap</v>
          </cell>
        </row>
        <row r="1015">
          <cell r="B1015" t="str">
            <v>WNYT-TV</v>
          </cell>
          <cell r="C1015" t="str">
            <v>NBC</v>
          </cell>
          <cell r="D1015" t="str">
            <v>Albany, NY</v>
          </cell>
          <cell r="E1015" t="str">
            <v>Hubbard Broadcasting</v>
          </cell>
          <cell r="F1015" t="str">
            <v>Viacom (Paramount)</v>
          </cell>
          <cell r="G1015" t="str">
            <v>Swap</v>
          </cell>
        </row>
        <row r="1016">
          <cell r="B1016" t="str">
            <v>WHEC-TV</v>
          </cell>
          <cell r="C1016" t="str">
            <v>NBC</v>
          </cell>
          <cell r="D1016" t="str">
            <v>Rochester, NY</v>
          </cell>
          <cell r="E1016" t="str">
            <v>Hubbard Broadcasting</v>
          </cell>
          <cell r="F1016" t="str">
            <v>Viacom (Paramount)</v>
          </cell>
          <cell r="G1016" t="str">
            <v>Swap</v>
          </cell>
        </row>
        <row r="1018">
          <cell r="A1018" t="str">
            <v>August 14, 1996</v>
          </cell>
          <cell r="B1018" t="str">
            <v>WAFF-TV</v>
          </cell>
          <cell r="C1018" t="str">
            <v>NBC</v>
          </cell>
          <cell r="D1018" t="str">
            <v>Huntsville, AL</v>
          </cell>
          <cell r="E1018" t="str">
            <v xml:space="preserve">Raycom </v>
          </cell>
          <cell r="F1018" t="str">
            <v>AFLAC</v>
          </cell>
          <cell r="G1018" t="str">
            <v>$485 million</v>
          </cell>
        </row>
        <row r="1019">
          <cell r="B1019" t="str">
            <v>WTOC-TV</v>
          </cell>
          <cell r="C1019" t="str">
            <v>CBS</v>
          </cell>
          <cell r="D1019" t="str">
            <v>Savannah, GA</v>
          </cell>
          <cell r="E1019" t="str">
            <v xml:space="preserve">Raycom </v>
          </cell>
          <cell r="F1019" t="str">
            <v>AFLAC</v>
          </cell>
          <cell r="G1019" t="str">
            <v>$485 million</v>
          </cell>
        </row>
        <row r="1020">
          <cell r="B1020" t="str">
            <v>WAFB-TV</v>
          </cell>
          <cell r="C1020" t="str">
            <v>CBS</v>
          </cell>
          <cell r="D1020" t="str">
            <v>Baton Rouge, LA</v>
          </cell>
          <cell r="E1020" t="str">
            <v xml:space="preserve">Raycom </v>
          </cell>
          <cell r="F1020" t="str">
            <v>AFLAC</v>
          </cell>
          <cell r="G1020" t="str">
            <v>$485 million</v>
          </cell>
        </row>
        <row r="1021">
          <cell r="B1021" t="str">
            <v>WTVM-TV</v>
          </cell>
          <cell r="C1021" t="str">
            <v>ABC</v>
          </cell>
          <cell r="D1021" t="str">
            <v>Columbus, GA</v>
          </cell>
          <cell r="E1021" t="str">
            <v xml:space="preserve">Raycom </v>
          </cell>
          <cell r="F1021" t="str">
            <v>AFLAC</v>
          </cell>
          <cell r="G1021" t="str">
            <v>$485 million</v>
          </cell>
        </row>
        <row r="1022">
          <cell r="B1022" t="str">
            <v>KFVS-TV</v>
          </cell>
          <cell r="C1022" t="str">
            <v>CBS</v>
          </cell>
          <cell r="D1022" t="str">
            <v>Paducah-Cape Girardeau-Harrisburg</v>
          </cell>
          <cell r="E1022" t="str">
            <v xml:space="preserve">Raycom </v>
          </cell>
          <cell r="F1022" t="str">
            <v>AFLAC</v>
          </cell>
          <cell r="G1022" t="str">
            <v>$485 million</v>
          </cell>
        </row>
        <row r="1023">
          <cell r="B1023" t="str">
            <v>KWWL-TV</v>
          </cell>
          <cell r="C1023" t="str">
            <v>NBC</v>
          </cell>
          <cell r="D1023" t="str">
            <v>Cedar Rapids-Waterloo-Dubuque, IA</v>
          </cell>
          <cell r="E1023" t="str">
            <v xml:space="preserve">Raycom </v>
          </cell>
          <cell r="F1023" t="str">
            <v>AFLAC</v>
          </cell>
          <cell r="G1023" t="str">
            <v>$485 million</v>
          </cell>
        </row>
        <row r="1024">
          <cell r="B1024" t="str">
            <v>WITN-TV</v>
          </cell>
          <cell r="C1024" t="str">
            <v>NBC</v>
          </cell>
          <cell r="D1024" t="str">
            <v>Greenville-New Bern-Washington, NC</v>
          </cell>
          <cell r="E1024" t="str">
            <v xml:space="preserve">Raycom </v>
          </cell>
          <cell r="F1024" t="str">
            <v>AFLAC</v>
          </cell>
          <cell r="G1024" t="str">
            <v>$485 million</v>
          </cell>
        </row>
        <row r="1026">
          <cell r="A1026" t="str">
            <v>August 12, 1996</v>
          </cell>
          <cell r="B1026" t="str">
            <v>KETK-TV</v>
          </cell>
          <cell r="C1026" t="str">
            <v>NBC</v>
          </cell>
          <cell r="D1026" t="str">
            <v>Tyler/Longview, TX</v>
          </cell>
          <cell r="E1026" t="str">
            <v>Max Media Properties</v>
          </cell>
          <cell r="F1026" t="str">
            <v>Lone Star Broadcasting</v>
          </cell>
          <cell r="G1026" t="str">
            <v>$17.1 million</v>
          </cell>
        </row>
        <row r="1027">
          <cell r="B1027" t="str">
            <v>KLSB-TV</v>
          </cell>
          <cell r="C1027" t="str">
            <v>SAT</v>
          </cell>
          <cell r="D1027" t="str">
            <v>Tyler/Longview, TX</v>
          </cell>
          <cell r="E1027" t="str">
            <v>Max Media Properties</v>
          </cell>
          <cell r="F1027" t="str">
            <v>Lone Star Broadcasting</v>
          </cell>
          <cell r="G1027" t="str">
            <v>$17.1 million</v>
          </cell>
        </row>
        <row r="1029">
          <cell r="A1029" t="str">
            <v>August 12, 1996</v>
          </cell>
          <cell r="B1029" t="str">
            <v>KNVO-TV</v>
          </cell>
          <cell r="C1029" t="str">
            <v>Univision</v>
          </cell>
          <cell r="D1029" t="str">
            <v>Harlingen/McAllen/Brownsville, TX</v>
          </cell>
          <cell r="E1029" t="str">
            <v>Entravision Merger Corp. (Walter Ulloa)</v>
          </cell>
          <cell r="F1029" t="str">
            <v xml:space="preserve">LS Communications, </v>
          </cell>
          <cell r="G1029" t="str">
            <v>$24.8 million</v>
          </cell>
        </row>
        <row r="1030">
          <cell r="F1030" t="str">
            <v xml:space="preserve">        Mundo Vision Broadcasting, Safir</v>
          </cell>
        </row>
        <row r="1031">
          <cell r="A1031" t="str">
            <v>July 23, 1996</v>
          </cell>
          <cell r="B1031" t="str">
            <v>WBMG-TV</v>
          </cell>
          <cell r="C1031" t="str">
            <v>CBS</v>
          </cell>
          <cell r="D1031" t="str">
            <v>Birmingham</v>
          </cell>
          <cell r="E1031" t="str">
            <v>Media General</v>
          </cell>
          <cell r="F1031" t="str">
            <v>Park Acquisitions</v>
          </cell>
          <cell r="G1031" t="str">
            <v>$710 million</v>
          </cell>
        </row>
        <row r="1032">
          <cell r="B1032" t="str">
            <v>WUTR-TV</v>
          </cell>
          <cell r="C1032" t="str">
            <v>ABC</v>
          </cell>
          <cell r="D1032" t="str">
            <v>Utica</v>
          </cell>
          <cell r="E1032" t="str">
            <v>Media General</v>
          </cell>
          <cell r="F1032" t="str">
            <v>Park Acquisitions</v>
          </cell>
          <cell r="G1032" t="str">
            <v>$710 million</v>
          </cell>
        </row>
        <row r="1033">
          <cell r="B1033" t="str">
            <v>WNCT-TV</v>
          </cell>
          <cell r="C1033" t="str">
            <v>CBS</v>
          </cell>
          <cell r="D1033" t="str">
            <v>Greenville</v>
          </cell>
          <cell r="E1033" t="str">
            <v>Media General</v>
          </cell>
          <cell r="F1033" t="str">
            <v>Park Acquisitions</v>
          </cell>
          <cell r="G1033" t="str">
            <v>$710 million</v>
          </cell>
        </row>
        <row r="1034">
          <cell r="B1034" t="str">
            <v>WDEF-TV</v>
          </cell>
          <cell r="C1034" t="str">
            <v>CBS</v>
          </cell>
          <cell r="D1034" t="str">
            <v>Chattanooga (New Bern)</v>
          </cell>
          <cell r="E1034" t="str">
            <v>Media General</v>
          </cell>
          <cell r="F1034" t="str">
            <v>Park Acquisitions</v>
          </cell>
          <cell r="G1034" t="str">
            <v>$710 million</v>
          </cell>
        </row>
        <row r="1035">
          <cell r="B1035" t="str">
            <v>WJHL-TV</v>
          </cell>
          <cell r="C1035" t="str">
            <v>CBS</v>
          </cell>
          <cell r="D1035" t="str">
            <v>Tri Cities - Bristol/Kingsport/(Johnson City)</v>
          </cell>
          <cell r="E1035" t="str">
            <v>Media General</v>
          </cell>
          <cell r="F1035" t="str">
            <v>Park Acquisitions</v>
          </cell>
          <cell r="G1035" t="str">
            <v>$710 million</v>
          </cell>
        </row>
        <row r="1036">
          <cell r="B1036" t="str">
            <v>WTVR-TV</v>
          </cell>
          <cell r="C1036" t="str">
            <v>CBS</v>
          </cell>
          <cell r="D1036" t="str">
            <v>Richmond</v>
          </cell>
          <cell r="E1036" t="str">
            <v>Media General</v>
          </cell>
          <cell r="F1036" t="str">
            <v>Park Acquisitions</v>
          </cell>
          <cell r="G1036" t="str">
            <v>$710 million</v>
          </cell>
        </row>
        <row r="1037">
          <cell r="B1037" t="str">
            <v>WTVQ-TV</v>
          </cell>
          <cell r="C1037" t="str">
            <v>ABC</v>
          </cell>
          <cell r="D1037" t="str">
            <v>Lexington</v>
          </cell>
          <cell r="E1037" t="str">
            <v>Media General</v>
          </cell>
          <cell r="F1037" t="str">
            <v>Park Acquisitions</v>
          </cell>
          <cell r="G1037" t="str">
            <v>$710 million</v>
          </cell>
        </row>
        <row r="1038">
          <cell r="B1038" t="str">
            <v>WSLS-TV</v>
          </cell>
          <cell r="C1038" t="str">
            <v>NBC</v>
          </cell>
          <cell r="D1038" t="str">
            <v>Roanoke</v>
          </cell>
          <cell r="E1038" t="str">
            <v>Media General</v>
          </cell>
          <cell r="F1038" t="str">
            <v>Park Acquisitions</v>
          </cell>
          <cell r="G1038" t="str">
            <v>$710 million</v>
          </cell>
        </row>
        <row r="1039">
          <cell r="B1039" t="str">
            <v>KALB-TV</v>
          </cell>
          <cell r="C1039" t="str">
            <v>NBC</v>
          </cell>
          <cell r="D1039" t="str">
            <v>Alexandria, LA</v>
          </cell>
          <cell r="E1039" t="str">
            <v>Media General</v>
          </cell>
          <cell r="F1039" t="str">
            <v>Park Acquisitions</v>
          </cell>
          <cell r="G1039" t="str">
            <v>$710 million</v>
          </cell>
        </row>
        <row r="1040">
          <cell r="B1040" t="str">
            <v>WHOA-TV</v>
          </cell>
          <cell r="C1040" t="str">
            <v>ABC</v>
          </cell>
          <cell r="D1040" t="str">
            <v>Montgomery, AL</v>
          </cell>
          <cell r="E1040" t="str">
            <v>Media General</v>
          </cell>
          <cell r="F1040" t="str">
            <v>Park Acquisitions</v>
          </cell>
          <cell r="G1040" t="str">
            <v>$710 million</v>
          </cell>
        </row>
        <row r="1043">
          <cell r="A1043" t="str">
            <v>Television Transactions — Third-Quarter 1996</v>
          </cell>
        </row>
        <row r="1044">
          <cell r="A1044" t="str">
            <v>Date Transaction</v>
          </cell>
          <cell r="D1044" t="str">
            <v>Designated</v>
          </cell>
          <cell r="G1044" t="str">
            <v>Price</v>
          </cell>
        </row>
        <row r="1045">
          <cell r="A1045" t="str">
            <v xml:space="preserve"> Announced</v>
          </cell>
          <cell r="B1045" t="str">
            <v>Property</v>
          </cell>
          <cell r="C1045" t="str">
            <v>Affiliation</v>
          </cell>
          <cell r="D1045" t="str">
            <v>Marketing Area</v>
          </cell>
          <cell r="E1045" t="str">
            <v>Purchaser</v>
          </cell>
          <cell r="F1045" t="str">
            <v>Seller</v>
          </cell>
          <cell r="G1045" t="str">
            <v xml:space="preserve"> (at Announcement of Deal)</v>
          </cell>
        </row>
        <row r="1046">
          <cell r="A1046" t="str">
            <v>July 22, 1996</v>
          </cell>
          <cell r="B1046" t="str">
            <v>WJBK-TV</v>
          </cell>
          <cell r="C1046" t="str">
            <v>FOX</v>
          </cell>
          <cell r="D1046" t="str">
            <v>Detroit</v>
          </cell>
          <cell r="E1046" t="str">
            <v>Fox Broadcasting Company (News Corp.)</v>
          </cell>
          <cell r="F1046" t="str">
            <v>New World Communications</v>
          </cell>
          <cell r="G1046" t="str">
            <v>$2.5 billion + assumption of $700 million in debt</v>
          </cell>
        </row>
        <row r="1047">
          <cell r="B1047" t="str">
            <v>KTVI-TV</v>
          </cell>
          <cell r="C1047" t="str">
            <v>FOX</v>
          </cell>
          <cell r="D1047" t="str">
            <v>St. Louis</v>
          </cell>
          <cell r="E1047" t="str">
            <v>Fox Broadcasting Company (News Corp.)</v>
          </cell>
          <cell r="F1047" t="str">
            <v>New World Communications</v>
          </cell>
          <cell r="G1047" t="str">
            <v>$2.5 billion + assumption of $700 million in debt</v>
          </cell>
        </row>
        <row r="1048">
          <cell r="B1048" t="str">
            <v>KTBC-TV</v>
          </cell>
          <cell r="C1048" t="str">
            <v>FOX</v>
          </cell>
          <cell r="D1048" t="str">
            <v>Austin</v>
          </cell>
          <cell r="E1048" t="str">
            <v>Fox Broadcasting Company (News Corp.)</v>
          </cell>
          <cell r="F1048" t="str">
            <v>New World Communications</v>
          </cell>
          <cell r="G1048" t="str">
            <v>$2.5 billion + assumption of $700 million in debt</v>
          </cell>
        </row>
        <row r="1049">
          <cell r="B1049" t="str">
            <v>K13VC-TV</v>
          </cell>
          <cell r="C1049" t="str">
            <v>IND</v>
          </cell>
          <cell r="D1049" t="str">
            <v>Austin</v>
          </cell>
          <cell r="E1049" t="str">
            <v>Fox Broadcasting Company (News Corp.)</v>
          </cell>
          <cell r="F1049" t="str">
            <v>New World Communications</v>
          </cell>
          <cell r="G1049" t="str">
            <v>$2.5 billion + assumption of $700 million in debt</v>
          </cell>
        </row>
        <row r="1050">
          <cell r="B1050" t="str">
            <v>KDFW-TV</v>
          </cell>
          <cell r="C1050" t="str">
            <v>FOX</v>
          </cell>
          <cell r="D1050" t="str">
            <v>Dallas</v>
          </cell>
          <cell r="E1050" t="str">
            <v>Fox Broadcasting Company (News Corp.)</v>
          </cell>
          <cell r="F1050" t="str">
            <v>New World Communications</v>
          </cell>
          <cell r="G1050" t="str">
            <v>$2.5 billion + assumption of $700 million in debt</v>
          </cell>
        </row>
        <row r="1051">
          <cell r="B1051" t="str">
            <v>WAGA-TV</v>
          </cell>
          <cell r="C1051" t="str">
            <v>FOX</v>
          </cell>
          <cell r="D1051" t="str">
            <v>Atlanta</v>
          </cell>
          <cell r="E1051" t="str">
            <v>Fox Broadcasting Company (News Corp.)</v>
          </cell>
          <cell r="F1051" t="str">
            <v>New World Communications</v>
          </cell>
          <cell r="G1051" t="str">
            <v>$2.5 billion + assumption of $700 million in debt</v>
          </cell>
        </row>
        <row r="1052">
          <cell r="B1052" t="str">
            <v>WJW-TV</v>
          </cell>
          <cell r="C1052" t="str">
            <v>FOX</v>
          </cell>
          <cell r="D1052" t="str">
            <v>Cleveland</v>
          </cell>
          <cell r="E1052" t="str">
            <v>Fox Broadcasting Company (News Corp.)</v>
          </cell>
          <cell r="F1052" t="str">
            <v>New World Communications</v>
          </cell>
          <cell r="G1052" t="str">
            <v>$2.5 billion + assumption of $700 million in debt</v>
          </cell>
        </row>
        <row r="1053">
          <cell r="B1053" t="str">
            <v>WTVT-TV</v>
          </cell>
          <cell r="C1053" t="str">
            <v>FOX</v>
          </cell>
          <cell r="D1053" t="str">
            <v>Tampa-St. Petersburg</v>
          </cell>
          <cell r="E1053" t="str">
            <v>Fox Broadcasting Company (News Corp.)</v>
          </cell>
          <cell r="F1053" t="str">
            <v>New World Communications</v>
          </cell>
          <cell r="G1053" t="str">
            <v>$2.5 billion + assumption of $700 million in debt</v>
          </cell>
        </row>
        <row r="1054">
          <cell r="B1054" t="str">
            <v>WITI-TV</v>
          </cell>
          <cell r="C1054" t="str">
            <v>FOX</v>
          </cell>
          <cell r="D1054" t="str">
            <v>Milwaukee</v>
          </cell>
          <cell r="E1054" t="str">
            <v>Fox Broadcasting Company (News Corp.)</v>
          </cell>
          <cell r="F1054" t="str">
            <v>New World Communications</v>
          </cell>
          <cell r="G1054" t="str">
            <v>$2.5 billion + assumption of $700 million in debt</v>
          </cell>
        </row>
        <row r="1055">
          <cell r="B1055" t="str">
            <v>KSAZ-TV</v>
          </cell>
          <cell r="C1055" t="str">
            <v>FOX</v>
          </cell>
          <cell r="D1055" t="str">
            <v>Phoenix</v>
          </cell>
          <cell r="E1055" t="str">
            <v>Fox Broadcasting Company (News Corp.)</v>
          </cell>
          <cell r="F1055" t="str">
            <v>New World Communications</v>
          </cell>
          <cell r="G1055" t="str">
            <v>$2.5 billion + assumption of $700 million in debt</v>
          </cell>
        </row>
        <row r="1056">
          <cell r="B1056" t="str">
            <v>WDAF-TV</v>
          </cell>
          <cell r="C1056" t="str">
            <v>FOX</v>
          </cell>
          <cell r="D1056" t="str">
            <v>Kansas City, MO</v>
          </cell>
          <cell r="E1056" t="str">
            <v>Fox Broadcasting Company (News Corp.)</v>
          </cell>
          <cell r="F1056" t="str">
            <v>New World Communications</v>
          </cell>
          <cell r="G1056" t="str">
            <v>$2.5 billion + assumption of $700 million in debt</v>
          </cell>
        </row>
        <row r="1058">
          <cell r="A1058" t="str">
            <v>July 22, 1996</v>
          </cell>
          <cell r="B1058" t="str">
            <v>WVUE-TV</v>
          </cell>
          <cell r="C1058" t="str">
            <v>ABC</v>
          </cell>
          <cell r="D1058" t="str">
            <v>New Orleans, LA</v>
          </cell>
          <cell r="E1058" t="str">
            <v>Silver King Communications (HSN, Inc.)</v>
          </cell>
          <cell r="F1058" t="str">
            <v xml:space="preserve">SF Broadcasting </v>
          </cell>
          <cell r="G1058" t="str">
            <v>$210 million</v>
          </cell>
        </row>
        <row r="1059">
          <cell r="B1059" t="str">
            <v>WALA-TV</v>
          </cell>
          <cell r="C1059" t="str">
            <v>NBC</v>
          </cell>
          <cell r="D1059" t="str">
            <v>Mobile, AL</v>
          </cell>
          <cell r="E1059" t="str">
            <v>Silver King Communications (HSN, Inc.)</v>
          </cell>
          <cell r="F1059" t="str">
            <v xml:space="preserve">SF Broadcasting </v>
          </cell>
          <cell r="G1059" t="str">
            <v>$210 million</v>
          </cell>
        </row>
        <row r="1060">
          <cell r="B1060" t="str">
            <v>KHON-TV</v>
          </cell>
          <cell r="C1060" t="str">
            <v>NBC</v>
          </cell>
          <cell r="D1060" t="str">
            <v>Honolulu, HI</v>
          </cell>
          <cell r="E1060" t="str">
            <v>Silver King Communications (HSN, Inc.)</v>
          </cell>
          <cell r="F1060" t="str">
            <v xml:space="preserve">SF Broadcasting </v>
          </cell>
          <cell r="G1060" t="str">
            <v>$210 million</v>
          </cell>
        </row>
        <row r="1061">
          <cell r="B1061" t="str">
            <v>WLUK-TV</v>
          </cell>
          <cell r="C1061" t="str">
            <v>NBC</v>
          </cell>
          <cell r="D1061" t="str">
            <v>Green Bay, WI</v>
          </cell>
          <cell r="E1061" t="str">
            <v>Silver King Communications (HSN, Inc.)</v>
          </cell>
          <cell r="F1061" t="str">
            <v xml:space="preserve">SF Broadcasting </v>
          </cell>
          <cell r="G1061" t="str">
            <v>$210 million</v>
          </cell>
        </row>
        <row r="1063">
          <cell r="A1063" t="str">
            <v>July 15, 1996</v>
          </cell>
          <cell r="B1063" t="str">
            <v>KXLI-TV</v>
          </cell>
          <cell r="C1063" t="str">
            <v>IND</v>
          </cell>
          <cell r="D1063" t="str">
            <v>St. Cloud/Minneapolis/St. Paul</v>
          </cell>
          <cell r="E1063" t="str">
            <v>Paxson</v>
          </cell>
          <cell r="F1063" t="str">
            <v>KX Acquisition</v>
          </cell>
          <cell r="G1063" t="str">
            <v>$12 million</v>
          </cell>
        </row>
        <row r="1065">
          <cell r="A1065" t="str">
            <v>July 15, 1996</v>
          </cell>
          <cell r="B1065" t="str">
            <v>KHGI-TV</v>
          </cell>
          <cell r="C1065" t="str">
            <v>ABC</v>
          </cell>
          <cell r="D1065" t="str">
            <v>Kearney, NE</v>
          </cell>
          <cell r="E1065" t="str">
            <v>Pappas Telecasting</v>
          </cell>
          <cell r="F1065" t="str">
            <v>Fant Broadcasting</v>
          </cell>
          <cell r="G1065" t="str">
            <v>$12.75 million</v>
          </cell>
        </row>
        <row r="1066">
          <cell r="B1066" t="str">
            <v xml:space="preserve"> </v>
          </cell>
          <cell r="D1066" t="str">
            <v>Superior, WI</v>
          </cell>
          <cell r="E1066" t="str">
            <v>Pappas Telecasting</v>
          </cell>
          <cell r="F1066" t="str">
            <v>Fant Broadcasting</v>
          </cell>
          <cell r="G1066" t="str">
            <v>$12.75 million</v>
          </cell>
        </row>
        <row r="1067">
          <cell r="B1067" t="str">
            <v>KWNB-TV</v>
          </cell>
          <cell r="D1067" t="str">
            <v>Hayes Center</v>
          </cell>
          <cell r="E1067" t="str">
            <v>Pappas Telecasting</v>
          </cell>
          <cell r="F1067" t="str">
            <v>Fant Broadcasting</v>
          </cell>
          <cell r="G1067" t="str">
            <v>$12.75 million</v>
          </cell>
        </row>
        <row r="1069">
          <cell r="A1069" t="str">
            <v>July 15, 1996</v>
          </cell>
          <cell r="B1069" t="str">
            <v>WLAJ-TV</v>
          </cell>
          <cell r="C1069" t="str">
            <v>ABC</v>
          </cell>
          <cell r="D1069" t="str">
            <v>Lansing, MI</v>
          </cell>
          <cell r="E1069" t="str">
            <v>Paul Brisette</v>
          </cell>
          <cell r="F1069" t="str">
            <v>Joel Ferguson</v>
          </cell>
          <cell r="G1069" t="str">
            <v>$17 million (for other 50%)</v>
          </cell>
        </row>
        <row r="1071">
          <cell r="A1071" t="str">
            <v>July 1, 1996</v>
          </cell>
          <cell r="B1071" t="str">
            <v>KRRT-TV</v>
          </cell>
          <cell r="C1071" t="str">
            <v>UPN</v>
          </cell>
          <cell r="D1071" t="str">
            <v>Kerrville/San Antonio, TX</v>
          </cell>
          <cell r="E1071" t="str">
            <v>Glencairn</v>
          </cell>
          <cell r="F1071" t="str">
            <v>KRRT, Inc.</v>
          </cell>
          <cell r="G1071" t="str">
            <v>$2 million plus assumption of liabilities</v>
          </cell>
        </row>
        <row r="1073">
          <cell r="A1073" t="str">
            <v>July 1, 1996</v>
          </cell>
          <cell r="B1073" t="str">
            <v>KZJL-TV</v>
          </cell>
          <cell r="C1073" t="str">
            <v>Shop at Home</v>
          </cell>
          <cell r="D1073" t="str">
            <v>Houston, TX</v>
          </cell>
          <cell r="E1073" t="str">
            <v>Shop at Home, Inc.</v>
          </cell>
          <cell r="F1073" t="str">
            <v>Urban Broadcasting Systems</v>
          </cell>
          <cell r="G1073" t="str">
            <v>$1.4 million for other 51%</v>
          </cell>
        </row>
        <row r="1075">
          <cell r="A1075" t="str">
            <v>July 1, 1996</v>
          </cell>
          <cell r="B1075" t="str">
            <v>WYOU-TV</v>
          </cell>
          <cell r="C1075" t="str">
            <v>CBS</v>
          </cell>
          <cell r="D1075" t="str">
            <v>Scranton, PA</v>
          </cell>
          <cell r="E1075" t="str">
            <v>Nexstar Broadcasting Group</v>
          </cell>
          <cell r="F1075" t="str">
            <v>Diversified Communications</v>
          </cell>
          <cell r="G1075" t="str">
            <v>$23.3 million</v>
          </cell>
        </row>
        <row r="1077">
          <cell r="A1077" t="str">
            <v>July 1, 1996</v>
          </cell>
          <cell r="B1077" t="str">
            <v>KTXL-TV</v>
          </cell>
          <cell r="C1077" t="str">
            <v>Fox</v>
          </cell>
          <cell r="D1077" t="str">
            <v>Sacramento</v>
          </cell>
          <cell r="E1077" t="str">
            <v>Tribune Company</v>
          </cell>
          <cell r="F1077" t="str">
            <v>Renaissance Communications</v>
          </cell>
          <cell r="G1077" t="str">
            <v>$1.13 billion</v>
          </cell>
        </row>
        <row r="1078">
          <cell r="B1078" t="str">
            <v>WDZL-TV</v>
          </cell>
          <cell r="C1078" t="str">
            <v>WB</v>
          </cell>
          <cell r="D1078" t="str">
            <v>Miami</v>
          </cell>
          <cell r="E1078" t="str">
            <v>Tribune Company</v>
          </cell>
          <cell r="F1078" t="str">
            <v>Renaissance Communications</v>
          </cell>
          <cell r="G1078" t="str">
            <v>$1.13 billion</v>
          </cell>
        </row>
        <row r="1079">
          <cell r="B1079" t="str">
            <v>WPMT-TV</v>
          </cell>
          <cell r="C1079" t="str">
            <v>Fox</v>
          </cell>
          <cell r="D1079" t="str">
            <v>Harrisburg/(York)</v>
          </cell>
          <cell r="E1079" t="str">
            <v>Tribune Company</v>
          </cell>
          <cell r="F1079" t="str">
            <v>Renaissance Communications</v>
          </cell>
          <cell r="G1079" t="str">
            <v>$1.13 billion</v>
          </cell>
        </row>
        <row r="1080">
          <cell r="B1080" t="str">
            <v>WTIC-TV</v>
          </cell>
          <cell r="C1080" t="str">
            <v>Fox</v>
          </cell>
          <cell r="D1080" t="str">
            <v>Hartford</v>
          </cell>
          <cell r="E1080" t="str">
            <v>Tribune Company</v>
          </cell>
          <cell r="F1080" t="str">
            <v>Renaissance Communications</v>
          </cell>
          <cell r="G1080" t="str">
            <v>$1.13 billion</v>
          </cell>
        </row>
        <row r="1081">
          <cell r="B1081" t="str">
            <v>WXIN-TV</v>
          </cell>
          <cell r="C1081" t="str">
            <v>Fox</v>
          </cell>
          <cell r="D1081" t="str">
            <v>Indianapolis</v>
          </cell>
          <cell r="E1081" t="str">
            <v>Tribune Company</v>
          </cell>
          <cell r="F1081" t="str">
            <v>Renaissance Communications</v>
          </cell>
          <cell r="G1081" t="str">
            <v>$1.13 billion</v>
          </cell>
        </row>
        <row r="1082">
          <cell r="B1082" t="str">
            <v>KDAF-TV</v>
          </cell>
          <cell r="C1082" t="str">
            <v>WB</v>
          </cell>
          <cell r="D1082" t="str">
            <v>Dallas</v>
          </cell>
          <cell r="E1082" t="str">
            <v>Tribune Company</v>
          </cell>
          <cell r="F1082" t="str">
            <v>Renaissance Communications</v>
          </cell>
          <cell r="G1082" t="str">
            <v>$1.13 billion</v>
          </cell>
        </row>
        <row r="1087">
          <cell r="A1087" t="str">
            <v>Television Transactions — Second-Quarter 1996</v>
          </cell>
        </row>
        <row r="1088">
          <cell r="A1088" t="str">
            <v>Date Transaction</v>
          </cell>
          <cell r="D1088" t="str">
            <v>Designated</v>
          </cell>
          <cell r="G1088" t="str">
            <v>Price</v>
          </cell>
        </row>
        <row r="1089">
          <cell r="A1089" t="str">
            <v xml:space="preserve"> Announced</v>
          </cell>
          <cell r="B1089" t="str">
            <v>Property</v>
          </cell>
          <cell r="C1089" t="str">
            <v>Affiliation</v>
          </cell>
          <cell r="D1089" t="str">
            <v>Marketing Area</v>
          </cell>
          <cell r="E1089" t="str">
            <v>Purchaser</v>
          </cell>
          <cell r="F1089" t="str">
            <v>Seller</v>
          </cell>
          <cell r="G1089" t="str">
            <v xml:space="preserve"> (at Announcement of Deal)</v>
          </cell>
        </row>
        <row r="1090">
          <cell r="A1090" t="str">
            <v>June 24, 1996</v>
          </cell>
          <cell r="B1090" t="str">
            <v>WYDO-TV</v>
          </cell>
          <cell r="C1090" t="str">
            <v>Fox</v>
          </cell>
          <cell r="D1090" t="str">
            <v>Greenville, NC</v>
          </cell>
          <cell r="E1090" t="str">
            <v>GOCOM Broadcasting</v>
          </cell>
          <cell r="F1090" t="str">
            <v>KS Family Television, Inc.</v>
          </cell>
          <cell r="G1090" t="str">
            <v>$1.5 million</v>
          </cell>
        </row>
        <row r="1092">
          <cell r="A1092" t="str">
            <v>June 3, 1996</v>
          </cell>
          <cell r="B1092" t="str">
            <v>KYLE-TV</v>
          </cell>
          <cell r="C1092" t="str">
            <v>WB</v>
          </cell>
          <cell r="D1092" t="str">
            <v>Bryan/Waco, TX</v>
          </cell>
          <cell r="E1092" t="str">
            <v>Communications Corp. of America</v>
          </cell>
          <cell r="F1092" t="str">
            <v>Silent Minority Group</v>
          </cell>
          <cell r="G1092" t="str">
            <v>$1.1 million</v>
          </cell>
        </row>
        <row r="1094">
          <cell r="A1094" t="str">
            <v>June 3, 1996</v>
          </cell>
          <cell r="B1094" t="str">
            <v>KTVO-TV</v>
          </cell>
          <cell r="C1094" t="str">
            <v>ABC</v>
          </cell>
          <cell r="D1094" t="str">
            <v>Ottumwa-Kirksville, IA</v>
          </cell>
          <cell r="E1094" t="str">
            <v>Ellis Acquisitions (now Raycom)</v>
          </cell>
          <cell r="F1094" t="str">
            <v>Federal Broadcasting</v>
          </cell>
          <cell r="G1094" t="str">
            <v>$170 million</v>
          </cell>
        </row>
        <row r="1095">
          <cell r="B1095" t="str">
            <v>WLUC-TV</v>
          </cell>
          <cell r="C1095" t="str">
            <v>ABC/NBC/Fox</v>
          </cell>
          <cell r="D1095" t="str">
            <v>Marquette, MI</v>
          </cell>
          <cell r="E1095" t="str">
            <v>Ellis Acquisitions (now Raycom)</v>
          </cell>
          <cell r="F1095" t="str">
            <v>Federal Broadcasting</v>
          </cell>
          <cell r="G1095" t="str">
            <v>$170 million</v>
          </cell>
        </row>
        <row r="1096">
          <cell r="B1096" t="str">
            <v>WPBN-TV</v>
          </cell>
          <cell r="C1096" t="str">
            <v>NBC</v>
          </cell>
          <cell r="D1096" t="str">
            <v>Traverse City-Cadillac</v>
          </cell>
          <cell r="E1096" t="str">
            <v>Ellis Acquisitions (now Raycom)</v>
          </cell>
          <cell r="F1096" t="str">
            <v>Federal Broadcasting</v>
          </cell>
          <cell r="G1096" t="str">
            <v>$170 million</v>
          </cell>
        </row>
        <row r="1097">
          <cell r="B1097" t="str">
            <v>WTOM-TV</v>
          </cell>
          <cell r="C1097" t="str">
            <v>SAT</v>
          </cell>
          <cell r="D1097" t="str">
            <v>Cheboygan, MI</v>
          </cell>
          <cell r="E1097" t="str">
            <v>Ellis Acquisitions (now Raycom)</v>
          </cell>
          <cell r="F1097" t="str">
            <v>Federal Broadcasting</v>
          </cell>
          <cell r="G1097" t="str">
            <v>$170 million</v>
          </cell>
        </row>
        <row r="1098">
          <cell r="B1098" t="str">
            <v>KNDO-TV</v>
          </cell>
          <cell r="C1098" t="str">
            <v>NBC</v>
          </cell>
          <cell r="D1098" t="str">
            <v>Yakima, WA</v>
          </cell>
          <cell r="E1098" t="str">
            <v>Ellis Acquisitions (now Raycom)</v>
          </cell>
          <cell r="F1098" t="str">
            <v>Federal Broadcasting</v>
          </cell>
          <cell r="G1098" t="str">
            <v>$170 million</v>
          </cell>
        </row>
        <row r="1099">
          <cell r="B1099" t="str">
            <v>KNDU-TV</v>
          </cell>
          <cell r="C1099" t="str">
            <v>SAT</v>
          </cell>
          <cell r="D1099" t="str">
            <v>Yakima, WA</v>
          </cell>
          <cell r="E1099" t="str">
            <v>Ellis Acquisitions (now Raycom)</v>
          </cell>
          <cell r="F1099" t="str">
            <v>Federal Broadcasting</v>
          </cell>
          <cell r="G1099" t="str">
            <v>$170 million</v>
          </cell>
        </row>
        <row r="1100">
          <cell r="B1100" t="str">
            <v>WDAM-TV</v>
          </cell>
          <cell r="C1100" t="str">
            <v>NBC</v>
          </cell>
          <cell r="D1100" t="str">
            <v>Laurel, MS</v>
          </cell>
          <cell r="E1100" t="str">
            <v>Ellis Acquisitions (now Raycom)</v>
          </cell>
          <cell r="F1100" t="str">
            <v>Federal Broadcasting</v>
          </cell>
          <cell r="G1100" t="str">
            <v>$170 million</v>
          </cell>
        </row>
        <row r="1101">
          <cell r="B1101" t="str">
            <v>WSTM-TV</v>
          </cell>
          <cell r="C1101" t="str">
            <v>NBC</v>
          </cell>
          <cell r="D1101" t="str">
            <v>Syracuse</v>
          </cell>
          <cell r="E1101" t="str">
            <v>Ellis Acquisitions (now Raycom)</v>
          </cell>
          <cell r="F1101" t="str">
            <v>Federal Broadcasting</v>
          </cell>
          <cell r="G1101" t="str">
            <v>$170 million</v>
          </cell>
        </row>
        <row r="1103">
          <cell r="A1103" t="str">
            <v>June 3, 1996</v>
          </cell>
          <cell r="B1103" t="str">
            <v>WJAL-TV</v>
          </cell>
          <cell r="C1103" t="str">
            <v>WB</v>
          </cell>
          <cell r="D1103" t="str">
            <v>Hagerstown, MD</v>
          </cell>
          <cell r="E1103" t="str">
            <v xml:space="preserve">ALQ Holdings, Ltd. </v>
          </cell>
          <cell r="F1103" t="str">
            <v>Good Companion Broadcasting</v>
          </cell>
          <cell r="G1103" t="str">
            <v>$7.5 million</v>
          </cell>
        </row>
        <row r="1105">
          <cell r="A1105" t="str">
            <v>May 27, 1996</v>
          </cell>
          <cell r="B1105" t="str">
            <v>KNSD-TV</v>
          </cell>
          <cell r="C1105" t="str">
            <v>NBC</v>
          </cell>
          <cell r="D1105" t="str">
            <v>San Diego, CA</v>
          </cell>
          <cell r="E1105" t="str">
            <v>NBC (General Electric)</v>
          </cell>
          <cell r="F1105" t="str">
            <v>New World Communications</v>
          </cell>
          <cell r="G1105" t="str">
            <v>$425 million</v>
          </cell>
        </row>
        <row r="1106">
          <cell r="B1106" t="str">
            <v>WVTM-TV</v>
          </cell>
          <cell r="C1106" t="str">
            <v>NBC</v>
          </cell>
          <cell r="D1106" t="str">
            <v>Birmingham, Al</v>
          </cell>
          <cell r="E1106" t="str">
            <v>NBC (General Electric)</v>
          </cell>
          <cell r="F1106" t="str">
            <v>New World Communications</v>
          </cell>
          <cell r="G1106" t="str">
            <v>$425 million</v>
          </cell>
        </row>
        <row r="1108">
          <cell r="A1108" t="str">
            <v>May 27, 1996</v>
          </cell>
          <cell r="B1108" t="str">
            <v>WFVT-TV</v>
          </cell>
          <cell r="C1108" t="str">
            <v>WB</v>
          </cell>
          <cell r="D1108" t="str">
            <v>Rock Hill/Charlotte, SC</v>
          </cell>
          <cell r="E1108" t="str">
            <v>TV 55 LLC</v>
          </cell>
          <cell r="F1108" t="str">
            <v>Family Fifty-Five Inc.</v>
          </cell>
          <cell r="G1108" t="str">
            <v>$4 million</v>
          </cell>
        </row>
        <row r="1110">
          <cell r="A1110" t="str">
            <v>May 20, 1996</v>
          </cell>
          <cell r="B1110" t="str">
            <v>KCAL-TV</v>
          </cell>
          <cell r="C1110" t="str">
            <v>IND</v>
          </cell>
          <cell r="D1110" t="str">
            <v>Los Angeles, CA</v>
          </cell>
          <cell r="E1110" t="str">
            <v>Young Broadcasting</v>
          </cell>
          <cell r="F1110" t="str">
            <v>Walt Disney Co.</v>
          </cell>
          <cell r="G1110" t="str">
            <v>$368 million</v>
          </cell>
        </row>
        <row r="1112">
          <cell r="A1112" t="str">
            <v>May 20, 1996</v>
          </cell>
          <cell r="B1112" t="str">
            <v>KFOR-TV</v>
          </cell>
          <cell r="C1112" t="str">
            <v>NBC</v>
          </cell>
          <cell r="D1112" t="str">
            <v>Oklahoma City</v>
          </cell>
          <cell r="E1112" t="str">
            <v>New York Times</v>
          </cell>
          <cell r="F1112" t="str">
            <v>Palmer Communcations</v>
          </cell>
          <cell r="G1112" t="str">
            <v>$226 million</v>
          </cell>
        </row>
        <row r="1113">
          <cell r="B1113" t="str">
            <v>WHO-TV</v>
          </cell>
          <cell r="C1113" t="str">
            <v>NBC</v>
          </cell>
          <cell r="D1113" t="str">
            <v>Des Moines</v>
          </cell>
          <cell r="E1113" t="str">
            <v>New York Times</v>
          </cell>
          <cell r="F1113" t="str">
            <v>Palmer Communcations</v>
          </cell>
          <cell r="G1113" t="str">
            <v>$226 million</v>
          </cell>
        </row>
        <row r="1116">
          <cell r="A1116" t="str">
            <v>Television Transactions — Second-Quarter 1996</v>
          </cell>
        </row>
        <row r="1117">
          <cell r="A1117" t="str">
            <v>Date Transaction</v>
          </cell>
          <cell r="D1117" t="str">
            <v>Designated</v>
          </cell>
          <cell r="G1117" t="str">
            <v>Price</v>
          </cell>
        </row>
        <row r="1118">
          <cell r="A1118" t="str">
            <v xml:space="preserve"> Announced</v>
          </cell>
          <cell r="B1118" t="str">
            <v>Property</v>
          </cell>
          <cell r="C1118" t="str">
            <v>Affiliation</v>
          </cell>
          <cell r="D1118" t="str">
            <v>Marketing Area</v>
          </cell>
          <cell r="E1118" t="str">
            <v>Purchaser</v>
          </cell>
          <cell r="F1118" t="str">
            <v>Seller</v>
          </cell>
          <cell r="G1118" t="str">
            <v xml:space="preserve"> (at Announcement of Deal)</v>
          </cell>
        </row>
        <row r="1119">
          <cell r="A1119" t="str">
            <v>May 20, 1996</v>
          </cell>
          <cell r="B1119" t="str">
            <v>WMC-TV</v>
          </cell>
          <cell r="C1119" t="str">
            <v>NBC</v>
          </cell>
          <cell r="D1119" t="str">
            <v>Memphis, TN</v>
          </cell>
          <cell r="E1119" t="str">
            <v>Ellis Acquisitions Inc. (now Raycom)</v>
          </cell>
          <cell r="F1119" t="str">
            <v xml:space="preserve">Ellis Communications </v>
          </cell>
          <cell r="G1119" t="str">
            <v>$732 million</v>
          </cell>
        </row>
        <row r="1120">
          <cell r="B1120" t="str">
            <v>WUPW-TV</v>
          </cell>
          <cell r="C1120" t="str">
            <v>FOX</v>
          </cell>
          <cell r="D1120" t="str">
            <v>Toledo, OH</v>
          </cell>
          <cell r="E1120" t="str">
            <v>Ellis Acquisitions Inc. (now Raycom)</v>
          </cell>
          <cell r="F1120" t="str">
            <v xml:space="preserve">Ellis Communications </v>
          </cell>
          <cell r="G1120" t="str">
            <v>$732 million</v>
          </cell>
        </row>
        <row r="1121">
          <cell r="B1121" t="str">
            <v>WTNZ-TV</v>
          </cell>
          <cell r="C1121" t="str">
            <v>FOX</v>
          </cell>
          <cell r="D1121" t="str">
            <v>Knoxville, TN</v>
          </cell>
          <cell r="E1121" t="str">
            <v>Ellis Acquisitions Inc. (now Raycom)</v>
          </cell>
          <cell r="F1121" t="str">
            <v xml:space="preserve">Ellis Communications </v>
          </cell>
          <cell r="G1121" t="str">
            <v>$732 million</v>
          </cell>
        </row>
        <row r="1122">
          <cell r="B1122" t="str">
            <v>WACH-TV</v>
          </cell>
          <cell r="C1122" t="str">
            <v>FOX</v>
          </cell>
          <cell r="D1122" t="str">
            <v>Columbia, SC</v>
          </cell>
          <cell r="E1122" t="str">
            <v>Ellis Acquisitions Inc. (now Raycom)</v>
          </cell>
          <cell r="F1122" t="str">
            <v xml:space="preserve">Ellis Communications </v>
          </cell>
          <cell r="G1122" t="str">
            <v>$732 million</v>
          </cell>
        </row>
        <row r="1123">
          <cell r="B1123" t="str">
            <v>WEVU-TV</v>
          </cell>
          <cell r="C1123" t="str">
            <v>ABC</v>
          </cell>
          <cell r="D1123" t="str">
            <v>Ft. Meyers, FL</v>
          </cell>
          <cell r="E1123" t="str">
            <v>Ellis Acquisitions Inc. (now Raycom)</v>
          </cell>
          <cell r="F1123" t="str">
            <v xml:space="preserve">Ellis Communications </v>
          </cell>
          <cell r="G1123" t="str">
            <v>$732 million</v>
          </cell>
        </row>
        <row r="1124">
          <cell r="B1124" t="str">
            <v>KAME-TV</v>
          </cell>
          <cell r="C1124" t="str">
            <v>FOX</v>
          </cell>
          <cell r="D1124" t="str">
            <v>Reno, NV</v>
          </cell>
          <cell r="E1124" t="str">
            <v>Ellis Acquisitions Inc. (now Raycom)</v>
          </cell>
          <cell r="F1124" t="str">
            <v xml:space="preserve">Ellis Communications </v>
          </cell>
          <cell r="G1124" t="str">
            <v>$732 million</v>
          </cell>
        </row>
        <row r="1125">
          <cell r="B1125" t="str">
            <v>KOLD-TV</v>
          </cell>
          <cell r="C1125" t="str">
            <v>CBS</v>
          </cell>
          <cell r="D1125" t="str">
            <v>Tuscon</v>
          </cell>
          <cell r="E1125" t="str">
            <v>Ellis Acquisitions Inc. (now Raycom)</v>
          </cell>
          <cell r="F1125" t="str">
            <v xml:space="preserve">Ellis Communications </v>
          </cell>
          <cell r="G1125" t="str">
            <v>$732 million</v>
          </cell>
        </row>
        <row r="1126">
          <cell r="B1126" t="str">
            <v>WSAV-TV</v>
          </cell>
          <cell r="C1126" t="str">
            <v>NBC</v>
          </cell>
          <cell r="D1126" t="str">
            <v>Savannah</v>
          </cell>
          <cell r="E1126" t="str">
            <v>Ellis Acquisitions Inc. (now Raycom)</v>
          </cell>
          <cell r="F1126" t="str">
            <v xml:space="preserve">Ellis Communications </v>
          </cell>
          <cell r="G1126" t="str">
            <v>$732 million</v>
          </cell>
        </row>
        <row r="1127">
          <cell r="B1127" t="str">
            <v>WJTV-TV</v>
          </cell>
          <cell r="C1127" t="str">
            <v>NBC</v>
          </cell>
          <cell r="D1127" t="str">
            <v>Jackson, MS</v>
          </cell>
          <cell r="E1127" t="str">
            <v>Ellis Acquisitions Inc. (now Raycom)</v>
          </cell>
          <cell r="F1127" t="str">
            <v xml:space="preserve">Ellis Communications </v>
          </cell>
          <cell r="G1127" t="str">
            <v>$732 million</v>
          </cell>
        </row>
        <row r="1128">
          <cell r="B1128" t="str">
            <v>WECT-TV</v>
          </cell>
          <cell r="C1128" t="str">
            <v>NBC</v>
          </cell>
          <cell r="D1128" t="str">
            <v>Wilmington, NC</v>
          </cell>
          <cell r="E1128" t="str">
            <v>Ellis Acquisitions Inc. (now Raycom)</v>
          </cell>
          <cell r="F1128" t="str">
            <v xml:space="preserve">Ellis Communications </v>
          </cell>
          <cell r="G1128" t="str">
            <v>$732 million</v>
          </cell>
        </row>
        <row r="1129">
          <cell r="B1129" t="str">
            <v>WHLT-TV</v>
          </cell>
          <cell r="C1129" t="str">
            <v>CBS</v>
          </cell>
          <cell r="D1129" t="str">
            <v>(Hattiesburg)/Laurel</v>
          </cell>
          <cell r="E1129" t="str">
            <v>Ellis Acquisitions Inc. (now Raycom)</v>
          </cell>
          <cell r="F1129" t="str">
            <v xml:space="preserve">Ellis Communications </v>
          </cell>
          <cell r="G1129" t="str">
            <v>$732 million</v>
          </cell>
        </row>
        <row r="1130">
          <cell r="B1130" t="str">
            <v>KSFY-TV</v>
          </cell>
          <cell r="C1130" t="str">
            <v>ABC</v>
          </cell>
          <cell r="D1130" t="str">
            <v>Sioux Falls, SD</v>
          </cell>
          <cell r="E1130" t="str">
            <v>Ellis Acquisitions Inc. (now Raycom)</v>
          </cell>
          <cell r="F1130" t="str">
            <v xml:space="preserve">Ellis Communications </v>
          </cell>
          <cell r="G1130" t="str">
            <v>$732 million</v>
          </cell>
        </row>
        <row r="1131">
          <cell r="B1131" t="str">
            <v>KPRY-TV</v>
          </cell>
          <cell r="C1131" t="str">
            <v>SAT</v>
          </cell>
          <cell r="D1131" t="str">
            <v>Pierre, SD</v>
          </cell>
          <cell r="E1131" t="str">
            <v>Ellis Acquisitions Inc. (now Raycom)</v>
          </cell>
          <cell r="F1131" t="str">
            <v xml:space="preserve">Ellis Communications </v>
          </cell>
          <cell r="G1131" t="str">
            <v>$732 million</v>
          </cell>
        </row>
        <row r="1132">
          <cell r="B1132" t="str">
            <v>KABY-TV</v>
          </cell>
          <cell r="C1132" t="str">
            <v>SAT</v>
          </cell>
          <cell r="D1132" t="str">
            <v>Aberdeen, SD</v>
          </cell>
          <cell r="E1132" t="str">
            <v>Ellis Acquisitions Inc. (now Raycom)</v>
          </cell>
          <cell r="F1132" t="str">
            <v xml:space="preserve">Ellis Communications </v>
          </cell>
          <cell r="G1132" t="str">
            <v>$732 million</v>
          </cell>
        </row>
        <row r="1133">
          <cell r="B1133" t="str">
            <v>KSLA-TV</v>
          </cell>
          <cell r="C1133" t="str">
            <v>CBS</v>
          </cell>
          <cell r="D1133" t="str">
            <v>Shreveport, LA</v>
          </cell>
          <cell r="E1133" t="str">
            <v>Ellis Acquisitions Inc. (now Raycom)</v>
          </cell>
          <cell r="F1133" t="str">
            <v xml:space="preserve">Ellis Communications </v>
          </cell>
          <cell r="G1133" t="str">
            <v>$732 million</v>
          </cell>
        </row>
        <row r="1134">
          <cell r="B1134" t="str">
            <v>WWAY-TV</v>
          </cell>
          <cell r="C1134" t="str">
            <v>ABC</v>
          </cell>
          <cell r="D1134" t="str">
            <v>Wilmington, NC</v>
          </cell>
          <cell r="E1134" t="str">
            <v>Ellis Acquisitions Inc. (now Raycom)</v>
          </cell>
          <cell r="F1134" t="str">
            <v xml:space="preserve">Ellis Communications </v>
          </cell>
          <cell r="G1134" t="str">
            <v>$732 million</v>
          </cell>
        </row>
        <row r="1135">
          <cell r="B1135" t="str">
            <v>AM-FM Stations in Memphis</v>
          </cell>
        </row>
        <row r="1136">
          <cell r="B1136" t="str">
            <v>Raycom</v>
          </cell>
        </row>
        <row r="1137">
          <cell r="B1137" t="str">
            <v>iXL Inc.</v>
          </cell>
        </row>
        <row r="1139">
          <cell r="A1139" t="str">
            <v>May 13, 1996</v>
          </cell>
          <cell r="B1139" t="str">
            <v>KFOX-TV</v>
          </cell>
          <cell r="C1139" t="str">
            <v>FOX</v>
          </cell>
          <cell r="D1139" t="str">
            <v>El Paso, TX</v>
          </cell>
          <cell r="E1139" t="str">
            <v>Cox Enterprises</v>
          </cell>
          <cell r="F1139" t="str">
            <v>John Mulderrig</v>
          </cell>
          <cell r="G1139" t="str">
            <v>$20.9 million</v>
          </cell>
        </row>
        <row r="1141">
          <cell r="A1141" t="str">
            <v>May 6, 1996</v>
          </cell>
          <cell r="B1141" t="str">
            <v>WPRI-TV</v>
          </cell>
          <cell r="C1141" t="str">
            <v>CBS</v>
          </cell>
          <cell r="D1141" t="str">
            <v>Providence, RI</v>
          </cell>
          <cell r="E1141" t="str">
            <v>Clear Channel</v>
          </cell>
          <cell r="F1141" t="str">
            <v>CBS</v>
          </cell>
          <cell r="G1141" t="str">
            <v>$68 million</v>
          </cell>
        </row>
        <row r="1143">
          <cell r="A1143" t="str">
            <v>May 6, 1996</v>
          </cell>
          <cell r="B1143" t="str">
            <v>WDKY-TV</v>
          </cell>
          <cell r="C1143" t="str">
            <v>Fox/UPN</v>
          </cell>
          <cell r="D1143" t="str">
            <v>Lexington, KY</v>
          </cell>
          <cell r="E1143" t="str">
            <v>Sinclair Broadcast</v>
          </cell>
          <cell r="F1143" t="str">
            <v>Superior Communications</v>
          </cell>
          <cell r="G1143" t="str">
            <v>$63 million in stock</v>
          </cell>
        </row>
        <row r="1144">
          <cell r="B1144" t="str">
            <v>KOCB-TV</v>
          </cell>
          <cell r="C1144" t="str">
            <v>UPN</v>
          </cell>
          <cell r="D1144" t="str">
            <v>Oklahoma City</v>
          </cell>
          <cell r="E1144" t="str">
            <v>Sinclair Broadcast</v>
          </cell>
          <cell r="F1144" t="str">
            <v>Superior Communications</v>
          </cell>
          <cell r="G1144" t="str">
            <v>$63 million in stock</v>
          </cell>
        </row>
      </sheetData>
      <sheetData sheetId="2"/>
      <sheetData sheetId="3"/>
      <sheetData sheetId="4" refreshError="1">
        <row r="14">
          <cell r="A14">
            <v>7</v>
          </cell>
          <cell r="B14" t="str">
            <v>Dallas-Ft. Worth</v>
          </cell>
          <cell r="C14">
            <v>2069010</v>
          </cell>
          <cell r="D14">
            <v>2.0247725664900684E-2</v>
          </cell>
        </row>
        <row r="15">
          <cell r="A15">
            <v>8</v>
          </cell>
          <cell r="B15" t="str">
            <v>Washington, D.C.</v>
          </cell>
          <cell r="C15">
            <v>2047340</v>
          </cell>
          <cell r="D15">
            <v>2.0035658920342467E-2</v>
          </cell>
        </row>
        <row r="16">
          <cell r="A16">
            <v>9</v>
          </cell>
          <cell r="B16" t="str">
            <v>Detroit</v>
          </cell>
          <cell r="C16">
            <v>1873620</v>
          </cell>
          <cell r="D16">
            <v>1.8335601935356147E-2</v>
          </cell>
        </row>
        <row r="17">
          <cell r="A17">
            <v>10</v>
          </cell>
          <cell r="B17" t="str">
            <v>Atlanta</v>
          </cell>
          <cell r="C17">
            <v>1857220</v>
          </cell>
          <cell r="D17">
            <v>1.8175108413863078E-2</v>
          </cell>
        </row>
        <row r="18">
          <cell r="A18">
            <v>11</v>
          </cell>
          <cell r="B18" t="str">
            <v>Houston</v>
          </cell>
          <cell r="C18">
            <v>1747350</v>
          </cell>
          <cell r="D18">
            <v>1.7099899681762877E-2</v>
          </cell>
        </row>
        <row r="19">
          <cell r="A19">
            <v>12</v>
          </cell>
          <cell r="B19" t="str">
            <v>Seattle-Tacoma</v>
          </cell>
          <cell r="C19">
            <v>1605900</v>
          </cell>
          <cell r="D19">
            <v>1.5715643058885172E-2</v>
          </cell>
        </row>
        <row r="20">
          <cell r="A20">
            <v>13</v>
          </cell>
          <cell r="B20" t="str">
            <v>Tampa-St Petersburg-Sarasota</v>
          </cell>
          <cell r="C20">
            <v>1507790</v>
          </cell>
          <cell r="D20">
            <v>1.4755519925123901E-2</v>
          </cell>
        </row>
        <row r="21">
          <cell r="A21">
            <v>14</v>
          </cell>
          <cell r="B21" t="str">
            <v>Minneapolis - St. Paul</v>
          </cell>
          <cell r="C21">
            <v>1510130</v>
          </cell>
          <cell r="D21">
            <v>1.4778419610507668E-2</v>
          </cell>
        </row>
        <row r="22">
          <cell r="A22">
            <v>15</v>
          </cell>
          <cell r="B22" t="str">
            <v>Cleveland</v>
          </cell>
          <cell r="C22">
            <v>1488270</v>
          </cell>
          <cell r="D22">
            <v>1.456449348978581E-2</v>
          </cell>
        </row>
        <row r="23">
          <cell r="A23">
            <v>16</v>
          </cell>
          <cell r="B23" t="str">
            <v>Miami - Ft. Lauderdale</v>
          </cell>
          <cell r="C23">
            <v>1468630</v>
          </cell>
          <cell r="D23">
            <v>1.4372292711607528E-2</v>
          </cell>
        </row>
        <row r="24">
          <cell r="A24">
            <v>17</v>
          </cell>
          <cell r="B24" t="str">
            <v>Phoenix</v>
          </cell>
          <cell r="C24">
            <v>1441660</v>
          </cell>
          <cell r="D24">
            <v>1.4108359158274112E-2</v>
          </cell>
        </row>
        <row r="25">
          <cell r="A25">
            <v>18</v>
          </cell>
          <cell r="B25" t="str">
            <v>Denver</v>
          </cell>
          <cell r="C25">
            <v>1312300</v>
          </cell>
          <cell r="D25">
            <v>1.2842417576545868E-2</v>
          </cell>
        </row>
        <row r="26">
          <cell r="A26">
            <v>19</v>
          </cell>
          <cell r="B26" t="str">
            <v>Sacramento-Stockton-Modesto</v>
          </cell>
          <cell r="C26">
            <v>1187000</v>
          </cell>
          <cell r="D26">
            <v>1.1616207927577494E-2</v>
          </cell>
        </row>
        <row r="27">
          <cell r="A27">
            <v>20</v>
          </cell>
          <cell r="B27" t="str">
            <v>Pittsburgh</v>
          </cell>
          <cell r="C27">
            <v>1128810</v>
          </cell>
          <cell r="D27">
            <v>1.1046749511987154E-2</v>
          </cell>
        </row>
        <row r="28">
          <cell r="A28">
            <v>21</v>
          </cell>
          <cell r="B28" t="str">
            <v>St. Louis</v>
          </cell>
          <cell r="C28">
            <v>1121410</v>
          </cell>
          <cell r="D28">
            <v>1.0974331703508575E-2</v>
          </cell>
        </row>
        <row r="29">
          <cell r="A29">
            <v>22</v>
          </cell>
          <cell r="B29" t="str">
            <v>Orlando-Daytona Beach-Melbourne</v>
          </cell>
          <cell r="C29">
            <v>1126000</v>
          </cell>
          <cell r="D29">
            <v>1.1019250317145964E-2</v>
          </cell>
        </row>
        <row r="30">
          <cell r="A30">
            <v>23</v>
          </cell>
          <cell r="B30" t="str">
            <v>Portland, OR</v>
          </cell>
          <cell r="C30">
            <v>1017760</v>
          </cell>
          <cell r="D30">
            <v>9.9599930752917194E-3</v>
          </cell>
        </row>
        <row r="31">
          <cell r="A31">
            <v>24</v>
          </cell>
          <cell r="B31" t="str">
            <v>Baltimore</v>
          </cell>
          <cell r="C31">
            <v>1010160</v>
          </cell>
          <cell r="D31">
            <v>9.8856180287461518E-3</v>
          </cell>
        </row>
        <row r="32">
          <cell r="A32">
            <v>25</v>
          </cell>
          <cell r="B32" t="str">
            <v>San Diego</v>
          </cell>
          <cell r="C32">
            <v>996220</v>
          </cell>
          <cell r="D32">
            <v>9.7491985354770435E-3</v>
          </cell>
        </row>
        <row r="33">
          <cell r="A33">
            <v>26</v>
          </cell>
          <cell r="B33" t="str">
            <v>Indianapolis</v>
          </cell>
          <cell r="C33">
            <v>974390</v>
          </cell>
          <cell r="D33">
            <v>9.535566000465236E-3</v>
          </cell>
        </row>
        <row r="34">
          <cell r="A34">
            <v>27</v>
          </cell>
          <cell r="B34" t="str">
            <v>Hartford-New Haven</v>
          </cell>
          <cell r="C34">
            <v>923740</v>
          </cell>
          <cell r="D34">
            <v>9.0398954600003668E-3</v>
          </cell>
        </row>
        <row r="35">
          <cell r="A35">
            <v>28</v>
          </cell>
          <cell r="B35" t="str">
            <v>Charlotte</v>
          </cell>
          <cell r="C35">
            <v>903950</v>
          </cell>
          <cell r="D35">
            <v>8.8462267532718412E-3</v>
          </cell>
        </row>
        <row r="36">
          <cell r="A36">
            <v>29</v>
          </cell>
          <cell r="B36" t="str">
            <v>Raleigh-Durham</v>
          </cell>
          <cell r="C36">
            <v>873440</v>
          </cell>
          <cell r="D36">
            <v>8.547650086152726E-3</v>
          </cell>
        </row>
        <row r="37">
          <cell r="A37">
            <v>30</v>
          </cell>
          <cell r="B37" t="str">
            <v>Nashville</v>
          </cell>
          <cell r="C37">
            <v>830800</v>
          </cell>
          <cell r="D37">
            <v>8.130366930270751E-3</v>
          </cell>
        </row>
        <row r="38">
          <cell r="A38">
            <v>31</v>
          </cell>
          <cell r="B38" t="str">
            <v>Kansas City</v>
          </cell>
          <cell r="C38">
            <v>835580</v>
          </cell>
          <cell r="D38">
            <v>8.17714492007178E-3</v>
          </cell>
        </row>
        <row r="39">
          <cell r="A39">
            <v>32</v>
          </cell>
          <cell r="B39" t="str">
            <v>Cincinnati</v>
          </cell>
          <cell r="C39">
            <v>828650</v>
          </cell>
          <cell r="D39">
            <v>8.1093266210506242E-3</v>
          </cell>
        </row>
        <row r="40">
          <cell r="A40">
            <v>33</v>
          </cell>
          <cell r="B40" t="str">
            <v>Milwaukee</v>
          </cell>
          <cell r="C40">
            <v>827570</v>
          </cell>
          <cell r="D40">
            <v>8.0987575354888857E-3</v>
          </cell>
        </row>
        <row r="41">
          <cell r="A41">
            <v>34</v>
          </cell>
          <cell r="B41" t="str">
            <v>Columbus, OH</v>
          </cell>
          <cell r="C41">
            <v>772160</v>
          </cell>
          <cell r="D41">
            <v>7.5565047290296868E-3</v>
          </cell>
        </row>
        <row r="42">
          <cell r="A42">
            <v>35</v>
          </cell>
          <cell r="B42" t="str">
            <v>Greenville-Spartanburg-Asheville</v>
          </cell>
          <cell r="C42">
            <v>734600</v>
          </cell>
          <cell r="D42">
            <v>7.1889354200492224E-3</v>
          </cell>
        </row>
        <row r="43">
          <cell r="A43">
            <v>36</v>
          </cell>
          <cell r="B43" t="str">
            <v>Salt Lake City</v>
          </cell>
          <cell r="C43">
            <v>732380</v>
          </cell>
          <cell r="D43">
            <v>7.1672100775056488E-3</v>
          </cell>
        </row>
        <row r="44">
          <cell r="A44">
            <v>37</v>
          </cell>
          <cell r="B44" t="str">
            <v>San Antonio</v>
          </cell>
          <cell r="C44">
            <v>693810</v>
          </cell>
          <cell r="D44">
            <v>6.7897567162868927E-3</v>
          </cell>
        </row>
        <row r="45">
          <cell r="A45">
            <v>38</v>
          </cell>
          <cell r="B45" t="str">
            <v>Grand Rapids-Kalamazoo-Battle Creek</v>
          </cell>
          <cell r="C45">
            <v>683120</v>
          </cell>
          <cell r="D45">
            <v>6.6851423416063507E-3</v>
          </cell>
        </row>
        <row r="46">
          <cell r="A46">
            <v>39</v>
          </cell>
          <cell r="B46" t="str">
            <v>Birmingham</v>
          </cell>
          <cell r="C46">
            <v>673940</v>
          </cell>
          <cell r="D46">
            <v>6.5953051143315721E-3</v>
          </cell>
        </row>
        <row r="47">
          <cell r="A47">
            <v>40</v>
          </cell>
          <cell r="B47" t="str">
            <v>Memphis</v>
          </cell>
          <cell r="C47">
            <v>641630</v>
          </cell>
          <cell r="D47">
            <v>6.27911330460956E-3</v>
          </cell>
        </row>
        <row r="48">
          <cell r="A48">
            <v>41</v>
          </cell>
          <cell r="B48" t="str">
            <v>New Orleans</v>
          </cell>
          <cell r="C48">
            <v>636340</v>
          </cell>
          <cell r="D48">
            <v>6.2273443577377111E-3</v>
          </cell>
        </row>
        <row r="49">
          <cell r="A49">
            <v>42</v>
          </cell>
          <cell r="B49" t="str">
            <v>Norfolk-Portsmouth-Newport News</v>
          </cell>
          <cell r="C49">
            <v>638190</v>
          </cell>
          <cell r="D49">
            <v>6.2454488098573555E-3</v>
          </cell>
        </row>
        <row r="50">
          <cell r="A50">
            <v>43</v>
          </cell>
          <cell r="B50" t="str">
            <v>West Palm Beach-Ft. Pierce</v>
          </cell>
          <cell r="C50">
            <v>632600</v>
          </cell>
          <cell r="D50">
            <v>6.1907440058850231E-3</v>
          </cell>
        </row>
        <row r="51">
          <cell r="A51">
            <v>44</v>
          </cell>
          <cell r="B51" t="str">
            <v>Buffalo</v>
          </cell>
          <cell r="C51">
            <v>618660</v>
          </cell>
          <cell r="D51">
            <v>6.0543245126159165E-3</v>
          </cell>
        </row>
        <row r="52">
          <cell r="A52">
            <v>45</v>
          </cell>
          <cell r="B52" t="str">
            <v>Oklahoma City</v>
          </cell>
          <cell r="C52">
            <v>604240</v>
          </cell>
          <cell r="D52">
            <v>5.9132076479860365E-3</v>
          </cell>
        </row>
        <row r="53">
          <cell r="A53">
            <v>46</v>
          </cell>
          <cell r="B53" t="str">
            <v>Harrisburg-Lancaster-Lebanon-York</v>
          </cell>
          <cell r="C53">
            <v>604210</v>
          </cell>
          <cell r="D53">
            <v>5.9129140622759882E-3</v>
          </cell>
        </row>
        <row r="54">
          <cell r="A54">
            <v>47</v>
          </cell>
          <cell r="B54" t="str">
            <v>Greensboro-High Point-Winston Salem</v>
          </cell>
          <cell r="C54">
            <v>600000</v>
          </cell>
          <cell r="D54">
            <v>5.8717142009658777E-3</v>
          </cell>
        </row>
        <row r="55">
          <cell r="A55">
            <v>48</v>
          </cell>
          <cell r="B55" t="str">
            <v>Louisville</v>
          </cell>
          <cell r="C55">
            <v>587450</v>
          </cell>
          <cell r="D55">
            <v>5.7488975122623413E-3</v>
          </cell>
        </row>
        <row r="56">
          <cell r="A56">
            <v>49</v>
          </cell>
          <cell r="B56" t="str">
            <v>Albuquerque-Santa Fe</v>
          </cell>
          <cell r="C56">
            <v>570460</v>
          </cell>
          <cell r="D56">
            <v>5.5826301384716576E-3</v>
          </cell>
        </row>
        <row r="57">
          <cell r="A57">
            <v>50</v>
          </cell>
          <cell r="B57" t="str">
            <v>Providence-New Bedford</v>
          </cell>
          <cell r="C57">
            <v>572880</v>
          </cell>
          <cell r="D57">
            <v>5.6063127190822196E-3</v>
          </cell>
        </row>
        <row r="58">
          <cell r="A58">
            <v>51</v>
          </cell>
          <cell r="B58" t="str">
            <v>Wilkes Barre-Scranton</v>
          </cell>
          <cell r="C58">
            <v>550340</v>
          </cell>
          <cell r="D58">
            <v>5.385731988932602E-3</v>
          </cell>
        </row>
        <row r="59">
          <cell r="A59">
            <v>52</v>
          </cell>
          <cell r="B59" t="str">
            <v>Jacksonville</v>
          </cell>
          <cell r="C59">
            <v>548750</v>
          </cell>
          <cell r="D59">
            <v>5.3701719463000418E-3</v>
          </cell>
        </row>
        <row r="60">
          <cell r="A60">
            <v>53</v>
          </cell>
          <cell r="B60" t="str">
            <v>Las Vegas</v>
          </cell>
          <cell r="C60">
            <v>559330</v>
          </cell>
          <cell r="D60">
            <v>5.4737098400437405E-3</v>
          </cell>
        </row>
        <row r="61">
          <cell r="A61">
            <v>54</v>
          </cell>
          <cell r="B61" t="str">
            <v>Fresno-Visalia</v>
          </cell>
          <cell r="C61">
            <v>519200</v>
          </cell>
          <cell r="D61">
            <v>5.0809900219024725E-3</v>
          </cell>
        </row>
        <row r="62">
          <cell r="A62">
            <v>55</v>
          </cell>
          <cell r="B62" t="str">
            <v>Albany-Schenectady-Troy</v>
          </cell>
          <cell r="C62">
            <v>508470</v>
          </cell>
          <cell r="D62">
            <v>4.975984199608533E-3</v>
          </cell>
        </row>
        <row r="63">
          <cell r="A63">
            <v>56</v>
          </cell>
          <cell r="B63" t="str">
            <v>Dayton</v>
          </cell>
          <cell r="C63">
            <v>515160</v>
          </cell>
          <cell r="D63">
            <v>5.0414538129493021E-3</v>
          </cell>
        </row>
        <row r="64">
          <cell r="A64">
            <v>57</v>
          </cell>
          <cell r="B64" t="str">
            <v>Little Rock-Pine Bluff</v>
          </cell>
          <cell r="C64">
            <v>491830</v>
          </cell>
          <cell r="D64">
            <v>4.8131419924350794E-3</v>
          </cell>
        </row>
        <row r="65">
          <cell r="A65">
            <v>58</v>
          </cell>
          <cell r="B65" t="str">
            <v>Tulsa</v>
          </cell>
          <cell r="C65">
            <v>490160</v>
          </cell>
          <cell r="D65">
            <v>4.7967990545757242E-3</v>
          </cell>
        </row>
        <row r="66">
          <cell r="A66">
            <v>59</v>
          </cell>
          <cell r="B66" t="str">
            <v>Charleston-Huntington, WV</v>
          </cell>
          <cell r="C66">
            <v>481200</v>
          </cell>
          <cell r="D66">
            <v>4.709114789174634E-3</v>
          </cell>
        </row>
        <row r="67">
          <cell r="A67">
            <v>60</v>
          </cell>
          <cell r="B67" t="str">
            <v>Richmond-Petersburg</v>
          </cell>
          <cell r="C67">
            <v>489320</v>
          </cell>
          <cell r="D67">
            <v>4.7885786546943716E-3</v>
          </cell>
        </row>
        <row r="68">
          <cell r="A68">
            <v>61</v>
          </cell>
          <cell r="B68" t="str">
            <v>Austin, TX</v>
          </cell>
          <cell r="C68">
            <v>491820</v>
          </cell>
          <cell r="D68">
            <v>4.8130441305317294E-3</v>
          </cell>
        </row>
        <row r="69">
          <cell r="A69">
            <v>62</v>
          </cell>
          <cell r="B69" t="str">
            <v>Mobile-Pensacola</v>
          </cell>
          <cell r="C69">
            <v>468680</v>
          </cell>
          <cell r="D69">
            <v>4.5865916861811459E-3</v>
          </cell>
        </row>
        <row r="70">
          <cell r="A70">
            <v>63</v>
          </cell>
          <cell r="B70" t="str">
            <v>Knoxville</v>
          </cell>
          <cell r="C70">
            <v>461950</v>
          </cell>
          <cell r="D70">
            <v>4.5207306252269784E-3</v>
          </cell>
        </row>
        <row r="71">
          <cell r="A71">
            <v>64</v>
          </cell>
          <cell r="B71" t="str">
            <v>Flint-Saginaw-Bay City</v>
          </cell>
          <cell r="C71">
            <v>448990</v>
          </cell>
          <cell r="D71">
            <v>4.3939015984861152E-3</v>
          </cell>
        </row>
        <row r="72">
          <cell r="A72">
            <v>65</v>
          </cell>
          <cell r="B72" t="str">
            <v>Wichita - Hutchinson</v>
          </cell>
          <cell r="C72">
            <v>444710</v>
          </cell>
          <cell r="D72">
            <v>4.3520167038525589E-3</v>
          </cell>
        </row>
        <row r="73">
          <cell r="A73">
            <v>66</v>
          </cell>
          <cell r="B73" t="str">
            <v>Lexington</v>
          </cell>
          <cell r="C73">
            <v>424010</v>
          </cell>
          <cell r="D73">
            <v>4.1494425639192365E-3</v>
          </cell>
        </row>
        <row r="74">
          <cell r="A74">
            <v>67</v>
          </cell>
          <cell r="B74" t="str">
            <v>Toledo</v>
          </cell>
          <cell r="C74">
            <v>413910</v>
          </cell>
          <cell r="D74">
            <v>4.0506020415363104E-3</v>
          </cell>
        </row>
        <row r="75">
          <cell r="A75">
            <v>68</v>
          </cell>
          <cell r="B75" t="str">
            <v>Roanoke-Lynchburg</v>
          </cell>
          <cell r="C75">
            <v>407480</v>
          </cell>
          <cell r="D75">
            <v>3.9876768376826263E-3</v>
          </cell>
        </row>
        <row r="76">
          <cell r="A76">
            <v>69</v>
          </cell>
          <cell r="B76" t="str">
            <v>Green Bay-Appleton</v>
          </cell>
          <cell r="C76">
            <v>398510</v>
          </cell>
          <cell r="D76">
            <v>3.8998947103781865E-3</v>
          </cell>
        </row>
        <row r="77">
          <cell r="A77">
            <v>70</v>
          </cell>
          <cell r="B77" t="str">
            <v>Des Moines-Ames</v>
          </cell>
          <cell r="C77">
            <v>393980</v>
          </cell>
          <cell r="D77">
            <v>3.8555632681608939E-3</v>
          </cell>
        </row>
        <row r="78">
          <cell r="A78">
            <v>71</v>
          </cell>
          <cell r="B78" t="str">
            <v>Honolulu</v>
          </cell>
          <cell r="C78">
            <v>382720</v>
          </cell>
          <cell r="D78">
            <v>3.7453707649894342E-3</v>
          </cell>
        </row>
        <row r="79">
          <cell r="A79">
            <v>72</v>
          </cell>
          <cell r="B79" t="str">
            <v>Tucson (Nogales)</v>
          </cell>
          <cell r="C79">
            <v>391930</v>
          </cell>
          <cell r="D79">
            <v>3.8355015779742607E-3</v>
          </cell>
        </row>
        <row r="80">
          <cell r="A80">
            <v>73</v>
          </cell>
          <cell r="B80" t="str">
            <v>Omaha</v>
          </cell>
          <cell r="C80">
            <v>375070</v>
          </cell>
          <cell r="D80">
            <v>3.6705064089271192E-3</v>
          </cell>
        </row>
        <row r="81">
          <cell r="A81">
            <v>74</v>
          </cell>
          <cell r="B81" t="str">
            <v>Paducah-Cape Girardeau-Harrisburg-Mt Vernon</v>
          </cell>
          <cell r="C81">
            <v>376780</v>
          </cell>
          <cell r="D81">
            <v>3.6872407943998723E-3</v>
          </cell>
        </row>
        <row r="82">
          <cell r="A82">
            <v>75</v>
          </cell>
          <cell r="B82" t="str">
            <v>Shreveport</v>
          </cell>
          <cell r="C82">
            <v>371020</v>
          </cell>
          <cell r="D82">
            <v>3.6308723380705996E-3</v>
          </cell>
        </row>
        <row r="83">
          <cell r="A83">
            <v>76</v>
          </cell>
          <cell r="B83" t="str">
            <v>Syracuse</v>
          </cell>
          <cell r="C83">
            <v>361650</v>
          </cell>
          <cell r="D83">
            <v>3.5391757346321827E-3</v>
          </cell>
        </row>
        <row r="84">
          <cell r="A84">
            <v>77</v>
          </cell>
          <cell r="B84" t="str">
            <v>Rochester, NY</v>
          </cell>
          <cell r="C84">
            <v>376740</v>
          </cell>
          <cell r="D84">
            <v>3.6868493467864744E-3</v>
          </cell>
        </row>
        <row r="85">
          <cell r="A85">
            <v>78</v>
          </cell>
          <cell r="B85" t="str">
            <v>Spokane</v>
          </cell>
          <cell r="C85">
            <v>370060</v>
          </cell>
          <cell r="D85">
            <v>3.6214775953490545E-3</v>
          </cell>
        </row>
        <row r="86">
          <cell r="A86">
            <v>79</v>
          </cell>
          <cell r="B86" t="str">
            <v>Springfield, MO</v>
          </cell>
          <cell r="C86">
            <v>369070</v>
          </cell>
          <cell r="D86">
            <v>3.6117892669174606E-3</v>
          </cell>
        </row>
        <row r="87">
          <cell r="A87">
            <v>80</v>
          </cell>
          <cell r="B87" t="str">
            <v>Portland-Auburn, ME</v>
          </cell>
          <cell r="C87">
            <v>362660</v>
          </cell>
          <cell r="D87">
            <v>3.5490597868704753E-3</v>
          </cell>
        </row>
        <row r="88">
          <cell r="A88">
            <v>81</v>
          </cell>
          <cell r="B88" t="str">
            <v>Ft. Myers-Naples</v>
          </cell>
          <cell r="C88">
            <v>352240</v>
          </cell>
          <cell r="D88">
            <v>3.4470876835803678E-3</v>
          </cell>
        </row>
        <row r="89">
          <cell r="A89">
            <v>82</v>
          </cell>
          <cell r="B89" t="str">
            <v>Huntsville-Decatur-Florence</v>
          </cell>
          <cell r="C89">
            <v>351860</v>
          </cell>
          <cell r="D89">
            <v>3.4433689312530894E-3</v>
          </cell>
        </row>
        <row r="90">
          <cell r="A90">
            <v>83</v>
          </cell>
          <cell r="B90" t="str">
            <v>Champaign-Springfield-Decatur, IL</v>
          </cell>
          <cell r="C90">
            <v>345420</v>
          </cell>
          <cell r="D90">
            <v>3.3803458654960558E-3</v>
          </cell>
        </row>
        <row r="91">
          <cell r="A91">
            <v>84</v>
          </cell>
          <cell r="B91" t="str">
            <v>Chattanooga</v>
          </cell>
          <cell r="C91">
            <v>323170</v>
          </cell>
          <cell r="D91">
            <v>3.1626031305435711E-3</v>
          </cell>
        </row>
        <row r="92">
          <cell r="A92">
            <v>85</v>
          </cell>
          <cell r="B92" t="str">
            <v>Madison</v>
          </cell>
          <cell r="C92">
            <v>329190</v>
          </cell>
          <cell r="D92">
            <v>3.2215159963599285E-3</v>
          </cell>
        </row>
        <row r="93">
          <cell r="A93">
            <v>86</v>
          </cell>
          <cell r="B93" t="str">
            <v>Columbia, SC</v>
          </cell>
          <cell r="C93">
            <v>324060</v>
          </cell>
          <cell r="D93">
            <v>3.1713128399416704E-3</v>
          </cell>
        </row>
        <row r="94">
          <cell r="A94">
            <v>87</v>
          </cell>
          <cell r="B94" t="str">
            <v>South Bend-Elkhart</v>
          </cell>
          <cell r="C94">
            <v>318770</v>
          </cell>
          <cell r="D94">
            <v>3.1195438930698214E-3</v>
          </cell>
        </row>
        <row r="95">
          <cell r="A95">
            <v>88</v>
          </cell>
          <cell r="B95" t="str">
            <v>Davenport-Rock Island-Moline</v>
          </cell>
          <cell r="C95">
            <v>303370</v>
          </cell>
          <cell r="D95">
            <v>2.9688365619116972E-3</v>
          </cell>
        </row>
        <row r="96">
          <cell r="A96">
            <v>89</v>
          </cell>
          <cell r="B96" t="str">
            <v>Jackson, MS</v>
          </cell>
          <cell r="C96">
            <v>307850</v>
          </cell>
          <cell r="D96">
            <v>3.0126786946122423E-3</v>
          </cell>
        </row>
        <row r="97">
          <cell r="A97">
            <v>90</v>
          </cell>
          <cell r="B97" t="str">
            <v>Cedar Rapids-Waterloo-Dubuque</v>
          </cell>
          <cell r="C97">
            <v>307310</v>
          </cell>
          <cell r="D97">
            <v>3.007394151831373E-3</v>
          </cell>
        </row>
        <row r="98">
          <cell r="A98">
            <v>91</v>
          </cell>
          <cell r="B98" t="str">
            <v>Burlington-Plattsburgh</v>
          </cell>
          <cell r="C98">
            <v>300650</v>
          </cell>
          <cell r="D98">
            <v>2.9422181242006518E-3</v>
          </cell>
        </row>
        <row r="99">
          <cell r="A99">
            <v>92</v>
          </cell>
          <cell r="B99" t="str">
            <v>Tri-Cities, TN-VA</v>
          </cell>
          <cell r="C99">
            <v>295260</v>
          </cell>
          <cell r="D99">
            <v>2.8894705582953083E-3</v>
          </cell>
        </row>
        <row r="100">
          <cell r="A100">
            <v>93</v>
          </cell>
          <cell r="B100" t="str">
            <v>Colorado Springs-Pueblo</v>
          </cell>
          <cell r="C100">
            <v>298600</v>
          </cell>
          <cell r="D100">
            <v>2.9221564340140183E-3</v>
          </cell>
        </row>
        <row r="101">
          <cell r="A101">
            <v>94</v>
          </cell>
          <cell r="B101" t="str">
            <v>Waco-Temple-Bryan</v>
          </cell>
          <cell r="C101">
            <v>286720</v>
          </cell>
          <cell r="D101">
            <v>2.805896492834894E-3</v>
          </cell>
        </row>
        <row r="102">
          <cell r="A102">
            <v>95</v>
          </cell>
          <cell r="B102" t="str">
            <v>Johnstown-Altoona</v>
          </cell>
          <cell r="C102">
            <v>283140</v>
          </cell>
          <cell r="D102">
            <v>2.7708619314357977E-3</v>
          </cell>
        </row>
        <row r="103">
          <cell r="A103">
            <v>96</v>
          </cell>
          <cell r="B103" t="str">
            <v>El Paso</v>
          </cell>
          <cell r="C103">
            <v>275850</v>
          </cell>
          <cell r="D103">
            <v>2.6995206038940623E-3</v>
          </cell>
        </row>
        <row r="104">
          <cell r="A104">
            <v>97</v>
          </cell>
          <cell r="B104" t="str">
            <v>Baton Rouge</v>
          </cell>
          <cell r="C104">
            <v>280130</v>
          </cell>
          <cell r="D104">
            <v>2.7414054985276186E-3</v>
          </cell>
        </row>
        <row r="105">
          <cell r="A105">
            <v>98</v>
          </cell>
          <cell r="B105" t="str">
            <v>Evansville</v>
          </cell>
          <cell r="C105">
            <v>276070</v>
          </cell>
          <cell r="D105">
            <v>2.7016735657677498E-3</v>
          </cell>
        </row>
        <row r="106">
          <cell r="A106">
            <v>99</v>
          </cell>
          <cell r="B106" t="str">
            <v>Youngstown</v>
          </cell>
          <cell r="C106">
            <v>272500</v>
          </cell>
          <cell r="D106">
            <v>2.6667368662720028E-3</v>
          </cell>
        </row>
        <row r="107">
          <cell r="A107">
            <v>100</v>
          </cell>
          <cell r="B107" t="str">
            <v>Savannah</v>
          </cell>
          <cell r="C107">
            <v>260340</v>
          </cell>
          <cell r="D107">
            <v>2.5477367917990943E-3</v>
          </cell>
        </row>
        <row r="108">
          <cell r="A108">
            <v>101</v>
          </cell>
          <cell r="B108" t="str">
            <v>Lincoln &amp; Hastings-Kearney, NE plus</v>
          </cell>
          <cell r="C108">
            <v>258280</v>
          </cell>
          <cell r="D108">
            <v>2.5275772397091115E-3</v>
          </cell>
        </row>
        <row r="109">
          <cell r="A109">
            <v>102</v>
          </cell>
          <cell r="B109" t="str">
            <v>Harlingen-Weslaco-Brownsville-McAllen</v>
          </cell>
          <cell r="C109">
            <v>256810</v>
          </cell>
          <cell r="D109">
            <v>2.5131915399167451E-3</v>
          </cell>
        </row>
        <row r="110">
          <cell r="A110">
            <v>103</v>
          </cell>
          <cell r="B110" t="str">
            <v>Ft Wayne, IN</v>
          </cell>
          <cell r="C110">
            <v>252500</v>
          </cell>
          <cell r="D110">
            <v>2.47101305957314E-3</v>
          </cell>
        </row>
        <row r="111">
          <cell r="A111">
            <v>104</v>
          </cell>
          <cell r="B111" t="str">
            <v>Charleston, SC</v>
          </cell>
          <cell r="C111">
            <v>252560</v>
          </cell>
          <cell r="D111">
            <v>2.4716002309932367E-3</v>
          </cell>
        </row>
        <row r="112">
          <cell r="A112">
            <v>105</v>
          </cell>
          <cell r="B112" t="str">
            <v>Springfield-Holyoke, MA</v>
          </cell>
          <cell r="C112">
            <v>244790</v>
          </cell>
          <cell r="D112">
            <v>2.3955615320907287E-3</v>
          </cell>
        </row>
        <row r="113">
          <cell r="A113">
            <v>106</v>
          </cell>
          <cell r="B113" t="str">
            <v>Greenville, N. Bern, Washington, NC</v>
          </cell>
          <cell r="C113">
            <v>242290</v>
          </cell>
          <cell r="D113">
            <v>2.3710960562533709E-3</v>
          </cell>
        </row>
        <row r="114">
          <cell r="A114">
            <v>107</v>
          </cell>
          <cell r="B114" t="str">
            <v>Lansing, MI</v>
          </cell>
          <cell r="C114">
            <v>240570</v>
          </cell>
          <cell r="D114">
            <v>2.3542638088772687E-3</v>
          </cell>
        </row>
        <row r="115">
          <cell r="A115">
            <v>108</v>
          </cell>
          <cell r="B115" t="str">
            <v>Tyler-Longview (Lfkn&amp;Ncgd)</v>
          </cell>
          <cell r="C115">
            <v>237650</v>
          </cell>
          <cell r="D115">
            <v>2.3256881330992346E-3</v>
          </cell>
        </row>
        <row r="116">
          <cell r="A116">
            <v>109</v>
          </cell>
          <cell r="B116" t="str">
            <v>Tallahassee-Thomasville</v>
          </cell>
          <cell r="C116">
            <v>232270</v>
          </cell>
          <cell r="D116">
            <v>2.2730384290972406E-3</v>
          </cell>
        </row>
        <row r="117">
          <cell r="A117">
            <v>110</v>
          </cell>
          <cell r="B117" t="str">
            <v>Peoria-Bloomington</v>
          </cell>
          <cell r="C117">
            <v>231350</v>
          </cell>
          <cell r="D117">
            <v>2.264035133989093E-3</v>
          </cell>
        </row>
        <row r="118">
          <cell r="A118">
            <v>111</v>
          </cell>
          <cell r="B118" t="str">
            <v>Reno, NV</v>
          </cell>
          <cell r="C118">
            <v>232960</v>
          </cell>
          <cell r="D118">
            <v>2.2797909004283515E-3</v>
          </cell>
        </row>
        <row r="119">
          <cell r="A119">
            <v>112</v>
          </cell>
          <cell r="B119" t="str">
            <v>Monterrey-Salinas</v>
          </cell>
          <cell r="C119">
            <v>223650</v>
          </cell>
          <cell r="D119">
            <v>2.1886814684100309E-3</v>
          </cell>
        </row>
        <row r="120">
          <cell r="A120">
            <v>113</v>
          </cell>
          <cell r="B120" t="str">
            <v>Santa Barbara-Santa Maria-San Luis Obispo</v>
          </cell>
          <cell r="C120">
            <v>227240</v>
          </cell>
          <cell r="D120">
            <v>2.2238138917124767E-3</v>
          </cell>
        </row>
        <row r="121">
          <cell r="A121">
            <v>114</v>
          </cell>
          <cell r="B121" t="str">
            <v>Sioux Falls (Mitchell), SD</v>
          </cell>
          <cell r="C121">
            <v>231550</v>
          </cell>
          <cell r="D121">
            <v>2.2659923720560813E-3</v>
          </cell>
        </row>
        <row r="122">
          <cell r="A122">
            <v>115</v>
          </cell>
          <cell r="B122" t="str">
            <v>Augusta, GA</v>
          </cell>
          <cell r="C122">
            <v>230420</v>
          </cell>
          <cell r="D122">
            <v>2.2549339769775958E-3</v>
          </cell>
        </row>
        <row r="123">
          <cell r="A123">
            <v>116</v>
          </cell>
          <cell r="B123" t="str">
            <v>Florence-Myrtle Beach</v>
          </cell>
          <cell r="C123">
            <v>230260</v>
          </cell>
          <cell r="D123">
            <v>2.253368186524005E-3</v>
          </cell>
        </row>
        <row r="124">
          <cell r="A124">
            <v>117</v>
          </cell>
          <cell r="B124" t="str">
            <v>Montgomery, AL</v>
          </cell>
          <cell r="C124">
            <v>227410</v>
          </cell>
          <cell r="D124">
            <v>2.2254775440694171E-3</v>
          </cell>
        </row>
        <row r="125">
          <cell r="A125">
            <v>118</v>
          </cell>
          <cell r="B125" t="str">
            <v>Ft Smith</v>
          </cell>
          <cell r="C125">
            <v>227670</v>
          </cell>
          <cell r="D125">
            <v>2.2280219535565022E-3</v>
          </cell>
        </row>
        <row r="126">
          <cell r="A126">
            <v>119</v>
          </cell>
          <cell r="B126" t="str">
            <v>Fargo-Valley City</v>
          </cell>
          <cell r="C126">
            <v>220770</v>
          </cell>
          <cell r="D126">
            <v>2.1604972402453947E-3</v>
          </cell>
        </row>
        <row r="127">
          <cell r="A127">
            <v>120</v>
          </cell>
          <cell r="B127" t="str">
            <v>Traverse City-Cadillac</v>
          </cell>
          <cell r="C127">
            <v>222960</v>
          </cell>
          <cell r="D127">
            <v>2.1819289970789199E-3</v>
          </cell>
        </row>
        <row r="128">
          <cell r="A128">
            <v>121</v>
          </cell>
          <cell r="B128" t="str">
            <v>Macon</v>
          </cell>
          <cell r="C128">
            <v>211800</v>
          </cell>
          <cell r="D128">
            <v>2.0727151129409549E-3</v>
          </cell>
        </row>
        <row r="129">
          <cell r="A129">
            <v>122</v>
          </cell>
          <cell r="B129" t="str">
            <v>Eugene, OR</v>
          </cell>
          <cell r="C129">
            <v>210910</v>
          </cell>
          <cell r="D129">
            <v>2.0640054035428552E-3</v>
          </cell>
        </row>
        <row r="130">
          <cell r="A130">
            <v>123</v>
          </cell>
          <cell r="B130" t="str">
            <v>Lafayette, LA</v>
          </cell>
          <cell r="C130">
            <v>206120</v>
          </cell>
          <cell r="D130">
            <v>2.0171295518384776E-3</v>
          </cell>
        </row>
        <row r="131">
          <cell r="A131">
            <v>124</v>
          </cell>
          <cell r="B131" t="str">
            <v>Yakima-Pasco-Richland-Knnwick, WA</v>
          </cell>
          <cell r="C131">
            <v>203450</v>
          </cell>
          <cell r="D131">
            <v>1.9910004236441798E-3</v>
          </cell>
        </row>
        <row r="132">
          <cell r="A132">
            <v>125</v>
          </cell>
          <cell r="B132" t="str">
            <v>Boise, ID</v>
          </cell>
          <cell r="C132">
            <v>206820</v>
          </cell>
          <cell r="D132">
            <v>2.0239798850729381E-3</v>
          </cell>
        </row>
        <row r="133">
          <cell r="A133">
            <v>126</v>
          </cell>
          <cell r="B133" t="str">
            <v>Amarillo, TX</v>
          </cell>
          <cell r="C133">
            <v>189880</v>
          </cell>
          <cell r="D133">
            <v>1.8582018207990013E-3</v>
          </cell>
        </row>
        <row r="134">
          <cell r="A134">
            <v>127</v>
          </cell>
          <cell r="B134" t="str">
            <v>Corpus Christi</v>
          </cell>
          <cell r="C134">
            <v>185570</v>
          </cell>
          <cell r="D134">
            <v>1.8160233404553965E-3</v>
          </cell>
        </row>
        <row r="135">
          <cell r="A135">
            <v>128</v>
          </cell>
          <cell r="B135" t="str">
            <v>Columbus, GA</v>
          </cell>
          <cell r="C135">
            <v>187400</v>
          </cell>
          <cell r="D135">
            <v>1.8339320687683423E-3</v>
          </cell>
        </row>
        <row r="136">
          <cell r="A136">
            <v>129</v>
          </cell>
          <cell r="B136" t="str">
            <v>La Crosse-Eau Claire, WI</v>
          </cell>
          <cell r="C136">
            <v>191720</v>
          </cell>
          <cell r="D136">
            <v>1.8762084110152968E-3</v>
          </cell>
        </row>
        <row r="137">
          <cell r="A137">
            <v>130</v>
          </cell>
          <cell r="B137" t="str">
            <v>Bakersfield</v>
          </cell>
          <cell r="C137">
            <v>185120</v>
          </cell>
          <cell r="D137">
            <v>1.811619554804672E-3</v>
          </cell>
        </row>
        <row r="138">
          <cell r="A138">
            <v>131</v>
          </cell>
          <cell r="B138" t="str">
            <v>Chico-Redding</v>
          </cell>
          <cell r="C138">
            <v>176090</v>
          </cell>
          <cell r="D138">
            <v>1.7232502560801356E-3</v>
          </cell>
        </row>
        <row r="139">
          <cell r="A139">
            <v>132</v>
          </cell>
          <cell r="B139" t="str">
            <v>Columbus-Tupelo-West Point</v>
          </cell>
          <cell r="C139">
            <v>177480</v>
          </cell>
          <cell r="D139">
            <v>1.7368530606457066E-3</v>
          </cell>
        </row>
        <row r="140">
          <cell r="A140">
            <v>133</v>
          </cell>
          <cell r="B140" t="str">
            <v>Duluth-Superior, MN</v>
          </cell>
          <cell r="C140">
            <v>177080</v>
          </cell>
          <cell r="D140">
            <v>1.7329385845117292E-3</v>
          </cell>
        </row>
        <row r="141">
          <cell r="A141">
            <v>134</v>
          </cell>
          <cell r="B141" t="str">
            <v>Monroe-El Dorado</v>
          </cell>
          <cell r="C141">
            <v>174000</v>
          </cell>
          <cell r="D141">
            <v>1.7027971182801045E-3</v>
          </cell>
        </row>
        <row r="142">
          <cell r="A142">
            <v>135</v>
          </cell>
          <cell r="B142" t="str">
            <v>Rockford</v>
          </cell>
          <cell r="C142">
            <v>169550</v>
          </cell>
          <cell r="D142">
            <v>1.6592485712896075E-3</v>
          </cell>
        </row>
        <row r="143">
          <cell r="A143">
            <v>136</v>
          </cell>
          <cell r="B143" t="str">
            <v>Wausau-Rhinelander</v>
          </cell>
          <cell r="C143">
            <v>167790</v>
          </cell>
          <cell r="D143">
            <v>1.6420248763001075E-3</v>
          </cell>
        </row>
        <row r="144">
          <cell r="A144">
            <v>137</v>
          </cell>
          <cell r="B144" t="str">
            <v>Beaumont-Port Arthur</v>
          </cell>
          <cell r="C144">
            <v>165030</v>
          </cell>
          <cell r="D144">
            <v>1.6150149909756645E-3</v>
          </cell>
        </row>
        <row r="145">
          <cell r="A145">
            <v>138</v>
          </cell>
          <cell r="B145" t="str">
            <v>Topeka</v>
          </cell>
          <cell r="C145">
            <v>162940</v>
          </cell>
          <cell r="D145">
            <v>1.5945618531756334E-3</v>
          </cell>
        </row>
        <row r="146">
          <cell r="A146">
            <v>139</v>
          </cell>
          <cell r="B146" t="str">
            <v>Terre Haute</v>
          </cell>
          <cell r="C146">
            <v>157290</v>
          </cell>
          <cell r="D146">
            <v>1.5392698777832049E-3</v>
          </cell>
        </row>
        <row r="147">
          <cell r="A147">
            <v>140</v>
          </cell>
          <cell r="B147" t="str">
            <v>Wheeling-Steubenville</v>
          </cell>
          <cell r="C147">
            <v>156150</v>
          </cell>
          <cell r="D147">
            <v>1.5281136208013695E-3</v>
          </cell>
        </row>
        <row r="148">
          <cell r="A148">
            <v>141</v>
          </cell>
          <cell r="B148" t="str">
            <v>Erie</v>
          </cell>
          <cell r="C148">
            <v>153110</v>
          </cell>
          <cell r="D148">
            <v>1.4983636021831425E-3</v>
          </cell>
        </row>
        <row r="149">
          <cell r="A149">
            <v>142</v>
          </cell>
          <cell r="B149" t="str">
            <v>Medford-Klamath Falls</v>
          </cell>
          <cell r="C149">
            <v>154800</v>
          </cell>
          <cell r="D149">
            <v>1.5149022638491964E-3</v>
          </cell>
        </row>
        <row r="150">
          <cell r="A150">
            <v>143</v>
          </cell>
          <cell r="B150" t="str">
            <v>Wichita Falls &amp; Lawton</v>
          </cell>
          <cell r="C150">
            <v>147590</v>
          </cell>
          <cell r="D150">
            <v>1.4443438315342564E-3</v>
          </cell>
        </row>
        <row r="151">
          <cell r="A151">
            <v>144</v>
          </cell>
          <cell r="B151" t="str">
            <v>Sioux City, IA</v>
          </cell>
          <cell r="C151">
            <v>149940</v>
          </cell>
          <cell r="D151">
            <v>1.4673413788213728E-3</v>
          </cell>
        </row>
        <row r="152">
          <cell r="A152">
            <v>145</v>
          </cell>
          <cell r="B152" t="str">
            <v>Columbia-Jefferson City, MO</v>
          </cell>
          <cell r="C152">
            <v>152280</v>
          </cell>
          <cell r="D152">
            <v>1.4902410642051397E-3</v>
          </cell>
        </row>
        <row r="153">
          <cell r="A153">
            <v>146</v>
          </cell>
          <cell r="B153" t="str">
            <v>Lubbock</v>
          </cell>
          <cell r="C153">
            <v>141990</v>
          </cell>
          <cell r="D153">
            <v>1.389541165658575E-3</v>
          </cell>
        </row>
        <row r="154">
          <cell r="A154">
            <v>147</v>
          </cell>
          <cell r="B154" t="str">
            <v>Joplin-Pittsburg</v>
          </cell>
          <cell r="C154">
            <v>148180</v>
          </cell>
          <cell r="D154">
            <v>1.4501176838318728E-3</v>
          </cell>
        </row>
        <row r="155">
          <cell r="A155">
            <v>148</v>
          </cell>
          <cell r="B155" t="str">
            <v>Bluefield-Beckley-Oak Hill</v>
          </cell>
          <cell r="C155">
            <v>139070</v>
          </cell>
          <cell r="D155">
            <v>1.3609654898805409E-3</v>
          </cell>
        </row>
        <row r="156">
          <cell r="A156">
            <v>149</v>
          </cell>
          <cell r="B156" t="str">
            <v>Albany, GA</v>
          </cell>
          <cell r="C156">
            <v>139060</v>
          </cell>
          <cell r="D156">
            <v>1.3608676279771915E-3</v>
          </cell>
        </row>
        <row r="157">
          <cell r="A157">
            <v>150</v>
          </cell>
          <cell r="B157" t="str">
            <v>Odessa-Midland</v>
          </cell>
          <cell r="C157">
            <v>138300</v>
          </cell>
          <cell r="D157">
            <v>1.3534301233226347E-3</v>
          </cell>
        </row>
        <row r="158">
          <cell r="A158">
            <v>151</v>
          </cell>
          <cell r="B158" t="str">
            <v>Wilmington, NC</v>
          </cell>
          <cell r="C158">
            <v>139230</v>
          </cell>
          <cell r="D158">
            <v>1.3625312803341319E-3</v>
          </cell>
        </row>
        <row r="159">
          <cell r="A159">
            <v>152</v>
          </cell>
          <cell r="B159" t="str">
            <v>Minot-Bismarck-Dickinson, ND</v>
          </cell>
          <cell r="C159">
            <v>136000</v>
          </cell>
          <cell r="D159">
            <v>1.3309218855522655E-3</v>
          </cell>
        </row>
        <row r="160">
          <cell r="A160">
            <v>153</v>
          </cell>
          <cell r="B160" t="str">
            <v>Rochester, MN-Mason City, IA-Austin, MN</v>
          </cell>
          <cell r="C160">
            <v>134450</v>
          </cell>
          <cell r="D160">
            <v>1.3157532905331037E-3</v>
          </cell>
        </row>
        <row r="161">
          <cell r="A161">
            <v>154</v>
          </cell>
          <cell r="B161" t="str">
            <v>Binghamton, NY</v>
          </cell>
          <cell r="C161">
            <v>129430</v>
          </cell>
          <cell r="D161">
            <v>1.2666266150516891E-3</v>
          </cell>
        </row>
        <row r="162">
          <cell r="A162">
            <v>155</v>
          </cell>
          <cell r="B162" t="str">
            <v>Anchorage, AK</v>
          </cell>
          <cell r="C162">
            <v>130800</v>
          </cell>
          <cell r="D162">
            <v>1.2800336958105614E-3</v>
          </cell>
        </row>
        <row r="163">
          <cell r="A163">
            <v>156</v>
          </cell>
          <cell r="B163" t="str">
            <v>Bangor, ME</v>
          </cell>
          <cell r="C163">
            <v>129600</v>
          </cell>
          <cell r="D163">
            <v>1.2682902674086296E-3</v>
          </cell>
        </row>
        <row r="164">
          <cell r="A164">
            <v>157</v>
          </cell>
          <cell r="B164" t="str">
            <v>Panama City, FL</v>
          </cell>
          <cell r="C164">
            <v>124010</v>
          </cell>
          <cell r="D164">
            <v>1.2135854634362975E-3</v>
          </cell>
        </row>
        <row r="165">
          <cell r="A165">
            <v>158</v>
          </cell>
          <cell r="B165" t="str">
            <v>Biloxi-Gulfport, MS</v>
          </cell>
          <cell r="C165">
            <v>127210</v>
          </cell>
          <cell r="D165">
            <v>1.2449012725081155E-3</v>
          </cell>
        </row>
        <row r="166">
          <cell r="A166">
            <v>159</v>
          </cell>
          <cell r="B166" t="str">
            <v>Palm Springs, CA</v>
          </cell>
          <cell r="C166">
            <v>118330</v>
          </cell>
          <cell r="D166">
            <v>1.1579999023338206E-3</v>
          </cell>
        </row>
        <row r="167">
          <cell r="A167">
            <v>160</v>
          </cell>
          <cell r="B167" t="str">
            <v>Sherman, TX-Ada, OK</v>
          </cell>
          <cell r="C167">
            <v>114330</v>
          </cell>
          <cell r="D167">
            <v>1.118855140994048E-3</v>
          </cell>
        </row>
        <row r="168">
          <cell r="A168">
            <v>161</v>
          </cell>
          <cell r="B168" t="str">
            <v>Quincy, IL-Hannibal, MO-Keokut, IA</v>
          </cell>
          <cell r="C168">
            <v>111140</v>
          </cell>
          <cell r="D168">
            <v>1.0876371938255793E-3</v>
          </cell>
        </row>
        <row r="169">
          <cell r="A169">
            <v>162</v>
          </cell>
          <cell r="B169" t="str">
            <v>Salisbury, MD</v>
          </cell>
          <cell r="C169">
            <v>111800</v>
          </cell>
          <cell r="D169">
            <v>1.0940960794466419E-3</v>
          </cell>
        </row>
        <row r="170">
          <cell r="A170">
            <v>163</v>
          </cell>
          <cell r="B170" t="str">
            <v>Abilene-Sweetwater, TX</v>
          </cell>
          <cell r="C170">
            <v>114350</v>
          </cell>
          <cell r="D170">
            <v>1.1190508648007468E-3</v>
          </cell>
        </row>
        <row r="171">
          <cell r="A171">
            <v>164</v>
          </cell>
          <cell r="B171" t="str">
            <v>Clarksburg-Weston, WV</v>
          </cell>
          <cell r="C171">
            <v>106080</v>
          </cell>
          <cell r="D171">
            <v>1.0381190707307671E-3</v>
          </cell>
        </row>
        <row r="172">
          <cell r="A172">
            <v>165</v>
          </cell>
          <cell r="B172" t="str">
            <v>Gainesville, FL</v>
          </cell>
          <cell r="C172">
            <v>105610</v>
          </cell>
          <cell r="D172">
            <v>1.0335195612733439E-3</v>
          </cell>
        </row>
        <row r="173">
          <cell r="A173">
            <v>166</v>
          </cell>
          <cell r="B173" t="str">
            <v>Idaho Falls-Pocatello, ID</v>
          </cell>
          <cell r="C173">
            <v>106310</v>
          </cell>
          <cell r="D173">
            <v>1.040369894507804E-3</v>
          </cell>
        </row>
        <row r="174">
          <cell r="A174">
            <v>167</v>
          </cell>
          <cell r="B174" t="str">
            <v>Hattiesburg-Laurel, MS</v>
          </cell>
          <cell r="C174">
            <v>100850</v>
          </cell>
          <cell r="D174">
            <v>9.8693729527901458E-4</v>
          </cell>
        </row>
        <row r="175">
          <cell r="A175">
            <v>168</v>
          </cell>
          <cell r="B175" t="str">
            <v>Utica, NY</v>
          </cell>
          <cell r="C175">
            <v>99070</v>
          </cell>
          <cell r="D175">
            <v>9.6951787648281583E-4</v>
          </cell>
        </row>
        <row r="176">
          <cell r="A176">
            <v>169</v>
          </cell>
          <cell r="B176" t="str">
            <v>Billings, MT</v>
          </cell>
          <cell r="C176">
            <v>96010</v>
          </cell>
          <cell r="D176">
            <v>9.3957213405788985E-4</v>
          </cell>
        </row>
        <row r="177">
          <cell r="A177">
            <v>170</v>
          </cell>
          <cell r="B177" t="str">
            <v>Elmira, NY</v>
          </cell>
          <cell r="C177">
            <v>93090</v>
          </cell>
          <cell r="D177">
            <v>9.1099645827985587E-4</v>
          </cell>
        </row>
        <row r="178">
          <cell r="A178">
            <v>171</v>
          </cell>
          <cell r="B178" t="str">
            <v>Missoula, MT</v>
          </cell>
          <cell r="C178">
            <v>93170</v>
          </cell>
          <cell r="D178">
            <v>9.1177935350665129E-4</v>
          </cell>
        </row>
        <row r="179">
          <cell r="A179">
            <v>172</v>
          </cell>
          <cell r="B179" t="str">
            <v>Dothan, AL</v>
          </cell>
          <cell r="C179">
            <v>92070</v>
          </cell>
          <cell r="D179">
            <v>9.0101454413821387E-4</v>
          </cell>
        </row>
        <row r="180">
          <cell r="A180">
            <v>173</v>
          </cell>
          <cell r="B180" t="str">
            <v>Lake Charles, LA</v>
          </cell>
          <cell r="C180">
            <v>88630</v>
          </cell>
          <cell r="D180">
            <v>8.6735004938600952E-4</v>
          </cell>
        </row>
        <row r="181">
          <cell r="A181">
            <v>174</v>
          </cell>
          <cell r="B181" t="str">
            <v>Yuma, AZ-El Centro, CA</v>
          </cell>
          <cell r="C181">
            <v>88530</v>
          </cell>
          <cell r="D181">
            <v>8.6637143035251524E-4</v>
          </cell>
        </row>
        <row r="182">
          <cell r="A182">
            <v>175</v>
          </cell>
          <cell r="B182" t="str">
            <v>Rapid City, SD</v>
          </cell>
          <cell r="C182">
            <v>84880</v>
          </cell>
          <cell r="D182">
            <v>8.3065183562997284E-4</v>
          </cell>
        </row>
        <row r="183">
          <cell r="A183">
            <v>176</v>
          </cell>
          <cell r="B183" t="str">
            <v>Watertown, NY</v>
          </cell>
          <cell r="C183">
            <v>84200</v>
          </cell>
          <cell r="D183">
            <v>8.2399722620221151E-4</v>
          </cell>
        </row>
        <row r="184">
          <cell r="A184">
            <v>177</v>
          </cell>
          <cell r="B184" t="str">
            <v>Alexandria, LA</v>
          </cell>
          <cell r="C184">
            <v>81540</v>
          </cell>
          <cell r="D184">
            <v>7.9796595991126276E-4</v>
          </cell>
        </row>
        <row r="185">
          <cell r="A185">
            <v>178</v>
          </cell>
          <cell r="B185" t="str">
            <v>Jonesboro, AR</v>
          </cell>
          <cell r="C185">
            <v>77570</v>
          </cell>
          <cell r="D185">
            <v>7.5911478428153855E-4</v>
          </cell>
        </row>
        <row r="186">
          <cell r="A186">
            <v>179</v>
          </cell>
          <cell r="B186" t="str">
            <v>Marquette, MI</v>
          </cell>
          <cell r="C186">
            <v>82990</v>
          </cell>
          <cell r="D186">
            <v>8.1215593589693033E-4</v>
          </cell>
        </row>
        <row r="187">
          <cell r="A187">
            <v>180</v>
          </cell>
          <cell r="B187" t="str">
            <v>Harrisonburg, VA</v>
          </cell>
          <cell r="C187">
            <v>78920</v>
          </cell>
          <cell r="D187">
            <v>7.7232614123371173E-4</v>
          </cell>
        </row>
        <row r="188">
          <cell r="A188">
            <v>181</v>
          </cell>
          <cell r="B188" t="str">
            <v>Greenwood-Greenville, MS</v>
          </cell>
          <cell r="C188">
            <v>75600</v>
          </cell>
          <cell r="D188">
            <v>7.3983598932170051E-4</v>
          </cell>
        </row>
        <row r="189">
          <cell r="A189">
            <v>182</v>
          </cell>
          <cell r="B189" t="str">
            <v>Bowling Green, KY</v>
          </cell>
          <cell r="C189">
            <v>76180</v>
          </cell>
          <cell r="D189">
            <v>7.4551197971596756E-4</v>
          </cell>
        </row>
        <row r="190">
          <cell r="A190">
            <v>183</v>
          </cell>
          <cell r="B190" t="str">
            <v>Meridian, MS</v>
          </cell>
          <cell r="C190">
            <v>68390</v>
          </cell>
          <cell r="D190">
            <v>6.6927755700676062E-4</v>
          </cell>
        </row>
        <row r="191">
          <cell r="A191">
            <v>184</v>
          </cell>
          <cell r="B191" t="str">
            <v>Jackson, TN</v>
          </cell>
          <cell r="C191">
            <v>65180</v>
          </cell>
          <cell r="D191">
            <v>6.3786388603159316E-4</v>
          </cell>
        </row>
        <row r="192">
          <cell r="A192">
            <v>185</v>
          </cell>
          <cell r="B192" t="str">
            <v>Parkersburg, WV</v>
          </cell>
          <cell r="C192">
            <v>61850</v>
          </cell>
          <cell r="D192">
            <v>6.0527587221623257E-4</v>
          </cell>
        </row>
        <row r="193">
          <cell r="A193">
            <v>186</v>
          </cell>
          <cell r="B193" t="str">
            <v>Great Falls, MT</v>
          </cell>
          <cell r="C193">
            <v>60720</v>
          </cell>
          <cell r="D193">
            <v>5.9421747713774681E-4</v>
          </cell>
        </row>
        <row r="194">
          <cell r="A194">
            <v>187</v>
          </cell>
          <cell r="B194" t="str">
            <v>Grand Junction-Montrose, CO</v>
          </cell>
          <cell r="C194">
            <v>60740</v>
          </cell>
          <cell r="D194">
            <v>5.9441320094444567E-4</v>
          </cell>
        </row>
        <row r="195">
          <cell r="A195">
            <v>188</v>
          </cell>
          <cell r="B195" t="str">
            <v>Twin Falls, ID</v>
          </cell>
          <cell r="C195">
            <v>57560</v>
          </cell>
          <cell r="D195">
            <v>5.6329311567932655E-4</v>
          </cell>
        </row>
        <row r="196">
          <cell r="A196">
            <v>189</v>
          </cell>
          <cell r="B196" t="str">
            <v>Eureka, CA</v>
          </cell>
          <cell r="C196">
            <v>55320</v>
          </cell>
          <cell r="D196">
            <v>5.413720493290539E-4</v>
          </cell>
        </row>
        <row r="197">
          <cell r="A197">
            <v>190</v>
          </cell>
          <cell r="B197" t="str">
            <v>Butte-Bozeman, MT</v>
          </cell>
          <cell r="C197">
            <v>55370</v>
          </cell>
          <cell r="D197">
            <v>5.4186135884580109E-4</v>
          </cell>
        </row>
        <row r="198">
          <cell r="A198">
            <v>191</v>
          </cell>
          <cell r="B198" t="str">
            <v>Laredo, TX</v>
          </cell>
          <cell r="C198">
            <v>57270</v>
          </cell>
          <cell r="D198">
            <v>5.6045512048219297E-4</v>
          </cell>
        </row>
        <row r="199">
          <cell r="A199">
            <v>192</v>
          </cell>
          <cell r="B199" t="str">
            <v>St. Joseph, MO</v>
          </cell>
          <cell r="C199">
            <v>54200</v>
          </cell>
          <cell r="D199">
            <v>5.3041151615391762E-4</v>
          </cell>
        </row>
        <row r="200">
          <cell r="A200">
            <v>193</v>
          </cell>
          <cell r="B200" t="str">
            <v>Charlottesville, VA</v>
          </cell>
          <cell r="C200">
            <v>54000</v>
          </cell>
          <cell r="D200">
            <v>5.2845427808692895E-4</v>
          </cell>
        </row>
        <row r="201">
          <cell r="A201">
            <v>194</v>
          </cell>
          <cell r="B201" t="str">
            <v>Lafayette, IN</v>
          </cell>
          <cell r="C201">
            <v>53620</v>
          </cell>
          <cell r="D201">
            <v>5.2473552575965057E-4</v>
          </cell>
        </row>
        <row r="202">
          <cell r="A202">
            <v>195</v>
          </cell>
          <cell r="B202" t="str">
            <v>Mankato, MN</v>
          </cell>
          <cell r="C202">
            <v>52950</v>
          </cell>
          <cell r="D202">
            <v>5.1817877823523873E-4</v>
          </cell>
        </row>
        <row r="203">
          <cell r="A203">
            <v>196</v>
          </cell>
          <cell r="B203" t="str">
            <v>San Angelo, TX</v>
          </cell>
          <cell r="C203">
            <v>51370</v>
          </cell>
          <cell r="D203">
            <v>5.0271659750602854E-4</v>
          </cell>
        </row>
        <row r="204">
          <cell r="A204">
            <v>197</v>
          </cell>
          <cell r="B204" t="str">
            <v>Cheyenne, WY-Scottsbluff, NE</v>
          </cell>
          <cell r="C204">
            <v>50410</v>
          </cell>
          <cell r="D204">
            <v>4.9332185478448312E-4</v>
          </cell>
        </row>
        <row r="205">
          <cell r="A205">
            <v>198</v>
          </cell>
          <cell r="B205" t="str">
            <v>Ottumwa, IA-Kirksville, MO</v>
          </cell>
          <cell r="C205">
            <v>48600</v>
          </cell>
          <cell r="D205">
            <v>4.7560885027823609E-4</v>
          </cell>
        </row>
        <row r="206">
          <cell r="A206">
            <v>199</v>
          </cell>
          <cell r="B206" t="str">
            <v>Casper-Riverton, WY</v>
          </cell>
          <cell r="C206">
            <v>50640</v>
          </cell>
          <cell r="D206">
            <v>4.9557267856152002E-4</v>
          </cell>
        </row>
        <row r="207">
          <cell r="A207">
            <v>200</v>
          </cell>
          <cell r="B207" t="str">
            <v>Bend, OR</v>
          </cell>
          <cell r="C207">
            <v>43230</v>
          </cell>
          <cell r="D207">
            <v>4.2305700817959146E-4</v>
          </cell>
        </row>
        <row r="208">
          <cell r="A208">
            <v>201</v>
          </cell>
          <cell r="B208" t="str">
            <v>Lima</v>
          </cell>
          <cell r="C208">
            <v>38430</v>
          </cell>
          <cell r="D208">
            <v>3.7608329457186444E-4</v>
          </cell>
        </row>
        <row r="209">
          <cell r="A209">
            <v>202</v>
          </cell>
          <cell r="B209" t="str">
            <v>Zanesville</v>
          </cell>
          <cell r="C209">
            <v>32340</v>
          </cell>
          <cell r="D209">
            <v>3.1648539543206077E-4</v>
          </cell>
        </row>
        <row r="210">
          <cell r="A210">
            <v>203</v>
          </cell>
          <cell r="B210" t="str">
            <v>Fairbanks</v>
          </cell>
          <cell r="C210">
            <v>30530</v>
          </cell>
          <cell r="D210">
            <v>2.9877239092581374E-4</v>
          </cell>
        </row>
        <row r="211">
          <cell r="A211">
            <v>204</v>
          </cell>
          <cell r="B211" t="str">
            <v>Victoria</v>
          </cell>
          <cell r="C211">
            <v>29070</v>
          </cell>
          <cell r="D211">
            <v>2.8448455303679675E-4</v>
          </cell>
        </row>
        <row r="212">
          <cell r="A212">
            <v>205</v>
          </cell>
          <cell r="B212" t="str">
            <v>Presque Isle</v>
          </cell>
          <cell r="C212">
            <v>27380</v>
          </cell>
          <cell r="D212">
            <v>2.6794589137074285E-4</v>
          </cell>
        </row>
        <row r="213">
          <cell r="A213">
            <v>206</v>
          </cell>
          <cell r="B213" t="str">
            <v>Juneau</v>
          </cell>
          <cell r="C213">
            <v>23540</v>
          </cell>
          <cell r="D213">
            <v>2.3036692048456126E-4</v>
          </cell>
        </row>
        <row r="214">
          <cell r="A214">
            <v>207</v>
          </cell>
          <cell r="B214" t="str">
            <v>Helena</v>
          </cell>
          <cell r="C214">
            <v>21570</v>
          </cell>
          <cell r="D214">
            <v>2.110881255247233E-4</v>
          </cell>
        </row>
        <row r="215">
          <cell r="A215">
            <v>208</v>
          </cell>
          <cell r="B215" t="str">
            <v>Alpena</v>
          </cell>
          <cell r="C215">
            <v>16810</v>
          </cell>
          <cell r="D215">
            <v>1.64505859530394E-4</v>
          </cell>
        </row>
        <row r="216">
          <cell r="A216">
            <v>209</v>
          </cell>
          <cell r="B216" t="str">
            <v>North Platte</v>
          </cell>
          <cell r="C216">
            <v>14970</v>
          </cell>
          <cell r="D216">
            <v>1.4649926931409863E-4</v>
          </cell>
        </row>
        <row r="217">
          <cell r="A217">
            <v>210</v>
          </cell>
          <cell r="B217" t="str">
            <v>Glendive</v>
          </cell>
          <cell r="C217">
            <v>4880</v>
          </cell>
          <cell r="D217">
            <v>4.7756608834522472E-5</v>
          </cell>
        </row>
        <row r="220">
          <cell r="A220" t="str">
            <v>Top 100 ADI Totals</v>
          </cell>
          <cell r="C220">
            <v>87761420</v>
          </cell>
        </row>
        <row r="221">
          <cell r="A221" t="str">
            <v>Top 150 ADI Totals</v>
          </cell>
          <cell r="C221">
            <v>97611890</v>
          </cell>
        </row>
        <row r="223">
          <cell r="A223" t="str">
            <v>Total United States TV Households 2000-2001 season</v>
          </cell>
          <cell r="C223">
            <v>102184810</v>
          </cell>
        </row>
        <row r="224">
          <cell r="A224" t="str">
            <v>Total United States TV Households - January 2000</v>
          </cell>
          <cell r="C224">
            <v>100801720</v>
          </cell>
        </row>
        <row r="225">
          <cell r="A225" t="str">
            <v>Total United States TV Households - January 1999</v>
          </cell>
          <cell r="C225">
            <v>99391780</v>
          </cell>
        </row>
        <row r="226">
          <cell r="A226" t="str">
            <v>Total United States TV Households - January 1998</v>
          </cell>
          <cell r="C226">
            <v>97933630</v>
          </cell>
        </row>
        <row r="228">
          <cell r="A228" t="str">
            <v>Percent of U.S. Households in Top 100 ADI's</v>
          </cell>
          <cell r="C228">
            <v>0.87063415187756721</v>
          </cell>
        </row>
        <row r="229">
          <cell r="A229" t="str">
            <v>Percent of U.S. Households in Top 150 ADI's</v>
          </cell>
          <cell r="C229">
            <v>0.96835540107847362</v>
          </cell>
        </row>
        <row r="235">
          <cell r="A235" t="str">
            <v xml:space="preserve">TOP ONE HUNDRED ADI SUMMARY DATA - HOUSEHOLDS USING TELEVISION - MAY 1998                                     </v>
          </cell>
        </row>
        <row r="236">
          <cell r="A236" t="str">
            <v>DMA</v>
          </cell>
          <cell r="B236" t="str">
            <v>DMA</v>
          </cell>
          <cell r="C236" t="str">
            <v>Households</v>
          </cell>
        </row>
        <row r="237">
          <cell r="A237" t="str">
            <v>Rank</v>
          </cell>
          <cell r="B237" t="str">
            <v>Name</v>
          </cell>
          <cell r="C237" t="str">
            <v xml:space="preserve">Using </v>
          </cell>
        </row>
        <row r="238">
          <cell r="A238" t="str">
            <v>BIA</v>
          </cell>
          <cell r="B238" t="str">
            <v>BIA</v>
          </cell>
          <cell r="C238" t="str">
            <v>Television</v>
          </cell>
        </row>
        <row r="239">
          <cell r="A239" t="str">
            <v>1998 - 2nd Edition</v>
          </cell>
          <cell r="B239" t="str">
            <v>1998 - 2nd Edition</v>
          </cell>
          <cell r="C239">
            <v>35916</v>
          </cell>
        </row>
        <row r="240">
          <cell r="A240">
            <v>1</v>
          </cell>
          <cell r="B240" t="str">
            <v>New York</v>
          </cell>
          <cell r="C240">
            <v>0.44</v>
          </cell>
        </row>
        <row r="241">
          <cell r="A241">
            <v>2</v>
          </cell>
          <cell r="B241" t="str">
            <v>Los Angeles</v>
          </cell>
          <cell r="C241">
            <v>0.42</v>
          </cell>
        </row>
        <row r="242">
          <cell r="A242">
            <v>3</v>
          </cell>
          <cell r="B242" t="str">
            <v>Chicago</v>
          </cell>
          <cell r="C242">
            <v>0.41</v>
          </cell>
        </row>
        <row r="243">
          <cell r="A243">
            <v>4</v>
          </cell>
          <cell r="B243" t="str">
            <v>Philadelphia</v>
          </cell>
          <cell r="C243">
            <v>0.44</v>
          </cell>
        </row>
        <row r="244">
          <cell r="A244">
            <v>5</v>
          </cell>
          <cell r="B244" t="str">
            <v>San Francisco-Oakland-San Jose</v>
          </cell>
          <cell r="C244">
            <v>0.37</v>
          </cell>
        </row>
        <row r="245">
          <cell r="A245">
            <v>6</v>
          </cell>
          <cell r="B245" t="str">
            <v>Boston</v>
          </cell>
          <cell r="C245">
            <v>0.39</v>
          </cell>
        </row>
        <row r="246">
          <cell r="A246">
            <v>7</v>
          </cell>
          <cell r="B246" t="str">
            <v>Washington, D.C.</v>
          </cell>
          <cell r="C246">
            <v>0.38</v>
          </cell>
        </row>
        <row r="247">
          <cell r="A247">
            <v>8</v>
          </cell>
          <cell r="B247" t="str">
            <v>Dallas-Ft. Worth</v>
          </cell>
          <cell r="C247">
            <v>0.44</v>
          </cell>
        </row>
        <row r="248">
          <cell r="A248">
            <v>9</v>
          </cell>
          <cell r="B248" t="str">
            <v>Detroit</v>
          </cell>
          <cell r="C248">
            <v>0.43</v>
          </cell>
        </row>
        <row r="249">
          <cell r="A249">
            <v>10</v>
          </cell>
          <cell r="B249" t="str">
            <v>Atlanta</v>
          </cell>
          <cell r="C249">
            <v>0.44</v>
          </cell>
        </row>
        <row r="250">
          <cell r="A250">
            <v>11</v>
          </cell>
          <cell r="B250" t="str">
            <v>Houston</v>
          </cell>
          <cell r="C250">
            <v>0.45</v>
          </cell>
        </row>
        <row r="251">
          <cell r="A251">
            <v>12</v>
          </cell>
          <cell r="B251" t="str">
            <v>Seattle-Tacoma</v>
          </cell>
          <cell r="C251">
            <v>0.38</v>
          </cell>
        </row>
        <row r="252">
          <cell r="A252">
            <v>13</v>
          </cell>
          <cell r="B252" t="str">
            <v>Cleveland</v>
          </cell>
          <cell r="C252">
            <v>0.4</v>
          </cell>
        </row>
        <row r="253">
          <cell r="A253">
            <v>14</v>
          </cell>
          <cell r="B253" t="str">
            <v>Minneapolis - St. Paul</v>
          </cell>
          <cell r="C253">
            <v>0.33</v>
          </cell>
        </row>
        <row r="254">
          <cell r="A254">
            <v>15</v>
          </cell>
          <cell r="B254" t="str">
            <v>Tampa-St Petersburg-Sarasota</v>
          </cell>
          <cell r="C254">
            <v>0.42</v>
          </cell>
        </row>
        <row r="255">
          <cell r="A255">
            <v>16</v>
          </cell>
          <cell r="B255" t="str">
            <v>Miami - Ft. Lauderdale</v>
          </cell>
          <cell r="C255">
            <v>0.43</v>
          </cell>
        </row>
        <row r="256">
          <cell r="A256">
            <v>17</v>
          </cell>
          <cell r="B256" t="str">
            <v>Phoenix</v>
          </cell>
          <cell r="C256">
            <v>0.41</v>
          </cell>
        </row>
        <row r="257">
          <cell r="A257">
            <v>18</v>
          </cell>
          <cell r="B257" t="str">
            <v>Denver</v>
          </cell>
          <cell r="C257">
            <v>0.36</v>
          </cell>
        </row>
        <row r="258">
          <cell r="A258">
            <v>19</v>
          </cell>
          <cell r="B258" t="str">
            <v>Pittsburgh</v>
          </cell>
          <cell r="C258">
            <v>0.42</v>
          </cell>
        </row>
        <row r="259">
          <cell r="A259">
            <v>20</v>
          </cell>
          <cell r="B259" t="str">
            <v>Sacramento-Stockton-Modesto</v>
          </cell>
          <cell r="C259">
            <v>0.41</v>
          </cell>
        </row>
        <row r="260">
          <cell r="A260">
            <v>21</v>
          </cell>
          <cell r="B260" t="str">
            <v>St. Louis</v>
          </cell>
          <cell r="C260">
            <v>0.42</v>
          </cell>
        </row>
        <row r="261">
          <cell r="A261">
            <v>22</v>
          </cell>
          <cell r="B261" t="str">
            <v>Orlando-Daytona Beach-Melbourne</v>
          </cell>
          <cell r="C261">
            <v>0.43</v>
          </cell>
        </row>
        <row r="262">
          <cell r="A262">
            <v>23</v>
          </cell>
          <cell r="B262" t="str">
            <v>Baltimore</v>
          </cell>
          <cell r="C262">
            <v>0.42</v>
          </cell>
        </row>
        <row r="263">
          <cell r="A263">
            <v>24</v>
          </cell>
          <cell r="B263" t="str">
            <v>Portland, OR</v>
          </cell>
          <cell r="C263">
            <v>0.38</v>
          </cell>
        </row>
        <row r="264">
          <cell r="A264">
            <v>25</v>
          </cell>
          <cell r="B264" t="str">
            <v>Indianapolis</v>
          </cell>
          <cell r="C264">
            <v>0.41</v>
          </cell>
        </row>
        <row r="265">
          <cell r="A265">
            <v>26</v>
          </cell>
          <cell r="B265" t="str">
            <v>San Diego</v>
          </cell>
          <cell r="C265">
            <v>0.41</v>
          </cell>
        </row>
        <row r="266">
          <cell r="A266">
            <v>27</v>
          </cell>
          <cell r="B266" t="str">
            <v>Hartford-New Haven</v>
          </cell>
          <cell r="C266">
            <v>0.4</v>
          </cell>
        </row>
        <row r="267">
          <cell r="A267">
            <v>28</v>
          </cell>
          <cell r="B267" t="str">
            <v>Charlotte</v>
          </cell>
          <cell r="C267">
            <v>0.41</v>
          </cell>
        </row>
        <row r="268">
          <cell r="A268">
            <v>29</v>
          </cell>
          <cell r="B268" t="str">
            <v>Raleigh-Durham</v>
          </cell>
          <cell r="C268">
            <v>0.32</v>
          </cell>
        </row>
        <row r="269">
          <cell r="A269">
            <v>30</v>
          </cell>
          <cell r="B269" t="str">
            <v>Cincinnati</v>
          </cell>
          <cell r="C269">
            <v>0.4</v>
          </cell>
        </row>
        <row r="270">
          <cell r="A270">
            <v>31</v>
          </cell>
          <cell r="B270" t="str">
            <v>Kansas City</v>
          </cell>
          <cell r="C270">
            <v>0.37</v>
          </cell>
        </row>
        <row r="271">
          <cell r="A271">
            <v>32</v>
          </cell>
          <cell r="B271" t="str">
            <v>Milwaukee</v>
          </cell>
          <cell r="C271">
            <v>0.38</v>
          </cell>
        </row>
        <row r="272">
          <cell r="A272">
            <v>33</v>
          </cell>
          <cell r="B272" t="str">
            <v>Nashville</v>
          </cell>
          <cell r="C272">
            <v>0.44</v>
          </cell>
        </row>
        <row r="273">
          <cell r="A273">
            <v>34</v>
          </cell>
          <cell r="B273" t="str">
            <v>Columbus, OH</v>
          </cell>
          <cell r="C273">
            <v>0.4</v>
          </cell>
        </row>
        <row r="274">
          <cell r="A274">
            <v>35</v>
          </cell>
          <cell r="B274" t="str">
            <v>Greenville-Spartanburg-Asheville</v>
          </cell>
          <cell r="C274">
            <v>0.31</v>
          </cell>
        </row>
        <row r="275">
          <cell r="A275">
            <v>36</v>
          </cell>
          <cell r="B275" t="str">
            <v>Salt Lake City</v>
          </cell>
          <cell r="C275">
            <v>0.39</v>
          </cell>
        </row>
        <row r="276">
          <cell r="A276">
            <v>37</v>
          </cell>
          <cell r="B276" t="str">
            <v>Grand Rapids-Kalamazoo-Battle Creek</v>
          </cell>
          <cell r="C276">
            <v>0.3</v>
          </cell>
        </row>
        <row r="277">
          <cell r="A277">
            <v>38</v>
          </cell>
          <cell r="B277" t="str">
            <v>San Antonio</v>
          </cell>
          <cell r="C277">
            <v>0.46</v>
          </cell>
        </row>
        <row r="278">
          <cell r="A278">
            <v>39</v>
          </cell>
          <cell r="B278" t="str">
            <v>Norfolk-Portsmouth-Newport News</v>
          </cell>
          <cell r="C278">
            <v>0.35</v>
          </cell>
        </row>
        <row r="279">
          <cell r="A279">
            <v>40</v>
          </cell>
          <cell r="B279" t="str">
            <v>Buffalo</v>
          </cell>
          <cell r="C279">
            <v>0.34</v>
          </cell>
        </row>
        <row r="280">
          <cell r="A280">
            <v>41</v>
          </cell>
          <cell r="B280" t="str">
            <v>New Orleans</v>
          </cell>
          <cell r="C280">
            <v>0.49</v>
          </cell>
        </row>
        <row r="281">
          <cell r="A281">
            <v>42</v>
          </cell>
          <cell r="B281" t="str">
            <v>Memphis</v>
          </cell>
          <cell r="C281">
            <v>0.48</v>
          </cell>
        </row>
        <row r="282">
          <cell r="A282">
            <v>43</v>
          </cell>
          <cell r="B282" t="str">
            <v>West Palm Beach-Ft. Pierce</v>
          </cell>
          <cell r="C282">
            <v>0.44</v>
          </cell>
        </row>
        <row r="283">
          <cell r="A283">
            <v>44</v>
          </cell>
          <cell r="B283" t="str">
            <v>Oklahoma City</v>
          </cell>
          <cell r="C283">
            <v>0.37</v>
          </cell>
        </row>
        <row r="284">
          <cell r="A284">
            <v>45</v>
          </cell>
          <cell r="B284" t="str">
            <v>Harrisburg-Lancaster-Lebanon-York</v>
          </cell>
          <cell r="C284">
            <v>0.32</v>
          </cell>
        </row>
        <row r="285">
          <cell r="A285">
            <v>46</v>
          </cell>
          <cell r="B285" t="str">
            <v>Greensboro-High Point-Winston Salem</v>
          </cell>
          <cell r="C285">
            <v>0.41</v>
          </cell>
        </row>
        <row r="286">
          <cell r="A286">
            <v>47</v>
          </cell>
          <cell r="B286" t="str">
            <v>Wilkes Barre-Scranton</v>
          </cell>
          <cell r="C286">
            <v>0.36</v>
          </cell>
        </row>
        <row r="287">
          <cell r="A287">
            <v>48</v>
          </cell>
          <cell r="B287" t="str">
            <v>Albuquerque-Santa Fe</v>
          </cell>
          <cell r="C287">
            <v>0.3</v>
          </cell>
        </row>
        <row r="288">
          <cell r="A288">
            <v>49</v>
          </cell>
          <cell r="B288" t="str">
            <v>Providence-New Bedford</v>
          </cell>
          <cell r="C288">
            <v>0.32</v>
          </cell>
        </row>
        <row r="289">
          <cell r="A289">
            <v>50</v>
          </cell>
          <cell r="B289" t="str">
            <v>Louisville</v>
          </cell>
          <cell r="C289">
            <v>0.34</v>
          </cell>
        </row>
        <row r="290">
          <cell r="A290">
            <v>51</v>
          </cell>
          <cell r="B290" t="str">
            <v>Birmingham</v>
          </cell>
          <cell r="C290">
            <v>0.35</v>
          </cell>
        </row>
        <row r="291">
          <cell r="A291">
            <v>52</v>
          </cell>
          <cell r="B291" t="str">
            <v>Albany-Schenectady-Troy</v>
          </cell>
          <cell r="C291">
            <v>0.31</v>
          </cell>
        </row>
        <row r="292">
          <cell r="A292">
            <v>53</v>
          </cell>
          <cell r="B292" t="str">
            <v>Dayton</v>
          </cell>
          <cell r="C292">
            <v>0.34</v>
          </cell>
        </row>
        <row r="293">
          <cell r="A293">
            <v>54</v>
          </cell>
          <cell r="B293" t="str">
            <v>Jacksonville</v>
          </cell>
          <cell r="C293">
            <v>0.35</v>
          </cell>
        </row>
        <row r="294">
          <cell r="A294">
            <v>55</v>
          </cell>
          <cell r="B294" t="str">
            <v>Fresno-Visalia</v>
          </cell>
          <cell r="C294">
            <v>0.35</v>
          </cell>
        </row>
        <row r="295">
          <cell r="A295">
            <v>56</v>
          </cell>
          <cell r="B295" t="str">
            <v>Little Rock-Pine Bluff</v>
          </cell>
          <cell r="C295">
            <v>0.34</v>
          </cell>
        </row>
        <row r="296">
          <cell r="A296">
            <v>57</v>
          </cell>
          <cell r="B296" t="str">
            <v>Charleston-Huntington, WV</v>
          </cell>
          <cell r="C296">
            <v>0.36</v>
          </cell>
        </row>
        <row r="297">
          <cell r="A297">
            <v>58</v>
          </cell>
          <cell r="B297" t="str">
            <v>Tulsa</v>
          </cell>
          <cell r="C297">
            <v>0.36</v>
          </cell>
        </row>
        <row r="298">
          <cell r="A298">
            <v>59</v>
          </cell>
          <cell r="B298" t="str">
            <v>Richmond-Petersburg</v>
          </cell>
          <cell r="C298">
            <v>0.33</v>
          </cell>
        </row>
        <row r="299">
          <cell r="A299">
            <v>60</v>
          </cell>
          <cell r="B299" t="str">
            <v>Austin, TX</v>
          </cell>
          <cell r="C299">
            <v>0.3</v>
          </cell>
        </row>
        <row r="300">
          <cell r="A300">
            <v>61</v>
          </cell>
          <cell r="B300" t="str">
            <v>Las Vegas</v>
          </cell>
          <cell r="C300">
            <v>0.37</v>
          </cell>
        </row>
        <row r="301">
          <cell r="A301">
            <v>62</v>
          </cell>
          <cell r="B301" t="str">
            <v>Mobile-Pensacola</v>
          </cell>
          <cell r="C301">
            <v>0.35</v>
          </cell>
        </row>
        <row r="302">
          <cell r="A302">
            <v>63</v>
          </cell>
          <cell r="B302" t="str">
            <v>Flint-Saginaw-Bay City</v>
          </cell>
          <cell r="C302">
            <v>0.34</v>
          </cell>
        </row>
        <row r="303">
          <cell r="A303">
            <v>64</v>
          </cell>
          <cell r="B303" t="str">
            <v>Knoxville</v>
          </cell>
          <cell r="C303">
            <v>0.34</v>
          </cell>
        </row>
        <row r="304">
          <cell r="A304">
            <v>65</v>
          </cell>
          <cell r="B304" t="str">
            <v>Wichita - Hutchinson</v>
          </cell>
          <cell r="C304">
            <v>0.31</v>
          </cell>
        </row>
        <row r="305">
          <cell r="A305">
            <v>66</v>
          </cell>
          <cell r="B305" t="str">
            <v>Toledo</v>
          </cell>
          <cell r="C305">
            <v>0.32</v>
          </cell>
        </row>
        <row r="306">
          <cell r="A306">
            <v>67</v>
          </cell>
          <cell r="B306" t="str">
            <v>Lexington</v>
          </cell>
          <cell r="C306">
            <v>0.33</v>
          </cell>
        </row>
        <row r="307">
          <cell r="A307">
            <v>68</v>
          </cell>
          <cell r="B307" t="str">
            <v>Roanoke-Lynchburg</v>
          </cell>
          <cell r="C307">
            <v>0.35</v>
          </cell>
        </row>
        <row r="308">
          <cell r="A308">
            <v>69</v>
          </cell>
          <cell r="B308" t="str">
            <v>Des Moines-Ames</v>
          </cell>
          <cell r="C308">
            <v>0.31</v>
          </cell>
        </row>
        <row r="309">
          <cell r="A309">
            <v>70</v>
          </cell>
          <cell r="B309" t="str">
            <v>Green Bay-Appleton</v>
          </cell>
          <cell r="C309">
            <v>0.28999999999999998</v>
          </cell>
        </row>
        <row r="310">
          <cell r="A310">
            <v>71</v>
          </cell>
          <cell r="B310" t="str">
            <v>Honolulu</v>
          </cell>
          <cell r="C310">
            <v>0.33</v>
          </cell>
        </row>
        <row r="311">
          <cell r="A311">
            <v>72</v>
          </cell>
          <cell r="B311" t="str">
            <v>Syracuse</v>
          </cell>
          <cell r="C311">
            <v>0.32</v>
          </cell>
        </row>
        <row r="312">
          <cell r="A312">
            <v>73</v>
          </cell>
          <cell r="B312" t="str">
            <v>Spokane</v>
          </cell>
          <cell r="C312">
            <v>0.31</v>
          </cell>
        </row>
        <row r="313">
          <cell r="A313">
            <v>74</v>
          </cell>
          <cell r="B313" t="str">
            <v>Omaha</v>
          </cell>
          <cell r="C313">
            <v>0.31</v>
          </cell>
        </row>
        <row r="314">
          <cell r="A314">
            <v>75</v>
          </cell>
          <cell r="B314" t="str">
            <v>Rochester, NY</v>
          </cell>
          <cell r="C314">
            <v>0.31</v>
          </cell>
        </row>
        <row r="315">
          <cell r="A315">
            <v>76</v>
          </cell>
          <cell r="B315" t="str">
            <v>Shreveport</v>
          </cell>
          <cell r="C315">
            <v>0.37</v>
          </cell>
        </row>
        <row r="316">
          <cell r="A316">
            <v>77</v>
          </cell>
          <cell r="B316" t="str">
            <v>Springfield, MO</v>
          </cell>
          <cell r="C316">
            <v>0.35</v>
          </cell>
        </row>
        <row r="317">
          <cell r="A317">
            <v>78</v>
          </cell>
          <cell r="B317" t="str">
            <v>Tucson (Nogales)</v>
          </cell>
          <cell r="C317">
            <v>0.31</v>
          </cell>
        </row>
        <row r="318">
          <cell r="A318">
            <v>79</v>
          </cell>
          <cell r="B318" t="str">
            <v>Paducah-Cape Girardeau-Harrisburg-Mt Vernon</v>
          </cell>
          <cell r="C318">
            <v>0.34</v>
          </cell>
        </row>
        <row r="319">
          <cell r="A319">
            <v>80</v>
          </cell>
          <cell r="B319" t="str">
            <v>Portland-Auburn, ME</v>
          </cell>
          <cell r="C319">
            <v>0.31</v>
          </cell>
        </row>
        <row r="320">
          <cell r="A320">
            <v>81</v>
          </cell>
          <cell r="B320" t="str">
            <v>Champaign-Springfield-Decatur, IL</v>
          </cell>
          <cell r="C320">
            <v>0.32</v>
          </cell>
        </row>
        <row r="321">
          <cell r="A321">
            <v>82</v>
          </cell>
          <cell r="B321" t="str">
            <v>Huntsville-Decatur-Florence</v>
          </cell>
          <cell r="C321">
            <v>0.34</v>
          </cell>
        </row>
        <row r="322">
          <cell r="A322">
            <v>83</v>
          </cell>
          <cell r="B322" t="str">
            <v>Ft. Myers-Naples</v>
          </cell>
          <cell r="C322">
            <v>0.36</v>
          </cell>
        </row>
        <row r="323">
          <cell r="A323">
            <v>84</v>
          </cell>
          <cell r="B323" t="str">
            <v>Madison</v>
          </cell>
          <cell r="C323">
            <v>0.27</v>
          </cell>
        </row>
        <row r="324">
          <cell r="A324">
            <v>85</v>
          </cell>
          <cell r="B324" t="str">
            <v>South Bend-Elkhart</v>
          </cell>
          <cell r="C324">
            <v>0.3</v>
          </cell>
        </row>
        <row r="325">
          <cell r="A325">
            <v>86</v>
          </cell>
          <cell r="B325" t="str">
            <v>Chattanooga</v>
          </cell>
          <cell r="C325">
            <v>0.34</v>
          </cell>
        </row>
        <row r="326">
          <cell r="A326">
            <v>87</v>
          </cell>
          <cell r="B326" t="str">
            <v>Cedar Rapids-Waterloo-Dubuque</v>
          </cell>
          <cell r="C326">
            <v>0.28999999999999998</v>
          </cell>
        </row>
        <row r="327">
          <cell r="A327">
            <v>88</v>
          </cell>
          <cell r="B327" t="str">
            <v>Columbia, SC</v>
          </cell>
          <cell r="C327">
            <v>0.33</v>
          </cell>
        </row>
        <row r="328">
          <cell r="A328">
            <v>89</v>
          </cell>
          <cell r="B328" t="str">
            <v>Davenport-Rock Island-Moline</v>
          </cell>
          <cell r="C328">
            <v>0.33</v>
          </cell>
        </row>
        <row r="329">
          <cell r="A329">
            <v>90</v>
          </cell>
          <cell r="B329" t="str">
            <v>Jackson, MS</v>
          </cell>
          <cell r="C329">
            <v>0.37</v>
          </cell>
        </row>
        <row r="330">
          <cell r="A330">
            <v>91</v>
          </cell>
          <cell r="B330" t="str">
            <v>Burlington-Plattsburgh</v>
          </cell>
          <cell r="C330">
            <v>0.28999999999999998</v>
          </cell>
        </row>
        <row r="331">
          <cell r="A331">
            <v>92</v>
          </cell>
          <cell r="B331" t="str">
            <v>Johnstown-Altoona</v>
          </cell>
          <cell r="C331">
            <v>0.34</v>
          </cell>
        </row>
        <row r="332">
          <cell r="A332">
            <v>93</v>
          </cell>
          <cell r="B332" t="str">
            <v>Tri-Cities, TN-VA</v>
          </cell>
          <cell r="C332">
            <v>0.35</v>
          </cell>
        </row>
        <row r="333">
          <cell r="A333">
            <v>94</v>
          </cell>
          <cell r="B333" t="str">
            <v>Colorado Springs-Pueblo</v>
          </cell>
          <cell r="C333">
            <v>0.33</v>
          </cell>
        </row>
        <row r="334">
          <cell r="A334">
            <v>95</v>
          </cell>
          <cell r="B334" t="str">
            <v>Evansville</v>
          </cell>
          <cell r="C334">
            <v>0.34</v>
          </cell>
        </row>
        <row r="335">
          <cell r="A335">
            <v>96</v>
          </cell>
          <cell r="B335" t="str">
            <v>Waco-Temple-Bryan</v>
          </cell>
          <cell r="C335">
            <v>0.35</v>
          </cell>
        </row>
        <row r="336">
          <cell r="A336">
            <v>97</v>
          </cell>
          <cell r="B336" t="str">
            <v>Youngstown</v>
          </cell>
          <cell r="C336">
            <v>0.36</v>
          </cell>
        </row>
        <row r="337">
          <cell r="A337">
            <v>98</v>
          </cell>
          <cell r="B337" t="str">
            <v>Baton Rouge</v>
          </cell>
          <cell r="C337">
            <v>0.36</v>
          </cell>
        </row>
        <row r="338">
          <cell r="A338">
            <v>99</v>
          </cell>
          <cell r="B338" t="str">
            <v>El Paso</v>
          </cell>
          <cell r="C338">
            <v>0.36</v>
          </cell>
        </row>
        <row r="339">
          <cell r="A339">
            <v>100</v>
          </cell>
          <cell r="B339" t="str">
            <v>Savannah</v>
          </cell>
          <cell r="C339">
            <v>0.34</v>
          </cell>
        </row>
        <row r="340">
          <cell r="A340">
            <v>101</v>
          </cell>
          <cell r="B340" t="str">
            <v>Lincoln &amp; Hastings-Kearney, NE plus</v>
          </cell>
        </row>
        <row r="341">
          <cell r="A341">
            <v>102</v>
          </cell>
          <cell r="B341" t="str">
            <v>Ft Wayne, IN</v>
          </cell>
        </row>
        <row r="342">
          <cell r="A342">
            <v>103</v>
          </cell>
          <cell r="B342" t="str">
            <v>Springfield-Holyoke, MA</v>
          </cell>
        </row>
        <row r="343">
          <cell r="A343">
            <v>104</v>
          </cell>
          <cell r="B343" t="str">
            <v>Harlingen-Weslaco-Brownsville-McAllen</v>
          </cell>
        </row>
        <row r="344">
          <cell r="A344">
            <v>105</v>
          </cell>
          <cell r="B344" t="str">
            <v>Lansing, MI</v>
          </cell>
        </row>
        <row r="345">
          <cell r="A345">
            <v>106</v>
          </cell>
          <cell r="B345" t="str">
            <v>Greenville, N. Bern, Washington, NC</v>
          </cell>
        </row>
        <row r="346">
          <cell r="A346">
            <v>107</v>
          </cell>
          <cell r="B346" t="str">
            <v>Tyler-Longview (Lfkn&amp;Ncgd)</v>
          </cell>
        </row>
        <row r="347">
          <cell r="A347">
            <v>108</v>
          </cell>
          <cell r="B347" t="str">
            <v>Sioux Falls (Mitchell), SD</v>
          </cell>
        </row>
        <row r="348">
          <cell r="A348">
            <v>109</v>
          </cell>
          <cell r="B348" t="str">
            <v>Augusta, GA</v>
          </cell>
        </row>
        <row r="349">
          <cell r="A349">
            <v>110</v>
          </cell>
          <cell r="B349" t="str">
            <v>Peoria-Bloomington</v>
          </cell>
        </row>
        <row r="350">
          <cell r="A350">
            <v>111</v>
          </cell>
          <cell r="B350" t="str">
            <v>Florence-Myrtle Beach</v>
          </cell>
        </row>
        <row r="351">
          <cell r="A351">
            <v>112</v>
          </cell>
          <cell r="B351" t="str">
            <v>Tallahassee-Thomasville</v>
          </cell>
        </row>
        <row r="352">
          <cell r="A352">
            <v>113</v>
          </cell>
          <cell r="B352" t="str">
            <v>Fargo-Valley City</v>
          </cell>
          <cell r="C352" t="str">
            <v>Households</v>
          </cell>
        </row>
        <row r="353">
          <cell r="A353">
            <v>114</v>
          </cell>
          <cell r="B353" t="str">
            <v>Montgomery, AL</v>
          </cell>
          <cell r="C353" t="str">
            <v xml:space="preserve">Using </v>
          </cell>
        </row>
        <row r="354">
          <cell r="A354">
            <v>115</v>
          </cell>
          <cell r="B354" t="str">
            <v>Santa Barbara-Santa Maria-San Luis Obispo</v>
          </cell>
          <cell r="C354" t="str">
            <v>Television</v>
          </cell>
        </row>
        <row r="355">
          <cell r="A355">
            <v>116</v>
          </cell>
          <cell r="B355" t="str">
            <v>Ft Smith</v>
          </cell>
          <cell r="C355">
            <v>35186</v>
          </cell>
        </row>
        <row r="356">
          <cell r="A356">
            <v>117</v>
          </cell>
          <cell r="B356" t="str">
            <v>Charleston, SC</v>
          </cell>
        </row>
        <row r="357">
          <cell r="A357">
            <v>118</v>
          </cell>
          <cell r="B357" t="str">
            <v>Reno, NV</v>
          </cell>
          <cell r="C357">
            <v>0.43</v>
          </cell>
        </row>
        <row r="358">
          <cell r="A358">
            <v>119</v>
          </cell>
          <cell r="B358" t="str">
            <v>Traverse City-Cadillac</v>
          </cell>
          <cell r="C358">
            <v>0.41</v>
          </cell>
        </row>
        <row r="359">
          <cell r="A359">
            <v>120</v>
          </cell>
          <cell r="B359" t="str">
            <v>Eugene, OR</v>
          </cell>
          <cell r="C359">
            <v>0.43</v>
          </cell>
        </row>
        <row r="360">
          <cell r="A360">
            <v>121</v>
          </cell>
          <cell r="B360" t="str">
            <v>Monterrey-Salinas</v>
          </cell>
          <cell r="C360">
            <v>0.43</v>
          </cell>
        </row>
        <row r="361">
          <cell r="A361">
            <v>122</v>
          </cell>
          <cell r="B361" t="str">
            <v>Lafayette, LA</v>
          </cell>
          <cell r="C361">
            <v>2257210</v>
          </cell>
        </row>
        <row r="362">
          <cell r="A362">
            <v>123</v>
          </cell>
          <cell r="B362" t="str">
            <v>Macon</v>
          </cell>
          <cell r="C362">
            <v>2121530</v>
          </cell>
        </row>
        <row r="363">
          <cell r="A363">
            <v>124</v>
          </cell>
          <cell r="B363" t="str">
            <v>Yakima-Pasco-Richland-Knnwick, WA</v>
          </cell>
          <cell r="C363">
            <v>1883590</v>
          </cell>
        </row>
        <row r="364">
          <cell r="A364">
            <v>125</v>
          </cell>
          <cell r="B364" t="str">
            <v>Boise, ID</v>
          </cell>
          <cell r="C364">
            <v>1821900</v>
          </cell>
        </row>
        <row r="365">
          <cell r="A365">
            <v>126</v>
          </cell>
          <cell r="B365" t="str">
            <v>Amarillo, TX</v>
          </cell>
          <cell r="C365">
            <v>1736910</v>
          </cell>
        </row>
        <row r="366">
          <cell r="A366">
            <v>127</v>
          </cell>
          <cell r="B366" t="str">
            <v>Corpus Christi</v>
          </cell>
          <cell r="C366">
            <v>1583520</v>
          </cell>
        </row>
        <row r="367">
          <cell r="A367">
            <v>128</v>
          </cell>
          <cell r="B367" t="str">
            <v>Columbus, GA</v>
          </cell>
          <cell r="C367">
            <v>1574300</v>
          </cell>
        </row>
        <row r="368">
          <cell r="A368">
            <v>129</v>
          </cell>
          <cell r="B368" t="str">
            <v>La Crosse-Eau Claire, WI</v>
          </cell>
          <cell r="C368">
            <v>1464150</v>
          </cell>
        </row>
        <row r="369">
          <cell r="A369">
            <v>130</v>
          </cell>
          <cell r="B369" t="str">
            <v>Chico-Redding</v>
          </cell>
          <cell r="C369">
            <v>1452090</v>
          </cell>
        </row>
        <row r="370">
          <cell r="A370">
            <v>131</v>
          </cell>
          <cell r="B370" t="str">
            <v>Bakersfield</v>
          </cell>
          <cell r="C370">
            <v>1412030</v>
          </cell>
        </row>
        <row r="371">
          <cell r="A371">
            <v>132</v>
          </cell>
          <cell r="B371" t="str">
            <v>Monroe-El Dorado</v>
          </cell>
          <cell r="C371">
            <v>1395480</v>
          </cell>
        </row>
        <row r="372">
          <cell r="A372">
            <v>133</v>
          </cell>
          <cell r="B372" t="str">
            <v>Columbus-Tupelo-West Point</v>
          </cell>
          <cell r="C372">
            <v>1340860</v>
          </cell>
        </row>
        <row r="373">
          <cell r="A373">
            <v>134</v>
          </cell>
          <cell r="B373" t="str">
            <v>Duluth-Superior, MN</v>
          </cell>
          <cell r="C373">
            <v>1169530</v>
          </cell>
        </row>
        <row r="374">
          <cell r="A374">
            <v>135</v>
          </cell>
          <cell r="B374" t="str">
            <v>Rockford</v>
          </cell>
          <cell r="C374">
            <v>1159730</v>
          </cell>
        </row>
        <row r="375">
          <cell r="A375">
            <v>136</v>
          </cell>
          <cell r="B375" t="str">
            <v>Wausau-Rhinelander</v>
          </cell>
          <cell r="C375">
            <v>1150430</v>
          </cell>
        </row>
        <row r="376">
          <cell r="A376">
            <v>137</v>
          </cell>
          <cell r="B376" t="str">
            <v>Beaumont-Port Arthur</v>
          </cell>
          <cell r="C376">
            <v>1108480</v>
          </cell>
        </row>
        <row r="377">
          <cell r="A377">
            <v>138</v>
          </cell>
          <cell r="B377" t="str">
            <v>Wheeling-Steubenville</v>
          </cell>
          <cell r="C377">
            <v>1100810</v>
          </cell>
        </row>
        <row r="378">
          <cell r="A378">
            <v>139</v>
          </cell>
          <cell r="B378" t="str">
            <v>Topeka</v>
          </cell>
          <cell r="C378">
            <v>997850</v>
          </cell>
        </row>
        <row r="379">
          <cell r="A379">
            <v>140</v>
          </cell>
          <cell r="B379" t="str">
            <v>Terre Haute</v>
          </cell>
          <cell r="C379">
            <v>980310</v>
          </cell>
        </row>
        <row r="380">
          <cell r="A380">
            <v>141</v>
          </cell>
          <cell r="B380" t="str">
            <v>Sioux City, IA</v>
          </cell>
          <cell r="C380">
            <v>933440</v>
          </cell>
        </row>
        <row r="381">
          <cell r="A381">
            <v>142</v>
          </cell>
          <cell r="B381" t="str">
            <v>Medford-Klamath Falls</v>
          </cell>
          <cell r="C381">
            <v>925340</v>
          </cell>
        </row>
        <row r="382">
          <cell r="A382">
            <v>143</v>
          </cell>
          <cell r="B382" t="str">
            <v>Erie</v>
          </cell>
          <cell r="C382">
            <v>911490</v>
          </cell>
        </row>
        <row r="383">
          <cell r="A383">
            <v>144</v>
          </cell>
          <cell r="B383" t="str">
            <v>Wichita Falls &amp; Lawton</v>
          </cell>
          <cell r="C383">
            <v>909420</v>
          </cell>
        </row>
        <row r="384">
          <cell r="A384">
            <v>145</v>
          </cell>
          <cell r="B384" t="str">
            <v>Columbia-Jefferson City, MO</v>
          </cell>
          <cell r="C384">
            <v>801630</v>
          </cell>
        </row>
        <row r="385">
          <cell r="A385">
            <v>146</v>
          </cell>
          <cell r="B385" t="str">
            <v>Joplin-Pittsburg</v>
          </cell>
          <cell r="C385">
            <v>792900</v>
          </cell>
        </row>
        <row r="386">
          <cell r="A386">
            <v>147</v>
          </cell>
          <cell r="B386" t="str">
            <v>Lubbock</v>
          </cell>
          <cell r="C386">
            <v>791690</v>
          </cell>
        </row>
        <row r="387">
          <cell r="A387">
            <v>148</v>
          </cell>
          <cell r="B387" t="str">
            <v>Albany, GA</v>
          </cell>
          <cell r="C387">
            <v>782810</v>
          </cell>
        </row>
        <row r="388">
          <cell r="A388">
            <v>149</v>
          </cell>
          <cell r="B388" t="str">
            <v>Bluefield-Beckley-Oak Hill</v>
          </cell>
          <cell r="C388">
            <v>779630</v>
          </cell>
        </row>
        <row r="389">
          <cell r="A389">
            <v>150</v>
          </cell>
          <cell r="B389" t="str">
            <v>Odessa-Midland</v>
          </cell>
          <cell r="C389">
            <v>765870</v>
          </cell>
        </row>
        <row r="390">
          <cell r="A390">
            <v>151</v>
          </cell>
          <cell r="B390" t="str">
            <v>Columbus, OH</v>
          </cell>
          <cell r="C390">
            <v>725290</v>
          </cell>
        </row>
        <row r="391">
          <cell r="A391">
            <v>152</v>
          </cell>
          <cell r="B391" t="str">
            <v>Greenville-Spartanburg-Asheville</v>
          </cell>
          <cell r="C391">
            <v>690760</v>
          </cell>
        </row>
        <row r="392">
          <cell r="A392">
            <v>153</v>
          </cell>
          <cell r="B392" t="str">
            <v>Salt Lake City</v>
          </cell>
          <cell r="C392">
            <v>656060</v>
          </cell>
        </row>
        <row r="393">
          <cell r="A393">
            <v>154</v>
          </cell>
          <cell r="B393" t="str">
            <v>San Antonio</v>
          </cell>
          <cell r="C393">
            <v>638080</v>
          </cell>
        </row>
        <row r="394">
          <cell r="A394">
            <v>155</v>
          </cell>
          <cell r="B394" t="str">
            <v>Grand Rapids-Kalamazoo-Battle Creek</v>
          </cell>
          <cell r="C394">
            <v>637100</v>
          </cell>
        </row>
        <row r="395">
          <cell r="A395">
            <v>156</v>
          </cell>
          <cell r="B395" t="str">
            <v>Buffalo</v>
          </cell>
          <cell r="C395">
            <v>635090</v>
          </cell>
        </row>
        <row r="396">
          <cell r="A396">
            <v>157</v>
          </cell>
          <cell r="B396" t="str">
            <v>Norfolk-Portsmouth-Newport News</v>
          </cell>
          <cell r="C396">
            <v>619290</v>
          </cell>
        </row>
        <row r="397">
          <cell r="A397">
            <v>158</v>
          </cell>
          <cell r="B397" t="str">
            <v>New Orleans</v>
          </cell>
          <cell r="C397">
            <v>613030</v>
          </cell>
        </row>
        <row r="398">
          <cell r="A398">
            <v>159</v>
          </cell>
          <cell r="B398" t="str">
            <v>Memphis</v>
          </cell>
          <cell r="C398">
            <v>605280</v>
          </cell>
        </row>
        <row r="399">
          <cell r="A399">
            <v>160</v>
          </cell>
          <cell r="B399" t="str">
            <v>Oklahoma City</v>
          </cell>
          <cell r="C399">
            <v>585270</v>
          </cell>
        </row>
        <row r="400">
          <cell r="A400">
            <v>161</v>
          </cell>
          <cell r="B400" t="str">
            <v>Harrisburg-Lancaster-Lebanon-York</v>
          </cell>
          <cell r="C400">
            <v>578910</v>
          </cell>
        </row>
        <row r="401">
          <cell r="A401">
            <v>162</v>
          </cell>
          <cell r="B401" t="str">
            <v>West Palm Beach-Ft. Pierce</v>
          </cell>
          <cell r="C401">
            <v>576460</v>
          </cell>
        </row>
        <row r="402">
          <cell r="A402">
            <v>163</v>
          </cell>
          <cell r="B402" t="str">
            <v>Providence-New Bedford</v>
          </cell>
          <cell r="C402">
            <v>556960</v>
          </cell>
        </row>
        <row r="403">
          <cell r="A403">
            <v>164</v>
          </cell>
          <cell r="B403" t="str">
            <v>Greensboro-High Point-Winston Salem</v>
          </cell>
          <cell r="C403">
            <v>553310</v>
          </cell>
        </row>
        <row r="404">
          <cell r="A404">
            <v>165</v>
          </cell>
          <cell r="B404" t="str">
            <v>Albuquerque-Santa Fe</v>
          </cell>
          <cell r="C404">
            <v>552940</v>
          </cell>
        </row>
        <row r="405">
          <cell r="A405">
            <v>166</v>
          </cell>
          <cell r="B405" t="str">
            <v>Wilkes Barre-Scranton</v>
          </cell>
          <cell r="C405">
            <v>552910</v>
          </cell>
        </row>
        <row r="406">
          <cell r="A406">
            <v>167</v>
          </cell>
          <cell r="B406" t="str">
            <v>Louisville</v>
          </cell>
          <cell r="C406">
            <v>543180</v>
          </cell>
        </row>
        <row r="407">
          <cell r="A407">
            <v>168</v>
          </cell>
          <cell r="B407" t="str">
            <v>Birmingham</v>
          </cell>
          <cell r="C407">
            <v>524780</v>
          </cell>
        </row>
        <row r="408">
          <cell r="A408">
            <v>169</v>
          </cell>
          <cell r="B408" t="str">
            <v>Albany-Schenectady-Troy</v>
          </cell>
          <cell r="C408">
            <v>507120</v>
          </cell>
        </row>
        <row r="409">
          <cell r="A409">
            <v>170</v>
          </cell>
          <cell r="B409" t="str">
            <v>Dayton</v>
          </cell>
          <cell r="C409">
            <v>501140</v>
          </cell>
        </row>
        <row r="410">
          <cell r="A410">
            <v>171</v>
          </cell>
          <cell r="B410" t="str">
            <v>Richmond-Petersburg</v>
          </cell>
          <cell r="C410">
            <v>500720</v>
          </cell>
        </row>
        <row r="411">
          <cell r="A411">
            <v>172</v>
          </cell>
          <cell r="B411" t="str">
            <v>Jacksonville</v>
          </cell>
          <cell r="C411">
            <v>486240</v>
          </cell>
        </row>
        <row r="412">
          <cell r="A412">
            <v>173</v>
          </cell>
          <cell r="B412" t="str">
            <v>Fresno-Visalia</v>
          </cell>
          <cell r="C412">
            <v>481620</v>
          </cell>
        </row>
        <row r="413">
          <cell r="A413">
            <v>174</v>
          </cell>
          <cell r="B413" t="str">
            <v>Charleston-Huntington, WV</v>
          </cell>
          <cell r="C413">
            <v>479320</v>
          </cell>
        </row>
        <row r="414">
          <cell r="A414">
            <v>175</v>
          </cell>
          <cell r="B414" t="str">
            <v>Little Rock-Pine Bluff</v>
          </cell>
          <cell r="C414">
            <v>472630</v>
          </cell>
        </row>
        <row r="415">
          <cell r="A415">
            <v>176</v>
          </cell>
          <cell r="B415" t="str">
            <v>Tulsa</v>
          </cell>
          <cell r="C415">
            <v>459320</v>
          </cell>
        </row>
        <row r="416">
          <cell r="A416">
            <v>177</v>
          </cell>
          <cell r="B416" t="str">
            <v>Flint-Saginaw-Bay City</v>
          </cell>
          <cell r="C416">
            <v>450070</v>
          </cell>
        </row>
        <row r="417">
          <cell r="A417">
            <v>178</v>
          </cell>
          <cell r="B417" t="str">
            <v>Mobile-Pensacola</v>
          </cell>
          <cell r="C417">
            <v>436200</v>
          </cell>
        </row>
        <row r="418">
          <cell r="A418">
            <v>179</v>
          </cell>
          <cell r="B418" t="str">
            <v>Knoxville</v>
          </cell>
          <cell r="C418">
            <v>429250</v>
          </cell>
        </row>
        <row r="419">
          <cell r="A419">
            <v>180</v>
          </cell>
          <cell r="B419" t="str">
            <v>Wichita - Hutchinson</v>
          </cell>
          <cell r="C419">
            <v>424500</v>
          </cell>
        </row>
        <row r="420">
          <cell r="A420">
            <v>181</v>
          </cell>
          <cell r="B420" t="str">
            <v>Austin, TX</v>
          </cell>
          <cell r="C420">
            <v>417090</v>
          </cell>
        </row>
        <row r="421">
          <cell r="A421">
            <v>182</v>
          </cell>
          <cell r="B421" t="str">
            <v>Toledo</v>
          </cell>
          <cell r="C421">
            <v>405090</v>
          </cell>
        </row>
        <row r="422">
          <cell r="A422">
            <v>183</v>
          </cell>
          <cell r="B422" t="str">
            <v>Las Vegas</v>
          </cell>
          <cell r="C422">
            <v>399630</v>
          </cell>
        </row>
        <row r="423">
          <cell r="A423">
            <v>184</v>
          </cell>
          <cell r="B423" t="str">
            <v>Roanoke-Lynchburg</v>
          </cell>
          <cell r="C423">
            <v>396780</v>
          </cell>
        </row>
        <row r="424">
          <cell r="A424">
            <v>185</v>
          </cell>
          <cell r="B424" t="str">
            <v>Lexington</v>
          </cell>
          <cell r="C424">
            <v>387490</v>
          </cell>
        </row>
        <row r="425">
          <cell r="A425">
            <v>186</v>
          </cell>
          <cell r="B425" t="str">
            <v>Syracuse</v>
          </cell>
          <cell r="C425">
            <v>383860</v>
          </cell>
        </row>
        <row r="426">
          <cell r="A426">
            <v>187</v>
          </cell>
          <cell r="B426" t="str">
            <v>Honolulu</v>
          </cell>
          <cell r="C426">
            <v>381010</v>
          </cell>
        </row>
        <row r="427">
          <cell r="A427">
            <v>188</v>
          </cell>
          <cell r="B427" t="str">
            <v>Green Bay-Appleton</v>
          </cell>
          <cell r="C427">
            <v>372100</v>
          </cell>
        </row>
        <row r="428">
          <cell r="A428">
            <v>189</v>
          </cell>
          <cell r="B428" t="str">
            <v>Des Moines-Ames</v>
          </cell>
          <cell r="C428">
            <v>369410</v>
          </cell>
        </row>
        <row r="429">
          <cell r="A429">
            <v>190</v>
          </cell>
          <cell r="B429" t="str">
            <v>Rochester, NY</v>
          </cell>
          <cell r="C429">
            <v>367060</v>
          </cell>
        </row>
        <row r="430">
          <cell r="A430">
            <v>191</v>
          </cell>
          <cell r="B430" t="str">
            <v>Spokane</v>
          </cell>
          <cell r="C430">
            <v>366250</v>
          </cell>
        </row>
        <row r="431">
          <cell r="A431">
            <v>192</v>
          </cell>
          <cell r="B431" t="str">
            <v>Omaha</v>
          </cell>
          <cell r="C431">
            <v>360760</v>
          </cell>
        </row>
        <row r="432">
          <cell r="A432">
            <v>193</v>
          </cell>
          <cell r="B432" t="str">
            <v>Shreveport</v>
          </cell>
          <cell r="C432">
            <v>358730</v>
          </cell>
        </row>
        <row r="433">
          <cell r="A433">
            <v>194</v>
          </cell>
          <cell r="B433" t="str">
            <v>Springfield, MO</v>
          </cell>
          <cell r="C433">
            <v>353560</v>
          </cell>
        </row>
        <row r="434">
          <cell r="A434">
            <v>195</v>
          </cell>
          <cell r="B434" t="str">
            <v>Paducah-Cape Girardeau-Harrisburg-Mt Vernon</v>
          </cell>
          <cell r="C434">
            <v>350870</v>
          </cell>
        </row>
        <row r="435">
          <cell r="A435">
            <v>196</v>
          </cell>
          <cell r="B435" t="str">
            <v>Portland-Auburn, ME</v>
          </cell>
          <cell r="C435">
            <v>344410</v>
          </cell>
        </row>
        <row r="436">
          <cell r="A436">
            <v>197</v>
          </cell>
          <cell r="B436" t="str">
            <v>Tucson (Nogales)</v>
          </cell>
          <cell r="C436">
            <v>343660</v>
          </cell>
        </row>
        <row r="437">
          <cell r="A437">
            <v>198</v>
          </cell>
          <cell r="B437" t="str">
            <v>Champaign-Springfield-Decatur, IL</v>
          </cell>
          <cell r="C437">
            <v>334770</v>
          </cell>
        </row>
        <row r="438">
          <cell r="A438">
            <v>199</v>
          </cell>
          <cell r="B438" t="str">
            <v>Chattanooga</v>
          </cell>
          <cell r="C438">
            <v>320050</v>
          </cell>
        </row>
        <row r="439">
          <cell r="A439">
            <v>200</v>
          </cell>
          <cell r="B439" t="str">
            <v>Madison</v>
          </cell>
          <cell r="C439">
            <v>308310</v>
          </cell>
        </row>
        <row r="440">
          <cell r="A440">
            <v>201</v>
          </cell>
          <cell r="B440" t="str">
            <v>Ft. Myers-Naples</v>
          </cell>
          <cell r="C440">
            <v>305350</v>
          </cell>
        </row>
        <row r="441">
          <cell r="A441">
            <v>202</v>
          </cell>
          <cell r="B441" t="str">
            <v>South Bend-Elkhart</v>
          </cell>
          <cell r="C441">
            <v>304800</v>
          </cell>
        </row>
        <row r="442">
          <cell r="A442">
            <v>203</v>
          </cell>
          <cell r="B442" t="str">
            <v>Huntsville-Decatur-Florence</v>
          </cell>
          <cell r="C442">
            <v>304310</v>
          </cell>
        </row>
        <row r="443">
          <cell r="A443">
            <v>204</v>
          </cell>
          <cell r="B443" t="str">
            <v>Cedar Rapids-Waterloo-Dubuque</v>
          </cell>
          <cell r="C443">
            <v>303580</v>
          </cell>
        </row>
        <row r="444">
          <cell r="A444">
            <v>205</v>
          </cell>
          <cell r="B444" t="str">
            <v>Davenport-Rock Island-Moline</v>
          </cell>
          <cell r="C444">
            <v>299400</v>
          </cell>
        </row>
        <row r="445">
          <cell r="A445">
            <v>206</v>
          </cell>
          <cell r="B445" t="str">
            <v>Columbia, SC</v>
          </cell>
          <cell r="C445">
            <v>299110</v>
          </cell>
        </row>
        <row r="446">
          <cell r="A446">
            <v>207</v>
          </cell>
          <cell r="B446" t="str">
            <v>Johnstown-Altoona</v>
          </cell>
          <cell r="C446">
            <v>287760</v>
          </cell>
        </row>
        <row r="447">
          <cell r="A447">
            <v>208</v>
          </cell>
          <cell r="B447" t="str">
            <v>Jackson, MS</v>
          </cell>
          <cell r="C447">
            <v>286610</v>
          </cell>
        </row>
        <row r="448">
          <cell r="A448">
            <v>209</v>
          </cell>
          <cell r="B448" t="str">
            <v>Burlington-Plattsburgh</v>
          </cell>
          <cell r="C448">
            <v>286230</v>
          </cell>
        </row>
        <row r="449">
          <cell r="A449">
            <v>210</v>
          </cell>
          <cell r="B449" t="str">
            <v>Tri-Cities, TN-VA</v>
          </cell>
          <cell r="C449">
            <v>283890</v>
          </cell>
        </row>
        <row r="450">
          <cell r="A450">
            <v>211</v>
          </cell>
          <cell r="B450" t="str">
            <v>Evansville</v>
          </cell>
          <cell r="C450">
            <v>275900</v>
          </cell>
        </row>
        <row r="451">
          <cell r="A451">
            <v>212</v>
          </cell>
          <cell r="B451" t="str">
            <v>Youngstown</v>
          </cell>
          <cell r="C451">
            <v>274800</v>
          </cell>
        </row>
        <row r="452">
          <cell r="A452">
            <v>213</v>
          </cell>
          <cell r="B452" t="str">
            <v>Waco-Temple-Bryan</v>
          </cell>
          <cell r="C452">
            <v>273260</v>
          </cell>
        </row>
        <row r="453">
          <cell r="A453">
            <v>214</v>
          </cell>
          <cell r="B453" t="str">
            <v>Colorado Springs-Pueblo</v>
          </cell>
          <cell r="C453">
            <v>268570</v>
          </cell>
        </row>
        <row r="454">
          <cell r="A454">
            <v>215</v>
          </cell>
          <cell r="B454" t="str">
            <v>Baton Rouge</v>
          </cell>
          <cell r="C454">
            <v>262960</v>
          </cell>
        </row>
        <row r="455">
          <cell r="A455">
            <v>216</v>
          </cell>
          <cell r="B455" t="str">
            <v>El Paso</v>
          </cell>
          <cell r="C455">
            <v>256770</v>
          </cell>
        </row>
        <row r="456">
          <cell r="A456">
            <v>217</v>
          </cell>
          <cell r="B456" t="str">
            <v>Savannah</v>
          </cell>
          <cell r="C456">
            <v>253830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t Template for SUGS"/>
      <sheetName val="Valid Values"/>
      <sheetName val="FERC Accts"/>
      <sheetName val="Asset Locations BW"/>
    </sheetNames>
    <sheetDataSet>
      <sheetData sheetId="0" refreshError="1"/>
      <sheetData sheetId="1">
        <row r="2">
          <cell r="A2" t="str">
            <v>1010000 - Plant in Service</v>
          </cell>
          <cell r="B2" t="str">
            <v>02200: Stand-By Spare Parts</v>
          </cell>
          <cell r="C2" t="str">
            <v>117.00 - Recoverable/Cushion Gas</v>
          </cell>
        </row>
        <row r="3">
          <cell r="A3" t="str">
            <v>1010001 - Plant in Service - Utilit</v>
          </cell>
          <cell r="B3" t="str">
            <v>02302:  Engine Components - Life Cycle &gt; 10 Years</v>
          </cell>
          <cell r="C3" t="str">
            <v>117.00 - Recoverable/Cushion Gas</v>
          </cell>
        </row>
        <row r="4">
          <cell r="A4" t="str">
            <v>1010003 - Plant (Mapping)</v>
          </cell>
          <cell r="B4" t="str">
            <v>02301:  Engine Components - Life of Asset</v>
          </cell>
          <cell r="C4" t="str">
            <v>301.00 - Organization Costs</v>
          </cell>
        </row>
        <row r="5">
          <cell r="A5" t="str">
            <v>1010010 - Intangible Plant</v>
          </cell>
          <cell r="B5" t="str">
            <v>023 : Engine Components</v>
          </cell>
          <cell r="C5" t="str">
            <v>302.00 - Franchises &amp; Consents-LTD</v>
          </cell>
        </row>
        <row r="6">
          <cell r="A6" t="str">
            <v>1010014 - Plant (Mapping)</v>
          </cell>
          <cell r="B6" t="str">
            <v>02303:  Engine Components - Life Cycle &gt; 5 Years</v>
          </cell>
          <cell r="C6" t="str">
            <v>303.00 - Miscellaneous Intangibles</v>
          </cell>
        </row>
        <row r="7">
          <cell r="A7" t="str">
            <v>1010020 - GPS-Prod &amp; Gathering</v>
          </cell>
          <cell r="B7" t="str">
            <v>023 Engine Components</v>
          </cell>
          <cell r="C7" t="str">
            <v>303.10 - Computer Software</v>
          </cell>
        </row>
        <row r="8">
          <cell r="A8" t="str">
            <v>1010021 - GPS-Underground Storage</v>
          </cell>
          <cell r="B8" t="str">
            <v>07800: Construction Conting. (Hou)</v>
          </cell>
          <cell r="C8" t="str">
            <v>325.40 - Rights-of-way</v>
          </cell>
        </row>
        <row r="9">
          <cell r="A9" t="str">
            <v>1010022 - GPS-Base Load Lng &amp; Plant</v>
          </cell>
          <cell r="B9" t="str">
            <v>08000: Patents and Licenses</v>
          </cell>
          <cell r="C9" t="str">
            <v>325.50 - Land Owned In Fee</v>
          </cell>
        </row>
        <row r="10">
          <cell r="A10" t="str">
            <v>1010023 - GPS-Transmission Plant</v>
          </cell>
          <cell r="B10" t="str">
            <v>09000: Organization</v>
          </cell>
          <cell r="C10" t="str">
            <v>325.60 - Other Land Rights</v>
          </cell>
        </row>
        <row r="11">
          <cell r="A11" t="str">
            <v>1010024 - GPS-General Plant</v>
          </cell>
          <cell r="B11" t="str">
            <v>09099 : ORGANIZATION - LATE CHARGES</v>
          </cell>
          <cell r="C11" t="str">
            <v>327.00 - Fld Compressor Sta Struct</v>
          </cell>
        </row>
        <row r="12">
          <cell r="A12" t="str">
            <v>1010030 - GPS - Prod &amp; Gath - ARO</v>
          </cell>
          <cell r="B12" t="str">
            <v>09100 : Franchise and Consent</v>
          </cell>
          <cell r="C12" t="str">
            <v>328.00 - Fld Meas &amp; Reg Sta Struct</v>
          </cell>
        </row>
        <row r="13">
          <cell r="A13" t="str">
            <v>1010031 - GPS - Transmission - ARO</v>
          </cell>
          <cell r="B13" t="str">
            <v>09199 : FRANCHISE AND CONSENT - LATE CHARGES</v>
          </cell>
          <cell r="C13" t="str">
            <v>329.00 - Other Structures</v>
          </cell>
        </row>
        <row r="14">
          <cell r="A14" t="str">
            <v>1011001 - Prop Under Cap Leases</v>
          </cell>
          <cell r="B14" t="str">
            <v>09201: Intangibles, Misc</v>
          </cell>
          <cell r="C14" t="str">
            <v>332.00 - Field Lines</v>
          </cell>
        </row>
        <row r="15">
          <cell r="A15" t="str">
            <v>1020000 - Plant Purchased or Sold</v>
          </cell>
          <cell r="B15" t="str">
            <v>09202: CIAC-Payment to Others</v>
          </cell>
          <cell r="C15" t="str">
            <v>333.00 - Fld Compressor Sta Equip</v>
          </cell>
        </row>
        <row r="16">
          <cell r="A16" t="str">
            <v>1020002 - Gas Plant Purchase/Sold-G</v>
          </cell>
          <cell r="B16" t="str">
            <v>09203 : MISC INT-CATEGORY 3</v>
          </cell>
          <cell r="C16" t="str">
            <v>333.05 - Fld CS Engine Comp 5 Yr Li</v>
          </cell>
        </row>
        <row r="17">
          <cell r="A17" t="str">
            <v>1050000 - Plant Held for FU</v>
          </cell>
          <cell r="B17" t="str">
            <v>09204 : MISC INTANG TRAINING</v>
          </cell>
          <cell r="C17" t="str">
            <v>333.10 - Fld CS Eng Comp 10 Yr Life</v>
          </cell>
        </row>
        <row r="18">
          <cell r="A18" t="str">
            <v>1050001 - Plant Held for FU</v>
          </cell>
          <cell r="B18" t="str">
            <v>09205 : LEASEHOLD IMPROVEMENTS</v>
          </cell>
          <cell r="C18" t="str">
            <v>334.00 - Fld Meas &amp; Reg Sta Equip</v>
          </cell>
        </row>
        <row r="19">
          <cell r="A19" t="str">
            <v>1060000 - Completed Constr Not Clas</v>
          </cell>
          <cell r="B19" t="str">
            <v>09299 : MISCELLANEOUS INTANGIBLES - LATE CHARGES</v>
          </cell>
          <cell r="C19" t="str">
            <v>336.00 - Purification Equipment</v>
          </cell>
        </row>
        <row r="20">
          <cell r="A20" t="str">
            <v>1060001 - Completed construction no</v>
          </cell>
          <cell r="B20" t="str">
            <v>09300: Contributn in Aid of Const</v>
          </cell>
          <cell r="C20" t="str">
            <v>337.11 - Other Equip</v>
          </cell>
        </row>
        <row r="21">
          <cell r="A21" t="str">
            <v>1060002 - Ccnc-Intangible Plant</v>
          </cell>
          <cell r="B21" t="str">
            <v>09302 : CIAC - POST 1986 CONTRIBUTIONS FROM NONGOVERNMENTAL ENTITIES</v>
          </cell>
          <cell r="C21" t="str">
            <v>337.21 - Other Equip</v>
          </cell>
        </row>
        <row r="22">
          <cell r="A22" t="str">
            <v>1060003 - Ccnc-Gathering Plant</v>
          </cell>
          <cell r="B22" t="str">
            <v>09398 : CONTRIBUTIONS IN AID OF CONSTRUCT - DAMAGES</v>
          </cell>
          <cell r="C22" t="str">
            <v>337.22 - Other Equip</v>
          </cell>
        </row>
        <row r="23">
          <cell r="A23" t="str">
            <v>1060004 - Ccnc-Underground Stor</v>
          </cell>
          <cell r="B23" t="str">
            <v>09399 : CONTRIBUTIONS IN AID OF CONSTRUCT - LATE CHARGES</v>
          </cell>
          <cell r="C23" t="str">
            <v>339.00 - ARO Asset Gathering</v>
          </cell>
        </row>
        <row r="24">
          <cell r="A24" t="str">
            <v>1060005 - Ccnc-Transmission Plant</v>
          </cell>
          <cell r="B24" t="str">
            <v>09500: Intangible Assets</v>
          </cell>
          <cell r="C24" t="str">
            <v>341.00 - Structures &amp; Improvements</v>
          </cell>
        </row>
        <row r="25">
          <cell r="A25" t="str">
            <v>1060006 - Ccnc-General Plant</v>
          </cell>
          <cell r="B25" t="str">
            <v>09599 : INTANGIBLE DEVELOPMENT COSTS - LATE CHARGES</v>
          </cell>
          <cell r="C25" t="str">
            <v>342.00 - Extraction &amp; Refining Equi</v>
          </cell>
        </row>
        <row r="26">
          <cell r="A26" t="str">
            <v>1060007 - Ccnc-Base Load LNG &amp; Plan</v>
          </cell>
          <cell r="B26" t="str">
            <v>10000: ARO Asset</v>
          </cell>
          <cell r="C26" t="str">
            <v>344.00 - Extracted Product Stor Eq</v>
          </cell>
        </row>
        <row r="27">
          <cell r="A27" t="str">
            <v>1140000 - Gas Plant Acquisition Adj</v>
          </cell>
          <cell r="B27" t="str">
            <v>10101: Land</v>
          </cell>
          <cell r="C27" t="str">
            <v>345.00 - Compressor Equipment</v>
          </cell>
        </row>
        <row r="28">
          <cell r="A28" t="str">
            <v>1140001 - Pur Acctg-Goodwill</v>
          </cell>
          <cell r="B28" t="str">
            <v>10102: Land Rights-ROW</v>
          </cell>
          <cell r="C28" t="str">
            <v>346.00 - Gas M&amp;R Equipment</v>
          </cell>
        </row>
        <row r="29">
          <cell r="A29" t="str">
            <v>1140002 - Pur Acctg-Excess Cst-GAAP</v>
          </cell>
          <cell r="B29" t="str">
            <v>10104: Leaseholds</v>
          </cell>
          <cell r="C29" t="str">
            <v>350.10 - Land</v>
          </cell>
        </row>
        <row r="30">
          <cell r="A30" t="str">
            <v>1140003 - Pur Acctg-Excess-Cst-Good</v>
          </cell>
          <cell r="B30" t="str">
            <v>10199 : LAND - LATE CHARGES</v>
          </cell>
          <cell r="C30" t="str">
            <v>350.21 - Rights-of-way</v>
          </cell>
        </row>
        <row r="31">
          <cell r="A31" t="str">
            <v>1140006 - Gas Plt Acquisition - Gua</v>
          </cell>
          <cell r="B31" t="str">
            <v>10298 : LAND RIGHTS - DAMAGES</v>
          </cell>
          <cell r="C31" t="str">
            <v>351.10 - Well Structures</v>
          </cell>
        </row>
        <row r="32">
          <cell r="A32" t="str">
            <v>1140010 - Incep FERC PPE Elim Int-G</v>
          </cell>
          <cell r="B32" t="str">
            <v>10299 : LAND RIGHTS - LATE CHARGES</v>
          </cell>
          <cell r="C32" t="str">
            <v>351.20 - Compressor Sta Structures</v>
          </cell>
        </row>
        <row r="33">
          <cell r="A33" t="str">
            <v>1140011 - Incep FERC PPE Elim Gath-</v>
          </cell>
          <cell r="B33" t="str">
            <v>10399 : LEASEHOLDS - LATE CHARGES</v>
          </cell>
          <cell r="C33" t="str">
            <v>351.30 - Meas &amp; Reg Sta Structures</v>
          </cell>
        </row>
        <row r="34">
          <cell r="A34" t="str">
            <v>1140012 - Incep FERC PPE Elim Stg-G</v>
          </cell>
          <cell r="B34" t="str">
            <v>20299 : EQUIPMENT FOUNDATION - LATE CHARGES</v>
          </cell>
          <cell r="C34" t="str">
            <v>351.40 - Other Structures Storage</v>
          </cell>
        </row>
        <row r="35">
          <cell r="A35" t="str">
            <v>1140013 - Incep FERC PPE Elim Trans</v>
          </cell>
          <cell r="B35" t="str">
            <v>20300: Offshore, Jacket and Piling</v>
          </cell>
          <cell r="C35" t="str">
            <v>352.01 - Strg Wells-Well Construct</v>
          </cell>
        </row>
        <row r="36">
          <cell r="A36" t="str">
            <v>1140014 - Incep FERC PPE Elim Gen-G</v>
          </cell>
          <cell r="B36" t="str">
            <v>20302 : EACH BOAT LANDING OR BUMPER</v>
          </cell>
          <cell r="C36" t="str">
            <v>352.02 - Strg Wells-Well Equipment</v>
          </cell>
        </row>
        <row r="37">
          <cell r="A37" t="str">
            <v>1140015 - Incep FERC PPE Elim Offtr</v>
          </cell>
          <cell r="B37" t="str">
            <v>20399 : JACKET AND PILING - OFFSHORE - LATE CHARGES</v>
          </cell>
          <cell r="C37" t="str">
            <v>352.11 - Storage Rights</v>
          </cell>
        </row>
        <row r="38">
          <cell r="A38" t="str">
            <v>1140016 - Incep FERC PPE Elim Offga</v>
          </cell>
          <cell r="B38" t="str">
            <v>21001 : EACH BUILDING FOUNDATION</v>
          </cell>
          <cell r="C38" t="str">
            <v>352.12 - Leaseholds</v>
          </cell>
        </row>
        <row r="39">
          <cell r="A39" t="str">
            <v>1140017 - Incep ARO Elim Offga</v>
          </cell>
          <cell r="B39" t="str">
            <v>21099 : BUILDING FOUNDATION - LATE CHARGES</v>
          </cell>
          <cell r="C39" t="str">
            <v>352.13 - Gas Rights</v>
          </cell>
        </row>
        <row r="40">
          <cell r="A40" t="str">
            <v>1140020 - FMV Step Up Gath-GAAP</v>
          </cell>
          <cell r="B40" t="str">
            <v>24201 : EACH GAS COMPRESSOR UNIT FOUNDATION</v>
          </cell>
          <cell r="C40" t="str">
            <v>352.21 - Reservoirs</v>
          </cell>
        </row>
        <row r="41">
          <cell r="A41" t="str">
            <v>1140021 - FMV Step Up Storage-GAAP</v>
          </cell>
          <cell r="B41" t="str">
            <v>24202: Foundation, Other</v>
          </cell>
          <cell r="C41" t="str">
            <v>352.30 - Nonrecoverable Natural Gas</v>
          </cell>
        </row>
        <row r="42">
          <cell r="A42" t="str">
            <v>1140022 - FMV Step Up Transmission-</v>
          </cell>
          <cell r="B42" t="str">
            <v>24299 : GAS COMPRESSOR UNIT FOUNDATION - LATE CHARGES</v>
          </cell>
          <cell r="C42" t="str">
            <v>353.00 - Lines</v>
          </cell>
        </row>
        <row r="43">
          <cell r="A43" t="str">
            <v>1140023 - FMV Step Up General-GAAP</v>
          </cell>
          <cell r="B43" t="str">
            <v>24301 : EACH AUXILIARY ENGINE GENERATOR FOUNDATION</v>
          </cell>
          <cell r="C43" t="str">
            <v>354.00 - Compressor Station Equip</v>
          </cell>
        </row>
        <row r="44">
          <cell r="A44" t="str">
            <v>1140024 - FMV Step Up LP Rec-GAAP</v>
          </cell>
          <cell r="B44" t="str">
            <v>24399 : AUX ENGINE GENERATOR FOUNDATION - LATE CHARGES</v>
          </cell>
          <cell r="C44" t="str">
            <v>354.05 - CS Engine Components-5 YR</v>
          </cell>
        </row>
        <row r="45">
          <cell r="A45" t="str">
            <v>1140025 - FMV Step Up LP Non-Rec-GA</v>
          </cell>
          <cell r="B45" t="str">
            <v>30101 : STRUCTURE - COMPLETE</v>
          </cell>
          <cell r="C45" t="str">
            <v>354.10 - CS Engine Components-10 YR</v>
          </cell>
        </row>
        <row r="46">
          <cell r="A46" t="str">
            <v>1140026 - FMV Step Up LP Non-Rec Ga</v>
          </cell>
          <cell r="B46" t="str">
            <v>30102 : LIGHTING SYSTEM</v>
          </cell>
          <cell r="C46" t="str">
            <v>355.00 - Meas &amp; Reg Sta Equipment</v>
          </cell>
        </row>
        <row r="47">
          <cell r="A47" t="str">
            <v>1140027 - FMV Step Up Cush Gas-GAAP</v>
          </cell>
          <cell r="B47" t="str">
            <v>30103 : PLUMBING SYSTEM</v>
          </cell>
          <cell r="C47" t="str">
            <v>356.00 - Purification Equipment</v>
          </cell>
        </row>
        <row r="48">
          <cell r="A48" t="str">
            <v>1140028 - FMV Step Up Offshr Trans-</v>
          </cell>
          <cell r="B48" t="str">
            <v>30104 : HEATING AND COOLING SYSTEM</v>
          </cell>
          <cell r="C48" t="str">
            <v>357.00 - Other Equip Miscellaneous</v>
          </cell>
        </row>
        <row r="49">
          <cell r="A49" t="str">
            <v>1140029 - FMV Step Up Offshr Gath-G</v>
          </cell>
          <cell r="B49" t="str">
            <v>30105 : CRANE AND HOIST SYSTEM</v>
          </cell>
          <cell r="C49" t="str">
            <v>364.10 - Land Owned In Fee</v>
          </cell>
        </row>
        <row r="50">
          <cell r="A50" t="str">
            <v>1140030 - FMV Step-up Intangibles-G</v>
          </cell>
          <cell r="B50" t="str">
            <v>30106 : PRODUCTION METER HOUSE</v>
          </cell>
          <cell r="C50" t="str">
            <v>364.16 - Leaseholds</v>
          </cell>
        </row>
        <row r="51">
          <cell r="A51" t="str">
            <v>1140031 - FMV Step Up - LNG Origina</v>
          </cell>
          <cell r="B51" t="str">
            <v>30107 : CONFERENCE ROOM</v>
          </cell>
          <cell r="C51" t="str">
            <v>364.20 - Structures &amp; Improvements</v>
          </cell>
        </row>
        <row r="52">
          <cell r="A52" t="str">
            <v>1140032 - FMV Step Up - LNG Additio</v>
          </cell>
          <cell r="B52" t="str">
            <v>30108 : LUNCH ROOM</v>
          </cell>
          <cell r="C52" t="str">
            <v>364.21 - Dock &amp; Harbor Facilities</v>
          </cell>
        </row>
        <row r="53">
          <cell r="A53" t="str">
            <v>1140033 - FMV Step Up - PHFFU</v>
          </cell>
          <cell r="B53" t="str">
            <v>30109 : BUILDING ROOF</v>
          </cell>
          <cell r="C53" t="str">
            <v>364.22 - Structures &amp; Improvements</v>
          </cell>
        </row>
        <row r="54">
          <cell r="A54" t="str">
            <v>1140040 - OC-Const Gas Loss - GAAP</v>
          </cell>
          <cell r="B54" t="str">
            <v>30199 : BUILDINGS - LATE CHARGES</v>
          </cell>
          <cell r="C54" t="str">
            <v>364.25 - Other Structures - LNG</v>
          </cell>
        </row>
        <row r="55">
          <cell r="A55" t="str">
            <v>1140041 - OC-INTANGIBLES- GAAP</v>
          </cell>
          <cell r="B55" t="str">
            <v>30801 : EACH PLATFORM DECK</v>
          </cell>
          <cell r="C55" t="str">
            <v>364.30 - LNG Process Terminal Equip</v>
          </cell>
        </row>
        <row r="56">
          <cell r="A56" t="str">
            <v>1140042 - OC-AFUDC O&amp;E- GAAP</v>
          </cell>
          <cell r="B56" t="str">
            <v>30802 : EACH HELIPAD</v>
          </cell>
          <cell r="C56" t="str">
            <v xml:space="preserve">364.35 - Engine Components -5 YR </v>
          </cell>
        </row>
        <row r="57">
          <cell r="A57" t="str">
            <v>1140043 - OC-AFUDC STORAGE- GAAP</v>
          </cell>
          <cell r="B57" t="str">
            <v>30803 : EACH DECK GRATING INSTALLATION</v>
          </cell>
          <cell r="C57" t="str">
            <v xml:space="preserve">364.36 - Engine Components -10 YR </v>
          </cell>
        </row>
        <row r="58">
          <cell r="A58" t="str">
            <v>1140044 - OC-AFUDC LNG- GAAP</v>
          </cell>
          <cell r="B58" t="str">
            <v>30804 : EACH DECK HANDRAIL INSTALLATION</v>
          </cell>
          <cell r="C58" t="str">
            <v>364.60 - Compressor Sta Equipment</v>
          </cell>
        </row>
        <row r="59">
          <cell r="A59" t="str">
            <v>1140045 - OC-AFUDC OTHER- GAAP</v>
          </cell>
          <cell r="B59" t="str">
            <v>30899 : PLATFORM DECK - OFFSHORE - LATE CHARGES</v>
          </cell>
          <cell r="C59" t="str">
            <v>364.70 - Communications Equipment</v>
          </cell>
        </row>
        <row r="60">
          <cell r="A60" t="str">
            <v>1140050 - Sig. Rets Orig Cost-GAAP</v>
          </cell>
          <cell r="B60" t="str">
            <v>30900: Helipad, Onshore</v>
          </cell>
          <cell r="C60" t="str">
            <v>364.80 - Other Equipment</v>
          </cell>
        </row>
        <row r="61">
          <cell r="A61" t="str">
            <v>1140070 - Intangible Contracts-GAAP</v>
          </cell>
          <cell r="B61" t="str">
            <v>30902 : EACH LIGHTING SYSTEM</v>
          </cell>
          <cell r="C61" t="str">
            <v>364.81 - Training Costs</v>
          </cell>
        </row>
        <row r="62">
          <cell r="A62" t="str">
            <v>1171001 - Gas Stored Base Gas</v>
          </cell>
          <cell r="B62" t="str">
            <v>30903 : EACH STAIRWAY OR WALKWAY INSTALLATION</v>
          </cell>
          <cell r="C62" t="str">
            <v>389.00 - Land Owned In Fee</v>
          </cell>
        </row>
        <row r="63">
          <cell r="A63" t="str">
            <v>1210000 - NonUtil Property</v>
          </cell>
          <cell r="B63" t="str">
            <v>30999 : HELIPAD - ONSHORE - LATE CHARGES</v>
          </cell>
          <cell r="C63" t="str">
            <v>390.00 - Structures &amp; Improvements</v>
          </cell>
        </row>
        <row r="64">
          <cell r="A64" t="str">
            <v>1210001 - NonUtil Property</v>
          </cell>
          <cell r="B64" t="str">
            <v>31000: Platform, Marsh</v>
          </cell>
          <cell r="C64" t="str">
            <v>390.10 - Struct &amp; Imprvmnts-Hanger</v>
          </cell>
        </row>
        <row r="65">
          <cell r="A65" t="str">
            <v>1210008 - Plant (Mapping)</v>
          </cell>
          <cell r="B65" t="str">
            <v>31002 : EACH HANDRAIL INSTALLATION</v>
          </cell>
          <cell r="C65" t="str">
            <v>390.20 - Structures &amp; Improvement</v>
          </cell>
        </row>
        <row r="66">
          <cell r="A66" t="str">
            <v>1210009 - Plant (Mapping)</v>
          </cell>
          <cell r="B66" t="str">
            <v>31099 : MARSH PLATFORM - LATE CHARGES</v>
          </cell>
          <cell r="C66" t="str">
            <v>391.00 - Office Furniture &amp; Equip</v>
          </cell>
        </row>
        <row r="67">
          <cell r="A67" t="str">
            <v>1210050 - Steam Generation Assets</v>
          </cell>
          <cell r="B67" t="str">
            <v>31100: Offshore, Dolphins, Mooring</v>
          </cell>
          <cell r="C67" t="str">
            <v>391.10 - Computer Equipment Owned</v>
          </cell>
        </row>
        <row r="68">
          <cell r="A68" t="str">
            <v>1210500 - General Plant Assets</v>
          </cell>
          <cell r="B68" t="str">
            <v>31102 : DOLPHIN-CAPSTAN/HOOK</v>
          </cell>
          <cell r="C68" t="str">
            <v>391.15 - Computer Equipment Leased</v>
          </cell>
        </row>
        <row r="69">
          <cell r="A69" t="str">
            <v>1823112 - Reg Asset - Acc Res Adj</v>
          </cell>
          <cell r="B69" t="str">
            <v>31103 : DOLPHIN-FENDER</v>
          </cell>
          <cell r="C69" t="str">
            <v>392.10 - Trans Equip-Auto &amp; Pickup</v>
          </cell>
        </row>
        <row r="70">
          <cell r="A70" t="str">
            <v>1823114 - Reg Asset- Pipe Recoat</v>
          </cell>
          <cell r="B70" t="str">
            <v>31199 : DOLPHINS, MOORING/BREASTING - LATE CHARGES</v>
          </cell>
          <cell r="C70" t="str">
            <v>392.20 - Trans Equip-Wench,Bed,Trlr</v>
          </cell>
        </row>
        <row r="71">
          <cell r="B71" t="str">
            <v>31201 : EACH FREIGHT LOADING DOCK UNSTALLATION</v>
          </cell>
          <cell r="C71" t="str">
            <v>392.30 - Trans Equip - Airplanes</v>
          </cell>
        </row>
        <row r="72">
          <cell r="B72" t="str">
            <v>31202 : MARINE CRANE/HOIST</v>
          </cell>
          <cell r="C72" t="str">
            <v>392.40 - Trans Equip - Light Trucks</v>
          </cell>
        </row>
        <row r="73">
          <cell r="B73" t="str">
            <v>31299 : FREIGHT LOADING DOCK - LATE CHARGES</v>
          </cell>
          <cell r="C73" t="str">
            <v>392.50 - Trans Equip - Heavy Trucks</v>
          </cell>
        </row>
        <row r="74">
          <cell r="B74" t="str">
            <v>31300: Rack, Pipe Storage</v>
          </cell>
          <cell r="C74" t="str">
            <v>393.00 - Stores Equipment</v>
          </cell>
        </row>
        <row r="75">
          <cell r="B75" t="str">
            <v>31399 : PIPE STORAGE RACK - LATE CHARGES</v>
          </cell>
          <cell r="C75" t="str">
            <v>394.00 - Shop Tools &amp; Garage Equip</v>
          </cell>
        </row>
        <row r="76">
          <cell r="B76" t="str">
            <v>31400: Rack, Products Loading</v>
          </cell>
          <cell r="C76" t="str">
            <v>395.00 - Laboratory Equipment</v>
          </cell>
        </row>
        <row r="77">
          <cell r="B77" t="str">
            <v>31402 : 80 OR MORE CONTINUOUS FEET OF PIPING</v>
          </cell>
          <cell r="C77" t="str">
            <v>396.00 - Power Operated Equipment</v>
          </cell>
        </row>
        <row r="78">
          <cell r="B78" t="str">
            <v>31403 : VALVES 6" OR OVER IN SIZE</v>
          </cell>
          <cell r="C78" t="str">
            <v>397.00 - Communications Equipment</v>
          </cell>
        </row>
        <row r="79">
          <cell r="B79" t="str">
            <v>31499 : PRODUCTS LOADING RACK - LATE CHARGES</v>
          </cell>
          <cell r="C79" t="str">
            <v>398.00 - Miscellaneous Equipment</v>
          </cell>
        </row>
        <row r="80">
          <cell r="B80" t="str">
            <v>31501 : EACH STORAGE PLATFORM</v>
          </cell>
          <cell r="C80" t="str">
            <v>399.00 - Other Tangible Property</v>
          </cell>
        </row>
        <row r="81">
          <cell r="B81" t="str">
            <v>31599 : STORAGE PLATFORM - LATE CHARGES</v>
          </cell>
        </row>
        <row r="82">
          <cell r="B82" t="str">
            <v>31700: Platform, Valve Operating</v>
          </cell>
        </row>
        <row r="83">
          <cell r="B83" t="str">
            <v>31799 : VALVE OPERATING PLATFORM - LATE CHARGES</v>
          </cell>
        </row>
        <row r="84">
          <cell r="B84" t="str">
            <v>31800: Walkway, Drive, Parking Area</v>
          </cell>
        </row>
        <row r="85">
          <cell r="B85" t="str">
            <v>31899 : STAIRWAYS AND WALKWAYS - LATE CHARGES</v>
          </cell>
        </row>
        <row r="86">
          <cell r="B86" t="str">
            <v>32000: Revetment (Retaining Wall)</v>
          </cell>
        </row>
        <row r="87">
          <cell r="B87" t="str">
            <v>32099 : REVETMENT (RETAINING WALL) - LATE CHARGES</v>
          </cell>
        </row>
        <row r="88">
          <cell r="B88" t="str">
            <v>32100: Railroad Siding or Spur</v>
          </cell>
        </row>
        <row r="89">
          <cell r="B89" t="str">
            <v>32199 : RAILROAD SIDING OR SPUR - LATE CHARGES</v>
          </cell>
        </row>
        <row r="90">
          <cell r="B90" t="str">
            <v>32200: Road or Apron</v>
          </cell>
        </row>
        <row r="91">
          <cell r="B91" t="str">
            <v>32299 : ROAD AND APRON - LATE CHARGES</v>
          </cell>
        </row>
        <row r="92">
          <cell r="B92" t="str">
            <v>32300 : EACH CULVERT</v>
          </cell>
        </row>
        <row r="93">
          <cell r="B93" t="str">
            <v>32399 : CULVERT - LATE CHARGES</v>
          </cell>
        </row>
        <row r="94">
          <cell r="B94" t="str">
            <v>32400: Bridge</v>
          </cell>
        </row>
        <row r="95">
          <cell r="B95" t="str">
            <v>32499 : BRIDGE - LATE CHARGES</v>
          </cell>
        </row>
        <row r="96">
          <cell r="B96" t="str">
            <v>32599 : CATTLE GUARD - LATE CHARGES</v>
          </cell>
        </row>
        <row r="97">
          <cell r="B97" t="str">
            <v>32601 : EACH PARKING BUMPER</v>
          </cell>
        </row>
        <row r="98">
          <cell r="B98" t="str">
            <v>32699 : PARKING BUMPER - LATE CHARGES</v>
          </cell>
        </row>
        <row r="99">
          <cell r="B99" t="str">
            <v>32901 : THIRTY OR MORE CONTINUOUS FEET</v>
          </cell>
        </row>
        <row r="100">
          <cell r="B100" t="str">
            <v>32999 : CURBS - LATE CHARGES</v>
          </cell>
        </row>
        <row r="101">
          <cell r="B101" t="str">
            <v>33001 : THIRTY OR MORE CONTINUOUS FEET</v>
          </cell>
        </row>
        <row r="102">
          <cell r="B102" t="str">
            <v>33099 : SIDEWALKS - LATE CHARGES</v>
          </cell>
        </row>
        <row r="103">
          <cell r="B103" t="str">
            <v>33201 : EACH FENCE COMPLETE OR 200 OR MORE LINEAL FEET OF CONTINUOUS FENCE</v>
          </cell>
        </row>
        <row r="104">
          <cell r="B104" t="str">
            <v>33202: Cattle Guard</v>
          </cell>
        </row>
        <row r="105">
          <cell r="B105" t="str">
            <v>33203: Gate/Instrument Housing</v>
          </cell>
        </row>
        <row r="106">
          <cell r="B106" t="str">
            <v>33299 : FENCE - LATE CHARGES</v>
          </cell>
        </row>
        <row r="107">
          <cell r="B107" t="str">
            <v>33300: Containment Structures</v>
          </cell>
        </row>
        <row r="108">
          <cell r="B108" t="str">
            <v>33399 : MISCELLANEOUS BASIN - LATE CHARGES</v>
          </cell>
        </row>
        <row r="109">
          <cell r="B109" t="str">
            <v>33400: Land Improvements</v>
          </cell>
        </row>
        <row r="110">
          <cell r="B110" t="str">
            <v>33499 : LANDSCAPING - LATE CHARGES</v>
          </cell>
        </row>
        <row r="111">
          <cell r="B111" t="str">
            <v>33500: Shore Liner, Fabri-Form</v>
          </cell>
        </row>
        <row r="112">
          <cell r="B112" t="str">
            <v>33599 : FABRI-FORM SHORE LINER - LATE CHARGES</v>
          </cell>
        </row>
        <row r="113">
          <cell r="B113" t="str">
            <v>33600 : EACH DRAINAGE DITCH</v>
          </cell>
        </row>
        <row r="114">
          <cell r="B114" t="str">
            <v>33699 : DRAINAGE DITCH - LATE CHARGES</v>
          </cell>
        </row>
        <row r="115">
          <cell r="B115" t="str">
            <v>33800: Incinerator</v>
          </cell>
        </row>
        <row r="116">
          <cell r="B116" t="str">
            <v>33899 : INCINERATOR - LATE CHARGES</v>
          </cell>
        </row>
        <row r="117">
          <cell r="B117" t="str">
            <v>33900: Sign</v>
          </cell>
        </row>
        <row r="118">
          <cell r="B118" t="str">
            <v>33999 : SIGN - LATE CHARGES</v>
          </cell>
        </row>
        <row r="119">
          <cell r="B119" t="str">
            <v>34001 : EACH BURNING PIT</v>
          </cell>
        </row>
        <row r="120">
          <cell r="B120" t="str">
            <v>34099 : BURNING PIT - LATE CHARGES</v>
          </cell>
        </row>
        <row r="121">
          <cell r="B121" t="str">
            <v>34100: Sanitary Waste Treating Unit</v>
          </cell>
        </row>
        <row r="122">
          <cell r="B122" t="str">
            <v>34199 : SANITARY WASTE TREATING UNIT - LATE CHARGES</v>
          </cell>
        </row>
        <row r="123">
          <cell r="B123" t="str">
            <v>34200: Oily Wtr Separator</v>
          </cell>
        </row>
        <row r="124">
          <cell r="B124" t="str">
            <v>34299 : OILY WATER SEPARATOR - LATE CHARGES</v>
          </cell>
        </row>
        <row r="125">
          <cell r="B125" t="str">
            <v>35000: Grading, clearing</v>
          </cell>
        </row>
        <row r="126">
          <cell r="B126" t="str">
            <v>36100: Water Well-Casing</v>
          </cell>
        </row>
        <row r="127">
          <cell r="B127" t="str">
            <v>36102 : EACH TUBING STRING</v>
          </cell>
        </row>
        <row r="128">
          <cell r="B128" t="str">
            <v>36103 : ALL EQUIPMENT OTHER THAN CASING OR TUBING COMPLETE</v>
          </cell>
        </row>
        <row r="129">
          <cell r="B129" t="str">
            <v>36199 : WATER WELL - LATE CHARGES</v>
          </cell>
        </row>
        <row r="130">
          <cell r="B130" t="str">
            <v>38400: Tanks, Reservoirs &amp; Vessels</v>
          </cell>
        </row>
        <row r="131">
          <cell r="B131" t="str">
            <v>38402 : TANK-INTERNAL STRUCT</v>
          </cell>
        </row>
        <row r="132">
          <cell r="B132" t="str">
            <v>38498 : TANK AND/OR RESERVOIR - DAMAGES</v>
          </cell>
        </row>
        <row r="133">
          <cell r="B133" t="str">
            <v>38499 : TANK AND/OR RESERVOIR - LATE CHARGES</v>
          </cell>
        </row>
        <row r="134">
          <cell r="B134" t="str">
            <v>38600: Lake and Dam</v>
          </cell>
        </row>
        <row r="135">
          <cell r="B135" t="str">
            <v>38699 : LAKE AND DAM - LATE CHARGES</v>
          </cell>
        </row>
        <row r="136">
          <cell r="B136" t="str">
            <v>39399 : GATE OR INSTRUMENT HOUSING - LATE CHARGES</v>
          </cell>
        </row>
        <row r="137">
          <cell r="B137" t="str">
            <v>39400: Pipe Trench</v>
          </cell>
        </row>
        <row r="138">
          <cell r="B138" t="str">
            <v>39499 : PIPE TRENCH - LATE CHARGES</v>
          </cell>
        </row>
        <row r="139">
          <cell r="B139" t="str">
            <v>40001 : STRING OF CASING</v>
          </cell>
        </row>
        <row r="140">
          <cell r="B140" t="str">
            <v>40002 : STRING OF TUBING</v>
          </cell>
        </row>
        <row r="141">
          <cell r="B141" t="str">
            <v>40003 : CHRISTMAS TREE</v>
          </cell>
        </row>
        <row r="142">
          <cell r="B142" t="str">
            <v>40004 : WELLHEAD FENCE</v>
          </cell>
        </row>
        <row r="143">
          <cell r="B143" t="str">
            <v>40099 : CASING - LATE CHARGES</v>
          </cell>
        </row>
        <row r="144">
          <cell r="B144" t="str">
            <v>40401 : EACH PUMP JACK</v>
          </cell>
        </row>
        <row r="145">
          <cell r="B145" t="str">
            <v>40402 : EACH MOTOR OR DRIVING MECHANISM</v>
          </cell>
        </row>
        <row r="146">
          <cell r="B146" t="str">
            <v>40403 : EACH BOTTOM HOLE PUMP</v>
          </cell>
        </row>
        <row r="147">
          <cell r="B147" t="str">
            <v>40404 : EACH STRING OF SUCKER RODS</v>
          </cell>
        </row>
        <row r="148">
          <cell r="B148" t="str">
            <v>40499 : PUMPING UNIT - LATE CHARGES</v>
          </cell>
        </row>
        <row r="149">
          <cell r="B149" t="str">
            <v>44100: Compressor, Gas-Portable</v>
          </cell>
        </row>
        <row r="150">
          <cell r="B150" t="str">
            <v>44102 : EACH COMPRESSOR</v>
          </cell>
        </row>
        <row r="151">
          <cell r="B151" t="str">
            <v>44103 : EACH COMPRESSOR FRAM (PANCAKE)</v>
          </cell>
        </row>
        <row r="152">
          <cell r="B152" t="str">
            <v>44199 : GAS COMPRESSOR - PORTABLE - LATE CHARGES</v>
          </cell>
        </row>
        <row r="153">
          <cell r="B153" t="str">
            <v>44201 : EACH ENGINE OR MOTOR COMPLETE</v>
          </cell>
        </row>
        <row r="154">
          <cell r="B154" t="str">
            <v>44202 : EACH COMPRESSOR CYLINDER, EACH RECIPROCATING COMPRESSOR CYLINDER, EACH ROTARY COMPRESSOR, OR EACH CENTRIFUGAL COMPRESSOR ASSEMBLY</v>
          </cell>
        </row>
        <row r="155">
          <cell r="B155" t="str">
            <v>44203 : EACH COMPRESSOR FRAME ("PANCAKE")</v>
          </cell>
        </row>
        <row r="156">
          <cell r="B156" t="str">
            <v>44204 : EACH TURBINE RECUPERATOR</v>
          </cell>
        </row>
        <row r="157">
          <cell r="B157" t="str">
            <v>44205 : ENGINE BETTERMENTS</v>
          </cell>
        </row>
        <row r="158">
          <cell r="B158" t="str">
            <v>44299 : GAS COMPRESSOR UNIT - LATE CHARGES</v>
          </cell>
        </row>
        <row r="159">
          <cell r="B159" t="str">
            <v>44300: Generator, Auxiliary Power</v>
          </cell>
        </row>
        <row r="160">
          <cell r="B160" t="str">
            <v>44302 : EACH GENERATOR AND EXCITER</v>
          </cell>
        </row>
        <row r="161">
          <cell r="B161" t="str">
            <v>44399 : AUXILIARY ENGLNE GENERATOR - LATE CHARGES</v>
          </cell>
        </row>
        <row r="162">
          <cell r="B162" t="str">
            <v>44500: Fuel Gas Expander</v>
          </cell>
        </row>
        <row r="163">
          <cell r="B163" t="str">
            <v>44599 : FUEL GAS EXPANDER - LATE CHARGES</v>
          </cell>
        </row>
        <row r="164">
          <cell r="B164" t="str">
            <v>44600: Oil Reclaimer (Centrifuge)</v>
          </cell>
        </row>
        <row r="165">
          <cell r="B165" t="str">
            <v>44699 : OIL RECLAIMER (CENTRIFUGE) - LATE CHARGES</v>
          </cell>
        </row>
        <row r="166">
          <cell r="B166" t="str">
            <v>44700: Dampeners, Pulsation</v>
          </cell>
        </row>
        <row r="167">
          <cell r="B167" t="str">
            <v>44799 : PULSATION DAMPENER - LATE CHARGES</v>
          </cell>
        </row>
        <row r="168">
          <cell r="B168" t="str">
            <v>44800: Silencer or Muffler</v>
          </cell>
        </row>
        <row r="169">
          <cell r="B169" t="str">
            <v>44802 : EACH EXHAUST SILENCER-AIR CLEANER COMBINATION</v>
          </cell>
        </row>
        <row r="170">
          <cell r="B170" t="str">
            <v>44899 : SILENCER OR MUFFLER - LATE CHARGES</v>
          </cell>
        </row>
        <row r="171">
          <cell r="B171" t="str">
            <v>44901: Air Cleaners</v>
          </cell>
        </row>
        <row r="172">
          <cell r="B172" t="str">
            <v>44902: Piping, Each Unit</v>
          </cell>
        </row>
        <row r="173">
          <cell r="B173" t="str">
            <v>44999 : AIR CLEANER - LATE CHARGES</v>
          </cell>
        </row>
        <row r="174">
          <cell r="B174" t="str">
            <v>45000: Lube Oil Filter</v>
          </cell>
        </row>
        <row r="175">
          <cell r="B175" t="str">
            <v>45099 : LUBE OIL FILTER - LATE CHARGES</v>
          </cell>
        </row>
        <row r="176">
          <cell r="B176" t="str">
            <v>45101 : EACH MOTOR OR ENGINE</v>
          </cell>
        </row>
        <row r="177">
          <cell r="B177" t="str">
            <v>45102 : EACH AIR COMPRESSOR</v>
          </cell>
        </row>
        <row r="178">
          <cell r="B178" t="str">
            <v>45103 : AFTERCOOLER, INTERCOOLER - NOT AN INTEGRAL PART OF COMPRESSOR</v>
          </cell>
        </row>
        <row r="179">
          <cell r="B179" t="str">
            <v>45199 : AIR COMPRESSOR (STATIONARY) - LATE CHARGES</v>
          </cell>
        </row>
        <row r="180">
          <cell r="B180" t="str">
            <v>45200: Air Dryers</v>
          </cell>
        </row>
        <row r="181">
          <cell r="B181" t="str">
            <v xml:space="preserve">45601 : COOLING TOWER </v>
          </cell>
        </row>
        <row r="182">
          <cell r="B182" t="str">
            <v>45602 : EACH FAN, GEAR BOX, AND MOTOR COMPLETE</v>
          </cell>
        </row>
        <row r="183">
          <cell r="B183" t="str">
            <v>45699 : COOLING TOWER STRUCTURE - LATE CHARGES</v>
          </cell>
        </row>
        <row r="184">
          <cell r="B184" t="str">
            <v>45800: Cooling Coils</v>
          </cell>
        </row>
        <row r="185">
          <cell r="B185" t="str">
            <v>45899 : COOLING COILS - LATE CHARGES</v>
          </cell>
        </row>
        <row r="186">
          <cell r="B186" t="str">
            <v>45901 : EACH FAN AND DRIVING MECHANISM</v>
          </cell>
        </row>
        <row r="187">
          <cell r="B187" t="str">
            <v>45902 : COOLING STRUCTURE BAY (INCLUDING SNOW HOODS AND STRUCTURE ENCLOSURE)</v>
          </cell>
        </row>
        <row r="188">
          <cell r="B188" t="str">
            <v>45903 : EACH STRAINER</v>
          </cell>
        </row>
        <row r="189">
          <cell r="B189" t="str">
            <v>45999 : COOLER (FIN FAN TYPE) - LATE CHARGES</v>
          </cell>
        </row>
        <row r="190">
          <cell r="B190" t="str">
            <v>46000: Air Blowers, Stationary</v>
          </cell>
        </row>
        <row r="191">
          <cell r="B191" t="str">
            <v>46099 : BLOWER - LATE CHARGES</v>
          </cell>
        </row>
        <row r="192">
          <cell r="B192" t="str">
            <v>46300: Water Treating Systems</v>
          </cell>
        </row>
        <row r="193">
          <cell r="B193" t="str">
            <v>46399 : WATER TREATING EQUIPMENT - LATE CHARGES</v>
          </cell>
        </row>
        <row r="194">
          <cell r="B194" t="str">
            <v>46400: Heaters, Gas Fired</v>
          </cell>
        </row>
        <row r="195">
          <cell r="B195" t="str">
            <v>46500: Heaters/Heat Exchanger</v>
          </cell>
        </row>
        <row r="196">
          <cell r="B196" t="str">
            <v>46599 : HEATER OR HEAT EXCHANGER - LATE CHARGES</v>
          </cell>
        </row>
        <row r="197">
          <cell r="B197" t="str">
            <v>46600: Heater &amp;/or Boiler, Wellhead</v>
          </cell>
        </row>
        <row r="198">
          <cell r="B198" t="str">
            <v>46699 : WELLHEAD HEATER AND/OR BOILER - LATE CHARGES</v>
          </cell>
        </row>
        <row r="199">
          <cell r="B199" t="str">
            <v>46700 : EACH EMULSION TREATER COMPLETE</v>
          </cell>
        </row>
        <row r="200">
          <cell r="B200" t="str">
            <v>46799 : EMULSION TREATER - LATE CHARGES</v>
          </cell>
        </row>
        <row r="201">
          <cell r="B201" t="str">
            <v>46900: Scrubber</v>
          </cell>
        </row>
        <row r="202">
          <cell r="B202" t="str">
            <v>46999 : SCRUBBER - LATE CHARGES</v>
          </cell>
        </row>
        <row r="203">
          <cell r="B203" t="str">
            <v>47001 : EACH CONTACTOR / DEHYDRATOR</v>
          </cell>
        </row>
        <row r="204">
          <cell r="B204" t="str">
            <v>47099 : CONTACTOR OR DEHYDRATOR - LATE CHARGES</v>
          </cell>
        </row>
        <row r="205">
          <cell r="B205" t="str">
            <v>47101: Gas Trtg Equip-Dehydrator</v>
          </cell>
        </row>
        <row r="206">
          <cell r="B206" t="str">
            <v>47102: Gas Trtg Equip-Reboiler</v>
          </cell>
        </row>
        <row r="207">
          <cell r="B207" t="str">
            <v>47103: Gas Trtg Equip-Amine Filter</v>
          </cell>
        </row>
        <row r="208">
          <cell r="B208" t="str">
            <v>47199 : DEHYDRATOR UNIT (PACKAGE TYPE) - LATE CHARGES</v>
          </cell>
        </row>
        <row r="209">
          <cell r="B209" t="str">
            <v>47200: Separator, Wellhead</v>
          </cell>
        </row>
        <row r="210">
          <cell r="B210" t="str">
            <v>47299 : WELLHEAD SEPARATOR - LATE CHARGES</v>
          </cell>
        </row>
        <row r="211">
          <cell r="B211" t="str">
            <v>47501 : EACH ABSORBER COMPLETE</v>
          </cell>
        </row>
        <row r="212">
          <cell r="B212" t="str">
            <v>47599 : ABSORBER - LATE CHARGES</v>
          </cell>
        </row>
        <row r="213">
          <cell r="B213" t="str">
            <v>47800: Still</v>
          </cell>
        </row>
        <row r="214">
          <cell r="B214" t="str">
            <v>47899 : STILL - LATE CHARGES</v>
          </cell>
        </row>
        <row r="215">
          <cell r="B215" t="str">
            <v>47901 : EACH FRACTIONATOR</v>
          </cell>
        </row>
        <row r="216">
          <cell r="B216" t="str">
            <v>47999 : FRACTIONATOR - LATE CHARGES</v>
          </cell>
        </row>
        <row r="217">
          <cell r="B217" t="str">
            <v>48000: Free Water Knockout</v>
          </cell>
        </row>
        <row r="218">
          <cell r="B218" t="str">
            <v>48099 : FREE WATER KNOCKOUT - LATE CHARGES</v>
          </cell>
        </row>
        <row r="219">
          <cell r="B219" t="str">
            <v>48299 : PROCESS FILTER - LATE CHARGES</v>
          </cell>
        </row>
        <row r="220">
          <cell r="B220" t="str">
            <v>48300: Pumps</v>
          </cell>
        </row>
        <row r="221">
          <cell r="B221" t="str">
            <v>48302 : EACH MOTOR (1 H.P. OR MORE)</v>
          </cell>
        </row>
        <row r="222">
          <cell r="B222" t="str">
            <v>48303 : EACH STRAINER (ON HYDRAULIC OIL PUMP AND/OR MOTOR)</v>
          </cell>
        </row>
        <row r="223">
          <cell r="B223" t="str">
            <v>48399 : PUMP - LATE CHARGES</v>
          </cell>
        </row>
        <row r="224">
          <cell r="B224" t="str">
            <v>48500: Hotwell</v>
          </cell>
        </row>
        <row r="225">
          <cell r="B225" t="str">
            <v>48599 : HOT WELLS - LATE CHARGES</v>
          </cell>
        </row>
        <row r="226">
          <cell r="B226" t="str">
            <v>48600: Boilers, Process</v>
          </cell>
        </row>
        <row r="227">
          <cell r="B227" t="str">
            <v>48699 : PROCESS BOILER - LATE CHARGES</v>
          </cell>
        </row>
        <row r="228">
          <cell r="B228" t="str">
            <v>48700: Boilers, Heating</v>
          </cell>
        </row>
        <row r="229">
          <cell r="B229" t="str">
            <v>48799 : HEATING BOILER - LATE CHARGES</v>
          </cell>
        </row>
        <row r="230">
          <cell r="B230" t="str">
            <v>48801 : EACH STACK AND BREECHING</v>
          </cell>
        </row>
        <row r="231">
          <cell r="B231" t="str">
            <v>48802: Piping, Exhaust</v>
          </cell>
        </row>
        <row r="232">
          <cell r="B232" t="str">
            <v>48899 : STACK AND BREECHING - LATE CHARGES</v>
          </cell>
        </row>
        <row r="233">
          <cell r="B233" t="str">
            <v>48900: Flare Stack</v>
          </cell>
        </row>
        <row r="234">
          <cell r="B234" t="str">
            <v>48999 : FLARE STACK - LATE CHARGES</v>
          </cell>
        </row>
        <row r="235">
          <cell r="B235" t="str">
            <v>49000: LNG Vaporizer</v>
          </cell>
        </row>
        <row r="236">
          <cell r="B236" t="str">
            <v>49002 : EACH TUBE ASSEMBLY</v>
          </cell>
        </row>
        <row r="237">
          <cell r="B237" t="str">
            <v>49003 : EACH DISTRIBUTER SPARGER</v>
          </cell>
        </row>
        <row r="238">
          <cell r="B238" t="str">
            <v>49004 : EACH EXHAUST STACK</v>
          </cell>
        </row>
        <row r="239">
          <cell r="B239" t="str">
            <v>49099 : LNG VAPORIZER - LATE CHARGES</v>
          </cell>
        </row>
        <row r="240">
          <cell r="B240" t="str">
            <v>49100: Disposal Trtmnt-Equip/Fac</v>
          </cell>
        </row>
        <row r="241">
          <cell r="B241" t="str">
            <v>49200: Regenerators, Gas Turbine</v>
          </cell>
        </row>
        <row r="242">
          <cell r="B242" t="str">
            <v>495 : Engine Component - 5 Yr Life</v>
          </cell>
        </row>
        <row r="243">
          <cell r="B243" t="str">
            <v>496 : Engine Component - 10 Yr Life</v>
          </cell>
        </row>
        <row r="244">
          <cell r="B244" t="str">
            <v>50000: Measuring Station, Pkgd Unit</v>
          </cell>
        </row>
        <row r="245">
          <cell r="B245" t="str">
            <v>50099 : MEASURING STATION - PACKAGED UNIT - LATE CHARGES</v>
          </cell>
        </row>
        <row r="246">
          <cell r="B246" t="str">
            <v>50200: Measuring Instruments &amp; Equi</v>
          </cell>
        </row>
        <row r="247">
          <cell r="B247" t="str">
            <v>50202 : EACH ORIFICE FITTING COMPLETE</v>
          </cell>
        </row>
        <row r="248">
          <cell r="B248" t="str">
            <v>50299 : METER RUN (ORIFICE) - LATE CHARGES</v>
          </cell>
        </row>
        <row r="249">
          <cell r="B249" t="str">
            <v>50300 : Each Orifice Meter Complete</v>
          </cell>
        </row>
        <row r="250">
          <cell r="B250" t="str">
            <v>50302 : EACH ORIFICE METER - TEMP. GAUGE COMBINATION</v>
          </cell>
        </row>
        <row r="251">
          <cell r="B251" t="str">
            <v>50399 : ORIFICE METER - LATE CHARGES</v>
          </cell>
        </row>
        <row r="252">
          <cell r="B252" t="str">
            <v>50501 : EACH POSITIVE DISPLACEMENT METER</v>
          </cell>
        </row>
        <row r="253">
          <cell r="B253" t="str">
            <v>50599 : POSITIVE DISPLACEMENT METER - LATE CHARGES</v>
          </cell>
        </row>
        <row r="254">
          <cell r="B254" t="str">
            <v>50700: Odorizer</v>
          </cell>
        </row>
        <row r="255">
          <cell r="B255" t="str">
            <v>50799 : ODORIZER - LATE CHARGES</v>
          </cell>
        </row>
        <row r="256">
          <cell r="B256" t="str">
            <v>50901 : Each Controller</v>
          </cell>
        </row>
        <row r="257">
          <cell r="B257" t="str">
            <v>50902: Control Board or Panel</v>
          </cell>
        </row>
        <row r="258">
          <cell r="B258" t="str">
            <v>50903: Control Cabinet &amp; Equipment</v>
          </cell>
        </row>
        <row r="259">
          <cell r="B259" t="str">
            <v>50904: Control Console &amp; Equip</v>
          </cell>
        </row>
        <row r="260">
          <cell r="B260" t="str">
            <v>50999 : CONTROLLER - LATE CHARGES</v>
          </cell>
        </row>
        <row r="261">
          <cell r="B261" t="str">
            <v>51099 : TRANSDUCER - LATE CHARGES</v>
          </cell>
        </row>
        <row r="262">
          <cell r="B262" t="str">
            <v>51101 : EACH PRESSURE GAUGE</v>
          </cell>
        </row>
        <row r="263">
          <cell r="B263" t="str">
            <v>51199 : PRESSURE GAUGE - LATE CHARGES</v>
          </cell>
        </row>
        <row r="264">
          <cell r="B264" t="str">
            <v>51200: Density Indicator</v>
          </cell>
        </row>
        <row r="265">
          <cell r="B265" t="str">
            <v>51202 : EACH DENSITY RECORDER</v>
          </cell>
        </row>
        <row r="266">
          <cell r="B266" t="str">
            <v>51299 : DENSITY INDICATOR - LATE CHARGES</v>
          </cell>
        </row>
        <row r="267">
          <cell r="B267" t="str">
            <v>51301 : EACH TEMPERATURE GAUGE (RECORDING)</v>
          </cell>
        </row>
        <row r="268">
          <cell r="B268" t="str">
            <v>51399 : TEMPERATURE GAUGE - LATE CHARGES</v>
          </cell>
        </row>
        <row r="269">
          <cell r="B269" t="str">
            <v>51400: Measuring Equip, Regul Equip</v>
          </cell>
        </row>
        <row r="270">
          <cell r="B270" t="str">
            <v>51499 : FLOW MEASURING APPARATUS - LATE CHARGES</v>
          </cell>
        </row>
        <row r="271">
          <cell r="B271" t="str">
            <v>51501 : EACH VOLUME PRESSURE AND TIME GAUGE</v>
          </cell>
        </row>
        <row r="272">
          <cell r="B272" t="str">
            <v>51599 : VOLUME PRESSURE AND TIME GAUGE - LATE CHARGES</v>
          </cell>
        </row>
        <row r="273">
          <cell r="B273" t="str">
            <v>51600: Level Indicator</v>
          </cell>
        </row>
        <row r="274">
          <cell r="B274" t="str">
            <v>51602 : EACH READOUT DEVICE WHEN NOT MECHANICALLY LINKED TO LEVEL ELEMENT</v>
          </cell>
        </row>
        <row r="275">
          <cell r="B275" t="str">
            <v>51699 : LEVEL INDICATOR - LATE CHARGES</v>
          </cell>
        </row>
        <row r="276">
          <cell r="B276" t="str">
            <v>51700: Misc Instruments, Gauges, HW</v>
          </cell>
        </row>
        <row r="277">
          <cell r="B277" t="str">
            <v>51701 : EACH MISCELLANEOUS INSTRUMENT OR GAUGE</v>
          </cell>
        </row>
        <row r="278">
          <cell r="B278" t="str">
            <v>51799 : MISC INSTRUMENTS AND GAUGES - LATE CHARGES</v>
          </cell>
        </row>
        <row r="279">
          <cell r="B279" t="str">
            <v>51900: Valve, Regulator or Control</v>
          </cell>
        </row>
        <row r="280">
          <cell r="B280" t="str">
            <v>51999 : REGULATOR OR CONTROL (MOTOR) VALVE - LATE CHARGES</v>
          </cell>
        </row>
        <row r="281">
          <cell r="B281" t="str">
            <v>52100: Gaugeboards</v>
          </cell>
        </row>
        <row r="282">
          <cell r="B282" t="str">
            <v>52199 : GAUGE BOARD - LATE CHARGES</v>
          </cell>
        </row>
        <row r="283">
          <cell r="B283" t="str">
            <v>52202 : EACH COMPONENT THAT FORMS A SINGLE OPERABLE PIECE</v>
          </cell>
        </row>
        <row r="284">
          <cell r="B284" t="str">
            <v>52299 : CONTROL CABINET AND EQUIPMENT - LATE CHARGES</v>
          </cell>
        </row>
        <row r="285">
          <cell r="B285" t="str">
            <v>52399 : CONTROL CONSOLE AND EQUIPMENT - LATE CHARGES</v>
          </cell>
        </row>
        <row r="286">
          <cell r="B286" t="str">
            <v>53599 : CONTROL BOARD OR PANEL - LATE CHARGES</v>
          </cell>
        </row>
        <row r="287">
          <cell r="B287" t="str">
            <v>54000: Measuring Equip, Regul Equip</v>
          </cell>
        </row>
        <row r="288">
          <cell r="B288" t="str">
            <v>54100: Regulator Settings-Pkgd Unit</v>
          </cell>
        </row>
        <row r="289">
          <cell r="B289" t="str">
            <v>54200: Equip, Detection/Annuciator</v>
          </cell>
        </row>
        <row r="290">
          <cell r="B290" t="str">
            <v>62002 : ABOVE GROUND - EACH CONTINUOUS RUN 2" AND LARGER 100' OR MORE IN LENGTH</v>
          </cell>
        </row>
        <row r="291">
          <cell r="B291" t="str">
            <v>62099 : CONDUIT - ELEC 2' OR LARGER - LATE CHARGES</v>
          </cell>
        </row>
        <row r="292">
          <cell r="B292" t="str">
            <v>62101 : Conductor - Electric - Each Continuous Run (Any Size) 100' or More in Length</v>
          </cell>
        </row>
        <row r="293">
          <cell r="B293" t="str">
            <v>62102: Conduit-Electric</v>
          </cell>
        </row>
        <row r="294">
          <cell r="B294" t="str">
            <v>62199 : EACH CONTINUOUS RUN (ANY SIZE) 100' OR MORE IN LENGTH - LATE CHARGES</v>
          </cell>
        </row>
        <row r="295">
          <cell r="B295" t="str">
            <v>62200: Offshore, Aids to Navigation</v>
          </cell>
        </row>
        <row r="296">
          <cell r="B296" t="str">
            <v>62299 : AIDS TO NAVIGATION - OFFSHORE - LATE CHARGES</v>
          </cell>
        </row>
        <row r="297">
          <cell r="B297" t="str">
            <v>62500: Power Pole</v>
          </cell>
        </row>
        <row r="298">
          <cell r="B298" t="str">
            <v>62599 : POLE AND FIXTURE-ELECTRICAL - LATE CHARGES</v>
          </cell>
        </row>
        <row r="299">
          <cell r="B299" t="str">
            <v>62700: Yard Light</v>
          </cell>
        </row>
        <row r="300">
          <cell r="B300" t="str">
            <v>62799 : YARD LIGHT - LATE CHARGES</v>
          </cell>
        </row>
        <row r="301">
          <cell r="B301" t="str">
            <v>63000: Transformer Setting (Pw/Lt)</v>
          </cell>
        </row>
        <row r="302">
          <cell r="B302" t="str">
            <v>63002 : EACH PHASE WINDING OF POLYPHASE UNIT</v>
          </cell>
        </row>
        <row r="303">
          <cell r="B303" t="str">
            <v>63099 : TRANSFORMER SETTING (PWR/ LIGHTING) - LATE CHARGES</v>
          </cell>
        </row>
        <row r="304">
          <cell r="B304" t="str">
            <v>63299 : STARTER - LATE CHARGES</v>
          </cell>
        </row>
        <row r="305">
          <cell r="B305" t="str">
            <v>63400: Electrical Sub-Stations</v>
          </cell>
        </row>
        <row r="306">
          <cell r="B306" t="str">
            <v>63601 : Each Static Exciter and Regulator Cubicles Complete</v>
          </cell>
        </row>
        <row r="307">
          <cell r="B307" t="str">
            <v>63602 : Each Generator Switch Gear Cubicle Complete</v>
          </cell>
        </row>
        <row r="308">
          <cell r="B308" t="str">
            <v>63603 : Each Load Center Cubicle Complete</v>
          </cell>
        </row>
        <row r="309">
          <cell r="B309" t="str">
            <v>63604 : Each Voltage Motor Starting Cubicle Complete</v>
          </cell>
        </row>
        <row r="310">
          <cell r="B310" t="str">
            <v>63605 : Each Incoming Power Cubicle Complete</v>
          </cell>
        </row>
        <row r="311">
          <cell r="B311" t="str">
            <v>63699 : SWITCHBOARD (COMPLETE) - ELECTRICAL - LATE CHARGES</v>
          </cell>
        </row>
        <row r="312">
          <cell r="B312" t="str">
            <v>63799 : POWER PANEL BOARDS - LATE CHARGES</v>
          </cell>
        </row>
        <row r="313">
          <cell r="B313" t="str">
            <v>64101 : Each Station Storage Battery Installation</v>
          </cell>
        </row>
        <row r="314">
          <cell r="B314" t="str">
            <v>64102 : Battery Charger</v>
          </cell>
        </row>
        <row r="315">
          <cell r="B315" t="str">
            <v>64199 : STATION STORAGE BATTERY - LATE CHARGES</v>
          </cell>
        </row>
        <row r="316">
          <cell r="B316" t="str">
            <v>64399 : BATTERY CHARGERS - LATE CHARGES</v>
          </cell>
        </row>
        <row r="317">
          <cell r="B317" t="str">
            <v>64401 : Each Cathodic Rectifier Installation</v>
          </cell>
        </row>
        <row r="318">
          <cell r="B318" t="str">
            <v>64402: Cath Gnd Bed-Cable-Impressed</v>
          </cell>
        </row>
        <row r="319">
          <cell r="B319" t="str">
            <v>64403: Cath Protect Anodes-Galvanic</v>
          </cell>
        </row>
        <row r="320">
          <cell r="B320" t="str">
            <v>64498 : CATHODIC RECTIFIER INSTALLATION - DAMAGES</v>
          </cell>
        </row>
        <row r="321">
          <cell r="B321" t="str">
            <v>64499 : CATHODIC RECTIFIER INSTALLATION - LATE CHARGES</v>
          </cell>
        </row>
        <row r="322">
          <cell r="B322" t="str">
            <v>64500: Cathodic Rectifier-Meter Generator</v>
          </cell>
        </row>
        <row r="323">
          <cell r="B323" t="str">
            <v>64503: Generator - Controls</v>
          </cell>
        </row>
        <row r="324">
          <cell r="B324" t="str">
            <v>64998 : CATHODIC GRND BED - CABLE-IMPRESSED - DAMAGES</v>
          </cell>
        </row>
        <row r="325">
          <cell r="B325" t="str">
            <v>64999 : CATHODIC GRND BED - CABLE-IMPRESSED - LATE CHARGES</v>
          </cell>
        </row>
        <row r="326">
          <cell r="B326" t="str">
            <v>65401: Capacitor</v>
          </cell>
        </row>
        <row r="327">
          <cell r="B327" t="str">
            <v>65402: Power Panel Board</v>
          </cell>
        </row>
        <row r="328">
          <cell r="B328" t="str">
            <v>65403: Starter (Motor)</v>
          </cell>
        </row>
        <row r="329">
          <cell r="B329" t="str">
            <v>65499 : CAPACITOR - LATE CHARGES</v>
          </cell>
        </row>
        <row r="330">
          <cell r="B330" t="str">
            <v>65699 : CATHODIC PROTECT ANODES - GALVANIC - LATE CHARGES</v>
          </cell>
        </row>
        <row r="331">
          <cell r="B331" t="str">
            <v>70000: Pipe Coating</v>
          </cell>
        </row>
        <row r="332">
          <cell r="B332" t="str">
            <v>70100: Piping, Gas Main</v>
          </cell>
        </row>
        <row r="333">
          <cell r="B333" t="str">
            <v>70101: Piping, Gas Main - 1"</v>
          </cell>
        </row>
        <row r="334">
          <cell r="B334" t="str">
            <v>70102: Piping, Gas Main - 2"</v>
          </cell>
        </row>
        <row r="335">
          <cell r="B335" t="str">
            <v>70103: Piping, Gas Main - 3"</v>
          </cell>
        </row>
        <row r="336">
          <cell r="B336" t="str">
            <v>70104: Piping, Gas Main - 4"</v>
          </cell>
        </row>
        <row r="337">
          <cell r="B337" t="str">
            <v>70105: Piping, Gas Main - 5"</v>
          </cell>
        </row>
        <row r="338">
          <cell r="B338" t="str">
            <v>70106: Piping, Gas Main - 6"</v>
          </cell>
        </row>
        <row r="339">
          <cell r="B339" t="str">
            <v>70107: Piping, Gas Main - 7"</v>
          </cell>
        </row>
        <row r="340">
          <cell r="B340" t="str">
            <v>70108: Piping, Gas Main - 8"</v>
          </cell>
        </row>
        <row r="341">
          <cell r="B341" t="str">
            <v>70109: Piping, Gas Main - 9"</v>
          </cell>
        </row>
        <row r="342">
          <cell r="B342" t="str">
            <v>70110: Piping, Gas Main - 10"</v>
          </cell>
        </row>
        <row r="343">
          <cell r="B343" t="str">
            <v>70111: Piping, Gas Main - 11"</v>
          </cell>
        </row>
        <row r="344">
          <cell r="B344" t="str">
            <v>70112: Piping, Gas Main - 12"</v>
          </cell>
        </row>
        <row r="345">
          <cell r="B345" t="str">
            <v>70113: Piping, Gas Main - 13"</v>
          </cell>
        </row>
        <row r="346">
          <cell r="B346" t="str">
            <v>70114: Piping, Gas Main - 14"</v>
          </cell>
        </row>
        <row r="347">
          <cell r="B347" t="str">
            <v>70116: Piping, Gas Main - 16"</v>
          </cell>
        </row>
        <row r="348">
          <cell r="B348" t="str">
            <v>70118: Piping, Gas Main - 18"</v>
          </cell>
        </row>
        <row r="349">
          <cell r="B349" t="str">
            <v>70120: Piping, Gas Main - 20"</v>
          </cell>
        </row>
        <row r="350">
          <cell r="B350" t="str">
            <v>70121: Piping, Gas Main - 21"</v>
          </cell>
        </row>
        <row r="351">
          <cell r="B351" t="str">
            <v>70122: Piping, Gas Main - 22"</v>
          </cell>
        </row>
        <row r="352">
          <cell r="B352" t="str">
            <v>70124: Piping, Gas Main - 24"</v>
          </cell>
        </row>
        <row r="353">
          <cell r="B353" t="str">
            <v>70125: Piping, Gas Main - 25"</v>
          </cell>
        </row>
        <row r="354">
          <cell r="B354" t="str">
            <v>70126: Piping, Gas Main - 26"</v>
          </cell>
        </row>
        <row r="355">
          <cell r="B355" t="str">
            <v>70130: Piping, Gas Main - 30"</v>
          </cell>
        </row>
        <row r="356">
          <cell r="B356" t="str">
            <v>70131: Piping, Gas Main - 31"</v>
          </cell>
        </row>
        <row r="357">
          <cell r="B357" t="str">
            <v>70132: Piping, Gas Main - 32"</v>
          </cell>
        </row>
        <row r="358">
          <cell r="B358" t="str">
            <v>70136: Piping, Gas Main - 36"</v>
          </cell>
        </row>
        <row r="359">
          <cell r="B359" t="str">
            <v>70148: Piping, Gas Main - 48"</v>
          </cell>
        </row>
        <row r="360">
          <cell r="B360" t="str">
            <v>70198 : PIPE COATING AND WRAPPING (MINIMUM COST $5,000)</v>
          </cell>
        </row>
        <row r="361">
          <cell r="B361" t="str">
            <v>70199 : GAS MAIN PIPING - LATE CHARGES</v>
          </cell>
        </row>
        <row r="362">
          <cell r="B362" t="str">
            <v>70200: Pressure Testing</v>
          </cell>
        </row>
        <row r="363">
          <cell r="B363" t="str">
            <v>70299 : PRESSURE TESTING - LATE CHARGES</v>
          </cell>
        </row>
        <row r="364">
          <cell r="B364" t="str">
            <v>70300: Water Main Piping &amp; Valves</v>
          </cell>
        </row>
        <row r="365">
          <cell r="B365" t="str">
            <v>70301: Piping, Water Main - 1"</v>
          </cell>
        </row>
        <row r="366">
          <cell r="B366" t="str">
            <v>70302: Piping, Water Main - 2"</v>
          </cell>
        </row>
        <row r="367">
          <cell r="B367" t="str">
            <v>70303: Piping, Water Main - 3"</v>
          </cell>
        </row>
        <row r="368">
          <cell r="B368" t="str">
            <v>70304: Piping, Water Main - 4"</v>
          </cell>
        </row>
        <row r="369">
          <cell r="B369" t="str">
            <v>70306: Piping, Water Main - 6"</v>
          </cell>
        </row>
        <row r="370">
          <cell r="B370" t="str">
            <v>70308: Piping, Water Main - 8"</v>
          </cell>
        </row>
        <row r="371">
          <cell r="B371" t="str">
            <v>70310: Piping, Water Main - 10"</v>
          </cell>
        </row>
        <row r="372">
          <cell r="B372" t="str">
            <v>70320: Piping, Water Main - 20"</v>
          </cell>
        </row>
        <row r="373">
          <cell r="B373" t="str">
            <v>70399 : WATER MAIN PIPING (OUTSIDE STA) - LATE CHARGES</v>
          </cell>
        </row>
        <row r="374">
          <cell r="B374" t="str">
            <v>70400: Gas Lease/Salt Water Pipe</v>
          </cell>
        </row>
        <row r="375">
          <cell r="B375" t="str">
            <v>70499 : GAS LEASE PIPING - LATE CHARGES</v>
          </cell>
        </row>
        <row r="376">
          <cell r="B376" t="str">
            <v>70500: Unloading Arm or Chiksan Arm</v>
          </cell>
        </row>
        <row r="377">
          <cell r="B377" t="str">
            <v>70502 : EACH HYDRAULIC SYSTEM</v>
          </cell>
        </row>
        <row r="378">
          <cell r="B378" t="str">
            <v>70503 : EACH MOTOR</v>
          </cell>
        </row>
        <row r="379">
          <cell r="B379" t="str">
            <v>70599 : UNLOADING ARM OR CHIKSAN ARM - LATE CHARGES</v>
          </cell>
        </row>
        <row r="380">
          <cell r="B380" t="str">
            <v>70600: LNG Sampling Station</v>
          </cell>
        </row>
        <row r="381">
          <cell r="B381" t="str">
            <v>70699 : LNG SAMPLING STATION - LATE CHARGES</v>
          </cell>
        </row>
        <row r="382">
          <cell r="B382" t="str">
            <v>70800: Interconnection</v>
          </cell>
        </row>
        <row r="383">
          <cell r="B383" t="str">
            <v>70801: Interconnection - 1"</v>
          </cell>
        </row>
        <row r="384">
          <cell r="B384" t="str">
            <v>70802: Interconnection - 2"</v>
          </cell>
        </row>
        <row r="385">
          <cell r="B385" t="str">
            <v>70804: Interconnection - 4"</v>
          </cell>
        </row>
        <row r="386">
          <cell r="B386" t="str">
            <v>70806: Interconnection - 6"</v>
          </cell>
        </row>
        <row r="387">
          <cell r="B387" t="str">
            <v>70808: Interconnection - 8"</v>
          </cell>
        </row>
        <row r="388">
          <cell r="B388" t="str">
            <v>70810: Interconnection - 10"</v>
          </cell>
        </row>
        <row r="389">
          <cell r="B389" t="str">
            <v>70811: Interconnection - 11"</v>
          </cell>
        </row>
        <row r="390">
          <cell r="B390" t="str">
            <v>70812: Interconnection - 12"</v>
          </cell>
        </row>
        <row r="391">
          <cell r="B391" t="str">
            <v>70813: Interconnection - 13"</v>
          </cell>
        </row>
        <row r="392">
          <cell r="B392" t="str">
            <v>70814: Interconnection - 14"</v>
          </cell>
        </row>
        <row r="393">
          <cell r="B393" t="str">
            <v>70816: Interconnection - 16"</v>
          </cell>
        </row>
        <row r="394">
          <cell r="B394" t="str">
            <v>70818: Interconnection - 18"</v>
          </cell>
        </row>
        <row r="395">
          <cell r="B395" t="str">
            <v>70820: Interconnection - 20"</v>
          </cell>
        </row>
        <row r="396">
          <cell r="B396" t="str">
            <v>70822: Interconnection - 22"</v>
          </cell>
        </row>
        <row r="397">
          <cell r="B397" t="str">
            <v>70824: Interconnection - 24"</v>
          </cell>
        </row>
        <row r="398">
          <cell r="B398" t="str">
            <v>70826: Interconnection - 26"</v>
          </cell>
        </row>
        <row r="399">
          <cell r="B399" t="str">
            <v>70827: Interconnection - 27"</v>
          </cell>
        </row>
        <row r="400">
          <cell r="B400" t="str">
            <v>70828: Interconnection - 28"</v>
          </cell>
        </row>
        <row r="401">
          <cell r="B401" t="str">
            <v>70830: Interconnection - 30"</v>
          </cell>
        </row>
        <row r="402">
          <cell r="B402" t="str">
            <v>70836: Interconnection - 36"</v>
          </cell>
        </row>
        <row r="403">
          <cell r="B403" t="str">
            <v>70898 : EIGHTY (80) OR MORE CONTINUOUS FEET OF PIPE OF ONE SIZE</v>
          </cell>
        </row>
        <row r="404">
          <cell r="B404" t="str">
            <v>70899 : INTERCONNECTION - LATE CHARGES</v>
          </cell>
        </row>
        <row r="405">
          <cell r="B405" t="str">
            <v>70900: Drip</v>
          </cell>
        </row>
        <row r="406">
          <cell r="B406" t="str">
            <v>70999 : DRIP - LATE CHARGES</v>
          </cell>
        </row>
        <row r="407">
          <cell r="B407" t="str">
            <v>71000: Piping, Crossing (RR/Hghway)</v>
          </cell>
        </row>
        <row r="408">
          <cell r="B408" t="str">
            <v>71098 : HIGHWAY AND/OR RAILROAD CROSSING - DAMAGES</v>
          </cell>
        </row>
        <row r="409">
          <cell r="B409" t="str">
            <v>71099 : HIGHWAY AND/OR RAILROAD CROSSING - LATE CHARGES</v>
          </cell>
        </row>
        <row r="410">
          <cell r="B410" t="str">
            <v>71100: River Crossing, Submerged</v>
          </cell>
        </row>
        <row r="411">
          <cell r="B411" t="str">
            <v>71101: RIVER Crsg, Submergd - 1"</v>
          </cell>
        </row>
        <row r="412">
          <cell r="B412" t="str">
            <v>71102 : EACH RIVER CROSSING HEADER</v>
          </cell>
        </row>
        <row r="413">
          <cell r="B413" t="str">
            <v>71103: RIVER Crsg, Submergd - 3"</v>
          </cell>
        </row>
        <row r="414">
          <cell r="B414" t="str">
            <v>71104: RIVER Crsg, Submergd - 4"</v>
          </cell>
        </row>
        <row r="415">
          <cell r="B415" t="str">
            <v>71106: RIVER Crsg, Submergd - 6"</v>
          </cell>
        </row>
        <row r="416">
          <cell r="B416" t="str">
            <v>71108: RIVER Crsg, Submergd - 8"</v>
          </cell>
        </row>
        <row r="417">
          <cell r="B417" t="str">
            <v>71110: RIVER Crsg, Submergd - 10"</v>
          </cell>
        </row>
        <row r="418">
          <cell r="B418" t="str">
            <v>71112: RIVER Crsg, Submergd - 12"</v>
          </cell>
        </row>
        <row r="419">
          <cell r="B419" t="str">
            <v>71113: RIVER Crsg, Submergd - 13"</v>
          </cell>
        </row>
        <row r="420">
          <cell r="B420" t="str">
            <v>71114: RIVER Crsg, Submergd - 14"</v>
          </cell>
        </row>
        <row r="421">
          <cell r="B421" t="str">
            <v>71116: RIVER Crsg, Submergd - 16"</v>
          </cell>
        </row>
        <row r="422">
          <cell r="B422" t="str">
            <v>71118: RIVER Crsg, Submergd - 18"</v>
          </cell>
        </row>
        <row r="423">
          <cell r="B423" t="str">
            <v>71120: RIVER Crsg, Submergd - 20"</v>
          </cell>
        </row>
        <row r="424">
          <cell r="B424" t="str">
            <v>71122: RIVER Crsg, Submergd - 22"</v>
          </cell>
        </row>
        <row r="425">
          <cell r="B425" t="str">
            <v>71124: RIVER Crsg, Submergd - 24"</v>
          </cell>
        </row>
        <row r="426">
          <cell r="B426" t="str">
            <v>71126: RIVER Crsg, Submergd - 26"</v>
          </cell>
        </row>
        <row r="427">
          <cell r="B427" t="str">
            <v>71130: RIVER Crsg, Submergd - 30"</v>
          </cell>
        </row>
        <row r="428">
          <cell r="B428" t="str">
            <v>71131: RIVER Crsg, Submergd - 31"</v>
          </cell>
        </row>
        <row r="429">
          <cell r="B429" t="str">
            <v>71136: RIVER Crsg, Submergd - 36"</v>
          </cell>
        </row>
        <row r="430">
          <cell r="B430" t="str">
            <v>71146: RIVER Crsg, Submergd - 46"</v>
          </cell>
        </row>
        <row r="431">
          <cell r="B431" t="str">
            <v>71198 : RIVER CROSSING - SUBMERGED - DAMAGES</v>
          </cell>
        </row>
        <row r="432">
          <cell r="B432" t="str">
            <v>71199 : RIVER CROSSING - SUBMERGED - LATE CHARGES</v>
          </cell>
        </row>
        <row r="433">
          <cell r="B433" t="str">
            <v>71200: River Crsg, Aerial - 00"</v>
          </cell>
        </row>
        <row r="434">
          <cell r="B434" t="str">
            <v>71201: River Crsg, Aerial - 1"</v>
          </cell>
        </row>
        <row r="435">
          <cell r="B435" t="str">
            <v>71202 : EACH HEADER WHERE APPLICABLE</v>
          </cell>
        </row>
        <row r="436">
          <cell r="B436" t="str">
            <v>71203: River Crsg, Aerial - 3"</v>
          </cell>
        </row>
        <row r="437">
          <cell r="B437" t="str">
            <v>71204: River Crsg, Aerial - 4"</v>
          </cell>
        </row>
        <row r="438">
          <cell r="B438" t="str">
            <v>71206: River Crsg, Aerial - 6"</v>
          </cell>
        </row>
        <row r="439">
          <cell r="B439" t="str">
            <v>71208: River Crsg, Aerial - 8"</v>
          </cell>
        </row>
        <row r="440">
          <cell r="B440" t="str">
            <v>71210: River Crsg, Aerial - 10"</v>
          </cell>
        </row>
        <row r="441">
          <cell r="B441" t="str">
            <v>71212: River Crsg, Aerial - 12"</v>
          </cell>
        </row>
        <row r="442">
          <cell r="B442" t="str">
            <v>71213: River Crsg, Aerial - 13"</v>
          </cell>
        </row>
        <row r="443">
          <cell r="B443" t="str">
            <v>71214: River Crsg, Aerial - 14"</v>
          </cell>
        </row>
        <row r="444">
          <cell r="B444" t="str">
            <v>71216: River Crsg, Aerial - 16"</v>
          </cell>
        </row>
        <row r="445">
          <cell r="B445" t="str">
            <v>71218: River Crsg, Aerial - 18"</v>
          </cell>
        </row>
        <row r="446">
          <cell r="B446" t="str">
            <v>71220: River Crsg, Aerial - 20"</v>
          </cell>
        </row>
        <row r="447">
          <cell r="B447" t="str">
            <v>71222: River Crsg, Aerial - 22"</v>
          </cell>
        </row>
        <row r="448">
          <cell r="B448" t="str">
            <v>71224: River Crsg, Aerial - 24"</v>
          </cell>
        </row>
        <row r="449">
          <cell r="B449" t="str">
            <v>71226: River Crsg, Aerial - 26"</v>
          </cell>
        </row>
        <row r="450">
          <cell r="B450" t="str">
            <v>71230: River Crsg, Aerial - 30"</v>
          </cell>
        </row>
        <row r="451">
          <cell r="B451" t="str">
            <v>71231: River Crsg, Aerial - 31"</v>
          </cell>
        </row>
        <row r="452">
          <cell r="B452" t="str">
            <v>71236: River Crsg, Aerial - 36"</v>
          </cell>
        </row>
        <row r="453">
          <cell r="B453" t="str">
            <v>71248: River Crsg, Aerial - 48"</v>
          </cell>
        </row>
        <row r="454">
          <cell r="B454" t="str">
            <v>71299 : RIVER CROSSING - AERIAL - LATE CHARGES</v>
          </cell>
        </row>
        <row r="455">
          <cell r="B455" t="str">
            <v>71300: Cooldown</v>
          </cell>
        </row>
        <row r="456">
          <cell r="B456" t="str">
            <v>71399 : COOLDOWN - LATE CHARGES</v>
          </cell>
        </row>
        <row r="457">
          <cell r="B457" t="str">
            <v>71700: Piping, Cryogenic</v>
          </cell>
        </row>
        <row r="458">
          <cell r="B458" t="str">
            <v>71799 : CRYOGENICS PIPING - LATE CHARGES</v>
          </cell>
        </row>
        <row r="459">
          <cell r="B459" t="str">
            <v>71800: Piping, Plt/Sta Lines</v>
          </cell>
        </row>
        <row r="460">
          <cell r="B460" t="str">
            <v>71801: Piping, Plt/Sta Lines - 1"</v>
          </cell>
        </row>
        <row r="461">
          <cell r="B461" t="str">
            <v>71802: Piping, Plt/Sta Lines - 2"</v>
          </cell>
        </row>
        <row r="462">
          <cell r="B462" t="str">
            <v>71803: Piping, Plt/Sta Lines - 3"</v>
          </cell>
        </row>
        <row r="463">
          <cell r="B463" t="str">
            <v>71804: Piping, Plt/Sta Lines - 4"</v>
          </cell>
        </row>
        <row r="464">
          <cell r="B464" t="str">
            <v>71805: Piping, Plt/Sta Lines - 5"</v>
          </cell>
        </row>
        <row r="465">
          <cell r="B465" t="str">
            <v>71806: Piping, Plt/Sta Lines - 6"</v>
          </cell>
        </row>
        <row r="466">
          <cell r="B466" t="str">
            <v>71807: Piping, Plt/Sta Lines - 7"</v>
          </cell>
        </row>
        <row r="467">
          <cell r="B467" t="str">
            <v>71808: Piping, Plt/Sta Lines - 8"</v>
          </cell>
        </row>
        <row r="468">
          <cell r="B468" t="str">
            <v>71809: Piping, Plt/Sta Lines - 9"</v>
          </cell>
        </row>
        <row r="469">
          <cell r="B469" t="str">
            <v>71810: Piping, Plt/Sta Lines - 10"</v>
          </cell>
        </row>
        <row r="470">
          <cell r="B470" t="str">
            <v>71811: Piping, Plt/Sta Lines - 11"</v>
          </cell>
        </row>
        <row r="471">
          <cell r="B471" t="str">
            <v>71812: Piping, Plt/Sta Lines - 12"</v>
          </cell>
        </row>
        <row r="472">
          <cell r="B472" t="str">
            <v>71813: Piping, Plt/Sta Lines - 13"</v>
          </cell>
        </row>
        <row r="473">
          <cell r="B473" t="str">
            <v>71814: Piping, Plt/Sta Lines - 14"</v>
          </cell>
        </row>
        <row r="474">
          <cell r="B474" t="str">
            <v>71815: Piping, Plt/Sta Lines - 15"</v>
          </cell>
        </row>
        <row r="475">
          <cell r="B475" t="str">
            <v>71816: Piping, Plt/Sta Lines - 16"</v>
          </cell>
        </row>
        <row r="476">
          <cell r="B476" t="str">
            <v>71818: Piping, Plt/Sta Lines - 18"</v>
          </cell>
        </row>
        <row r="477">
          <cell r="B477" t="str">
            <v>71820: Piping, Plt/Sta Lines - 20"</v>
          </cell>
        </row>
        <row r="478">
          <cell r="B478" t="str">
            <v>71822: Piping, Plt/Sta Lines - 22"</v>
          </cell>
        </row>
        <row r="479">
          <cell r="B479" t="str">
            <v>71824: Piping, Plt/Sta Lines - 24"</v>
          </cell>
        </row>
        <row r="480">
          <cell r="B480" t="str">
            <v>71826: Piping, Plt/Sta Lines - 26"</v>
          </cell>
        </row>
        <row r="481">
          <cell r="B481" t="str">
            <v>71828: Piping, Plt/Sta Lines - 28"</v>
          </cell>
        </row>
        <row r="482">
          <cell r="B482" t="str">
            <v>71830: Piping, Plt/Sta Lines - 30"</v>
          </cell>
        </row>
        <row r="483">
          <cell r="B483" t="str">
            <v>71834: Piping, Plt/Sta Lines - 34"</v>
          </cell>
        </row>
        <row r="484">
          <cell r="B484" t="str">
            <v>71835: Piping, Plt/Sta Lines - 35"</v>
          </cell>
        </row>
        <row r="485">
          <cell r="B485" t="str">
            <v>71836: Piping, Plt/Sta Lines - 36"</v>
          </cell>
        </row>
        <row r="486">
          <cell r="B486" t="str">
            <v>71842: Piping, Plt/Sta Lines - 42"</v>
          </cell>
        </row>
        <row r="487">
          <cell r="B487" t="str">
            <v>71899 : PLANT AND STA PIPING - ABOVE GROUND - LATE CHARGES</v>
          </cell>
        </row>
        <row r="488">
          <cell r="B488" t="str">
            <v>71901 : EIGHTY (80) OR MORE CONTINUOUS FEET OF ONE SIZE PIPE</v>
          </cell>
        </row>
        <row r="489">
          <cell r="B489" t="str">
            <v>71999 : PLANT AND STA PIPING - BELOW GROUND - LATE CHARGES</v>
          </cell>
        </row>
        <row r="490">
          <cell r="B490" t="str">
            <v>72100: Piping, Meter and/or Reg Sta</v>
          </cell>
        </row>
        <row r="491">
          <cell r="B491" t="str">
            <v>72102 : EACH BY-PASS LINE</v>
          </cell>
        </row>
        <row r="492">
          <cell r="B492" t="str">
            <v>72199 : METER AND/OR REGULATOR STA PIPING - LATE CHARGES</v>
          </cell>
        </row>
        <row r="493">
          <cell r="B493" t="str">
            <v>72200: Riser, Offshore</v>
          </cell>
        </row>
        <row r="494">
          <cell r="B494" t="str">
            <v>72202 : EACH SET OF RISER GUARDS</v>
          </cell>
        </row>
        <row r="495">
          <cell r="B495" t="str">
            <v>72203 : EACH SET OF PIPE CLAMPS</v>
          </cell>
        </row>
        <row r="496">
          <cell r="B496" t="str">
            <v>72299 : RISER - OFFSHORE - LATE CHARGES</v>
          </cell>
        </row>
        <row r="497">
          <cell r="B497" t="str">
            <v>75299 : FREE AIR PIPING I - LATE CHARGES</v>
          </cell>
        </row>
        <row r="498">
          <cell r="B498" t="str">
            <v>75399 : EXHAUST PIPING - LATE CHARGES</v>
          </cell>
        </row>
        <row r="499">
          <cell r="B499" t="str">
            <v>76099 : STORM AND SEWAGE DRAINAGE PIPING - LATE CHARGES</v>
          </cell>
        </row>
        <row r="500">
          <cell r="B500" t="str">
            <v>76100: Piping, Storm/Sewg Drainage</v>
          </cell>
        </row>
        <row r="501">
          <cell r="B501" t="str">
            <v>76101 : EIGHTY (80) CONTINUOUS FEET OR MORE OF DRAINAGE PIPING OF ONE SIZE</v>
          </cell>
        </row>
        <row r="502">
          <cell r="B502" t="str">
            <v>76199 : STORM AND SEWAGE DRAINAGE PIPING - LATE CHARGES</v>
          </cell>
        </row>
        <row r="503">
          <cell r="B503" t="str">
            <v>76700: Gas Manifold (Bottle/Srg Dr)</v>
          </cell>
        </row>
        <row r="504">
          <cell r="B504" t="str">
            <v>76799 : GAS MANIFOLDS (BOTTLES/SURGE DRUMS) - LATE CHARGES</v>
          </cell>
        </row>
        <row r="505">
          <cell r="B505" t="str">
            <v>76900: Pipeline Launcher/Receiver</v>
          </cell>
        </row>
        <row r="506">
          <cell r="B506" t="str">
            <v>76902 : EACH VALVE OPERATOR</v>
          </cell>
        </row>
        <row r="507">
          <cell r="B507" t="str">
            <v>76903 : EACH INSTALLATION OF PIPE BY SIZE 80' OR MORE IN LENGTH</v>
          </cell>
        </row>
        <row r="508">
          <cell r="B508" t="str">
            <v>76904 : BALANCE OF ASSEMBLY (TUBE, 2" TO 4" VALVES, LENGTHS OF PIPE LESS THAN 80', HINGED CLOSURE, YALE UNION)</v>
          </cell>
        </row>
        <row r="509">
          <cell r="B509" t="str">
            <v>76905 : ENTIRE SETTING ON 3" OR 4" GATHERING LINES</v>
          </cell>
        </row>
        <row r="510">
          <cell r="B510" t="str">
            <v>76906 : TIE-IN-HEADER</v>
          </cell>
        </row>
        <row r="511">
          <cell r="B511" t="str">
            <v>76998 : LAUNCHER OR RECEIVER - DAMAGES</v>
          </cell>
        </row>
        <row r="512">
          <cell r="B512" t="str">
            <v>76999 : LAUNCHER OR RECEIVER - LATE CHARGES</v>
          </cell>
        </row>
        <row r="513">
          <cell r="B513" t="str">
            <v>77000: Gas Loss</v>
          </cell>
        </row>
        <row r="514">
          <cell r="B514" t="str">
            <v>77100: Gas-Line Pack</v>
          </cell>
        </row>
        <row r="515">
          <cell r="B515" t="str">
            <v>80301 : DELIVERY OR RECEIPT TAP OR DELIVERY OR RECEIPT TEE COMPLETE</v>
          </cell>
        </row>
        <row r="516">
          <cell r="B516" t="str">
            <v>80401 : LATERAL AND/OR RISER TAP OR TEE LINE</v>
          </cell>
        </row>
        <row r="517">
          <cell r="B517" t="str">
            <v>80500: Services, Rural (Farm Taps)</v>
          </cell>
        </row>
        <row r="518">
          <cell r="B518" t="str">
            <v>80599 : FARM OR IRRIGATION TAPS - LATE CHARGES</v>
          </cell>
        </row>
        <row r="519">
          <cell r="B519" t="str">
            <v>80601 : EACH GAS MAIN VALVE</v>
          </cell>
        </row>
        <row r="520">
          <cell r="B520" t="str">
            <v>80602 : EAH POWER OPERATOR</v>
          </cell>
        </row>
        <row r="521">
          <cell r="B521" t="str">
            <v>80603 : EACH BY-PASS VALVE</v>
          </cell>
        </row>
        <row r="522">
          <cell r="B522" t="str">
            <v>80604 : BY-PASS PIPING, VAN-STONE NIPPLES, FLANGES OR MULTIPLE OUTLET HEADERS COMPLETE AS A GROUP</v>
          </cell>
        </row>
        <row r="523">
          <cell r="B523" t="str">
            <v>80698 : GAS MAIN VALVE ASSEMBLY - DAMAGES</v>
          </cell>
        </row>
        <row r="524">
          <cell r="B524" t="str">
            <v>80699 : GAS MAIN VALVE ASSEMBLY - LATE CHARGES</v>
          </cell>
        </row>
        <row r="525">
          <cell r="B525" t="str">
            <v>80701 : EACH SIDE VALVE ASSEMBLY</v>
          </cell>
        </row>
        <row r="526">
          <cell r="B526" t="str">
            <v>80702 : EACH POWER OPERATING DEVICE</v>
          </cell>
        </row>
        <row r="527">
          <cell r="B527" t="str">
            <v>80798 : SIDE VALVE ASSEMBLY - DAMAGES</v>
          </cell>
        </row>
        <row r="528">
          <cell r="B528" t="str">
            <v>80799 : SIDE VALVE ASSEMBLY - LATE CHARGES</v>
          </cell>
        </row>
        <row r="529">
          <cell r="B529" t="str">
            <v>80800: Each Plant and Station Valve</v>
          </cell>
        </row>
        <row r="530">
          <cell r="B530" t="str">
            <v>80801 : Valves - 1"</v>
          </cell>
        </row>
        <row r="531">
          <cell r="B531" t="str">
            <v>80802: Valves - 2"</v>
          </cell>
        </row>
        <row r="532">
          <cell r="B532" t="str">
            <v>80804: Valves - 4"</v>
          </cell>
        </row>
        <row r="533">
          <cell r="B533" t="str">
            <v>80806: Valves - 6"</v>
          </cell>
        </row>
        <row r="534">
          <cell r="B534" t="str">
            <v>80808: Valves - 8"</v>
          </cell>
        </row>
        <row r="535">
          <cell r="B535" t="str">
            <v>80810: Valves - 10"</v>
          </cell>
        </row>
        <row r="536">
          <cell r="B536" t="str">
            <v>80812: Valves - 12"</v>
          </cell>
        </row>
        <row r="537">
          <cell r="B537" t="str">
            <v>80814: Valves - 14"</v>
          </cell>
        </row>
        <row r="538">
          <cell r="B538" t="str">
            <v>80816: Valves - 16"</v>
          </cell>
        </row>
        <row r="539">
          <cell r="B539" t="str">
            <v>80818: Valves - 18"</v>
          </cell>
        </row>
        <row r="540">
          <cell r="B540" t="str">
            <v>80820: Valves - 20"</v>
          </cell>
        </row>
        <row r="541">
          <cell r="B541" t="str">
            <v>80822: Valves - 22"</v>
          </cell>
        </row>
        <row r="542">
          <cell r="B542" t="str">
            <v>80824: Valves - 24"</v>
          </cell>
        </row>
        <row r="543">
          <cell r="B543" t="str">
            <v>80826: Valves - 26"</v>
          </cell>
        </row>
        <row r="544">
          <cell r="B544" t="str">
            <v>80828: Valves - 28"</v>
          </cell>
        </row>
        <row r="545">
          <cell r="B545" t="str">
            <v>80830: Valves - 30"</v>
          </cell>
        </row>
        <row r="546">
          <cell r="B546" t="str">
            <v>80834: Valves - 34"</v>
          </cell>
        </row>
        <row r="547">
          <cell r="B547" t="str">
            <v>80836: Valves - 36"</v>
          </cell>
        </row>
        <row r="548">
          <cell r="B548" t="str">
            <v>80899 : PLANT AND STATION VALVE - LATE CHARGES</v>
          </cell>
        </row>
        <row r="549">
          <cell r="B549" t="str">
            <v>80900: Valves, Cryogenic</v>
          </cell>
        </row>
        <row r="550">
          <cell r="B550" t="str">
            <v>80902 : EACH POWER OPERATING DEVICE, SUCH AS ROTORK, VALTEK PISTON OPERATOR, BETTIS OPERATOR, ETC.</v>
          </cell>
        </row>
        <row r="551">
          <cell r="B551" t="str">
            <v>80999 : CRYOGENIC VALVES - LATE CHARGES</v>
          </cell>
        </row>
        <row r="552">
          <cell r="B552" t="str">
            <v>81001 : EACH RELIEF VALVE</v>
          </cell>
        </row>
        <row r="553">
          <cell r="B553" t="str">
            <v>81002 : EACH POWER OPERATING DEVICE</v>
          </cell>
        </row>
        <row r="554">
          <cell r="B554" t="str">
            <v>81003 : TOTAL PIPING, CONCRETE, AND FENCING INCLUDED IN THE COMPLETE UNIT</v>
          </cell>
        </row>
        <row r="555">
          <cell r="B555" t="str">
            <v>81099 : MAIN LINE RELIEF VALVE SETTING - LATE CHARGES</v>
          </cell>
        </row>
        <row r="556">
          <cell r="B556" t="str">
            <v>81101 : RELIEF VALVE</v>
          </cell>
        </row>
        <row r="557">
          <cell r="B557" t="str">
            <v>81199 : RELIEF VALVES - LATE CHARGES</v>
          </cell>
        </row>
        <row r="558">
          <cell r="B558" t="str">
            <v>81501 : EACH BLOWDOWN VALVE ASSEMBLY</v>
          </cell>
        </row>
        <row r="559">
          <cell r="B559" t="str">
            <v>81502 : EACH POWER OPERATING DEVICE</v>
          </cell>
        </row>
        <row r="560">
          <cell r="B560" t="str">
            <v>81599 : BLOWDOWN VALVE ASSEMBLY - LATE CHARGES</v>
          </cell>
        </row>
        <row r="561">
          <cell r="B561" t="str">
            <v>90000: Unidentified Underground Storage Costs</v>
          </cell>
        </row>
        <row r="562">
          <cell r="B562" t="str">
            <v>90098 : UNIDENTIFIED UNDRGRD STRG FLD COSTS - DAMAGES</v>
          </cell>
        </row>
        <row r="563">
          <cell r="B563" t="str">
            <v>90099 : UNIDENTIFIED UNDRGRD STRG FLD COSTS - LATE CHARGES</v>
          </cell>
        </row>
        <row r="564">
          <cell r="B564" t="str">
            <v>90100: Office Furniture &amp; Equipment</v>
          </cell>
        </row>
        <row r="565">
          <cell r="B565" t="str">
            <v>90199 : FURNITURE AND EQUIPMENT - LATE CHARGES</v>
          </cell>
        </row>
        <row r="566">
          <cell r="B566" t="str">
            <v>90200: Equipment, Transportation</v>
          </cell>
        </row>
        <row r="567">
          <cell r="B567" t="str">
            <v>90202 : EACH POWER WINCH / EACH OILFIELD BED / EACH UTILITY BED ON PICK-UPS OR 1 AND 2 TON TRUCKS</v>
          </cell>
        </row>
        <row r="568">
          <cell r="B568" t="str">
            <v>90203 : EACH TRAILER</v>
          </cell>
        </row>
        <row r="569">
          <cell r="B569" t="str">
            <v>90204 : TRANSP-AIRPLANES</v>
          </cell>
        </row>
        <row r="570">
          <cell r="B570" t="str">
            <v>90205 : COMPRESSED NATURAL GAS KIT</v>
          </cell>
        </row>
        <row r="571">
          <cell r="B571" t="str">
            <v>90299 : TRANSPORTATION EQUIPMENT - LATE CHARGES</v>
          </cell>
        </row>
        <row r="572">
          <cell r="B572" t="str">
            <v>90300: Equipment, Heavey Work</v>
          </cell>
        </row>
        <row r="573">
          <cell r="B573" t="str">
            <v>90302 : EACH ATTACHMENT HAVING A COST OF $500 OR MORE, NOT NECESSARY FOR THE PRIME UNIT, SUCH AS PIPE LAYER, ANGLE FILTER, CLAM SHELL, BOOM, DRAG LINE, JACK HAMMER, PAVING BREAKER, BUCKET, LOADER, BACKHOE, IMPACT WRENCH, MOWER, DOZER BLADE, ROTARY CUTTER</v>
          </cell>
        </row>
        <row r="574">
          <cell r="B574" t="str">
            <v>90399 : HEAVY WORK EQUIPMENT - LATE CHARGES</v>
          </cell>
        </row>
        <row r="575">
          <cell r="B575" t="str">
            <v>90400: Equipment, Storage</v>
          </cell>
        </row>
        <row r="576">
          <cell r="B576" t="str">
            <v>90499 : PRODUCTION TOOLS AND WORK EQUIPMENT - LATE CHARGES</v>
          </cell>
        </row>
        <row r="577">
          <cell r="B577" t="str">
            <v>90599 : STORES EQUIPMENT - LATE CHARGES</v>
          </cell>
        </row>
        <row r="578">
          <cell r="B578" t="str">
            <v>90600: Equipment, Lab/Shop/Stores</v>
          </cell>
        </row>
        <row r="579">
          <cell r="B579" t="str">
            <v>90601 : EACH ITEM OF LABORATORY EQUIPMENT</v>
          </cell>
        </row>
        <row r="580">
          <cell r="B580" t="str">
            <v>90699 : LABORATORY EQUIPMENT - LATE CHARGES</v>
          </cell>
        </row>
        <row r="581">
          <cell r="B581" t="str">
            <v>90701 : EACH ITEM OF SHOP EQUIPMENT</v>
          </cell>
        </row>
        <row r="582">
          <cell r="B582" t="str">
            <v>90799 : SHOP EQUIPMENT - LATE CHARGES</v>
          </cell>
        </row>
        <row r="583">
          <cell r="B583" t="str">
            <v>90800: Oil Spill Containment Device</v>
          </cell>
        </row>
        <row r="584">
          <cell r="B584" t="str">
            <v>90899 : OIL SPILL CONTAINMENT DEVICES - LATE CHARGES</v>
          </cell>
        </row>
        <row r="585">
          <cell r="B585" t="str">
            <v>90900: Equipment, Misc</v>
          </cell>
        </row>
        <row r="586">
          <cell r="B586" t="str">
            <v>90999 : MISCELLANEOUS EQUIPMENT - LATE CHARGES</v>
          </cell>
        </row>
        <row r="587">
          <cell r="B587" t="str">
            <v>91000: Equipment, Tools and Work</v>
          </cell>
        </row>
        <row r="588">
          <cell r="B588" t="str">
            <v>91099 : TOOLS AND WORK EQUIPMENT - LATE CHARGES</v>
          </cell>
        </row>
        <row r="589">
          <cell r="B589" t="str">
            <v>91100: Equipment, Communication</v>
          </cell>
        </row>
        <row r="590">
          <cell r="B590" t="str">
            <v>91199 : COMMUNICATION LABORATORY EQUIPMENT - LATE CHARGES</v>
          </cell>
        </row>
        <row r="591">
          <cell r="B591" t="str">
            <v>91200: Equipment, Computer</v>
          </cell>
        </row>
        <row r="592">
          <cell r="B592" t="str">
            <v>91202 : MAIN FRAME COMPUTER EQUIPMENT</v>
          </cell>
        </row>
        <row r="593">
          <cell r="B593" t="str">
            <v>91299 : COMPUTER EQUIPMENT - LATE CHARGES</v>
          </cell>
        </row>
        <row r="594">
          <cell r="B594" t="str">
            <v>91300: Aircraft</v>
          </cell>
        </row>
        <row r="595">
          <cell r="B595" t="str">
            <v>91399 : TRANSP-AIRPLANES - LATE CHARGES</v>
          </cell>
        </row>
        <row r="596">
          <cell r="B596" t="str">
            <v>91400: Computer Software</v>
          </cell>
        </row>
        <row r="597">
          <cell r="B597" t="str">
            <v>91499 : COMPUTER SOFTWARE - LATE CHARGES</v>
          </cell>
        </row>
        <row r="598">
          <cell r="B598" t="str">
            <v>92100: Equipment, Fire Fighting</v>
          </cell>
        </row>
        <row r="599">
          <cell r="B599" t="str">
            <v>92199 : FIRE FIGHTING EQUIPMENT - LATE CHARGES</v>
          </cell>
        </row>
        <row r="600">
          <cell r="B600" t="str">
            <v>93101 : EACH MOBILE OR PORTABLE RADIO UNIT COMPLETE</v>
          </cell>
        </row>
        <row r="601">
          <cell r="B601" t="str">
            <v>93199 : MOBILE RADIO EQUIPMENT - LATE CHARGES</v>
          </cell>
        </row>
        <row r="602">
          <cell r="B602" t="str">
            <v>93299 : POLE AND FIXTURES - COMMUNICATION - LATE CHARGES</v>
          </cell>
        </row>
        <row r="603">
          <cell r="B603" t="str">
            <v>93301 : COMPLETE FACILITY OR FIVE HUNDRED (500) CONTINUOUS OR MORE OF 1 1/4 INCH OR LARGER</v>
          </cell>
        </row>
        <row r="604">
          <cell r="B604" t="str">
            <v>93399 : CONDUIT-COMM 1_1/4 "OR  LARGER - LATE CHARGES</v>
          </cell>
        </row>
        <row r="605">
          <cell r="B605" t="str">
            <v>93400: Conductor-Tel-Cable</v>
          </cell>
        </row>
        <row r="606">
          <cell r="B606" t="str">
            <v>93402 : CABLE RUN - 100 FEET OR MORE 25-PAIR OR GREATER DIRECT BURIAL</v>
          </cell>
        </row>
        <row r="607">
          <cell r="B607" t="str">
            <v>93499 : CONDUCTOR-COMMUNICATION - LATE CHARGES</v>
          </cell>
        </row>
        <row r="608">
          <cell r="B608" t="str">
            <v>93500: Base Radio Equipment</v>
          </cell>
        </row>
        <row r="609">
          <cell r="B609" t="str">
            <v>93599 : BASE RADIO STATION EQUIPMENT - LATE CHARGES</v>
          </cell>
        </row>
        <row r="610">
          <cell r="B610" t="str">
            <v>93600: Antenna and Tower</v>
          </cell>
        </row>
        <row r="611">
          <cell r="B611" t="str">
            <v>93601 : EACH COMPLETE TOWER INSTALLATION</v>
          </cell>
        </row>
        <row r="612">
          <cell r="B612" t="str">
            <v>93602 : EACH COMPLETE ANTENNA ASSEMBLY</v>
          </cell>
        </row>
        <row r="613">
          <cell r="B613" t="str">
            <v>93603 : EACH COMPLETE F.A.A. LIGHTING INSTALLATION</v>
          </cell>
        </row>
        <row r="614">
          <cell r="B614" t="str">
            <v>93604 : RADIO FREQUENCY TRANSMISSION LINE COMPLETE OR MORE THAN 200 FEET</v>
          </cell>
        </row>
        <row r="615">
          <cell r="B615" t="str">
            <v>93699 : ANTENNA AND TOWER - LATE CHARGES</v>
          </cell>
        </row>
        <row r="616">
          <cell r="B616" t="str">
            <v>93700: Telephone and/or Intercom Equipment</v>
          </cell>
        </row>
        <row r="617">
          <cell r="B617" t="str">
            <v>93702 : KEY SYSTEMS COMPLETE</v>
          </cell>
        </row>
        <row r="618">
          <cell r="B618" t="str">
            <v>93703 : PABX SWITCHBOARD</v>
          </cell>
        </row>
        <row r="619">
          <cell r="B619" t="str">
            <v>93704 : CARRIER TERM/REPEATR</v>
          </cell>
        </row>
        <row r="620">
          <cell r="B620" t="str">
            <v>93705 : CARRIER CHANNEL</v>
          </cell>
        </row>
        <row r="621">
          <cell r="B621" t="str">
            <v>93706 : FILTER ASSEMBLY</v>
          </cell>
        </row>
        <row r="622">
          <cell r="B622" t="str">
            <v>93707 : PAGE/PARTY SYSTEM</v>
          </cell>
        </row>
        <row r="623">
          <cell r="B623" t="str">
            <v>93799 : TELEPHONE AND/OR INTERCOM EQUIPMENT - LATE CHARGES</v>
          </cell>
        </row>
        <row r="624">
          <cell r="B624" t="str">
            <v>93800: Equipment, Microwave Station</v>
          </cell>
        </row>
        <row r="625">
          <cell r="B625" t="str">
            <v>93802 : ALARM PANEL</v>
          </cell>
        </row>
        <row r="626">
          <cell r="B626" t="str">
            <v>93803 : MULTIPLEX SYSTEM (SHELF)</v>
          </cell>
        </row>
        <row r="627">
          <cell r="B627" t="str">
            <v>93804 : STANDBY GENERATOR</v>
          </cell>
        </row>
        <row r="628">
          <cell r="B628" t="str">
            <v>93899 : MICROWAVE STATION EQUIPMENT - LATE CHARGES</v>
          </cell>
        </row>
        <row r="629">
          <cell r="B629" t="str">
            <v>93902 : TELEMTR-ENC/DEC</v>
          </cell>
        </row>
        <row r="630">
          <cell r="B630" t="str">
            <v>93903 : TELEMTR-RDOUT/ASSY</v>
          </cell>
        </row>
        <row r="631">
          <cell r="B631" t="str">
            <v>93904 : TELEMTR-TONE CHNL</v>
          </cell>
        </row>
        <row r="632">
          <cell r="B632" t="str">
            <v>93905 : TELMTR-AC/DC PWR</v>
          </cell>
        </row>
        <row r="633">
          <cell r="B633" t="str">
            <v>93999 : TELEMETER-PR MVMT - LATE CHARGES</v>
          </cell>
        </row>
        <row r="634">
          <cell r="B634" t="str">
            <v>94000: Data Acq-Transducer</v>
          </cell>
        </row>
        <row r="635">
          <cell r="B635" t="str">
            <v>94001 : TRANSDUCERS</v>
          </cell>
        </row>
        <row r="636">
          <cell r="B636" t="str">
            <v>94002 : ENCODER/DECODER COMP</v>
          </cell>
        </row>
        <row r="637">
          <cell r="B637" t="str">
            <v>94003 : DATA PRINTER</v>
          </cell>
        </row>
        <row r="638">
          <cell r="B638" t="str">
            <v>94004 : DISPATCHING AND DISPLAY CONSOLE</v>
          </cell>
        </row>
        <row r="639">
          <cell r="B639" t="str">
            <v>94006 : ENTIRE POWER CONVERSION SYSTEM</v>
          </cell>
        </row>
        <row r="640">
          <cell r="B640" t="str">
            <v>94007 : DATA ACQ-INTERFACE</v>
          </cell>
        </row>
        <row r="641">
          <cell r="B641" t="str">
            <v>94008 : MASTER STATION OR REMOTE TERMINAL UNIT</v>
          </cell>
        </row>
        <row r="642">
          <cell r="B642" t="str">
            <v>94009 : DATA SET OR MODEMS</v>
          </cell>
        </row>
        <row r="643">
          <cell r="B643" t="str">
            <v>94010 : DATA ACQUISITION RADIO</v>
          </cell>
        </row>
        <row r="644">
          <cell r="B644" t="str">
            <v>94011 : OTHER DATA ACQUISITION EQUIPMENT</v>
          </cell>
        </row>
        <row r="645">
          <cell r="B645" t="str">
            <v>94099 : DATA ACQ-TRANSDUCER - LATE CHARGES</v>
          </cell>
        </row>
        <row r="646">
          <cell r="B646" t="str">
            <v>94100: Security System</v>
          </cell>
        </row>
        <row r="647">
          <cell r="B647" t="str">
            <v>94199 : SECURITY SYSTEM - LATE CHARGES</v>
          </cell>
        </row>
        <row r="648">
          <cell r="B648" t="str">
            <v>94200: Satellite Station</v>
          </cell>
        </row>
        <row r="649">
          <cell r="B649" t="str">
            <v>Estimated Retirement</v>
          </cell>
        </row>
        <row r="650">
          <cell r="B650" t="str">
            <v>Non Unitized Property</v>
          </cell>
        </row>
        <row r="651">
          <cell r="B651" t="str">
            <v>Retirement Unitization Correction</v>
          </cell>
        </row>
        <row r="652">
          <cell r="B652" t="str">
            <v>Unidentified Conversion Property</v>
          </cell>
        </row>
      </sheetData>
      <sheetData sheetId="2" refreshError="1"/>
      <sheetData sheetId="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sheetData sheetId="1">
        <row r="2">
          <cell r="B2" t="str">
            <v>NEW</v>
          </cell>
          <cell r="F2" t="str">
            <v>INVENTORY</v>
          </cell>
        </row>
        <row r="3">
          <cell r="B3" t="str">
            <v>CHANGE</v>
          </cell>
          <cell r="F3" t="str">
            <v>NON-STOCK</v>
          </cell>
        </row>
        <row r="4">
          <cell r="F4" t="str">
            <v>EXPENSED INVENTORY</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bo-sum"/>
      <sheetName val="lbo-sum2"/>
      <sheetName val="IRR"/>
      <sheetName val="lbo-p&amp;l"/>
      <sheetName val="Balance Sheet"/>
      <sheetName val="Income Statement"/>
      <sheetName val="lbo-cash"/>
      <sheetName val="lbo-debt"/>
      <sheetName val="CBM-proj"/>
      <sheetName val="(D-WE) Unitary Temp Diffs"/>
      <sheetName val="(D-CAP) Capital Temp Diffs"/>
      <sheetName val="(D-NYC) NYC Subcon Temp Dif "/>
      <sheetName val="(D-FL) Consol. Temp Diffs (FL)"/>
      <sheetName val="S-14 Wisconsin"/>
      <sheetName val="S-6 Massachusetts"/>
      <sheetName val="S-7 Minnesota"/>
      <sheetName val="S-8 New Hampshire"/>
      <sheetName val="S-10 North Dakota"/>
      <sheetName val="S-12 Texas"/>
      <sheetName val="S-16 Alabama"/>
      <sheetName val="S-17 Iowa"/>
      <sheetName val="S-1 Florida"/>
      <sheetName val="S-2 California "/>
      <sheetName val="S-5 Maine"/>
      <sheetName val="S-4 Kansas"/>
      <sheetName val="S-13 West Virginia"/>
      <sheetName val="S-18 Oklahoma"/>
      <sheetName val="S-19 Pennsylvania"/>
      <sheetName val="vlook"/>
      <sheetName val="Control"/>
      <sheetName val="Input Page"/>
      <sheetName val="Cashflow Model"/>
      <sheetName val="Model"/>
    </sheetNames>
    <sheetDataSet>
      <sheetData sheetId="0" refreshError="1">
        <row r="2">
          <cell r="AG2" t="str">
            <v>Waltz</v>
          </cell>
        </row>
        <row r="13">
          <cell r="Y13" t="str">
            <v xml:space="preserve">Yes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 216"/>
      <sheetName val="Project 2225 CWIP 201706 Recap"/>
      <sheetName val="Project 2225 CWIP 201706"/>
      <sheetName val="June 2017 Acct 107000 Details"/>
      <sheetName val="Acct 107000 Pivot by WO"/>
    </sheetNames>
    <sheetDataSet>
      <sheetData sheetId="0"/>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S Links"/>
      <sheetName val="SUMMARY"/>
      <sheetName val="INPUTDATA"/>
      <sheetName val="CT Performance"/>
      <sheetName val="CT Gen&amp;HR Cor"/>
      <sheetName val="ST Corrections"/>
      <sheetName val="TURBEFF"/>
      <sheetName val="ST Stg Pressures"/>
      <sheetName val="Condenser Performance"/>
      <sheetName val="STM INJECT CORR"/>
      <sheetName val="ELEC LOSS CORR"/>
      <sheetName val="firing temp"/>
      <sheetName val="PickList"/>
      <sheetName val="Assump"/>
      <sheetName val="LookUp"/>
      <sheetName val="Lookups"/>
      <sheetName val="Cash Flow Progress"/>
      <sheetName val="Input"/>
      <sheetName val="Lists"/>
      <sheetName val="Reference"/>
      <sheetName val="Cover Page"/>
      <sheetName val="(H) Bonus Fed v State"/>
      <sheetName val="Sheet1"/>
      <sheetName val="Assumptions"/>
      <sheetName val="ago03"/>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stimate"/>
      <sheetName val="Energy"/>
      <sheetName val="SALT"/>
      <sheetName val="Estimates PB A&amp;M --&gt;"/>
      <sheetName val="2017 Q2"/>
      <sheetName val="2016"/>
      <sheetName val="PBC --&gt;"/>
      <sheetName val="2017 Cash Forecast"/>
      <sheetName val="2017 bo"/>
      <sheetName val="2017"/>
      <sheetName val="Q1"/>
      <sheetName val="2015 IS_Tax Return"/>
      <sheetName val="2015 IS_Final"/>
      <sheetName val="2015 IS_Cons Final"/>
      <sheetName val="2015 Equity RF_Final"/>
      <sheetName val="2016 Equity RF_Draft"/>
      <sheetName val="2016 Q1 IS_Draft"/>
      <sheetName val="2016 cash activity"/>
      <sheetName val="2016 SCMCN activity"/>
      <sheetName val="FINAL Tri-County Tax Depr Calc"/>
      <sheetName val="2016 SCMCN acquisition"/>
      <sheetName val="2016 cross charge markup"/>
      <sheetName val="2016 Costs Held At ManageCo"/>
      <sheetName val="2016 nondeductibles"/>
      <sheetName val="2016 M&amp;E"/>
      <sheetName val="2016 Tri-County Assets"/>
      <sheetName val="Valley Acquisition"/>
      <sheetName val="State Apportionment"/>
      <sheetName val="FIN 48"/>
      <sheetName val="Entities"/>
      <sheetName val="proprietary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1">
          <cell r="D1" t="str">
            <v>GridLiance Holdco LP - Blackstone Power &amp; Natural Resources Holdco LP</v>
          </cell>
        </row>
        <row r="2">
          <cell r="D2"/>
        </row>
        <row r="3">
          <cell r="D3"/>
        </row>
        <row r="4">
          <cell r="D4"/>
        </row>
        <row r="5">
          <cell r="D5"/>
        </row>
        <row r="6">
          <cell r="D6"/>
        </row>
        <row r="7">
          <cell r="D7"/>
        </row>
        <row r="8">
          <cell r="D8"/>
        </row>
        <row r="9">
          <cell r="D9"/>
        </row>
        <row r="10">
          <cell r="D10"/>
        </row>
        <row r="11">
          <cell r="D11"/>
        </row>
        <row r="12">
          <cell r="D12"/>
        </row>
        <row r="13">
          <cell r="D13"/>
        </row>
        <row r="14">
          <cell r="D14"/>
        </row>
        <row r="15">
          <cell r="D15"/>
        </row>
        <row r="16">
          <cell r="D16"/>
        </row>
        <row r="17">
          <cell r="D17"/>
        </row>
        <row r="18">
          <cell r="D18"/>
        </row>
        <row r="19">
          <cell r="D19"/>
        </row>
        <row r="20">
          <cell r="D20"/>
        </row>
        <row r="21">
          <cell r="D21"/>
        </row>
        <row r="22">
          <cell r="D22"/>
        </row>
        <row r="23">
          <cell r="D23"/>
        </row>
        <row r="24">
          <cell r="D24"/>
        </row>
        <row r="25">
          <cell r="D25"/>
        </row>
        <row r="26">
          <cell r="D26"/>
        </row>
        <row r="27">
          <cell r="D27"/>
        </row>
        <row r="28">
          <cell r="D28"/>
        </row>
      </sheetData>
      <sheetData sheetId="3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sheetName val="BRE"/>
      <sheetName val="PWREF-Cash"/>
      <sheetName val="PRWEF_Accrual"/>
      <sheetName val="compair"/>
      <sheetName val="YTD 2000"/>
      <sheetName val="Expensesdk"/>
      <sheetName val="Expense Escalation-Old-dk"/>
      <sheetName val="Occupancy"/>
      <sheetName val="2000GROSSUPDK"/>
      <sheetName val="Expense Historydk"/>
      <sheetName val="Escalation Invoice-Old"/>
      <sheetName val="Expense Reconciliation-Newdk"/>
      <sheetName val="Escalation Invoice #1"/>
      <sheetName val="Tax Escalation-Old"/>
      <sheetName val="Tax Invoice"/>
      <sheetName val="2001 Estimated Expensesdmk"/>
      <sheetName val="2001 Estimated Escalations"/>
      <sheetName val="2000 Estimated Invoice"/>
      <sheetName val="2000opexescfinal Argus Model"/>
      <sheetName val="base year list"/>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VERSION MAPPING"/>
      <sheetName val="Co ID Horizion-Oracle"/>
      <sheetName val="Named Ranges"/>
      <sheetName val="Funding Project Form"/>
      <sheetName val="Funding Project Types"/>
      <sheetName val="Funding Project # by Type"/>
      <sheetName val="Asset Locations-Legal Descripti"/>
      <sheetName val="Utility-Retirement Accts"/>
      <sheetName val="Cost Centers H-O"/>
      <sheetName val="Item Maint Form"/>
      <sheetName val="Item Master Maint Form #2"/>
      <sheetName val="Subinventories Loaded"/>
      <sheetName val="Categories.Subs"/>
      <sheetName val="Material Codes"/>
      <sheetName val="Material Request Form "/>
      <sheetName val="Material Return Authorization"/>
      <sheetName val="Inventory Issue Form"/>
      <sheetName val="New Supplier Request Form"/>
    </sheetNames>
    <sheetDataSet>
      <sheetData sheetId="0"/>
      <sheetData sheetId="1"/>
      <sheetData sheetId="2">
        <row r="2">
          <cell r="A2" t="str">
            <v>0000-07100-SUGS</v>
          </cell>
        </row>
        <row r="3">
          <cell r="C3" t="str">
            <v>7100-Accounting</v>
          </cell>
        </row>
        <row r="4">
          <cell r="C4" t="str">
            <v>7100-Santa Rosa Field Compression</v>
          </cell>
        </row>
        <row r="5">
          <cell r="C5" t="str">
            <v>7100-Environmental, Health &amp; Safety</v>
          </cell>
        </row>
        <row r="6">
          <cell r="C6" t="str">
            <v>7100-Keystone Field Compression</v>
          </cell>
        </row>
        <row r="7">
          <cell r="C7" t="str">
            <v>7100-Fort Worth Office</v>
          </cell>
        </row>
        <row r="8">
          <cell r="C8" t="str">
            <v>7100-Halley LP Gathering System</v>
          </cell>
        </row>
        <row r="9">
          <cell r="C9" t="str">
            <v>7100-Halley Plant (includes compressors within the plant)</v>
          </cell>
        </row>
        <row r="10">
          <cell r="C10" t="str">
            <v>7100-Walton Santa Rosa Field Compression</v>
          </cell>
        </row>
        <row r="11">
          <cell r="C11" t="str">
            <v>7100-Information Technology</v>
          </cell>
        </row>
        <row r="12">
          <cell r="A12" t="str">
            <v>7100-SUGS-Non-Discreitionary</v>
          </cell>
          <cell r="C12" t="str">
            <v>7100-Kermit Measurement Office</v>
          </cell>
        </row>
        <row r="13">
          <cell r="A13" t="str">
            <v>7100-SUGS-Safety</v>
          </cell>
          <cell r="C13" t="str">
            <v>7100-Keystone Gathering System</v>
          </cell>
        </row>
        <row r="14">
          <cell r="A14" t="str">
            <v>7100-SUGS-Profit Projects</v>
          </cell>
          <cell r="C14" t="str">
            <v>7100-Keystone Plant</v>
          </cell>
        </row>
        <row r="15">
          <cell r="A15" t="str">
            <v>7100-SUGS-Reliability</v>
          </cell>
          <cell r="C15" t="str">
            <v>7100-Midland District Office</v>
          </cell>
        </row>
        <row r="16">
          <cell r="A16" t="str">
            <v>7100-SUGS-Routine Replacements</v>
          </cell>
          <cell r="C16" t="str">
            <v>7100-Santa Rosa Gathering System</v>
          </cell>
        </row>
        <row r="17">
          <cell r="A17" t="str">
            <v>7110-Leapartners-Non-Discreitionary</v>
          </cell>
          <cell r="C17" t="str">
            <v>7100-Walton Santa Rosa Gathering System</v>
          </cell>
        </row>
        <row r="18">
          <cell r="A18" t="str">
            <v>7110-Leapartners-Safety</v>
          </cell>
          <cell r="C18" t="str">
            <v>7110-Lea County Eunice System</v>
          </cell>
        </row>
        <row r="19">
          <cell r="A19" t="str">
            <v>7110-Leapartners-Profit Projects</v>
          </cell>
          <cell r="C19" t="str">
            <v>7110-Lea County Jal System</v>
          </cell>
        </row>
        <row r="20">
          <cell r="A20" t="str">
            <v>7110-Leapartners-Reliability</v>
          </cell>
          <cell r="C20" t="str">
            <v>7110-Jal #3 Compression</v>
          </cell>
        </row>
        <row r="21">
          <cell r="A21" t="str">
            <v>7110-Leapartners-Routine Replacements</v>
          </cell>
          <cell r="C21" t="str">
            <v>7110-Lea County California System</v>
          </cell>
        </row>
        <row r="22">
          <cell r="A22" t="str">
            <v>7120-WTG-Non-Discreitionary</v>
          </cell>
          <cell r="C22" t="str">
            <v>7110-Jal #3 General Plant</v>
          </cell>
        </row>
        <row r="23">
          <cell r="A23" t="str">
            <v>7120-WTG-Safety</v>
          </cell>
          <cell r="C23" t="str">
            <v>7110-Jal Products Line</v>
          </cell>
        </row>
        <row r="24">
          <cell r="A24" t="str">
            <v>7120-WTG-Profit Projects</v>
          </cell>
          <cell r="C24" t="str">
            <v>7110-Lea County California Gathering</v>
          </cell>
        </row>
        <row r="25">
          <cell r="A25" t="str">
            <v>7120-WTG-Reliability</v>
          </cell>
          <cell r="C25" t="str">
            <v>7110-Lea County Eunice Gathering</v>
          </cell>
        </row>
        <row r="26">
          <cell r="A26" t="str">
            <v>7120-WTG-Routine Replacements</v>
          </cell>
          <cell r="C26" t="str">
            <v>7110-Lea County Gathering</v>
          </cell>
        </row>
        <row r="27">
          <cell r="A27" t="str">
            <v>7150-SU Pipeline-Non-Discreitionary</v>
          </cell>
          <cell r="C27" t="str">
            <v>7110-Lea County Jal Gathering</v>
          </cell>
        </row>
        <row r="28">
          <cell r="A28" t="str">
            <v>7150-SU Pipeline-Safety</v>
          </cell>
          <cell r="C28" t="str">
            <v>7110-Lea County Office</v>
          </cell>
        </row>
        <row r="29">
          <cell r="A29" t="str">
            <v>7150-SU Pipeline-Profit Projects</v>
          </cell>
          <cell r="C29" t="str">
            <v>7120-WTG Field Compression</v>
          </cell>
        </row>
        <row r="30">
          <cell r="A30" t="str">
            <v>7150-SU Pipeline-Reliability</v>
          </cell>
          <cell r="C30" t="str">
            <v>7120-WTG Gathering System</v>
          </cell>
        </row>
        <row r="31">
          <cell r="A31" t="str">
            <v>7150-SU Pipeline-Routine Replacements</v>
          </cell>
          <cell r="C31" t="str">
            <v>7120-WTG Office</v>
          </cell>
        </row>
        <row r="32">
          <cell r="A32" t="str">
            <v>7151-SUIGP-Non-Discreitionary</v>
          </cell>
          <cell r="C32" t="str">
            <v>7121-SU-West Texas Gathering Co.</v>
          </cell>
        </row>
        <row r="33">
          <cell r="A33" t="str">
            <v>7151-SUIGP-Safety</v>
          </cell>
          <cell r="C33" t="str">
            <v>7130-Mivida Genpar, LLC</v>
          </cell>
        </row>
        <row r="34">
          <cell r="A34" t="str">
            <v>7151-SUIGP-Profit Projects</v>
          </cell>
          <cell r="C34" t="str">
            <v>7150-Barstow Office</v>
          </cell>
        </row>
        <row r="35">
          <cell r="A35" t="str">
            <v>7151-SUIGP-Reliability</v>
          </cell>
          <cell r="C35" t="str">
            <v>7150-Barstow Radio Tower</v>
          </cell>
        </row>
        <row r="36">
          <cell r="A36" t="str">
            <v>7151-SUIGP-Routine Replacements</v>
          </cell>
          <cell r="C36" t="str">
            <v>7150-Block 16 Treater Field Compression</v>
          </cell>
        </row>
        <row r="37">
          <cell r="A37" t="str">
            <v>7200-SU Gas Energy-Non-Discreitionary</v>
          </cell>
          <cell r="C37" t="str">
            <v>7150-Block 16 Treater System</v>
          </cell>
        </row>
        <row r="38">
          <cell r="A38" t="str">
            <v>7200-SU Gas Energy-Safety</v>
          </cell>
          <cell r="C38" t="str">
            <v>7150-Coyanosa Gathering System</v>
          </cell>
        </row>
        <row r="39">
          <cell r="A39" t="str">
            <v>7200-SU Gas Energy-Profit Projects</v>
          </cell>
          <cell r="C39" t="str">
            <v>7150-Coyanosa Plant</v>
          </cell>
        </row>
        <row r="40">
          <cell r="A40" t="str">
            <v>7200-SU Gas Energy-Reliability</v>
          </cell>
          <cell r="C40" t="str">
            <v>7150-Coyanosa/WAHA Residue System</v>
          </cell>
        </row>
        <row r="41">
          <cell r="A41" t="str">
            <v>7200-SU Gas Energy-Routine Replacements</v>
          </cell>
          <cell r="C41" t="str">
            <v>7150-CRC Gathering System</v>
          </cell>
        </row>
        <row r="42">
          <cell r="A42" t="str">
            <v>7301-Grey Ranch-Non-Discreitionary</v>
          </cell>
          <cell r="C42" t="str">
            <v>7150-East Pecos Gathering System</v>
          </cell>
        </row>
        <row r="43">
          <cell r="A43" t="str">
            <v>7301-Grey Ranch-Safety</v>
          </cell>
          <cell r="C43" t="str">
            <v>7150-Farm Gathering System</v>
          </cell>
        </row>
        <row r="44">
          <cell r="A44" t="str">
            <v>7301-Grey Ranch-Profit Projects</v>
          </cell>
          <cell r="C44" t="str">
            <v>7150-Fort Stockton Gathering System</v>
          </cell>
        </row>
        <row r="45">
          <cell r="A45" t="str">
            <v>7301-Grey Ranch-Reliability</v>
          </cell>
          <cell r="C45" t="str">
            <v>7150-MiVida Gathering System</v>
          </cell>
        </row>
        <row r="46">
          <cell r="A46" t="str">
            <v>7301-Grey Ranch-Routine Replacements</v>
          </cell>
          <cell r="C46" t="str">
            <v>7150-MiVida Treater</v>
          </cell>
        </row>
        <row r="47">
          <cell r="C47" t="str">
            <v>7150-Monahams Office</v>
          </cell>
        </row>
        <row r="48">
          <cell r="C48" t="str">
            <v>7150-Mountain Gathering System</v>
          </cell>
        </row>
        <row r="49">
          <cell r="C49" t="str">
            <v>7150-Putnam Treater</v>
          </cell>
        </row>
        <row r="50">
          <cell r="C50" t="str">
            <v xml:space="preserve">7150-Rankin Gathering System </v>
          </cell>
        </row>
        <row r="51">
          <cell r="C51" t="str">
            <v>7150-Station 9 Field Compression</v>
          </cell>
        </row>
        <row r="52">
          <cell r="C52" t="str">
            <v>7150-East Pecos Field Compression</v>
          </cell>
        </row>
        <row r="53">
          <cell r="C53" t="str">
            <v>7150-Mountain Field Compression</v>
          </cell>
        </row>
        <row r="54">
          <cell r="C54" t="str">
            <v>7150-West Pecos Field Compression</v>
          </cell>
        </row>
        <row r="55">
          <cell r="C55" t="str">
            <v>7150-Coyanosa/WAHA Residue Sys Fld Comp</v>
          </cell>
        </row>
        <row r="56">
          <cell r="C56" t="str">
            <v>7150-CRC Field Compression</v>
          </cell>
        </row>
        <row r="57">
          <cell r="C57" t="str">
            <v>7150-Coyanosa Field Compression</v>
          </cell>
        </row>
        <row r="58">
          <cell r="C58" t="str">
            <v>7150-Rankin Compressors</v>
          </cell>
        </row>
        <row r="59">
          <cell r="C59" t="str">
            <v>7150-Station 157 Field Compression</v>
          </cell>
        </row>
        <row r="60">
          <cell r="C60" t="str">
            <v>7150-Station 157 Gathering System</v>
          </cell>
        </row>
        <row r="61">
          <cell r="C61" t="str">
            <v>7150-Two Freds Field Compression</v>
          </cell>
        </row>
        <row r="62">
          <cell r="C62" t="str">
            <v>7150-Station 9 Gathering System</v>
          </cell>
        </row>
        <row r="63">
          <cell r="C63" t="str">
            <v>7150-Fort Stockton Field Compression</v>
          </cell>
        </row>
        <row r="64">
          <cell r="C64" t="str">
            <v>7150-Tippett Plant</v>
          </cell>
        </row>
        <row r="65">
          <cell r="C65" t="str">
            <v>7150-Two Freds Gathering System</v>
          </cell>
        </row>
        <row r="66">
          <cell r="C66" t="str">
            <v>7150-West Pecos Gathering System</v>
          </cell>
        </row>
        <row r="67">
          <cell r="C67" t="str">
            <v>7151-Southern Union Intrastate Gas</v>
          </cell>
        </row>
        <row r="68">
          <cell r="C68" t="str">
            <v>7160-S U Gas Services Operating Co., Inc.</v>
          </cell>
        </row>
        <row r="69">
          <cell r="C69" t="str">
            <v>7200-Fort Worth Offfice</v>
          </cell>
        </row>
        <row r="70">
          <cell r="C70" t="str">
            <v>7200-Houston Sales Office</v>
          </cell>
        </row>
        <row r="71">
          <cell r="C71" t="str">
            <v xml:space="preserve">7200-Natural Gas Tading Departemnt </v>
          </cell>
        </row>
        <row r="72">
          <cell r="C72" t="str">
            <v>7300-Grey Ranch Plant Genpar, LP</v>
          </cell>
        </row>
        <row r="73">
          <cell r="C73" t="str">
            <v>7301-Grey Ranch LP Gathering System</v>
          </cell>
        </row>
        <row r="74">
          <cell r="C74" t="str">
            <v>7301-Grey Ranch LP Treater Plant</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D and IF "/>
      <sheetName val="Meters"/>
      <sheetName val="EOG TGP vs HSC"/>
      <sheetName val="GregtoHallmark 12739"/>
      <sheetName val="PurchCCNG"/>
      <sheetName val="KMSales"/>
      <sheetName val="KMSales (2)"/>
      <sheetName val="EOG_DPricing"/>
      <sheetName val="EOG 31-4509"/>
      <sheetName val="Lamar_DPricing"/>
      <sheetName val="Rincon Esenjay DPricing"/>
      <sheetName val="Coronado_DPricing"/>
      <sheetName val="CIMA_DPricing"/>
      <sheetName val="TC Oil_Salt Creek"/>
      <sheetName val="Royal_DPricing"/>
      <sheetName val="Cinco_DPricing"/>
      <sheetName val="Bopco_DPricing"/>
      <sheetName val="Sandalwood _DPricing"/>
      <sheetName val="Cabot_WalterDailyVol"/>
      <sheetName val="GLODailyCabotWells"/>
      <sheetName val="GLODailyBossWell"/>
      <sheetName val="GLODailySterlingWells"/>
      <sheetName val="GLODailySabcoWells"/>
      <sheetName val="GLOAllocationActual"/>
      <sheetName val="Sales"/>
      <sheetName val="GathGMNew"/>
      <sheetName val="EIA 857"/>
      <sheetName val="OnyxAlloc"/>
      <sheetName val="OnyxSettlement"/>
      <sheetName val="CHESNUT WH"/>
      <sheetName val="HIGH ISLAND"/>
      <sheetName val="XTO"/>
      <sheetName val="SupplySettleGregTailgate"/>
      <sheetName val="CABOT 25TH"/>
      <sheetName val="COKINOS"/>
      <sheetName val="CONOCO"/>
      <sheetName val="GCGG"/>
      <sheetName val="TC OIL"/>
      <sheetName val="APACHE"/>
      <sheetName val="BOPCO RES"/>
      <sheetName val="CABOT EOM"/>
      <sheetName val="CHAPARRAL"/>
      <sheetName val="CHESNUT RES"/>
      <sheetName val="CIMA"/>
      <sheetName val="CINCO"/>
      <sheetName val="COPANO"/>
      <sheetName val="CORONADO"/>
      <sheetName val="DAVIS PET"/>
      <sheetName val="DELTA"/>
      <sheetName val="ELAND"/>
      <sheetName val="EOG"/>
      <sheetName val="KAISER"/>
      <sheetName val="KALER"/>
      <sheetName val="LAMAR"/>
      <sheetName val="LEGEND"/>
      <sheetName val="MAGNUM"/>
      <sheetName val="MARINER"/>
      <sheetName val="OSPREY"/>
      <sheetName val="PALACE"/>
      <sheetName val="PETRO GULF"/>
      <sheetName val="PETRO HUNT"/>
      <sheetName val="POGO"/>
      <sheetName val="REEF"/>
      <sheetName val="RINCON"/>
      <sheetName val="ROYAL"/>
      <sheetName val="SABCO"/>
      <sheetName val="SANDALWOOD"/>
      <sheetName val="SANDEL"/>
      <sheetName val="SHORELINE"/>
      <sheetName val="S CENTRAL"/>
      <sheetName val="SPUR"/>
      <sheetName val="STERLING"/>
      <sheetName val="TEXANA"/>
      <sheetName val="TX CRUDE"/>
      <sheetName val="UPSTREAM"/>
      <sheetName val="VIRTEX"/>
      <sheetName val="W&amp;T"/>
      <sheetName val="WYNN"/>
      <sheetName val="XTO RES"/>
      <sheetName val="ProdSettGregTailgate"/>
      <sheetName val="BOPCO LC FEE"/>
      <sheetName val="SupplySettleGregWellhead"/>
      <sheetName val="BOPCO WH"/>
      <sheetName val="H&amp;P"/>
      <sheetName val="MARITECH"/>
      <sheetName val="ProdSettGregWellhead"/>
      <sheetName val="Wire PmtSched"/>
      <sheetName val="Wire PmtSchedLiquids"/>
      <sheetName val="AP Upload"/>
      <sheetName val="25th PAYMENT"/>
      <sheetName val="28th PAYMENT"/>
      <sheetName val="TRRC CHECK"/>
      <sheetName val="EOM CHECKS"/>
      <sheetName val="EOM WIRES"/>
      <sheetName val="CheckWrite"/>
      <sheetName val="PmtSched"/>
      <sheetName val="WirePmtApprvl"/>
      <sheetName val="GregtoCCNG"/>
      <sheetName val="Cokinos_DPricing"/>
      <sheetName val="Texana_DPricing"/>
      <sheetName val="Copano_DPricing"/>
      <sheetName val="Sabco_DPricing"/>
      <sheetName val="Apache_DPricing"/>
      <sheetName val="XTO_DPricing"/>
      <sheetName val="GCGG_DPricing"/>
      <sheetName val="Rincon_DPricing"/>
    </sheetNames>
    <sheetDataSet>
      <sheetData sheetId="0" refreshError="1"/>
      <sheetData sheetId="1" refreshError="1">
        <row r="48">
          <cell r="A48" t="str">
            <v>GREGORY PLANT &amp; GATHERING</v>
          </cell>
          <cell r="G48" t="str">
            <v>MCF</v>
          </cell>
          <cell r="I48">
            <v>39995.375</v>
          </cell>
        </row>
        <row r="49">
          <cell r="A49" t="str">
            <v>30-3901-00</v>
          </cell>
          <cell r="C49" t="str">
            <v>TEXAS CRUDE SALES P</v>
          </cell>
          <cell r="D49" t="str">
            <v>Texas Crude Operator</v>
          </cell>
          <cell r="E49" t="str">
            <v>Plant Inlet</v>
          </cell>
          <cell r="F49" t="str">
            <v>Mo. Opt.</v>
          </cell>
          <cell r="G49">
            <v>0</v>
          </cell>
          <cell r="I49">
            <v>0</v>
          </cell>
        </row>
        <row r="50">
          <cell r="A50" t="str">
            <v>30-3901-24</v>
          </cell>
          <cell r="C50" t="str">
            <v>TEXAS CRUDE SALES P</v>
          </cell>
          <cell r="G50">
            <v>41519</v>
          </cell>
          <cell r="I50">
            <v>45051</v>
          </cell>
        </row>
        <row r="51">
          <cell r="A51" t="str">
            <v>30-3902-24</v>
          </cell>
          <cell r="C51" t="str">
            <v>904 Osprey Inlet</v>
          </cell>
          <cell r="D51" t="str">
            <v>Osprey</v>
          </cell>
          <cell r="E51" t="str">
            <v>Custody meter</v>
          </cell>
          <cell r="G51">
            <v>57122</v>
          </cell>
          <cell r="I51">
            <v>62149</v>
          </cell>
        </row>
        <row r="52">
          <cell r="A52" t="str">
            <v>31-0000-00</v>
          </cell>
          <cell r="C52" t="str">
            <v>GREGORY PLANT SALES C</v>
          </cell>
          <cell r="E52" t="str">
            <v>Plant Inlet Meter</v>
          </cell>
          <cell r="G52">
            <v>1561103</v>
          </cell>
          <cell r="I52">
            <v>1756242</v>
          </cell>
        </row>
        <row r="53">
          <cell r="A53" t="str">
            <v>31-0001-00</v>
          </cell>
          <cell r="C53" t="str">
            <v>GREGORY PLANT FUEL SALES P</v>
          </cell>
          <cell r="E53" t="str">
            <v>Plant Fuel</v>
          </cell>
          <cell r="G53">
            <v>34628</v>
          </cell>
          <cell r="I53">
            <v>36307</v>
          </cell>
        </row>
        <row r="54">
          <cell r="A54" t="str">
            <v>31-0002-00</v>
          </cell>
          <cell r="C54" t="str">
            <v>GREGORY RE-COMP. FUEL SALES P</v>
          </cell>
          <cell r="E54" t="str">
            <v>Plant Comp Fuel</v>
          </cell>
          <cell r="G54">
            <v>21994</v>
          </cell>
          <cell r="I54">
            <v>23251</v>
          </cell>
        </row>
        <row r="55">
          <cell r="A55" t="str">
            <v>31-0003-00</v>
          </cell>
          <cell r="C55" t="str">
            <v>#6 INLET COMPRESSOR SUCTION CHECK</v>
          </cell>
          <cell r="E55" t="str">
            <v>Plant Comp Fuel</v>
          </cell>
          <cell r="G55">
            <v>0</v>
          </cell>
          <cell r="I55">
            <v>0</v>
          </cell>
        </row>
        <row r="56">
          <cell r="A56" t="str">
            <v>31-0004-24</v>
          </cell>
          <cell r="C56" t="str">
            <v>CCNG 16" LEAN SYSTEM</v>
          </cell>
          <cell r="E56" t="str">
            <v>Gregory Plant Inlet</v>
          </cell>
          <cell r="G56">
            <v>341325</v>
          </cell>
          <cell r="I56">
            <v>367609</v>
          </cell>
        </row>
        <row r="57">
          <cell r="A57" t="str">
            <v>31-0005-24</v>
          </cell>
          <cell r="C57" t="str">
            <v>CCNG 16" RICH SYSTEM</v>
          </cell>
          <cell r="E57" t="str">
            <v>Gregory Plant Inlet</v>
          </cell>
          <cell r="G57">
            <v>442072</v>
          </cell>
          <cell r="I57">
            <v>476112</v>
          </cell>
        </row>
        <row r="58">
          <cell r="A58" t="str">
            <v>31-0006-00</v>
          </cell>
          <cell r="C58" t="str">
            <v xml:space="preserve">GREGORY RENTAL COMP. FUEL </v>
          </cell>
          <cell r="E58" t="str">
            <v>Plant Comp Fuel</v>
          </cell>
          <cell r="G58">
            <v>0</v>
          </cell>
          <cell r="I58">
            <v>0</v>
          </cell>
        </row>
        <row r="59">
          <cell r="A59" t="str">
            <v>31-0007-24</v>
          </cell>
          <cell r="C59" t="str">
            <v>HPL SALES C- 0983358-10</v>
          </cell>
          <cell r="E59" t="str">
            <v>Plant Ck Sales</v>
          </cell>
          <cell r="G59">
            <v>0</v>
          </cell>
          <cell r="I59">
            <v>0</v>
          </cell>
        </row>
        <row r="60">
          <cell r="A60" t="str">
            <v>0983358-10</v>
          </cell>
          <cell r="C60" t="str">
            <v xml:space="preserve">HPL SALES </v>
          </cell>
          <cell r="E60" t="str">
            <v>Plant Ck Sales</v>
          </cell>
          <cell r="G60">
            <v>0</v>
          </cell>
          <cell r="I60">
            <v>0</v>
          </cell>
        </row>
        <row r="61">
          <cell r="A61" t="str">
            <v>31-0008-24</v>
          </cell>
          <cell r="C61" t="str">
            <v>STEADMAN INLET C</v>
          </cell>
          <cell r="E61" t="str">
            <v>Custody meter</v>
          </cell>
          <cell r="G61">
            <v>560304</v>
          </cell>
          <cell r="I61">
            <v>650511</v>
          </cell>
        </row>
        <row r="62">
          <cell r="A62" t="str">
            <v>31-0009-00</v>
          </cell>
          <cell r="C62" t="str">
            <v>WELDER-FORD "A" INLET P</v>
          </cell>
          <cell r="D62" t="str">
            <v>Sandalwood</v>
          </cell>
          <cell r="E62" t="str">
            <v>Plant Inlet</v>
          </cell>
          <cell r="F62" t="str">
            <v>not proc</v>
          </cell>
          <cell r="G62">
            <v>0</v>
          </cell>
          <cell r="I62">
            <v>0</v>
          </cell>
        </row>
        <row r="63">
          <cell r="A63" t="str">
            <v>31-0010-24</v>
          </cell>
          <cell r="C63" t="str">
            <v>TEXANNA INLET P</v>
          </cell>
          <cell r="D63" t="str">
            <v>Texana</v>
          </cell>
          <cell r="E63" t="str">
            <v>Plant Inlet</v>
          </cell>
          <cell r="F63" t="str">
            <v>processed</v>
          </cell>
          <cell r="G63">
            <v>24130</v>
          </cell>
          <cell r="I63">
            <v>26256</v>
          </cell>
        </row>
        <row r="64">
          <cell r="A64" t="str">
            <v>31-0011-00</v>
          </cell>
          <cell r="C64" t="str">
            <v>GIBSON SIEN INLET P</v>
          </cell>
          <cell r="D64" t="str">
            <v>Alpine</v>
          </cell>
          <cell r="E64" t="str">
            <v>Plant Inlet</v>
          </cell>
          <cell r="F64" t="str">
            <v>processed</v>
          </cell>
          <cell r="G64">
            <v>1862</v>
          </cell>
          <cell r="I64">
            <v>2196</v>
          </cell>
        </row>
        <row r="65">
          <cell r="A65" t="str">
            <v>31-0012-00</v>
          </cell>
          <cell r="C65" t="str">
            <v>AMERICAN BANK INLET P</v>
          </cell>
          <cell r="D65" t="str">
            <v>Virtex</v>
          </cell>
          <cell r="E65" t="str">
            <v>Plant Inlet</v>
          </cell>
          <cell r="F65" t="str">
            <v>processed</v>
          </cell>
          <cell r="G65">
            <v>607</v>
          </cell>
          <cell r="I65">
            <v>708</v>
          </cell>
        </row>
        <row r="66">
          <cell r="A66" t="str">
            <v>31-0013-24</v>
          </cell>
          <cell r="C66" t="str">
            <v>Crosstex Sales to Regency/Texanna</v>
          </cell>
          <cell r="D66" t="str">
            <v>Virtex</v>
          </cell>
          <cell r="E66" t="str">
            <v>Plant Inlet</v>
          </cell>
          <cell r="F66" t="str">
            <v>processed</v>
          </cell>
          <cell r="G66">
            <v>0</v>
          </cell>
          <cell r="I66">
            <v>0</v>
          </cell>
        </row>
        <row r="67">
          <cell r="A67" t="str">
            <v>31-0014-00</v>
          </cell>
          <cell r="C67" t="str">
            <v>HARVEY UNIT #1 INLET P</v>
          </cell>
          <cell r="D67" t="str">
            <v>Magnum</v>
          </cell>
          <cell r="E67" t="str">
            <v>Plant Inlet</v>
          </cell>
          <cell r="F67" t="str">
            <v>processed</v>
          </cell>
          <cell r="G67">
            <v>6373</v>
          </cell>
          <cell r="I67">
            <v>7431</v>
          </cell>
        </row>
        <row r="68">
          <cell r="A68" t="str">
            <v>31-0015-00</v>
          </cell>
          <cell r="C68" t="str">
            <v>A.-EAST WHITE POINT INLET P</v>
          </cell>
          <cell r="D68" t="str">
            <v>Abraxas / Marathon</v>
          </cell>
          <cell r="E68" t="str">
            <v>Plant Inlet</v>
          </cell>
          <cell r="F68" t="str">
            <v>not proc</v>
          </cell>
          <cell r="G68">
            <v>0</v>
          </cell>
          <cell r="I68">
            <v>0</v>
          </cell>
        </row>
        <row r="69">
          <cell r="A69" t="str">
            <v>31-0015-24</v>
          </cell>
          <cell r="C69" t="str">
            <v>A.-EAST WHITE POINT INLET P</v>
          </cell>
          <cell r="D69" t="str">
            <v>Abraxas / Marathon</v>
          </cell>
          <cell r="E69" t="str">
            <v>Plant Inlet</v>
          </cell>
          <cell r="F69" t="str">
            <v>not proc</v>
          </cell>
          <cell r="G69">
            <v>40170</v>
          </cell>
          <cell r="I69">
            <v>46395</v>
          </cell>
        </row>
        <row r="70">
          <cell r="A70" t="str">
            <v>31-0016-00</v>
          </cell>
          <cell r="C70" t="str">
            <v>MARATHON CENTRAL INLET P</v>
          </cell>
          <cell r="D70" t="str">
            <v>Abraxas / Marathon</v>
          </cell>
          <cell r="E70" t="str">
            <v>Plant Inlet</v>
          </cell>
          <cell r="F70" t="str">
            <v>not proc</v>
          </cell>
          <cell r="G70">
            <v>0</v>
          </cell>
          <cell r="I70">
            <v>0</v>
          </cell>
        </row>
        <row r="71">
          <cell r="A71" t="str">
            <v>31-0016-24</v>
          </cell>
          <cell r="C71" t="str">
            <v>MARATHON CENTRAL INLET P</v>
          </cell>
          <cell r="D71" t="str">
            <v>Abraxas / Marathon</v>
          </cell>
          <cell r="E71" t="str">
            <v>Plant Inlet</v>
          </cell>
          <cell r="F71" t="str">
            <v>not proc</v>
          </cell>
          <cell r="G71">
            <v>38625</v>
          </cell>
          <cell r="I71">
            <v>45921</v>
          </cell>
        </row>
        <row r="72">
          <cell r="A72" t="str">
            <v>31-0018-24</v>
          </cell>
          <cell r="C72" t="str">
            <v>KIRK A-4</v>
          </cell>
          <cell r="D72" t="str">
            <v>EOG</v>
          </cell>
          <cell r="E72" t="str">
            <v>Plant Inlet</v>
          </cell>
          <cell r="F72" t="str">
            <v>processed</v>
          </cell>
          <cell r="G72">
            <v>3621</v>
          </cell>
          <cell r="I72">
            <v>4167</v>
          </cell>
        </row>
        <row r="73">
          <cell r="A73" t="str">
            <v>31-0019-00</v>
          </cell>
          <cell r="C73" t="str">
            <v>CABLE #1 INLET P</v>
          </cell>
          <cell r="D73" t="str">
            <v>Bass Ent</v>
          </cell>
          <cell r="E73" t="str">
            <v>Plant Inlet</v>
          </cell>
          <cell r="F73" t="str">
            <v>not proc</v>
          </cell>
          <cell r="G73">
            <v>0</v>
          </cell>
          <cell r="I73">
            <v>0</v>
          </cell>
        </row>
        <row r="74">
          <cell r="A74" t="str">
            <v>31-0020-24</v>
          </cell>
          <cell r="C74" t="str">
            <v>SUPERIOR NATURAL GAS / WALTER OIL &amp; GAS</v>
          </cell>
          <cell r="D74" t="str">
            <v>Walters Oil &amp; Gas</v>
          </cell>
          <cell r="E74" t="str">
            <v>Plant Inlet</v>
          </cell>
          <cell r="F74" t="str">
            <v>not proc</v>
          </cell>
          <cell r="G74">
            <v>65825</v>
          </cell>
          <cell r="I74">
            <v>77276</v>
          </cell>
        </row>
        <row r="75">
          <cell r="A75" t="str">
            <v>31-0021-00</v>
          </cell>
          <cell r="C75" t="str">
            <v>WELDER C 172 P</v>
          </cell>
          <cell r="D75" t="str">
            <v>Sandalwood</v>
          </cell>
          <cell r="E75" t="str">
            <v>Plant Inlet</v>
          </cell>
          <cell r="F75" t="str">
            <v>not proc</v>
          </cell>
          <cell r="G75">
            <v>0</v>
          </cell>
          <cell r="I75">
            <v>0</v>
          </cell>
        </row>
        <row r="76">
          <cell r="A76" t="str">
            <v>31-0022-00</v>
          </cell>
          <cell r="C76" t="str">
            <v>PG&amp;E SALES P</v>
          </cell>
          <cell r="E76" t="str">
            <v>Check meter</v>
          </cell>
          <cell r="G76">
            <v>0</v>
          </cell>
          <cell r="I76">
            <v>0</v>
          </cell>
        </row>
        <row r="77">
          <cell r="A77" t="str">
            <v>31-0023-00</v>
          </cell>
          <cell r="C77" t="str">
            <v>PHILLIPS #1 INLET P</v>
          </cell>
          <cell r="D77" t="str">
            <v>Sandalwood</v>
          </cell>
          <cell r="E77" t="str">
            <v>Plant Inlet</v>
          </cell>
          <cell r="F77" t="str">
            <v>processed</v>
          </cell>
          <cell r="G77">
            <v>683</v>
          </cell>
          <cell r="I77">
            <v>776</v>
          </cell>
        </row>
        <row r="78">
          <cell r="A78" t="str">
            <v>31-0024-00</v>
          </cell>
          <cell r="C78" t="str">
            <v>GARRETT LEASE</v>
          </cell>
          <cell r="D78" t="str">
            <v>Royal Oil and Gas</v>
          </cell>
          <cell r="E78" t="str">
            <v>Plant Inlet</v>
          </cell>
          <cell r="F78" t="str">
            <v>processed</v>
          </cell>
          <cell r="G78">
            <v>7556</v>
          </cell>
          <cell r="I78">
            <v>9289</v>
          </cell>
        </row>
        <row r="79">
          <cell r="A79" t="str">
            <v>31-0024-01</v>
          </cell>
          <cell r="C79" t="str">
            <v>GARRETT LEASE</v>
          </cell>
          <cell r="D79" t="str">
            <v>Royal Oil and Gas</v>
          </cell>
          <cell r="E79" t="str">
            <v>Plant Inlet</v>
          </cell>
          <cell r="F79" t="str">
            <v>processed</v>
          </cell>
          <cell r="G79">
            <v>0</v>
          </cell>
          <cell r="I79">
            <v>0</v>
          </cell>
        </row>
        <row r="80">
          <cell r="A80" t="str">
            <v>31-0025-01</v>
          </cell>
          <cell r="C80" t="str">
            <v>DAVIS GULF COAST INLET P</v>
          </cell>
          <cell r="D80" t="str">
            <v>Davis Gulf Coast</v>
          </cell>
          <cell r="E80" t="str">
            <v>Plant Inlet</v>
          </cell>
          <cell r="F80" t="str">
            <v>processed</v>
          </cell>
          <cell r="G80">
            <v>0</v>
          </cell>
          <cell r="I80">
            <v>0</v>
          </cell>
        </row>
        <row r="81">
          <cell r="A81" t="str">
            <v>31-0026-24</v>
          </cell>
          <cell r="C81" t="str">
            <v>GRANT #1 &amp; #2 INLET P / WALTER OIL &amp; GAS</v>
          </cell>
          <cell r="D81" t="str">
            <v>Walters Oil and Gas</v>
          </cell>
          <cell r="E81" t="str">
            <v>Plant Inlet</v>
          </cell>
          <cell r="F81" t="str">
            <v>processed</v>
          </cell>
          <cell r="G81">
            <v>123713</v>
          </cell>
          <cell r="I81">
            <v>142520</v>
          </cell>
        </row>
        <row r="82">
          <cell r="A82" t="str">
            <v>31-0027-01</v>
          </cell>
          <cell r="C82" t="str">
            <v>OXYCHEM TO ST. CHARLES INLET P</v>
          </cell>
          <cell r="D82" t="str">
            <v>Shoreline</v>
          </cell>
          <cell r="E82" t="str">
            <v>Plant Inlet</v>
          </cell>
          <cell r="F82" t="str">
            <v>processed</v>
          </cell>
          <cell r="G82">
            <v>0</v>
          </cell>
          <cell r="I82">
            <v>0</v>
          </cell>
        </row>
        <row r="83">
          <cell r="A83" t="str">
            <v>31-0028-00</v>
          </cell>
          <cell r="C83" t="str">
            <v>RACHAEL TAFT #1</v>
          </cell>
          <cell r="D83" t="str">
            <v>Gulf Coast Gas Corp</v>
          </cell>
          <cell r="F83" t="str">
            <v>processed</v>
          </cell>
          <cell r="G83">
            <v>0</v>
          </cell>
          <cell r="I83">
            <v>0</v>
          </cell>
        </row>
        <row r="84">
          <cell r="A84" t="str">
            <v>31-0029-24</v>
          </cell>
          <cell r="C84" t="str">
            <v>GREGORY TO HALLMARK</v>
          </cell>
          <cell r="D84" t="str">
            <v>Cosstex</v>
          </cell>
          <cell r="E84" t="str">
            <v>Sale</v>
          </cell>
          <cell r="F84" t="str">
            <v>processed</v>
          </cell>
          <cell r="G84">
            <v>1047065</v>
          </cell>
          <cell r="I84">
            <v>1111638</v>
          </cell>
        </row>
        <row r="85">
          <cell r="A85" t="str">
            <v>31-0030-24</v>
          </cell>
          <cell r="C85" t="str">
            <v>FLINN #1</v>
          </cell>
          <cell r="D85" t="str">
            <v>Marathon</v>
          </cell>
          <cell r="E85" t="str">
            <v>Plant Inlet</v>
          </cell>
          <cell r="F85" t="str">
            <v>not proc</v>
          </cell>
          <cell r="G85">
            <v>43550</v>
          </cell>
          <cell r="I85">
            <v>51778</v>
          </cell>
        </row>
        <row r="86">
          <cell r="A86" t="str">
            <v>31-0031-24</v>
          </cell>
          <cell r="C86" t="str">
            <v>Sien #1</v>
          </cell>
          <cell r="G86">
            <v>184719</v>
          </cell>
          <cell r="I86">
            <v>206151</v>
          </cell>
        </row>
        <row r="87">
          <cell r="A87" t="str">
            <v>31-4509-24</v>
          </cell>
          <cell r="C87" t="str">
            <v>NUECES BAY #1</v>
          </cell>
          <cell r="D87" t="str">
            <v>Marathon</v>
          </cell>
          <cell r="E87" t="str">
            <v>Plant Inlet</v>
          </cell>
          <cell r="F87" t="str">
            <v>not proc</v>
          </cell>
          <cell r="G87">
            <v>109029</v>
          </cell>
          <cell r="I87">
            <v>131817</v>
          </cell>
        </row>
        <row r="88">
          <cell r="A88" t="str">
            <v>31-4510-00</v>
          </cell>
          <cell r="C88" t="str">
            <v>MARATHON-PLYMOUTH FLD. INLET P</v>
          </cell>
          <cell r="D88" t="str">
            <v>Marathon</v>
          </cell>
          <cell r="E88" t="str">
            <v>Plant Inlet</v>
          </cell>
          <cell r="F88" t="str">
            <v>not proc</v>
          </cell>
          <cell r="G88">
            <v>425</v>
          </cell>
          <cell r="I88">
            <v>453</v>
          </cell>
        </row>
        <row r="89">
          <cell r="A89" t="str">
            <v>31-4512-00</v>
          </cell>
          <cell r="C89" t="str">
            <v>CROSSTEX TO SOUTH TX CENTRAL (Eff. 12/04)</v>
          </cell>
          <cell r="D89" t="str">
            <v>South TX Central</v>
          </cell>
          <cell r="E89" t="str">
            <v>Sale</v>
          </cell>
          <cell r="F89" t="str">
            <v>not proc</v>
          </cell>
          <cell r="G89">
            <v>29</v>
          </cell>
          <cell r="I89">
            <v>34</v>
          </cell>
        </row>
        <row r="90">
          <cell r="A90" t="str">
            <v>31-4513-00</v>
          </cell>
          <cell r="C90" t="str">
            <v>W.L. ROOTS #1</v>
          </cell>
          <cell r="D90" t="str">
            <v>Onyx Gas Marketing/Kriken O&amp;G</v>
          </cell>
          <cell r="E90" t="str">
            <v>Sale</v>
          </cell>
          <cell r="F90" t="str">
            <v>not proc</v>
          </cell>
          <cell r="G90">
            <v>0</v>
          </cell>
          <cell r="I90">
            <v>0</v>
          </cell>
        </row>
        <row r="91">
          <cell r="A91" t="str">
            <v>31-4513-24</v>
          </cell>
          <cell r="C91" t="str">
            <v>W.L. ROOTS #1</v>
          </cell>
          <cell r="D91" t="str">
            <v>Onyx Gas Marketing/Kriken O&amp;G</v>
          </cell>
          <cell r="E91" t="str">
            <v>Sale</v>
          </cell>
          <cell r="F91" t="str">
            <v>not proc</v>
          </cell>
          <cell r="G91">
            <v>22</v>
          </cell>
          <cell r="I91">
            <v>22</v>
          </cell>
        </row>
        <row r="92">
          <cell r="A92" t="str">
            <v>31-4520-00</v>
          </cell>
          <cell r="C92" t="str">
            <v>ESENJAY-MAUCH #1 INLET P</v>
          </cell>
          <cell r="D92" t="str">
            <v>Esenjay</v>
          </cell>
          <cell r="E92" t="str">
            <v>Plant Inlet</v>
          </cell>
          <cell r="F92" t="str">
            <v>not proc</v>
          </cell>
          <cell r="G92">
            <v>0</v>
          </cell>
          <cell r="I92">
            <v>0</v>
          </cell>
        </row>
        <row r="93">
          <cell r="A93" t="str">
            <v>31-4521-00</v>
          </cell>
          <cell r="C93" t="str">
            <v>BARGO-WALDO HAISLEY #1 INLET P</v>
          </cell>
          <cell r="D93" t="str">
            <v>Bargo</v>
          </cell>
          <cell r="E93" t="str">
            <v>Plant Inlet</v>
          </cell>
          <cell r="F93" t="str">
            <v>processed</v>
          </cell>
          <cell r="G93">
            <v>0</v>
          </cell>
          <cell r="I93">
            <v>0</v>
          </cell>
        </row>
        <row r="94">
          <cell r="A94" t="str">
            <v>31-4521-24</v>
          </cell>
          <cell r="C94" t="str">
            <v>BARGO-WALDO HAISLEY #1 INLET P</v>
          </cell>
          <cell r="D94" t="str">
            <v>Bargo</v>
          </cell>
          <cell r="E94" t="str">
            <v>Plant Inlet</v>
          </cell>
          <cell r="F94" t="str">
            <v>processed</v>
          </cell>
          <cell r="G94">
            <v>2654</v>
          </cell>
          <cell r="I94">
            <v>3158</v>
          </cell>
        </row>
        <row r="95">
          <cell r="A95" t="str">
            <v>31-4530-24</v>
          </cell>
          <cell r="C95" t="str">
            <v>PRIDAY #1 INLET P</v>
          </cell>
          <cell r="D95" t="str">
            <v>Louis Dryfus</v>
          </cell>
          <cell r="E95" t="str">
            <v>Plant Inlet</v>
          </cell>
          <cell r="F95" t="str">
            <v>processed</v>
          </cell>
          <cell r="G95">
            <v>2606</v>
          </cell>
          <cell r="I95">
            <v>3153</v>
          </cell>
        </row>
        <row r="96">
          <cell r="A96" t="str">
            <v>31-4534-00</v>
          </cell>
          <cell r="C96" t="str">
            <v xml:space="preserve">S. MOORE #1 </v>
          </cell>
          <cell r="D96" t="str">
            <v>Hesco Gathering Co.</v>
          </cell>
          <cell r="E96" t="str">
            <v>Plant Inlet</v>
          </cell>
          <cell r="F96" t="str">
            <v>processed</v>
          </cell>
          <cell r="G96">
            <v>0</v>
          </cell>
          <cell r="I96">
            <v>0</v>
          </cell>
        </row>
        <row r="97">
          <cell r="A97" t="str">
            <v>31-4535-00</v>
          </cell>
          <cell r="C97" t="str">
            <v>MAGNUM-MCKAMEY INLET P</v>
          </cell>
          <cell r="D97" t="str">
            <v>Magnum</v>
          </cell>
          <cell r="E97" t="str">
            <v>Plant Inlet</v>
          </cell>
          <cell r="F97" t="str">
            <v>processed</v>
          </cell>
          <cell r="G97">
            <v>2144</v>
          </cell>
          <cell r="I97">
            <v>2467</v>
          </cell>
        </row>
        <row r="98">
          <cell r="A98" t="str">
            <v>31-4536-24</v>
          </cell>
          <cell r="C98" t="str">
            <v>DREYFUS-HUNT #1 INLET P</v>
          </cell>
          <cell r="D98" t="str">
            <v>Louis Dryfus</v>
          </cell>
          <cell r="E98" t="str">
            <v>Plant Inlet</v>
          </cell>
          <cell r="F98" t="str">
            <v>processed</v>
          </cell>
          <cell r="G98">
            <v>5291</v>
          </cell>
          <cell r="I98">
            <v>6624</v>
          </cell>
        </row>
        <row r="99">
          <cell r="A99" t="str">
            <v>31-4537-00</v>
          </cell>
          <cell r="C99" t="str">
            <v>INGLESIDE SALES TP PLX REFINERY</v>
          </cell>
          <cell r="D99" t="str">
            <v>PLX Ingleside</v>
          </cell>
          <cell r="E99" t="str">
            <v>Misc. Sales</v>
          </cell>
          <cell r="G99">
            <v>539</v>
          </cell>
          <cell r="I99">
            <v>611</v>
          </cell>
        </row>
        <row r="100">
          <cell r="A100" t="str">
            <v>31-4548-00</v>
          </cell>
          <cell r="C100" t="str">
            <v>SCHMIDT - CRITES</v>
          </cell>
          <cell r="E100" t="str">
            <v>Check meter</v>
          </cell>
          <cell r="G100">
            <v>0</v>
          </cell>
          <cell r="I100">
            <v>0</v>
          </cell>
        </row>
        <row r="101">
          <cell r="A101" t="str">
            <v>31-4560-24</v>
          </cell>
          <cell r="C101" t="str">
            <v>CABOT INLET P</v>
          </cell>
          <cell r="D101" t="str">
            <v>Cabot Oil &amp; Gas</v>
          </cell>
          <cell r="E101" t="str">
            <v>Plant Inlet</v>
          </cell>
          <cell r="F101" t="str">
            <v>split</v>
          </cell>
          <cell r="G101">
            <v>20205</v>
          </cell>
          <cell r="I101">
            <v>22855</v>
          </cell>
        </row>
        <row r="102">
          <cell r="A102" t="str">
            <v>31-4561-24</v>
          </cell>
          <cell r="C102" t="str">
            <v>CABOT SERRANO ST TR 324 #1</v>
          </cell>
          <cell r="D102" t="str">
            <v>Cabot Oil &amp; Gas</v>
          </cell>
          <cell r="F102" t="str">
            <v>not proc</v>
          </cell>
          <cell r="G102">
            <v>0</v>
          </cell>
          <cell r="I102">
            <v>0</v>
          </cell>
        </row>
        <row r="103">
          <cell r="A103" t="str">
            <v>31-4562-00</v>
          </cell>
          <cell r="C103" t="str">
            <v>REDFISH BAY ST TR 321 INLET P</v>
          </cell>
          <cell r="D103" t="str">
            <v>Magnum</v>
          </cell>
          <cell r="E103" t="str">
            <v>Plant Inlet</v>
          </cell>
          <cell r="F103" t="str">
            <v>processed</v>
          </cell>
          <cell r="G103">
            <v>3550</v>
          </cell>
          <cell r="I103">
            <v>3861</v>
          </cell>
        </row>
        <row r="104">
          <cell r="A104" t="str">
            <v>31-4563-24</v>
          </cell>
          <cell r="C104" t="str">
            <v>Schmidt-Hunt</v>
          </cell>
          <cell r="D104" t="str">
            <v>Reliant Energy Entex</v>
          </cell>
          <cell r="E104" t="str">
            <v>Misc. Sales</v>
          </cell>
          <cell r="G104">
            <v>0</v>
          </cell>
          <cell r="I104">
            <v>0</v>
          </cell>
        </row>
        <row r="105">
          <cell r="A105" t="str">
            <v>31-4564-00</v>
          </cell>
          <cell r="C105" t="str">
            <v>MAGNUM-BARTOSH C.P. INLET P</v>
          </cell>
          <cell r="D105" t="str">
            <v>Magnum</v>
          </cell>
          <cell r="E105" t="str">
            <v>Plant Inlet</v>
          </cell>
          <cell r="F105" t="str">
            <v>processed</v>
          </cell>
          <cell r="G105">
            <v>9032</v>
          </cell>
          <cell r="I105">
            <v>10592</v>
          </cell>
        </row>
        <row r="106">
          <cell r="A106" t="str">
            <v>31-4565-00</v>
          </cell>
          <cell r="C106" t="str">
            <v>Magnum Harvey #1 Inlet</v>
          </cell>
          <cell r="E106" t="str">
            <v>Check meter</v>
          </cell>
          <cell r="G106">
            <v>0</v>
          </cell>
          <cell r="I106">
            <v>0</v>
          </cell>
        </row>
        <row r="107">
          <cell r="A107" t="str">
            <v>31-4566-00</v>
          </cell>
          <cell r="C107" t="str">
            <v>LAMAR GAS LIFT SALES P</v>
          </cell>
          <cell r="D107" t="str">
            <v>Lamar</v>
          </cell>
          <cell r="E107" t="str">
            <v>Misc. Sales</v>
          </cell>
          <cell r="G107">
            <v>0</v>
          </cell>
          <cell r="I107">
            <v>0</v>
          </cell>
        </row>
        <row r="108">
          <cell r="A108" t="str">
            <v>31-4566-30</v>
          </cell>
          <cell r="C108" t="str">
            <v>L-GAS LIFT HIGH FLOW  SALES  P</v>
          </cell>
          <cell r="D108" t="str">
            <v>Lamar</v>
          </cell>
          <cell r="E108" t="str">
            <v>Misc. Sales</v>
          </cell>
          <cell r="F108" t="str">
            <v>meter fee</v>
          </cell>
          <cell r="G108">
            <v>0</v>
          </cell>
          <cell r="I108">
            <v>0</v>
          </cell>
        </row>
        <row r="109">
          <cell r="A109" t="str">
            <v>31-4567-00</v>
          </cell>
          <cell r="C109" t="str">
            <v>STATE TRACT 321 &amp; 322 INLET P</v>
          </cell>
          <cell r="D109" t="str">
            <v>Lamar</v>
          </cell>
          <cell r="E109" t="str">
            <v>Plant Inlet</v>
          </cell>
          <cell r="F109" t="str">
            <v>processed</v>
          </cell>
          <cell r="G109">
            <v>0</v>
          </cell>
          <cell r="I109">
            <v>0</v>
          </cell>
        </row>
        <row r="110">
          <cell r="A110" t="str">
            <v>31-4568-24</v>
          </cell>
          <cell r="C110" t="str">
            <v>SCHMIDT #1</v>
          </cell>
          <cell r="D110" t="str">
            <v>Lamar</v>
          </cell>
          <cell r="E110" t="str">
            <v>Plant Inlet</v>
          </cell>
          <cell r="F110" t="str">
            <v>processed</v>
          </cell>
          <cell r="G110">
            <v>0</v>
          </cell>
          <cell r="I110">
            <v>0</v>
          </cell>
        </row>
        <row r="111">
          <cell r="A111" t="str">
            <v>31-4569-24</v>
          </cell>
          <cell r="C111" t="str">
            <v>DHW GU#1</v>
          </cell>
          <cell r="D111" t="str">
            <v>EOG</v>
          </cell>
          <cell r="E111" t="str">
            <v>Plant Inlet</v>
          </cell>
          <cell r="F111" t="str">
            <v>processed</v>
          </cell>
          <cell r="G111">
            <v>5034</v>
          </cell>
          <cell r="I111">
            <v>5753</v>
          </cell>
        </row>
        <row r="112">
          <cell r="A112" t="str">
            <v>31-4570-00</v>
          </cell>
          <cell r="C112" t="str">
            <v>KELLY BELL PORT. 13-2 INLET</v>
          </cell>
          <cell r="D112" t="str">
            <v>Richardson Products</v>
          </cell>
          <cell r="E112" t="str">
            <v>Plant Inlet</v>
          </cell>
          <cell r="F112" t="str">
            <v>not proc</v>
          </cell>
          <cell r="G112">
            <v>537</v>
          </cell>
          <cell r="I112">
            <v>625</v>
          </cell>
        </row>
        <row r="113">
          <cell r="A113" t="str">
            <v>31-4571-24</v>
          </cell>
          <cell r="C113" t="str">
            <v>COPANO BAY TO GRG PLT INL C</v>
          </cell>
          <cell r="E113" t="str">
            <v>Check meter</v>
          </cell>
          <cell r="G113">
            <v>674248</v>
          </cell>
          <cell r="I113">
            <v>776060</v>
          </cell>
        </row>
        <row r="114">
          <cell r="A114" t="str">
            <v>31-4573-00</v>
          </cell>
          <cell r="C114" t="str">
            <v>LANGHAM PET.-HARVEY #1 INLET P</v>
          </cell>
          <cell r="D114" t="str">
            <v>Spur Operating</v>
          </cell>
          <cell r="E114" t="str">
            <v>Plant Inlet</v>
          </cell>
          <cell r="F114" t="str">
            <v>processed</v>
          </cell>
          <cell r="G114">
            <v>1057</v>
          </cell>
          <cell r="I114">
            <v>1340</v>
          </cell>
        </row>
        <row r="115">
          <cell r="A115" t="str">
            <v>31-4580-00</v>
          </cell>
          <cell r="C115" t="str">
            <v>LAMAR STATE TRACT C.P. INLET C</v>
          </cell>
          <cell r="D115" t="str">
            <v>Lamar</v>
          </cell>
          <cell r="E115" t="str">
            <v>Plant Inlet</v>
          </cell>
          <cell r="F115" t="str">
            <v>processed</v>
          </cell>
          <cell r="G115">
            <v>386</v>
          </cell>
          <cell r="I115">
            <v>406</v>
          </cell>
        </row>
        <row r="116">
          <cell r="A116" t="str">
            <v>31-4581-24</v>
          </cell>
          <cell r="C116" t="str">
            <v>SANDALWOOD EXPLORATION, LP</v>
          </cell>
          <cell r="D116" t="str">
            <v>Samson</v>
          </cell>
          <cell r="E116" t="str">
            <v>Plant Inlet</v>
          </cell>
          <cell r="F116" t="str">
            <v>processed</v>
          </cell>
          <cell r="G116">
            <v>15856</v>
          </cell>
          <cell r="I116">
            <v>18059</v>
          </cell>
        </row>
        <row r="117">
          <cell r="A117" t="str">
            <v>31-4589-24</v>
          </cell>
          <cell r="C117" t="str">
            <v>BASS 2" Interconnect</v>
          </cell>
          <cell r="D117" t="str">
            <v>Richardson Products</v>
          </cell>
          <cell r="E117" t="str">
            <v>Plant Inlet</v>
          </cell>
          <cell r="F117" t="str">
            <v>not proc</v>
          </cell>
          <cell r="G117">
            <v>21510</v>
          </cell>
          <cell r="I117">
            <v>25063</v>
          </cell>
        </row>
        <row r="118">
          <cell r="A118" t="str">
            <v>31-4590-24</v>
          </cell>
          <cell r="C118" t="str">
            <v>CR 69 Delivery</v>
          </cell>
          <cell r="D118" t="str">
            <v>Copano Energy Services</v>
          </cell>
          <cell r="E118" t="str">
            <v>Plant Inlet</v>
          </cell>
          <cell r="F118" t="str">
            <v>processed</v>
          </cell>
          <cell r="G118">
            <v>0</v>
          </cell>
          <cell r="I118">
            <v>0</v>
          </cell>
        </row>
        <row r="119">
          <cell r="A119" t="str">
            <v>31-4591-24</v>
          </cell>
          <cell r="C119" t="str">
            <v>ONYX-EAST WHITE POINT INLET P</v>
          </cell>
          <cell r="D119" t="str">
            <v>Onyx</v>
          </cell>
          <cell r="E119" t="str">
            <v>Purch from Onyx</v>
          </cell>
          <cell r="F119" t="str">
            <v>not proc</v>
          </cell>
          <cell r="G119">
            <v>19564</v>
          </cell>
          <cell r="I119">
            <v>21559</v>
          </cell>
        </row>
        <row r="120">
          <cell r="A120" t="str">
            <v>31-4591-00</v>
          </cell>
          <cell r="C120" t="str">
            <v>ONYX-EAST WHITE POINT INLET P</v>
          </cell>
          <cell r="D120" t="str">
            <v>Onyx</v>
          </cell>
          <cell r="E120" t="str">
            <v>Purch from Onyx</v>
          </cell>
          <cell r="F120" t="str">
            <v>not proc</v>
          </cell>
          <cell r="G120">
            <v>0</v>
          </cell>
          <cell r="I120">
            <v>0</v>
          </cell>
        </row>
        <row r="121">
          <cell r="A121" t="str">
            <v>31-4592-00</v>
          </cell>
          <cell r="C121" t="str">
            <v>LONDON INLET P</v>
          </cell>
          <cell r="D121" t="str">
            <v>Royal / Shoreline</v>
          </cell>
          <cell r="E121" t="str">
            <v>Plant Inlet</v>
          </cell>
          <cell r="F121" t="str">
            <v>split</v>
          </cell>
          <cell r="G121">
            <v>0</v>
          </cell>
          <cell r="I121">
            <v>0</v>
          </cell>
        </row>
        <row r="122">
          <cell r="A122" t="str">
            <v>31-4593-24</v>
          </cell>
          <cell r="C122" t="str">
            <v>BASS-PORTLAND G.U. D-5</v>
          </cell>
          <cell r="D122" t="str">
            <v>Richardson Products</v>
          </cell>
          <cell r="E122" t="str">
            <v>Plant Inlet</v>
          </cell>
          <cell r="F122" t="str">
            <v>not proc</v>
          </cell>
          <cell r="G122">
            <v>36024</v>
          </cell>
          <cell r="I122">
            <v>41970</v>
          </cell>
        </row>
        <row r="123">
          <cell r="A123" t="str">
            <v>31-4594-00</v>
          </cell>
          <cell r="C123" t="str">
            <v>BASS-PORTLAND G.U. 1 INLET P</v>
          </cell>
          <cell r="D123" t="str">
            <v>Richardson Products</v>
          </cell>
          <cell r="E123" t="str">
            <v>Plant Inlet</v>
          </cell>
          <cell r="F123" t="str">
            <v>not proc</v>
          </cell>
          <cell r="G123">
            <v>893</v>
          </cell>
          <cell r="I123">
            <v>1017</v>
          </cell>
        </row>
        <row r="124">
          <cell r="A124" t="str">
            <v>31-4595-24</v>
          </cell>
          <cell r="C124" t="str">
            <v>Baldwin 6 HP</v>
          </cell>
          <cell r="D124" t="str">
            <v>Synergy</v>
          </cell>
          <cell r="E124" t="str">
            <v>Plant Inlet</v>
          </cell>
          <cell r="F124" t="str">
            <v>processed</v>
          </cell>
          <cell r="G124">
            <v>4549</v>
          </cell>
          <cell r="I124">
            <v>4655</v>
          </cell>
        </row>
        <row r="125">
          <cell r="A125" t="str">
            <v>31-4596-00</v>
          </cell>
          <cell r="C125" t="str">
            <v>M-COPANO BAY C.P. INLET  P</v>
          </cell>
          <cell r="D125" t="str">
            <v>Vista</v>
          </cell>
          <cell r="E125" t="str">
            <v>Plant Inlet</v>
          </cell>
          <cell r="F125" t="str">
            <v>processed</v>
          </cell>
          <cell r="G125">
            <v>0</v>
          </cell>
          <cell r="I125">
            <v>0</v>
          </cell>
        </row>
        <row r="126">
          <cell r="A126" t="str">
            <v>31-4596-24</v>
          </cell>
          <cell r="C126" t="str">
            <v>M-COPANO BAY C.P. INLET  P</v>
          </cell>
          <cell r="G126">
            <v>12083</v>
          </cell>
          <cell r="I126">
            <v>13858</v>
          </cell>
        </row>
        <row r="127">
          <cell r="A127" t="str">
            <v>31-4597-00</v>
          </cell>
          <cell r="C127" t="str">
            <v>S.T.81-COPANO BAY C.P. INLET P</v>
          </cell>
          <cell r="D127" t="str">
            <v>Lamar</v>
          </cell>
          <cell r="E127" t="str">
            <v>Plant Inlet</v>
          </cell>
          <cell r="F127" t="str">
            <v>processed</v>
          </cell>
          <cell r="G127">
            <v>0</v>
          </cell>
          <cell r="I127">
            <v>0</v>
          </cell>
        </row>
        <row r="128">
          <cell r="A128" t="str">
            <v>31-4597-24</v>
          </cell>
          <cell r="C128" t="str">
            <v>S.T.81-COPANO BAY C.P. INLET P</v>
          </cell>
          <cell r="D128" t="str">
            <v>Lamar</v>
          </cell>
          <cell r="E128" t="str">
            <v>Plant Inlet</v>
          </cell>
          <cell r="F128" t="str">
            <v>processed</v>
          </cell>
          <cell r="G128">
            <v>120322</v>
          </cell>
          <cell r="I128">
            <v>136687</v>
          </cell>
        </row>
        <row r="129">
          <cell r="A129" t="str">
            <v>31-4598-00</v>
          </cell>
          <cell r="C129" t="str">
            <v>DUGAT #1 C.P. INLET</v>
          </cell>
          <cell r="D129" t="str">
            <v>Shoreline</v>
          </cell>
          <cell r="E129" t="str">
            <v>Plant Inlet</v>
          </cell>
          <cell r="F129" t="str">
            <v>processed</v>
          </cell>
          <cell r="G129">
            <v>0</v>
          </cell>
          <cell r="I129">
            <v>0</v>
          </cell>
        </row>
        <row r="130">
          <cell r="A130" t="str">
            <v>31-4599-00</v>
          </cell>
          <cell r="C130" t="str">
            <v>ESENJAY-W.J. MOORE INLET P</v>
          </cell>
          <cell r="D130" t="str">
            <v>Esenjay / Walker &amp; McBroom</v>
          </cell>
          <cell r="E130" t="str">
            <v>Plant Inlet</v>
          </cell>
          <cell r="F130" t="str">
            <v>not proc</v>
          </cell>
          <cell r="G130">
            <v>0</v>
          </cell>
          <cell r="I130">
            <v>0</v>
          </cell>
        </row>
        <row r="131">
          <cell r="A131" t="str">
            <v>31-4599-24</v>
          </cell>
          <cell r="C131" t="str">
            <v>HOUSTON ENDOWMENT INC #1</v>
          </cell>
          <cell r="D131" t="str">
            <v>Esenjay / Walker &amp; McBroom</v>
          </cell>
          <cell r="E131" t="str">
            <v>Plant Inlet</v>
          </cell>
          <cell r="F131" t="str">
            <v>not proc</v>
          </cell>
          <cell r="G131">
            <v>9026</v>
          </cell>
          <cell r="I131">
            <v>10536</v>
          </cell>
        </row>
        <row r="132">
          <cell r="A132" t="str">
            <v>31-5200-00</v>
          </cell>
          <cell r="C132" t="str">
            <v>GREG PLT. - RESIDUE TO TEJAS</v>
          </cell>
          <cell r="D132" t="str">
            <v>Tejas Gas Marketing</v>
          </cell>
          <cell r="E132" t="str">
            <v>Plant Sales</v>
          </cell>
          <cell r="F132" t="str">
            <v>Kmorgan</v>
          </cell>
          <cell r="G132">
            <v>0</v>
          </cell>
          <cell r="I132">
            <v>0</v>
          </cell>
        </row>
        <row r="133">
          <cell r="A133" t="str">
            <v>31-5200-24</v>
          </cell>
          <cell r="C133" t="str">
            <v>GREG PLT. - RESIDUE TO TEJAS</v>
          </cell>
          <cell r="D133" t="str">
            <v>Tejas Gas Marketing</v>
          </cell>
          <cell r="E133" t="str">
            <v>Plant Sales</v>
          </cell>
          <cell r="F133" t="str">
            <v>Check</v>
          </cell>
          <cell r="G133">
            <v>574014</v>
          </cell>
          <cell r="I133">
            <v>599314</v>
          </cell>
        </row>
        <row r="134">
          <cell r="A134" t="str">
            <v>31-5202-00</v>
          </cell>
          <cell r="C134" t="str">
            <v>Gregory Plant sales to Reynolds</v>
          </cell>
          <cell r="D134" t="str">
            <v>Sherwin Alumina - Coral sale</v>
          </cell>
          <cell r="E134" t="str">
            <v>Check meter</v>
          </cell>
          <cell r="G134">
            <v>0</v>
          </cell>
          <cell r="I134">
            <v>0</v>
          </cell>
        </row>
        <row r="135">
          <cell r="A135" t="str">
            <v>31-5211-00</v>
          </cell>
          <cell r="C135" t="str">
            <v>R-ST. TR. 15-1  INLET P</v>
          </cell>
          <cell r="D135" t="str">
            <v xml:space="preserve">Royal </v>
          </cell>
          <cell r="E135" t="str">
            <v>Plant Inlet</v>
          </cell>
          <cell r="F135" t="str">
            <v>processed</v>
          </cell>
          <cell r="G135">
            <v>5354</v>
          </cell>
          <cell r="I135">
            <v>5803</v>
          </cell>
        </row>
        <row r="136">
          <cell r="A136" t="str">
            <v>31-5500-24</v>
          </cell>
          <cell r="C136" t="str">
            <v>I B C-C.P. INLET P</v>
          </cell>
          <cell r="D136" t="str">
            <v>Chaparral/Comstock/GLO/IBC</v>
          </cell>
          <cell r="E136" t="str">
            <v>Plant Inlet</v>
          </cell>
          <cell r="F136" t="str">
            <v>split</v>
          </cell>
          <cell r="G136">
            <v>112625</v>
          </cell>
          <cell r="I136">
            <v>125351</v>
          </cell>
        </row>
        <row r="137">
          <cell r="A137" t="str">
            <v>31-5513-00</v>
          </cell>
          <cell r="C137" t="str">
            <v>LAMAR OIL &amp; GAS</v>
          </cell>
          <cell r="D137" t="str">
            <v>Larmar Oil &amp; Gas</v>
          </cell>
          <cell r="E137" t="str">
            <v>Misc. Sales</v>
          </cell>
          <cell r="G137">
            <v>0</v>
          </cell>
          <cell r="I137">
            <v>0</v>
          </cell>
        </row>
        <row r="138">
          <cell r="A138" t="str">
            <v>31-5517-00</v>
          </cell>
          <cell r="C138" t="str">
            <v>ARANSAS NAT AIRPORT SALES</v>
          </cell>
          <cell r="D138" t="str">
            <v>Aransas Nat</v>
          </cell>
          <cell r="E138" t="str">
            <v>Misc. Sales</v>
          </cell>
          <cell r="G138">
            <v>5660</v>
          </cell>
          <cell r="I138">
            <v>6423</v>
          </cell>
        </row>
        <row r="139">
          <cell r="A139" t="str">
            <v>31-5518-A</v>
          </cell>
          <cell r="C139" t="str">
            <v>Aransas Natural</v>
          </cell>
          <cell r="D139" t="str">
            <v>Aransas Nat</v>
          </cell>
          <cell r="E139" t="str">
            <v>Misc. Sales</v>
          </cell>
          <cell r="G139">
            <v>0</v>
          </cell>
          <cell r="I139">
            <v>0</v>
          </cell>
        </row>
        <row r="140">
          <cell r="A140" t="str">
            <v>31-5519-00</v>
          </cell>
          <cell r="C140" t="str">
            <v>Aransas Natural</v>
          </cell>
          <cell r="D140" t="str">
            <v>Aransas Nat</v>
          </cell>
          <cell r="E140" t="str">
            <v>Misc. Sales</v>
          </cell>
          <cell r="G140">
            <v>0</v>
          </cell>
          <cell r="I140">
            <v>0</v>
          </cell>
        </row>
        <row r="141">
          <cell r="A141" t="str">
            <v>31-5520-00</v>
          </cell>
          <cell r="C141" t="str">
            <v>ARANSAS NAT. WEST SALES</v>
          </cell>
          <cell r="D141" t="str">
            <v>Aransas Nat</v>
          </cell>
          <cell r="E141" t="str">
            <v>Misc. Sales</v>
          </cell>
          <cell r="G141">
            <v>379</v>
          </cell>
          <cell r="I141">
            <v>436</v>
          </cell>
        </row>
        <row r="142">
          <cell r="A142" t="str">
            <v>31-5518-00</v>
          </cell>
          <cell r="C142" t="str">
            <v xml:space="preserve">KEBO ROCKPORT #1                         </v>
          </cell>
          <cell r="D142" t="str">
            <v>Hesco Gathering Co.</v>
          </cell>
          <cell r="E142" t="str">
            <v>Plant Inlet</v>
          </cell>
          <cell r="F142" t="str">
            <v>not proc</v>
          </cell>
          <cell r="G142">
            <v>0</v>
          </cell>
          <cell r="I142">
            <v>0</v>
          </cell>
        </row>
        <row r="143">
          <cell r="A143" t="str">
            <v>31-5521-00</v>
          </cell>
          <cell r="C143" t="str">
            <v>TRAVIS BAILEY #A-3 INLET P</v>
          </cell>
          <cell r="D143" t="str">
            <v>Samson</v>
          </cell>
          <cell r="E143" t="str">
            <v>Plant Inlet</v>
          </cell>
          <cell r="F143" t="str">
            <v>processed</v>
          </cell>
          <cell r="G143">
            <v>1</v>
          </cell>
          <cell r="I143">
            <v>1</v>
          </cell>
        </row>
        <row r="144">
          <cell r="A144" t="str">
            <v>31-5522-00</v>
          </cell>
          <cell r="C144" t="str">
            <v>ST. CHARLES BAY P</v>
          </cell>
          <cell r="D144" t="str">
            <v>Conoco</v>
          </cell>
          <cell r="E144" t="str">
            <v>Plant Inlet</v>
          </cell>
          <cell r="F144" t="str">
            <v>not proc</v>
          </cell>
          <cell r="G144">
            <v>14851</v>
          </cell>
          <cell r="I144">
            <v>17110</v>
          </cell>
        </row>
        <row r="145">
          <cell r="A145" t="str">
            <v>31-5523-00</v>
          </cell>
          <cell r="C145" t="str">
            <v>P.-NINE MILE PT. INLET P</v>
          </cell>
          <cell r="D145" t="str">
            <v>Petro-Guard</v>
          </cell>
          <cell r="E145" t="str">
            <v>Plant Inlet</v>
          </cell>
          <cell r="F145" t="str">
            <v>not proc</v>
          </cell>
          <cell r="G145">
            <v>0</v>
          </cell>
          <cell r="I145">
            <v>0</v>
          </cell>
        </row>
        <row r="146">
          <cell r="A146" t="str">
            <v>31-5524-00</v>
          </cell>
          <cell r="C146" t="str">
            <v>Winn Exploration Inlet</v>
          </cell>
          <cell r="E146" t="str">
            <v>Check meter</v>
          </cell>
          <cell r="G146">
            <v>0</v>
          </cell>
          <cell r="I146">
            <v>0</v>
          </cell>
        </row>
        <row r="147">
          <cell r="A147" t="str">
            <v>31-5525-00</v>
          </cell>
          <cell r="C147" t="str">
            <v>K.F.-MCCAMPBELL #1 INLET P</v>
          </cell>
          <cell r="D147" t="str">
            <v>Kaiser-Francis</v>
          </cell>
          <cell r="E147" t="str">
            <v>Plant Inlet</v>
          </cell>
          <cell r="F147" t="str">
            <v>processed</v>
          </cell>
          <cell r="G147">
            <v>3983</v>
          </cell>
          <cell r="I147">
            <v>4602</v>
          </cell>
        </row>
        <row r="148">
          <cell r="A148" t="str">
            <v>31-5526-24</v>
          </cell>
          <cell r="C148" t="str">
            <v>COPANO PIERCE</v>
          </cell>
          <cell r="D148" t="str">
            <v>Copano Energy Services</v>
          </cell>
          <cell r="E148" t="str">
            <v>Plant Inlet</v>
          </cell>
          <cell r="F148" t="str">
            <v>not proc</v>
          </cell>
          <cell r="G148">
            <v>163696</v>
          </cell>
          <cell r="I148">
            <v>187429</v>
          </cell>
        </row>
        <row r="149">
          <cell r="A149" t="str">
            <v>31-5527-00</v>
          </cell>
          <cell r="C149" t="str">
            <v xml:space="preserve">DEVON INLET </v>
          </cell>
          <cell r="D149" t="str">
            <v>Mitchell</v>
          </cell>
          <cell r="E149" t="str">
            <v>Plant Inlet</v>
          </cell>
          <cell r="F149" t="str">
            <v>processed</v>
          </cell>
          <cell r="G149">
            <v>10830</v>
          </cell>
          <cell r="I149">
            <v>13305</v>
          </cell>
        </row>
        <row r="150">
          <cell r="A150" t="str">
            <v>31-5528-00</v>
          </cell>
          <cell r="C150" t="str">
            <v>L-BARTELL PASS INLET P</v>
          </cell>
          <cell r="D150" t="str">
            <v>Lamay</v>
          </cell>
          <cell r="E150" t="str">
            <v>Plant Inlet</v>
          </cell>
          <cell r="F150" t="str">
            <v>processed</v>
          </cell>
          <cell r="G150">
            <v>1379</v>
          </cell>
          <cell r="I150">
            <v>1573</v>
          </cell>
        </row>
        <row r="151">
          <cell r="A151" t="str">
            <v>31-5529-00</v>
          </cell>
          <cell r="C151" t="str">
            <v>STCHARLES/STEADMAN ISL INLET C</v>
          </cell>
          <cell r="E151" t="str">
            <v>Check meter</v>
          </cell>
          <cell r="G151">
            <v>0</v>
          </cell>
          <cell r="I151">
            <v>0</v>
          </cell>
        </row>
        <row r="152">
          <cell r="A152" t="str">
            <v>31-5529-02</v>
          </cell>
          <cell r="C152" t="str">
            <v>STCHARLES/STEADMAN ISL INLET C</v>
          </cell>
          <cell r="E152" t="str">
            <v>Check meter</v>
          </cell>
          <cell r="G152">
            <v>0</v>
          </cell>
          <cell r="I152">
            <v>0</v>
          </cell>
        </row>
        <row r="153">
          <cell r="A153" t="str">
            <v>31-5530-00</v>
          </cell>
          <cell r="C153" t="str">
            <v>ELAND-MCKAMEY INLET P</v>
          </cell>
          <cell r="D153" t="str">
            <v>Eland</v>
          </cell>
          <cell r="E153" t="str">
            <v>Plant Inlet</v>
          </cell>
          <cell r="F153" t="str">
            <v>processed</v>
          </cell>
          <cell r="G153">
            <v>2216</v>
          </cell>
          <cell r="I153">
            <v>2629</v>
          </cell>
        </row>
        <row r="154">
          <cell r="A154" t="str">
            <v>31-5531-00</v>
          </cell>
          <cell r="C154" t="str">
            <v>L-C.C. BAY #1 N.W. CHANNEL 21</v>
          </cell>
          <cell r="D154" t="str">
            <v>Lamar</v>
          </cell>
          <cell r="E154" t="str">
            <v>Plant Inlet</v>
          </cell>
          <cell r="F154" t="str">
            <v>processed</v>
          </cell>
          <cell r="G154">
            <v>0</v>
          </cell>
          <cell r="I154">
            <v>0</v>
          </cell>
        </row>
        <row r="155">
          <cell r="A155" t="str">
            <v>31-5532-24</v>
          </cell>
          <cell r="C155" t="str">
            <v>AMARADA HESS INLET P CHECK</v>
          </cell>
          <cell r="D155" t="str">
            <v>Hunt</v>
          </cell>
          <cell r="E155" t="str">
            <v>Plant Inlet</v>
          </cell>
          <cell r="F155" t="str">
            <v>not proc</v>
          </cell>
          <cell r="G155">
            <v>0</v>
          </cell>
          <cell r="I155">
            <v>0</v>
          </cell>
        </row>
        <row r="156">
          <cell r="A156" t="str">
            <v>31-5533-24</v>
          </cell>
          <cell r="C156" t="str">
            <v>PETRO HUNT 62 INLET P</v>
          </cell>
          <cell r="D156" t="str">
            <v>Petro-Hunt</v>
          </cell>
          <cell r="E156" t="str">
            <v>Plant Inlet</v>
          </cell>
          <cell r="F156" t="str">
            <v>processed</v>
          </cell>
          <cell r="G156">
            <v>11739</v>
          </cell>
          <cell r="I156">
            <v>12783</v>
          </cell>
        </row>
        <row r="157">
          <cell r="A157" t="str">
            <v>31-5534-24</v>
          </cell>
          <cell r="C157" t="str">
            <v>SABCO C.C. BAY 62 INLET P</v>
          </cell>
          <cell r="D157" t="str">
            <v>GLO / Sabco</v>
          </cell>
          <cell r="E157" t="str">
            <v>Plant Inlet</v>
          </cell>
          <cell r="F157" t="str">
            <v>split</v>
          </cell>
          <cell r="G157">
            <v>210303</v>
          </cell>
          <cell r="I157">
            <v>224187</v>
          </cell>
        </row>
        <row r="158">
          <cell r="A158" t="str">
            <v>31-5535-24</v>
          </cell>
          <cell r="C158" t="str">
            <v>MUSTANG ISLAND RECEIPT</v>
          </cell>
          <cell r="D158" t="str">
            <v>GLO / Sabco</v>
          </cell>
          <cell r="E158" t="str">
            <v>Plant Inlet</v>
          </cell>
          <cell r="F158" t="str">
            <v>split</v>
          </cell>
          <cell r="G158">
            <v>141550</v>
          </cell>
          <cell r="I158">
            <v>154993</v>
          </cell>
        </row>
        <row r="159">
          <cell r="A159" t="str">
            <v>31-5536-00</v>
          </cell>
          <cell r="C159" t="str">
            <v>Cities 16 to St. Charles</v>
          </cell>
          <cell r="E159" t="str">
            <v>Check meter</v>
          </cell>
          <cell r="G159">
            <v>0</v>
          </cell>
          <cell r="I159">
            <v>0</v>
          </cell>
        </row>
        <row r="160">
          <cell r="A160" t="str">
            <v>31-5536-24</v>
          </cell>
          <cell r="C160" t="str">
            <v>MCKAMEY #2</v>
          </cell>
          <cell r="D160" t="str">
            <v>EOG</v>
          </cell>
          <cell r="G160">
            <v>7552</v>
          </cell>
          <cell r="I160">
            <v>8730</v>
          </cell>
        </row>
        <row r="161">
          <cell r="A161" t="str">
            <v>31-5537-24</v>
          </cell>
          <cell r="C161" t="str">
            <v>SABCO ST. TR. 49 INLET P</v>
          </cell>
          <cell r="D161" t="str">
            <v>GLO / Sabco</v>
          </cell>
          <cell r="E161" t="str">
            <v>Plant Inlet</v>
          </cell>
          <cell r="F161" t="str">
            <v>split</v>
          </cell>
          <cell r="G161">
            <v>132827</v>
          </cell>
          <cell r="I161">
            <v>144649</v>
          </cell>
        </row>
        <row r="162">
          <cell r="A162" t="str">
            <v>31-5538-24</v>
          </cell>
          <cell r="C162" t="str">
            <v xml:space="preserve">OSPREY INLET </v>
          </cell>
          <cell r="D162" t="str">
            <v>Osprey/GLO</v>
          </cell>
          <cell r="E162" t="str">
            <v>Plant Inlet</v>
          </cell>
          <cell r="F162" t="str">
            <v>split</v>
          </cell>
          <cell r="G162">
            <v>119426</v>
          </cell>
          <cell r="I162">
            <v>130178</v>
          </cell>
        </row>
        <row r="163">
          <cell r="A163" t="str">
            <v>31-5539-24</v>
          </cell>
          <cell r="C163" t="str">
            <v>GENEVA ST. TR. 2-W #1 INLET P</v>
          </cell>
          <cell r="D163" t="str">
            <v>Lamay</v>
          </cell>
          <cell r="E163" t="str">
            <v>Plant Inlet</v>
          </cell>
          <cell r="F163" t="str">
            <v>processed</v>
          </cell>
          <cell r="G163">
            <v>9350</v>
          </cell>
          <cell r="I163">
            <v>10143</v>
          </cell>
        </row>
        <row r="164">
          <cell r="A164" t="str">
            <v>31-5540-24</v>
          </cell>
          <cell r="C164" t="str">
            <v>Elick #1</v>
          </cell>
          <cell r="D164" t="str">
            <v>Lamay</v>
          </cell>
          <cell r="E164" t="str">
            <v>Plant Inlet</v>
          </cell>
          <cell r="F164" t="str">
            <v>processed</v>
          </cell>
          <cell r="G164">
            <v>6760</v>
          </cell>
          <cell r="I164">
            <v>7971</v>
          </cell>
        </row>
        <row r="165">
          <cell r="A165" t="str">
            <v>31-5542-00</v>
          </cell>
          <cell r="C165" t="str">
            <v>Chaparral #436 Gas Lift</v>
          </cell>
          <cell r="G165">
            <v>587</v>
          </cell>
          <cell r="I165">
            <v>632</v>
          </cell>
        </row>
        <row r="166">
          <cell r="A166" t="str">
            <v>31-5543-00</v>
          </cell>
          <cell r="C166" t="str">
            <v>CHAPARRAL #436</v>
          </cell>
          <cell r="D166" t="str">
            <v>Cokinos</v>
          </cell>
          <cell r="E166" t="str">
            <v>Plant Inlet</v>
          </cell>
          <cell r="F166" t="str">
            <v>processed</v>
          </cell>
          <cell r="G166">
            <v>513</v>
          </cell>
          <cell r="I166">
            <v>573</v>
          </cell>
        </row>
        <row r="167">
          <cell r="A167" t="str">
            <v>31-5544-24</v>
          </cell>
          <cell r="C167" t="str">
            <v>SW ENERGY SUSSER #1 INLET P</v>
          </cell>
          <cell r="D167" t="str">
            <v>Cokinos</v>
          </cell>
          <cell r="E167" t="str">
            <v>Plant Inlet</v>
          </cell>
          <cell r="F167" t="str">
            <v>processed</v>
          </cell>
          <cell r="G167">
            <v>29079</v>
          </cell>
          <cell r="I167">
            <v>30677</v>
          </cell>
        </row>
        <row r="168">
          <cell r="A168" t="str">
            <v>31-5545-24</v>
          </cell>
          <cell r="C168" t="str">
            <v>SW ENERGY ST TR 433 #1</v>
          </cell>
          <cell r="D168" t="str">
            <v>Cokinos</v>
          </cell>
          <cell r="E168" t="str">
            <v>Plant Inlet</v>
          </cell>
          <cell r="F168" t="str">
            <v>processed</v>
          </cell>
          <cell r="G168">
            <v>39330</v>
          </cell>
          <cell r="I168">
            <v>42436</v>
          </cell>
        </row>
        <row r="169">
          <cell r="A169" t="str">
            <v>31-5546-24</v>
          </cell>
          <cell r="C169" t="str">
            <v>McKamey B-1</v>
          </cell>
          <cell r="D169" t="str">
            <v>EOG</v>
          </cell>
          <cell r="E169" t="str">
            <v>Plant Inlet</v>
          </cell>
          <cell r="F169" t="str">
            <v>processed</v>
          </cell>
          <cell r="G169">
            <v>0</v>
          </cell>
          <cell r="I169">
            <v>0</v>
          </cell>
        </row>
        <row r="170">
          <cell r="A170" t="str">
            <v>31-5560-00</v>
          </cell>
          <cell r="C170" t="str">
            <v>DEVON INLET C/VIRGINIA</v>
          </cell>
          <cell r="D170" t="str">
            <v>Devon Energy</v>
          </cell>
          <cell r="E170" t="str">
            <v>Plant Inlet</v>
          </cell>
          <cell r="F170" t="str">
            <v>processed</v>
          </cell>
          <cell r="G170">
            <v>6841</v>
          </cell>
          <cell r="I170">
            <v>8331</v>
          </cell>
        </row>
        <row r="171">
          <cell r="A171" t="str">
            <v>31-5561-01</v>
          </cell>
          <cell r="C171" t="str">
            <v>MUSTANG ISL @ PORT ARANSAS</v>
          </cell>
          <cell r="D171" t="str">
            <v>Cleco</v>
          </cell>
          <cell r="E171" t="str">
            <v>Misc. Sales</v>
          </cell>
          <cell r="G171">
            <v>4479</v>
          </cell>
          <cell r="I171">
            <v>4809</v>
          </cell>
        </row>
        <row r="172">
          <cell r="A172" t="str">
            <v>31-5561-02</v>
          </cell>
          <cell r="C172" t="str">
            <v>DUKE SALES @ MUSTANG ISL / CC</v>
          </cell>
          <cell r="D172" t="str">
            <v>NET</v>
          </cell>
          <cell r="E172" t="str">
            <v>Misc. Sales</v>
          </cell>
          <cell r="G172">
            <v>2173</v>
          </cell>
          <cell r="I172">
            <v>2364</v>
          </cell>
        </row>
        <row r="173">
          <cell r="A173" t="str">
            <v>31-5562-00</v>
          </cell>
          <cell r="C173" t="str">
            <v>GREGORY PLANT SHRINKAGE (FRANCES)</v>
          </cell>
          <cell r="G173">
            <v>80001</v>
          </cell>
          <cell r="I173">
            <v>224624</v>
          </cell>
        </row>
        <row r="174">
          <cell r="A174" t="str">
            <v>31-5563-24</v>
          </cell>
          <cell r="C174" t="str">
            <v>GREGORY PLANT SHRINKAGE (FRANCES)</v>
          </cell>
          <cell r="G174">
            <v>258159</v>
          </cell>
          <cell r="I174">
            <v>274103</v>
          </cell>
        </row>
        <row r="175">
          <cell r="A175" t="str">
            <v>31-5570-00</v>
          </cell>
          <cell r="C175" t="str">
            <v>SABCO FLASH GAS</v>
          </cell>
          <cell r="D175" t="str">
            <v>GLO / Sabco</v>
          </cell>
          <cell r="E175" t="str">
            <v>Plant Inlet</v>
          </cell>
          <cell r="F175" t="str">
            <v>split</v>
          </cell>
          <cell r="G175">
            <v>0</v>
          </cell>
          <cell r="I175">
            <v>0</v>
          </cell>
        </row>
        <row r="176">
          <cell r="A176" t="str">
            <v>31-5571-00</v>
          </cell>
          <cell r="C176" t="str">
            <v>MARYLAND TRUST #1</v>
          </cell>
          <cell r="D176" t="str">
            <v>Kaler Energy</v>
          </cell>
          <cell r="E176" t="str">
            <v>Plant Inlet</v>
          </cell>
          <cell r="G176">
            <v>0</v>
          </cell>
          <cell r="I176">
            <v>0</v>
          </cell>
        </row>
        <row r="177">
          <cell r="A177" t="str">
            <v>31-5571-24</v>
          </cell>
          <cell r="C177" t="str">
            <v>MARYLAND TRUST #1</v>
          </cell>
          <cell r="D177" t="str">
            <v>Kaler Energy</v>
          </cell>
          <cell r="E177" t="str">
            <v>Plant Inlet</v>
          </cell>
          <cell r="G177">
            <v>2312</v>
          </cell>
          <cell r="I177">
            <v>2893</v>
          </cell>
        </row>
        <row r="178">
          <cell r="A178" t="str">
            <v>31-5572-00</v>
          </cell>
          <cell r="C178" t="str">
            <v>CABOT ST. TR. 277</v>
          </cell>
          <cell r="D178" t="str">
            <v>Cabot Oil &amp; Gas</v>
          </cell>
          <cell r="E178" t="str">
            <v>Plant Inlet</v>
          </cell>
          <cell r="G178">
            <v>0</v>
          </cell>
          <cell r="I178">
            <v>0</v>
          </cell>
        </row>
        <row r="179">
          <cell r="A179" t="str">
            <v>31-5572-24</v>
          </cell>
          <cell r="C179" t="str">
            <v>CABOT ST. TR. 277</v>
          </cell>
          <cell r="D179" t="str">
            <v>Cabot Oil &amp; Gas</v>
          </cell>
          <cell r="E179" t="str">
            <v>Plant Inlet</v>
          </cell>
          <cell r="G179">
            <v>0</v>
          </cell>
          <cell r="I179">
            <v>0</v>
          </cell>
        </row>
        <row r="180">
          <cell r="A180" t="str">
            <v>31-5573-24</v>
          </cell>
          <cell r="C180" t="str">
            <v>STATE TRACT D-1</v>
          </cell>
          <cell r="D180" t="str">
            <v>EOG</v>
          </cell>
          <cell r="F180" t="str">
            <v>processed</v>
          </cell>
          <cell r="G180">
            <v>13601</v>
          </cell>
          <cell r="I180">
            <v>15327</v>
          </cell>
        </row>
        <row r="181">
          <cell r="A181" t="str">
            <v>31-CO2-EXTRACT</v>
          </cell>
          <cell r="C181" t="str">
            <v>Gregory CO2 Extract</v>
          </cell>
          <cell r="F181" t="str">
            <v>processed</v>
          </cell>
          <cell r="G181">
            <v>992</v>
          </cell>
          <cell r="I181">
            <v>0</v>
          </cell>
        </row>
        <row r="182">
          <cell r="A182" t="str">
            <v>31-L&amp;U_GAS</v>
          </cell>
          <cell r="C182" t="str">
            <v>Gregory Gas Lost</v>
          </cell>
          <cell r="F182" t="str">
            <v>processed</v>
          </cell>
          <cell r="G182">
            <v>45360</v>
          </cell>
          <cell r="I182">
            <v>52212</v>
          </cell>
        </row>
        <row r="183">
          <cell r="G183">
            <v>7743103</v>
          </cell>
          <cell r="I183">
            <v>8709560</v>
          </cell>
        </row>
        <row r="185">
          <cell r="A185" t="str">
            <v xml:space="preserve">ONYX </v>
          </cell>
        </row>
        <row r="186">
          <cell r="A186" t="str">
            <v>32-1003-00</v>
          </cell>
          <cell r="C186" t="str">
            <v>ONYX SALES P</v>
          </cell>
          <cell r="E186" t="str">
            <v>Sales</v>
          </cell>
          <cell r="G186">
            <v>0</v>
          </cell>
          <cell r="I186">
            <v>0</v>
          </cell>
        </row>
        <row r="187">
          <cell r="A187" t="str">
            <v>32-1004-00</v>
          </cell>
          <cell r="C187" t="str">
            <v>J. R. KIRK</v>
          </cell>
          <cell r="E187" t="str">
            <v>Purchase</v>
          </cell>
          <cell r="G187">
            <v>0</v>
          </cell>
          <cell r="I187">
            <v>0</v>
          </cell>
        </row>
        <row r="188">
          <cell r="A188" t="str">
            <v>32-1009-00</v>
          </cell>
          <cell r="C188" t="str">
            <v>C. SMITH H. SCHMIDT INLET P</v>
          </cell>
          <cell r="D188" t="str">
            <v>Louis Dreyfus</v>
          </cell>
          <cell r="E188" t="str">
            <v>Purchase</v>
          </cell>
          <cell r="G188">
            <v>5212</v>
          </cell>
          <cell r="I188">
            <v>5922</v>
          </cell>
        </row>
        <row r="189">
          <cell r="A189" t="str">
            <v>32-1010-00</v>
          </cell>
          <cell r="C189" t="str">
            <v>Wolter #1</v>
          </cell>
          <cell r="D189" t="str">
            <v>Louis Dreyfus</v>
          </cell>
          <cell r="E189" t="str">
            <v>Purchase</v>
          </cell>
          <cell r="G189">
            <v>1629</v>
          </cell>
          <cell r="I189">
            <v>1802</v>
          </cell>
        </row>
        <row r="190">
          <cell r="A190" t="str">
            <v>32-1018-00</v>
          </cell>
          <cell r="C190" t="str">
            <v>WHITE POINT DEV. SALES P</v>
          </cell>
          <cell r="D190" t="str">
            <v>MPG /  ABC Nitrogen</v>
          </cell>
          <cell r="E190" t="str">
            <v>Purchase</v>
          </cell>
          <cell r="G190">
            <v>0</v>
          </cell>
          <cell r="I190">
            <v>0</v>
          </cell>
        </row>
        <row r="191">
          <cell r="A191" t="str">
            <v>32-1019-00</v>
          </cell>
          <cell r="C191" t="str">
            <v>WHITE POINT DEV. SALES C</v>
          </cell>
          <cell r="E191" t="str">
            <v>Check</v>
          </cell>
          <cell r="G191">
            <v>0</v>
          </cell>
          <cell r="I191">
            <v>0</v>
          </cell>
        </row>
        <row r="192">
          <cell r="A192" t="str">
            <v>32-1052-00</v>
          </cell>
          <cell r="C192" t="str">
            <v>KIRK #3-A LP INLET P</v>
          </cell>
          <cell r="D192" t="str">
            <v>San Patricio Corp.</v>
          </cell>
          <cell r="E192" t="str">
            <v>Purchase</v>
          </cell>
          <cell r="G192">
            <v>2049</v>
          </cell>
          <cell r="I192">
            <v>2527</v>
          </cell>
        </row>
        <row r="193">
          <cell r="A193" t="str">
            <v>32-1078-00</v>
          </cell>
          <cell r="C193" t="str">
            <v>TAFT SYNDICATED LP INLET P</v>
          </cell>
          <cell r="E193" t="str">
            <v>Purchase</v>
          </cell>
          <cell r="G193">
            <v>0</v>
          </cell>
          <cell r="I193">
            <v>0</v>
          </cell>
        </row>
        <row r="194">
          <cell r="A194" t="str">
            <v>32-1136-00</v>
          </cell>
          <cell r="C194" t="str">
            <v>NUECES BAY FACILITY INLET</v>
          </cell>
          <cell r="D194" t="str">
            <v>Lamar</v>
          </cell>
          <cell r="E194" t="str">
            <v>Purchase</v>
          </cell>
          <cell r="G194">
            <v>4341</v>
          </cell>
          <cell r="I194">
            <v>4403</v>
          </cell>
        </row>
        <row r="195">
          <cell r="A195" t="str">
            <v>32-1137-24</v>
          </cell>
          <cell r="C195" t="str">
            <v>ENERFIN FIELD SERVICES LLC</v>
          </cell>
          <cell r="G195">
            <v>0</v>
          </cell>
          <cell r="I195">
            <v>0</v>
          </cell>
        </row>
        <row r="196">
          <cell r="A196" t="str">
            <v>32-1144-00</v>
          </cell>
          <cell r="C196" t="str">
            <v>HOSKINSON A-1 &amp; A-2 INLET P</v>
          </cell>
          <cell r="D196" t="str">
            <v>Hallwood</v>
          </cell>
          <cell r="E196" t="str">
            <v>Purchase</v>
          </cell>
          <cell r="G196">
            <v>2417</v>
          </cell>
          <cell r="I196">
            <v>2846</v>
          </cell>
        </row>
        <row r="197">
          <cell r="A197" t="str">
            <v>32-1151-00</v>
          </cell>
          <cell r="C197" t="str">
            <v>L SMITH INLET P</v>
          </cell>
          <cell r="D197" t="str">
            <v>Hallwood</v>
          </cell>
          <cell r="E197" t="str">
            <v>Purchase</v>
          </cell>
          <cell r="G197">
            <v>0</v>
          </cell>
          <cell r="I197">
            <v>0</v>
          </cell>
        </row>
        <row r="198">
          <cell r="A198" t="str">
            <v>32-1235-00</v>
          </cell>
          <cell r="C198" t="str">
            <v>NORTH MIDWAY L.P INLET C</v>
          </cell>
          <cell r="E198" t="str">
            <v>Check</v>
          </cell>
          <cell r="G198">
            <v>0</v>
          </cell>
          <cell r="I198">
            <v>0</v>
          </cell>
        </row>
        <row r="199">
          <cell r="A199" t="str">
            <v>32-1336-00</v>
          </cell>
          <cell r="C199" t="str">
            <v>KIRK G/U #2 INLET P</v>
          </cell>
          <cell r="D199" t="str">
            <v>San Patricio Corp.</v>
          </cell>
          <cell r="E199" t="str">
            <v>Purchase</v>
          </cell>
          <cell r="G199">
            <v>0</v>
          </cell>
          <cell r="I199">
            <v>0</v>
          </cell>
        </row>
        <row r="200">
          <cell r="A200" t="str">
            <v>32-1351-24</v>
          </cell>
          <cell r="C200" t="str">
            <v>2004 SYSTEM INLET C</v>
          </cell>
          <cell r="E200" t="str">
            <v>Check</v>
          </cell>
          <cell r="G200">
            <v>8546</v>
          </cell>
          <cell r="I200">
            <v>9578</v>
          </cell>
        </row>
        <row r="201">
          <cell r="A201" t="str">
            <v>32-1359-00</v>
          </cell>
          <cell r="C201" t="str">
            <v>BALDWIN #6 INLET P</v>
          </cell>
          <cell r="D201" t="str">
            <v>Wagner Oil</v>
          </cell>
          <cell r="E201" t="str">
            <v>Purchase</v>
          </cell>
          <cell r="G201">
            <v>0</v>
          </cell>
          <cell r="I201">
            <v>0</v>
          </cell>
        </row>
        <row r="202">
          <cell r="A202" t="str">
            <v>32-1359-24</v>
          </cell>
          <cell r="C202" t="str">
            <v>BALDWIN #6 INLET P</v>
          </cell>
          <cell r="D202" t="str">
            <v>Wagner Oil</v>
          </cell>
          <cell r="E202" t="str">
            <v>Purchase</v>
          </cell>
          <cell r="G202">
            <v>250</v>
          </cell>
          <cell r="I202">
            <v>258</v>
          </cell>
        </row>
        <row r="203">
          <cell r="A203" t="str">
            <v>32-1360-00</v>
          </cell>
          <cell r="C203" t="str">
            <v>SALE TO SOUTH TX @ ONYX</v>
          </cell>
          <cell r="D203" t="str">
            <v>South Central Oil &amp; Gas</v>
          </cell>
          <cell r="E203" t="str">
            <v>Sales</v>
          </cell>
          <cell r="G203">
            <v>387</v>
          </cell>
          <cell r="I203">
            <v>437</v>
          </cell>
        </row>
        <row r="204">
          <cell r="A204" t="str">
            <v>32-1369-00</v>
          </cell>
          <cell r="C204" t="str">
            <v>NORTH MIDWAY HP INLET C</v>
          </cell>
          <cell r="E204" t="str">
            <v>Check</v>
          </cell>
          <cell r="G204">
            <v>0</v>
          </cell>
          <cell r="I204">
            <v>0</v>
          </cell>
        </row>
        <row r="205">
          <cell r="A205" t="str">
            <v>32-1369-24</v>
          </cell>
          <cell r="C205" t="str">
            <v>NORTH MIDWAY HP INLET C</v>
          </cell>
          <cell r="E205" t="str">
            <v>Check</v>
          </cell>
          <cell r="G205">
            <v>9584</v>
          </cell>
          <cell r="I205">
            <v>10786</v>
          </cell>
        </row>
        <row r="206">
          <cell r="A206" t="str">
            <v>32-1377-00</v>
          </cell>
          <cell r="C206" t="str">
            <v>JONES G #1 INLET P</v>
          </cell>
          <cell r="D206" t="str">
            <v>Hallwood</v>
          </cell>
          <cell r="E206" t="str">
            <v>Purchase</v>
          </cell>
          <cell r="G206">
            <v>1068</v>
          </cell>
          <cell r="I206">
            <v>1185</v>
          </cell>
        </row>
        <row r="207">
          <cell r="A207" t="str">
            <v>32-1409-00</v>
          </cell>
          <cell r="C207" t="str">
            <v>SPEER FEE HP INLET P</v>
          </cell>
          <cell r="D207" t="str">
            <v>Shoreline</v>
          </cell>
          <cell r="E207" t="str">
            <v>Purchase</v>
          </cell>
          <cell r="G207">
            <v>0</v>
          </cell>
          <cell r="I207">
            <v>0</v>
          </cell>
        </row>
        <row r="208">
          <cell r="A208" t="str">
            <v>32-1410-00</v>
          </cell>
          <cell r="C208" t="str">
            <v>WHITE POINT OIL GAS #1</v>
          </cell>
          <cell r="D208" t="str">
            <v>Shoreline</v>
          </cell>
          <cell r="E208" t="str">
            <v>Purchase</v>
          </cell>
          <cell r="G208">
            <v>0</v>
          </cell>
          <cell r="I208">
            <v>0</v>
          </cell>
        </row>
        <row r="209">
          <cell r="A209" t="str">
            <v>32-1419-00</v>
          </cell>
          <cell r="C209" t="str">
            <v>HUNTER #8 INLET P</v>
          </cell>
          <cell r="D209" t="str">
            <v>Anderson Oil</v>
          </cell>
          <cell r="E209" t="str">
            <v>Purchase</v>
          </cell>
          <cell r="G209">
            <v>0</v>
          </cell>
          <cell r="I209">
            <v>0</v>
          </cell>
        </row>
        <row r="210">
          <cell r="A210" t="str">
            <v>32-1421-00</v>
          </cell>
          <cell r="C210" t="str">
            <v>LAMAR ST TR 683 INLET P</v>
          </cell>
          <cell r="D210" t="str">
            <v>Lamar</v>
          </cell>
          <cell r="E210" t="str">
            <v>Purchase</v>
          </cell>
          <cell r="G210">
            <v>0</v>
          </cell>
          <cell r="I210">
            <v>0</v>
          </cell>
        </row>
        <row r="211">
          <cell r="A211" t="str">
            <v>32-1422-24</v>
          </cell>
          <cell r="C211" t="str">
            <v>Whitepoint Development</v>
          </cell>
          <cell r="D211" t="str">
            <v>Bluehouse</v>
          </cell>
          <cell r="E211" t="str">
            <v>Purchase</v>
          </cell>
          <cell r="G211">
            <v>0</v>
          </cell>
          <cell r="I211">
            <v>0</v>
          </cell>
        </row>
        <row r="212">
          <cell r="A212" t="str">
            <v>32-1425-24</v>
          </cell>
          <cell r="C212" t="str">
            <v>Jones "H"</v>
          </cell>
          <cell r="D212" t="str">
            <v>Bluehouse</v>
          </cell>
          <cell r="E212" t="str">
            <v>Purchase</v>
          </cell>
          <cell r="G212">
            <v>45</v>
          </cell>
          <cell r="I212">
            <v>53</v>
          </cell>
        </row>
        <row r="213">
          <cell r="A213" t="str">
            <v>32-1426-24</v>
          </cell>
          <cell r="C213" t="str">
            <v>KIRK A-4 FV</v>
          </cell>
          <cell r="D213" t="str">
            <v>EOG</v>
          </cell>
          <cell r="E213" t="str">
            <v>Purchase</v>
          </cell>
          <cell r="G213">
            <v>0</v>
          </cell>
          <cell r="I213">
            <v>0</v>
          </cell>
        </row>
        <row r="214">
          <cell r="A214" t="str">
            <v>32-1450-00</v>
          </cell>
          <cell r="C214" t="str">
            <v>MOORE E INLET P</v>
          </cell>
          <cell r="D214" t="str">
            <v>Chesnut</v>
          </cell>
          <cell r="E214" t="str">
            <v>Purchase</v>
          </cell>
          <cell r="G214">
            <v>0</v>
          </cell>
          <cell r="I214">
            <v>0</v>
          </cell>
        </row>
        <row r="215">
          <cell r="A215" t="str">
            <v>32-1451-00</v>
          </cell>
          <cell r="C215" t="str">
            <v>Mortimer - Flinn</v>
          </cell>
          <cell r="E215" t="str">
            <v>Purchase</v>
          </cell>
          <cell r="G215">
            <v>0</v>
          </cell>
          <cell r="I215">
            <v>0</v>
          </cell>
        </row>
        <row r="216">
          <cell r="A216" t="str">
            <v>32-1469-00</v>
          </cell>
          <cell r="C216" t="str">
            <v>CHESNUT C. P. INLET P</v>
          </cell>
          <cell r="D216" t="str">
            <v>Chesnut</v>
          </cell>
          <cell r="E216" t="str">
            <v>Purchase</v>
          </cell>
          <cell r="F216" t="str">
            <v>Dehy</v>
          </cell>
          <cell r="G216">
            <v>0</v>
          </cell>
          <cell r="I216">
            <v>0</v>
          </cell>
        </row>
        <row r="217">
          <cell r="A217" t="str">
            <v>32-1531-00</v>
          </cell>
          <cell r="C217" t="str">
            <v>COMSTOCK ST 688 #23</v>
          </cell>
          <cell r="D217" t="str">
            <v>Comstock</v>
          </cell>
          <cell r="E217" t="str">
            <v>Purchase</v>
          </cell>
          <cell r="G217">
            <v>0</v>
          </cell>
          <cell r="I217">
            <v>0</v>
          </cell>
        </row>
        <row r="218">
          <cell r="A218" t="str">
            <v>32-1532-00</v>
          </cell>
          <cell r="C218" t="str">
            <v>975 #4 INLET P</v>
          </cell>
          <cell r="D218" t="str">
            <v>Comstock</v>
          </cell>
          <cell r="E218" t="str">
            <v>Purchase</v>
          </cell>
          <cell r="G218">
            <v>0</v>
          </cell>
          <cell r="I218">
            <v>0</v>
          </cell>
        </row>
        <row r="219">
          <cell r="A219" t="str">
            <v>32-1533-00</v>
          </cell>
          <cell r="C219" t="str">
            <v>HESCO - WHITE POINT</v>
          </cell>
          <cell r="D219" t="str">
            <v>Hesco/Modern Exp.</v>
          </cell>
          <cell r="E219" t="str">
            <v>Purchase</v>
          </cell>
          <cell r="G219">
            <v>0</v>
          </cell>
          <cell r="I219">
            <v>0</v>
          </cell>
        </row>
        <row r="220">
          <cell r="A220" t="str">
            <v>32-1559-24</v>
          </cell>
          <cell r="C220" t="str">
            <v>PLANT FUEL SALES P</v>
          </cell>
          <cell r="E220" t="str">
            <v>Comp. Fuel</v>
          </cell>
          <cell r="G220">
            <v>3366</v>
          </cell>
          <cell r="I220">
            <v>3708</v>
          </cell>
        </row>
        <row r="221">
          <cell r="A221" t="str">
            <v>32-1779-00</v>
          </cell>
          <cell r="C221" t="str">
            <v>RESIDUE MAKE-UP INLET P</v>
          </cell>
          <cell r="E221" t="str">
            <v>Sales</v>
          </cell>
          <cell r="G221">
            <v>0</v>
          </cell>
          <cell r="I221">
            <v>0</v>
          </cell>
        </row>
        <row r="222">
          <cell r="A222" t="str">
            <v>32-1795-00</v>
          </cell>
          <cell r="C222" t="str">
            <v>WOMACK COUNTISS INLET P</v>
          </cell>
          <cell r="D222" t="str">
            <v>Hunter &amp; Hedrick</v>
          </cell>
          <cell r="E222" t="str">
            <v>Purchase</v>
          </cell>
          <cell r="G222">
            <v>0</v>
          </cell>
          <cell r="I222">
            <v>0</v>
          </cell>
        </row>
        <row r="223">
          <cell r="A223" t="str">
            <v>32-1848-24</v>
          </cell>
          <cell r="C223" t="str">
            <v>B P AMERICA FLASH GAS</v>
          </cell>
          <cell r="D223" t="str">
            <v>Hunter &amp; Hedrick</v>
          </cell>
          <cell r="E223" t="str">
            <v>Purchase</v>
          </cell>
          <cell r="G223">
            <v>0</v>
          </cell>
          <cell r="I223">
            <v>0</v>
          </cell>
        </row>
        <row r="224">
          <cell r="A224" t="str">
            <v>32-1849-00</v>
          </cell>
          <cell r="C224" t="str">
            <v>707 #14 INLET C</v>
          </cell>
          <cell r="D224" t="str">
            <v>Comstock</v>
          </cell>
          <cell r="E224" t="str">
            <v>Purchase</v>
          </cell>
          <cell r="G224">
            <v>0</v>
          </cell>
          <cell r="I224">
            <v>0</v>
          </cell>
        </row>
        <row r="225">
          <cell r="A225" t="str">
            <v>32-1886-00</v>
          </cell>
          <cell r="C225" t="str">
            <v>ABRAXAS INLET P</v>
          </cell>
          <cell r="D225" t="str">
            <v>Abraxas</v>
          </cell>
          <cell r="E225" t="str">
            <v>Purchase</v>
          </cell>
          <cell r="G225">
            <v>290</v>
          </cell>
          <cell r="I225">
            <v>336</v>
          </cell>
        </row>
        <row r="226">
          <cell r="A226" t="str">
            <v>32-1887-01</v>
          </cell>
          <cell r="C226" t="str">
            <v>ENBRIDGE - SHIP CHANNEL/CHECK</v>
          </cell>
          <cell r="D226" t="str">
            <v>Regency</v>
          </cell>
          <cell r="E226" t="str">
            <v>Purchase</v>
          </cell>
          <cell r="G226">
            <v>0</v>
          </cell>
          <cell r="I226">
            <v>0</v>
          </cell>
        </row>
        <row r="227">
          <cell r="A227" t="str">
            <v>32-1887-24</v>
          </cell>
          <cell r="C227" t="str">
            <v>ENBRIDGE - SHIP CHANNEL</v>
          </cell>
          <cell r="D227" t="str">
            <v>Regency</v>
          </cell>
          <cell r="E227" t="str">
            <v>Purchase</v>
          </cell>
          <cell r="G227">
            <v>0</v>
          </cell>
          <cell r="I227">
            <v>0</v>
          </cell>
        </row>
        <row r="228">
          <cell r="A228" t="str">
            <v>32-1888-24</v>
          </cell>
          <cell r="C228" t="str">
            <v>ST. TRACT D-1 VRU</v>
          </cell>
          <cell r="D228" t="str">
            <v>EOG</v>
          </cell>
          <cell r="E228" t="str">
            <v>Purchase</v>
          </cell>
          <cell r="G228">
            <v>1990</v>
          </cell>
          <cell r="I228">
            <v>2441</v>
          </cell>
        </row>
        <row r="229">
          <cell r="A229" t="str">
            <v>32-1889-00</v>
          </cell>
          <cell r="C229" t="str">
            <v>BLANCA WOODSON #1</v>
          </cell>
          <cell r="D229" t="str">
            <v>Slawson Exploration Co.</v>
          </cell>
          <cell r="E229" t="str">
            <v>Purchase</v>
          </cell>
          <cell r="G229">
            <v>0</v>
          </cell>
          <cell r="I229">
            <v>0</v>
          </cell>
        </row>
        <row r="230">
          <cell r="A230" t="str">
            <v>32-1890-24</v>
          </cell>
          <cell r="C230" t="str">
            <v>HEDRICK #1</v>
          </cell>
          <cell r="E230" t="str">
            <v>Purchase</v>
          </cell>
          <cell r="G230">
            <v>0</v>
          </cell>
          <cell r="I230">
            <v>0</v>
          </cell>
        </row>
        <row r="231">
          <cell r="A231" t="str">
            <v>32-1969-00</v>
          </cell>
          <cell r="C231" t="str">
            <v>L C DONEY #1 INLET P</v>
          </cell>
          <cell r="D231" t="str">
            <v>Howard Exploration</v>
          </cell>
          <cell r="E231" t="str">
            <v>Purchase</v>
          </cell>
          <cell r="F231" t="str">
            <v>Dehy/Min</v>
          </cell>
          <cell r="G231">
            <v>0</v>
          </cell>
          <cell r="I231">
            <v>0</v>
          </cell>
        </row>
        <row r="232">
          <cell r="A232" t="str">
            <v>32-L&amp;U-GAS</v>
          </cell>
          <cell r="C232" t="str">
            <v>ONYX - Lost and Unaccounted Gas</v>
          </cell>
          <cell r="D232" t="str">
            <v>Howard Exploration</v>
          </cell>
          <cell r="E232" t="str">
            <v>Purchase</v>
          </cell>
          <cell r="F232" t="str">
            <v>Dehy/Min</v>
          </cell>
          <cell r="G232">
            <v>0</v>
          </cell>
          <cell r="I232">
            <v>0</v>
          </cell>
        </row>
        <row r="233">
          <cell r="A233" t="str">
            <v>32-CONDENSATE</v>
          </cell>
          <cell r="B233" t="str">
            <v>ONYX - CONDENSATE 33 BARRELS</v>
          </cell>
          <cell r="G233">
            <v>13</v>
          </cell>
          <cell r="I233">
            <v>55</v>
          </cell>
        </row>
        <row r="234">
          <cell r="A234" t="str">
            <v>32-PRODUCT</v>
          </cell>
          <cell r="B234" t="str">
            <v>ONYX - PRODUCT 45 barrels</v>
          </cell>
          <cell r="G234">
            <v>32</v>
          </cell>
          <cell r="I234">
            <v>139</v>
          </cell>
        </row>
        <row r="235">
          <cell r="G235">
            <v>41219</v>
          </cell>
          <cell r="I235">
            <v>46476</v>
          </cell>
        </row>
        <row r="237">
          <cell r="C237" t="str">
            <v>Total Linked from Measurement File</v>
          </cell>
          <cell r="G237">
            <v>7784322</v>
          </cell>
          <cell r="I237">
            <v>8756036</v>
          </cell>
        </row>
        <row r="238">
          <cell r="C238" t="str">
            <v>Less: KM Meter Input Manually</v>
          </cell>
          <cell r="G238">
            <v>0</v>
          </cell>
          <cell r="I238">
            <v>0</v>
          </cell>
        </row>
        <row r="239">
          <cell r="C239" t="str">
            <v>Less: HPL Meter Input Manually</v>
          </cell>
          <cell r="G239">
            <v>0</v>
          </cell>
          <cell r="I239">
            <v>0</v>
          </cell>
        </row>
        <row r="240">
          <cell r="G240">
            <v>7784322</v>
          </cell>
          <cell r="I240">
            <v>8756036</v>
          </cell>
        </row>
        <row r="242">
          <cell r="A242" t="str">
            <v>GMTotal</v>
          </cell>
          <cell r="C242" t="str">
            <v>Total from Measurement File</v>
          </cell>
          <cell r="G242">
            <v>7784322</v>
          </cell>
          <cell r="I242">
            <v>8756036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8">
          <cell r="A8" t="str">
            <v>32-1009-00</v>
          </cell>
          <cell r="B8" t="str">
            <v>No</v>
          </cell>
          <cell r="C8" t="str">
            <v>C. SMITH H. SCHMIDT INLET P</v>
          </cell>
          <cell r="D8" t="str">
            <v>XTO Energy Inc</v>
          </cell>
          <cell r="E8" t="str">
            <v>Purchase</v>
          </cell>
          <cell r="G8">
            <v>5212</v>
          </cell>
          <cell r="I8">
            <v>5922</v>
          </cell>
          <cell r="J8">
            <v>4161.2785236638847</v>
          </cell>
          <cell r="K8">
            <v>4716.5481100445513</v>
          </cell>
        </row>
        <row r="9">
          <cell r="A9" t="str">
            <v>32-1010-00</v>
          </cell>
          <cell r="B9" t="str">
            <v>Yes</v>
          </cell>
          <cell r="C9" t="str">
            <v>WOLTER #1</v>
          </cell>
          <cell r="D9" t="str">
            <v>Gulf Coast Energy</v>
          </cell>
          <cell r="E9" t="str">
            <v>Purchase</v>
          </cell>
          <cell r="G9">
            <v>1629</v>
          </cell>
          <cell r="I9">
            <v>1802</v>
          </cell>
          <cell r="J9">
            <v>1300.5991394951016</v>
          </cell>
          <cell r="K9">
            <v>1435.1941395306112</v>
          </cell>
        </row>
        <row r="10">
          <cell r="A10" t="str">
            <v>32-1052-00</v>
          </cell>
          <cell r="B10" t="str">
            <v>No</v>
          </cell>
          <cell r="C10" t="str">
            <v>KIRK #3-A LP INLET P</v>
          </cell>
          <cell r="D10" t="str">
            <v>High Island Oil Corp</v>
          </cell>
          <cell r="E10" t="str">
            <v>Purchase</v>
          </cell>
          <cell r="G10">
            <v>2049</v>
          </cell>
          <cell r="I10">
            <v>2527</v>
          </cell>
          <cell r="J10">
            <v>1635.9285677258824</v>
          </cell>
          <cell r="K10">
            <v>2012.6168649244476</v>
          </cell>
        </row>
        <row r="11">
          <cell r="A11" t="str">
            <v>32-1136-00</v>
          </cell>
          <cell r="B11" t="str">
            <v>Yes</v>
          </cell>
          <cell r="C11" t="str">
            <v>NUECES BAY FACILITY INLET</v>
          </cell>
          <cell r="D11" t="str">
            <v>Lamar Oil &amp; Gas Inc.</v>
          </cell>
          <cell r="E11" t="str">
            <v>Purchase</v>
          </cell>
          <cell r="G11">
            <v>4341</v>
          </cell>
          <cell r="I11">
            <v>4403</v>
          </cell>
          <cell r="J11">
            <v>3465.8691617852887</v>
          </cell>
          <cell r="K11">
            <v>3506.7479447021542</v>
          </cell>
        </row>
        <row r="12">
          <cell r="A12" t="str">
            <v>32-1144-00</v>
          </cell>
          <cell r="B12" t="str">
            <v>Yes</v>
          </cell>
          <cell r="C12" t="str">
            <v>HOSKINSON A-1 &amp; A-2 INLET P</v>
          </cell>
          <cell r="D12" t="str">
            <v>EOG</v>
          </cell>
          <cell r="E12" t="str">
            <v>Purchase</v>
          </cell>
          <cell r="G12">
            <v>2417</v>
          </cell>
          <cell r="I12">
            <v>2846</v>
          </cell>
          <cell r="J12">
            <v>1929.7410191280906</v>
          </cell>
          <cell r="K12">
            <v>2266.6828640977355</v>
          </cell>
        </row>
        <row r="13">
          <cell r="A13" t="str">
            <v xml:space="preserve"> </v>
          </cell>
          <cell r="C13" t="str">
            <v>**minus Royal - Bell</v>
          </cell>
          <cell r="G13" t="str">
            <v xml:space="preserve"> </v>
          </cell>
        </row>
        <row r="14">
          <cell r="A14" t="str">
            <v>32-1151-00</v>
          </cell>
          <cell r="B14" t="str">
            <v>Yes</v>
          </cell>
          <cell r="C14" t="str">
            <v>L SMITH INLET P</v>
          </cell>
          <cell r="D14" t="str">
            <v>EOG</v>
          </cell>
          <cell r="E14" t="str">
            <v>Purchase</v>
          </cell>
          <cell r="G14">
            <v>0</v>
          </cell>
          <cell r="I14">
            <v>0</v>
          </cell>
          <cell r="J14">
            <v>0</v>
          </cell>
          <cell r="K14">
            <v>0</v>
          </cell>
        </row>
        <row r="15">
          <cell r="A15" t="str">
            <v>32-1336-00</v>
          </cell>
          <cell r="B15" t="str">
            <v>No</v>
          </cell>
          <cell r="C15" t="str">
            <v>KIRK G/U #2 Inlet P (Alloc)</v>
          </cell>
          <cell r="D15" t="str">
            <v>High Island Oil Corp</v>
          </cell>
          <cell r="E15" t="str">
            <v>Purchase</v>
          </cell>
          <cell r="G15">
            <v>0</v>
          </cell>
          <cell r="I15">
            <v>0</v>
          </cell>
          <cell r="J15">
            <v>0</v>
          </cell>
          <cell r="K15">
            <v>0</v>
          </cell>
        </row>
        <row r="16">
          <cell r="A16" t="str">
            <v>32-1359-24</v>
          </cell>
          <cell r="B16" t="str">
            <v>Yes</v>
          </cell>
          <cell r="C16" t="str">
            <v>BALDWIN #6 INLET P</v>
          </cell>
          <cell r="D16" t="str">
            <v>South Central TX Oil &amp; Gas</v>
          </cell>
          <cell r="E16" t="str">
            <v>Purchase</v>
          </cell>
          <cell r="G16">
            <v>250</v>
          </cell>
          <cell r="I16">
            <v>258</v>
          </cell>
          <cell r="J16">
            <v>199.60085013736975</v>
          </cell>
          <cell r="K16">
            <v>205.48284572635833</v>
          </cell>
        </row>
        <row r="17">
          <cell r="A17" t="str">
            <v>32-1377-00</v>
          </cell>
          <cell r="B17" t="str">
            <v>Yes</v>
          </cell>
          <cell r="C17" t="str">
            <v>JONES G #1 INLET P</v>
          </cell>
          <cell r="D17" t="str">
            <v>EOG</v>
          </cell>
          <cell r="E17" t="str">
            <v>Purchase</v>
          </cell>
          <cell r="G17">
            <v>1068</v>
          </cell>
          <cell r="I17">
            <v>1185</v>
          </cell>
          <cell r="J17">
            <v>852.69483178684368</v>
          </cell>
          <cell r="K17">
            <v>943.78748909199464</v>
          </cell>
        </row>
        <row r="18">
          <cell r="A18" t="str">
            <v>32-1410-00</v>
          </cell>
          <cell r="B18" t="str">
            <v>Yes</v>
          </cell>
          <cell r="C18" t="str">
            <v>WHITE POINT OIL &amp; GAS #1</v>
          </cell>
          <cell r="D18" t="str">
            <v>MEGO RESOURCES, LLC</v>
          </cell>
          <cell r="E18" t="str">
            <v>Purchase</v>
          </cell>
          <cell r="G18">
            <v>0</v>
          </cell>
          <cell r="I18">
            <v>0</v>
          </cell>
          <cell r="J18">
            <v>0</v>
          </cell>
          <cell r="K18">
            <v>0</v>
          </cell>
        </row>
        <row r="19">
          <cell r="A19" t="str">
            <v>32-1419-00</v>
          </cell>
          <cell r="B19" t="str">
            <v>Yes</v>
          </cell>
          <cell r="C19" t="str">
            <v>HUNTER #8 INLET P</v>
          </cell>
          <cell r="D19" t="str">
            <v>Anderson Oil</v>
          </cell>
          <cell r="E19" t="str">
            <v>Purchase</v>
          </cell>
          <cell r="G19">
            <v>0</v>
          </cell>
          <cell r="I19">
            <v>0</v>
          </cell>
          <cell r="J19">
            <v>0</v>
          </cell>
          <cell r="K19">
            <v>0</v>
          </cell>
        </row>
        <row r="20">
          <cell r="A20" t="str">
            <v>32-1421-00</v>
          </cell>
          <cell r="B20" t="str">
            <v>Yes</v>
          </cell>
          <cell r="C20" t="str">
            <v>LAMAR ST TR 683 INLET P</v>
          </cell>
          <cell r="D20" t="str">
            <v>Lamar Oil &amp; Gas Inc.</v>
          </cell>
          <cell r="E20" t="str">
            <v>Purchase</v>
          </cell>
          <cell r="G20">
            <v>0</v>
          </cell>
          <cell r="I20">
            <v>0</v>
          </cell>
          <cell r="J20">
            <v>0</v>
          </cell>
          <cell r="K20">
            <v>0</v>
          </cell>
        </row>
        <row r="21">
          <cell r="A21" t="str">
            <v>32-1422-24</v>
          </cell>
          <cell r="B21" t="str">
            <v>Yes</v>
          </cell>
          <cell r="C21" t="str">
            <v>WHITEPOINT DEVELOPMENT</v>
          </cell>
          <cell r="D21" t="str">
            <v>Tyludadeda,LLC</v>
          </cell>
          <cell r="E21" t="str">
            <v>Purchase</v>
          </cell>
          <cell r="G21">
            <v>0</v>
          </cell>
          <cell r="I21">
            <v>0</v>
          </cell>
          <cell r="J21">
            <v>0</v>
          </cell>
          <cell r="K21">
            <v>0</v>
          </cell>
        </row>
        <row r="22">
          <cell r="A22" t="str">
            <v>32-1425-24</v>
          </cell>
          <cell r="B22" t="str">
            <v>Yes</v>
          </cell>
          <cell r="C22" t="str">
            <v>Jones "H"</v>
          </cell>
          <cell r="D22" t="str">
            <v>CIMA Energy</v>
          </cell>
          <cell r="E22" t="str">
            <v>Purchase</v>
          </cell>
          <cell r="G22">
            <v>45</v>
          </cell>
          <cell r="I22">
            <v>53</v>
          </cell>
          <cell r="J22">
            <v>35.928153024726555</v>
          </cell>
          <cell r="K22">
            <v>42.21159233913562</v>
          </cell>
        </row>
        <row r="23">
          <cell r="A23" t="str">
            <v>32-1426-24</v>
          </cell>
          <cell r="B23" t="str">
            <v>Yes</v>
          </cell>
          <cell r="C23" t="str">
            <v>KIRK G/U #4 FV</v>
          </cell>
          <cell r="D23" t="str">
            <v>EOG</v>
          </cell>
          <cell r="E23" t="str">
            <v>Purchase</v>
          </cell>
          <cell r="G23">
            <v>0</v>
          </cell>
          <cell r="I23">
            <v>0</v>
          </cell>
          <cell r="J23">
            <v>0</v>
          </cell>
          <cell r="K23">
            <v>0</v>
          </cell>
        </row>
        <row r="24">
          <cell r="A24" t="str">
            <v>32-1450-00</v>
          </cell>
          <cell r="B24" t="str">
            <v>Yes</v>
          </cell>
          <cell r="C24" t="str">
            <v>MOORE E INLET P</v>
          </cell>
          <cell r="D24" t="str">
            <v>Rincon Petroleum</v>
          </cell>
          <cell r="E24" t="str">
            <v>Purchase</v>
          </cell>
          <cell r="G24">
            <v>0</v>
          </cell>
          <cell r="I24">
            <v>0</v>
          </cell>
          <cell r="J24">
            <v>0</v>
          </cell>
          <cell r="K24">
            <v>0</v>
          </cell>
        </row>
        <row r="25">
          <cell r="A25" t="str">
            <v>32-1469-00</v>
          </cell>
          <cell r="B25" t="str">
            <v>Yes</v>
          </cell>
          <cell r="C25" t="str">
            <v>CHESNUT C. P. INLET P</v>
          </cell>
          <cell r="D25" t="str">
            <v>Chesnut</v>
          </cell>
          <cell r="E25" t="str">
            <v>Purchase</v>
          </cell>
          <cell r="F25" t="str">
            <v>Dehy</v>
          </cell>
          <cell r="G25">
            <v>0</v>
          </cell>
          <cell r="I25">
            <v>0</v>
          </cell>
          <cell r="J25">
            <v>0</v>
          </cell>
          <cell r="K25">
            <v>0</v>
          </cell>
        </row>
        <row r="26">
          <cell r="A26" t="str">
            <v>32-1531-00</v>
          </cell>
          <cell r="B26" t="str">
            <v>No</v>
          </cell>
          <cell r="C26" t="str">
            <v>COMSTOCK ST 688 #23</v>
          </cell>
          <cell r="D26" t="str">
            <v>Comstock</v>
          </cell>
          <cell r="E26" t="str">
            <v>Purchase</v>
          </cell>
          <cell r="G26">
            <v>0</v>
          </cell>
          <cell r="I26">
            <v>0</v>
          </cell>
          <cell r="J26">
            <v>0</v>
          </cell>
          <cell r="K26">
            <v>0</v>
          </cell>
        </row>
        <row r="27">
          <cell r="A27" t="str">
            <v>32-1532-00</v>
          </cell>
          <cell r="B27" t="str">
            <v>Yes</v>
          </cell>
          <cell r="C27" t="str">
            <v>975 #4 INLET P</v>
          </cell>
          <cell r="D27" t="str">
            <v>Comstock</v>
          </cell>
          <cell r="E27" t="str">
            <v>Purchase</v>
          </cell>
          <cell r="G27">
            <v>0</v>
          </cell>
          <cell r="I27">
            <v>0</v>
          </cell>
          <cell r="J27">
            <v>0</v>
          </cell>
          <cell r="K27">
            <v>0</v>
          </cell>
        </row>
        <row r="28">
          <cell r="A28" t="str">
            <v>32-1779-00</v>
          </cell>
          <cell r="B28" t="str">
            <v>Yes</v>
          </cell>
          <cell r="C28" t="str">
            <v>RESIDUE MAKE-UP INLET</v>
          </cell>
          <cell r="D28" t="str">
            <v>EOG</v>
          </cell>
          <cell r="E28" t="str">
            <v>Purchase</v>
          </cell>
          <cell r="G28">
            <v>0</v>
          </cell>
          <cell r="I28">
            <v>0</v>
          </cell>
          <cell r="J28">
            <v>0</v>
          </cell>
          <cell r="K28">
            <v>0</v>
          </cell>
        </row>
        <row r="29">
          <cell r="A29" t="str">
            <v>32-1795-00</v>
          </cell>
          <cell r="B29" t="str">
            <v>Yes</v>
          </cell>
          <cell r="C29" t="str">
            <v>WOMACK COUNTISS INLET P</v>
          </cell>
          <cell r="D29" t="str">
            <v>Hendrick Oil &amp; Gas</v>
          </cell>
          <cell r="E29" t="str">
            <v>Purchase</v>
          </cell>
          <cell r="G29">
            <v>0</v>
          </cell>
          <cell r="I29">
            <v>0</v>
          </cell>
          <cell r="J29">
            <v>0</v>
          </cell>
          <cell r="K29">
            <v>0</v>
          </cell>
        </row>
        <row r="30">
          <cell r="A30" t="str">
            <v>32-1848-24</v>
          </cell>
          <cell r="B30" t="str">
            <v>Yes</v>
          </cell>
          <cell r="C30" t="str">
            <v>BP AMERICA FLASH</v>
          </cell>
          <cell r="D30" t="str">
            <v>EOG</v>
          </cell>
          <cell r="E30" t="str">
            <v>Purchase</v>
          </cell>
          <cell r="G30">
            <v>0</v>
          </cell>
          <cell r="I30">
            <v>0</v>
          </cell>
          <cell r="J30">
            <v>0</v>
          </cell>
          <cell r="K30">
            <v>0</v>
          </cell>
        </row>
        <row r="31">
          <cell r="A31" t="str">
            <v>32-1886-00</v>
          </cell>
          <cell r="B31" t="str">
            <v>No</v>
          </cell>
          <cell r="C31" t="str">
            <v>ABRAXAS INLET P</v>
          </cell>
          <cell r="D31" t="str">
            <v>Abraxas</v>
          </cell>
          <cell r="E31" t="str">
            <v>Purchase</v>
          </cell>
          <cell r="G31">
            <v>290</v>
          </cell>
          <cell r="I31">
            <v>336</v>
          </cell>
          <cell r="J31">
            <v>231.53698615934891</v>
          </cell>
          <cell r="K31">
            <v>267.60556652735039</v>
          </cell>
        </row>
        <row r="32">
          <cell r="A32" t="str">
            <v>32-1888-24</v>
          </cell>
          <cell r="B32" t="str">
            <v>Yes</v>
          </cell>
          <cell r="C32" t="str">
            <v>ST. TRACT D-1 VRU</v>
          </cell>
          <cell r="D32" t="str">
            <v>EOG</v>
          </cell>
          <cell r="E32" t="str">
            <v>Purchase</v>
          </cell>
          <cell r="G32">
            <v>1990</v>
          </cell>
          <cell r="I32">
            <v>2441</v>
          </cell>
          <cell r="J32">
            <v>1588.8227670934632</v>
          </cell>
          <cell r="K32">
            <v>1944.1225830156618</v>
          </cell>
        </row>
        <row r="33">
          <cell r="A33" t="str">
            <v>32-1889-00</v>
          </cell>
          <cell r="B33" t="str">
            <v>Yes</v>
          </cell>
          <cell r="C33" t="str">
            <v>BLANCA WOODSON #1</v>
          </cell>
          <cell r="D33" t="str">
            <v xml:space="preserve">Slawson Exploration </v>
          </cell>
          <cell r="E33" t="str">
            <v>Purchase</v>
          </cell>
          <cell r="G33">
            <v>0</v>
          </cell>
          <cell r="I33">
            <v>0</v>
          </cell>
          <cell r="J33">
            <v>0</v>
          </cell>
          <cell r="K33">
            <v>0</v>
          </cell>
        </row>
        <row r="34">
          <cell r="G34">
            <v>19291</v>
          </cell>
          <cell r="H34">
            <v>0</v>
          </cell>
          <cell r="I34">
            <v>21773</v>
          </cell>
          <cell r="J34">
            <v>15401.999999999998</v>
          </cell>
          <cell r="K34">
            <v>17341</v>
          </cell>
        </row>
        <row r="36">
          <cell r="A36" t="str">
            <v>31-4591-24-Onyx</v>
          </cell>
          <cell r="C36" t="str">
            <v>Onyx - E. White Point Inlet to CCNG</v>
          </cell>
          <cell r="E36" t="str">
            <v>Alloc. Meter</v>
          </cell>
          <cell r="G36">
            <v>19564</v>
          </cell>
          <cell r="I36">
            <v>21559</v>
          </cell>
          <cell r="K36">
            <v>17341</v>
          </cell>
        </row>
        <row r="37">
          <cell r="A37" t="str">
            <v>31-4595-24</v>
          </cell>
          <cell r="C37" t="str">
            <v>South Central Baldwin #6 HP</v>
          </cell>
          <cell r="G37">
            <v>-4549</v>
          </cell>
          <cell r="I37">
            <v>-4655</v>
          </cell>
        </row>
        <row r="38">
          <cell r="A38" t="str">
            <v>32-1887-24</v>
          </cell>
          <cell r="C38" t="str">
            <v>Regency FS, L.P.</v>
          </cell>
          <cell r="D38" t="str">
            <v>Not part of Onyx System</v>
          </cell>
          <cell r="G38">
            <v>0</v>
          </cell>
          <cell r="I38">
            <v>0</v>
          </cell>
        </row>
        <row r="39">
          <cell r="A39" t="str">
            <v>32-1890-24</v>
          </cell>
          <cell r="C39" t="str">
            <v>Rincon/Hedrick #1</v>
          </cell>
          <cell r="D39" t="str">
            <v>Not part of Onyx System</v>
          </cell>
          <cell r="G39">
            <v>0</v>
          </cell>
          <cell r="I39">
            <v>0</v>
          </cell>
        </row>
        <row r="40">
          <cell r="C40" t="str">
            <v>Net to Onyx System for Allocation</v>
          </cell>
          <cell r="G40">
            <v>15015</v>
          </cell>
          <cell r="I40">
            <v>16904</v>
          </cell>
        </row>
        <row r="41">
          <cell r="A41" t="str">
            <v>32-1360-00</v>
          </cell>
          <cell r="C41" t="str">
            <v>Onyx - Sale to S. Central TX</v>
          </cell>
          <cell r="D41" t="str">
            <v>South Central TX O &amp; G</v>
          </cell>
          <cell r="E41" t="str">
            <v>Sales</v>
          </cell>
          <cell r="G41">
            <v>387</v>
          </cell>
          <cell r="I41">
            <v>437</v>
          </cell>
        </row>
        <row r="42">
          <cell r="C42" t="str">
            <v>Volume allocated to producers</v>
          </cell>
          <cell r="G42">
            <v>15402</v>
          </cell>
          <cell r="I42">
            <v>17341</v>
          </cell>
        </row>
        <row r="43">
          <cell r="A43" t="str">
            <v>32-1559-24</v>
          </cell>
          <cell r="C43" t="str">
            <v>PLANT FUEL SALES P</v>
          </cell>
          <cell r="E43" t="str">
            <v>Comp. Fuel</v>
          </cell>
          <cell r="G43">
            <v>3366</v>
          </cell>
          <cell r="I43">
            <v>3708</v>
          </cell>
          <cell r="J43">
            <v>0.17030266844256647</v>
          </cell>
        </row>
        <row r="45">
          <cell r="E45" t="str">
            <v>Line (Loss)/Gain</v>
          </cell>
          <cell r="G45">
            <v>4026</v>
          </cell>
          <cell r="I45">
            <v>3931</v>
          </cell>
          <cell r="J45">
            <v>0.18054471133973268</v>
          </cell>
        </row>
        <row r="46">
          <cell r="E46" t="str">
            <v>ONYX - Product</v>
          </cell>
          <cell r="J46">
            <v>0</v>
          </cell>
        </row>
        <row r="47">
          <cell r="E47" t="str">
            <v>Onyx - Condensate</v>
          </cell>
        </row>
        <row r="48">
          <cell r="G48">
            <v>4026</v>
          </cell>
          <cell r="H48">
            <v>0</v>
          </cell>
          <cell r="I48">
            <v>3931</v>
          </cell>
        </row>
        <row r="50">
          <cell r="C50" t="str">
            <v>Remaining Onyx Volume</v>
          </cell>
          <cell r="J50">
            <v>15402</v>
          </cell>
          <cell r="K50">
            <v>17341</v>
          </cell>
        </row>
        <row r="51">
          <cell r="C51" t="str">
            <v xml:space="preserve">   Less New Processing in 2006</v>
          </cell>
          <cell r="J51">
            <v>-9373.2559224508841</v>
          </cell>
          <cell r="K51">
            <v>-10344.229458503651</v>
          </cell>
        </row>
        <row r="52">
          <cell r="C52" t="str">
            <v>Onyx Volume to Gregory Plt</v>
          </cell>
          <cell r="J52">
            <v>6028.7440775491159</v>
          </cell>
          <cell r="K52">
            <v>6996.7705414963493</v>
          </cell>
        </row>
        <row r="53">
          <cell r="C53" t="str">
            <v>Calculated BTU</v>
          </cell>
          <cell r="J53">
            <v>1.1605685116991677</v>
          </cell>
        </row>
        <row r="54">
          <cell r="A54" t="str">
            <v>31-4591-24</v>
          </cell>
          <cell r="C54" t="str">
            <v>Onyx Allocated volumes to Main Calculations</v>
          </cell>
          <cell r="J54">
            <v>6028.7440775491159</v>
          </cell>
          <cell r="K54">
            <v>6996.7705414963493</v>
          </cell>
        </row>
        <row r="57">
          <cell r="I57" t="str">
            <v>Check:</v>
          </cell>
          <cell r="J57">
            <v>6028.7440775491159</v>
          </cell>
          <cell r="K57">
            <v>6996.7705414963493</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x Rate"/>
      <sheetName val="Balances"/>
      <sheetName val="Partner Info"/>
      <sheetName val="Recon"/>
      <sheetName val="Current"/>
      <sheetName val="Fed_Def"/>
      <sheetName val="State_Def"/>
      <sheetName val="LLC Grossup Entry"/>
      <sheetName val="Tax_grossup"/>
      <sheetName val="Revenue"/>
      <sheetName val="Permanent"/>
      <sheetName val="Timing"/>
      <sheetName val="Effect_rate"/>
      <sheetName val="Blend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G - Billing Detail"/>
      <sheetName val="Natrium"/>
      <sheetName val="Lists"/>
      <sheetName val="Fuel MID"/>
    </sheetNames>
    <sheetDataSet>
      <sheetData sheetId="0">
        <row r="8">
          <cell r="B8">
            <v>0</v>
          </cell>
        </row>
      </sheetData>
      <sheetData sheetId="1">
        <row r="8">
          <cell r="B8">
            <v>5757953</v>
          </cell>
        </row>
      </sheetData>
      <sheetData sheetId="2">
        <row r="1">
          <cell r="E1" t="str">
            <v>Yes</v>
          </cell>
        </row>
        <row r="2">
          <cell r="E2" t="str">
            <v>No</v>
          </cell>
        </row>
        <row r="15">
          <cell r="B15">
            <v>31</v>
          </cell>
        </row>
      </sheetData>
      <sheetData sheetId="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urnal Entry"/>
      <sheetName val="wkshtHiddenOptions"/>
      <sheetName val="Master"/>
      <sheetName val="General Services"/>
      <sheetName val="Capital"/>
      <sheetName val="Transitional Services"/>
      <sheetName val="Xref-Proj to AFE &amp; Prop Code"/>
      <sheetName val="Xref-Cost Element - COA"/>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2">
          <cell r="A52">
            <v>5304200</v>
          </cell>
          <cell r="B52" t="str">
            <v>Material Exp-Non Stk</v>
          </cell>
          <cell r="C52">
            <v>815</v>
          </cell>
          <cell r="D52">
            <v>11</v>
          </cell>
          <cell r="E52" t="str">
            <v>Materials (Maint &amp; Repair)</v>
          </cell>
        </row>
        <row r="53">
          <cell r="A53">
            <v>5307030</v>
          </cell>
          <cell r="B53" t="str">
            <v>RentExp-CPU,Off,&amp;Oth</v>
          </cell>
          <cell r="C53">
            <v>815</v>
          </cell>
          <cell r="D53">
            <v>11</v>
          </cell>
          <cell r="E53" t="str">
            <v>Materials (Maint &amp; Repair)</v>
          </cell>
        </row>
        <row r="54">
          <cell r="A54">
            <v>8201001</v>
          </cell>
          <cell r="B54" t="str">
            <v>Finance/Accting ST</v>
          </cell>
          <cell r="C54">
            <v>815</v>
          </cell>
          <cell r="D54">
            <v>1</v>
          </cell>
          <cell r="E54" t="str">
            <v>Company Salary</v>
          </cell>
        </row>
        <row r="55">
          <cell r="A55">
            <v>8201002</v>
          </cell>
          <cell r="B55" t="str">
            <v>Project Mngement ST</v>
          </cell>
          <cell r="C55">
            <v>815</v>
          </cell>
          <cell r="D55">
            <v>1</v>
          </cell>
          <cell r="E55" t="str">
            <v>Company Salary</v>
          </cell>
        </row>
        <row r="56">
          <cell r="A56">
            <v>8201003</v>
          </cell>
          <cell r="B56" t="str">
            <v>Enginring/Design ST</v>
          </cell>
          <cell r="C56">
            <v>815</v>
          </cell>
          <cell r="D56">
            <v>1</v>
          </cell>
          <cell r="E56" t="str">
            <v>Company Salary</v>
          </cell>
        </row>
        <row r="57">
          <cell r="A57">
            <v>8201008</v>
          </cell>
          <cell r="B57" t="str">
            <v>Administration ST</v>
          </cell>
          <cell r="C57">
            <v>815</v>
          </cell>
          <cell r="D57">
            <v>1</v>
          </cell>
          <cell r="E57" t="str">
            <v>Company Salary</v>
          </cell>
        </row>
        <row r="58">
          <cell r="A58">
            <v>8201010</v>
          </cell>
          <cell r="B58" t="str">
            <v>Management</v>
          </cell>
          <cell r="C58">
            <v>815</v>
          </cell>
          <cell r="D58">
            <v>1</v>
          </cell>
          <cell r="E58" t="str">
            <v>Company Salary</v>
          </cell>
        </row>
        <row r="59">
          <cell r="A59">
            <v>8201014</v>
          </cell>
          <cell r="B59" t="str">
            <v>Technical Support ST</v>
          </cell>
          <cell r="C59">
            <v>815</v>
          </cell>
          <cell r="D59">
            <v>1</v>
          </cell>
          <cell r="E59" t="str">
            <v>Company Salary</v>
          </cell>
        </row>
        <row r="60">
          <cell r="A60">
            <v>8201015</v>
          </cell>
          <cell r="B60" t="str">
            <v>Safety/Security ST</v>
          </cell>
          <cell r="C60">
            <v>815</v>
          </cell>
          <cell r="D60">
            <v>1</v>
          </cell>
          <cell r="E60" t="str">
            <v>Company Salary</v>
          </cell>
        </row>
        <row r="61">
          <cell r="A61">
            <v>8201030</v>
          </cell>
          <cell r="B61" t="str">
            <v>Metering - ST</v>
          </cell>
          <cell r="C61">
            <v>815</v>
          </cell>
          <cell r="D61">
            <v>1</v>
          </cell>
          <cell r="E61" t="str">
            <v>Company Salary</v>
          </cell>
        </row>
        <row r="62">
          <cell r="A62">
            <v>8201031</v>
          </cell>
          <cell r="B62" t="str">
            <v>Marketing ST</v>
          </cell>
          <cell r="C62">
            <v>815</v>
          </cell>
          <cell r="D62">
            <v>1</v>
          </cell>
          <cell r="E62" t="str">
            <v>Company Salary</v>
          </cell>
        </row>
        <row r="63">
          <cell r="A63">
            <v>8201032</v>
          </cell>
          <cell r="B63" t="str">
            <v>Supervision</v>
          </cell>
          <cell r="C63">
            <v>815</v>
          </cell>
          <cell r="D63">
            <v>1</v>
          </cell>
          <cell r="E63" t="str">
            <v>Company Salary</v>
          </cell>
        </row>
        <row r="64">
          <cell r="A64">
            <v>8201043</v>
          </cell>
          <cell r="B64" t="str">
            <v>DIST OPS (GAS) - ST</v>
          </cell>
          <cell r="C64">
            <v>815</v>
          </cell>
          <cell r="D64">
            <v>1</v>
          </cell>
          <cell r="E64" t="str">
            <v>Company Salary</v>
          </cell>
        </row>
        <row r="65">
          <cell r="A65">
            <v>8201046</v>
          </cell>
          <cell r="B65" t="str">
            <v>Gas Control - ST</v>
          </cell>
          <cell r="C65">
            <v>815</v>
          </cell>
          <cell r="D65">
            <v>1</v>
          </cell>
          <cell r="E65" t="str">
            <v>Company Salary</v>
          </cell>
        </row>
        <row r="66">
          <cell r="A66">
            <v>8201143</v>
          </cell>
          <cell r="B66" t="str">
            <v>DIST OPS (GAS) - OT</v>
          </cell>
          <cell r="C66">
            <v>815</v>
          </cell>
          <cell r="D66">
            <v>1</v>
          </cell>
          <cell r="E66" t="str">
            <v>Company Salary</v>
          </cell>
        </row>
        <row r="67">
          <cell r="A67">
            <v>8202001</v>
          </cell>
          <cell r="B67" t="str">
            <v>Vehicle Usage</v>
          </cell>
          <cell r="C67">
            <v>815</v>
          </cell>
          <cell r="D67">
            <v>17</v>
          </cell>
          <cell r="E67" t="str">
            <v>Vehicles</v>
          </cell>
        </row>
        <row r="68">
          <cell r="A68">
            <v>8202101</v>
          </cell>
          <cell r="B68" t="str">
            <v>OT MEALS</v>
          </cell>
          <cell r="C68">
            <v>815</v>
          </cell>
          <cell r="D68">
            <v>3</v>
          </cell>
          <cell r="E68" t="str">
            <v>Employee Expenses T&amp;E</v>
          </cell>
        </row>
      </sheetData>
      <sheetData sheetId="8"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yroll Allocation"/>
      <sheetName val="05.15.2020"/>
      <sheetName val="05.31.2020"/>
      <sheetName val="Summed Allocation"/>
      <sheetName val="Sorted Allocation"/>
      <sheetName val="Timesheet Allocation"/>
      <sheetName val="Kronos Report - Sorted - May"/>
      <sheetName val="Kronos Report - May"/>
      <sheetName val="Summed Allocation - April"/>
      <sheetName val="Sorted Allocation - April"/>
      <sheetName val="Kronos Report - Sorted - April"/>
      <sheetName val="Kronos Report - April"/>
      <sheetName val="Summed Allocation - Mar 20"/>
      <sheetName val="Sorted Allocation - Mar 20"/>
      <sheetName val="Kronos Report - Sorted - Mar 20"/>
      <sheetName val="Kronos Report - Mar 20"/>
      <sheetName val="Summed Allocation - Feb 20"/>
      <sheetName val="Sorted Allocation - Feb 20"/>
      <sheetName val="Kronos Report - Sorted - Feb 20"/>
      <sheetName val="Kronos Report - Feb 20"/>
      <sheetName val="Summed Allocation - Jan 20"/>
      <sheetName val="Sorted Allocation - Jan 20"/>
      <sheetName val="Kronos Report - Sorted - Jan 20"/>
      <sheetName val="Kronos Report - Jan 20"/>
      <sheetName val="Lookup Lists"/>
    </sheetNames>
    <sheetDataSet>
      <sheetData sheetId="0">
        <row r="2">
          <cell r="B2" t="str">
            <v>Employee Number</v>
          </cell>
        </row>
      </sheetData>
      <sheetData sheetId="1">
        <row r="2">
          <cell r="B2" t="str">
            <v>FILE #</v>
          </cell>
          <cell r="C2" t="str">
            <v>LAST NAME</v>
          </cell>
          <cell r="D2" t="str">
            <v>FIRST NAME</v>
          </cell>
          <cell r="E2" t="str">
            <v>PERIOD END</v>
          </cell>
          <cell r="F2" t="str">
            <v>ERN REG</v>
          </cell>
          <cell r="G2" t="str">
            <v>ERN EELIF</v>
          </cell>
          <cell r="H2" t="str">
            <v>CUR GRS</v>
          </cell>
          <cell r="I2" t="str">
            <v>DED ACCINS</v>
          </cell>
          <cell r="J2" t="str">
            <v>DED Cell</v>
          </cell>
          <cell r="K2" t="str">
            <v>DED CPS</v>
          </cell>
          <cell r="L2" t="str">
            <v>DED DENPRE</v>
          </cell>
          <cell r="P2" t="str">
            <v>DED DEPFSA</v>
          </cell>
          <cell r="Q2" t="str">
            <v>DED EELIF</v>
          </cell>
          <cell r="R2" t="str">
            <v>DED HEALTH</v>
          </cell>
          <cell r="S2" t="str">
            <v>DED HSA</v>
          </cell>
          <cell r="T2" t="str">
            <v>DED HSP</v>
          </cell>
          <cell r="U2" t="str">
            <v>DED LIMFSA</v>
          </cell>
          <cell r="V2" t="str">
            <v>DED MEDFSA</v>
          </cell>
          <cell r="W2" t="str">
            <v>DED MEDST</v>
          </cell>
          <cell r="X2" t="str">
            <v>DED ROTH</v>
          </cell>
          <cell r="Y2" t="str">
            <v>DED VISPRE</v>
          </cell>
          <cell r="Z2" t="str">
            <v>DED VOLLIF</v>
          </cell>
          <cell r="AA2" t="str">
            <v>DED 401k L</v>
          </cell>
          <cell r="AB2" t="str">
            <v>DED 401K</v>
          </cell>
          <cell r="AC2" t="str">
            <v>DED CHKING</v>
          </cell>
          <cell r="AD2" t="str">
            <v>DED CHKING</v>
          </cell>
          <cell r="AE2" t="str">
            <v>DED CHKING</v>
          </cell>
          <cell r="AF2" t="str">
            <v>DED SAVING</v>
          </cell>
          <cell r="AG2" t="str">
            <v>DED SAVING</v>
          </cell>
          <cell r="AH2" t="str">
            <v>TAX FED TB</v>
          </cell>
          <cell r="AI2" t="str">
            <v>TAX FED WH</v>
          </cell>
          <cell r="AJ2" t="str">
            <v>TAX MED E TB</v>
          </cell>
          <cell r="AK2" t="str">
            <v>TAX MED E WH</v>
          </cell>
          <cell r="AL2" t="str">
            <v>TAX STATE 1 CD</v>
          </cell>
          <cell r="AM2" t="str">
            <v>TAX SUI/DI CD</v>
          </cell>
          <cell r="AN2" t="str">
            <v>TAX MED ER TB</v>
          </cell>
          <cell r="AO2" t="str">
            <v>TAX MED ER TX</v>
          </cell>
          <cell r="AP2" t="str">
            <v>TAX MED ST TB</v>
          </cell>
          <cell r="AQ2" t="str">
            <v>TAX MED ST TX</v>
          </cell>
          <cell r="AR2" t="str">
            <v>TAX SS E TB</v>
          </cell>
          <cell r="AS2" t="str">
            <v>TAX SS E WH</v>
          </cell>
          <cell r="AT2" t="str">
            <v>TAX STATE 1 TB</v>
          </cell>
          <cell r="AU2" t="str">
            <v>TAX SS ER TB</v>
          </cell>
          <cell r="AV2" t="str">
            <v>TAX SS ER TX</v>
          </cell>
          <cell r="AW2" t="str">
            <v>TAX STATE 1 WH</v>
          </cell>
          <cell r="AX2" t="str">
            <v>TAX STATE 2 CD</v>
          </cell>
          <cell r="AY2" t="str">
            <v>TAX STATE 2 TB</v>
          </cell>
          <cell r="AZ2" t="str">
            <v>TAX STATE 2 WH</v>
          </cell>
          <cell r="BA2" t="str">
            <v>TAX WA FL TB ER</v>
          </cell>
          <cell r="BB2" t="str">
            <v>TAX WA FL TX ER</v>
          </cell>
          <cell r="BC2" t="str">
            <v>TAX SUIDI ER TB</v>
          </cell>
          <cell r="BD2" t="str">
            <v>TAX SUIDI ER TX</v>
          </cell>
          <cell r="BE2" t="str">
            <v>TAX FUTA TB</v>
          </cell>
          <cell r="BF2" t="str">
            <v>TAX FUTA TX</v>
          </cell>
          <cell r="BG2" t="str">
            <v>CUR NET</v>
          </cell>
          <cell r="BH2" t="str">
            <v>MEM G.T.L.</v>
          </cell>
          <cell r="BI2" t="str">
            <v>MEM MATCH</v>
          </cell>
        </row>
        <row r="3">
          <cell r="B3">
            <v>158</v>
          </cell>
          <cell r="C3" t="str">
            <v>ARZOLA</v>
          </cell>
          <cell r="D3" t="str">
            <v>DANIEL ERIC</v>
          </cell>
          <cell r="E3">
            <v>43966</v>
          </cell>
          <cell r="F3">
            <v>5500</v>
          </cell>
          <cell r="G3">
            <v>6.15</v>
          </cell>
          <cell r="H3">
            <v>0</v>
          </cell>
          <cell r="I3">
            <v>0</v>
          </cell>
          <cell r="J3">
            <v>-62.5</v>
          </cell>
          <cell r="K3">
            <v>0</v>
          </cell>
          <cell r="L3">
            <v>3.14</v>
          </cell>
          <cell r="M3">
            <v>-3.14</v>
          </cell>
          <cell r="N3">
            <v>-0.6</v>
          </cell>
          <cell r="O3">
            <v>-21.55</v>
          </cell>
          <cell r="P3">
            <v>0</v>
          </cell>
          <cell r="Q3">
            <v>6.15</v>
          </cell>
          <cell r="R3">
            <v>0</v>
          </cell>
          <cell r="S3">
            <v>0</v>
          </cell>
          <cell r="T3">
            <v>0</v>
          </cell>
          <cell r="U3">
            <v>0</v>
          </cell>
          <cell r="V3">
            <v>0</v>
          </cell>
          <cell r="W3">
            <v>0</v>
          </cell>
          <cell r="X3">
            <v>0</v>
          </cell>
          <cell r="Y3">
            <v>0.6</v>
          </cell>
          <cell r="Z3">
            <v>21.55</v>
          </cell>
          <cell r="AA3">
            <v>0</v>
          </cell>
          <cell r="AB3">
            <v>770.86</v>
          </cell>
          <cell r="AC3">
            <v>1061.25</v>
          </cell>
          <cell r="AD3">
            <v>884.37</v>
          </cell>
          <cell r="AE3">
            <v>1591.88</v>
          </cell>
          <cell r="AF3">
            <v>0</v>
          </cell>
          <cell r="AG3">
            <v>0</v>
          </cell>
          <cell r="AH3">
            <v>4731.55</v>
          </cell>
          <cell r="AI3">
            <v>807.91</v>
          </cell>
          <cell r="AJ3">
            <v>5502.41</v>
          </cell>
          <cell r="AK3">
            <v>79.790000000000006</v>
          </cell>
          <cell r="AL3" t="str">
            <v>TX</v>
          </cell>
          <cell r="AM3" t="str">
            <v>53-TX</v>
          </cell>
          <cell r="AN3">
            <v>5502.41</v>
          </cell>
          <cell r="AO3">
            <v>79.78</v>
          </cell>
          <cell r="AP3">
            <v>0</v>
          </cell>
          <cell r="AQ3">
            <v>0</v>
          </cell>
          <cell r="AR3">
            <v>5502.41</v>
          </cell>
          <cell r="AS3">
            <v>341.15</v>
          </cell>
          <cell r="AT3">
            <v>0</v>
          </cell>
          <cell r="AU3">
            <v>5502.41</v>
          </cell>
          <cell r="AV3">
            <v>341.15</v>
          </cell>
          <cell r="AW3">
            <v>0</v>
          </cell>
          <cell r="AY3">
            <v>0</v>
          </cell>
          <cell r="AZ3">
            <v>0</v>
          </cell>
          <cell r="BA3">
            <v>0</v>
          </cell>
          <cell r="BB3">
            <v>0</v>
          </cell>
          <cell r="BC3">
            <v>0</v>
          </cell>
          <cell r="BD3">
            <v>0</v>
          </cell>
          <cell r="BE3">
            <v>0</v>
          </cell>
          <cell r="BF3">
            <v>0</v>
          </cell>
          <cell r="BG3">
            <v>0</v>
          </cell>
          <cell r="BH3">
            <v>0</v>
          </cell>
          <cell r="BI3">
            <v>220.25</v>
          </cell>
        </row>
        <row r="4">
          <cell r="B4">
            <v>167</v>
          </cell>
          <cell r="C4" t="str">
            <v>BORUM</v>
          </cell>
          <cell r="D4" t="str">
            <v>JAMES</v>
          </cell>
          <cell r="E4">
            <v>43966</v>
          </cell>
          <cell r="F4">
            <v>4347.1499999999996</v>
          </cell>
          <cell r="G4">
            <v>34.92</v>
          </cell>
          <cell r="H4">
            <v>0</v>
          </cell>
          <cell r="I4">
            <v>0</v>
          </cell>
          <cell r="J4">
            <v>0</v>
          </cell>
          <cell r="K4">
            <v>0</v>
          </cell>
          <cell r="L4">
            <v>6.38</v>
          </cell>
          <cell r="M4">
            <v>-6.38</v>
          </cell>
          <cell r="N4">
            <v>-1.02</v>
          </cell>
          <cell r="O4">
            <v>0</v>
          </cell>
          <cell r="P4">
            <v>0</v>
          </cell>
          <cell r="Q4">
            <v>34.92</v>
          </cell>
          <cell r="R4">
            <v>0</v>
          </cell>
          <cell r="S4">
            <v>205</v>
          </cell>
          <cell r="T4">
            <v>0</v>
          </cell>
          <cell r="U4">
            <v>0</v>
          </cell>
          <cell r="V4">
            <v>0</v>
          </cell>
          <cell r="W4">
            <v>0</v>
          </cell>
          <cell r="X4">
            <v>0</v>
          </cell>
          <cell r="Y4">
            <v>1.02</v>
          </cell>
          <cell r="Z4">
            <v>0</v>
          </cell>
          <cell r="AA4">
            <v>0</v>
          </cell>
          <cell r="AB4">
            <v>1095.52</v>
          </cell>
          <cell r="AC4">
            <v>0</v>
          </cell>
          <cell r="AD4">
            <v>0</v>
          </cell>
          <cell r="AE4">
            <v>2329.23</v>
          </cell>
          <cell r="AF4">
            <v>20</v>
          </cell>
          <cell r="AG4">
            <v>0</v>
          </cell>
          <cell r="AH4">
            <v>3074.15</v>
          </cell>
          <cell r="AI4">
            <v>228.44</v>
          </cell>
          <cell r="AJ4">
            <v>4169.67</v>
          </cell>
          <cell r="AK4">
            <v>60.46</v>
          </cell>
          <cell r="AL4" t="str">
            <v>IL</v>
          </cell>
          <cell r="AM4" t="str">
            <v>43-IL</v>
          </cell>
          <cell r="AN4">
            <v>4169.67</v>
          </cell>
          <cell r="AO4">
            <v>60.46</v>
          </cell>
          <cell r="AP4">
            <v>0</v>
          </cell>
          <cell r="AQ4">
            <v>0</v>
          </cell>
          <cell r="AR4">
            <v>4169.67</v>
          </cell>
          <cell r="AS4">
            <v>258.52</v>
          </cell>
          <cell r="AT4">
            <v>3074.15</v>
          </cell>
          <cell r="AU4">
            <v>4169.67</v>
          </cell>
          <cell r="AV4">
            <v>258.52</v>
          </cell>
          <cell r="AW4">
            <v>142.58000000000001</v>
          </cell>
          <cell r="AY4">
            <v>0</v>
          </cell>
          <cell r="AZ4">
            <v>0</v>
          </cell>
          <cell r="BA4">
            <v>0</v>
          </cell>
          <cell r="BB4">
            <v>0</v>
          </cell>
          <cell r="BC4">
            <v>0</v>
          </cell>
          <cell r="BD4">
            <v>0</v>
          </cell>
          <cell r="BE4">
            <v>0</v>
          </cell>
          <cell r="BF4">
            <v>0</v>
          </cell>
          <cell r="BG4">
            <v>0</v>
          </cell>
          <cell r="BH4">
            <v>0</v>
          </cell>
          <cell r="BI4">
            <v>175.28</v>
          </cell>
        </row>
        <row r="5">
          <cell r="B5">
            <v>172</v>
          </cell>
          <cell r="C5" t="str">
            <v>BRAVO</v>
          </cell>
          <cell r="D5" t="str">
            <v>CLARK JAMES</v>
          </cell>
          <cell r="E5">
            <v>43966</v>
          </cell>
          <cell r="F5">
            <v>6666.67</v>
          </cell>
          <cell r="G5">
            <v>4.4400000000000004</v>
          </cell>
          <cell r="H5">
            <v>0</v>
          </cell>
          <cell r="I5">
            <v>0</v>
          </cell>
          <cell r="J5">
            <v>-62.5</v>
          </cell>
          <cell r="K5">
            <v>0</v>
          </cell>
          <cell r="L5">
            <v>6.38</v>
          </cell>
          <cell r="M5">
            <v>-6.38</v>
          </cell>
          <cell r="N5">
            <v>-1.02</v>
          </cell>
          <cell r="O5">
            <v>0</v>
          </cell>
          <cell r="P5">
            <v>0</v>
          </cell>
          <cell r="Q5">
            <v>4.4400000000000004</v>
          </cell>
          <cell r="R5">
            <v>0</v>
          </cell>
          <cell r="S5">
            <v>0</v>
          </cell>
          <cell r="T5">
            <v>0</v>
          </cell>
          <cell r="U5">
            <v>0</v>
          </cell>
          <cell r="V5">
            <v>0</v>
          </cell>
          <cell r="W5">
            <v>0</v>
          </cell>
          <cell r="X5">
            <v>0</v>
          </cell>
          <cell r="Y5">
            <v>1.02</v>
          </cell>
          <cell r="Z5">
            <v>0</v>
          </cell>
          <cell r="AA5">
            <v>0</v>
          </cell>
          <cell r="AB5">
            <v>266.83999999999997</v>
          </cell>
          <cell r="AC5">
            <v>1000</v>
          </cell>
          <cell r="AD5">
            <v>0</v>
          </cell>
          <cell r="AE5">
            <v>1990.99</v>
          </cell>
          <cell r="AF5">
            <v>1500</v>
          </cell>
          <cell r="AG5">
            <v>0</v>
          </cell>
          <cell r="AH5">
            <v>6396.87</v>
          </cell>
          <cell r="AI5">
            <v>1454.17</v>
          </cell>
          <cell r="AJ5">
            <v>6663.71</v>
          </cell>
          <cell r="AK5">
            <v>96.62</v>
          </cell>
          <cell r="AL5" t="str">
            <v>TX</v>
          </cell>
          <cell r="AM5" t="str">
            <v>53-TX</v>
          </cell>
          <cell r="AN5">
            <v>6663.71</v>
          </cell>
          <cell r="AO5">
            <v>96.62</v>
          </cell>
          <cell r="AP5">
            <v>0</v>
          </cell>
          <cell r="AQ5">
            <v>0</v>
          </cell>
          <cell r="AR5">
            <v>6663.71</v>
          </cell>
          <cell r="AS5">
            <v>413.15</v>
          </cell>
          <cell r="AT5">
            <v>0</v>
          </cell>
          <cell r="AU5">
            <v>6663.71</v>
          </cell>
          <cell r="AV5">
            <v>413.15</v>
          </cell>
          <cell r="AW5">
            <v>0</v>
          </cell>
          <cell r="AY5">
            <v>0</v>
          </cell>
          <cell r="AZ5">
            <v>0</v>
          </cell>
          <cell r="BA5">
            <v>0</v>
          </cell>
          <cell r="BB5">
            <v>0</v>
          </cell>
          <cell r="BC5">
            <v>0</v>
          </cell>
          <cell r="BD5">
            <v>0</v>
          </cell>
          <cell r="BE5">
            <v>0</v>
          </cell>
          <cell r="BF5">
            <v>0</v>
          </cell>
          <cell r="BG5">
            <v>0</v>
          </cell>
          <cell r="BH5">
            <v>0</v>
          </cell>
          <cell r="BI5">
            <v>266.83999999999997</v>
          </cell>
        </row>
        <row r="6">
          <cell r="B6">
            <v>110</v>
          </cell>
          <cell r="C6" t="str">
            <v>CAMPBELL</v>
          </cell>
          <cell r="D6" t="str">
            <v>JUSTIN</v>
          </cell>
          <cell r="E6">
            <v>43966</v>
          </cell>
          <cell r="F6">
            <v>13750</v>
          </cell>
          <cell r="G6">
            <v>0</v>
          </cell>
          <cell r="H6">
            <v>0</v>
          </cell>
          <cell r="I6">
            <v>0</v>
          </cell>
          <cell r="J6">
            <v>-62.5</v>
          </cell>
          <cell r="K6">
            <v>0</v>
          </cell>
          <cell r="L6">
            <v>12.09</v>
          </cell>
          <cell r="M6">
            <v>-12.09</v>
          </cell>
          <cell r="N6">
            <v>-1.65</v>
          </cell>
          <cell r="O6">
            <v>-12.68</v>
          </cell>
          <cell r="P6">
            <v>0</v>
          </cell>
          <cell r="Q6">
            <v>0</v>
          </cell>
          <cell r="R6">
            <v>0</v>
          </cell>
          <cell r="S6">
            <v>0</v>
          </cell>
          <cell r="T6">
            <v>0</v>
          </cell>
          <cell r="U6">
            <v>0</v>
          </cell>
          <cell r="V6">
            <v>16.670000000000002</v>
          </cell>
          <cell r="W6">
            <v>123.56</v>
          </cell>
          <cell r="X6">
            <v>0</v>
          </cell>
          <cell r="Y6">
            <v>1.65</v>
          </cell>
          <cell r="Z6">
            <v>12.68</v>
          </cell>
          <cell r="AA6">
            <v>74.38</v>
          </cell>
          <cell r="AB6">
            <v>550</v>
          </cell>
          <cell r="AC6">
            <v>0</v>
          </cell>
          <cell r="AD6">
            <v>0</v>
          </cell>
          <cell r="AE6">
            <v>6532.03</v>
          </cell>
          <cell r="AF6">
            <v>4000</v>
          </cell>
          <cell r="AG6">
            <v>0</v>
          </cell>
          <cell r="AH6">
            <v>13169.59</v>
          </cell>
          <cell r="AI6">
            <v>2290.36</v>
          </cell>
          <cell r="AJ6">
            <v>13729.59</v>
          </cell>
          <cell r="AK6">
            <v>199.08</v>
          </cell>
          <cell r="AL6" t="str">
            <v>TX</v>
          </cell>
          <cell r="AM6" t="str">
            <v>53-TX</v>
          </cell>
          <cell r="AN6">
            <v>13729.59</v>
          </cell>
          <cell r="AO6">
            <v>199.08</v>
          </cell>
          <cell r="AP6">
            <v>13729.59</v>
          </cell>
          <cell r="AQ6">
            <v>123.56</v>
          </cell>
          <cell r="AR6">
            <v>0</v>
          </cell>
          <cell r="AS6">
            <v>0</v>
          </cell>
          <cell r="AT6">
            <v>0</v>
          </cell>
          <cell r="AU6">
            <v>0</v>
          </cell>
          <cell r="AV6">
            <v>0</v>
          </cell>
          <cell r="AW6">
            <v>0</v>
          </cell>
          <cell r="AY6">
            <v>0</v>
          </cell>
          <cell r="AZ6">
            <v>0</v>
          </cell>
          <cell r="BA6">
            <v>0</v>
          </cell>
          <cell r="BB6">
            <v>0</v>
          </cell>
          <cell r="BC6">
            <v>0</v>
          </cell>
          <cell r="BD6">
            <v>0</v>
          </cell>
          <cell r="BE6">
            <v>0</v>
          </cell>
          <cell r="BF6">
            <v>0</v>
          </cell>
          <cell r="BG6">
            <v>0</v>
          </cell>
          <cell r="BH6">
            <v>10</v>
          </cell>
          <cell r="BI6">
            <v>0</v>
          </cell>
        </row>
        <row r="7">
          <cell r="B7">
            <v>137</v>
          </cell>
          <cell r="C7" t="str">
            <v>CARLEY</v>
          </cell>
          <cell r="D7" t="str">
            <v>VERA</v>
          </cell>
          <cell r="E7">
            <v>43966</v>
          </cell>
          <cell r="F7">
            <v>6500</v>
          </cell>
          <cell r="G7">
            <v>7.95</v>
          </cell>
          <cell r="H7">
            <v>0</v>
          </cell>
          <cell r="I7">
            <v>0</v>
          </cell>
          <cell r="J7">
            <v>-62.5</v>
          </cell>
          <cell r="K7">
            <v>0</v>
          </cell>
          <cell r="L7">
            <v>6.38</v>
          </cell>
          <cell r="M7">
            <v>-6.38</v>
          </cell>
          <cell r="N7">
            <v>-1.02</v>
          </cell>
          <cell r="O7">
            <v>0</v>
          </cell>
          <cell r="P7">
            <v>0</v>
          </cell>
          <cell r="Q7">
            <v>7.95</v>
          </cell>
          <cell r="R7">
            <v>0</v>
          </cell>
          <cell r="S7">
            <v>0</v>
          </cell>
          <cell r="T7">
            <v>0</v>
          </cell>
          <cell r="U7">
            <v>0</v>
          </cell>
          <cell r="V7">
            <v>65</v>
          </cell>
          <cell r="W7">
            <v>0</v>
          </cell>
          <cell r="X7">
            <v>0</v>
          </cell>
          <cell r="Y7">
            <v>1.02</v>
          </cell>
          <cell r="Z7">
            <v>0</v>
          </cell>
          <cell r="AA7">
            <v>0</v>
          </cell>
          <cell r="AB7">
            <v>0</v>
          </cell>
          <cell r="AC7">
            <v>0</v>
          </cell>
          <cell r="AD7">
            <v>0</v>
          </cell>
          <cell r="AE7">
            <v>4687.92</v>
          </cell>
          <cell r="AF7">
            <v>0</v>
          </cell>
          <cell r="AG7">
            <v>0</v>
          </cell>
          <cell r="AH7">
            <v>6435.55</v>
          </cell>
          <cell r="AI7">
            <v>1309.8599999999999</v>
          </cell>
          <cell r="AJ7">
            <v>6435.55</v>
          </cell>
          <cell r="AK7">
            <v>93.32</v>
          </cell>
          <cell r="AL7" t="str">
            <v>TX</v>
          </cell>
          <cell r="AM7" t="str">
            <v>53-TX</v>
          </cell>
          <cell r="AN7">
            <v>6435.55</v>
          </cell>
          <cell r="AO7">
            <v>93.32</v>
          </cell>
          <cell r="AP7">
            <v>0</v>
          </cell>
          <cell r="AQ7">
            <v>0</v>
          </cell>
          <cell r="AR7">
            <v>6435.55</v>
          </cell>
          <cell r="AS7">
            <v>399</v>
          </cell>
          <cell r="AT7">
            <v>0</v>
          </cell>
          <cell r="AU7">
            <v>6435.55</v>
          </cell>
          <cell r="AV7">
            <v>399</v>
          </cell>
          <cell r="AW7">
            <v>0</v>
          </cell>
          <cell r="AY7">
            <v>0</v>
          </cell>
          <cell r="AZ7">
            <v>0</v>
          </cell>
          <cell r="BA7">
            <v>0</v>
          </cell>
          <cell r="BB7">
            <v>0</v>
          </cell>
          <cell r="BC7">
            <v>0</v>
          </cell>
          <cell r="BD7">
            <v>0</v>
          </cell>
          <cell r="BE7">
            <v>0</v>
          </cell>
          <cell r="BF7">
            <v>0</v>
          </cell>
          <cell r="BG7">
            <v>0</v>
          </cell>
          <cell r="BH7">
            <v>0</v>
          </cell>
          <cell r="BI7">
            <v>0</v>
          </cell>
        </row>
        <row r="8">
          <cell r="B8">
            <v>53</v>
          </cell>
          <cell r="C8" t="str">
            <v>CARLSON</v>
          </cell>
          <cell r="D8" t="str">
            <v>TRENT</v>
          </cell>
          <cell r="E8">
            <v>43966</v>
          </cell>
          <cell r="F8">
            <v>11350.83</v>
          </cell>
          <cell r="G8">
            <v>0</v>
          </cell>
          <cell r="H8">
            <v>0</v>
          </cell>
          <cell r="I8">
            <v>0</v>
          </cell>
          <cell r="J8">
            <v>-62.5</v>
          </cell>
          <cell r="K8">
            <v>0</v>
          </cell>
          <cell r="L8">
            <v>12.09</v>
          </cell>
          <cell r="M8">
            <v>-12.09</v>
          </cell>
          <cell r="N8">
            <v>-1.65</v>
          </cell>
          <cell r="O8">
            <v>-78.13</v>
          </cell>
          <cell r="P8">
            <v>0</v>
          </cell>
          <cell r="Q8">
            <v>0</v>
          </cell>
          <cell r="R8">
            <v>0</v>
          </cell>
          <cell r="S8">
            <v>0</v>
          </cell>
          <cell r="T8">
            <v>0</v>
          </cell>
          <cell r="U8">
            <v>0</v>
          </cell>
          <cell r="V8">
            <v>114.58</v>
          </cell>
          <cell r="W8">
            <v>101.54</v>
          </cell>
          <cell r="X8">
            <v>0</v>
          </cell>
          <cell r="Y8">
            <v>1.65</v>
          </cell>
          <cell r="Z8">
            <v>78.13</v>
          </cell>
          <cell r="AA8">
            <v>0</v>
          </cell>
          <cell r="AB8">
            <v>0</v>
          </cell>
          <cell r="AC8">
            <v>0</v>
          </cell>
          <cell r="AD8">
            <v>0</v>
          </cell>
          <cell r="AE8">
            <v>9118.69</v>
          </cell>
          <cell r="AF8">
            <v>0</v>
          </cell>
          <cell r="AG8">
            <v>0</v>
          </cell>
          <cell r="AH8">
            <v>11222.51</v>
          </cell>
          <cell r="AI8">
            <v>1823.06</v>
          </cell>
          <cell r="AJ8">
            <v>11282.48</v>
          </cell>
          <cell r="AK8">
            <v>163.59</v>
          </cell>
          <cell r="AL8" t="str">
            <v>TX</v>
          </cell>
          <cell r="AM8" t="str">
            <v>53-TX</v>
          </cell>
          <cell r="AN8">
            <v>11282.48</v>
          </cell>
          <cell r="AO8">
            <v>163.6</v>
          </cell>
          <cell r="AP8">
            <v>11282.48</v>
          </cell>
          <cell r="AQ8">
            <v>101.54</v>
          </cell>
          <cell r="AR8">
            <v>0</v>
          </cell>
          <cell r="AS8">
            <v>0</v>
          </cell>
          <cell r="AT8">
            <v>0</v>
          </cell>
          <cell r="AU8">
            <v>0</v>
          </cell>
          <cell r="AV8">
            <v>0</v>
          </cell>
          <cell r="AW8">
            <v>0</v>
          </cell>
          <cell r="AY8">
            <v>0</v>
          </cell>
          <cell r="AZ8">
            <v>0</v>
          </cell>
          <cell r="BA8">
            <v>0</v>
          </cell>
          <cell r="BB8">
            <v>0</v>
          </cell>
          <cell r="BC8">
            <v>0</v>
          </cell>
          <cell r="BD8">
            <v>0</v>
          </cell>
          <cell r="BE8">
            <v>0</v>
          </cell>
          <cell r="BF8">
            <v>0</v>
          </cell>
          <cell r="BG8">
            <v>0</v>
          </cell>
          <cell r="BH8">
            <v>59.97</v>
          </cell>
          <cell r="BI8">
            <v>0</v>
          </cell>
        </row>
        <row r="9">
          <cell r="B9">
            <v>81</v>
          </cell>
          <cell r="C9" t="str">
            <v>CARRIERE</v>
          </cell>
          <cell r="D9" t="str">
            <v>JOHN</v>
          </cell>
          <cell r="E9">
            <v>43966</v>
          </cell>
          <cell r="F9">
            <v>9214.58</v>
          </cell>
          <cell r="G9">
            <v>0</v>
          </cell>
          <cell r="H9">
            <v>0</v>
          </cell>
          <cell r="I9">
            <v>0</v>
          </cell>
          <cell r="J9">
            <v>-62.5</v>
          </cell>
          <cell r="K9">
            <v>0</v>
          </cell>
          <cell r="L9">
            <v>6.38</v>
          </cell>
          <cell r="M9">
            <v>-6.38</v>
          </cell>
          <cell r="N9">
            <v>-1.02</v>
          </cell>
          <cell r="O9">
            <v>0</v>
          </cell>
          <cell r="P9">
            <v>0</v>
          </cell>
          <cell r="Q9">
            <v>0</v>
          </cell>
          <cell r="R9">
            <v>0</v>
          </cell>
          <cell r="S9">
            <v>0</v>
          </cell>
          <cell r="T9">
            <v>0</v>
          </cell>
          <cell r="U9">
            <v>0</v>
          </cell>
          <cell r="V9">
            <v>0</v>
          </cell>
          <cell r="W9">
            <v>0</v>
          </cell>
          <cell r="X9">
            <v>0</v>
          </cell>
          <cell r="Y9">
            <v>1.02</v>
          </cell>
          <cell r="Z9">
            <v>0</v>
          </cell>
          <cell r="AA9">
            <v>0</v>
          </cell>
          <cell r="AB9">
            <v>921.46</v>
          </cell>
          <cell r="AC9">
            <v>0</v>
          </cell>
          <cell r="AD9">
            <v>0</v>
          </cell>
          <cell r="AE9">
            <v>6288.55</v>
          </cell>
          <cell r="AF9">
            <v>0</v>
          </cell>
          <cell r="AG9">
            <v>0</v>
          </cell>
          <cell r="AH9">
            <v>8285.7199999999993</v>
          </cell>
          <cell r="AI9">
            <v>1290.22</v>
          </cell>
          <cell r="AJ9">
            <v>9226.85</v>
          </cell>
          <cell r="AK9">
            <v>133.79</v>
          </cell>
          <cell r="AL9" t="str">
            <v>DC</v>
          </cell>
          <cell r="AM9" t="str">
            <v>07-DC</v>
          </cell>
          <cell r="AN9">
            <v>9226.85</v>
          </cell>
          <cell r="AO9">
            <v>133.79</v>
          </cell>
          <cell r="AP9">
            <v>0</v>
          </cell>
          <cell r="AQ9">
            <v>0</v>
          </cell>
          <cell r="AR9">
            <v>0</v>
          </cell>
          <cell r="AS9">
            <v>0</v>
          </cell>
          <cell r="AT9">
            <v>0</v>
          </cell>
          <cell r="AU9">
            <v>0</v>
          </cell>
          <cell r="AV9">
            <v>0</v>
          </cell>
          <cell r="AW9">
            <v>0</v>
          </cell>
          <cell r="AX9" t="str">
            <v>MD</v>
          </cell>
          <cell r="AY9">
            <v>8285.7199999999993</v>
          </cell>
          <cell r="AZ9">
            <v>635.66</v>
          </cell>
          <cell r="BA9">
            <v>9214.58</v>
          </cell>
          <cell r="BB9">
            <v>57.13</v>
          </cell>
          <cell r="BC9">
            <v>0</v>
          </cell>
          <cell r="BD9">
            <v>0</v>
          </cell>
          <cell r="BE9">
            <v>0</v>
          </cell>
          <cell r="BF9">
            <v>0</v>
          </cell>
          <cell r="BG9">
            <v>0</v>
          </cell>
          <cell r="BH9">
            <v>19.670000000000002</v>
          </cell>
          <cell r="BI9">
            <v>368.58</v>
          </cell>
        </row>
        <row r="10">
          <cell r="B10">
            <v>166</v>
          </cell>
          <cell r="C10" t="str">
            <v>CASE</v>
          </cell>
          <cell r="D10" t="str">
            <v>DANIEL</v>
          </cell>
          <cell r="E10">
            <v>43966</v>
          </cell>
          <cell r="F10">
            <v>5662.91</v>
          </cell>
          <cell r="G10">
            <v>6.45</v>
          </cell>
          <cell r="H10">
            <v>0</v>
          </cell>
          <cell r="I10">
            <v>0</v>
          </cell>
          <cell r="J10">
            <v>-62.5</v>
          </cell>
          <cell r="K10">
            <v>0</v>
          </cell>
          <cell r="L10">
            <v>8.09</v>
          </cell>
          <cell r="M10">
            <v>-8.09</v>
          </cell>
          <cell r="N10">
            <v>-1.04</v>
          </cell>
          <cell r="O10">
            <v>0</v>
          </cell>
          <cell r="P10">
            <v>0</v>
          </cell>
          <cell r="Q10">
            <v>6.45</v>
          </cell>
          <cell r="R10">
            <v>0</v>
          </cell>
          <cell r="S10">
            <v>65</v>
          </cell>
          <cell r="T10">
            <v>0</v>
          </cell>
          <cell r="U10">
            <v>0</v>
          </cell>
          <cell r="V10">
            <v>0</v>
          </cell>
          <cell r="W10">
            <v>0</v>
          </cell>
          <cell r="X10">
            <v>0</v>
          </cell>
          <cell r="Y10">
            <v>1.04</v>
          </cell>
          <cell r="Z10">
            <v>0</v>
          </cell>
          <cell r="AA10">
            <v>0</v>
          </cell>
          <cell r="AB10">
            <v>793.71</v>
          </cell>
          <cell r="AC10">
            <v>0</v>
          </cell>
          <cell r="AD10">
            <v>0</v>
          </cell>
          <cell r="AE10">
            <v>3313.28</v>
          </cell>
          <cell r="AF10">
            <v>0</v>
          </cell>
          <cell r="AG10">
            <v>0</v>
          </cell>
          <cell r="AH10">
            <v>4801.5200000000004</v>
          </cell>
          <cell r="AI10">
            <v>881.7</v>
          </cell>
          <cell r="AJ10">
            <v>5595.23</v>
          </cell>
          <cell r="AK10">
            <v>81.13</v>
          </cell>
          <cell r="AL10" t="str">
            <v>IL</v>
          </cell>
          <cell r="AM10" t="str">
            <v>43-IL</v>
          </cell>
          <cell r="AN10">
            <v>5595.23</v>
          </cell>
          <cell r="AO10">
            <v>81.13</v>
          </cell>
          <cell r="AP10">
            <v>0</v>
          </cell>
          <cell r="AQ10">
            <v>0</v>
          </cell>
          <cell r="AR10">
            <v>5595.23</v>
          </cell>
          <cell r="AS10">
            <v>346.9</v>
          </cell>
          <cell r="AT10">
            <v>0</v>
          </cell>
          <cell r="AU10">
            <v>5595.23</v>
          </cell>
          <cell r="AV10">
            <v>346.9</v>
          </cell>
          <cell r="AW10">
            <v>0</v>
          </cell>
          <cell r="AX10" t="str">
            <v>KY</v>
          </cell>
          <cell r="AY10">
            <v>4801.5200000000004</v>
          </cell>
          <cell r="AZ10">
            <v>234.56</v>
          </cell>
          <cell r="BA10">
            <v>0</v>
          </cell>
          <cell r="BB10">
            <v>0</v>
          </cell>
          <cell r="BC10">
            <v>0</v>
          </cell>
          <cell r="BD10">
            <v>0</v>
          </cell>
          <cell r="BE10">
            <v>0</v>
          </cell>
          <cell r="BF10">
            <v>0</v>
          </cell>
          <cell r="BG10">
            <v>0</v>
          </cell>
          <cell r="BH10">
            <v>0</v>
          </cell>
          <cell r="BI10">
            <v>226.77</v>
          </cell>
        </row>
        <row r="11">
          <cell r="B11">
            <v>122</v>
          </cell>
          <cell r="C11" t="str">
            <v>CHIANG</v>
          </cell>
          <cell r="D11" t="str">
            <v>YANDAN</v>
          </cell>
          <cell r="E11">
            <v>43966</v>
          </cell>
          <cell r="F11">
            <v>3587.5</v>
          </cell>
          <cell r="G11">
            <v>1.66</v>
          </cell>
          <cell r="H11">
            <v>0</v>
          </cell>
          <cell r="I11">
            <v>0</v>
          </cell>
          <cell r="J11">
            <v>-62.5</v>
          </cell>
          <cell r="K11">
            <v>0</v>
          </cell>
          <cell r="L11">
            <v>12.09</v>
          </cell>
          <cell r="M11">
            <v>-12.09</v>
          </cell>
          <cell r="N11">
            <v>0</v>
          </cell>
          <cell r="O11">
            <v>0</v>
          </cell>
          <cell r="P11">
            <v>0</v>
          </cell>
          <cell r="Q11">
            <v>1.66</v>
          </cell>
          <cell r="R11">
            <v>0</v>
          </cell>
          <cell r="S11">
            <v>0</v>
          </cell>
          <cell r="T11">
            <v>0</v>
          </cell>
          <cell r="U11">
            <v>0</v>
          </cell>
          <cell r="V11">
            <v>20.83</v>
          </cell>
          <cell r="W11">
            <v>0</v>
          </cell>
          <cell r="X11">
            <v>0</v>
          </cell>
          <cell r="Y11">
            <v>0</v>
          </cell>
          <cell r="Z11">
            <v>0</v>
          </cell>
          <cell r="AA11">
            <v>0</v>
          </cell>
          <cell r="AB11">
            <v>143.57</v>
          </cell>
          <cell r="AC11">
            <v>0</v>
          </cell>
          <cell r="AD11">
            <v>0</v>
          </cell>
          <cell r="AE11">
            <v>2867.91</v>
          </cell>
          <cell r="AF11">
            <v>0</v>
          </cell>
          <cell r="AG11">
            <v>0</v>
          </cell>
          <cell r="AH11">
            <v>3412.67</v>
          </cell>
          <cell r="AI11">
            <v>333.56</v>
          </cell>
          <cell r="AJ11">
            <v>3556.24</v>
          </cell>
          <cell r="AK11">
            <v>51.56</v>
          </cell>
          <cell r="AL11" t="str">
            <v>TX</v>
          </cell>
          <cell r="AM11" t="str">
            <v>53-TX</v>
          </cell>
          <cell r="AN11">
            <v>3556.24</v>
          </cell>
          <cell r="AO11">
            <v>51.57</v>
          </cell>
          <cell r="AP11">
            <v>0</v>
          </cell>
          <cell r="AQ11">
            <v>0</v>
          </cell>
          <cell r="AR11">
            <v>3556.24</v>
          </cell>
          <cell r="AS11">
            <v>220.48</v>
          </cell>
          <cell r="AT11">
            <v>0</v>
          </cell>
          <cell r="AU11">
            <v>3556.24</v>
          </cell>
          <cell r="AV11">
            <v>220.49</v>
          </cell>
          <cell r="AW11">
            <v>0</v>
          </cell>
          <cell r="AY11">
            <v>0</v>
          </cell>
          <cell r="AZ11">
            <v>0</v>
          </cell>
          <cell r="BA11">
            <v>0</v>
          </cell>
          <cell r="BB11">
            <v>0</v>
          </cell>
          <cell r="BC11">
            <v>0</v>
          </cell>
          <cell r="BD11">
            <v>0</v>
          </cell>
          <cell r="BE11">
            <v>0</v>
          </cell>
          <cell r="BF11">
            <v>0</v>
          </cell>
          <cell r="BG11">
            <v>0</v>
          </cell>
          <cell r="BH11">
            <v>0</v>
          </cell>
          <cell r="BI11">
            <v>143.56</v>
          </cell>
        </row>
        <row r="12">
          <cell r="B12">
            <v>151</v>
          </cell>
          <cell r="C12" t="str">
            <v>CLELAND</v>
          </cell>
          <cell r="D12" t="str">
            <v>RANDY</v>
          </cell>
          <cell r="E12">
            <v>43966</v>
          </cell>
          <cell r="F12">
            <v>5500</v>
          </cell>
          <cell r="G12">
            <v>22.73</v>
          </cell>
          <cell r="H12">
            <v>0</v>
          </cell>
          <cell r="I12">
            <v>0</v>
          </cell>
          <cell r="J12">
            <v>-62.5</v>
          </cell>
          <cell r="K12">
            <v>0</v>
          </cell>
          <cell r="L12">
            <v>3.14</v>
          </cell>
          <cell r="M12">
            <v>-3.14</v>
          </cell>
          <cell r="N12">
            <v>-0.6</v>
          </cell>
          <cell r="O12">
            <v>-60.95</v>
          </cell>
          <cell r="P12">
            <v>0</v>
          </cell>
          <cell r="Q12">
            <v>22.73</v>
          </cell>
          <cell r="R12">
            <v>0</v>
          </cell>
          <cell r="S12">
            <v>0</v>
          </cell>
          <cell r="T12">
            <v>0</v>
          </cell>
          <cell r="U12">
            <v>0</v>
          </cell>
          <cell r="V12">
            <v>0</v>
          </cell>
          <cell r="W12">
            <v>0</v>
          </cell>
          <cell r="X12">
            <v>0</v>
          </cell>
          <cell r="Y12">
            <v>0.6</v>
          </cell>
          <cell r="Z12">
            <v>60.95</v>
          </cell>
          <cell r="AA12">
            <v>0</v>
          </cell>
          <cell r="AB12">
            <v>331.36</v>
          </cell>
          <cell r="AC12">
            <v>0</v>
          </cell>
          <cell r="AD12">
            <v>0</v>
          </cell>
          <cell r="AE12">
            <v>4141.6899999999996</v>
          </cell>
          <cell r="AF12">
            <v>0</v>
          </cell>
          <cell r="AG12">
            <v>0</v>
          </cell>
          <cell r="AH12">
            <v>5187.63</v>
          </cell>
          <cell r="AI12">
            <v>602.54999999999995</v>
          </cell>
          <cell r="AJ12">
            <v>5518.99</v>
          </cell>
          <cell r="AK12">
            <v>80.03</v>
          </cell>
          <cell r="AL12" t="str">
            <v>TX</v>
          </cell>
          <cell r="AM12" t="str">
            <v>53-TX</v>
          </cell>
          <cell r="AN12">
            <v>5518.99</v>
          </cell>
          <cell r="AO12">
            <v>80.03</v>
          </cell>
          <cell r="AP12">
            <v>0</v>
          </cell>
          <cell r="AQ12">
            <v>0</v>
          </cell>
          <cell r="AR12">
            <v>5518.99</v>
          </cell>
          <cell r="AS12">
            <v>342.18</v>
          </cell>
          <cell r="AT12">
            <v>0</v>
          </cell>
          <cell r="AU12">
            <v>5518.99</v>
          </cell>
          <cell r="AV12">
            <v>342.18</v>
          </cell>
          <cell r="AW12">
            <v>0</v>
          </cell>
          <cell r="AY12">
            <v>0</v>
          </cell>
          <cell r="AZ12">
            <v>0</v>
          </cell>
          <cell r="BA12">
            <v>0</v>
          </cell>
          <cell r="BB12">
            <v>0</v>
          </cell>
          <cell r="BC12">
            <v>0</v>
          </cell>
          <cell r="BD12">
            <v>0</v>
          </cell>
          <cell r="BE12">
            <v>0</v>
          </cell>
          <cell r="BF12">
            <v>0</v>
          </cell>
          <cell r="BG12">
            <v>0</v>
          </cell>
          <cell r="BH12">
            <v>0</v>
          </cell>
          <cell r="BI12">
            <v>220.91</v>
          </cell>
        </row>
        <row r="13">
          <cell r="B13">
            <v>145</v>
          </cell>
          <cell r="C13" t="str">
            <v>CRITCHLEY</v>
          </cell>
          <cell r="D13" t="str">
            <v>JASON</v>
          </cell>
          <cell r="E13">
            <v>43966</v>
          </cell>
          <cell r="F13">
            <v>5354.17</v>
          </cell>
          <cell r="G13">
            <v>5.92</v>
          </cell>
          <cell r="H13">
            <v>0</v>
          </cell>
          <cell r="I13">
            <v>0</v>
          </cell>
          <cell r="J13">
            <v>-62.5</v>
          </cell>
          <cell r="K13">
            <v>0</v>
          </cell>
          <cell r="L13">
            <v>12.09</v>
          </cell>
          <cell r="M13">
            <v>-12.09</v>
          </cell>
          <cell r="N13">
            <v>0</v>
          </cell>
          <cell r="O13">
            <v>-26.21</v>
          </cell>
          <cell r="P13">
            <v>0</v>
          </cell>
          <cell r="Q13">
            <v>5.92</v>
          </cell>
          <cell r="R13">
            <v>219.68</v>
          </cell>
          <cell r="S13">
            <v>0</v>
          </cell>
          <cell r="T13">
            <v>0</v>
          </cell>
          <cell r="U13">
            <v>0</v>
          </cell>
          <cell r="V13">
            <v>114.58</v>
          </cell>
          <cell r="W13">
            <v>0</v>
          </cell>
          <cell r="X13">
            <v>0</v>
          </cell>
          <cell r="Y13">
            <v>0</v>
          </cell>
          <cell r="Z13">
            <v>26.21</v>
          </cell>
          <cell r="AA13">
            <v>0</v>
          </cell>
          <cell r="AB13">
            <v>214.4</v>
          </cell>
          <cell r="AC13">
            <v>250</v>
          </cell>
          <cell r="AD13">
            <v>0</v>
          </cell>
          <cell r="AE13">
            <v>3259.46</v>
          </cell>
          <cell r="AF13">
            <v>0</v>
          </cell>
          <cell r="AG13">
            <v>0</v>
          </cell>
          <cell r="AH13">
            <v>5019.0200000000004</v>
          </cell>
          <cell r="AI13">
            <v>919.9</v>
          </cell>
          <cell r="AJ13">
            <v>5233.42</v>
          </cell>
          <cell r="AK13">
            <v>75.88</v>
          </cell>
          <cell r="AL13" t="str">
            <v>TX</v>
          </cell>
          <cell r="AM13" t="str">
            <v>53-TX</v>
          </cell>
          <cell r="AN13">
            <v>5233.42</v>
          </cell>
          <cell r="AO13">
            <v>75.88</v>
          </cell>
          <cell r="AP13">
            <v>0</v>
          </cell>
          <cell r="AQ13">
            <v>0</v>
          </cell>
          <cell r="AR13">
            <v>5233.42</v>
          </cell>
          <cell r="AS13">
            <v>324.47000000000003</v>
          </cell>
          <cell r="AT13">
            <v>0</v>
          </cell>
          <cell r="AU13">
            <v>5233.42</v>
          </cell>
          <cell r="AV13">
            <v>324.47000000000003</v>
          </cell>
          <cell r="AW13">
            <v>0</v>
          </cell>
          <cell r="AY13">
            <v>0</v>
          </cell>
          <cell r="AZ13">
            <v>0</v>
          </cell>
          <cell r="BA13">
            <v>0</v>
          </cell>
          <cell r="BB13">
            <v>0</v>
          </cell>
          <cell r="BC13">
            <v>0</v>
          </cell>
          <cell r="BD13">
            <v>0</v>
          </cell>
          <cell r="BE13">
            <v>0</v>
          </cell>
          <cell r="BF13">
            <v>0</v>
          </cell>
          <cell r="BG13">
            <v>0</v>
          </cell>
          <cell r="BH13">
            <v>0</v>
          </cell>
          <cell r="BI13">
            <v>214.39</v>
          </cell>
        </row>
        <row r="14">
          <cell r="B14">
            <v>86</v>
          </cell>
          <cell r="C14" t="str">
            <v>CROWDER</v>
          </cell>
          <cell r="D14" t="str">
            <v>JOSEPH CALVIN</v>
          </cell>
          <cell r="E14">
            <v>43966</v>
          </cell>
          <cell r="F14">
            <v>21875</v>
          </cell>
          <cell r="G14">
            <v>0</v>
          </cell>
          <cell r="H14">
            <v>0</v>
          </cell>
          <cell r="I14">
            <v>0</v>
          </cell>
          <cell r="J14">
            <v>-62.5</v>
          </cell>
          <cell r="K14">
            <v>0</v>
          </cell>
          <cell r="L14">
            <v>12.09</v>
          </cell>
          <cell r="M14">
            <v>-12.09</v>
          </cell>
          <cell r="N14">
            <v>-1.65</v>
          </cell>
          <cell r="O14">
            <v>0</v>
          </cell>
          <cell r="P14">
            <v>0</v>
          </cell>
          <cell r="Q14">
            <v>0</v>
          </cell>
          <cell r="R14">
            <v>0</v>
          </cell>
          <cell r="S14">
            <v>0</v>
          </cell>
          <cell r="T14">
            <v>0</v>
          </cell>
          <cell r="U14">
            <v>0</v>
          </cell>
          <cell r="V14">
            <v>114.58</v>
          </cell>
          <cell r="W14">
            <v>196.25</v>
          </cell>
          <cell r="X14">
            <v>1093.75</v>
          </cell>
          <cell r="Y14">
            <v>1.65</v>
          </cell>
          <cell r="Z14">
            <v>0</v>
          </cell>
          <cell r="AA14">
            <v>0</v>
          </cell>
          <cell r="AB14">
            <v>0</v>
          </cell>
          <cell r="AC14">
            <v>9479.66</v>
          </cell>
          <cell r="AD14">
            <v>0</v>
          </cell>
          <cell r="AE14">
            <v>200</v>
          </cell>
          <cell r="AF14">
            <v>5374</v>
          </cell>
          <cell r="AG14">
            <v>0</v>
          </cell>
          <cell r="AH14">
            <v>21746.68</v>
          </cell>
          <cell r="AI14">
            <v>5149.34</v>
          </cell>
          <cell r="AJ14">
            <v>21805.8</v>
          </cell>
          <cell r="AK14">
            <v>316.18</v>
          </cell>
          <cell r="AL14" t="str">
            <v>TX</v>
          </cell>
          <cell r="AM14" t="str">
            <v>53-TX</v>
          </cell>
          <cell r="AN14">
            <v>21805.8</v>
          </cell>
          <cell r="AO14">
            <v>316.18</v>
          </cell>
          <cell r="AP14">
            <v>21805.8</v>
          </cell>
          <cell r="AQ14">
            <v>196.25</v>
          </cell>
          <cell r="AR14">
            <v>0</v>
          </cell>
          <cell r="AS14">
            <v>0</v>
          </cell>
          <cell r="AT14">
            <v>0</v>
          </cell>
          <cell r="AU14">
            <v>0</v>
          </cell>
          <cell r="AV14">
            <v>0</v>
          </cell>
          <cell r="AW14">
            <v>0</v>
          </cell>
          <cell r="AY14">
            <v>0</v>
          </cell>
          <cell r="AZ14">
            <v>0</v>
          </cell>
          <cell r="BA14">
            <v>0</v>
          </cell>
          <cell r="BB14">
            <v>0</v>
          </cell>
          <cell r="BC14">
            <v>0</v>
          </cell>
          <cell r="BD14">
            <v>0</v>
          </cell>
          <cell r="BE14">
            <v>0</v>
          </cell>
          <cell r="BF14">
            <v>0</v>
          </cell>
          <cell r="BG14">
            <v>0</v>
          </cell>
          <cell r="BH14">
            <v>59.12</v>
          </cell>
          <cell r="BI14">
            <v>875</v>
          </cell>
        </row>
        <row r="15">
          <cell r="B15">
            <v>152</v>
          </cell>
          <cell r="C15" t="str">
            <v>CURRY</v>
          </cell>
          <cell r="D15" t="str">
            <v>CHRISTI</v>
          </cell>
          <cell r="E15">
            <v>43966</v>
          </cell>
          <cell r="F15">
            <v>3250</v>
          </cell>
          <cell r="G15">
            <v>3.22</v>
          </cell>
          <cell r="H15">
            <v>0</v>
          </cell>
          <cell r="I15">
            <v>0</v>
          </cell>
          <cell r="J15">
            <v>-62.5</v>
          </cell>
          <cell r="K15">
            <v>0</v>
          </cell>
          <cell r="L15">
            <v>8.09</v>
          </cell>
          <cell r="M15">
            <v>-8.09</v>
          </cell>
          <cell r="N15">
            <v>-1.04</v>
          </cell>
          <cell r="O15">
            <v>0</v>
          </cell>
          <cell r="P15">
            <v>0</v>
          </cell>
          <cell r="Q15">
            <v>3.22</v>
          </cell>
          <cell r="R15">
            <v>0</v>
          </cell>
          <cell r="S15">
            <v>100</v>
          </cell>
          <cell r="T15">
            <v>0</v>
          </cell>
          <cell r="U15">
            <v>0</v>
          </cell>
          <cell r="V15">
            <v>0</v>
          </cell>
          <cell r="W15">
            <v>0</v>
          </cell>
          <cell r="X15">
            <v>0</v>
          </cell>
          <cell r="Y15">
            <v>1.04</v>
          </cell>
          <cell r="Z15">
            <v>0</v>
          </cell>
          <cell r="AA15">
            <v>0</v>
          </cell>
          <cell r="AB15">
            <v>130.13</v>
          </cell>
          <cell r="AC15">
            <v>100</v>
          </cell>
          <cell r="AD15">
            <v>100</v>
          </cell>
          <cell r="AE15">
            <v>2179.88</v>
          </cell>
          <cell r="AF15">
            <v>0</v>
          </cell>
          <cell r="AG15">
            <v>0</v>
          </cell>
          <cell r="AH15">
            <v>3013.96</v>
          </cell>
          <cell r="AI15">
            <v>452.83</v>
          </cell>
          <cell r="AJ15">
            <v>3144.09</v>
          </cell>
          <cell r="AK15">
            <v>45.59</v>
          </cell>
          <cell r="AL15" t="str">
            <v>TX</v>
          </cell>
          <cell r="AM15" t="str">
            <v>53-TX</v>
          </cell>
          <cell r="AN15">
            <v>3144.09</v>
          </cell>
          <cell r="AO15">
            <v>45.59</v>
          </cell>
          <cell r="AP15">
            <v>0</v>
          </cell>
          <cell r="AQ15">
            <v>0</v>
          </cell>
          <cell r="AR15">
            <v>3144.09</v>
          </cell>
          <cell r="AS15">
            <v>194.94</v>
          </cell>
          <cell r="AT15">
            <v>0</v>
          </cell>
          <cell r="AU15">
            <v>3144.09</v>
          </cell>
          <cell r="AV15">
            <v>194.93</v>
          </cell>
          <cell r="AW15">
            <v>0</v>
          </cell>
          <cell r="AY15">
            <v>0</v>
          </cell>
          <cell r="AZ15">
            <v>0</v>
          </cell>
          <cell r="BA15">
            <v>0</v>
          </cell>
          <cell r="BB15">
            <v>0</v>
          </cell>
          <cell r="BC15">
            <v>0</v>
          </cell>
          <cell r="BD15">
            <v>0</v>
          </cell>
          <cell r="BE15">
            <v>0</v>
          </cell>
          <cell r="BF15">
            <v>0</v>
          </cell>
          <cell r="BG15">
            <v>0</v>
          </cell>
          <cell r="BH15">
            <v>0</v>
          </cell>
          <cell r="BI15">
            <v>130.32</v>
          </cell>
        </row>
        <row r="16">
          <cell r="B16">
            <v>89</v>
          </cell>
          <cell r="C16" t="str">
            <v>DRYJANSKI</v>
          </cell>
          <cell r="D16" t="str">
            <v>MICHAEL</v>
          </cell>
          <cell r="E16">
            <v>43966</v>
          </cell>
          <cell r="F16">
            <v>6354.17</v>
          </cell>
          <cell r="G16">
            <v>31.43</v>
          </cell>
          <cell r="H16">
            <v>0</v>
          </cell>
          <cell r="I16">
            <v>12.72</v>
          </cell>
          <cell r="J16">
            <v>-62.5</v>
          </cell>
          <cell r="K16">
            <v>0</v>
          </cell>
          <cell r="L16">
            <v>12.09</v>
          </cell>
          <cell r="M16">
            <v>-12.09</v>
          </cell>
          <cell r="N16">
            <v>-1.65</v>
          </cell>
          <cell r="O16">
            <v>-90.88</v>
          </cell>
          <cell r="P16">
            <v>0</v>
          </cell>
          <cell r="Q16">
            <v>31.43</v>
          </cell>
          <cell r="R16">
            <v>0</v>
          </cell>
          <cell r="S16">
            <v>0</v>
          </cell>
          <cell r="T16">
            <v>18.350000000000001</v>
          </cell>
          <cell r="U16">
            <v>0</v>
          </cell>
          <cell r="V16">
            <v>114.58</v>
          </cell>
          <cell r="W16">
            <v>0</v>
          </cell>
          <cell r="X16">
            <v>0</v>
          </cell>
          <cell r="Y16">
            <v>1.65</v>
          </cell>
          <cell r="Z16">
            <v>90.88</v>
          </cell>
          <cell r="AA16">
            <v>0</v>
          </cell>
          <cell r="AB16">
            <v>383.14</v>
          </cell>
          <cell r="AC16">
            <v>0</v>
          </cell>
          <cell r="AD16">
            <v>0</v>
          </cell>
          <cell r="AE16">
            <v>4873.1400000000003</v>
          </cell>
          <cell r="AF16">
            <v>0</v>
          </cell>
          <cell r="AG16">
            <v>0</v>
          </cell>
          <cell r="AH16">
            <v>5843.07</v>
          </cell>
          <cell r="AI16">
            <v>431.44</v>
          </cell>
          <cell r="AJ16">
            <v>6257.28</v>
          </cell>
          <cell r="AK16">
            <v>90.73</v>
          </cell>
          <cell r="AL16" t="str">
            <v>TX</v>
          </cell>
          <cell r="AM16" t="str">
            <v>53-TX</v>
          </cell>
          <cell r="AN16">
            <v>6257.28</v>
          </cell>
          <cell r="AO16">
            <v>90.73</v>
          </cell>
          <cell r="AP16">
            <v>0</v>
          </cell>
          <cell r="AQ16">
            <v>0</v>
          </cell>
          <cell r="AR16">
            <v>6257.28</v>
          </cell>
          <cell r="AS16">
            <v>387.95</v>
          </cell>
          <cell r="AT16">
            <v>0</v>
          </cell>
          <cell r="AU16">
            <v>6257.28</v>
          </cell>
          <cell r="AV16">
            <v>387.95</v>
          </cell>
          <cell r="AW16">
            <v>0</v>
          </cell>
          <cell r="AX16" t="str">
            <v>TX</v>
          </cell>
          <cell r="AY16">
            <v>0</v>
          </cell>
          <cell r="AZ16">
            <v>0</v>
          </cell>
          <cell r="BA16">
            <v>0</v>
          </cell>
          <cell r="BB16">
            <v>0</v>
          </cell>
          <cell r="BC16">
            <v>0</v>
          </cell>
          <cell r="BD16">
            <v>0</v>
          </cell>
          <cell r="BE16">
            <v>0</v>
          </cell>
          <cell r="BF16">
            <v>0</v>
          </cell>
          <cell r="BG16">
            <v>0</v>
          </cell>
          <cell r="BH16">
            <v>0</v>
          </cell>
          <cell r="BI16">
            <v>255.42</v>
          </cell>
        </row>
        <row r="17">
          <cell r="B17">
            <v>168</v>
          </cell>
          <cell r="C17" t="str">
            <v>EASON</v>
          </cell>
          <cell r="D17" t="str">
            <v>JAMES</v>
          </cell>
          <cell r="E17">
            <v>43966</v>
          </cell>
          <cell r="F17">
            <v>5401.69</v>
          </cell>
          <cell r="G17">
            <v>9.1999999999999993</v>
          </cell>
          <cell r="H17">
            <v>0</v>
          </cell>
          <cell r="I17">
            <v>0</v>
          </cell>
          <cell r="J17">
            <v>0</v>
          </cell>
          <cell r="K17">
            <v>0</v>
          </cell>
          <cell r="L17">
            <v>12.09</v>
          </cell>
          <cell r="M17">
            <v>-12.09</v>
          </cell>
          <cell r="N17">
            <v>-1.65</v>
          </cell>
          <cell r="O17">
            <v>-23.39</v>
          </cell>
          <cell r="P17">
            <v>0</v>
          </cell>
          <cell r="Q17">
            <v>9.1999999999999993</v>
          </cell>
          <cell r="R17">
            <v>0</v>
          </cell>
          <cell r="S17">
            <v>125</v>
          </cell>
          <cell r="T17">
            <v>0</v>
          </cell>
          <cell r="U17">
            <v>0</v>
          </cell>
          <cell r="V17">
            <v>0</v>
          </cell>
          <cell r="W17">
            <v>0</v>
          </cell>
          <cell r="X17">
            <v>0</v>
          </cell>
          <cell r="Y17">
            <v>1.65</v>
          </cell>
          <cell r="Z17">
            <v>23.39</v>
          </cell>
          <cell r="AA17">
            <v>0</v>
          </cell>
          <cell r="AB17">
            <v>865.74</v>
          </cell>
          <cell r="AC17">
            <v>0</v>
          </cell>
          <cell r="AD17">
            <v>0</v>
          </cell>
          <cell r="AE17">
            <v>3468.6</v>
          </cell>
          <cell r="AF17">
            <v>0</v>
          </cell>
          <cell r="AG17">
            <v>0</v>
          </cell>
          <cell r="AH17">
            <v>4406.41</v>
          </cell>
          <cell r="AI17">
            <v>287.10000000000002</v>
          </cell>
          <cell r="AJ17">
            <v>5272.15</v>
          </cell>
          <cell r="AK17">
            <v>76.45</v>
          </cell>
          <cell r="AL17" t="str">
            <v>IL</v>
          </cell>
          <cell r="AM17" t="str">
            <v>43-IL</v>
          </cell>
          <cell r="AN17">
            <v>5272.15</v>
          </cell>
          <cell r="AO17">
            <v>76.45</v>
          </cell>
          <cell r="AP17">
            <v>0</v>
          </cell>
          <cell r="AQ17">
            <v>0</v>
          </cell>
          <cell r="AR17">
            <v>5272.15</v>
          </cell>
          <cell r="AS17">
            <v>326.87</v>
          </cell>
          <cell r="AT17">
            <v>0</v>
          </cell>
          <cell r="AU17">
            <v>5272.15</v>
          </cell>
          <cell r="AV17">
            <v>326.87</v>
          </cell>
          <cell r="AW17">
            <v>0</v>
          </cell>
          <cell r="AX17" t="str">
            <v>KY</v>
          </cell>
          <cell r="AY17">
            <v>4406.41</v>
          </cell>
          <cell r="AZ17">
            <v>214.8</v>
          </cell>
          <cell r="BA17">
            <v>0</v>
          </cell>
          <cell r="BB17">
            <v>0</v>
          </cell>
          <cell r="BC17">
            <v>0</v>
          </cell>
          <cell r="BD17">
            <v>0</v>
          </cell>
          <cell r="BE17">
            <v>0</v>
          </cell>
          <cell r="BF17">
            <v>0</v>
          </cell>
          <cell r="BG17">
            <v>0</v>
          </cell>
          <cell r="BH17">
            <v>0</v>
          </cell>
          <cell r="BI17">
            <v>216.44</v>
          </cell>
        </row>
        <row r="18">
          <cell r="B18">
            <v>55</v>
          </cell>
          <cell r="C18" t="str">
            <v>EMERY</v>
          </cell>
          <cell r="D18" t="str">
            <v>NANCY BETH</v>
          </cell>
          <cell r="E18">
            <v>43966</v>
          </cell>
          <cell r="F18">
            <v>15306.67</v>
          </cell>
          <cell r="G18">
            <v>0</v>
          </cell>
          <cell r="H18">
            <v>0</v>
          </cell>
          <cell r="I18">
            <v>0</v>
          </cell>
          <cell r="J18">
            <v>-62.5</v>
          </cell>
          <cell r="K18">
            <v>0</v>
          </cell>
          <cell r="L18">
            <v>3.14</v>
          </cell>
          <cell r="M18">
            <v>-3.14</v>
          </cell>
          <cell r="N18">
            <v>-0.6</v>
          </cell>
          <cell r="O18">
            <v>0</v>
          </cell>
          <cell r="P18">
            <v>0</v>
          </cell>
          <cell r="Q18">
            <v>0</v>
          </cell>
          <cell r="R18">
            <v>0</v>
          </cell>
          <cell r="S18">
            <v>0</v>
          </cell>
          <cell r="T18">
            <v>0</v>
          </cell>
          <cell r="U18">
            <v>0</v>
          </cell>
          <cell r="V18">
            <v>114.58</v>
          </cell>
          <cell r="W18">
            <v>137.16999999999999</v>
          </cell>
          <cell r="X18">
            <v>0</v>
          </cell>
          <cell r="Y18">
            <v>0.6</v>
          </cell>
          <cell r="Z18">
            <v>0</v>
          </cell>
          <cell r="AA18">
            <v>0</v>
          </cell>
          <cell r="AB18">
            <v>0</v>
          </cell>
          <cell r="AC18">
            <v>250</v>
          </cell>
          <cell r="AD18">
            <v>0</v>
          </cell>
          <cell r="AE18">
            <v>10432.36</v>
          </cell>
          <cell r="AF18">
            <v>0</v>
          </cell>
          <cell r="AG18">
            <v>0</v>
          </cell>
          <cell r="AH18">
            <v>15188.35</v>
          </cell>
          <cell r="AI18">
            <v>4210.32</v>
          </cell>
          <cell r="AJ18">
            <v>15241.36</v>
          </cell>
          <cell r="AK18">
            <v>221</v>
          </cell>
          <cell r="AL18" t="str">
            <v>TX</v>
          </cell>
          <cell r="AM18" t="str">
            <v>53-TX</v>
          </cell>
          <cell r="AN18">
            <v>15241.36</v>
          </cell>
          <cell r="AO18">
            <v>221</v>
          </cell>
          <cell r="AP18">
            <v>15241.36</v>
          </cell>
          <cell r="AQ18">
            <v>137.16999999999999</v>
          </cell>
          <cell r="AR18">
            <v>0</v>
          </cell>
          <cell r="AS18">
            <v>0</v>
          </cell>
          <cell r="AT18">
            <v>0</v>
          </cell>
          <cell r="AU18">
            <v>0</v>
          </cell>
          <cell r="AV18">
            <v>0</v>
          </cell>
          <cell r="AW18">
            <v>0</v>
          </cell>
          <cell r="AY18">
            <v>0</v>
          </cell>
          <cell r="AZ18">
            <v>0</v>
          </cell>
          <cell r="BA18">
            <v>0</v>
          </cell>
          <cell r="BB18">
            <v>0</v>
          </cell>
          <cell r="BC18">
            <v>0</v>
          </cell>
          <cell r="BD18">
            <v>0</v>
          </cell>
          <cell r="BE18">
            <v>0</v>
          </cell>
          <cell r="BF18">
            <v>0</v>
          </cell>
          <cell r="BG18">
            <v>0</v>
          </cell>
          <cell r="BH18">
            <v>53.01</v>
          </cell>
          <cell r="BI18">
            <v>0</v>
          </cell>
        </row>
        <row r="19">
          <cell r="B19">
            <v>157</v>
          </cell>
          <cell r="C19" t="str">
            <v>EVANS</v>
          </cell>
          <cell r="D19" t="str">
            <v>RICHARD JOHN</v>
          </cell>
          <cell r="E19">
            <v>43966</v>
          </cell>
          <cell r="F19">
            <v>11194.04</v>
          </cell>
          <cell r="G19">
            <v>0</v>
          </cell>
          <cell r="H19">
            <v>0</v>
          </cell>
          <cell r="I19">
            <v>0</v>
          </cell>
          <cell r="J19">
            <v>-62.5</v>
          </cell>
          <cell r="K19">
            <v>0</v>
          </cell>
          <cell r="L19">
            <v>12.09</v>
          </cell>
          <cell r="M19">
            <v>-12.09</v>
          </cell>
          <cell r="N19">
            <v>-1.65</v>
          </cell>
          <cell r="O19">
            <v>0</v>
          </cell>
          <cell r="P19">
            <v>0</v>
          </cell>
          <cell r="Q19">
            <v>0</v>
          </cell>
          <cell r="R19">
            <v>0</v>
          </cell>
          <cell r="S19">
            <v>0</v>
          </cell>
          <cell r="T19">
            <v>0</v>
          </cell>
          <cell r="U19">
            <v>0</v>
          </cell>
          <cell r="V19">
            <v>114.58</v>
          </cell>
          <cell r="W19">
            <v>3.35</v>
          </cell>
          <cell r="X19">
            <v>0</v>
          </cell>
          <cell r="Y19">
            <v>1.65</v>
          </cell>
          <cell r="Z19">
            <v>0</v>
          </cell>
          <cell r="AA19">
            <v>0</v>
          </cell>
          <cell r="AB19">
            <v>447.76</v>
          </cell>
          <cell r="AC19">
            <v>0</v>
          </cell>
          <cell r="AD19">
            <v>0</v>
          </cell>
          <cell r="AE19">
            <v>7905.3</v>
          </cell>
          <cell r="AF19">
            <v>0</v>
          </cell>
          <cell r="AG19">
            <v>0</v>
          </cell>
          <cell r="AH19">
            <v>10617.96</v>
          </cell>
          <cell r="AI19">
            <v>2610.6799999999998</v>
          </cell>
          <cell r="AJ19">
            <v>11112.73</v>
          </cell>
          <cell r="AK19">
            <v>161.13</v>
          </cell>
          <cell r="AL19" t="str">
            <v>TX</v>
          </cell>
          <cell r="AM19" t="str">
            <v>53-TX</v>
          </cell>
          <cell r="AN19">
            <v>11112.73</v>
          </cell>
          <cell r="AO19">
            <v>161.13</v>
          </cell>
          <cell r="AP19">
            <v>372.67</v>
          </cell>
          <cell r="AQ19">
            <v>3.35</v>
          </cell>
          <cell r="AR19">
            <v>0</v>
          </cell>
          <cell r="AS19">
            <v>0</v>
          </cell>
          <cell r="AT19">
            <v>0</v>
          </cell>
          <cell r="AU19">
            <v>0</v>
          </cell>
          <cell r="AV19">
            <v>0</v>
          </cell>
          <cell r="AW19">
            <v>0</v>
          </cell>
          <cell r="AY19">
            <v>0</v>
          </cell>
          <cell r="AZ19">
            <v>0</v>
          </cell>
          <cell r="BA19">
            <v>0</v>
          </cell>
          <cell r="BB19">
            <v>0</v>
          </cell>
          <cell r="BC19">
            <v>0</v>
          </cell>
          <cell r="BD19">
            <v>0</v>
          </cell>
          <cell r="BE19">
            <v>0</v>
          </cell>
          <cell r="BF19">
            <v>0</v>
          </cell>
          <cell r="BG19">
            <v>0</v>
          </cell>
          <cell r="BH19">
            <v>47.01</v>
          </cell>
          <cell r="BI19">
            <v>447.76</v>
          </cell>
        </row>
        <row r="20">
          <cell r="B20">
            <v>146</v>
          </cell>
          <cell r="C20" t="str">
            <v>HANNA</v>
          </cell>
          <cell r="D20" t="str">
            <v>SAMEH</v>
          </cell>
          <cell r="E20">
            <v>43966</v>
          </cell>
          <cell r="F20">
            <v>5083.33</v>
          </cell>
          <cell r="G20">
            <v>5.4</v>
          </cell>
          <cell r="H20">
            <v>0</v>
          </cell>
          <cell r="I20">
            <v>30.63</v>
          </cell>
          <cell r="J20">
            <v>-62.5</v>
          </cell>
          <cell r="K20">
            <v>50.85</v>
          </cell>
          <cell r="L20">
            <v>12.09</v>
          </cell>
          <cell r="M20">
            <v>-12.09</v>
          </cell>
          <cell r="N20">
            <v>-1.65</v>
          </cell>
          <cell r="O20">
            <v>-69.31</v>
          </cell>
          <cell r="P20">
            <v>0</v>
          </cell>
          <cell r="Q20">
            <v>5.4</v>
          </cell>
          <cell r="R20">
            <v>0</v>
          </cell>
          <cell r="S20">
            <v>0</v>
          </cell>
          <cell r="T20">
            <v>22.77</v>
          </cell>
          <cell r="U20">
            <v>0</v>
          </cell>
          <cell r="V20">
            <v>114.58</v>
          </cell>
          <cell r="W20">
            <v>0</v>
          </cell>
          <cell r="X20">
            <v>0</v>
          </cell>
          <cell r="Y20">
            <v>1.65</v>
          </cell>
          <cell r="Z20">
            <v>69.31</v>
          </cell>
          <cell r="AA20">
            <v>0</v>
          </cell>
          <cell r="AB20">
            <v>356.21</v>
          </cell>
          <cell r="AC20">
            <v>0</v>
          </cell>
          <cell r="AD20">
            <v>0</v>
          </cell>
          <cell r="AE20">
            <v>3745.61</v>
          </cell>
          <cell r="AF20">
            <v>0</v>
          </cell>
          <cell r="AG20">
            <v>0</v>
          </cell>
          <cell r="AH20">
            <v>4550.8</v>
          </cell>
          <cell r="AI20">
            <v>362.65</v>
          </cell>
          <cell r="AJ20">
            <v>4960.41</v>
          </cell>
          <cell r="AK20">
            <v>71.930000000000007</v>
          </cell>
          <cell r="AL20" t="str">
            <v>TX</v>
          </cell>
          <cell r="AM20" t="str">
            <v>53-TX</v>
          </cell>
          <cell r="AN20">
            <v>4960.41</v>
          </cell>
          <cell r="AO20">
            <v>71.930000000000007</v>
          </cell>
          <cell r="AP20">
            <v>0</v>
          </cell>
          <cell r="AQ20">
            <v>0</v>
          </cell>
          <cell r="AR20">
            <v>4960.41</v>
          </cell>
          <cell r="AS20">
            <v>307.55</v>
          </cell>
          <cell r="AT20">
            <v>0</v>
          </cell>
          <cell r="AU20">
            <v>4960.41</v>
          </cell>
          <cell r="AV20">
            <v>307.55</v>
          </cell>
          <cell r="AW20">
            <v>0</v>
          </cell>
          <cell r="AX20" t="str">
            <v>TX</v>
          </cell>
          <cell r="AY20">
            <v>0</v>
          </cell>
          <cell r="AZ20">
            <v>0</v>
          </cell>
          <cell r="BA20">
            <v>0</v>
          </cell>
          <cell r="BB20">
            <v>0</v>
          </cell>
          <cell r="BC20">
            <v>0</v>
          </cell>
          <cell r="BD20">
            <v>0</v>
          </cell>
          <cell r="BE20">
            <v>0</v>
          </cell>
          <cell r="BF20">
            <v>0</v>
          </cell>
          <cell r="BG20">
            <v>0</v>
          </cell>
          <cell r="BH20">
            <v>0</v>
          </cell>
          <cell r="BI20">
            <v>203.55</v>
          </cell>
        </row>
        <row r="21">
          <cell r="B21">
            <v>154</v>
          </cell>
          <cell r="C21" t="str">
            <v>HAQUE</v>
          </cell>
          <cell r="D21" t="str">
            <v>SAKIA</v>
          </cell>
          <cell r="E21">
            <v>43966</v>
          </cell>
          <cell r="F21">
            <v>7666.67</v>
          </cell>
          <cell r="G21">
            <v>6.75</v>
          </cell>
          <cell r="H21">
            <v>0</v>
          </cell>
          <cell r="I21">
            <v>0</v>
          </cell>
          <cell r="J21">
            <v>-62.5</v>
          </cell>
          <cell r="K21">
            <v>0</v>
          </cell>
          <cell r="L21">
            <v>0</v>
          </cell>
          <cell r="M21">
            <v>0</v>
          </cell>
          <cell r="N21">
            <v>0</v>
          </cell>
          <cell r="O21">
            <v>0</v>
          </cell>
          <cell r="P21">
            <v>0</v>
          </cell>
          <cell r="Q21">
            <v>6.75</v>
          </cell>
          <cell r="R21">
            <v>0</v>
          </cell>
          <cell r="S21">
            <v>0</v>
          </cell>
          <cell r="T21">
            <v>0</v>
          </cell>
          <cell r="U21">
            <v>0</v>
          </cell>
          <cell r="V21">
            <v>0</v>
          </cell>
          <cell r="W21">
            <v>0</v>
          </cell>
          <cell r="X21">
            <v>0</v>
          </cell>
          <cell r="Y21">
            <v>0</v>
          </cell>
          <cell r="Z21">
            <v>0</v>
          </cell>
          <cell r="AA21">
            <v>0</v>
          </cell>
          <cell r="AB21">
            <v>383.67</v>
          </cell>
          <cell r="AC21">
            <v>0</v>
          </cell>
          <cell r="AD21">
            <v>0</v>
          </cell>
          <cell r="AE21">
            <v>5654.05</v>
          </cell>
          <cell r="AF21">
            <v>0</v>
          </cell>
          <cell r="AG21">
            <v>0</v>
          </cell>
          <cell r="AH21">
            <v>7289.75</v>
          </cell>
          <cell r="AI21">
            <v>1104.43</v>
          </cell>
          <cell r="AJ21">
            <v>7673.42</v>
          </cell>
          <cell r="AK21">
            <v>111.27</v>
          </cell>
          <cell r="AL21" t="str">
            <v>TX</v>
          </cell>
          <cell r="AM21" t="str">
            <v>53-TX</v>
          </cell>
          <cell r="AN21">
            <v>7673.42</v>
          </cell>
          <cell r="AO21">
            <v>111.26</v>
          </cell>
          <cell r="AP21">
            <v>0</v>
          </cell>
          <cell r="AQ21">
            <v>0</v>
          </cell>
          <cell r="AR21">
            <v>7673.42</v>
          </cell>
          <cell r="AS21">
            <v>475.75</v>
          </cell>
          <cell r="AT21">
            <v>0</v>
          </cell>
          <cell r="AU21">
            <v>7673.42</v>
          </cell>
          <cell r="AV21">
            <v>475.75</v>
          </cell>
          <cell r="AW21">
            <v>0</v>
          </cell>
          <cell r="AY21">
            <v>0</v>
          </cell>
          <cell r="AZ21">
            <v>0</v>
          </cell>
          <cell r="BA21">
            <v>0</v>
          </cell>
          <cell r="BB21">
            <v>0</v>
          </cell>
          <cell r="BC21">
            <v>0</v>
          </cell>
          <cell r="BD21">
            <v>0</v>
          </cell>
          <cell r="BE21">
            <v>0</v>
          </cell>
          <cell r="BF21">
            <v>0</v>
          </cell>
          <cell r="BG21">
            <v>0</v>
          </cell>
          <cell r="BH21">
            <v>0</v>
          </cell>
          <cell r="BI21">
            <v>306.94</v>
          </cell>
        </row>
        <row r="22">
          <cell r="B22">
            <v>97</v>
          </cell>
          <cell r="C22" t="str">
            <v>HOLLAND</v>
          </cell>
          <cell r="D22" t="str">
            <v>JODY</v>
          </cell>
          <cell r="E22">
            <v>43966</v>
          </cell>
          <cell r="F22">
            <v>8791.67</v>
          </cell>
          <cell r="G22">
            <v>0</v>
          </cell>
          <cell r="H22">
            <v>0</v>
          </cell>
          <cell r="I22">
            <v>0</v>
          </cell>
          <cell r="J22">
            <v>-62.5</v>
          </cell>
          <cell r="K22">
            <v>0</v>
          </cell>
          <cell r="L22">
            <v>12.09</v>
          </cell>
          <cell r="M22">
            <v>-12.09</v>
          </cell>
          <cell r="N22">
            <v>-1.65</v>
          </cell>
          <cell r="O22">
            <v>0</v>
          </cell>
          <cell r="P22">
            <v>0</v>
          </cell>
          <cell r="Q22">
            <v>0</v>
          </cell>
          <cell r="R22">
            <v>0</v>
          </cell>
          <cell r="S22">
            <v>0</v>
          </cell>
          <cell r="T22">
            <v>0</v>
          </cell>
          <cell r="U22">
            <v>0</v>
          </cell>
          <cell r="V22">
            <v>25</v>
          </cell>
          <cell r="W22">
            <v>0</v>
          </cell>
          <cell r="X22">
            <v>0</v>
          </cell>
          <cell r="Y22">
            <v>1.65</v>
          </cell>
          <cell r="Z22">
            <v>0</v>
          </cell>
          <cell r="AA22">
            <v>0</v>
          </cell>
          <cell r="AB22">
            <v>703.33</v>
          </cell>
          <cell r="AC22">
            <v>0</v>
          </cell>
          <cell r="AD22">
            <v>0</v>
          </cell>
          <cell r="AE22">
            <v>6871.09</v>
          </cell>
          <cell r="AF22">
            <v>0</v>
          </cell>
          <cell r="AG22">
            <v>0</v>
          </cell>
          <cell r="AH22">
            <v>8049.6</v>
          </cell>
          <cell r="AI22">
            <v>1113.94</v>
          </cell>
          <cell r="AJ22">
            <v>8763.19</v>
          </cell>
          <cell r="AK22">
            <v>127.07</v>
          </cell>
          <cell r="AL22" t="str">
            <v>TX</v>
          </cell>
          <cell r="AM22" t="str">
            <v>53-TX</v>
          </cell>
          <cell r="AN22">
            <v>8763.19</v>
          </cell>
          <cell r="AO22">
            <v>127.07</v>
          </cell>
          <cell r="AP22">
            <v>0</v>
          </cell>
          <cell r="AQ22">
            <v>0</v>
          </cell>
          <cell r="AR22">
            <v>0</v>
          </cell>
          <cell r="AS22">
            <v>0</v>
          </cell>
          <cell r="AT22">
            <v>0</v>
          </cell>
          <cell r="AU22">
            <v>0</v>
          </cell>
          <cell r="AV22">
            <v>0</v>
          </cell>
          <cell r="AW22">
            <v>0</v>
          </cell>
          <cell r="AX22" t="str">
            <v>TX</v>
          </cell>
          <cell r="AY22">
            <v>0</v>
          </cell>
          <cell r="AZ22">
            <v>0</v>
          </cell>
          <cell r="BA22">
            <v>0</v>
          </cell>
          <cell r="BB22">
            <v>0</v>
          </cell>
          <cell r="BC22">
            <v>0</v>
          </cell>
          <cell r="BD22">
            <v>0</v>
          </cell>
          <cell r="BE22">
            <v>0</v>
          </cell>
          <cell r="BF22">
            <v>0</v>
          </cell>
          <cell r="BG22">
            <v>0</v>
          </cell>
          <cell r="BH22">
            <v>10.26</v>
          </cell>
          <cell r="BI22">
            <v>351.67</v>
          </cell>
        </row>
        <row r="23">
          <cell r="B23">
            <v>85</v>
          </cell>
          <cell r="C23" t="str">
            <v>HOOTON</v>
          </cell>
          <cell r="D23" t="str">
            <v>JAMES BRETT</v>
          </cell>
          <cell r="E23">
            <v>43966</v>
          </cell>
          <cell r="F23">
            <v>9333.33</v>
          </cell>
          <cell r="G23">
            <v>0</v>
          </cell>
          <cell r="H23">
            <v>0</v>
          </cell>
          <cell r="I23">
            <v>0</v>
          </cell>
          <cell r="J23">
            <v>-62.5</v>
          </cell>
          <cell r="K23">
            <v>0</v>
          </cell>
          <cell r="L23">
            <v>12.09</v>
          </cell>
          <cell r="M23">
            <v>-12.09</v>
          </cell>
          <cell r="N23">
            <v>-1.02</v>
          </cell>
          <cell r="O23">
            <v>-12.19</v>
          </cell>
          <cell r="P23">
            <v>50</v>
          </cell>
          <cell r="Q23">
            <v>0</v>
          </cell>
          <cell r="R23">
            <v>0</v>
          </cell>
          <cell r="S23">
            <v>0</v>
          </cell>
          <cell r="T23">
            <v>0</v>
          </cell>
          <cell r="U23">
            <v>0</v>
          </cell>
          <cell r="V23">
            <v>50</v>
          </cell>
          <cell r="W23">
            <v>83.06</v>
          </cell>
          <cell r="X23">
            <v>0</v>
          </cell>
          <cell r="Y23">
            <v>1.02</v>
          </cell>
          <cell r="Z23">
            <v>12.19</v>
          </cell>
          <cell r="AA23">
            <v>486.95</v>
          </cell>
          <cell r="AB23">
            <v>560</v>
          </cell>
          <cell r="AC23">
            <v>0</v>
          </cell>
          <cell r="AD23">
            <v>0</v>
          </cell>
          <cell r="AE23">
            <v>6755.6</v>
          </cell>
          <cell r="AF23">
            <v>0</v>
          </cell>
          <cell r="AG23">
            <v>0</v>
          </cell>
          <cell r="AH23">
            <v>8660.2199999999993</v>
          </cell>
          <cell r="AI23">
            <v>1251.1099999999999</v>
          </cell>
          <cell r="AJ23">
            <v>9228.0400000000009</v>
          </cell>
          <cell r="AK23">
            <v>133.81</v>
          </cell>
          <cell r="AL23" t="str">
            <v>TX</v>
          </cell>
          <cell r="AM23" t="str">
            <v>53-TX</v>
          </cell>
          <cell r="AN23">
            <v>9228.0400000000009</v>
          </cell>
          <cell r="AO23">
            <v>133.81</v>
          </cell>
          <cell r="AP23">
            <v>9228.0400000000009</v>
          </cell>
          <cell r="AQ23">
            <v>83.06</v>
          </cell>
          <cell r="AR23">
            <v>0</v>
          </cell>
          <cell r="AS23">
            <v>0</v>
          </cell>
          <cell r="AT23">
            <v>0</v>
          </cell>
          <cell r="AU23">
            <v>0</v>
          </cell>
          <cell r="AV23">
            <v>0</v>
          </cell>
          <cell r="AW23">
            <v>0</v>
          </cell>
          <cell r="AX23" t="str">
            <v>TX</v>
          </cell>
          <cell r="AY23">
            <v>0</v>
          </cell>
          <cell r="AZ23">
            <v>0</v>
          </cell>
          <cell r="BA23">
            <v>0</v>
          </cell>
          <cell r="BB23">
            <v>0</v>
          </cell>
          <cell r="BC23">
            <v>0</v>
          </cell>
          <cell r="BD23">
            <v>0</v>
          </cell>
          <cell r="BE23">
            <v>0</v>
          </cell>
          <cell r="BF23">
            <v>0</v>
          </cell>
          <cell r="BG23">
            <v>0</v>
          </cell>
          <cell r="BH23">
            <v>7.82</v>
          </cell>
          <cell r="BI23">
            <v>373.33</v>
          </cell>
        </row>
        <row r="24">
          <cell r="B24">
            <v>70</v>
          </cell>
          <cell r="C24" t="str">
            <v>IBUADO</v>
          </cell>
          <cell r="D24" t="str">
            <v>RACHEL</v>
          </cell>
          <cell r="E24">
            <v>43966</v>
          </cell>
          <cell r="F24">
            <v>5708.33</v>
          </cell>
          <cell r="G24">
            <v>3.92</v>
          </cell>
          <cell r="H24">
            <v>0</v>
          </cell>
          <cell r="I24">
            <v>0</v>
          </cell>
          <cell r="J24">
            <v>-62.5</v>
          </cell>
          <cell r="K24">
            <v>0</v>
          </cell>
          <cell r="L24">
            <v>6.38</v>
          </cell>
          <cell r="M24">
            <v>-6.38</v>
          </cell>
          <cell r="N24">
            <v>-1.02</v>
          </cell>
          <cell r="O24">
            <v>-11.53</v>
          </cell>
          <cell r="P24">
            <v>208.33</v>
          </cell>
          <cell r="Q24">
            <v>3.92</v>
          </cell>
          <cell r="R24">
            <v>0</v>
          </cell>
          <cell r="S24">
            <v>0</v>
          </cell>
          <cell r="T24">
            <v>0</v>
          </cell>
          <cell r="U24">
            <v>0</v>
          </cell>
          <cell r="V24">
            <v>62.5</v>
          </cell>
          <cell r="W24">
            <v>0</v>
          </cell>
          <cell r="X24">
            <v>0</v>
          </cell>
          <cell r="Y24">
            <v>1.02</v>
          </cell>
          <cell r="Z24">
            <v>11.53</v>
          </cell>
          <cell r="AA24">
            <v>0</v>
          </cell>
          <cell r="AB24">
            <v>628.35</v>
          </cell>
          <cell r="AC24">
            <v>0</v>
          </cell>
          <cell r="AD24">
            <v>3041.25</v>
          </cell>
          <cell r="AE24">
            <v>0</v>
          </cell>
          <cell r="AF24">
            <v>1000</v>
          </cell>
          <cell r="AG24">
            <v>0</v>
          </cell>
          <cell r="AH24">
            <v>4805.67</v>
          </cell>
          <cell r="AI24">
            <v>395.77</v>
          </cell>
          <cell r="AJ24">
            <v>5434.02</v>
          </cell>
          <cell r="AK24">
            <v>78.790000000000006</v>
          </cell>
          <cell r="AL24" t="str">
            <v>TX</v>
          </cell>
          <cell r="AM24" t="str">
            <v>53-TX</v>
          </cell>
          <cell r="AN24">
            <v>5434.02</v>
          </cell>
          <cell r="AO24">
            <v>78.790000000000006</v>
          </cell>
          <cell r="AP24">
            <v>0</v>
          </cell>
          <cell r="AQ24">
            <v>0</v>
          </cell>
          <cell r="AR24">
            <v>5434.02</v>
          </cell>
          <cell r="AS24">
            <v>336.91</v>
          </cell>
          <cell r="AT24">
            <v>0</v>
          </cell>
          <cell r="AU24">
            <v>5434.02</v>
          </cell>
          <cell r="AV24">
            <v>336.91</v>
          </cell>
          <cell r="AW24">
            <v>0</v>
          </cell>
          <cell r="AY24">
            <v>0</v>
          </cell>
          <cell r="AZ24">
            <v>0</v>
          </cell>
          <cell r="BA24">
            <v>0</v>
          </cell>
          <cell r="BB24">
            <v>0</v>
          </cell>
          <cell r="BC24">
            <v>0</v>
          </cell>
          <cell r="BD24">
            <v>0</v>
          </cell>
          <cell r="BE24">
            <v>0</v>
          </cell>
          <cell r="BF24">
            <v>0</v>
          </cell>
          <cell r="BG24">
            <v>0</v>
          </cell>
          <cell r="BH24">
            <v>0</v>
          </cell>
          <cell r="BI24">
            <v>228.49</v>
          </cell>
        </row>
        <row r="25">
          <cell r="B25">
            <v>96</v>
          </cell>
          <cell r="C25" t="str">
            <v>JETT</v>
          </cell>
          <cell r="D25" t="str">
            <v>PAUL</v>
          </cell>
          <cell r="E25">
            <v>43966</v>
          </cell>
          <cell r="F25">
            <v>8354.17</v>
          </cell>
          <cell r="G25">
            <v>49.83</v>
          </cell>
          <cell r="H25">
            <v>0</v>
          </cell>
          <cell r="I25">
            <v>0</v>
          </cell>
          <cell r="J25">
            <v>-62.5</v>
          </cell>
          <cell r="K25">
            <v>0</v>
          </cell>
          <cell r="L25">
            <v>12.09</v>
          </cell>
          <cell r="M25">
            <v>-12.09</v>
          </cell>
          <cell r="N25">
            <v>-1.65</v>
          </cell>
          <cell r="O25">
            <v>0</v>
          </cell>
          <cell r="P25">
            <v>0</v>
          </cell>
          <cell r="Q25">
            <v>49.83</v>
          </cell>
          <cell r="R25">
            <v>0</v>
          </cell>
          <cell r="S25">
            <v>0</v>
          </cell>
          <cell r="T25">
            <v>0</v>
          </cell>
          <cell r="U25">
            <v>0</v>
          </cell>
          <cell r="V25">
            <v>54.17</v>
          </cell>
          <cell r="W25">
            <v>0</v>
          </cell>
          <cell r="X25">
            <v>0</v>
          </cell>
          <cell r="Y25">
            <v>1.65</v>
          </cell>
          <cell r="Z25">
            <v>0</v>
          </cell>
          <cell r="AA25">
            <v>0</v>
          </cell>
          <cell r="AB25">
            <v>1260.5999999999999</v>
          </cell>
          <cell r="AC25">
            <v>0</v>
          </cell>
          <cell r="AD25">
            <v>0</v>
          </cell>
          <cell r="AE25">
            <v>5668.59</v>
          </cell>
          <cell r="AF25">
            <v>0</v>
          </cell>
          <cell r="AG25">
            <v>0</v>
          </cell>
          <cell r="AH25">
            <v>7075.49</v>
          </cell>
          <cell r="AI25">
            <v>1017.88</v>
          </cell>
          <cell r="AJ25">
            <v>8336.09</v>
          </cell>
          <cell r="AK25">
            <v>120.87</v>
          </cell>
          <cell r="AL25" t="str">
            <v>OH</v>
          </cell>
          <cell r="AM25" t="str">
            <v>30-OH</v>
          </cell>
          <cell r="AN25">
            <v>8336.09</v>
          </cell>
          <cell r="AO25">
            <v>120.87</v>
          </cell>
          <cell r="AP25">
            <v>0</v>
          </cell>
          <cell r="AQ25">
            <v>0</v>
          </cell>
          <cell r="AR25">
            <v>0</v>
          </cell>
          <cell r="AS25">
            <v>0</v>
          </cell>
          <cell r="AT25">
            <v>7075.49</v>
          </cell>
          <cell r="AU25">
            <v>0</v>
          </cell>
          <cell r="AV25">
            <v>0</v>
          </cell>
          <cell r="AW25">
            <v>280.82</v>
          </cell>
          <cell r="AY25">
            <v>0</v>
          </cell>
          <cell r="AZ25">
            <v>0</v>
          </cell>
          <cell r="BA25">
            <v>0</v>
          </cell>
          <cell r="BB25">
            <v>0</v>
          </cell>
          <cell r="BC25">
            <v>0</v>
          </cell>
          <cell r="BD25">
            <v>0</v>
          </cell>
          <cell r="BE25">
            <v>0</v>
          </cell>
          <cell r="BF25">
            <v>0</v>
          </cell>
          <cell r="BG25">
            <v>0</v>
          </cell>
          <cell r="BH25">
            <v>0</v>
          </cell>
          <cell r="BI25">
            <v>336.16</v>
          </cell>
        </row>
        <row r="26">
          <cell r="B26">
            <v>120</v>
          </cell>
          <cell r="C26" t="str">
            <v>JONES</v>
          </cell>
          <cell r="D26" t="str">
            <v>GREGORY</v>
          </cell>
          <cell r="E26">
            <v>43966</v>
          </cell>
          <cell r="F26">
            <v>7708.33</v>
          </cell>
          <cell r="G26">
            <v>6.08</v>
          </cell>
          <cell r="H26">
            <v>0</v>
          </cell>
          <cell r="I26">
            <v>0</v>
          </cell>
          <cell r="J26">
            <v>-62.5</v>
          </cell>
          <cell r="K26">
            <v>0</v>
          </cell>
          <cell r="L26">
            <v>6.38</v>
          </cell>
          <cell r="M26">
            <v>-6.38</v>
          </cell>
          <cell r="N26">
            <v>-1.02</v>
          </cell>
          <cell r="O26">
            <v>0</v>
          </cell>
          <cell r="P26">
            <v>208.33</v>
          </cell>
          <cell r="Q26">
            <v>6.08</v>
          </cell>
          <cell r="R26">
            <v>0</v>
          </cell>
          <cell r="S26">
            <v>0</v>
          </cell>
          <cell r="T26">
            <v>0</v>
          </cell>
          <cell r="U26">
            <v>0</v>
          </cell>
          <cell r="V26">
            <v>41.67</v>
          </cell>
          <cell r="W26">
            <v>0</v>
          </cell>
          <cell r="X26">
            <v>0</v>
          </cell>
          <cell r="Y26">
            <v>1.02</v>
          </cell>
          <cell r="Z26">
            <v>0</v>
          </cell>
          <cell r="AA26">
            <v>0</v>
          </cell>
          <cell r="AB26">
            <v>0</v>
          </cell>
          <cell r="AC26">
            <v>5498.81</v>
          </cell>
          <cell r="AD26">
            <v>0</v>
          </cell>
          <cell r="AE26">
            <v>500</v>
          </cell>
          <cell r="AF26">
            <v>0</v>
          </cell>
          <cell r="AG26">
            <v>0</v>
          </cell>
          <cell r="AH26">
            <v>7457.01</v>
          </cell>
          <cell r="AI26">
            <v>944.16</v>
          </cell>
          <cell r="AJ26">
            <v>7457.01</v>
          </cell>
          <cell r="AK26">
            <v>108.12</v>
          </cell>
          <cell r="AL26" t="str">
            <v>TX</v>
          </cell>
          <cell r="AM26" t="str">
            <v>53-TX</v>
          </cell>
          <cell r="AN26">
            <v>7457.01</v>
          </cell>
          <cell r="AO26">
            <v>108.13</v>
          </cell>
          <cell r="AP26">
            <v>0</v>
          </cell>
          <cell r="AQ26">
            <v>0</v>
          </cell>
          <cell r="AR26">
            <v>7457.01</v>
          </cell>
          <cell r="AS26">
            <v>462.34</v>
          </cell>
          <cell r="AT26">
            <v>0</v>
          </cell>
          <cell r="AU26">
            <v>7457.01</v>
          </cell>
          <cell r="AV26">
            <v>462.33</v>
          </cell>
          <cell r="AW26">
            <v>0</v>
          </cell>
          <cell r="AY26">
            <v>0</v>
          </cell>
          <cell r="AZ26">
            <v>0</v>
          </cell>
          <cell r="BA26">
            <v>0</v>
          </cell>
          <cell r="BB26">
            <v>0</v>
          </cell>
          <cell r="BC26">
            <v>0</v>
          </cell>
          <cell r="BD26">
            <v>0</v>
          </cell>
          <cell r="BE26">
            <v>0</v>
          </cell>
          <cell r="BF26">
            <v>0</v>
          </cell>
          <cell r="BG26">
            <v>0</v>
          </cell>
          <cell r="BH26">
            <v>0</v>
          </cell>
          <cell r="BI26">
            <v>0</v>
          </cell>
        </row>
        <row r="27">
          <cell r="B27">
            <v>175</v>
          </cell>
          <cell r="C27" t="str">
            <v>KADOTA</v>
          </cell>
          <cell r="D27" t="str">
            <v>YON</v>
          </cell>
          <cell r="E27">
            <v>43966</v>
          </cell>
          <cell r="F27">
            <v>1634.55</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1418.35</v>
          </cell>
          <cell r="AF27">
            <v>0</v>
          </cell>
          <cell r="AG27">
            <v>0</v>
          </cell>
          <cell r="AH27">
            <v>1634.55</v>
          </cell>
          <cell r="AI27">
            <v>91.16</v>
          </cell>
          <cell r="AJ27">
            <v>1634.55</v>
          </cell>
          <cell r="AK27">
            <v>23.7</v>
          </cell>
          <cell r="AL27" t="str">
            <v>TX</v>
          </cell>
          <cell r="AM27" t="str">
            <v>53-TX</v>
          </cell>
          <cell r="AN27">
            <v>1634.55</v>
          </cell>
          <cell r="AO27">
            <v>23.7</v>
          </cell>
          <cell r="AP27">
            <v>0</v>
          </cell>
          <cell r="AQ27">
            <v>0</v>
          </cell>
          <cell r="AR27">
            <v>1634.55</v>
          </cell>
          <cell r="AS27">
            <v>101.34</v>
          </cell>
          <cell r="AT27">
            <v>0</v>
          </cell>
          <cell r="AU27">
            <v>1634.55</v>
          </cell>
          <cell r="AV27">
            <v>101.34</v>
          </cell>
          <cell r="AW27">
            <v>0</v>
          </cell>
          <cell r="AY27">
            <v>0</v>
          </cell>
          <cell r="AZ27">
            <v>0</v>
          </cell>
          <cell r="BA27">
            <v>0</v>
          </cell>
          <cell r="BB27">
            <v>0</v>
          </cell>
          <cell r="BC27">
            <v>1634.55</v>
          </cell>
          <cell r="BD27">
            <v>44.13</v>
          </cell>
          <cell r="BE27">
            <v>1634.55</v>
          </cell>
          <cell r="BF27">
            <v>9.81</v>
          </cell>
          <cell r="BG27">
            <v>0</v>
          </cell>
          <cell r="BH27">
            <v>0</v>
          </cell>
          <cell r="BI27">
            <v>0</v>
          </cell>
        </row>
        <row r="28">
          <cell r="B28">
            <v>126</v>
          </cell>
          <cell r="C28" t="str">
            <v>KELMAN</v>
          </cell>
          <cell r="D28" t="str">
            <v>REBEKAH</v>
          </cell>
          <cell r="E28">
            <v>43966</v>
          </cell>
          <cell r="F28">
            <v>4708.33</v>
          </cell>
          <cell r="G28">
            <v>2.52</v>
          </cell>
          <cell r="H28">
            <v>0</v>
          </cell>
          <cell r="I28">
            <v>0</v>
          </cell>
          <cell r="J28">
            <v>-62.5</v>
          </cell>
          <cell r="K28">
            <v>0</v>
          </cell>
          <cell r="L28">
            <v>6.38</v>
          </cell>
          <cell r="M28">
            <v>-6.38</v>
          </cell>
          <cell r="N28">
            <v>-1.02</v>
          </cell>
          <cell r="O28">
            <v>0</v>
          </cell>
          <cell r="P28">
            <v>0</v>
          </cell>
          <cell r="Q28">
            <v>2.52</v>
          </cell>
          <cell r="R28">
            <v>0</v>
          </cell>
          <cell r="S28">
            <v>0</v>
          </cell>
          <cell r="T28">
            <v>0</v>
          </cell>
          <cell r="U28">
            <v>0</v>
          </cell>
          <cell r="V28">
            <v>33.33</v>
          </cell>
          <cell r="W28">
            <v>0</v>
          </cell>
          <cell r="X28">
            <v>0</v>
          </cell>
          <cell r="Y28">
            <v>1.02</v>
          </cell>
          <cell r="Z28">
            <v>0</v>
          </cell>
          <cell r="AA28">
            <v>0</v>
          </cell>
          <cell r="AB28">
            <v>0</v>
          </cell>
          <cell r="AC28">
            <v>0</v>
          </cell>
          <cell r="AD28">
            <v>0</v>
          </cell>
          <cell r="AE28">
            <v>3805.3</v>
          </cell>
          <cell r="AF28">
            <v>0</v>
          </cell>
          <cell r="AG28">
            <v>0</v>
          </cell>
          <cell r="AH28">
            <v>4670.12</v>
          </cell>
          <cell r="AI28">
            <v>567.53</v>
          </cell>
          <cell r="AJ28">
            <v>4670.12</v>
          </cell>
          <cell r="AK28">
            <v>67.72</v>
          </cell>
          <cell r="AL28" t="str">
            <v>TX</v>
          </cell>
          <cell r="AM28" t="str">
            <v>53-TX</v>
          </cell>
          <cell r="AN28">
            <v>4670.12</v>
          </cell>
          <cell r="AO28">
            <v>67.72</v>
          </cell>
          <cell r="AP28">
            <v>0</v>
          </cell>
          <cell r="AQ28">
            <v>0</v>
          </cell>
          <cell r="AR28">
            <v>4670.12</v>
          </cell>
          <cell r="AS28">
            <v>289.55</v>
          </cell>
          <cell r="AT28">
            <v>0</v>
          </cell>
          <cell r="AU28">
            <v>4670.12</v>
          </cell>
          <cell r="AV28">
            <v>289.55</v>
          </cell>
          <cell r="AW28">
            <v>0</v>
          </cell>
          <cell r="AY28">
            <v>0</v>
          </cell>
          <cell r="AZ28">
            <v>0</v>
          </cell>
          <cell r="BA28">
            <v>0</v>
          </cell>
          <cell r="BB28">
            <v>0</v>
          </cell>
          <cell r="BC28">
            <v>0</v>
          </cell>
          <cell r="BD28">
            <v>0</v>
          </cell>
          <cell r="BE28">
            <v>0</v>
          </cell>
          <cell r="BF28">
            <v>0</v>
          </cell>
          <cell r="BG28">
            <v>0</v>
          </cell>
          <cell r="BH28">
            <v>0</v>
          </cell>
          <cell r="BI28">
            <v>0</v>
          </cell>
        </row>
        <row r="29">
          <cell r="B29">
            <v>150</v>
          </cell>
          <cell r="C29" t="str">
            <v>LANDGRAF</v>
          </cell>
          <cell r="D29" t="str">
            <v>MICHAEL</v>
          </cell>
          <cell r="E29">
            <v>43966</v>
          </cell>
          <cell r="F29">
            <v>8333.33</v>
          </cell>
          <cell r="G29">
            <v>11.25</v>
          </cell>
          <cell r="H29">
            <v>0</v>
          </cell>
          <cell r="I29">
            <v>0</v>
          </cell>
          <cell r="J29">
            <v>-62.5</v>
          </cell>
          <cell r="K29">
            <v>0</v>
          </cell>
          <cell r="L29">
            <v>12.09</v>
          </cell>
          <cell r="M29">
            <v>-12.09</v>
          </cell>
          <cell r="N29">
            <v>-1.65</v>
          </cell>
          <cell r="O29">
            <v>0</v>
          </cell>
          <cell r="P29">
            <v>0</v>
          </cell>
          <cell r="Q29">
            <v>11.25</v>
          </cell>
          <cell r="R29">
            <v>0</v>
          </cell>
          <cell r="S29">
            <v>0</v>
          </cell>
          <cell r="T29">
            <v>0</v>
          </cell>
          <cell r="U29">
            <v>0</v>
          </cell>
          <cell r="V29">
            <v>114.58</v>
          </cell>
          <cell r="W29">
            <v>0</v>
          </cell>
          <cell r="X29">
            <v>0</v>
          </cell>
          <cell r="Y29">
            <v>1.65</v>
          </cell>
          <cell r="Z29">
            <v>0</v>
          </cell>
          <cell r="AA29">
            <v>0</v>
          </cell>
          <cell r="AB29">
            <v>333.78</v>
          </cell>
          <cell r="AC29">
            <v>0</v>
          </cell>
          <cell r="AD29">
            <v>0</v>
          </cell>
          <cell r="AE29">
            <v>6698.01</v>
          </cell>
          <cell r="AF29">
            <v>0</v>
          </cell>
          <cell r="AG29">
            <v>0</v>
          </cell>
          <cell r="AH29">
            <v>7882.48</v>
          </cell>
          <cell r="AI29">
            <v>1116.5899999999999</v>
          </cell>
          <cell r="AJ29">
            <v>8216.26</v>
          </cell>
          <cell r="AK29">
            <v>119.13</v>
          </cell>
          <cell r="AL29" t="str">
            <v>TX</v>
          </cell>
          <cell r="AM29" t="str">
            <v>53-TX</v>
          </cell>
          <cell r="AN29">
            <v>8216.26</v>
          </cell>
          <cell r="AO29">
            <v>119.14</v>
          </cell>
          <cell r="AP29">
            <v>0</v>
          </cell>
          <cell r="AQ29">
            <v>0</v>
          </cell>
          <cell r="AR29">
            <v>0</v>
          </cell>
          <cell r="AS29">
            <v>0</v>
          </cell>
          <cell r="AT29">
            <v>0</v>
          </cell>
          <cell r="AU29">
            <v>0</v>
          </cell>
          <cell r="AV29">
            <v>0</v>
          </cell>
          <cell r="AW29">
            <v>0</v>
          </cell>
          <cell r="AY29">
            <v>0</v>
          </cell>
          <cell r="AZ29">
            <v>0</v>
          </cell>
          <cell r="BA29">
            <v>0</v>
          </cell>
          <cell r="BB29">
            <v>0</v>
          </cell>
          <cell r="BC29">
            <v>0</v>
          </cell>
          <cell r="BD29">
            <v>0</v>
          </cell>
          <cell r="BE29">
            <v>0</v>
          </cell>
          <cell r="BF29">
            <v>0</v>
          </cell>
          <cell r="BG29">
            <v>0</v>
          </cell>
          <cell r="BH29">
            <v>0</v>
          </cell>
          <cell r="BI29">
            <v>333.72</v>
          </cell>
        </row>
        <row r="30">
          <cell r="B30">
            <v>162</v>
          </cell>
          <cell r="C30" t="str">
            <v>LANE</v>
          </cell>
          <cell r="D30" t="str">
            <v>JACKSON PATRICK</v>
          </cell>
          <cell r="E30">
            <v>43966</v>
          </cell>
          <cell r="F30">
            <v>7562.5</v>
          </cell>
          <cell r="G30">
            <v>3.96</v>
          </cell>
          <cell r="H30">
            <v>0</v>
          </cell>
          <cell r="I30">
            <v>0</v>
          </cell>
          <cell r="J30">
            <v>-62.5</v>
          </cell>
          <cell r="K30">
            <v>0</v>
          </cell>
          <cell r="L30">
            <v>3.14</v>
          </cell>
          <cell r="M30">
            <v>-3.14</v>
          </cell>
          <cell r="N30">
            <v>0</v>
          </cell>
          <cell r="O30">
            <v>0</v>
          </cell>
          <cell r="P30">
            <v>0</v>
          </cell>
          <cell r="Q30">
            <v>3.96</v>
          </cell>
          <cell r="R30">
            <v>0</v>
          </cell>
          <cell r="S30">
            <v>0</v>
          </cell>
          <cell r="T30">
            <v>0</v>
          </cell>
          <cell r="U30">
            <v>0</v>
          </cell>
          <cell r="V30">
            <v>0</v>
          </cell>
          <cell r="W30">
            <v>0</v>
          </cell>
          <cell r="X30">
            <v>0</v>
          </cell>
          <cell r="Y30">
            <v>0</v>
          </cell>
          <cell r="Z30">
            <v>0</v>
          </cell>
          <cell r="AA30">
            <v>0</v>
          </cell>
          <cell r="AB30">
            <v>302.66000000000003</v>
          </cell>
          <cell r="AC30">
            <v>0</v>
          </cell>
          <cell r="AD30">
            <v>0</v>
          </cell>
          <cell r="AE30">
            <v>5368.71</v>
          </cell>
          <cell r="AF30">
            <v>0</v>
          </cell>
          <cell r="AG30">
            <v>0</v>
          </cell>
          <cell r="AH30">
            <v>7260.66</v>
          </cell>
          <cell r="AI30">
            <v>1371.89</v>
          </cell>
          <cell r="AJ30">
            <v>7563.32</v>
          </cell>
          <cell r="AK30">
            <v>109.67</v>
          </cell>
          <cell r="AL30" t="str">
            <v>TX</v>
          </cell>
          <cell r="AM30" t="str">
            <v>53-TX</v>
          </cell>
          <cell r="AN30">
            <v>7563.32</v>
          </cell>
          <cell r="AO30">
            <v>109.67</v>
          </cell>
          <cell r="AP30">
            <v>0</v>
          </cell>
          <cell r="AQ30">
            <v>0</v>
          </cell>
          <cell r="AR30">
            <v>7563.32</v>
          </cell>
          <cell r="AS30">
            <v>468.93</v>
          </cell>
          <cell r="AT30">
            <v>0</v>
          </cell>
          <cell r="AU30">
            <v>7563.32</v>
          </cell>
          <cell r="AV30">
            <v>468.93</v>
          </cell>
          <cell r="AW30">
            <v>0</v>
          </cell>
          <cell r="AY30">
            <v>0</v>
          </cell>
          <cell r="AZ30">
            <v>0</v>
          </cell>
          <cell r="BA30">
            <v>0</v>
          </cell>
          <cell r="BB30">
            <v>0</v>
          </cell>
          <cell r="BC30">
            <v>0</v>
          </cell>
          <cell r="BD30">
            <v>0</v>
          </cell>
          <cell r="BE30">
            <v>0</v>
          </cell>
          <cell r="BF30">
            <v>0</v>
          </cell>
          <cell r="BG30">
            <v>0</v>
          </cell>
          <cell r="BH30">
            <v>0</v>
          </cell>
          <cell r="BI30">
            <v>302.66000000000003</v>
          </cell>
        </row>
        <row r="31">
          <cell r="B31">
            <v>165</v>
          </cell>
          <cell r="C31" t="str">
            <v>LEEK</v>
          </cell>
          <cell r="D31" t="str">
            <v>CHARLES</v>
          </cell>
          <cell r="E31">
            <v>43966</v>
          </cell>
          <cell r="F31">
            <v>5154.9399999999996</v>
          </cell>
          <cell r="G31">
            <v>15.91</v>
          </cell>
          <cell r="H31">
            <v>0</v>
          </cell>
          <cell r="I31">
            <v>0</v>
          </cell>
          <cell r="J31">
            <v>0</v>
          </cell>
          <cell r="K31">
            <v>0</v>
          </cell>
          <cell r="L31">
            <v>12.09</v>
          </cell>
          <cell r="M31">
            <v>-12.09</v>
          </cell>
          <cell r="N31">
            <v>-1.65</v>
          </cell>
          <cell r="O31">
            <v>-21.92</v>
          </cell>
          <cell r="P31">
            <v>0</v>
          </cell>
          <cell r="Q31">
            <v>15.91</v>
          </cell>
          <cell r="R31">
            <v>0</v>
          </cell>
          <cell r="S31">
            <v>100</v>
          </cell>
          <cell r="T31">
            <v>0</v>
          </cell>
          <cell r="U31">
            <v>0</v>
          </cell>
          <cell r="V31">
            <v>0</v>
          </cell>
          <cell r="W31">
            <v>0</v>
          </cell>
          <cell r="X31">
            <v>0</v>
          </cell>
          <cell r="Y31">
            <v>1.65</v>
          </cell>
          <cell r="Z31">
            <v>21.92</v>
          </cell>
          <cell r="AA31">
            <v>0</v>
          </cell>
          <cell r="AB31">
            <v>206.83</v>
          </cell>
          <cell r="AC31">
            <v>0</v>
          </cell>
          <cell r="AD31">
            <v>0</v>
          </cell>
          <cell r="AE31">
            <v>3322.21</v>
          </cell>
          <cell r="AF31">
            <v>400</v>
          </cell>
          <cell r="AG31">
            <v>0</v>
          </cell>
          <cell r="AH31">
            <v>4850.28</v>
          </cell>
          <cell r="AI31">
            <v>468.08</v>
          </cell>
          <cell r="AJ31">
            <v>5057.1099999999997</v>
          </cell>
          <cell r="AK31">
            <v>73.33</v>
          </cell>
          <cell r="AL31" t="str">
            <v>IL</v>
          </cell>
          <cell r="AM31" t="str">
            <v>43-IL</v>
          </cell>
          <cell r="AN31">
            <v>5057.1099999999997</v>
          </cell>
          <cell r="AO31">
            <v>73.33</v>
          </cell>
          <cell r="AP31">
            <v>0</v>
          </cell>
          <cell r="AQ31">
            <v>0</v>
          </cell>
          <cell r="AR31">
            <v>5057.1099999999997</v>
          </cell>
          <cell r="AS31">
            <v>313.54000000000002</v>
          </cell>
          <cell r="AT31">
            <v>4850.28</v>
          </cell>
          <cell r="AU31">
            <v>5057.1099999999997</v>
          </cell>
          <cell r="AV31">
            <v>313.54000000000002</v>
          </cell>
          <cell r="AW31">
            <v>235.29</v>
          </cell>
          <cell r="AY31">
            <v>0</v>
          </cell>
          <cell r="AZ31">
            <v>0</v>
          </cell>
          <cell r="BA31">
            <v>0</v>
          </cell>
          <cell r="BB31">
            <v>0</v>
          </cell>
          <cell r="BC31">
            <v>0</v>
          </cell>
          <cell r="BD31">
            <v>0</v>
          </cell>
          <cell r="BE31">
            <v>0</v>
          </cell>
          <cell r="BF31">
            <v>0</v>
          </cell>
          <cell r="BG31">
            <v>0</v>
          </cell>
          <cell r="BH31">
            <v>0</v>
          </cell>
          <cell r="BI31">
            <v>206.83</v>
          </cell>
        </row>
        <row r="32">
          <cell r="B32">
            <v>161</v>
          </cell>
          <cell r="C32" t="str">
            <v>LIEBEL</v>
          </cell>
          <cell r="D32" t="str">
            <v>STEPHEN RAY</v>
          </cell>
          <cell r="E32">
            <v>43966</v>
          </cell>
          <cell r="F32">
            <v>6666.67</v>
          </cell>
          <cell r="G32">
            <v>36.630000000000003</v>
          </cell>
          <cell r="H32">
            <v>0</v>
          </cell>
          <cell r="I32">
            <v>0</v>
          </cell>
          <cell r="J32">
            <v>-62.5</v>
          </cell>
          <cell r="K32">
            <v>0</v>
          </cell>
          <cell r="L32">
            <v>6.38</v>
          </cell>
          <cell r="M32">
            <v>-6.38</v>
          </cell>
          <cell r="N32">
            <v>-1.02</v>
          </cell>
          <cell r="O32">
            <v>-53.3</v>
          </cell>
          <cell r="P32">
            <v>0</v>
          </cell>
          <cell r="Q32">
            <v>36.630000000000003</v>
          </cell>
          <cell r="R32">
            <v>146.68</v>
          </cell>
          <cell r="S32">
            <v>0</v>
          </cell>
          <cell r="T32">
            <v>0</v>
          </cell>
          <cell r="U32">
            <v>0</v>
          </cell>
          <cell r="V32">
            <v>0</v>
          </cell>
          <cell r="W32">
            <v>0</v>
          </cell>
          <cell r="X32">
            <v>0</v>
          </cell>
          <cell r="Y32">
            <v>1.02</v>
          </cell>
          <cell r="Z32">
            <v>53.3</v>
          </cell>
          <cell r="AA32">
            <v>0</v>
          </cell>
          <cell r="AB32">
            <v>268.13</v>
          </cell>
          <cell r="AC32">
            <v>0</v>
          </cell>
          <cell r="AD32">
            <v>0</v>
          </cell>
          <cell r="AE32">
            <v>4944.87</v>
          </cell>
          <cell r="AF32">
            <v>0</v>
          </cell>
          <cell r="AG32">
            <v>0</v>
          </cell>
          <cell r="AH32">
            <v>6427.77</v>
          </cell>
          <cell r="AI32">
            <v>796.56</v>
          </cell>
          <cell r="AJ32">
            <v>6695.9</v>
          </cell>
          <cell r="AK32">
            <v>97.09</v>
          </cell>
          <cell r="AL32" t="str">
            <v>TX</v>
          </cell>
          <cell r="AM32" t="str">
            <v>53-TX</v>
          </cell>
          <cell r="AN32">
            <v>6695.9</v>
          </cell>
          <cell r="AO32">
            <v>97.09</v>
          </cell>
          <cell r="AP32">
            <v>0</v>
          </cell>
          <cell r="AQ32">
            <v>0</v>
          </cell>
          <cell r="AR32">
            <v>6695.9</v>
          </cell>
          <cell r="AS32">
            <v>415.14</v>
          </cell>
          <cell r="AT32">
            <v>0</v>
          </cell>
          <cell r="AU32">
            <v>6695.9</v>
          </cell>
          <cell r="AV32">
            <v>415.15</v>
          </cell>
          <cell r="AW32">
            <v>0</v>
          </cell>
          <cell r="AY32">
            <v>0</v>
          </cell>
          <cell r="AZ32">
            <v>0</v>
          </cell>
          <cell r="BA32">
            <v>0</v>
          </cell>
          <cell r="BB32">
            <v>0</v>
          </cell>
          <cell r="BC32">
            <v>0</v>
          </cell>
          <cell r="BD32">
            <v>0</v>
          </cell>
          <cell r="BE32">
            <v>0</v>
          </cell>
          <cell r="BF32">
            <v>0</v>
          </cell>
          <cell r="BG32">
            <v>0</v>
          </cell>
          <cell r="BH32">
            <v>0</v>
          </cell>
          <cell r="BI32">
            <v>268.13</v>
          </cell>
        </row>
        <row r="33">
          <cell r="B33">
            <v>134</v>
          </cell>
          <cell r="C33" t="str">
            <v>LONER</v>
          </cell>
          <cell r="D33" t="str">
            <v>JOSEPH</v>
          </cell>
          <cell r="E33">
            <v>43966</v>
          </cell>
          <cell r="F33">
            <v>10666.67</v>
          </cell>
          <cell r="G33">
            <v>0</v>
          </cell>
          <cell r="H33">
            <v>0</v>
          </cell>
          <cell r="I33">
            <v>13.24</v>
          </cell>
          <cell r="J33">
            <v>-62.5</v>
          </cell>
          <cell r="K33">
            <v>31.8</v>
          </cell>
          <cell r="L33">
            <v>12.09</v>
          </cell>
          <cell r="M33">
            <v>-12.09</v>
          </cell>
          <cell r="N33">
            <v>-1.65</v>
          </cell>
          <cell r="O33">
            <v>-29.25</v>
          </cell>
          <cell r="P33">
            <v>0</v>
          </cell>
          <cell r="Q33">
            <v>0</v>
          </cell>
          <cell r="R33">
            <v>0</v>
          </cell>
          <cell r="S33">
            <v>0</v>
          </cell>
          <cell r="T33">
            <v>0</v>
          </cell>
          <cell r="U33">
            <v>0</v>
          </cell>
          <cell r="V33">
            <v>114.58</v>
          </cell>
          <cell r="W33">
            <v>94.93</v>
          </cell>
          <cell r="X33">
            <v>0</v>
          </cell>
          <cell r="Y33">
            <v>1.65</v>
          </cell>
          <cell r="Z33">
            <v>29.25</v>
          </cell>
          <cell r="AA33">
            <v>0</v>
          </cell>
          <cell r="AB33">
            <v>533.33000000000004</v>
          </cell>
          <cell r="AC33">
            <v>0</v>
          </cell>
          <cell r="AD33">
            <v>0</v>
          </cell>
          <cell r="AE33">
            <v>8045.68</v>
          </cell>
          <cell r="AF33">
            <v>0</v>
          </cell>
          <cell r="AG33">
            <v>0</v>
          </cell>
          <cell r="AH33">
            <v>9991.7800000000007</v>
          </cell>
          <cell r="AI33">
            <v>1699.68</v>
          </cell>
          <cell r="AJ33">
            <v>10547.62</v>
          </cell>
          <cell r="AK33">
            <v>152.94</v>
          </cell>
          <cell r="AL33" t="str">
            <v>TX</v>
          </cell>
          <cell r="AM33" t="str">
            <v>53-TX</v>
          </cell>
          <cell r="AN33">
            <v>10547.62</v>
          </cell>
          <cell r="AO33">
            <v>152.94</v>
          </cell>
          <cell r="AP33">
            <v>10547.62</v>
          </cell>
          <cell r="AQ33">
            <v>94.93</v>
          </cell>
          <cell r="AR33">
            <v>0</v>
          </cell>
          <cell r="AS33">
            <v>0</v>
          </cell>
          <cell r="AT33">
            <v>0</v>
          </cell>
          <cell r="AU33">
            <v>0</v>
          </cell>
          <cell r="AV33">
            <v>0</v>
          </cell>
          <cell r="AW33">
            <v>0</v>
          </cell>
          <cell r="AY33">
            <v>0</v>
          </cell>
          <cell r="AZ33">
            <v>0</v>
          </cell>
          <cell r="BA33">
            <v>0</v>
          </cell>
          <cell r="BB33">
            <v>0</v>
          </cell>
          <cell r="BC33">
            <v>0</v>
          </cell>
          <cell r="BD33">
            <v>0</v>
          </cell>
          <cell r="BE33">
            <v>0</v>
          </cell>
          <cell r="BF33">
            <v>0</v>
          </cell>
          <cell r="BG33">
            <v>0</v>
          </cell>
          <cell r="BH33">
            <v>9.27</v>
          </cell>
          <cell r="BI33">
            <v>426.67</v>
          </cell>
        </row>
        <row r="34">
          <cell r="B34">
            <v>159</v>
          </cell>
          <cell r="C34" t="str">
            <v>LY</v>
          </cell>
          <cell r="D34" t="str">
            <v>ROMAIN</v>
          </cell>
          <cell r="E34">
            <v>43966</v>
          </cell>
          <cell r="F34">
            <v>6000</v>
          </cell>
          <cell r="G34">
            <v>4.2300000000000004</v>
          </cell>
          <cell r="H34">
            <v>0</v>
          </cell>
          <cell r="I34">
            <v>0</v>
          </cell>
          <cell r="J34">
            <v>-62.5</v>
          </cell>
          <cell r="K34">
            <v>19.079999999999998</v>
          </cell>
          <cell r="L34">
            <v>3.14</v>
          </cell>
          <cell r="M34">
            <v>-3.14</v>
          </cell>
          <cell r="N34">
            <v>-0.6</v>
          </cell>
          <cell r="O34">
            <v>-6.66</v>
          </cell>
          <cell r="P34">
            <v>0</v>
          </cell>
          <cell r="Q34">
            <v>4.2300000000000004</v>
          </cell>
          <cell r="R34">
            <v>73.34</v>
          </cell>
          <cell r="S34">
            <v>0</v>
          </cell>
          <cell r="T34">
            <v>5.86</v>
          </cell>
          <cell r="U34">
            <v>0</v>
          </cell>
          <cell r="V34">
            <v>0</v>
          </cell>
          <cell r="W34">
            <v>0</v>
          </cell>
          <cell r="X34">
            <v>0</v>
          </cell>
          <cell r="Y34">
            <v>0.6</v>
          </cell>
          <cell r="Z34">
            <v>6.66</v>
          </cell>
          <cell r="AA34">
            <v>0</v>
          </cell>
          <cell r="AB34">
            <v>0</v>
          </cell>
          <cell r="AC34">
            <v>504.13</v>
          </cell>
          <cell r="AD34">
            <v>197.27</v>
          </cell>
          <cell r="AE34">
            <v>2652.16</v>
          </cell>
          <cell r="AF34">
            <v>0</v>
          </cell>
          <cell r="AG34">
            <v>1030.17</v>
          </cell>
          <cell r="AH34">
            <v>5994.63</v>
          </cell>
          <cell r="AI34">
            <v>1111.04</v>
          </cell>
          <cell r="AJ34">
            <v>6000.49</v>
          </cell>
          <cell r="AK34">
            <v>87.01</v>
          </cell>
          <cell r="AL34" t="str">
            <v>TX</v>
          </cell>
          <cell r="AM34" t="str">
            <v>53-TX</v>
          </cell>
          <cell r="AN34">
            <v>6000.49</v>
          </cell>
          <cell r="AO34">
            <v>87.01</v>
          </cell>
          <cell r="AP34">
            <v>0</v>
          </cell>
          <cell r="AQ34">
            <v>0</v>
          </cell>
          <cell r="AR34">
            <v>6000.49</v>
          </cell>
          <cell r="AS34">
            <v>372.04</v>
          </cell>
          <cell r="AT34">
            <v>0</v>
          </cell>
          <cell r="AU34">
            <v>6000.49</v>
          </cell>
          <cell r="AV34">
            <v>372.03</v>
          </cell>
          <cell r="AW34">
            <v>0</v>
          </cell>
          <cell r="AY34">
            <v>0</v>
          </cell>
          <cell r="AZ34">
            <v>0</v>
          </cell>
          <cell r="BA34">
            <v>0</v>
          </cell>
          <cell r="BB34">
            <v>0</v>
          </cell>
          <cell r="BC34">
            <v>0</v>
          </cell>
          <cell r="BD34">
            <v>0</v>
          </cell>
          <cell r="BE34">
            <v>0</v>
          </cell>
          <cell r="BF34">
            <v>0</v>
          </cell>
          <cell r="BG34">
            <v>0</v>
          </cell>
          <cell r="BH34">
            <v>0</v>
          </cell>
          <cell r="BI34">
            <v>0</v>
          </cell>
        </row>
        <row r="35">
          <cell r="B35">
            <v>106</v>
          </cell>
          <cell r="C35" t="str">
            <v>MANDIC</v>
          </cell>
          <cell r="D35" t="str">
            <v>SINISA</v>
          </cell>
          <cell r="E35">
            <v>43966</v>
          </cell>
          <cell r="F35">
            <v>7554.17</v>
          </cell>
          <cell r="G35">
            <v>9.9</v>
          </cell>
          <cell r="H35">
            <v>0</v>
          </cell>
          <cell r="I35">
            <v>12.72</v>
          </cell>
          <cell r="J35">
            <v>-62.5</v>
          </cell>
          <cell r="K35">
            <v>0</v>
          </cell>
          <cell r="L35">
            <v>6.38</v>
          </cell>
          <cell r="M35">
            <v>-6.38</v>
          </cell>
          <cell r="N35">
            <v>-1.02</v>
          </cell>
          <cell r="O35">
            <v>0</v>
          </cell>
          <cell r="P35">
            <v>50</v>
          </cell>
          <cell r="Q35">
            <v>9.9</v>
          </cell>
          <cell r="R35">
            <v>0</v>
          </cell>
          <cell r="S35">
            <v>0</v>
          </cell>
          <cell r="T35">
            <v>0</v>
          </cell>
          <cell r="U35">
            <v>0</v>
          </cell>
          <cell r="V35">
            <v>0</v>
          </cell>
          <cell r="W35">
            <v>0</v>
          </cell>
          <cell r="X35">
            <v>0</v>
          </cell>
          <cell r="Y35">
            <v>1.02</v>
          </cell>
          <cell r="Z35">
            <v>0</v>
          </cell>
          <cell r="AA35">
            <v>0</v>
          </cell>
          <cell r="AB35">
            <v>0</v>
          </cell>
          <cell r="AC35">
            <v>0</v>
          </cell>
          <cell r="AD35">
            <v>5387.78</v>
          </cell>
          <cell r="AE35">
            <v>474.57</v>
          </cell>
          <cell r="AF35">
            <v>0</v>
          </cell>
          <cell r="AG35">
            <v>0</v>
          </cell>
          <cell r="AH35">
            <v>7493.95</v>
          </cell>
          <cell r="AI35">
            <v>1109.94</v>
          </cell>
          <cell r="AJ35">
            <v>7506.67</v>
          </cell>
          <cell r="AK35">
            <v>108.84</v>
          </cell>
          <cell r="AL35" t="str">
            <v>TX</v>
          </cell>
          <cell r="AM35" t="str">
            <v>53-TX</v>
          </cell>
          <cell r="AN35">
            <v>7506.67</v>
          </cell>
          <cell r="AO35">
            <v>108.85</v>
          </cell>
          <cell r="AP35">
            <v>0</v>
          </cell>
          <cell r="AQ35">
            <v>0</v>
          </cell>
          <cell r="AR35">
            <v>7506.67</v>
          </cell>
          <cell r="AS35">
            <v>465.42</v>
          </cell>
          <cell r="AT35">
            <v>0</v>
          </cell>
          <cell r="AU35">
            <v>7506.67</v>
          </cell>
          <cell r="AV35">
            <v>465.41</v>
          </cell>
          <cell r="AW35">
            <v>0</v>
          </cell>
          <cell r="AY35">
            <v>0</v>
          </cell>
          <cell r="AZ35">
            <v>0</v>
          </cell>
          <cell r="BA35">
            <v>0</v>
          </cell>
          <cell r="BB35">
            <v>0</v>
          </cell>
          <cell r="BC35">
            <v>0</v>
          </cell>
          <cell r="BD35">
            <v>0</v>
          </cell>
          <cell r="BE35">
            <v>0</v>
          </cell>
          <cell r="BF35">
            <v>0</v>
          </cell>
          <cell r="BG35">
            <v>0</v>
          </cell>
          <cell r="BH35">
            <v>0</v>
          </cell>
          <cell r="BI35">
            <v>0</v>
          </cell>
        </row>
        <row r="36">
          <cell r="B36">
            <v>128</v>
          </cell>
          <cell r="C36" t="str">
            <v>MARTIN</v>
          </cell>
          <cell r="D36" t="str">
            <v>KEVIN</v>
          </cell>
          <cell r="E36">
            <v>43966</v>
          </cell>
          <cell r="F36">
            <v>6268.63</v>
          </cell>
          <cell r="G36">
            <v>21.72</v>
          </cell>
          <cell r="H36">
            <v>0</v>
          </cell>
          <cell r="I36">
            <v>0</v>
          </cell>
          <cell r="J36">
            <v>-62.5</v>
          </cell>
          <cell r="K36">
            <v>0</v>
          </cell>
          <cell r="L36">
            <v>0</v>
          </cell>
          <cell r="M36">
            <v>0</v>
          </cell>
          <cell r="N36">
            <v>0</v>
          </cell>
          <cell r="O36">
            <v>0</v>
          </cell>
          <cell r="P36">
            <v>0</v>
          </cell>
          <cell r="Q36">
            <v>21.72</v>
          </cell>
          <cell r="R36">
            <v>0</v>
          </cell>
          <cell r="S36">
            <v>0</v>
          </cell>
          <cell r="T36">
            <v>0</v>
          </cell>
          <cell r="U36">
            <v>0</v>
          </cell>
          <cell r="V36">
            <v>0</v>
          </cell>
          <cell r="W36">
            <v>0</v>
          </cell>
          <cell r="X36">
            <v>314.52</v>
          </cell>
          <cell r="Y36">
            <v>0</v>
          </cell>
          <cell r="Z36">
            <v>0</v>
          </cell>
          <cell r="AA36">
            <v>0</v>
          </cell>
          <cell r="AB36">
            <v>0</v>
          </cell>
          <cell r="AC36">
            <v>0</v>
          </cell>
          <cell r="AD36">
            <v>0</v>
          </cell>
          <cell r="AE36">
            <v>4611.42</v>
          </cell>
          <cell r="AF36">
            <v>0</v>
          </cell>
          <cell r="AG36">
            <v>0</v>
          </cell>
          <cell r="AH36">
            <v>6290.35</v>
          </cell>
          <cell r="AI36">
            <v>923.98</v>
          </cell>
          <cell r="AJ36">
            <v>6290.35</v>
          </cell>
          <cell r="AK36">
            <v>91.21</v>
          </cell>
          <cell r="AL36" t="str">
            <v>TX</v>
          </cell>
          <cell r="AM36" t="str">
            <v>53-TX</v>
          </cell>
          <cell r="AN36">
            <v>6290.35</v>
          </cell>
          <cell r="AO36">
            <v>91.21</v>
          </cell>
          <cell r="AP36">
            <v>0</v>
          </cell>
          <cell r="AQ36">
            <v>0</v>
          </cell>
          <cell r="AR36">
            <v>6290.35</v>
          </cell>
          <cell r="AS36">
            <v>390</v>
          </cell>
          <cell r="AT36">
            <v>0</v>
          </cell>
          <cell r="AU36">
            <v>6290.35</v>
          </cell>
          <cell r="AV36">
            <v>390</v>
          </cell>
          <cell r="AW36">
            <v>0</v>
          </cell>
          <cell r="AY36">
            <v>0</v>
          </cell>
          <cell r="AZ36">
            <v>0</v>
          </cell>
          <cell r="BA36">
            <v>0</v>
          </cell>
          <cell r="BB36">
            <v>0</v>
          </cell>
          <cell r="BC36">
            <v>0</v>
          </cell>
          <cell r="BD36">
            <v>0</v>
          </cell>
          <cell r="BE36">
            <v>0</v>
          </cell>
          <cell r="BF36">
            <v>0</v>
          </cell>
          <cell r="BG36">
            <v>0</v>
          </cell>
          <cell r="BH36">
            <v>0</v>
          </cell>
          <cell r="BI36">
            <v>251.61</v>
          </cell>
        </row>
        <row r="37">
          <cell r="B37">
            <v>169</v>
          </cell>
          <cell r="C37" t="str">
            <v>MCCLELLAN</v>
          </cell>
          <cell r="D37" t="str">
            <v>JORDAN</v>
          </cell>
          <cell r="E37">
            <v>43966</v>
          </cell>
          <cell r="F37">
            <v>4631.37</v>
          </cell>
          <cell r="G37">
            <v>2.79</v>
          </cell>
          <cell r="H37">
            <v>0</v>
          </cell>
          <cell r="I37">
            <v>0</v>
          </cell>
          <cell r="J37">
            <v>0</v>
          </cell>
          <cell r="K37">
            <v>0</v>
          </cell>
          <cell r="L37">
            <v>12.09</v>
          </cell>
          <cell r="M37">
            <v>-12.09</v>
          </cell>
          <cell r="N37">
            <v>-1.65</v>
          </cell>
          <cell r="O37">
            <v>0</v>
          </cell>
          <cell r="P37">
            <v>0</v>
          </cell>
          <cell r="Q37">
            <v>2.79</v>
          </cell>
          <cell r="R37">
            <v>0</v>
          </cell>
          <cell r="S37">
            <v>100</v>
          </cell>
          <cell r="T37">
            <v>0</v>
          </cell>
          <cell r="U37">
            <v>0</v>
          </cell>
          <cell r="V37">
            <v>0</v>
          </cell>
          <cell r="W37">
            <v>0</v>
          </cell>
          <cell r="X37">
            <v>0</v>
          </cell>
          <cell r="Y37">
            <v>1.65</v>
          </cell>
          <cell r="Z37">
            <v>0</v>
          </cell>
          <cell r="AA37">
            <v>0</v>
          </cell>
          <cell r="AB37">
            <v>185.37</v>
          </cell>
          <cell r="AC37">
            <v>0</v>
          </cell>
          <cell r="AD37">
            <v>0</v>
          </cell>
          <cell r="AE37">
            <v>3577.96</v>
          </cell>
          <cell r="AF37">
            <v>0</v>
          </cell>
          <cell r="AG37">
            <v>0</v>
          </cell>
          <cell r="AH37">
            <v>4335.05</v>
          </cell>
          <cell r="AI37">
            <v>213.09</v>
          </cell>
          <cell r="AJ37">
            <v>4520.42</v>
          </cell>
          <cell r="AK37">
            <v>65.55</v>
          </cell>
          <cell r="AL37" t="str">
            <v>IL</v>
          </cell>
          <cell r="AM37" t="str">
            <v>43-IL</v>
          </cell>
          <cell r="AN37">
            <v>4520.42</v>
          </cell>
          <cell r="AO37">
            <v>65.55</v>
          </cell>
          <cell r="AP37">
            <v>0</v>
          </cell>
          <cell r="AQ37">
            <v>0</v>
          </cell>
          <cell r="AR37">
            <v>4520.42</v>
          </cell>
          <cell r="AS37">
            <v>280.26</v>
          </cell>
          <cell r="AT37">
            <v>4335.05</v>
          </cell>
          <cell r="AU37">
            <v>4520.42</v>
          </cell>
          <cell r="AV37">
            <v>280.27</v>
          </cell>
          <cell r="AW37">
            <v>195.4</v>
          </cell>
          <cell r="AY37">
            <v>0</v>
          </cell>
          <cell r="AZ37">
            <v>0</v>
          </cell>
          <cell r="BA37">
            <v>0</v>
          </cell>
          <cell r="BB37">
            <v>0</v>
          </cell>
          <cell r="BC37">
            <v>0</v>
          </cell>
          <cell r="BD37">
            <v>0</v>
          </cell>
          <cell r="BE37">
            <v>0</v>
          </cell>
          <cell r="BF37">
            <v>0</v>
          </cell>
          <cell r="BG37">
            <v>0</v>
          </cell>
          <cell r="BH37">
            <v>0</v>
          </cell>
          <cell r="BI37">
            <v>185.37</v>
          </cell>
        </row>
        <row r="38">
          <cell r="B38">
            <v>173</v>
          </cell>
          <cell r="C38" t="str">
            <v>MEHTA</v>
          </cell>
          <cell r="D38" t="str">
            <v>MOHANBIR SINGH</v>
          </cell>
          <cell r="E38">
            <v>43966</v>
          </cell>
          <cell r="F38">
            <v>9128.11</v>
          </cell>
          <cell r="G38">
            <v>36.630000000000003</v>
          </cell>
          <cell r="H38">
            <v>0</v>
          </cell>
          <cell r="I38">
            <v>0</v>
          </cell>
          <cell r="J38">
            <v>-62.5</v>
          </cell>
          <cell r="K38">
            <v>0</v>
          </cell>
          <cell r="L38">
            <v>6.38</v>
          </cell>
          <cell r="M38">
            <v>-6.38</v>
          </cell>
          <cell r="N38">
            <v>-1.02</v>
          </cell>
          <cell r="O38">
            <v>0</v>
          </cell>
          <cell r="P38">
            <v>0</v>
          </cell>
          <cell r="Q38">
            <v>36.630000000000003</v>
          </cell>
          <cell r="R38">
            <v>0</v>
          </cell>
          <cell r="S38">
            <v>125</v>
          </cell>
          <cell r="T38">
            <v>0</v>
          </cell>
          <cell r="U38">
            <v>0</v>
          </cell>
          <cell r="V38">
            <v>0</v>
          </cell>
          <cell r="W38">
            <v>0</v>
          </cell>
          <cell r="X38">
            <v>0</v>
          </cell>
          <cell r="Y38">
            <v>1.02</v>
          </cell>
          <cell r="Z38">
            <v>0</v>
          </cell>
          <cell r="AA38">
            <v>0</v>
          </cell>
          <cell r="AB38">
            <v>0</v>
          </cell>
          <cell r="AC38">
            <v>0</v>
          </cell>
          <cell r="AD38">
            <v>0</v>
          </cell>
          <cell r="AE38">
            <v>6311.51</v>
          </cell>
          <cell r="AF38">
            <v>0</v>
          </cell>
          <cell r="AG38">
            <v>0</v>
          </cell>
          <cell r="AH38">
            <v>9032.34</v>
          </cell>
          <cell r="AI38">
            <v>2055.7199999999998</v>
          </cell>
          <cell r="AJ38">
            <v>9032.34</v>
          </cell>
          <cell r="AK38">
            <v>130.97</v>
          </cell>
          <cell r="AL38" t="str">
            <v>TX</v>
          </cell>
          <cell r="AM38" t="str">
            <v>53-TX</v>
          </cell>
          <cell r="AN38">
            <v>9032.34</v>
          </cell>
          <cell r="AO38">
            <v>130.97</v>
          </cell>
          <cell r="AP38">
            <v>0</v>
          </cell>
          <cell r="AQ38">
            <v>0</v>
          </cell>
          <cell r="AR38">
            <v>9032.34</v>
          </cell>
          <cell r="AS38">
            <v>560.01</v>
          </cell>
          <cell r="AT38">
            <v>0</v>
          </cell>
          <cell r="AU38">
            <v>9032.34</v>
          </cell>
          <cell r="AV38">
            <v>560.01</v>
          </cell>
          <cell r="AW38">
            <v>0</v>
          </cell>
          <cell r="AY38">
            <v>0</v>
          </cell>
          <cell r="AZ38">
            <v>0</v>
          </cell>
          <cell r="BA38">
            <v>0</v>
          </cell>
          <cell r="BB38">
            <v>0</v>
          </cell>
          <cell r="BC38">
            <v>9000</v>
          </cell>
          <cell r="BD38">
            <v>243</v>
          </cell>
          <cell r="BE38">
            <v>7000</v>
          </cell>
          <cell r="BF38">
            <v>42</v>
          </cell>
          <cell r="BG38">
            <v>0</v>
          </cell>
          <cell r="BH38">
            <v>0</v>
          </cell>
          <cell r="BI38">
            <v>0</v>
          </cell>
        </row>
        <row r="39">
          <cell r="B39">
            <v>143</v>
          </cell>
          <cell r="C39" t="str">
            <v>MORGAN</v>
          </cell>
          <cell r="D39" t="str">
            <v>KRISTYN</v>
          </cell>
          <cell r="E39">
            <v>43966</v>
          </cell>
          <cell r="F39">
            <v>3385.42</v>
          </cell>
          <cell r="G39">
            <v>2.4</v>
          </cell>
          <cell r="H39">
            <v>0</v>
          </cell>
          <cell r="I39">
            <v>13.98</v>
          </cell>
          <cell r="J39">
            <v>-62.5</v>
          </cell>
          <cell r="K39">
            <v>0</v>
          </cell>
          <cell r="L39">
            <v>6.38</v>
          </cell>
          <cell r="M39">
            <v>-6.38</v>
          </cell>
          <cell r="N39">
            <v>-1.02</v>
          </cell>
          <cell r="O39">
            <v>-24.44</v>
          </cell>
          <cell r="P39">
            <v>0</v>
          </cell>
          <cell r="Q39">
            <v>2.4</v>
          </cell>
          <cell r="R39">
            <v>0</v>
          </cell>
          <cell r="S39">
            <v>0</v>
          </cell>
          <cell r="T39">
            <v>18.739999999999998</v>
          </cell>
          <cell r="U39">
            <v>0</v>
          </cell>
          <cell r="V39">
            <v>114.58</v>
          </cell>
          <cell r="W39">
            <v>0</v>
          </cell>
          <cell r="X39">
            <v>0</v>
          </cell>
          <cell r="Y39">
            <v>1.02</v>
          </cell>
          <cell r="Z39">
            <v>24.44</v>
          </cell>
          <cell r="AA39">
            <v>0</v>
          </cell>
          <cell r="AB39">
            <v>169.39</v>
          </cell>
          <cell r="AC39">
            <v>0</v>
          </cell>
          <cell r="AD39">
            <v>0</v>
          </cell>
          <cell r="AE39">
            <v>2557.87</v>
          </cell>
          <cell r="AF39">
            <v>0</v>
          </cell>
          <cell r="AG39">
            <v>0</v>
          </cell>
          <cell r="AH39">
            <v>3063.73</v>
          </cell>
          <cell r="AI39">
            <v>291.69</v>
          </cell>
          <cell r="AJ39">
            <v>3265.84</v>
          </cell>
          <cell r="AK39">
            <v>47.35</v>
          </cell>
          <cell r="AL39" t="str">
            <v>TX</v>
          </cell>
          <cell r="AM39" t="str">
            <v>53-TX</v>
          </cell>
          <cell r="AN39">
            <v>3265.84</v>
          </cell>
          <cell r="AO39">
            <v>47.35</v>
          </cell>
          <cell r="AP39">
            <v>0</v>
          </cell>
          <cell r="AQ39">
            <v>0</v>
          </cell>
          <cell r="AR39">
            <v>3265.84</v>
          </cell>
          <cell r="AS39">
            <v>202.48</v>
          </cell>
          <cell r="AT39">
            <v>0</v>
          </cell>
          <cell r="AU39">
            <v>3265.84</v>
          </cell>
          <cell r="AV39">
            <v>202.48</v>
          </cell>
          <cell r="AW39">
            <v>0</v>
          </cell>
          <cell r="AX39" t="str">
            <v>TX</v>
          </cell>
          <cell r="AY39">
            <v>0</v>
          </cell>
          <cell r="AZ39">
            <v>0</v>
          </cell>
          <cell r="BA39">
            <v>0</v>
          </cell>
          <cell r="BB39">
            <v>0</v>
          </cell>
          <cell r="BC39">
            <v>0</v>
          </cell>
          <cell r="BD39">
            <v>0</v>
          </cell>
          <cell r="BE39">
            <v>0</v>
          </cell>
          <cell r="BF39">
            <v>0</v>
          </cell>
          <cell r="BG39">
            <v>0</v>
          </cell>
          <cell r="BH39">
            <v>0</v>
          </cell>
          <cell r="BI39">
            <v>135.51</v>
          </cell>
        </row>
        <row r="40">
          <cell r="B40">
            <v>121</v>
          </cell>
          <cell r="C40" t="str">
            <v>NESMITH</v>
          </cell>
          <cell r="D40" t="str">
            <v>SHAWN</v>
          </cell>
          <cell r="E40">
            <v>43966</v>
          </cell>
          <cell r="F40">
            <v>6937.5</v>
          </cell>
          <cell r="G40">
            <v>13.46</v>
          </cell>
          <cell r="H40">
            <v>0</v>
          </cell>
          <cell r="I40">
            <v>0</v>
          </cell>
          <cell r="J40">
            <v>-62.5</v>
          </cell>
          <cell r="K40">
            <v>0</v>
          </cell>
          <cell r="L40">
            <v>12.09</v>
          </cell>
          <cell r="M40">
            <v>-12.09</v>
          </cell>
          <cell r="N40">
            <v>-1.65</v>
          </cell>
          <cell r="O40">
            <v>0</v>
          </cell>
          <cell r="P40">
            <v>0</v>
          </cell>
          <cell r="Q40">
            <v>13.46</v>
          </cell>
          <cell r="R40">
            <v>0</v>
          </cell>
          <cell r="S40">
            <v>0</v>
          </cell>
          <cell r="T40">
            <v>0</v>
          </cell>
          <cell r="U40">
            <v>0</v>
          </cell>
          <cell r="V40">
            <v>0</v>
          </cell>
          <cell r="W40">
            <v>0</v>
          </cell>
          <cell r="X40">
            <v>0</v>
          </cell>
          <cell r="Y40">
            <v>1.65</v>
          </cell>
          <cell r="Z40">
            <v>0</v>
          </cell>
          <cell r="AA40">
            <v>0</v>
          </cell>
          <cell r="AB40">
            <v>0</v>
          </cell>
          <cell r="AC40">
            <v>0</v>
          </cell>
          <cell r="AD40">
            <v>0</v>
          </cell>
          <cell r="AE40">
            <v>5980.48</v>
          </cell>
          <cell r="AF40">
            <v>0</v>
          </cell>
          <cell r="AG40">
            <v>0</v>
          </cell>
          <cell r="AH40">
            <v>6937.22</v>
          </cell>
          <cell r="AI40">
            <v>475.08</v>
          </cell>
          <cell r="AJ40">
            <v>6937.22</v>
          </cell>
          <cell r="AK40">
            <v>100.59</v>
          </cell>
          <cell r="AL40" t="str">
            <v>TX</v>
          </cell>
          <cell r="AM40" t="str">
            <v>53-TX</v>
          </cell>
          <cell r="AN40">
            <v>6937.22</v>
          </cell>
          <cell r="AO40">
            <v>100.59</v>
          </cell>
          <cell r="AP40">
            <v>0</v>
          </cell>
          <cell r="AQ40">
            <v>0</v>
          </cell>
          <cell r="AR40">
            <v>6937.22</v>
          </cell>
          <cell r="AS40">
            <v>430.11</v>
          </cell>
          <cell r="AT40">
            <v>0</v>
          </cell>
          <cell r="AU40">
            <v>6937.22</v>
          </cell>
          <cell r="AV40">
            <v>430.11</v>
          </cell>
          <cell r="AW40">
            <v>0</v>
          </cell>
          <cell r="AY40">
            <v>0</v>
          </cell>
          <cell r="AZ40">
            <v>0</v>
          </cell>
          <cell r="BA40">
            <v>0</v>
          </cell>
          <cell r="BB40">
            <v>0</v>
          </cell>
          <cell r="BC40">
            <v>0</v>
          </cell>
          <cell r="BD40">
            <v>0</v>
          </cell>
          <cell r="BE40">
            <v>0</v>
          </cell>
          <cell r="BF40">
            <v>0</v>
          </cell>
          <cell r="BG40">
            <v>0</v>
          </cell>
          <cell r="BH40">
            <v>0</v>
          </cell>
          <cell r="BI40">
            <v>0</v>
          </cell>
        </row>
        <row r="41">
          <cell r="B41">
            <v>160</v>
          </cell>
          <cell r="C41" t="str">
            <v>PATTON</v>
          </cell>
          <cell r="D41" t="str">
            <v>KATHRYN</v>
          </cell>
          <cell r="E41">
            <v>43966</v>
          </cell>
          <cell r="F41">
            <v>10416.66</v>
          </cell>
          <cell r="G41">
            <v>33.32</v>
          </cell>
          <cell r="H41">
            <v>0</v>
          </cell>
          <cell r="I41">
            <v>0</v>
          </cell>
          <cell r="J41">
            <v>-62.5</v>
          </cell>
          <cell r="K41">
            <v>0</v>
          </cell>
          <cell r="L41">
            <v>3.14</v>
          </cell>
          <cell r="M41">
            <v>-3.14</v>
          </cell>
          <cell r="N41">
            <v>-0.6</v>
          </cell>
          <cell r="O41">
            <v>0</v>
          </cell>
          <cell r="P41">
            <v>0</v>
          </cell>
          <cell r="Q41">
            <v>33.32</v>
          </cell>
          <cell r="R41">
            <v>73.34</v>
          </cell>
          <cell r="S41">
            <v>0</v>
          </cell>
          <cell r="T41">
            <v>0</v>
          </cell>
          <cell r="U41">
            <v>0</v>
          </cell>
          <cell r="V41">
            <v>50</v>
          </cell>
          <cell r="W41">
            <v>93.95</v>
          </cell>
          <cell r="X41">
            <v>0</v>
          </cell>
          <cell r="Y41">
            <v>0.6</v>
          </cell>
          <cell r="Z41">
            <v>0</v>
          </cell>
          <cell r="AA41">
            <v>0</v>
          </cell>
          <cell r="AB41">
            <v>0</v>
          </cell>
          <cell r="AC41">
            <v>0</v>
          </cell>
          <cell r="AD41">
            <v>0</v>
          </cell>
          <cell r="AE41">
            <v>7248.68</v>
          </cell>
          <cell r="AF41">
            <v>0</v>
          </cell>
          <cell r="AG41">
            <v>0</v>
          </cell>
          <cell r="AH41">
            <v>10396.24</v>
          </cell>
          <cell r="AI41">
            <v>2858.08</v>
          </cell>
          <cell r="AJ41">
            <v>10439.24</v>
          </cell>
          <cell r="AK41">
            <v>151.37</v>
          </cell>
          <cell r="AL41" t="str">
            <v>TX</v>
          </cell>
          <cell r="AM41" t="str">
            <v>53-TX</v>
          </cell>
          <cell r="AN41">
            <v>10439.24</v>
          </cell>
          <cell r="AO41">
            <v>151.37</v>
          </cell>
          <cell r="AP41">
            <v>10439.24</v>
          </cell>
          <cell r="AQ41">
            <v>93.95</v>
          </cell>
          <cell r="AR41">
            <v>0</v>
          </cell>
          <cell r="AS41">
            <v>0</v>
          </cell>
          <cell r="AT41">
            <v>0</v>
          </cell>
          <cell r="AU41">
            <v>0</v>
          </cell>
          <cell r="AV41">
            <v>0</v>
          </cell>
          <cell r="AW41">
            <v>0</v>
          </cell>
          <cell r="AY41">
            <v>0</v>
          </cell>
          <cell r="AZ41">
            <v>0</v>
          </cell>
          <cell r="BA41">
            <v>0</v>
          </cell>
          <cell r="BB41">
            <v>0</v>
          </cell>
          <cell r="BC41">
            <v>0</v>
          </cell>
          <cell r="BD41">
            <v>0</v>
          </cell>
          <cell r="BE41">
            <v>0</v>
          </cell>
          <cell r="BF41">
            <v>0</v>
          </cell>
          <cell r="BG41">
            <v>0</v>
          </cell>
          <cell r="BH41">
            <v>43</v>
          </cell>
          <cell r="BI41">
            <v>0</v>
          </cell>
        </row>
        <row r="42">
          <cell r="B42">
            <v>164</v>
          </cell>
          <cell r="C42" t="str">
            <v>PAYNE</v>
          </cell>
          <cell r="D42" t="str">
            <v>ANDREW ROSS</v>
          </cell>
          <cell r="E42">
            <v>43966</v>
          </cell>
          <cell r="F42">
            <v>7708.34</v>
          </cell>
          <cell r="G42">
            <v>5.44</v>
          </cell>
          <cell r="H42">
            <v>0</v>
          </cell>
          <cell r="I42">
            <v>0</v>
          </cell>
          <cell r="J42">
            <v>-62.5</v>
          </cell>
          <cell r="K42">
            <v>0</v>
          </cell>
          <cell r="L42">
            <v>12.09</v>
          </cell>
          <cell r="M42">
            <v>-12.09</v>
          </cell>
          <cell r="N42">
            <v>-1.65</v>
          </cell>
          <cell r="O42">
            <v>-9.8800000000000008</v>
          </cell>
          <cell r="P42">
            <v>0</v>
          </cell>
          <cell r="Q42">
            <v>5.44</v>
          </cell>
          <cell r="R42">
            <v>0</v>
          </cell>
          <cell r="S42">
            <v>0</v>
          </cell>
          <cell r="T42">
            <v>0</v>
          </cell>
          <cell r="U42">
            <v>0</v>
          </cell>
          <cell r="V42">
            <v>0</v>
          </cell>
          <cell r="W42">
            <v>0</v>
          </cell>
          <cell r="X42">
            <v>0</v>
          </cell>
          <cell r="Y42">
            <v>1.65</v>
          </cell>
          <cell r="Z42">
            <v>9.8800000000000008</v>
          </cell>
          <cell r="AA42">
            <v>0</v>
          </cell>
          <cell r="AB42">
            <v>308.55</v>
          </cell>
          <cell r="AC42">
            <v>0</v>
          </cell>
          <cell r="AD42">
            <v>0</v>
          </cell>
          <cell r="AE42">
            <v>5968.29</v>
          </cell>
          <cell r="AF42">
            <v>0</v>
          </cell>
          <cell r="AG42">
            <v>0</v>
          </cell>
          <cell r="AH42">
            <v>7391.49</v>
          </cell>
          <cell r="AI42">
            <v>881.32</v>
          </cell>
          <cell r="AJ42">
            <v>7700.04</v>
          </cell>
          <cell r="AK42">
            <v>111.66</v>
          </cell>
          <cell r="AL42" t="str">
            <v>TX</v>
          </cell>
          <cell r="AM42" t="str">
            <v>53-TX</v>
          </cell>
          <cell r="AN42">
            <v>7700.04</v>
          </cell>
          <cell r="AO42">
            <v>111.65</v>
          </cell>
          <cell r="AP42">
            <v>0</v>
          </cell>
          <cell r="AQ42">
            <v>0</v>
          </cell>
          <cell r="AR42">
            <v>7700.04</v>
          </cell>
          <cell r="AS42">
            <v>477.4</v>
          </cell>
          <cell r="AT42">
            <v>0</v>
          </cell>
          <cell r="AU42">
            <v>7700.04</v>
          </cell>
          <cell r="AV42">
            <v>477.4</v>
          </cell>
          <cell r="AW42">
            <v>0</v>
          </cell>
          <cell r="AY42">
            <v>0</v>
          </cell>
          <cell r="AZ42">
            <v>0</v>
          </cell>
          <cell r="BA42">
            <v>0</v>
          </cell>
          <cell r="BB42">
            <v>0</v>
          </cell>
          <cell r="BC42">
            <v>0</v>
          </cell>
          <cell r="BD42">
            <v>0</v>
          </cell>
          <cell r="BE42">
            <v>0</v>
          </cell>
          <cell r="BF42">
            <v>0</v>
          </cell>
          <cell r="BG42">
            <v>0</v>
          </cell>
          <cell r="BH42">
            <v>0</v>
          </cell>
          <cell r="BI42">
            <v>308.55</v>
          </cell>
        </row>
        <row r="43">
          <cell r="B43">
            <v>127</v>
          </cell>
          <cell r="C43" t="str">
            <v>PETTY</v>
          </cell>
          <cell r="D43" t="str">
            <v>CASEY</v>
          </cell>
          <cell r="E43">
            <v>43966</v>
          </cell>
          <cell r="F43">
            <v>5531.25</v>
          </cell>
          <cell r="G43">
            <v>3.74</v>
          </cell>
          <cell r="H43">
            <v>0</v>
          </cell>
          <cell r="I43">
            <v>0</v>
          </cell>
          <cell r="J43">
            <v>-62.5</v>
          </cell>
          <cell r="K43">
            <v>0</v>
          </cell>
          <cell r="L43">
            <v>3.14</v>
          </cell>
          <cell r="M43">
            <v>-3.14</v>
          </cell>
          <cell r="N43">
            <v>-0.6</v>
          </cell>
          <cell r="O43">
            <v>0</v>
          </cell>
          <cell r="P43">
            <v>0</v>
          </cell>
          <cell r="Q43">
            <v>3.74</v>
          </cell>
          <cell r="R43">
            <v>73.34</v>
          </cell>
          <cell r="S43">
            <v>0</v>
          </cell>
          <cell r="T43">
            <v>0</v>
          </cell>
          <cell r="U43">
            <v>0</v>
          </cell>
          <cell r="V43">
            <v>62.5</v>
          </cell>
          <cell r="W43">
            <v>0</v>
          </cell>
          <cell r="X43">
            <v>0</v>
          </cell>
          <cell r="Y43">
            <v>0.6</v>
          </cell>
          <cell r="Z43">
            <v>0</v>
          </cell>
          <cell r="AA43">
            <v>0</v>
          </cell>
          <cell r="AB43">
            <v>830.25</v>
          </cell>
          <cell r="AC43">
            <v>0</v>
          </cell>
          <cell r="AD43">
            <v>0</v>
          </cell>
          <cell r="AE43">
            <v>3462.98</v>
          </cell>
          <cell r="AF43">
            <v>0</v>
          </cell>
          <cell r="AG43">
            <v>0</v>
          </cell>
          <cell r="AH43">
            <v>4638.5</v>
          </cell>
          <cell r="AI43">
            <v>742.58</v>
          </cell>
          <cell r="AJ43">
            <v>5468.75</v>
          </cell>
          <cell r="AK43">
            <v>79.3</v>
          </cell>
          <cell r="AL43" t="str">
            <v>TX</v>
          </cell>
          <cell r="AM43" t="str">
            <v>53-TX</v>
          </cell>
          <cell r="AN43">
            <v>5468.75</v>
          </cell>
          <cell r="AO43">
            <v>79.3</v>
          </cell>
          <cell r="AP43">
            <v>0</v>
          </cell>
          <cell r="AQ43">
            <v>0</v>
          </cell>
          <cell r="AR43">
            <v>5468.75</v>
          </cell>
          <cell r="AS43">
            <v>339.06</v>
          </cell>
          <cell r="AT43">
            <v>0</v>
          </cell>
          <cell r="AU43">
            <v>5468.75</v>
          </cell>
          <cell r="AV43">
            <v>339.06</v>
          </cell>
          <cell r="AW43">
            <v>0</v>
          </cell>
          <cell r="AY43">
            <v>0</v>
          </cell>
          <cell r="AZ43">
            <v>0</v>
          </cell>
          <cell r="BA43">
            <v>0</v>
          </cell>
          <cell r="BB43">
            <v>0</v>
          </cell>
          <cell r="BC43">
            <v>0</v>
          </cell>
          <cell r="BD43">
            <v>0</v>
          </cell>
          <cell r="BE43">
            <v>0</v>
          </cell>
          <cell r="BF43">
            <v>0</v>
          </cell>
          <cell r="BG43">
            <v>0</v>
          </cell>
          <cell r="BH43">
            <v>0</v>
          </cell>
          <cell r="BI43">
            <v>221.4</v>
          </cell>
        </row>
        <row r="44">
          <cell r="B44">
            <v>144</v>
          </cell>
          <cell r="C44" t="str">
            <v>RATSAMY</v>
          </cell>
          <cell r="D44" t="str">
            <v>JOSEPH</v>
          </cell>
          <cell r="E44">
            <v>43966</v>
          </cell>
          <cell r="F44">
            <v>3333.33</v>
          </cell>
          <cell r="G44">
            <v>1.35</v>
          </cell>
          <cell r="H44">
            <v>0</v>
          </cell>
          <cell r="I44">
            <v>0</v>
          </cell>
          <cell r="J44">
            <v>-62.5</v>
          </cell>
          <cell r="K44">
            <v>0</v>
          </cell>
          <cell r="L44">
            <v>8.09</v>
          </cell>
          <cell r="M44">
            <v>-8.09</v>
          </cell>
          <cell r="N44">
            <v>-1.04</v>
          </cell>
          <cell r="O44">
            <v>0</v>
          </cell>
          <cell r="P44">
            <v>0</v>
          </cell>
          <cell r="Q44">
            <v>1.35</v>
          </cell>
          <cell r="R44">
            <v>0</v>
          </cell>
          <cell r="S44">
            <v>0</v>
          </cell>
          <cell r="T44">
            <v>0</v>
          </cell>
          <cell r="U44">
            <v>0</v>
          </cell>
          <cell r="V44">
            <v>20.83</v>
          </cell>
          <cell r="W44">
            <v>0</v>
          </cell>
          <cell r="X44">
            <v>0</v>
          </cell>
          <cell r="Y44">
            <v>1.04</v>
          </cell>
          <cell r="Z44">
            <v>0</v>
          </cell>
          <cell r="AA44">
            <v>0</v>
          </cell>
          <cell r="AB44">
            <v>166.73</v>
          </cell>
          <cell r="AC44">
            <v>0</v>
          </cell>
          <cell r="AD44">
            <v>0</v>
          </cell>
          <cell r="AE44">
            <v>2466.1999999999998</v>
          </cell>
          <cell r="AF44">
            <v>0</v>
          </cell>
          <cell r="AG44">
            <v>0</v>
          </cell>
          <cell r="AH44">
            <v>3137.99</v>
          </cell>
          <cell r="AI44">
            <v>480.12</v>
          </cell>
          <cell r="AJ44">
            <v>3304.72</v>
          </cell>
          <cell r="AK44">
            <v>47.92</v>
          </cell>
          <cell r="AL44" t="str">
            <v>TX</v>
          </cell>
          <cell r="AM44" t="str">
            <v>53-TX</v>
          </cell>
          <cell r="AN44">
            <v>3304.72</v>
          </cell>
          <cell r="AO44">
            <v>47.92</v>
          </cell>
          <cell r="AP44">
            <v>0</v>
          </cell>
          <cell r="AQ44">
            <v>0</v>
          </cell>
          <cell r="AR44">
            <v>3304.72</v>
          </cell>
          <cell r="AS44">
            <v>204.9</v>
          </cell>
          <cell r="AT44">
            <v>0</v>
          </cell>
          <cell r="AU44">
            <v>3304.72</v>
          </cell>
          <cell r="AV44">
            <v>204.89</v>
          </cell>
          <cell r="AW44">
            <v>0</v>
          </cell>
          <cell r="AX44" t="str">
            <v>TX</v>
          </cell>
          <cell r="AY44">
            <v>0</v>
          </cell>
          <cell r="AZ44">
            <v>0</v>
          </cell>
          <cell r="BA44">
            <v>0</v>
          </cell>
          <cell r="BB44">
            <v>0</v>
          </cell>
          <cell r="BC44">
            <v>0</v>
          </cell>
          <cell r="BD44">
            <v>0</v>
          </cell>
          <cell r="BE44">
            <v>0</v>
          </cell>
          <cell r="BF44">
            <v>0</v>
          </cell>
          <cell r="BG44">
            <v>0</v>
          </cell>
          <cell r="BH44">
            <v>0</v>
          </cell>
          <cell r="BI44">
            <v>133.38999999999999</v>
          </cell>
        </row>
        <row r="45">
          <cell r="B45">
            <v>124</v>
          </cell>
          <cell r="C45" t="str">
            <v>SCHWEIZER</v>
          </cell>
          <cell r="D45" t="str">
            <v>KRISTI</v>
          </cell>
          <cell r="E45">
            <v>43966</v>
          </cell>
          <cell r="F45">
            <v>3270.83</v>
          </cell>
          <cell r="G45">
            <v>12.48</v>
          </cell>
          <cell r="H45">
            <v>0</v>
          </cell>
          <cell r="I45">
            <v>21.38</v>
          </cell>
          <cell r="J45">
            <v>-62.5</v>
          </cell>
          <cell r="K45">
            <v>25</v>
          </cell>
          <cell r="L45">
            <v>12.09</v>
          </cell>
          <cell r="M45">
            <v>-12.09</v>
          </cell>
          <cell r="N45">
            <v>-1.65</v>
          </cell>
          <cell r="O45">
            <v>-170.98</v>
          </cell>
          <cell r="P45">
            <v>0</v>
          </cell>
          <cell r="Q45">
            <v>6.24</v>
          </cell>
          <cell r="R45">
            <v>0</v>
          </cell>
          <cell r="S45">
            <v>0</v>
          </cell>
          <cell r="T45">
            <v>15.92</v>
          </cell>
          <cell r="U45">
            <v>0</v>
          </cell>
          <cell r="V45">
            <v>114.58</v>
          </cell>
          <cell r="W45">
            <v>0</v>
          </cell>
          <cell r="X45">
            <v>0</v>
          </cell>
          <cell r="Y45">
            <v>1.65</v>
          </cell>
          <cell r="Z45">
            <v>170.98</v>
          </cell>
          <cell r="AA45">
            <v>0</v>
          </cell>
          <cell r="AB45">
            <v>131.33000000000001</v>
          </cell>
          <cell r="AC45">
            <v>0</v>
          </cell>
          <cell r="AD45">
            <v>0</v>
          </cell>
          <cell r="AE45">
            <v>2322.87</v>
          </cell>
          <cell r="AF45">
            <v>0</v>
          </cell>
          <cell r="AG45">
            <v>0</v>
          </cell>
          <cell r="AH45">
            <v>2986.36</v>
          </cell>
          <cell r="AI45">
            <v>282.41000000000003</v>
          </cell>
          <cell r="AJ45">
            <v>3154.99</v>
          </cell>
          <cell r="AK45">
            <v>45.75</v>
          </cell>
          <cell r="AL45" t="str">
            <v>TX</v>
          </cell>
          <cell r="AM45" t="str">
            <v>53-TX</v>
          </cell>
          <cell r="AN45">
            <v>3154.99</v>
          </cell>
          <cell r="AO45">
            <v>45.75</v>
          </cell>
          <cell r="AP45">
            <v>0</v>
          </cell>
          <cell r="AQ45">
            <v>0</v>
          </cell>
          <cell r="AR45">
            <v>3154.99</v>
          </cell>
          <cell r="AS45">
            <v>195.61</v>
          </cell>
          <cell r="AT45">
            <v>0</v>
          </cell>
          <cell r="AU45">
            <v>3154.99</v>
          </cell>
          <cell r="AV45">
            <v>195.61</v>
          </cell>
          <cell r="AW45">
            <v>0</v>
          </cell>
          <cell r="AY45">
            <v>0</v>
          </cell>
          <cell r="AZ45">
            <v>0</v>
          </cell>
          <cell r="BA45">
            <v>0</v>
          </cell>
          <cell r="BB45">
            <v>0</v>
          </cell>
          <cell r="BC45">
            <v>0</v>
          </cell>
          <cell r="BD45">
            <v>0</v>
          </cell>
          <cell r="BE45">
            <v>0</v>
          </cell>
          <cell r="BF45">
            <v>0</v>
          </cell>
          <cell r="BG45">
            <v>0</v>
          </cell>
          <cell r="BH45">
            <v>0</v>
          </cell>
          <cell r="BI45">
            <v>131.28</v>
          </cell>
        </row>
        <row r="46">
          <cell r="B46">
            <v>153</v>
          </cell>
          <cell r="C46" t="str">
            <v>SELF</v>
          </cell>
          <cell r="D46" t="str">
            <v>ROBERT</v>
          </cell>
          <cell r="E46">
            <v>43966</v>
          </cell>
          <cell r="F46">
            <v>3594.79</v>
          </cell>
          <cell r="G46">
            <v>12.21</v>
          </cell>
          <cell r="H46">
            <v>0</v>
          </cell>
          <cell r="I46">
            <v>0</v>
          </cell>
          <cell r="J46">
            <v>-62.5</v>
          </cell>
          <cell r="K46">
            <v>0</v>
          </cell>
          <cell r="L46">
            <v>6.38</v>
          </cell>
          <cell r="M46">
            <v>-6.38</v>
          </cell>
          <cell r="N46">
            <v>-1.02</v>
          </cell>
          <cell r="O46">
            <v>0</v>
          </cell>
          <cell r="P46">
            <v>0</v>
          </cell>
          <cell r="Q46">
            <v>12.21</v>
          </cell>
          <cell r="R46">
            <v>146.68</v>
          </cell>
          <cell r="S46">
            <v>0</v>
          </cell>
          <cell r="T46">
            <v>0</v>
          </cell>
          <cell r="U46">
            <v>0</v>
          </cell>
          <cell r="V46">
            <v>0</v>
          </cell>
          <cell r="W46">
            <v>0</v>
          </cell>
          <cell r="X46">
            <v>0</v>
          </cell>
          <cell r="Y46">
            <v>1.02</v>
          </cell>
          <cell r="Z46">
            <v>0</v>
          </cell>
          <cell r="AA46">
            <v>0</v>
          </cell>
          <cell r="AB46">
            <v>0</v>
          </cell>
          <cell r="AC46">
            <v>0</v>
          </cell>
          <cell r="AD46">
            <v>0</v>
          </cell>
          <cell r="AE46">
            <v>2936.35</v>
          </cell>
          <cell r="AF46">
            <v>0</v>
          </cell>
          <cell r="AG46">
            <v>0</v>
          </cell>
          <cell r="AH46">
            <v>3599.6</v>
          </cell>
          <cell r="AI46">
            <v>291.5</v>
          </cell>
          <cell r="AJ46">
            <v>3599.6</v>
          </cell>
          <cell r="AK46">
            <v>52.19</v>
          </cell>
          <cell r="AL46" t="str">
            <v>TX</v>
          </cell>
          <cell r="AM46" t="str">
            <v>53-TX</v>
          </cell>
          <cell r="AN46">
            <v>3599.6</v>
          </cell>
          <cell r="AO46">
            <v>52.19</v>
          </cell>
          <cell r="AP46">
            <v>0</v>
          </cell>
          <cell r="AQ46">
            <v>0</v>
          </cell>
          <cell r="AR46">
            <v>3599.6</v>
          </cell>
          <cell r="AS46">
            <v>223.17</v>
          </cell>
          <cell r="AT46">
            <v>0</v>
          </cell>
          <cell r="AU46">
            <v>3599.6</v>
          </cell>
          <cell r="AV46">
            <v>223.18</v>
          </cell>
          <cell r="AW46">
            <v>0</v>
          </cell>
          <cell r="AY46">
            <v>0</v>
          </cell>
          <cell r="AZ46">
            <v>0</v>
          </cell>
          <cell r="BA46">
            <v>0</v>
          </cell>
          <cell r="BB46">
            <v>0</v>
          </cell>
          <cell r="BC46">
            <v>0</v>
          </cell>
          <cell r="BD46">
            <v>0</v>
          </cell>
          <cell r="BE46">
            <v>0</v>
          </cell>
          <cell r="BF46">
            <v>0</v>
          </cell>
          <cell r="BG46">
            <v>0</v>
          </cell>
          <cell r="BH46">
            <v>0</v>
          </cell>
          <cell r="BI46">
            <v>0</v>
          </cell>
        </row>
        <row r="47">
          <cell r="B47">
            <v>149</v>
          </cell>
          <cell r="C47" t="str">
            <v>SIMPSON</v>
          </cell>
          <cell r="D47" t="str">
            <v>MALINDA RAE</v>
          </cell>
          <cell r="E47">
            <v>43966</v>
          </cell>
          <cell r="F47">
            <v>7583.33</v>
          </cell>
          <cell r="G47">
            <v>5.28</v>
          </cell>
          <cell r="H47">
            <v>0</v>
          </cell>
          <cell r="I47">
            <v>0</v>
          </cell>
          <cell r="J47">
            <v>-62.5</v>
          </cell>
          <cell r="K47">
            <v>0</v>
          </cell>
          <cell r="L47">
            <v>6.38</v>
          </cell>
          <cell r="M47">
            <v>-6.38</v>
          </cell>
          <cell r="N47">
            <v>-1.02</v>
          </cell>
          <cell r="O47">
            <v>0</v>
          </cell>
          <cell r="P47">
            <v>0</v>
          </cell>
          <cell r="Q47">
            <v>5.28</v>
          </cell>
          <cell r="R47">
            <v>0</v>
          </cell>
          <cell r="S47">
            <v>0</v>
          </cell>
          <cell r="T47">
            <v>0</v>
          </cell>
          <cell r="U47">
            <v>0</v>
          </cell>
          <cell r="V47">
            <v>100</v>
          </cell>
          <cell r="W47">
            <v>0</v>
          </cell>
          <cell r="X47">
            <v>0</v>
          </cell>
          <cell r="Y47">
            <v>1.02</v>
          </cell>
          <cell r="Z47">
            <v>0</v>
          </cell>
          <cell r="AA47">
            <v>0</v>
          </cell>
          <cell r="AB47">
            <v>1062.4100000000001</v>
          </cell>
          <cell r="AC47">
            <v>650</v>
          </cell>
          <cell r="AD47">
            <v>500</v>
          </cell>
          <cell r="AE47">
            <v>2997.87</v>
          </cell>
          <cell r="AF47">
            <v>0</v>
          </cell>
          <cell r="AG47">
            <v>0</v>
          </cell>
          <cell r="AH47">
            <v>6418.8</v>
          </cell>
          <cell r="AI47">
            <v>1755.84</v>
          </cell>
          <cell r="AJ47">
            <v>7481.21</v>
          </cell>
          <cell r="AK47">
            <v>108.47</v>
          </cell>
          <cell r="AL47" t="str">
            <v>TX</v>
          </cell>
          <cell r="AM47" t="str">
            <v>53-TX</v>
          </cell>
          <cell r="AN47">
            <v>7481.21</v>
          </cell>
          <cell r="AO47">
            <v>108.48</v>
          </cell>
          <cell r="AP47">
            <v>0</v>
          </cell>
          <cell r="AQ47">
            <v>0</v>
          </cell>
          <cell r="AR47">
            <v>7481.21</v>
          </cell>
          <cell r="AS47">
            <v>463.84</v>
          </cell>
          <cell r="AT47">
            <v>0</v>
          </cell>
          <cell r="AU47">
            <v>7481.21</v>
          </cell>
          <cell r="AV47">
            <v>463.84</v>
          </cell>
          <cell r="AW47">
            <v>0</v>
          </cell>
          <cell r="AY47">
            <v>0</v>
          </cell>
          <cell r="AZ47">
            <v>0</v>
          </cell>
          <cell r="BA47">
            <v>0</v>
          </cell>
          <cell r="BB47">
            <v>0</v>
          </cell>
          <cell r="BC47">
            <v>0</v>
          </cell>
          <cell r="BD47">
            <v>0</v>
          </cell>
          <cell r="BE47">
            <v>0</v>
          </cell>
          <cell r="BF47">
            <v>0</v>
          </cell>
          <cell r="BG47">
            <v>0</v>
          </cell>
          <cell r="BH47">
            <v>0</v>
          </cell>
          <cell r="BI47">
            <v>303.54000000000002</v>
          </cell>
        </row>
        <row r="48">
          <cell r="B48">
            <v>68</v>
          </cell>
          <cell r="C48" t="str">
            <v>USELDINGER</v>
          </cell>
          <cell r="D48" t="str">
            <v>JAMES EDWARD</v>
          </cell>
          <cell r="E48">
            <v>43966</v>
          </cell>
          <cell r="F48">
            <v>9073</v>
          </cell>
          <cell r="G48">
            <v>0</v>
          </cell>
          <cell r="H48">
            <v>0</v>
          </cell>
          <cell r="I48">
            <v>0</v>
          </cell>
          <cell r="J48">
            <v>-62.5</v>
          </cell>
          <cell r="K48">
            <v>0</v>
          </cell>
          <cell r="L48">
            <v>12.09</v>
          </cell>
          <cell r="M48">
            <v>-12.09</v>
          </cell>
          <cell r="N48">
            <v>-1.65</v>
          </cell>
          <cell r="O48">
            <v>0</v>
          </cell>
          <cell r="P48">
            <v>0</v>
          </cell>
          <cell r="Q48">
            <v>0</v>
          </cell>
          <cell r="R48">
            <v>0</v>
          </cell>
          <cell r="S48">
            <v>0</v>
          </cell>
          <cell r="T48">
            <v>0</v>
          </cell>
          <cell r="U48">
            <v>0</v>
          </cell>
          <cell r="V48">
            <v>0</v>
          </cell>
          <cell r="W48">
            <v>0</v>
          </cell>
          <cell r="X48">
            <v>0</v>
          </cell>
          <cell r="Y48">
            <v>1.65</v>
          </cell>
          <cell r="Z48">
            <v>0</v>
          </cell>
          <cell r="AA48">
            <v>0</v>
          </cell>
          <cell r="AB48">
            <v>272.19</v>
          </cell>
          <cell r="AC48">
            <v>0</v>
          </cell>
          <cell r="AD48">
            <v>0</v>
          </cell>
          <cell r="AE48">
            <v>7066.07</v>
          </cell>
          <cell r="AF48">
            <v>0</v>
          </cell>
          <cell r="AG48">
            <v>0</v>
          </cell>
          <cell r="AH48">
            <v>8787.07</v>
          </cell>
          <cell r="AI48">
            <v>1238.56</v>
          </cell>
          <cell r="AJ48">
            <v>9108.76</v>
          </cell>
          <cell r="AK48">
            <v>132.08000000000001</v>
          </cell>
          <cell r="AL48" t="str">
            <v>KS</v>
          </cell>
          <cell r="AM48" t="str">
            <v>44-KS</v>
          </cell>
          <cell r="AN48">
            <v>9108.76</v>
          </cell>
          <cell r="AO48">
            <v>132.08000000000001</v>
          </cell>
          <cell r="AP48">
            <v>0</v>
          </cell>
          <cell r="AQ48">
            <v>0</v>
          </cell>
          <cell r="AR48">
            <v>0</v>
          </cell>
          <cell r="AS48">
            <v>0</v>
          </cell>
          <cell r="AT48">
            <v>8787.07</v>
          </cell>
          <cell r="AU48">
            <v>0</v>
          </cell>
          <cell r="AV48">
            <v>0</v>
          </cell>
          <cell r="AW48">
            <v>412.86</v>
          </cell>
          <cell r="AX48" t="str">
            <v>KS</v>
          </cell>
          <cell r="AY48">
            <v>0</v>
          </cell>
          <cell r="AZ48">
            <v>0</v>
          </cell>
          <cell r="BA48">
            <v>0</v>
          </cell>
          <cell r="BB48">
            <v>0</v>
          </cell>
          <cell r="BC48">
            <v>0</v>
          </cell>
          <cell r="BD48">
            <v>0</v>
          </cell>
          <cell r="BE48">
            <v>0</v>
          </cell>
          <cell r="BF48">
            <v>0</v>
          </cell>
          <cell r="BG48">
            <v>0</v>
          </cell>
          <cell r="BH48">
            <v>49.5</v>
          </cell>
          <cell r="BI48">
            <v>272.19</v>
          </cell>
        </row>
        <row r="49">
          <cell r="B49">
            <v>118</v>
          </cell>
          <cell r="C49" t="str">
            <v>VIRGA</v>
          </cell>
          <cell r="D49" t="str">
            <v>JANET</v>
          </cell>
          <cell r="E49">
            <v>43966</v>
          </cell>
          <cell r="F49">
            <v>3145.83</v>
          </cell>
          <cell r="G49">
            <v>1.17</v>
          </cell>
          <cell r="H49">
            <v>0</v>
          </cell>
          <cell r="I49">
            <v>13.76</v>
          </cell>
          <cell r="J49">
            <v>-62.5</v>
          </cell>
          <cell r="K49">
            <v>0</v>
          </cell>
          <cell r="L49">
            <v>12.09</v>
          </cell>
          <cell r="M49">
            <v>-12.09</v>
          </cell>
          <cell r="N49">
            <v>-1.65</v>
          </cell>
          <cell r="O49">
            <v>-5.88</v>
          </cell>
          <cell r="P49">
            <v>234.38</v>
          </cell>
          <cell r="Q49">
            <v>1.17</v>
          </cell>
          <cell r="R49">
            <v>0</v>
          </cell>
          <cell r="S49">
            <v>0</v>
          </cell>
          <cell r="T49">
            <v>0</v>
          </cell>
          <cell r="U49">
            <v>0</v>
          </cell>
          <cell r="V49">
            <v>0</v>
          </cell>
          <cell r="W49">
            <v>0</v>
          </cell>
          <cell r="X49">
            <v>94.41</v>
          </cell>
          <cell r="Y49">
            <v>1.65</v>
          </cell>
          <cell r="Z49">
            <v>5.88</v>
          </cell>
          <cell r="AA49">
            <v>0</v>
          </cell>
          <cell r="AB49">
            <v>0</v>
          </cell>
          <cell r="AC49">
            <v>0</v>
          </cell>
          <cell r="AD49">
            <v>0</v>
          </cell>
          <cell r="AE49">
            <v>2354.14</v>
          </cell>
          <cell r="AF49">
            <v>0</v>
          </cell>
          <cell r="AG49">
            <v>0</v>
          </cell>
          <cell r="AH49">
            <v>2885.12</v>
          </cell>
          <cell r="AI49">
            <v>270.26</v>
          </cell>
          <cell r="AJ49">
            <v>2898.88</v>
          </cell>
          <cell r="AK49">
            <v>42.03</v>
          </cell>
          <cell r="AL49" t="str">
            <v>TX</v>
          </cell>
          <cell r="AM49" t="str">
            <v>53-TX</v>
          </cell>
          <cell r="AN49">
            <v>2898.88</v>
          </cell>
          <cell r="AO49">
            <v>42.03</v>
          </cell>
          <cell r="AP49">
            <v>0</v>
          </cell>
          <cell r="AQ49">
            <v>0</v>
          </cell>
          <cell r="AR49">
            <v>2898.88</v>
          </cell>
          <cell r="AS49">
            <v>179.73</v>
          </cell>
          <cell r="AT49">
            <v>0</v>
          </cell>
          <cell r="AU49">
            <v>2898.88</v>
          </cell>
          <cell r="AV49">
            <v>179.73</v>
          </cell>
          <cell r="AW49">
            <v>0</v>
          </cell>
          <cell r="AY49">
            <v>0</v>
          </cell>
          <cell r="AZ49">
            <v>0</v>
          </cell>
          <cell r="BA49">
            <v>0</v>
          </cell>
          <cell r="BB49">
            <v>0</v>
          </cell>
          <cell r="BC49">
            <v>0</v>
          </cell>
          <cell r="BD49">
            <v>0</v>
          </cell>
          <cell r="BE49">
            <v>0</v>
          </cell>
          <cell r="BF49">
            <v>0</v>
          </cell>
          <cell r="BG49">
            <v>0</v>
          </cell>
          <cell r="BH49">
            <v>0</v>
          </cell>
          <cell r="BI49">
            <v>94.41</v>
          </cell>
        </row>
        <row r="50">
          <cell r="B50">
            <v>62</v>
          </cell>
          <cell r="C50" t="str">
            <v>WARREN</v>
          </cell>
          <cell r="D50" t="str">
            <v>BARY KIRK</v>
          </cell>
          <cell r="E50">
            <v>43966</v>
          </cell>
          <cell r="F50">
            <v>8500</v>
          </cell>
          <cell r="G50">
            <v>33.11</v>
          </cell>
          <cell r="H50">
            <v>0</v>
          </cell>
          <cell r="I50">
            <v>15.16</v>
          </cell>
          <cell r="J50">
            <v>-62.5</v>
          </cell>
          <cell r="K50">
            <v>28.68</v>
          </cell>
          <cell r="L50">
            <v>6.38</v>
          </cell>
          <cell r="M50">
            <v>-6.38</v>
          </cell>
          <cell r="N50">
            <v>-1.02</v>
          </cell>
          <cell r="O50">
            <v>-20.92</v>
          </cell>
          <cell r="P50">
            <v>0</v>
          </cell>
          <cell r="Q50">
            <v>33.11</v>
          </cell>
          <cell r="R50">
            <v>0</v>
          </cell>
          <cell r="S50">
            <v>0</v>
          </cell>
          <cell r="T50">
            <v>13.9</v>
          </cell>
          <cell r="U50">
            <v>0</v>
          </cell>
          <cell r="V50">
            <v>0</v>
          </cell>
          <cell r="W50">
            <v>0</v>
          </cell>
          <cell r="X50">
            <v>0</v>
          </cell>
          <cell r="Y50">
            <v>1.02</v>
          </cell>
          <cell r="Z50">
            <v>20.92</v>
          </cell>
          <cell r="AA50">
            <v>0</v>
          </cell>
          <cell r="AB50">
            <v>426.66</v>
          </cell>
          <cell r="AC50">
            <v>3079.55</v>
          </cell>
          <cell r="AD50">
            <v>0</v>
          </cell>
          <cell r="AE50">
            <v>3079.56</v>
          </cell>
          <cell r="AF50">
            <v>0</v>
          </cell>
          <cell r="AG50">
            <v>0</v>
          </cell>
          <cell r="AH50">
            <v>8069.99</v>
          </cell>
          <cell r="AI50">
            <v>1238.45</v>
          </cell>
          <cell r="AJ50">
            <v>8525.7099999999991</v>
          </cell>
          <cell r="AK50">
            <v>123.62</v>
          </cell>
          <cell r="AL50" t="str">
            <v>MO</v>
          </cell>
          <cell r="AM50" t="str">
            <v>53-TX</v>
          </cell>
          <cell r="AN50">
            <v>8525.7099999999991</v>
          </cell>
          <cell r="AO50">
            <v>123.62</v>
          </cell>
          <cell r="AP50">
            <v>0</v>
          </cell>
          <cell r="AQ50">
            <v>0</v>
          </cell>
          <cell r="AR50">
            <v>8525.7099999999991</v>
          </cell>
          <cell r="AS50">
            <v>528.6</v>
          </cell>
          <cell r="AT50">
            <v>8099.05</v>
          </cell>
          <cell r="AU50">
            <v>8525.7099999999991</v>
          </cell>
          <cell r="AV50">
            <v>528.59</v>
          </cell>
          <cell r="AW50">
            <v>0</v>
          </cell>
          <cell r="AY50">
            <v>0</v>
          </cell>
          <cell r="AZ50">
            <v>0</v>
          </cell>
          <cell r="BA50">
            <v>0</v>
          </cell>
          <cell r="BB50">
            <v>0</v>
          </cell>
          <cell r="BC50">
            <v>0</v>
          </cell>
          <cell r="BD50">
            <v>0</v>
          </cell>
          <cell r="BE50">
            <v>0</v>
          </cell>
          <cell r="BF50">
            <v>0</v>
          </cell>
          <cell r="BG50">
            <v>0</v>
          </cell>
          <cell r="BH50">
            <v>0</v>
          </cell>
          <cell r="BI50">
            <v>341.32</v>
          </cell>
        </row>
        <row r="51">
          <cell r="B51">
            <v>57</v>
          </cell>
          <cell r="C51" t="str">
            <v>WILLIAMS</v>
          </cell>
          <cell r="D51" t="str">
            <v>NOMAN</v>
          </cell>
          <cell r="E51">
            <v>43966</v>
          </cell>
          <cell r="F51">
            <v>15155.33</v>
          </cell>
          <cell r="G51">
            <v>0</v>
          </cell>
          <cell r="H51">
            <v>0</v>
          </cell>
          <cell r="I51">
            <v>0</v>
          </cell>
          <cell r="J51">
            <v>-62.5</v>
          </cell>
          <cell r="K51">
            <v>0</v>
          </cell>
          <cell r="L51">
            <v>6.38</v>
          </cell>
          <cell r="M51">
            <v>-6.38</v>
          </cell>
          <cell r="N51">
            <v>-1.02</v>
          </cell>
          <cell r="O51">
            <v>0</v>
          </cell>
          <cell r="P51">
            <v>0</v>
          </cell>
          <cell r="Q51">
            <v>0</v>
          </cell>
          <cell r="R51">
            <v>0</v>
          </cell>
          <cell r="S51">
            <v>0</v>
          </cell>
          <cell r="T51">
            <v>0</v>
          </cell>
          <cell r="U51">
            <v>0</v>
          </cell>
          <cell r="V51">
            <v>25</v>
          </cell>
          <cell r="W51">
            <v>136.91999999999999</v>
          </cell>
          <cell r="X51">
            <v>0</v>
          </cell>
          <cell r="Y51">
            <v>1.02</v>
          </cell>
          <cell r="Z51">
            <v>0</v>
          </cell>
          <cell r="AA51">
            <v>0</v>
          </cell>
          <cell r="AB51">
            <v>0</v>
          </cell>
          <cell r="AC51">
            <v>0</v>
          </cell>
          <cell r="AD51">
            <v>0</v>
          </cell>
          <cell r="AE51">
            <v>10828.61</v>
          </cell>
          <cell r="AF51">
            <v>0</v>
          </cell>
          <cell r="AG51">
            <v>0</v>
          </cell>
          <cell r="AH51">
            <v>15122.93</v>
          </cell>
          <cell r="AI51">
            <v>3999.31</v>
          </cell>
          <cell r="AJ51">
            <v>15213.68</v>
          </cell>
          <cell r="AK51">
            <v>220.59</v>
          </cell>
          <cell r="AL51" t="str">
            <v>TX</v>
          </cell>
          <cell r="AM51" t="str">
            <v>53-TX</v>
          </cell>
          <cell r="AN51">
            <v>15213.68</v>
          </cell>
          <cell r="AO51">
            <v>220.6</v>
          </cell>
          <cell r="AP51">
            <v>15213.68</v>
          </cell>
          <cell r="AQ51">
            <v>136.91999999999999</v>
          </cell>
          <cell r="AR51">
            <v>0</v>
          </cell>
          <cell r="AS51">
            <v>0</v>
          </cell>
          <cell r="AT51">
            <v>0</v>
          </cell>
          <cell r="AU51">
            <v>0</v>
          </cell>
          <cell r="AV51">
            <v>0</v>
          </cell>
          <cell r="AW51">
            <v>0</v>
          </cell>
          <cell r="AY51">
            <v>0</v>
          </cell>
          <cell r="AZ51">
            <v>0</v>
          </cell>
          <cell r="BA51">
            <v>0</v>
          </cell>
          <cell r="BB51">
            <v>0</v>
          </cell>
          <cell r="BC51">
            <v>0</v>
          </cell>
          <cell r="BD51">
            <v>0</v>
          </cell>
          <cell r="BE51">
            <v>0</v>
          </cell>
          <cell r="BF51">
            <v>0</v>
          </cell>
          <cell r="BG51">
            <v>0</v>
          </cell>
          <cell r="BH51">
            <v>90.75</v>
          </cell>
          <cell r="BI51">
            <v>0</v>
          </cell>
        </row>
        <row r="52">
          <cell r="B52">
            <v>170</v>
          </cell>
          <cell r="C52" t="str">
            <v>WOOD</v>
          </cell>
          <cell r="D52" t="str">
            <v>MARK</v>
          </cell>
          <cell r="E52">
            <v>43966</v>
          </cell>
          <cell r="F52">
            <v>4130.5</v>
          </cell>
          <cell r="G52">
            <v>16.5</v>
          </cell>
          <cell r="H52">
            <v>0</v>
          </cell>
          <cell r="I52">
            <v>0</v>
          </cell>
          <cell r="J52">
            <v>0</v>
          </cell>
          <cell r="K52">
            <v>0</v>
          </cell>
          <cell r="L52">
            <v>0</v>
          </cell>
          <cell r="M52">
            <v>0</v>
          </cell>
          <cell r="N52">
            <v>0</v>
          </cell>
          <cell r="O52">
            <v>0</v>
          </cell>
          <cell r="P52">
            <v>0</v>
          </cell>
          <cell r="Q52">
            <v>16.5</v>
          </cell>
          <cell r="R52">
            <v>0</v>
          </cell>
          <cell r="S52">
            <v>0</v>
          </cell>
          <cell r="T52">
            <v>0</v>
          </cell>
          <cell r="U52">
            <v>0</v>
          </cell>
          <cell r="V52">
            <v>0</v>
          </cell>
          <cell r="W52">
            <v>0</v>
          </cell>
          <cell r="X52">
            <v>0</v>
          </cell>
          <cell r="Y52">
            <v>0</v>
          </cell>
          <cell r="Z52">
            <v>0</v>
          </cell>
          <cell r="AA52">
            <v>0</v>
          </cell>
          <cell r="AB52">
            <v>704.99</v>
          </cell>
          <cell r="AC52">
            <v>0</v>
          </cell>
          <cell r="AD52">
            <v>0</v>
          </cell>
          <cell r="AE52">
            <v>2448.5</v>
          </cell>
          <cell r="AF52">
            <v>0</v>
          </cell>
          <cell r="AG52">
            <v>0</v>
          </cell>
          <cell r="AH52">
            <v>3442.01</v>
          </cell>
          <cell r="AI52">
            <v>468.17</v>
          </cell>
          <cell r="AJ52">
            <v>4147</v>
          </cell>
          <cell r="AK52">
            <v>60.14</v>
          </cell>
          <cell r="AL52" t="str">
            <v>IL</v>
          </cell>
          <cell r="AM52" t="str">
            <v>43-IL</v>
          </cell>
          <cell r="AN52">
            <v>4147</v>
          </cell>
          <cell r="AO52">
            <v>60.13</v>
          </cell>
          <cell r="AP52">
            <v>0</v>
          </cell>
          <cell r="AQ52">
            <v>0</v>
          </cell>
          <cell r="AR52">
            <v>4147</v>
          </cell>
          <cell r="AS52">
            <v>257.12</v>
          </cell>
          <cell r="AT52">
            <v>0</v>
          </cell>
          <cell r="AU52">
            <v>4147</v>
          </cell>
          <cell r="AV52">
            <v>257.11</v>
          </cell>
          <cell r="AW52">
            <v>0</v>
          </cell>
          <cell r="AX52" t="str">
            <v>KY</v>
          </cell>
          <cell r="AY52">
            <v>3442.01</v>
          </cell>
          <cell r="AZ52">
            <v>191.58</v>
          </cell>
          <cell r="BA52">
            <v>0</v>
          </cell>
          <cell r="BB52">
            <v>0</v>
          </cell>
          <cell r="BC52">
            <v>0</v>
          </cell>
          <cell r="BD52">
            <v>0</v>
          </cell>
          <cell r="BE52">
            <v>0</v>
          </cell>
          <cell r="BF52">
            <v>0</v>
          </cell>
          <cell r="BG52">
            <v>0</v>
          </cell>
          <cell r="BH52">
            <v>0</v>
          </cell>
          <cell r="BI52">
            <v>165.88</v>
          </cell>
        </row>
        <row r="53">
          <cell r="B53">
            <v>130</v>
          </cell>
          <cell r="C53" t="str">
            <v>ZIMLICH</v>
          </cell>
          <cell r="D53" t="str">
            <v>ALISON</v>
          </cell>
          <cell r="E53">
            <v>43966</v>
          </cell>
          <cell r="F53">
            <v>16458.330000000002</v>
          </cell>
          <cell r="G53">
            <v>0</v>
          </cell>
          <cell r="H53">
            <v>0</v>
          </cell>
          <cell r="I53">
            <v>21.38</v>
          </cell>
          <cell r="J53">
            <v>-62.5</v>
          </cell>
          <cell r="K53">
            <v>24.98</v>
          </cell>
          <cell r="L53">
            <v>12.09</v>
          </cell>
          <cell r="M53">
            <v>-12.09</v>
          </cell>
          <cell r="N53">
            <v>-1.65</v>
          </cell>
          <cell r="O53">
            <v>-22.55</v>
          </cell>
          <cell r="P53">
            <v>0</v>
          </cell>
          <cell r="Q53">
            <v>0</v>
          </cell>
          <cell r="R53">
            <v>0</v>
          </cell>
          <cell r="S53">
            <v>0</v>
          </cell>
          <cell r="T53">
            <v>10.19</v>
          </cell>
          <cell r="U53">
            <v>0</v>
          </cell>
          <cell r="V53">
            <v>114.58</v>
          </cell>
          <cell r="W53">
            <v>147.15</v>
          </cell>
          <cell r="X53">
            <v>0</v>
          </cell>
          <cell r="Y53">
            <v>1.65</v>
          </cell>
          <cell r="Z53">
            <v>22.55</v>
          </cell>
          <cell r="AA53">
            <v>0</v>
          </cell>
          <cell r="AB53">
            <v>0</v>
          </cell>
          <cell r="AC53">
            <v>0</v>
          </cell>
          <cell r="AD53">
            <v>0</v>
          </cell>
          <cell r="AE53">
            <v>12970.31</v>
          </cell>
          <cell r="AF53">
            <v>0</v>
          </cell>
          <cell r="AG53">
            <v>0</v>
          </cell>
          <cell r="AH53">
            <v>16298.44</v>
          </cell>
          <cell r="AI53">
            <v>2958.87</v>
          </cell>
          <cell r="AJ53">
            <v>16350.63</v>
          </cell>
          <cell r="AK53">
            <v>237.08</v>
          </cell>
          <cell r="AL53" t="str">
            <v>TX</v>
          </cell>
          <cell r="AM53" t="str">
            <v>53-TX</v>
          </cell>
          <cell r="AN53">
            <v>16350.63</v>
          </cell>
          <cell r="AO53">
            <v>237.08</v>
          </cell>
          <cell r="AP53">
            <v>16350.63</v>
          </cell>
          <cell r="AQ53">
            <v>147.15</v>
          </cell>
          <cell r="AR53">
            <v>0</v>
          </cell>
          <cell r="AS53">
            <v>0</v>
          </cell>
          <cell r="AT53">
            <v>0</v>
          </cell>
          <cell r="AU53">
            <v>0</v>
          </cell>
          <cell r="AV53">
            <v>0</v>
          </cell>
          <cell r="AW53">
            <v>0</v>
          </cell>
          <cell r="AX53" t="str">
            <v>TX</v>
          </cell>
          <cell r="AY53">
            <v>0</v>
          </cell>
          <cell r="AZ53">
            <v>0</v>
          </cell>
          <cell r="BA53">
            <v>0</v>
          </cell>
          <cell r="BB53">
            <v>0</v>
          </cell>
          <cell r="BC53">
            <v>0</v>
          </cell>
          <cell r="BD53">
            <v>0</v>
          </cell>
          <cell r="BE53">
            <v>0</v>
          </cell>
          <cell r="BF53">
            <v>0</v>
          </cell>
          <cell r="BG53">
            <v>0</v>
          </cell>
          <cell r="BH53">
            <v>20.62</v>
          </cell>
          <cell r="BI53">
            <v>0</v>
          </cell>
        </row>
        <row r="54">
          <cell r="B54">
            <v>142</v>
          </cell>
          <cell r="C54" t="str">
            <v>ZYBAK JR</v>
          </cell>
          <cell r="D54" t="str">
            <v>DONALD</v>
          </cell>
          <cell r="E54">
            <v>43966</v>
          </cell>
          <cell r="F54">
            <v>10041.67</v>
          </cell>
          <cell r="G54">
            <v>0</v>
          </cell>
          <cell r="H54">
            <v>0</v>
          </cell>
          <cell r="I54">
            <v>0</v>
          </cell>
          <cell r="J54">
            <v>-62.5</v>
          </cell>
          <cell r="K54">
            <v>0</v>
          </cell>
          <cell r="L54">
            <v>8.09</v>
          </cell>
          <cell r="M54">
            <v>-8.09</v>
          </cell>
          <cell r="N54">
            <v>-1.04</v>
          </cell>
          <cell r="O54">
            <v>0</v>
          </cell>
          <cell r="P54">
            <v>208.33</v>
          </cell>
          <cell r="Q54">
            <v>0</v>
          </cell>
          <cell r="R54">
            <v>0</v>
          </cell>
          <cell r="S54">
            <v>165.02</v>
          </cell>
          <cell r="T54">
            <v>0</v>
          </cell>
          <cell r="U54">
            <v>20</v>
          </cell>
          <cell r="V54">
            <v>0</v>
          </cell>
          <cell r="W54">
            <v>62.11</v>
          </cell>
          <cell r="X54">
            <v>0</v>
          </cell>
          <cell r="Y54">
            <v>1.04</v>
          </cell>
          <cell r="Z54">
            <v>0</v>
          </cell>
          <cell r="AA54">
            <v>0</v>
          </cell>
          <cell r="AB54">
            <v>702.92</v>
          </cell>
          <cell r="AC54">
            <v>0</v>
          </cell>
          <cell r="AD54">
            <v>0</v>
          </cell>
          <cell r="AE54">
            <v>6774.68</v>
          </cell>
          <cell r="AF54">
            <v>0</v>
          </cell>
          <cell r="AG54">
            <v>0</v>
          </cell>
          <cell r="AH54">
            <v>8936.27</v>
          </cell>
          <cell r="AI54">
            <v>2022.09</v>
          </cell>
          <cell r="AJ54">
            <v>9647.7900000000009</v>
          </cell>
          <cell r="AK54">
            <v>139.88999999999999</v>
          </cell>
          <cell r="AL54" t="str">
            <v>TX</v>
          </cell>
          <cell r="AM54" t="str">
            <v>53-TX</v>
          </cell>
          <cell r="AN54">
            <v>9647.7900000000009</v>
          </cell>
          <cell r="AO54">
            <v>139.88999999999999</v>
          </cell>
          <cell r="AP54">
            <v>6901.52</v>
          </cell>
          <cell r="AQ54">
            <v>62.11</v>
          </cell>
          <cell r="AR54">
            <v>0</v>
          </cell>
          <cell r="AS54">
            <v>0</v>
          </cell>
          <cell r="AT54">
            <v>0</v>
          </cell>
          <cell r="AU54">
            <v>0</v>
          </cell>
          <cell r="AV54">
            <v>0</v>
          </cell>
          <cell r="AW54">
            <v>0</v>
          </cell>
          <cell r="AX54" t="str">
            <v>TX</v>
          </cell>
          <cell r="AY54">
            <v>0</v>
          </cell>
          <cell r="AZ54">
            <v>0</v>
          </cell>
          <cell r="BA54">
            <v>0</v>
          </cell>
          <cell r="BB54">
            <v>0</v>
          </cell>
          <cell r="BC54">
            <v>0</v>
          </cell>
          <cell r="BD54">
            <v>0</v>
          </cell>
          <cell r="BE54">
            <v>0</v>
          </cell>
          <cell r="BF54">
            <v>0</v>
          </cell>
          <cell r="BG54">
            <v>0</v>
          </cell>
          <cell r="BH54">
            <v>8.6</v>
          </cell>
          <cell r="BI54">
            <v>401.67</v>
          </cell>
        </row>
      </sheetData>
      <sheetData sheetId="2">
        <row r="2">
          <cell r="B2" t="str">
            <v>FILE #</v>
          </cell>
          <cell r="C2" t="str">
            <v>LAST NAME</v>
          </cell>
          <cell r="D2" t="str">
            <v>FIRST NAME</v>
          </cell>
          <cell r="E2" t="str">
            <v>PERIOD END</v>
          </cell>
          <cell r="F2" t="str">
            <v>ERN REG</v>
          </cell>
          <cell r="G2" t="str">
            <v>ERN EELIF</v>
          </cell>
          <cell r="H2" t="str">
            <v>CUR GRS</v>
          </cell>
          <cell r="I2" t="str">
            <v>DED ACCINS</v>
          </cell>
          <cell r="J2" t="str">
            <v>DED Cell</v>
          </cell>
          <cell r="K2" t="str">
            <v>DED CPS</v>
          </cell>
          <cell r="L2" t="str">
            <v>DED DENPRE</v>
          </cell>
          <cell r="P2" t="str">
            <v>DED DEPFSA</v>
          </cell>
          <cell r="Q2" t="str">
            <v>DED EELIF</v>
          </cell>
          <cell r="R2" t="str">
            <v>DED HEALTH</v>
          </cell>
          <cell r="S2" t="str">
            <v>DED HSA</v>
          </cell>
          <cell r="T2" t="str">
            <v>DED HSP</v>
          </cell>
          <cell r="U2" t="str">
            <v>DED LIMFSA</v>
          </cell>
          <cell r="V2" t="str">
            <v>DED MEDFSA</v>
          </cell>
          <cell r="W2" t="str">
            <v>DED MEDST</v>
          </cell>
          <cell r="X2" t="str">
            <v>DED ROTH</v>
          </cell>
          <cell r="Y2" t="str">
            <v>DED TRANSP</v>
          </cell>
          <cell r="Z2" t="str">
            <v>DED TRANS2</v>
          </cell>
          <cell r="AA2" t="str">
            <v>DED VISPRE</v>
          </cell>
          <cell r="AB2" t="str">
            <v>DED VOLLIF</v>
          </cell>
          <cell r="AC2" t="str">
            <v>DED 401k L</v>
          </cell>
          <cell r="AD2" t="str">
            <v>DED 401K</v>
          </cell>
          <cell r="AE2" t="str">
            <v>DED CHKING</v>
          </cell>
          <cell r="AF2" t="str">
            <v>DED CHKING</v>
          </cell>
          <cell r="AG2" t="str">
            <v>DED CHKING</v>
          </cell>
          <cell r="AH2" t="str">
            <v>DED SAVING</v>
          </cell>
          <cell r="AI2" t="str">
            <v>DED SAVING</v>
          </cell>
          <cell r="AJ2" t="str">
            <v>TAX FED TB</v>
          </cell>
          <cell r="AK2" t="str">
            <v>TAX FED WH</v>
          </cell>
          <cell r="AL2" t="str">
            <v>TAX MED E TB</v>
          </cell>
          <cell r="AM2" t="str">
            <v>TAX MED E WH</v>
          </cell>
          <cell r="AN2" t="str">
            <v>TAX STATE 1 CD</v>
          </cell>
          <cell r="AO2" t="str">
            <v>TAX SUI/DI CD</v>
          </cell>
          <cell r="AP2" t="str">
            <v>TAX MED ER TB</v>
          </cell>
          <cell r="AQ2" t="str">
            <v>TAX MED ER TX</v>
          </cell>
          <cell r="AR2" t="str">
            <v>TAX MED ST TB</v>
          </cell>
          <cell r="AS2" t="str">
            <v>TAX MED ST TX</v>
          </cell>
          <cell r="AT2" t="str">
            <v>TAX SS E TB</v>
          </cell>
          <cell r="AU2" t="str">
            <v>TAX SS E WH</v>
          </cell>
          <cell r="AV2" t="str">
            <v>TAX STATE 1 TB</v>
          </cell>
          <cell r="AW2" t="str">
            <v>TAX SS ER TB</v>
          </cell>
          <cell r="AX2" t="str">
            <v>TAX SS ER TX</v>
          </cell>
          <cell r="AY2" t="str">
            <v>TAX STATE 1 WH</v>
          </cell>
          <cell r="AZ2" t="str">
            <v>TAX STATE 2 CD</v>
          </cell>
          <cell r="BA2" t="str">
            <v>TAX STATE 2 TB</v>
          </cell>
          <cell r="BB2" t="str">
            <v>TAX STATE 2 WH</v>
          </cell>
          <cell r="BC2" t="str">
            <v>TAX WA FL TB ER</v>
          </cell>
          <cell r="BD2" t="str">
            <v>TAX WA FL TX ER</v>
          </cell>
          <cell r="BE2" t="str">
            <v>TAX SUIDI ER TB</v>
          </cell>
          <cell r="BF2" t="str">
            <v>TAX SUIDI ER TX</v>
          </cell>
          <cell r="BG2" t="str">
            <v>TAX FUTA TB</v>
          </cell>
          <cell r="BH2" t="str">
            <v>TAX FUTA TX</v>
          </cell>
          <cell r="BI2" t="str">
            <v>CUR NET</v>
          </cell>
          <cell r="BJ2" t="str">
            <v>MEM G.T.L.</v>
          </cell>
          <cell r="BK2" t="str">
            <v>MEM MATCH</v>
          </cell>
        </row>
        <row r="3">
          <cell r="B3">
            <v>158</v>
          </cell>
          <cell r="C3" t="str">
            <v>ARZOLA</v>
          </cell>
          <cell r="D3" t="str">
            <v>DANIEL ERIC</v>
          </cell>
          <cell r="E3">
            <v>43982</v>
          </cell>
          <cell r="F3">
            <v>5500</v>
          </cell>
          <cell r="G3">
            <v>6.15</v>
          </cell>
          <cell r="H3">
            <v>0</v>
          </cell>
          <cell r="I3">
            <v>0</v>
          </cell>
          <cell r="J3">
            <v>-62.5</v>
          </cell>
          <cell r="K3">
            <v>0</v>
          </cell>
          <cell r="L3">
            <v>3.14</v>
          </cell>
          <cell r="M3">
            <v>-3.14</v>
          </cell>
          <cell r="N3">
            <v>-0.6</v>
          </cell>
          <cell r="O3">
            <v>-21.55</v>
          </cell>
          <cell r="P3">
            <v>0</v>
          </cell>
          <cell r="Q3">
            <v>6.15</v>
          </cell>
          <cell r="R3">
            <v>0</v>
          </cell>
          <cell r="S3">
            <v>0</v>
          </cell>
          <cell r="T3">
            <v>0</v>
          </cell>
          <cell r="U3">
            <v>0</v>
          </cell>
          <cell r="V3">
            <v>0</v>
          </cell>
          <cell r="W3">
            <v>0</v>
          </cell>
          <cell r="X3">
            <v>0</v>
          </cell>
          <cell r="Y3">
            <v>0</v>
          </cell>
          <cell r="Z3">
            <v>0</v>
          </cell>
          <cell r="AA3">
            <v>0.6</v>
          </cell>
          <cell r="AB3">
            <v>21.55</v>
          </cell>
          <cell r="AC3">
            <v>0</v>
          </cell>
          <cell r="AD3">
            <v>770.86</v>
          </cell>
          <cell r="AE3">
            <v>1061.25</v>
          </cell>
          <cell r="AF3">
            <v>884.38</v>
          </cell>
          <cell r="AG3">
            <v>1591.88</v>
          </cell>
          <cell r="AH3">
            <v>0</v>
          </cell>
          <cell r="AI3">
            <v>0</v>
          </cell>
          <cell r="AJ3">
            <v>4731.55</v>
          </cell>
          <cell r="AK3">
            <v>807.91</v>
          </cell>
          <cell r="AL3">
            <v>5502.41</v>
          </cell>
          <cell r="AM3">
            <v>79.78</v>
          </cell>
          <cell r="AN3" t="str">
            <v>TX</v>
          </cell>
          <cell r="AO3" t="str">
            <v>53-TX</v>
          </cell>
          <cell r="AP3">
            <v>5502.41</v>
          </cell>
          <cell r="AQ3">
            <v>79.78</v>
          </cell>
          <cell r="AR3">
            <v>0</v>
          </cell>
          <cell r="AS3">
            <v>0</v>
          </cell>
          <cell r="AT3">
            <v>5502.41</v>
          </cell>
          <cell r="AU3">
            <v>341.15</v>
          </cell>
          <cell r="AV3">
            <v>0</v>
          </cell>
          <cell r="AW3">
            <v>5502.41</v>
          </cell>
          <cell r="AX3">
            <v>341.15</v>
          </cell>
          <cell r="AY3">
            <v>0</v>
          </cell>
          <cell r="BA3">
            <v>0</v>
          </cell>
          <cell r="BB3">
            <v>0</v>
          </cell>
          <cell r="BC3">
            <v>0</v>
          </cell>
          <cell r="BD3">
            <v>0</v>
          </cell>
          <cell r="BE3">
            <v>0</v>
          </cell>
          <cell r="BF3">
            <v>0</v>
          </cell>
          <cell r="BG3">
            <v>0</v>
          </cell>
          <cell r="BH3">
            <v>0</v>
          </cell>
          <cell r="BI3">
            <v>0</v>
          </cell>
          <cell r="BJ3">
            <v>0</v>
          </cell>
          <cell r="BK3">
            <v>220.25</v>
          </cell>
        </row>
        <row r="4">
          <cell r="B4">
            <v>167</v>
          </cell>
          <cell r="C4" t="str">
            <v>BORUM</v>
          </cell>
          <cell r="D4" t="str">
            <v>JAMES</v>
          </cell>
          <cell r="E4">
            <v>43982</v>
          </cell>
          <cell r="F4">
            <v>4347.1499999999996</v>
          </cell>
          <cell r="G4">
            <v>34.92</v>
          </cell>
          <cell r="H4">
            <v>0</v>
          </cell>
          <cell r="I4">
            <v>0</v>
          </cell>
          <cell r="J4">
            <v>0</v>
          </cell>
          <cell r="K4">
            <v>0</v>
          </cell>
          <cell r="L4">
            <v>6.38</v>
          </cell>
          <cell r="M4">
            <v>-6.38</v>
          </cell>
          <cell r="N4">
            <v>-1.02</v>
          </cell>
          <cell r="O4">
            <v>0</v>
          </cell>
          <cell r="P4">
            <v>0</v>
          </cell>
          <cell r="Q4">
            <v>34.92</v>
          </cell>
          <cell r="R4">
            <v>0</v>
          </cell>
          <cell r="S4">
            <v>205</v>
          </cell>
          <cell r="T4">
            <v>0</v>
          </cell>
          <cell r="U4">
            <v>0</v>
          </cell>
          <cell r="V4">
            <v>0</v>
          </cell>
          <cell r="W4">
            <v>0</v>
          </cell>
          <cell r="X4">
            <v>0</v>
          </cell>
          <cell r="Y4">
            <v>0</v>
          </cell>
          <cell r="Z4">
            <v>0</v>
          </cell>
          <cell r="AA4">
            <v>1.02</v>
          </cell>
          <cell r="AB4">
            <v>0</v>
          </cell>
          <cell r="AC4">
            <v>0</v>
          </cell>
          <cell r="AD4">
            <v>1095.52</v>
          </cell>
          <cell r="AE4">
            <v>0</v>
          </cell>
          <cell r="AF4">
            <v>0</v>
          </cell>
          <cell r="AG4">
            <v>2329.23</v>
          </cell>
          <cell r="AH4">
            <v>20</v>
          </cell>
          <cell r="AI4">
            <v>0</v>
          </cell>
          <cell r="AJ4">
            <v>3074.15</v>
          </cell>
          <cell r="AK4">
            <v>228.44</v>
          </cell>
          <cell r="AL4">
            <v>4169.67</v>
          </cell>
          <cell r="AM4">
            <v>60.46</v>
          </cell>
          <cell r="AN4" t="str">
            <v>IL</v>
          </cell>
          <cell r="AO4" t="str">
            <v>43-IL</v>
          </cell>
          <cell r="AP4">
            <v>4169.67</v>
          </cell>
          <cell r="AQ4">
            <v>60.46</v>
          </cell>
          <cell r="AR4">
            <v>0</v>
          </cell>
          <cell r="AS4">
            <v>0</v>
          </cell>
          <cell r="AT4">
            <v>4169.67</v>
          </cell>
          <cell r="AU4">
            <v>258.52</v>
          </cell>
          <cell r="AV4">
            <v>3074.15</v>
          </cell>
          <cell r="AW4">
            <v>4169.67</v>
          </cell>
          <cell r="AX4">
            <v>258.52</v>
          </cell>
          <cell r="AY4">
            <v>142.58000000000001</v>
          </cell>
          <cell r="BA4">
            <v>0</v>
          </cell>
          <cell r="BB4">
            <v>0</v>
          </cell>
          <cell r="BC4">
            <v>0</v>
          </cell>
          <cell r="BD4">
            <v>0</v>
          </cell>
          <cell r="BE4">
            <v>0</v>
          </cell>
          <cell r="BF4">
            <v>0</v>
          </cell>
          <cell r="BG4">
            <v>0</v>
          </cell>
          <cell r="BH4">
            <v>0</v>
          </cell>
          <cell r="BI4">
            <v>0</v>
          </cell>
          <cell r="BJ4">
            <v>0</v>
          </cell>
          <cell r="BK4">
            <v>175.28</v>
          </cell>
        </row>
        <row r="5">
          <cell r="B5">
            <v>172</v>
          </cell>
          <cell r="C5" t="str">
            <v>BRAVO</v>
          </cell>
          <cell r="D5" t="str">
            <v>CLARK JAMES</v>
          </cell>
          <cell r="E5">
            <v>43982</v>
          </cell>
          <cell r="F5">
            <v>6666.67</v>
          </cell>
          <cell r="G5">
            <v>4.4400000000000004</v>
          </cell>
          <cell r="H5">
            <v>0</v>
          </cell>
          <cell r="I5">
            <v>0</v>
          </cell>
          <cell r="J5">
            <v>-62.5</v>
          </cell>
          <cell r="K5">
            <v>0</v>
          </cell>
          <cell r="L5">
            <v>6.38</v>
          </cell>
          <cell r="M5">
            <v>-6.38</v>
          </cell>
          <cell r="N5">
            <v>-1.02</v>
          </cell>
          <cell r="O5">
            <v>0</v>
          </cell>
          <cell r="P5">
            <v>0</v>
          </cell>
          <cell r="Q5">
            <v>4.4400000000000004</v>
          </cell>
          <cell r="R5">
            <v>0</v>
          </cell>
          <cell r="S5">
            <v>0</v>
          </cell>
          <cell r="T5">
            <v>0</v>
          </cell>
          <cell r="U5">
            <v>0</v>
          </cell>
          <cell r="V5">
            <v>0</v>
          </cell>
          <cell r="W5">
            <v>0</v>
          </cell>
          <cell r="X5">
            <v>0</v>
          </cell>
          <cell r="Y5">
            <v>0</v>
          </cell>
          <cell r="Z5">
            <v>0</v>
          </cell>
          <cell r="AA5">
            <v>1.02</v>
          </cell>
          <cell r="AB5">
            <v>0</v>
          </cell>
          <cell r="AC5">
            <v>0</v>
          </cell>
          <cell r="AD5">
            <v>266.83999999999997</v>
          </cell>
          <cell r="AE5">
            <v>1000</v>
          </cell>
          <cell r="AF5">
            <v>0</v>
          </cell>
          <cell r="AG5">
            <v>1990.98</v>
          </cell>
          <cell r="AH5">
            <v>1500</v>
          </cell>
          <cell r="AI5">
            <v>0</v>
          </cell>
          <cell r="AJ5">
            <v>6396.87</v>
          </cell>
          <cell r="AK5">
            <v>1454.17</v>
          </cell>
          <cell r="AL5">
            <v>6663.71</v>
          </cell>
          <cell r="AM5">
            <v>96.63</v>
          </cell>
          <cell r="AN5" t="str">
            <v>TX</v>
          </cell>
          <cell r="AO5" t="str">
            <v>53-TX</v>
          </cell>
          <cell r="AP5">
            <v>6663.71</v>
          </cell>
          <cell r="AQ5">
            <v>96.62</v>
          </cell>
          <cell r="AR5">
            <v>0</v>
          </cell>
          <cell r="AS5">
            <v>0</v>
          </cell>
          <cell r="AT5">
            <v>6663.71</v>
          </cell>
          <cell r="AU5">
            <v>413.15</v>
          </cell>
          <cell r="AV5">
            <v>0</v>
          </cell>
          <cell r="AW5">
            <v>6663.71</v>
          </cell>
          <cell r="AX5">
            <v>413.15</v>
          </cell>
          <cell r="AY5">
            <v>0</v>
          </cell>
          <cell r="BA5">
            <v>0</v>
          </cell>
          <cell r="BB5">
            <v>0</v>
          </cell>
          <cell r="BC5">
            <v>0</v>
          </cell>
          <cell r="BD5">
            <v>0</v>
          </cell>
          <cell r="BE5">
            <v>0</v>
          </cell>
          <cell r="BF5">
            <v>0</v>
          </cell>
          <cell r="BG5">
            <v>0</v>
          </cell>
          <cell r="BH5">
            <v>0</v>
          </cell>
          <cell r="BI5">
            <v>0</v>
          </cell>
          <cell r="BJ5">
            <v>0</v>
          </cell>
          <cell r="BK5">
            <v>266.83999999999997</v>
          </cell>
        </row>
        <row r="6">
          <cell r="B6">
            <v>110</v>
          </cell>
          <cell r="C6" t="str">
            <v>CAMPBELL</v>
          </cell>
          <cell r="D6" t="str">
            <v>JUSTIN</v>
          </cell>
          <cell r="E6">
            <v>43982</v>
          </cell>
          <cell r="F6">
            <v>13750</v>
          </cell>
          <cell r="G6">
            <v>0</v>
          </cell>
          <cell r="H6">
            <v>0</v>
          </cell>
          <cell r="I6">
            <v>0</v>
          </cell>
          <cell r="J6">
            <v>-62.5</v>
          </cell>
          <cell r="K6">
            <v>0</v>
          </cell>
          <cell r="L6">
            <v>12.09</v>
          </cell>
          <cell r="M6">
            <v>-12.09</v>
          </cell>
          <cell r="N6">
            <v>-1.65</v>
          </cell>
          <cell r="O6">
            <v>-12.68</v>
          </cell>
          <cell r="P6">
            <v>0</v>
          </cell>
          <cell r="Q6">
            <v>0</v>
          </cell>
          <cell r="R6">
            <v>0</v>
          </cell>
          <cell r="S6">
            <v>0</v>
          </cell>
          <cell r="T6">
            <v>0</v>
          </cell>
          <cell r="U6">
            <v>0</v>
          </cell>
          <cell r="V6">
            <v>16.670000000000002</v>
          </cell>
          <cell r="W6">
            <v>123.57</v>
          </cell>
          <cell r="X6">
            <v>0</v>
          </cell>
          <cell r="Y6">
            <v>0</v>
          </cell>
          <cell r="Z6">
            <v>0</v>
          </cell>
          <cell r="AA6">
            <v>1.65</v>
          </cell>
          <cell r="AB6">
            <v>12.68</v>
          </cell>
          <cell r="AC6">
            <v>74.38</v>
          </cell>
          <cell r="AD6">
            <v>550</v>
          </cell>
          <cell r="AE6">
            <v>0</v>
          </cell>
          <cell r="AF6">
            <v>0</v>
          </cell>
          <cell r="AG6">
            <v>6532.03</v>
          </cell>
          <cell r="AH6">
            <v>4000</v>
          </cell>
          <cell r="AI6">
            <v>0</v>
          </cell>
          <cell r="AJ6">
            <v>13169.59</v>
          </cell>
          <cell r="AK6">
            <v>2290.36</v>
          </cell>
          <cell r="AL6">
            <v>13729.59</v>
          </cell>
          <cell r="AM6">
            <v>199.07</v>
          </cell>
          <cell r="AN6" t="str">
            <v>TX</v>
          </cell>
          <cell r="AO6" t="str">
            <v>53-TX</v>
          </cell>
          <cell r="AP6">
            <v>13729.59</v>
          </cell>
          <cell r="AQ6">
            <v>199.08</v>
          </cell>
          <cell r="AR6">
            <v>13729.59</v>
          </cell>
          <cell r="AS6">
            <v>123.57</v>
          </cell>
          <cell r="AT6">
            <v>0</v>
          </cell>
          <cell r="AU6">
            <v>0</v>
          </cell>
          <cell r="AV6">
            <v>0</v>
          </cell>
          <cell r="AW6">
            <v>0</v>
          </cell>
          <cell r="AX6">
            <v>0</v>
          </cell>
          <cell r="AY6">
            <v>0</v>
          </cell>
          <cell r="BA6">
            <v>0</v>
          </cell>
          <cell r="BB6">
            <v>0</v>
          </cell>
          <cell r="BC6">
            <v>0</v>
          </cell>
          <cell r="BD6">
            <v>0</v>
          </cell>
          <cell r="BE6">
            <v>0</v>
          </cell>
          <cell r="BF6">
            <v>0</v>
          </cell>
          <cell r="BG6">
            <v>0</v>
          </cell>
          <cell r="BH6">
            <v>0</v>
          </cell>
          <cell r="BI6">
            <v>0</v>
          </cell>
          <cell r="BJ6">
            <v>10</v>
          </cell>
          <cell r="BK6">
            <v>0</v>
          </cell>
        </row>
        <row r="7">
          <cell r="B7">
            <v>137</v>
          </cell>
          <cell r="C7" t="str">
            <v>CARLEY</v>
          </cell>
          <cell r="D7" t="str">
            <v>VERA</v>
          </cell>
          <cell r="E7">
            <v>43982</v>
          </cell>
          <cell r="F7">
            <v>6500</v>
          </cell>
          <cell r="G7">
            <v>7.95</v>
          </cell>
          <cell r="H7">
            <v>0</v>
          </cell>
          <cell r="I7">
            <v>0</v>
          </cell>
          <cell r="J7">
            <v>-62.5</v>
          </cell>
          <cell r="K7">
            <v>0</v>
          </cell>
          <cell r="L7">
            <v>6.38</v>
          </cell>
          <cell r="M7">
            <v>-6.38</v>
          </cell>
          <cell r="N7">
            <v>-1.02</v>
          </cell>
          <cell r="O7">
            <v>0</v>
          </cell>
          <cell r="P7">
            <v>0</v>
          </cell>
          <cell r="Q7">
            <v>7.95</v>
          </cell>
          <cell r="R7">
            <v>0</v>
          </cell>
          <cell r="S7">
            <v>0</v>
          </cell>
          <cell r="T7">
            <v>0</v>
          </cell>
          <cell r="U7">
            <v>0</v>
          </cell>
          <cell r="V7">
            <v>65</v>
          </cell>
          <cell r="W7">
            <v>0</v>
          </cell>
          <cell r="X7">
            <v>0</v>
          </cell>
          <cell r="Y7">
            <v>0</v>
          </cell>
          <cell r="Z7">
            <v>0</v>
          </cell>
          <cell r="AA7">
            <v>1.02</v>
          </cell>
          <cell r="AB7">
            <v>0</v>
          </cell>
          <cell r="AC7">
            <v>0</v>
          </cell>
          <cell r="AD7">
            <v>0</v>
          </cell>
          <cell r="AE7">
            <v>0</v>
          </cell>
          <cell r="AF7">
            <v>0</v>
          </cell>
          <cell r="AG7">
            <v>4687.92</v>
          </cell>
          <cell r="AH7">
            <v>0</v>
          </cell>
          <cell r="AI7">
            <v>0</v>
          </cell>
          <cell r="AJ7">
            <v>6435.55</v>
          </cell>
          <cell r="AK7">
            <v>1309.8599999999999</v>
          </cell>
          <cell r="AL7">
            <v>6435.55</v>
          </cell>
          <cell r="AM7">
            <v>93.32</v>
          </cell>
          <cell r="AN7" t="str">
            <v>TX</v>
          </cell>
          <cell r="AO7" t="str">
            <v>53-TX</v>
          </cell>
          <cell r="AP7">
            <v>6435.55</v>
          </cell>
          <cell r="AQ7">
            <v>93.32</v>
          </cell>
          <cell r="AR7">
            <v>0</v>
          </cell>
          <cell r="AS7">
            <v>0</v>
          </cell>
          <cell r="AT7">
            <v>6435.55</v>
          </cell>
          <cell r="AU7">
            <v>399</v>
          </cell>
          <cell r="AV7">
            <v>0</v>
          </cell>
          <cell r="AW7">
            <v>6435.55</v>
          </cell>
          <cell r="AX7">
            <v>399</v>
          </cell>
          <cell r="AY7">
            <v>0</v>
          </cell>
          <cell r="BA7">
            <v>0</v>
          </cell>
          <cell r="BB7">
            <v>0</v>
          </cell>
          <cell r="BC7">
            <v>0</v>
          </cell>
          <cell r="BD7">
            <v>0</v>
          </cell>
          <cell r="BE7">
            <v>0</v>
          </cell>
          <cell r="BF7">
            <v>0</v>
          </cell>
          <cell r="BG7">
            <v>0</v>
          </cell>
          <cell r="BH7">
            <v>0</v>
          </cell>
          <cell r="BI7">
            <v>0</v>
          </cell>
          <cell r="BJ7">
            <v>0</v>
          </cell>
          <cell r="BK7">
            <v>0</v>
          </cell>
        </row>
        <row r="8">
          <cell r="B8">
            <v>53</v>
          </cell>
          <cell r="C8" t="str">
            <v>CARLSON</v>
          </cell>
          <cell r="D8" t="str">
            <v>TRENT</v>
          </cell>
          <cell r="E8">
            <v>43982</v>
          </cell>
          <cell r="F8">
            <v>11350.83</v>
          </cell>
          <cell r="G8">
            <v>0</v>
          </cell>
          <cell r="H8">
            <v>0</v>
          </cell>
          <cell r="I8">
            <v>0</v>
          </cell>
          <cell r="J8">
            <v>-62.5</v>
          </cell>
          <cell r="K8">
            <v>0</v>
          </cell>
          <cell r="L8">
            <v>12.09</v>
          </cell>
          <cell r="M8">
            <v>-12.09</v>
          </cell>
          <cell r="N8">
            <v>-1.65</v>
          </cell>
          <cell r="O8">
            <v>-78.13</v>
          </cell>
          <cell r="P8">
            <v>0</v>
          </cell>
          <cell r="Q8">
            <v>0</v>
          </cell>
          <cell r="R8">
            <v>0</v>
          </cell>
          <cell r="S8">
            <v>0</v>
          </cell>
          <cell r="T8">
            <v>0</v>
          </cell>
          <cell r="U8">
            <v>0</v>
          </cell>
          <cell r="V8">
            <v>114.58</v>
          </cell>
          <cell r="W8">
            <v>101.54</v>
          </cell>
          <cell r="X8">
            <v>0</v>
          </cell>
          <cell r="Y8">
            <v>0</v>
          </cell>
          <cell r="Z8">
            <v>0</v>
          </cell>
          <cell r="AA8">
            <v>1.65</v>
          </cell>
          <cell r="AB8">
            <v>78.13</v>
          </cell>
          <cell r="AC8">
            <v>0</v>
          </cell>
          <cell r="AD8">
            <v>0</v>
          </cell>
          <cell r="AE8">
            <v>0</v>
          </cell>
          <cell r="AF8">
            <v>0</v>
          </cell>
          <cell r="AG8">
            <v>9118.68</v>
          </cell>
          <cell r="AH8">
            <v>0</v>
          </cell>
          <cell r="AI8">
            <v>0</v>
          </cell>
          <cell r="AJ8">
            <v>11222.51</v>
          </cell>
          <cell r="AK8">
            <v>1823.06</v>
          </cell>
          <cell r="AL8">
            <v>11282.48</v>
          </cell>
          <cell r="AM8">
            <v>163.6</v>
          </cell>
          <cell r="AN8" t="str">
            <v>TX</v>
          </cell>
          <cell r="AO8" t="str">
            <v>53-TX</v>
          </cell>
          <cell r="AP8">
            <v>11282.48</v>
          </cell>
          <cell r="AQ8">
            <v>163.6</v>
          </cell>
          <cell r="AR8">
            <v>11282.48</v>
          </cell>
          <cell r="AS8">
            <v>101.54</v>
          </cell>
          <cell r="AT8">
            <v>0</v>
          </cell>
          <cell r="AU8">
            <v>0</v>
          </cell>
          <cell r="AV8">
            <v>0</v>
          </cell>
          <cell r="AW8">
            <v>0</v>
          </cell>
          <cell r="AX8">
            <v>0</v>
          </cell>
          <cell r="AY8">
            <v>0</v>
          </cell>
          <cell r="BA8">
            <v>0</v>
          </cell>
          <cell r="BB8">
            <v>0</v>
          </cell>
          <cell r="BC8">
            <v>0</v>
          </cell>
          <cell r="BD8">
            <v>0</v>
          </cell>
          <cell r="BE8">
            <v>0</v>
          </cell>
          <cell r="BF8">
            <v>0</v>
          </cell>
          <cell r="BG8">
            <v>0</v>
          </cell>
          <cell r="BH8">
            <v>0</v>
          </cell>
          <cell r="BI8">
            <v>0</v>
          </cell>
          <cell r="BJ8">
            <v>59.97</v>
          </cell>
          <cell r="BK8">
            <v>0</v>
          </cell>
        </row>
        <row r="9">
          <cell r="B9">
            <v>81</v>
          </cell>
          <cell r="C9" t="str">
            <v>CARRIERE</v>
          </cell>
          <cell r="D9" t="str">
            <v>JOHN</v>
          </cell>
          <cell r="E9">
            <v>43982</v>
          </cell>
          <cell r="F9">
            <v>9214.58</v>
          </cell>
          <cell r="G9">
            <v>0</v>
          </cell>
          <cell r="H9">
            <v>0</v>
          </cell>
          <cell r="I9">
            <v>0</v>
          </cell>
          <cell r="J9">
            <v>-62.5</v>
          </cell>
          <cell r="K9">
            <v>0</v>
          </cell>
          <cell r="L9">
            <v>6.38</v>
          </cell>
          <cell r="M9">
            <v>-6.38</v>
          </cell>
          <cell r="N9">
            <v>-1.02</v>
          </cell>
          <cell r="O9">
            <v>0</v>
          </cell>
          <cell r="P9">
            <v>0</v>
          </cell>
          <cell r="Q9">
            <v>0</v>
          </cell>
          <cell r="R9">
            <v>0</v>
          </cell>
          <cell r="S9">
            <v>0</v>
          </cell>
          <cell r="T9">
            <v>0</v>
          </cell>
          <cell r="U9">
            <v>0</v>
          </cell>
          <cell r="V9">
            <v>0</v>
          </cell>
          <cell r="W9">
            <v>0</v>
          </cell>
          <cell r="X9">
            <v>0</v>
          </cell>
          <cell r="Y9">
            <v>260</v>
          </cell>
          <cell r="Z9">
            <v>25</v>
          </cell>
          <cell r="AA9">
            <v>1.02</v>
          </cell>
          <cell r="AB9">
            <v>0</v>
          </cell>
          <cell r="AC9">
            <v>0</v>
          </cell>
          <cell r="AD9">
            <v>921.46</v>
          </cell>
          <cell r="AE9">
            <v>0</v>
          </cell>
          <cell r="AF9">
            <v>0</v>
          </cell>
          <cell r="AG9">
            <v>6091.69</v>
          </cell>
          <cell r="AH9">
            <v>0</v>
          </cell>
          <cell r="AI9">
            <v>0</v>
          </cell>
          <cell r="AJ9">
            <v>8025.72</v>
          </cell>
          <cell r="AK9">
            <v>1227.82</v>
          </cell>
          <cell r="AL9">
            <v>8966.85</v>
          </cell>
          <cell r="AM9">
            <v>130.02000000000001</v>
          </cell>
          <cell r="AN9" t="str">
            <v>DC</v>
          </cell>
          <cell r="AO9" t="str">
            <v>07-DC</v>
          </cell>
          <cell r="AP9">
            <v>8966.85</v>
          </cell>
          <cell r="AQ9">
            <v>130.02000000000001</v>
          </cell>
          <cell r="AR9">
            <v>0</v>
          </cell>
          <cell r="AS9">
            <v>0</v>
          </cell>
          <cell r="AT9">
            <v>0</v>
          </cell>
          <cell r="AU9">
            <v>0</v>
          </cell>
          <cell r="AV9">
            <v>0</v>
          </cell>
          <cell r="AW9">
            <v>0</v>
          </cell>
          <cell r="AX9">
            <v>0</v>
          </cell>
          <cell r="AY9">
            <v>0</v>
          </cell>
          <cell r="AZ9" t="str">
            <v>MD</v>
          </cell>
          <cell r="BA9">
            <v>8025.72</v>
          </cell>
          <cell r="BB9">
            <v>613.69000000000005</v>
          </cell>
          <cell r="BC9">
            <v>9214.58</v>
          </cell>
          <cell r="BD9">
            <v>57.13</v>
          </cell>
          <cell r="BE9">
            <v>0</v>
          </cell>
          <cell r="BF9">
            <v>0</v>
          </cell>
          <cell r="BG9">
            <v>0</v>
          </cell>
          <cell r="BH9">
            <v>0</v>
          </cell>
          <cell r="BI9">
            <v>0</v>
          </cell>
          <cell r="BJ9">
            <v>19.670000000000002</v>
          </cell>
          <cell r="BK9">
            <v>368.58</v>
          </cell>
        </row>
        <row r="10">
          <cell r="B10">
            <v>166</v>
          </cell>
          <cell r="C10" t="str">
            <v>CASE</v>
          </cell>
          <cell r="D10" t="str">
            <v>DANIEL</v>
          </cell>
          <cell r="E10">
            <v>43982</v>
          </cell>
          <cell r="F10">
            <v>5662.91</v>
          </cell>
          <cell r="G10">
            <v>6.45</v>
          </cell>
          <cell r="H10">
            <v>0</v>
          </cell>
          <cell r="I10">
            <v>0</v>
          </cell>
          <cell r="J10">
            <v>-62.5</v>
          </cell>
          <cell r="K10">
            <v>0</v>
          </cell>
          <cell r="L10">
            <v>8.09</v>
          </cell>
          <cell r="M10">
            <v>-8.09</v>
          </cell>
          <cell r="N10">
            <v>-1.04</v>
          </cell>
          <cell r="O10">
            <v>0</v>
          </cell>
          <cell r="P10">
            <v>0</v>
          </cell>
          <cell r="Q10">
            <v>6.45</v>
          </cell>
          <cell r="R10">
            <v>0</v>
          </cell>
          <cell r="S10">
            <v>65</v>
          </cell>
          <cell r="T10">
            <v>0</v>
          </cell>
          <cell r="U10">
            <v>0</v>
          </cell>
          <cell r="V10">
            <v>0</v>
          </cell>
          <cell r="W10">
            <v>0</v>
          </cell>
          <cell r="X10">
            <v>0</v>
          </cell>
          <cell r="Y10">
            <v>0</v>
          </cell>
          <cell r="Z10">
            <v>0</v>
          </cell>
          <cell r="AA10">
            <v>1.04</v>
          </cell>
          <cell r="AB10">
            <v>0</v>
          </cell>
          <cell r="AC10">
            <v>0</v>
          </cell>
          <cell r="AD10">
            <v>793.71</v>
          </cell>
          <cell r="AE10">
            <v>0</v>
          </cell>
          <cell r="AF10">
            <v>0</v>
          </cell>
          <cell r="AG10">
            <v>3313.27</v>
          </cell>
          <cell r="AH10">
            <v>0</v>
          </cell>
          <cell r="AI10">
            <v>0</v>
          </cell>
          <cell r="AJ10">
            <v>4801.5200000000004</v>
          </cell>
          <cell r="AK10">
            <v>881.7</v>
          </cell>
          <cell r="AL10">
            <v>5595.23</v>
          </cell>
          <cell r="AM10">
            <v>81.13</v>
          </cell>
          <cell r="AN10" t="str">
            <v>IL</v>
          </cell>
          <cell r="AO10" t="str">
            <v>43-IL</v>
          </cell>
          <cell r="AP10">
            <v>5595.23</v>
          </cell>
          <cell r="AQ10">
            <v>81.13</v>
          </cell>
          <cell r="AR10">
            <v>0</v>
          </cell>
          <cell r="AS10">
            <v>0</v>
          </cell>
          <cell r="AT10">
            <v>5595.23</v>
          </cell>
          <cell r="AU10">
            <v>346.91</v>
          </cell>
          <cell r="AV10">
            <v>0</v>
          </cell>
          <cell r="AW10">
            <v>5595.23</v>
          </cell>
          <cell r="AX10">
            <v>346.9</v>
          </cell>
          <cell r="AY10">
            <v>0</v>
          </cell>
          <cell r="AZ10" t="str">
            <v>KY</v>
          </cell>
          <cell r="BA10">
            <v>4801.5200000000004</v>
          </cell>
          <cell r="BB10">
            <v>234.56</v>
          </cell>
          <cell r="BC10">
            <v>0</v>
          </cell>
          <cell r="BD10">
            <v>0</v>
          </cell>
          <cell r="BE10">
            <v>0</v>
          </cell>
          <cell r="BF10">
            <v>0</v>
          </cell>
          <cell r="BG10">
            <v>0</v>
          </cell>
          <cell r="BH10">
            <v>0</v>
          </cell>
          <cell r="BI10">
            <v>0</v>
          </cell>
          <cell r="BJ10">
            <v>0</v>
          </cell>
          <cell r="BK10">
            <v>226.77</v>
          </cell>
        </row>
        <row r="11">
          <cell r="B11">
            <v>122</v>
          </cell>
          <cell r="C11" t="str">
            <v>CHIANG</v>
          </cell>
          <cell r="D11" t="str">
            <v>YANDAN</v>
          </cell>
          <cell r="E11">
            <v>43982</v>
          </cell>
          <cell r="F11">
            <v>3587.5</v>
          </cell>
          <cell r="G11">
            <v>1.66</v>
          </cell>
          <cell r="H11">
            <v>0</v>
          </cell>
          <cell r="I11">
            <v>0</v>
          </cell>
          <cell r="J11">
            <v>-62.5</v>
          </cell>
          <cell r="K11">
            <v>0</v>
          </cell>
          <cell r="L11">
            <v>12.09</v>
          </cell>
          <cell r="M11">
            <v>-12.09</v>
          </cell>
          <cell r="N11">
            <v>0</v>
          </cell>
          <cell r="O11">
            <v>0</v>
          </cell>
          <cell r="P11">
            <v>0</v>
          </cell>
          <cell r="Q11">
            <v>1.66</v>
          </cell>
          <cell r="R11">
            <v>0</v>
          </cell>
          <cell r="S11">
            <v>0</v>
          </cell>
          <cell r="T11">
            <v>0</v>
          </cell>
          <cell r="U11">
            <v>0</v>
          </cell>
          <cell r="V11">
            <v>20.83</v>
          </cell>
          <cell r="W11">
            <v>0</v>
          </cell>
          <cell r="X11">
            <v>0</v>
          </cell>
          <cell r="Y11">
            <v>0</v>
          </cell>
          <cell r="Z11">
            <v>0</v>
          </cell>
          <cell r="AA11">
            <v>0</v>
          </cell>
          <cell r="AB11">
            <v>0</v>
          </cell>
          <cell r="AC11">
            <v>0</v>
          </cell>
          <cell r="AD11">
            <v>143.57</v>
          </cell>
          <cell r="AE11">
            <v>0</v>
          </cell>
          <cell r="AF11">
            <v>0</v>
          </cell>
          <cell r="AG11">
            <v>2867.89</v>
          </cell>
          <cell r="AH11">
            <v>0</v>
          </cell>
          <cell r="AI11">
            <v>0</v>
          </cell>
          <cell r="AJ11">
            <v>3412.67</v>
          </cell>
          <cell r="AK11">
            <v>333.56</v>
          </cell>
          <cell r="AL11">
            <v>3556.24</v>
          </cell>
          <cell r="AM11">
            <v>51.57</v>
          </cell>
          <cell r="AN11" t="str">
            <v>TX</v>
          </cell>
          <cell r="AO11" t="str">
            <v>53-TX</v>
          </cell>
          <cell r="AP11">
            <v>3556.24</v>
          </cell>
          <cell r="AQ11">
            <v>51.57</v>
          </cell>
          <cell r="AR11">
            <v>0</v>
          </cell>
          <cell r="AS11">
            <v>0</v>
          </cell>
          <cell r="AT11">
            <v>3556.24</v>
          </cell>
          <cell r="AU11">
            <v>220.49</v>
          </cell>
          <cell r="AV11">
            <v>0</v>
          </cell>
          <cell r="AW11">
            <v>3556.24</v>
          </cell>
          <cell r="AX11">
            <v>220.49</v>
          </cell>
          <cell r="AY11">
            <v>0</v>
          </cell>
          <cell r="BA11">
            <v>0</v>
          </cell>
          <cell r="BB11">
            <v>0</v>
          </cell>
          <cell r="BC11">
            <v>0</v>
          </cell>
          <cell r="BD11">
            <v>0</v>
          </cell>
          <cell r="BE11">
            <v>0</v>
          </cell>
          <cell r="BF11">
            <v>0</v>
          </cell>
          <cell r="BG11">
            <v>0</v>
          </cell>
          <cell r="BH11">
            <v>0</v>
          </cell>
          <cell r="BI11">
            <v>0</v>
          </cell>
          <cell r="BJ11">
            <v>0</v>
          </cell>
          <cell r="BK11">
            <v>143.56</v>
          </cell>
        </row>
        <row r="12">
          <cell r="B12">
            <v>151</v>
          </cell>
          <cell r="C12" t="str">
            <v>CLELAND</v>
          </cell>
          <cell r="D12" t="str">
            <v>RANDY</v>
          </cell>
          <cell r="E12">
            <v>43982</v>
          </cell>
          <cell r="F12">
            <v>5500</v>
          </cell>
          <cell r="G12">
            <v>22.73</v>
          </cell>
          <cell r="H12">
            <v>0</v>
          </cell>
          <cell r="I12">
            <v>0</v>
          </cell>
          <cell r="J12">
            <v>-62.5</v>
          </cell>
          <cell r="K12">
            <v>0</v>
          </cell>
          <cell r="L12">
            <v>3.14</v>
          </cell>
          <cell r="M12">
            <v>-3.14</v>
          </cell>
          <cell r="N12">
            <v>-0.6</v>
          </cell>
          <cell r="O12">
            <v>-60.95</v>
          </cell>
          <cell r="P12">
            <v>0</v>
          </cell>
          <cell r="Q12">
            <v>22.73</v>
          </cell>
          <cell r="R12">
            <v>0</v>
          </cell>
          <cell r="S12">
            <v>0</v>
          </cell>
          <cell r="T12">
            <v>0</v>
          </cell>
          <cell r="U12">
            <v>0</v>
          </cell>
          <cell r="V12">
            <v>0</v>
          </cell>
          <cell r="W12">
            <v>0</v>
          </cell>
          <cell r="X12">
            <v>0</v>
          </cell>
          <cell r="Y12">
            <v>0</v>
          </cell>
          <cell r="Z12">
            <v>0</v>
          </cell>
          <cell r="AA12">
            <v>0.6</v>
          </cell>
          <cell r="AB12">
            <v>60.95</v>
          </cell>
          <cell r="AC12">
            <v>0</v>
          </cell>
          <cell r="AD12">
            <v>331.36</v>
          </cell>
          <cell r="AE12">
            <v>0</v>
          </cell>
          <cell r="AF12">
            <v>0</v>
          </cell>
          <cell r="AG12">
            <v>4141.71</v>
          </cell>
          <cell r="AH12">
            <v>0</v>
          </cell>
          <cell r="AI12">
            <v>0</v>
          </cell>
          <cell r="AJ12">
            <v>5187.63</v>
          </cell>
          <cell r="AK12">
            <v>602.54999999999995</v>
          </cell>
          <cell r="AL12">
            <v>5518.99</v>
          </cell>
          <cell r="AM12">
            <v>80.02</v>
          </cell>
          <cell r="AN12" t="str">
            <v>TX</v>
          </cell>
          <cell r="AO12" t="str">
            <v>53-TX</v>
          </cell>
          <cell r="AP12">
            <v>5518.99</v>
          </cell>
          <cell r="AQ12">
            <v>80.03</v>
          </cell>
          <cell r="AR12">
            <v>0</v>
          </cell>
          <cell r="AS12">
            <v>0</v>
          </cell>
          <cell r="AT12">
            <v>5518.99</v>
          </cell>
          <cell r="AU12">
            <v>342.17</v>
          </cell>
          <cell r="AV12">
            <v>0</v>
          </cell>
          <cell r="AW12">
            <v>5518.99</v>
          </cell>
          <cell r="AX12">
            <v>342.18</v>
          </cell>
          <cell r="AY12">
            <v>0</v>
          </cell>
          <cell r="BA12">
            <v>0</v>
          </cell>
          <cell r="BB12">
            <v>0</v>
          </cell>
          <cell r="BC12">
            <v>0</v>
          </cell>
          <cell r="BD12">
            <v>0</v>
          </cell>
          <cell r="BE12">
            <v>0</v>
          </cell>
          <cell r="BF12">
            <v>0</v>
          </cell>
          <cell r="BG12">
            <v>0</v>
          </cell>
          <cell r="BH12">
            <v>0</v>
          </cell>
          <cell r="BI12">
            <v>0</v>
          </cell>
          <cell r="BJ12">
            <v>0</v>
          </cell>
          <cell r="BK12">
            <v>220.91</v>
          </cell>
        </row>
        <row r="13">
          <cell r="B13">
            <v>145</v>
          </cell>
          <cell r="C13" t="str">
            <v>CRITCHLEY</v>
          </cell>
          <cell r="D13" t="str">
            <v>JASON</v>
          </cell>
          <cell r="E13">
            <v>43982</v>
          </cell>
          <cell r="F13">
            <v>5354.17</v>
          </cell>
          <cell r="G13">
            <v>5.92</v>
          </cell>
          <cell r="H13">
            <v>0</v>
          </cell>
          <cell r="I13">
            <v>0</v>
          </cell>
          <cell r="J13">
            <v>-62.5</v>
          </cell>
          <cell r="K13">
            <v>0</v>
          </cell>
          <cell r="L13">
            <v>12.09</v>
          </cell>
          <cell r="M13">
            <v>-12.09</v>
          </cell>
          <cell r="N13">
            <v>0</v>
          </cell>
          <cell r="O13">
            <v>-26.21</v>
          </cell>
          <cell r="P13">
            <v>0</v>
          </cell>
          <cell r="Q13">
            <v>5.92</v>
          </cell>
          <cell r="R13">
            <v>219.68</v>
          </cell>
          <cell r="S13">
            <v>0</v>
          </cell>
          <cell r="T13">
            <v>0</v>
          </cell>
          <cell r="U13">
            <v>0</v>
          </cell>
          <cell r="V13">
            <v>114.58</v>
          </cell>
          <cell r="W13">
            <v>0</v>
          </cell>
          <cell r="X13">
            <v>0</v>
          </cell>
          <cell r="Y13">
            <v>0</v>
          </cell>
          <cell r="Z13">
            <v>0</v>
          </cell>
          <cell r="AA13">
            <v>0</v>
          </cell>
          <cell r="AB13">
            <v>26.21</v>
          </cell>
          <cell r="AC13">
            <v>0</v>
          </cell>
          <cell r="AD13">
            <v>214.4</v>
          </cell>
          <cell r="AE13">
            <v>250</v>
          </cell>
          <cell r="AF13">
            <v>0</v>
          </cell>
          <cell r="AG13">
            <v>3259.45</v>
          </cell>
          <cell r="AH13">
            <v>0</v>
          </cell>
          <cell r="AI13">
            <v>0</v>
          </cell>
          <cell r="AJ13">
            <v>5019.0200000000004</v>
          </cell>
          <cell r="AK13">
            <v>919.9</v>
          </cell>
          <cell r="AL13">
            <v>5233.42</v>
          </cell>
          <cell r="AM13">
            <v>75.88</v>
          </cell>
          <cell r="AN13" t="str">
            <v>TX</v>
          </cell>
          <cell r="AO13" t="str">
            <v>53-TX</v>
          </cell>
          <cell r="AP13">
            <v>5233.42</v>
          </cell>
          <cell r="AQ13">
            <v>75.88</v>
          </cell>
          <cell r="AR13">
            <v>0</v>
          </cell>
          <cell r="AS13">
            <v>0</v>
          </cell>
          <cell r="AT13">
            <v>5233.42</v>
          </cell>
          <cell r="AU13">
            <v>324.48</v>
          </cell>
          <cell r="AV13">
            <v>0</v>
          </cell>
          <cell r="AW13">
            <v>5233.42</v>
          </cell>
          <cell r="AX13">
            <v>324.47000000000003</v>
          </cell>
          <cell r="AY13">
            <v>0</v>
          </cell>
          <cell r="BA13">
            <v>0</v>
          </cell>
          <cell r="BB13">
            <v>0</v>
          </cell>
          <cell r="BC13">
            <v>0</v>
          </cell>
          <cell r="BD13">
            <v>0</v>
          </cell>
          <cell r="BE13">
            <v>0</v>
          </cell>
          <cell r="BF13">
            <v>0</v>
          </cell>
          <cell r="BG13">
            <v>0</v>
          </cell>
          <cell r="BH13">
            <v>0</v>
          </cell>
          <cell r="BI13">
            <v>0</v>
          </cell>
          <cell r="BJ13">
            <v>0</v>
          </cell>
          <cell r="BK13">
            <v>214.39</v>
          </cell>
        </row>
        <row r="14">
          <cell r="B14">
            <v>86</v>
          </cell>
          <cell r="C14" t="str">
            <v>CROWDER</v>
          </cell>
          <cell r="D14" t="str">
            <v>JOSEPH CALVIN</v>
          </cell>
          <cell r="E14">
            <v>43982</v>
          </cell>
          <cell r="F14">
            <v>21875</v>
          </cell>
          <cell r="G14">
            <v>0</v>
          </cell>
          <cell r="H14">
            <v>0</v>
          </cell>
          <cell r="I14">
            <v>0</v>
          </cell>
          <cell r="J14">
            <v>-62.5</v>
          </cell>
          <cell r="K14">
            <v>0</v>
          </cell>
          <cell r="L14">
            <v>12.09</v>
          </cell>
          <cell r="M14">
            <v>-12.09</v>
          </cell>
          <cell r="N14">
            <v>-1.65</v>
          </cell>
          <cell r="O14">
            <v>0</v>
          </cell>
          <cell r="P14">
            <v>0</v>
          </cell>
          <cell r="Q14">
            <v>0</v>
          </cell>
          <cell r="R14">
            <v>0</v>
          </cell>
          <cell r="S14">
            <v>0</v>
          </cell>
          <cell r="T14">
            <v>0</v>
          </cell>
          <cell r="U14">
            <v>0</v>
          </cell>
          <cell r="V14">
            <v>114.58</v>
          </cell>
          <cell r="W14">
            <v>196.25</v>
          </cell>
          <cell r="X14">
            <v>1093.75</v>
          </cell>
          <cell r="Y14">
            <v>0</v>
          </cell>
          <cell r="Z14">
            <v>0</v>
          </cell>
          <cell r="AA14">
            <v>1.65</v>
          </cell>
          <cell r="AB14">
            <v>0</v>
          </cell>
          <cell r="AC14">
            <v>0</v>
          </cell>
          <cell r="AD14">
            <v>0</v>
          </cell>
          <cell r="AE14">
            <v>9479.65</v>
          </cell>
          <cell r="AF14">
            <v>0</v>
          </cell>
          <cell r="AG14">
            <v>200</v>
          </cell>
          <cell r="AH14">
            <v>5374</v>
          </cell>
          <cell r="AI14">
            <v>0</v>
          </cell>
          <cell r="AJ14">
            <v>21746.68</v>
          </cell>
          <cell r="AK14">
            <v>5149.34</v>
          </cell>
          <cell r="AL14">
            <v>21805.8</v>
          </cell>
          <cell r="AM14">
            <v>316.19</v>
          </cell>
          <cell r="AN14" t="str">
            <v>TX</v>
          </cell>
          <cell r="AO14" t="str">
            <v>53-TX</v>
          </cell>
          <cell r="AP14">
            <v>21805.8</v>
          </cell>
          <cell r="AQ14">
            <v>316.18</v>
          </cell>
          <cell r="AR14">
            <v>21805.8</v>
          </cell>
          <cell r="AS14">
            <v>196.25</v>
          </cell>
          <cell r="AT14">
            <v>0</v>
          </cell>
          <cell r="AU14">
            <v>0</v>
          </cell>
          <cell r="AV14">
            <v>0</v>
          </cell>
          <cell r="AW14">
            <v>0</v>
          </cell>
          <cell r="AX14">
            <v>0</v>
          </cell>
          <cell r="AY14">
            <v>0</v>
          </cell>
          <cell r="BA14">
            <v>0</v>
          </cell>
          <cell r="BB14">
            <v>0</v>
          </cell>
          <cell r="BC14">
            <v>0</v>
          </cell>
          <cell r="BD14">
            <v>0</v>
          </cell>
          <cell r="BE14">
            <v>0</v>
          </cell>
          <cell r="BF14">
            <v>0</v>
          </cell>
          <cell r="BG14">
            <v>0</v>
          </cell>
          <cell r="BH14">
            <v>0</v>
          </cell>
          <cell r="BI14">
            <v>0</v>
          </cell>
          <cell r="BJ14">
            <v>59.12</v>
          </cell>
          <cell r="BK14">
            <v>875</v>
          </cell>
        </row>
        <row r="15">
          <cell r="B15">
            <v>152</v>
          </cell>
          <cell r="C15" t="str">
            <v>CURRY</v>
          </cell>
          <cell r="D15" t="str">
            <v>CHRISTI</v>
          </cell>
          <cell r="E15">
            <v>43982</v>
          </cell>
          <cell r="F15">
            <v>3250</v>
          </cell>
          <cell r="G15">
            <v>3.22</v>
          </cell>
          <cell r="H15">
            <v>0</v>
          </cell>
          <cell r="I15">
            <v>0</v>
          </cell>
          <cell r="J15">
            <v>-62.5</v>
          </cell>
          <cell r="K15">
            <v>0</v>
          </cell>
          <cell r="L15">
            <v>8.09</v>
          </cell>
          <cell r="M15">
            <v>-8.09</v>
          </cell>
          <cell r="N15">
            <v>-1.04</v>
          </cell>
          <cell r="O15">
            <v>0</v>
          </cell>
          <cell r="P15">
            <v>0</v>
          </cell>
          <cell r="Q15">
            <v>3.22</v>
          </cell>
          <cell r="R15">
            <v>0</v>
          </cell>
          <cell r="S15">
            <v>100</v>
          </cell>
          <cell r="T15">
            <v>0</v>
          </cell>
          <cell r="U15">
            <v>0</v>
          </cell>
          <cell r="V15">
            <v>0</v>
          </cell>
          <cell r="W15">
            <v>0</v>
          </cell>
          <cell r="X15">
            <v>0</v>
          </cell>
          <cell r="Y15">
            <v>0</v>
          </cell>
          <cell r="Z15">
            <v>0</v>
          </cell>
          <cell r="AA15">
            <v>1.04</v>
          </cell>
          <cell r="AB15">
            <v>0</v>
          </cell>
          <cell r="AC15">
            <v>0</v>
          </cell>
          <cell r="AD15">
            <v>130.13</v>
          </cell>
          <cell r="AE15">
            <v>100</v>
          </cell>
          <cell r="AF15">
            <v>100</v>
          </cell>
          <cell r="AG15">
            <v>2179.89</v>
          </cell>
          <cell r="AH15">
            <v>0</v>
          </cell>
          <cell r="AI15">
            <v>0</v>
          </cell>
          <cell r="AJ15">
            <v>3013.96</v>
          </cell>
          <cell r="AK15">
            <v>452.83</v>
          </cell>
          <cell r="AL15">
            <v>3144.09</v>
          </cell>
          <cell r="AM15">
            <v>45.59</v>
          </cell>
          <cell r="AN15" t="str">
            <v>TX</v>
          </cell>
          <cell r="AO15" t="str">
            <v>53-TX</v>
          </cell>
          <cell r="AP15">
            <v>3144.09</v>
          </cell>
          <cell r="AQ15">
            <v>45.59</v>
          </cell>
          <cell r="AR15">
            <v>0</v>
          </cell>
          <cell r="AS15">
            <v>0</v>
          </cell>
          <cell r="AT15">
            <v>3144.09</v>
          </cell>
          <cell r="AU15">
            <v>194.93</v>
          </cell>
          <cell r="AV15">
            <v>0</v>
          </cell>
          <cell r="AW15">
            <v>3144.09</v>
          </cell>
          <cell r="AX15">
            <v>194.93</v>
          </cell>
          <cell r="AY15">
            <v>0</v>
          </cell>
          <cell r="BA15">
            <v>0</v>
          </cell>
          <cell r="BB15">
            <v>0</v>
          </cell>
          <cell r="BC15">
            <v>0</v>
          </cell>
          <cell r="BD15">
            <v>0</v>
          </cell>
          <cell r="BE15">
            <v>0</v>
          </cell>
          <cell r="BF15">
            <v>0</v>
          </cell>
          <cell r="BG15">
            <v>0</v>
          </cell>
          <cell r="BH15">
            <v>0</v>
          </cell>
          <cell r="BI15">
            <v>0</v>
          </cell>
          <cell r="BJ15">
            <v>0</v>
          </cell>
          <cell r="BK15">
            <v>130.32</v>
          </cell>
        </row>
        <row r="16">
          <cell r="B16">
            <v>89</v>
          </cell>
          <cell r="C16" t="str">
            <v>DRYJANSKI</v>
          </cell>
          <cell r="D16" t="str">
            <v>MICHAEL</v>
          </cell>
          <cell r="E16">
            <v>43982</v>
          </cell>
          <cell r="F16">
            <v>6354.17</v>
          </cell>
          <cell r="G16">
            <v>31.43</v>
          </cell>
          <cell r="H16">
            <v>0</v>
          </cell>
          <cell r="I16">
            <v>12.72</v>
          </cell>
          <cell r="J16">
            <v>-62.5</v>
          </cell>
          <cell r="K16">
            <v>0</v>
          </cell>
          <cell r="L16">
            <v>12.09</v>
          </cell>
          <cell r="M16">
            <v>-12.09</v>
          </cell>
          <cell r="N16">
            <v>-1.65</v>
          </cell>
          <cell r="O16">
            <v>-90.88</v>
          </cell>
          <cell r="P16">
            <v>0</v>
          </cell>
          <cell r="Q16">
            <v>31.43</v>
          </cell>
          <cell r="R16">
            <v>0</v>
          </cell>
          <cell r="S16">
            <v>0</v>
          </cell>
          <cell r="T16">
            <v>18.350000000000001</v>
          </cell>
          <cell r="U16">
            <v>0</v>
          </cell>
          <cell r="V16">
            <v>114.58</v>
          </cell>
          <cell r="W16">
            <v>0</v>
          </cell>
          <cell r="X16">
            <v>0</v>
          </cell>
          <cell r="Y16">
            <v>0</v>
          </cell>
          <cell r="Z16">
            <v>0</v>
          </cell>
          <cell r="AA16">
            <v>1.65</v>
          </cell>
          <cell r="AB16">
            <v>90.88</v>
          </cell>
          <cell r="AC16">
            <v>0</v>
          </cell>
          <cell r="AD16">
            <v>383.14</v>
          </cell>
          <cell r="AE16">
            <v>0</v>
          </cell>
          <cell r="AF16">
            <v>0</v>
          </cell>
          <cell r="AG16">
            <v>4873.1400000000003</v>
          </cell>
          <cell r="AH16">
            <v>0</v>
          </cell>
          <cell r="AI16">
            <v>0</v>
          </cell>
          <cell r="AJ16">
            <v>5843.07</v>
          </cell>
          <cell r="AK16">
            <v>431.44</v>
          </cell>
          <cell r="AL16">
            <v>6257.28</v>
          </cell>
          <cell r="AM16">
            <v>90.73</v>
          </cell>
          <cell r="AN16" t="str">
            <v>TX</v>
          </cell>
          <cell r="AO16" t="str">
            <v>53-TX</v>
          </cell>
          <cell r="AP16">
            <v>6257.28</v>
          </cell>
          <cell r="AQ16">
            <v>90.73</v>
          </cell>
          <cell r="AR16">
            <v>0</v>
          </cell>
          <cell r="AS16">
            <v>0</v>
          </cell>
          <cell r="AT16">
            <v>6257.28</v>
          </cell>
          <cell r="AU16">
            <v>387.95</v>
          </cell>
          <cell r="AV16">
            <v>0</v>
          </cell>
          <cell r="AW16">
            <v>6257.28</v>
          </cell>
          <cell r="AX16">
            <v>387.95</v>
          </cell>
          <cell r="AY16">
            <v>0</v>
          </cell>
          <cell r="AZ16" t="str">
            <v>TX</v>
          </cell>
          <cell r="BA16">
            <v>0</v>
          </cell>
          <cell r="BB16">
            <v>0</v>
          </cell>
          <cell r="BC16">
            <v>0</v>
          </cell>
          <cell r="BD16">
            <v>0</v>
          </cell>
          <cell r="BE16">
            <v>0</v>
          </cell>
          <cell r="BF16">
            <v>0</v>
          </cell>
          <cell r="BG16">
            <v>0</v>
          </cell>
          <cell r="BH16">
            <v>0</v>
          </cell>
          <cell r="BI16">
            <v>0</v>
          </cell>
          <cell r="BJ16">
            <v>0</v>
          </cell>
          <cell r="BK16">
            <v>255.42</v>
          </cell>
        </row>
        <row r="17">
          <cell r="B17">
            <v>168</v>
          </cell>
          <cell r="C17" t="str">
            <v>EASON</v>
          </cell>
          <cell r="D17" t="str">
            <v>JAMES</v>
          </cell>
          <cell r="E17">
            <v>43982</v>
          </cell>
          <cell r="F17">
            <v>5401.69</v>
          </cell>
          <cell r="G17">
            <v>9.1999999999999993</v>
          </cell>
          <cell r="H17">
            <v>0</v>
          </cell>
          <cell r="I17">
            <v>0</v>
          </cell>
          <cell r="J17">
            <v>0</v>
          </cell>
          <cell r="K17">
            <v>0</v>
          </cell>
          <cell r="L17">
            <v>12.09</v>
          </cell>
          <cell r="M17">
            <v>-12.09</v>
          </cell>
          <cell r="N17">
            <v>-1.65</v>
          </cell>
          <cell r="O17">
            <v>-23.39</v>
          </cell>
          <cell r="P17">
            <v>0</v>
          </cell>
          <cell r="Q17">
            <v>9.1999999999999993</v>
          </cell>
          <cell r="R17">
            <v>0</v>
          </cell>
          <cell r="S17">
            <v>125</v>
          </cell>
          <cell r="T17">
            <v>0</v>
          </cell>
          <cell r="U17">
            <v>0</v>
          </cell>
          <cell r="V17">
            <v>0</v>
          </cell>
          <cell r="W17">
            <v>0</v>
          </cell>
          <cell r="X17">
            <v>0</v>
          </cell>
          <cell r="Y17">
            <v>0</v>
          </cell>
          <cell r="Z17">
            <v>0</v>
          </cell>
          <cell r="AA17">
            <v>1.65</v>
          </cell>
          <cell r="AB17">
            <v>23.39</v>
          </cell>
          <cell r="AC17">
            <v>0</v>
          </cell>
          <cell r="AD17">
            <v>865.74</v>
          </cell>
          <cell r="AE17">
            <v>0</v>
          </cell>
          <cell r="AF17">
            <v>0</v>
          </cell>
          <cell r="AG17">
            <v>3468.6</v>
          </cell>
          <cell r="AH17">
            <v>0</v>
          </cell>
          <cell r="AI17">
            <v>0</v>
          </cell>
          <cell r="AJ17">
            <v>4406.41</v>
          </cell>
          <cell r="AK17">
            <v>287.10000000000002</v>
          </cell>
          <cell r="AL17">
            <v>5272.15</v>
          </cell>
          <cell r="AM17">
            <v>76.45</v>
          </cell>
          <cell r="AN17" t="str">
            <v>IL</v>
          </cell>
          <cell r="AO17" t="str">
            <v>43-IL</v>
          </cell>
          <cell r="AP17">
            <v>5272.15</v>
          </cell>
          <cell r="AQ17">
            <v>76.45</v>
          </cell>
          <cell r="AR17">
            <v>0</v>
          </cell>
          <cell r="AS17">
            <v>0</v>
          </cell>
          <cell r="AT17">
            <v>5272.15</v>
          </cell>
          <cell r="AU17">
            <v>326.87</v>
          </cell>
          <cell r="AV17">
            <v>0</v>
          </cell>
          <cell r="AW17">
            <v>5272.15</v>
          </cell>
          <cell r="AX17">
            <v>326.87</v>
          </cell>
          <cell r="AY17">
            <v>0</v>
          </cell>
          <cell r="AZ17" t="str">
            <v>KY</v>
          </cell>
          <cell r="BA17">
            <v>4406.41</v>
          </cell>
          <cell r="BB17">
            <v>214.8</v>
          </cell>
          <cell r="BC17">
            <v>0</v>
          </cell>
          <cell r="BD17">
            <v>0</v>
          </cell>
          <cell r="BE17">
            <v>0</v>
          </cell>
          <cell r="BF17">
            <v>0</v>
          </cell>
          <cell r="BG17">
            <v>0</v>
          </cell>
          <cell r="BH17">
            <v>0</v>
          </cell>
          <cell r="BI17">
            <v>0</v>
          </cell>
          <cell r="BJ17">
            <v>0</v>
          </cell>
          <cell r="BK17">
            <v>216.44</v>
          </cell>
        </row>
        <row r="18">
          <cell r="B18">
            <v>55</v>
          </cell>
          <cell r="C18" t="str">
            <v>EMERY</v>
          </cell>
          <cell r="D18" t="str">
            <v>NANCY BETH</v>
          </cell>
          <cell r="E18">
            <v>43982</v>
          </cell>
          <cell r="F18">
            <v>15306.67</v>
          </cell>
          <cell r="G18">
            <v>0</v>
          </cell>
          <cell r="H18">
            <v>0</v>
          </cell>
          <cell r="I18">
            <v>0</v>
          </cell>
          <cell r="J18">
            <v>-62.5</v>
          </cell>
          <cell r="K18">
            <v>0</v>
          </cell>
          <cell r="L18">
            <v>3.14</v>
          </cell>
          <cell r="M18">
            <v>-3.14</v>
          </cell>
          <cell r="N18">
            <v>-0.6</v>
          </cell>
          <cell r="O18">
            <v>0</v>
          </cell>
          <cell r="P18">
            <v>0</v>
          </cell>
          <cell r="Q18">
            <v>0</v>
          </cell>
          <cell r="R18">
            <v>0</v>
          </cell>
          <cell r="S18">
            <v>0</v>
          </cell>
          <cell r="T18">
            <v>0</v>
          </cell>
          <cell r="U18">
            <v>0</v>
          </cell>
          <cell r="V18">
            <v>114.58</v>
          </cell>
          <cell r="W18">
            <v>137.16999999999999</v>
          </cell>
          <cell r="X18">
            <v>0</v>
          </cell>
          <cell r="Y18">
            <v>0</v>
          </cell>
          <cell r="Z18">
            <v>0</v>
          </cell>
          <cell r="AA18">
            <v>0.6</v>
          </cell>
          <cell r="AB18">
            <v>0</v>
          </cell>
          <cell r="AC18">
            <v>0</v>
          </cell>
          <cell r="AD18">
            <v>0</v>
          </cell>
          <cell r="AE18">
            <v>250</v>
          </cell>
          <cell r="AF18">
            <v>0</v>
          </cell>
          <cell r="AG18">
            <v>10432.36</v>
          </cell>
          <cell r="AH18">
            <v>0</v>
          </cell>
          <cell r="AI18">
            <v>0</v>
          </cell>
          <cell r="AJ18">
            <v>15188.35</v>
          </cell>
          <cell r="AK18">
            <v>4210.32</v>
          </cell>
          <cell r="AL18">
            <v>15241.36</v>
          </cell>
          <cell r="AM18">
            <v>221</v>
          </cell>
          <cell r="AN18" t="str">
            <v>TX</v>
          </cell>
          <cell r="AO18" t="str">
            <v>53-TX</v>
          </cell>
          <cell r="AP18">
            <v>15241.36</v>
          </cell>
          <cell r="AQ18">
            <v>221</v>
          </cell>
          <cell r="AR18">
            <v>15241.36</v>
          </cell>
          <cell r="AS18">
            <v>137.16999999999999</v>
          </cell>
          <cell r="AT18">
            <v>0</v>
          </cell>
          <cell r="AU18">
            <v>0</v>
          </cell>
          <cell r="AV18">
            <v>0</v>
          </cell>
          <cell r="AW18">
            <v>0</v>
          </cell>
          <cell r="AX18">
            <v>0</v>
          </cell>
          <cell r="AY18">
            <v>0</v>
          </cell>
          <cell r="BA18">
            <v>0</v>
          </cell>
          <cell r="BB18">
            <v>0</v>
          </cell>
          <cell r="BC18">
            <v>0</v>
          </cell>
          <cell r="BD18">
            <v>0</v>
          </cell>
          <cell r="BE18">
            <v>0</v>
          </cell>
          <cell r="BF18">
            <v>0</v>
          </cell>
          <cell r="BG18">
            <v>0</v>
          </cell>
          <cell r="BH18">
            <v>0</v>
          </cell>
          <cell r="BI18">
            <v>0</v>
          </cell>
          <cell r="BJ18">
            <v>53.01</v>
          </cell>
          <cell r="BK18">
            <v>0</v>
          </cell>
        </row>
        <row r="19">
          <cell r="B19">
            <v>157</v>
          </cell>
          <cell r="C19" t="str">
            <v>EVANS</v>
          </cell>
          <cell r="D19" t="str">
            <v>RICHARD JOHN</v>
          </cell>
          <cell r="E19">
            <v>43982</v>
          </cell>
          <cell r="F19">
            <v>11194.04</v>
          </cell>
          <cell r="G19">
            <v>0</v>
          </cell>
          <cell r="H19">
            <v>0</v>
          </cell>
          <cell r="I19">
            <v>0</v>
          </cell>
          <cell r="J19">
            <v>-62.5</v>
          </cell>
          <cell r="K19">
            <v>0</v>
          </cell>
          <cell r="L19">
            <v>12.09</v>
          </cell>
          <cell r="M19">
            <v>-12.09</v>
          </cell>
          <cell r="N19">
            <v>-1.65</v>
          </cell>
          <cell r="O19">
            <v>0</v>
          </cell>
          <cell r="P19">
            <v>0</v>
          </cell>
          <cell r="Q19">
            <v>0</v>
          </cell>
          <cell r="R19">
            <v>0</v>
          </cell>
          <cell r="S19">
            <v>0</v>
          </cell>
          <cell r="T19">
            <v>0</v>
          </cell>
          <cell r="U19">
            <v>0</v>
          </cell>
          <cell r="V19">
            <v>114.58</v>
          </cell>
          <cell r="W19">
            <v>100.02</v>
          </cell>
          <cell r="X19">
            <v>0</v>
          </cell>
          <cell r="Y19">
            <v>0</v>
          </cell>
          <cell r="Z19">
            <v>0</v>
          </cell>
          <cell r="AA19">
            <v>1.65</v>
          </cell>
          <cell r="AB19">
            <v>0</v>
          </cell>
          <cell r="AC19">
            <v>0</v>
          </cell>
          <cell r="AD19">
            <v>447.76</v>
          </cell>
          <cell r="AE19">
            <v>0</v>
          </cell>
          <cell r="AF19">
            <v>0</v>
          </cell>
          <cell r="AG19">
            <v>7808.62</v>
          </cell>
          <cell r="AH19">
            <v>0</v>
          </cell>
          <cell r="AI19">
            <v>0</v>
          </cell>
          <cell r="AJ19">
            <v>10617.96</v>
          </cell>
          <cell r="AK19">
            <v>2610.6799999999998</v>
          </cell>
          <cell r="AL19">
            <v>11112.73</v>
          </cell>
          <cell r="AM19">
            <v>161.13999999999999</v>
          </cell>
          <cell r="AN19" t="str">
            <v>TX</v>
          </cell>
          <cell r="AO19" t="str">
            <v>53-TX</v>
          </cell>
          <cell r="AP19">
            <v>11112.73</v>
          </cell>
          <cell r="AQ19">
            <v>161.13</v>
          </cell>
          <cell r="AR19">
            <v>11112.73</v>
          </cell>
          <cell r="AS19">
            <v>100.02</v>
          </cell>
          <cell r="AT19">
            <v>0</v>
          </cell>
          <cell r="AU19">
            <v>0</v>
          </cell>
          <cell r="AV19">
            <v>0</v>
          </cell>
          <cell r="AW19">
            <v>0</v>
          </cell>
          <cell r="AX19">
            <v>0</v>
          </cell>
          <cell r="AY19">
            <v>0</v>
          </cell>
          <cell r="BA19">
            <v>0</v>
          </cell>
          <cell r="BB19">
            <v>0</v>
          </cell>
          <cell r="BC19">
            <v>0</v>
          </cell>
          <cell r="BD19">
            <v>0</v>
          </cell>
          <cell r="BE19">
            <v>0</v>
          </cell>
          <cell r="BF19">
            <v>0</v>
          </cell>
          <cell r="BG19">
            <v>0</v>
          </cell>
          <cell r="BH19">
            <v>0</v>
          </cell>
          <cell r="BI19">
            <v>0</v>
          </cell>
          <cell r="BJ19">
            <v>47.01</v>
          </cell>
          <cell r="BK19">
            <v>447.76</v>
          </cell>
        </row>
        <row r="20">
          <cell r="B20">
            <v>146</v>
          </cell>
          <cell r="C20" t="str">
            <v>HANNA</v>
          </cell>
          <cell r="D20" t="str">
            <v>SAMEH</v>
          </cell>
          <cell r="E20">
            <v>43982</v>
          </cell>
          <cell r="F20">
            <v>5083.33</v>
          </cell>
          <cell r="G20">
            <v>5.4</v>
          </cell>
          <cell r="H20">
            <v>0</v>
          </cell>
          <cell r="I20">
            <v>30.63</v>
          </cell>
          <cell r="J20">
            <v>-62.5</v>
          </cell>
          <cell r="K20">
            <v>50.85</v>
          </cell>
          <cell r="L20">
            <v>12.09</v>
          </cell>
          <cell r="M20">
            <v>-12.09</v>
          </cell>
          <cell r="N20">
            <v>-1.65</v>
          </cell>
          <cell r="O20">
            <v>-69.31</v>
          </cell>
          <cell r="P20">
            <v>0</v>
          </cell>
          <cell r="Q20">
            <v>5.4</v>
          </cell>
          <cell r="R20">
            <v>0</v>
          </cell>
          <cell r="S20">
            <v>0</v>
          </cell>
          <cell r="T20">
            <v>22.77</v>
          </cell>
          <cell r="U20">
            <v>0</v>
          </cell>
          <cell r="V20">
            <v>114.58</v>
          </cell>
          <cell r="W20">
            <v>0</v>
          </cell>
          <cell r="X20">
            <v>0</v>
          </cell>
          <cell r="Y20">
            <v>0</v>
          </cell>
          <cell r="Z20">
            <v>0</v>
          </cell>
          <cell r="AA20">
            <v>1.65</v>
          </cell>
          <cell r="AB20">
            <v>69.31</v>
          </cell>
          <cell r="AC20">
            <v>0</v>
          </cell>
          <cell r="AD20">
            <v>356.21</v>
          </cell>
          <cell r="AE20">
            <v>0</v>
          </cell>
          <cell r="AF20">
            <v>0</v>
          </cell>
          <cell r="AG20">
            <v>3745.63</v>
          </cell>
          <cell r="AH20">
            <v>0</v>
          </cell>
          <cell r="AI20">
            <v>0</v>
          </cell>
          <cell r="AJ20">
            <v>4550.8</v>
          </cell>
          <cell r="AK20">
            <v>362.65</v>
          </cell>
          <cell r="AL20">
            <v>4960.41</v>
          </cell>
          <cell r="AM20">
            <v>71.92</v>
          </cell>
          <cell r="AN20" t="str">
            <v>TX</v>
          </cell>
          <cell r="AO20" t="str">
            <v>53-TX</v>
          </cell>
          <cell r="AP20">
            <v>4960.41</v>
          </cell>
          <cell r="AQ20">
            <v>71.930000000000007</v>
          </cell>
          <cell r="AR20">
            <v>0</v>
          </cell>
          <cell r="AS20">
            <v>0</v>
          </cell>
          <cell r="AT20">
            <v>4960.41</v>
          </cell>
          <cell r="AU20">
            <v>307.54000000000002</v>
          </cell>
          <cell r="AV20">
            <v>0</v>
          </cell>
          <cell r="AW20">
            <v>4960.41</v>
          </cell>
          <cell r="AX20">
            <v>307.55</v>
          </cell>
          <cell r="AY20">
            <v>0</v>
          </cell>
          <cell r="AZ20" t="str">
            <v>TX</v>
          </cell>
          <cell r="BA20">
            <v>0</v>
          </cell>
          <cell r="BB20">
            <v>0</v>
          </cell>
          <cell r="BC20">
            <v>0</v>
          </cell>
          <cell r="BD20">
            <v>0</v>
          </cell>
          <cell r="BE20">
            <v>0</v>
          </cell>
          <cell r="BF20">
            <v>0</v>
          </cell>
          <cell r="BG20">
            <v>0</v>
          </cell>
          <cell r="BH20">
            <v>0</v>
          </cell>
          <cell r="BI20">
            <v>0</v>
          </cell>
          <cell r="BJ20">
            <v>0</v>
          </cell>
          <cell r="BK20">
            <v>203.55</v>
          </cell>
        </row>
        <row r="21">
          <cell r="B21">
            <v>154</v>
          </cell>
          <cell r="C21" t="str">
            <v>HAQUE</v>
          </cell>
          <cell r="D21" t="str">
            <v>SAKIA</v>
          </cell>
          <cell r="E21">
            <v>43982</v>
          </cell>
          <cell r="F21">
            <v>7666.67</v>
          </cell>
          <cell r="G21">
            <v>6.75</v>
          </cell>
          <cell r="H21">
            <v>0</v>
          </cell>
          <cell r="I21">
            <v>0</v>
          </cell>
          <cell r="J21">
            <v>-62.5</v>
          </cell>
          <cell r="K21">
            <v>0</v>
          </cell>
          <cell r="L21">
            <v>0</v>
          </cell>
          <cell r="M21">
            <v>0</v>
          </cell>
          <cell r="N21">
            <v>0</v>
          </cell>
          <cell r="O21">
            <v>0</v>
          </cell>
          <cell r="P21">
            <v>0</v>
          </cell>
          <cell r="Q21">
            <v>6.75</v>
          </cell>
          <cell r="R21">
            <v>0</v>
          </cell>
          <cell r="S21">
            <v>0</v>
          </cell>
          <cell r="T21">
            <v>0</v>
          </cell>
          <cell r="U21">
            <v>0</v>
          </cell>
          <cell r="V21">
            <v>0</v>
          </cell>
          <cell r="W21">
            <v>0</v>
          </cell>
          <cell r="X21">
            <v>0</v>
          </cell>
          <cell r="Y21">
            <v>0</v>
          </cell>
          <cell r="Z21">
            <v>0</v>
          </cell>
          <cell r="AA21">
            <v>0</v>
          </cell>
          <cell r="AB21">
            <v>0</v>
          </cell>
          <cell r="AC21">
            <v>0</v>
          </cell>
          <cell r="AD21">
            <v>383.67</v>
          </cell>
          <cell r="AE21">
            <v>0</v>
          </cell>
          <cell r="AF21">
            <v>0</v>
          </cell>
          <cell r="AG21">
            <v>5654.05</v>
          </cell>
          <cell r="AH21">
            <v>0</v>
          </cell>
          <cell r="AI21">
            <v>0</v>
          </cell>
          <cell r="AJ21">
            <v>7289.75</v>
          </cell>
          <cell r="AK21">
            <v>1104.43</v>
          </cell>
          <cell r="AL21">
            <v>7673.42</v>
          </cell>
          <cell r="AM21">
            <v>111.26</v>
          </cell>
          <cell r="AN21" t="str">
            <v>TX</v>
          </cell>
          <cell r="AO21" t="str">
            <v>53-TX</v>
          </cell>
          <cell r="AP21">
            <v>7673.42</v>
          </cell>
          <cell r="AQ21">
            <v>111.26</v>
          </cell>
          <cell r="AR21">
            <v>0</v>
          </cell>
          <cell r="AS21">
            <v>0</v>
          </cell>
          <cell r="AT21">
            <v>7673.42</v>
          </cell>
          <cell r="AU21">
            <v>475.76</v>
          </cell>
          <cell r="AV21">
            <v>0</v>
          </cell>
          <cell r="AW21">
            <v>7673.42</v>
          </cell>
          <cell r="AX21">
            <v>475.75</v>
          </cell>
          <cell r="AY21">
            <v>0</v>
          </cell>
          <cell r="BA21">
            <v>0</v>
          </cell>
          <cell r="BB21">
            <v>0</v>
          </cell>
          <cell r="BC21">
            <v>0</v>
          </cell>
          <cell r="BD21">
            <v>0</v>
          </cell>
          <cell r="BE21">
            <v>0</v>
          </cell>
          <cell r="BF21">
            <v>0</v>
          </cell>
          <cell r="BG21">
            <v>0</v>
          </cell>
          <cell r="BH21">
            <v>0</v>
          </cell>
          <cell r="BI21">
            <v>0</v>
          </cell>
          <cell r="BJ21">
            <v>0</v>
          </cell>
          <cell r="BK21">
            <v>306.94</v>
          </cell>
        </row>
        <row r="22">
          <cell r="B22">
            <v>174</v>
          </cell>
          <cell r="C22" t="str">
            <v>HODGES</v>
          </cell>
          <cell r="D22" t="str">
            <v>ERIC</v>
          </cell>
          <cell r="E22">
            <v>43982</v>
          </cell>
          <cell r="F22">
            <v>7500</v>
          </cell>
          <cell r="G22">
            <v>0</v>
          </cell>
          <cell r="H22">
            <v>0</v>
          </cell>
          <cell r="I22">
            <v>0</v>
          </cell>
          <cell r="J22">
            <v>-62.5</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6062.72</v>
          </cell>
          <cell r="AH22">
            <v>0</v>
          </cell>
          <cell r="AI22">
            <v>0</v>
          </cell>
          <cell r="AJ22">
            <v>7500</v>
          </cell>
          <cell r="AK22">
            <v>926.03</v>
          </cell>
          <cell r="AL22">
            <v>7500</v>
          </cell>
          <cell r="AM22">
            <v>108.75</v>
          </cell>
          <cell r="AN22" t="str">
            <v>TX</v>
          </cell>
          <cell r="AO22" t="str">
            <v>53-TX</v>
          </cell>
          <cell r="AP22">
            <v>7500</v>
          </cell>
          <cell r="AQ22">
            <v>108.75</v>
          </cell>
          <cell r="AR22">
            <v>0</v>
          </cell>
          <cell r="AS22">
            <v>0</v>
          </cell>
          <cell r="AT22">
            <v>7500</v>
          </cell>
          <cell r="AU22">
            <v>465</v>
          </cell>
          <cell r="AV22">
            <v>0</v>
          </cell>
          <cell r="AW22">
            <v>7500</v>
          </cell>
          <cell r="AX22">
            <v>465</v>
          </cell>
          <cell r="AY22">
            <v>0</v>
          </cell>
          <cell r="BA22">
            <v>0</v>
          </cell>
          <cell r="BB22">
            <v>0</v>
          </cell>
          <cell r="BC22">
            <v>0</v>
          </cell>
          <cell r="BD22">
            <v>0</v>
          </cell>
          <cell r="BE22">
            <v>7500</v>
          </cell>
          <cell r="BF22">
            <v>202.5</v>
          </cell>
          <cell r="BG22">
            <v>7000</v>
          </cell>
          <cell r="BH22">
            <v>42</v>
          </cell>
          <cell r="BI22">
            <v>0</v>
          </cell>
          <cell r="BJ22">
            <v>0</v>
          </cell>
          <cell r="BK22">
            <v>0</v>
          </cell>
        </row>
        <row r="23">
          <cell r="B23">
            <v>97</v>
          </cell>
          <cell r="C23" t="str">
            <v>HOLLAND</v>
          </cell>
          <cell r="D23" t="str">
            <v>JODY</v>
          </cell>
          <cell r="E23">
            <v>43982</v>
          </cell>
          <cell r="F23">
            <v>8791.67</v>
          </cell>
          <cell r="G23">
            <v>0</v>
          </cell>
          <cell r="H23">
            <v>0</v>
          </cell>
          <cell r="I23">
            <v>0</v>
          </cell>
          <cell r="J23">
            <v>-62.5</v>
          </cell>
          <cell r="K23">
            <v>0</v>
          </cell>
          <cell r="L23">
            <v>12.09</v>
          </cell>
          <cell r="M23">
            <v>-12.09</v>
          </cell>
          <cell r="N23">
            <v>-1.65</v>
          </cell>
          <cell r="O23">
            <v>0</v>
          </cell>
          <cell r="P23">
            <v>0</v>
          </cell>
          <cell r="Q23">
            <v>0</v>
          </cell>
          <cell r="R23">
            <v>0</v>
          </cell>
          <cell r="S23">
            <v>0</v>
          </cell>
          <cell r="T23">
            <v>0</v>
          </cell>
          <cell r="U23">
            <v>0</v>
          </cell>
          <cell r="V23">
            <v>25</v>
          </cell>
          <cell r="W23">
            <v>0</v>
          </cell>
          <cell r="X23">
            <v>0</v>
          </cell>
          <cell r="Y23">
            <v>0</v>
          </cell>
          <cell r="Z23">
            <v>0</v>
          </cell>
          <cell r="AA23">
            <v>1.65</v>
          </cell>
          <cell r="AB23">
            <v>0</v>
          </cell>
          <cell r="AC23">
            <v>0</v>
          </cell>
          <cell r="AD23">
            <v>703.33</v>
          </cell>
          <cell r="AE23">
            <v>0</v>
          </cell>
          <cell r="AF23">
            <v>0</v>
          </cell>
          <cell r="AG23">
            <v>6871.09</v>
          </cell>
          <cell r="AH23">
            <v>0</v>
          </cell>
          <cell r="AI23">
            <v>0</v>
          </cell>
          <cell r="AJ23">
            <v>8049.6</v>
          </cell>
          <cell r="AK23">
            <v>1113.94</v>
          </cell>
          <cell r="AL23">
            <v>8763.19</v>
          </cell>
          <cell r="AM23">
            <v>127.07</v>
          </cell>
          <cell r="AN23" t="str">
            <v>TX</v>
          </cell>
          <cell r="AO23" t="str">
            <v>53-TX</v>
          </cell>
          <cell r="AP23">
            <v>8763.19</v>
          </cell>
          <cell r="AQ23">
            <v>127.07</v>
          </cell>
          <cell r="AR23">
            <v>0</v>
          </cell>
          <cell r="AS23">
            <v>0</v>
          </cell>
          <cell r="AT23">
            <v>0</v>
          </cell>
          <cell r="AU23">
            <v>0</v>
          </cell>
          <cell r="AV23">
            <v>0</v>
          </cell>
          <cell r="AW23">
            <v>0</v>
          </cell>
          <cell r="AX23">
            <v>0</v>
          </cell>
          <cell r="AY23">
            <v>0</v>
          </cell>
          <cell r="AZ23" t="str">
            <v>TX</v>
          </cell>
          <cell r="BA23">
            <v>0</v>
          </cell>
          <cell r="BB23">
            <v>0</v>
          </cell>
          <cell r="BC23">
            <v>0</v>
          </cell>
          <cell r="BD23">
            <v>0</v>
          </cell>
          <cell r="BE23">
            <v>0</v>
          </cell>
          <cell r="BF23">
            <v>0</v>
          </cell>
          <cell r="BG23">
            <v>0</v>
          </cell>
          <cell r="BH23">
            <v>0</v>
          </cell>
          <cell r="BI23">
            <v>0</v>
          </cell>
          <cell r="BJ23">
            <v>10.26</v>
          </cell>
          <cell r="BK23">
            <v>351.67</v>
          </cell>
        </row>
        <row r="24">
          <cell r="B24">
            <v>85</v>
          </cell>
          <cell r="C24" t="str">
            <v>HOOTON</v>
          </cell>
          <cell r="D24" t="str">
            <v>JAMES BRETT</v>
          </cell>
          <cell r="E24">
            <v>43982</v>
          </cell>
          <cell r="F24">
            <v>9333.33</v>
          </cell>
          <cell r="G24">
            <v>0</v>
          </cell>
          <cell r="H24">
            <v>0</v>
          </cell>
          <cell r="I24">
            <v>0</v>
          </cell>
          <cell r="J24">
            <v>-62.5</v>
          </cell>
          <cell r="K24">
            <v>0</v>
          </cell>
          <cell r="L24">
            <v>12.09</v>
          </cell>
          <cell r="M24">
            <v>-12.09</v>
          </cell>
          <cell r="N24">
            <v>-1.02</v>
          </cell>
          <cell r="O24">
            <v>-12.19</v>
          </cell>
          <cell r="P24">
            <v>50</v>
          </cell>
          <cell r="Q24">
            <v>0</v>
          </cell>
          <cell r="R24">
            <v>0</v>
          </cell>
          <cell r="S24">
            <v>0</v>
          </cell>
          <cell r="T24">
            <v>0</v>
          </cell>
          <cell r="U24">
            <v>0</v>
          </cell>
          <cell r="V24">
            <v>50</v>
          </cell>
          <cell r="W24">
            <v>83.05</v>
          </cell>
          <cell r="X24">
            <v>0</v>
          </cell>
          <cell r="Y24">
            <v>0</v>
          </cell>
          <cell r="Z24">
            <v>0</v>
          </cell>
          <cell r="AA24">
            <v>1.02</v>
          </cell>
          <cell r="AB24">
            <v>12.19</v>
          </cell>
          <cell r="AC24">
            <v>486.95</v>
          </cell>
          <cell r="AD24">
            <v>560</v>
          </cell>
          <cell r="AE24">
            <v>0</v>
          </cell>
          <cell r="AF24">
            <v>0</v>
          </cell>
          <cell r="AG24">
            <v>6755.62</v>
          </cell>
          <cell r="AH24">
            <v>0</v>
          </cell>
          <cell r="AI24">
            <v>0</v>
          </cell>
          <cell r="AJ24">
            <v>8660.2199999999993</v>
          </cell>
          <cell r="AK24">
            <v>1251.1099999999999</v>
          </cell>
          <cell r="AL24">
            <v>9228.0400000000009</v>
          </cell>
          <cell r="AM24">
            <v>133.80000000000001</v>
          </cell>
          <cell r="AN24" t="str">
            <v>TX</v>
          </cell>
          <cell r="AO24" t="str">
            <v>53-TX</v>
          </cell>
          <cell r="AP24">
            <v>9228.0400000000009</v>
          </cell>
          <cell r="AQ24">
            <v>133.81</v>
          </cell>
          <cell r="AR24">
            <v>9228.0400000000009</v>
          </cell>
          <cell r="AS24">
            <v>83.05</v>
          </cell>
          <cell r="AT24">
            <v>0</v>
          </cell>
          <cell r="AU24">
            <v>0</v>
          </cell>
          <cell r="AV24">
            <v>0</v>
          </cell>
          <cell r="AW24">
            <v>0</v>
          </cell>
          <cell r="AX24">
            <v>0</v>
          </cell>
          <cell r="AY24">
            <v>0</v>
          </cell>
          <cell r="AZ24" t="str">
            <v>TX</v>
          </cell>
          <cell r="BA24">
            <v>0</v>
          </cell>
          <cell r="BB24">
            <v>0</v>
          </cell>
          <cell r="BC24">
            <v>0</v>
          </cell>
          <cell r="BD24">
            <v>0</v>
          </cell>
          <cell r="BE24">
            <v>0</v>
          </cell>
          <cell r="BF24">
            <v>0</v>
          </cell>
          <cell r="BG24">
            <v>0</v>
          </cell>
          <cell r="BH24">
            <v>0</v>
          </cell>
          <cell r="BI24">
            <v>0</v>
          </cell>
          <cell r="BJ24">
            <v>7.82</v>
          </cell>
          <cell r="BK24">
            <v>-64.67</v>
          </cell>
        </row>
        <row r="25">
          <cell r="B25">
            <v>70</v>
          </cell>
          <cell r="C25" t="str">
            <v>IBUADO</v>
          </cell>
          <cell r="D25" t="str">
            <v>RACHEL</v>
          </cell>
          <cell r="E25">
            <v>43982</v>
          </cell>
          <cell r="F25">
            <v>5708.33</v>
          </cell>
          <cell r="G25">
            <v>3.92</v>
          </cell>
          <cell r="H25">
            <v>0</v>
          </cell>
          <cell r="I25">
            <v>0</v>
          </cell>
          <cell r="J25">
            <v>-62.5</v>
          </cell>
          <cell r="K25">
            <v>0</v>
          </cell>
          <cell r="L25">
            <v>6.38</v>
          </cell>
          <cell r="M25">
            <v>-6.38</v>
          </cell>
          <cell r="N25">
            <v>-1.02</v>
          </cell>
          <cell r="O25">
            <v>-11.53</v>
          </cell>
          <cell r="P25">
            <v>208.33</v>
          </cell>
          <cell r="Q25">
            <v>3.92</v>
          </cell>
          <cell r="R25">
            <v>0</v>
          </cell>
          <cell r="S25">
            <v>0</v>
          </cell>
          <cell r="T25">
            <v>0</v>
          </cell>
          <cell r="U25">
            <v>0</v>
          </cell>
          <cell r="V25">
            <v>62.5</v>
          </cell>
          <cell r="W25">
            <v>0</v>
          </cell>
          <cell r="X25">
            <v>0</v>
          </cell>
          <cell r="Y25">
            <v>0</v>
          </cell>
          <cell r="Z25">
            <v>0</v>
          </cell>
          <cell r="AA25">
            <v>1.02</v>
          </cell>
          <cell r="AB25">
            <v>11.53</v>
          </cell>
          <cell r="AC25">
            <v>0</v>
          </cell>
          <cell r="AD25">
            <v>628.35</v>
          </cell>
          <cell r="AE25">
            <v>0</v>
          </cell>
          <cell r="AF25">
            <v>3041.24</v>
          </cell>
          <cell r="AG25">
            <v>0</v>
          </cell>
          <cell r="AH25">
            <v>1000</v>
          </cell>
          <cell r="AI25">
            <v>0</v>
          </cell>
          <cell r="AJ25">
            <v>4805.67</v>
          </cell>
          <cell r="AK25">
            <v>395.77</v>
          </cell>
          <cell r="AL25">
            <v>5434.02</v>
          </cell>
          <cell r="AM25">
            <v>78.8</v>
          </cell>
          <cell r="AN25" t="str">
            <v>TX</v>
          </cell>
          <cell r="AO25" t="str">
            <v>53-TX</v>
          </cell>
          <cell r="AP25">
            <v>5434.02</v>
          </cell>
          <cell r="AQ25">
            <v>78.790000000000006</v>
          </cell>
          <cell r="AR25">
            <v>0</v>
          </cell>
          <cell r="AS25">
            <v>0</v>
          </cell>
          <cell r="AT25">
            <v>5434.02</v>
          </cell>
          <cell r="AU25">
            <v>336.91</v>
          </cell>
          <cell r="AV25">
            <v>0</v>
          </cell>
          <cell r="AW25">
            <v>5434.02</v>
          </cell>
          <cell r="AX25">
            <v>336.91</v>
          </cell>
          <cell r="AY25">
            <v>0</v>
          </cell>
          <cell r="BA25">
            <v>0</v>
          </cell>
          <cell r="BB25">
            <v>0</v>
          </cell>
          <cell r="BC25">
            <v>0</v>
          </cell>
          <cell r="BD25">
            <v>0</v>
          </cell>
          <cell r="BE25">
            <v>0</v>
          </cell>
          <cell r="BF25">
            <v>0</v>
          </cell>
          <cell r="BG25">
            <v>0</v>
          </cell>
          <cell r="BH25">
            <v>0</v>
          </cell>
          <cell r="BI25">
            <v>0</v>
          </cell>
          <cell r="BJ25">
            <v>0</v>
          </cell>
          <cell r="BK25">
            <v>228.49</v>
          </cell>
        </row>
        <row r="26">
          <cell r="B26">
            <v>96</v>
          </cell>
          <cell r="C26" t="str">
            <v>JETT</v>
          </cell>
          <cell r="D26" t="str">
            <v>PAUL</v>
          </cell>
          <cell r="E26">
            <v>43982</v>
          </cell>
          <cell r="F26">
            <v>8354.17</v>
          </cell>
          <cell r="G26">
            <v>49.83</v>
          </cell>
          <cell r="H26">
            <v>0</v>
          </cell>
          <cell r="I26">
            <v>0</v>
          </cell>
          <cell r="J26">
            <v>-62.5</v>
          </cell>
          <cell r="K26">
            <v>0</v>
          </cell>
          <cell r="L26">
            <v>12.09</v>
          </cell>
          <cell r="M26">
            <v>-12.09</v>
          </cell>
          <cell r="N26">
            <v>-1.65</v>
          </cell>
          <cell r="O26">
            <v>0</v>
          </cell>
          <cell r="P26">
            <v>0</v>
          </cell>
          <cell r="Q26">
            <v>49.83</v>
          </cell>
          <cell r="R26">
            <v>0</v>
          </cell>
          <cell r="S26">
            <v>0</v>
          </cell>
          <cell r="T26">
            <v>0</v>
          </cell>
          <cell r="U26">
            <v>0</v>
          </cell>
          <cell r="V26">
            <v>54.17</v>
          </cell>
          <cell r="W26">
            <v>0</v>
          </cell>
          <cell r="X26">
            <v>0</v>
          </cell>
          <cell r="Y26">
            <v>0</v>
          </cell>
          <cell r="Z26">
            <v>0</v>
          </cell>
          <cell r="AA26">
            <v>1.65</v>
          </cell>
          <cell r="AB26">
            <v>0</v>
          </cell>
          <cell r="AC26">
            <v>0</v>
          </cell>
          <cell r="AD26">
            <v>1260.5999999999999</v>
          </cell>
          <cell r="AE26">
            <v>0</v>
          </cell>
          <cell r="AF26">
            <v>0</v>
          </cell>
          <cell r="AG26">
            <v>5668.58</v>
          </cell>
          <cell r="AH26">
            <v>0</v>
          </cell>
          <cell r="AI26">
            <v>0</v>
          </cell>
          <cell r="AJ26">
            <v>7075.49</v>
          </cell>
          <cell r="AK26">
            <v>1017.88</v>
          </cell>
          <cell r="AL26">
            <v>8336.09</v>
          </cell>
          <cell r="AM26">
            <v>120.88</v>
          </cell>
          <cell r="AN26" t="str">
            <v>OH</v>
          </cell>
          <cell r="AO26" t="str">
            <v>30-OH</v>
          </cell>
          <cell r="AP26">
            <v>8336.09</v>
          </cell>
          <cell r="AQ26">
            <v>120.87</v>
          </cell>
          <cell r="AR26">
            <v>0</v>
          </cell>
          <cell r="AS26">
            <v>0</v>
          </cell>
          <cell r="AT26">
            <v>0</v>
          </cell>
          <cell r="AU26">
            <v>0</v>
          </cell>
          <cell r="AV26">
            <v>7075.49</v>
          </cell>
          <cell r="AW26">
            <v>0</v>
          </cell>
          <cell r="AX26">
            <v>0</v>
          </cell>
          <cell r="AY26">
            <v>280.82</v>
          </cell>
          <cell r="BA26">
            <v>0</v>
          </cell>
          <cell r="BB26">
            <v>0</v>
          </cell>
          <cell r="BC26">
            <v>0</v>
          </cell>
          <cell r="BD26">
            <v>0</v>
          </cell>
          <cell r="BE26">
            <v>0</v>
          </cell>
          <cell r="BF26">
            <v>0</v>
          </cell>
          <cell r="BG26">
            <v>0</v>
          </cell>
          <cell r="BH26">
            <v>0</v>
          </cell>
          <cell r="BI26">
            <v>0</v>
          </cell>
          <cell r="BJ26">
            <v>0</v>
          </cell>
          <cell r="BK26">
            <v>336.16</v>
          </cell>
        </row>
        <row r="27">
          <cell r="B27">
            <v>120</v>
          </cell>
          <cell r="C27" t="str">
            <v>JONES</v>
          </cell>
          <cell r="D27" t="str">
            <v>GREGORY</v>
          </cell>
          <cell r="E27">
            <v>43982</v>
          </cell>
          <cell r="F27">
            <v>7708.33</v>
          </cell>
          <cell r="G27">
            <v>6.08</v>
          </cell>
          <cell r="H27">
            <v>0</v>
          </cell>
          <cell r="I27">
            <v>0</v>
          </cell>
          <cell r="J27">
            <v>-62.5</v>
          </cell>
          <cell r="K27">
            <v>0</v>
          </cell>
          <cell r="L27">
            <v>6.38</v>
          </cell>
          <cell r="M27">
            <v>-6.38</v>
          </cell>
          <cell r="N27">
            <v>-1.02</v>
          </cell>
          <cell r="O27">
            <v>0</v>
          </cell>
          <cell r="P27">
            <v>208.33</v>
          </cell>
          <cell r="Q27">
            <v>6.08</v>
          </cell>
          <cell r="R27">
            <v>0</v>
          </cell>
          <cell r="S27">
            <v>0</v>
          </cell>
          <cell r="T27">
            <v>0</v>
          </cell>
          <cell r="U27">
            <v>0</v>
          </cell>
          <cell r="V27">
            <v>41.67</v>
          </cell>
          <cell r="W27">
            <v>0</v>
          </cell>
          <cell r="X27">
            <v>0</v>
          </cell>
          <cell r="Y27">
            <v>0</v>
          </cell>
          <cell r="Z27">
            <v>0</v>
          </cell>
          <cell r="AA27">
            <v>1.02</v>
          </cell>
          <cell r="AB27">
            <v>0</v>
          </cell>
          <cell r="AC27">
            <v>0</v>
          </cell>
          <cell r="AD27">
            <v>0</v>
          </cell>
          <cell r="AE27">
            <v>5498.81</v>
          </cell>
          <cell r="AF27">
            <v>0</v>
          </cell>
          <cell r="AG27">
            <v>500</v>
          </cell>
          <cell r="AH27">
            <v>0</v>
          </cell>
          <cell r="AI27">
            <v>0</v>
          </cell>
          <cell r="AJ27">
            <v>7457.01</v>
          </cell>
          <cell r="AK27">
            <v>944.16</v>
          </cell>
          <cell r="AL27">
            <v>7457.01</v>
          </cell>
          <cell r="AM27">
            <v>108.13</v>
          </cell>
          <cell r="AN27" t="str">
            <v>TX</v>
          </cell>
          <cell r="AO27" t="str">
            <v>53-TX</v>
          </cell>
          <cell r="AP27">
            <v>7457.01</v>
          </cell>
          <cell r="AQ27">
            <v>108.13</v>
          </cell>
          <cell r="AR27">
            <v>0</v>
          </cell>
          <cell r="AS27">
            <v>0</v>
          </cell>
          <cell r="AT27">
            <v>7457.01</v>
          </cell>
          <cell r="AU27">
            <v>462.33</v>
          </cell>
          <cell r="AV27">
            <v>0</v>
          </cell>
          <cell r="AW27">
            <v>7457.01</v>
          </cell>
          <cell r="AX27">
            <v>462.33</v>
          </cell>
          <cell r="AY27">
            <v>0</v>
          </cell>
          <cell r="BA27">
            <v>0</v>
          </cell>
          <cell r="BB27">
            <v>0</v>
          </cell>
          <cell r="BC27">
            <v>0</v>
          </cell>
          <cell r="BD27">
            <v>0</v>
          </cell>
          <cell r="BE27">
            <v>0</v>
          </cell>
          <cell r="BF27">
            <v>0</v>
          </cell>
          <cell r="BG27">
            <v>0</v>
          </cell>
          <cell r="BH27">
            <v>0</v>
          </cell>
          <cell r="BI27">
            <v>0</v>
          </cell>
          <cell r="BJ27">
            <v>0</v>
          </cell>
          <cell r="BK27">
            <v>0</v>
          </cell>
        </row>
        <row r="28">
          <cell r="B28">
            <v>175</v>
          </cell>
          <cell r="C28" t="str">
            <v>KADOTA</v>
          </cell>
          <cell r="D28" t="str">
            <v>YON</v>
          </cell>
          <cell r="E28">
            <v>43982</v>
          </cell>
          <cell r="F28">
            <v>3541.67</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2898</v>
          </cell>
          <cell r="AH28">
            <v>0</v>
          </cell>
          <cell r="AI28">
            <v>0</v>
          </cell>
          <cell r="AJ28">
            <v>3541.67</v>
          </cell>
          <cell r="AK28">
            <v>372.72</v>
          </cell>
          <cell r="AL28">
            <v>3541.67</v>
          </cell>
          <cell r="AM28">
            <v>51.36</v>
          </cell>
          <cell r="AN28" t="str">
            <v>TX</v>
          </cell>
          <cell r="AO28" t="str">
            <v>53-TX</v>
          </cell>
          <cell r="AP28">
            <v>3541.67</v>
          </cell>
          <cell r="AQ28">
            <v>51.35</v>
          </cell>
          <cell r="AR28">
            <v>0</v>
          </cell>
          <cell r="AS28">
            <v>0</v>
          </cell>
          <cell r="AT28">
            <v>3541.67</v>
          </cell>
          <cell r="AU28">
            <v>219.59</v>
          </cell>
          <cell r="AV28">
            <v>0</v>
          </cell>
          <cell r="AW28">
            <v>3541.67</v>
          </cell>
          <cell r="AX28">
            <v>219.58</v>
          </cell>
          <cell r="AY28">
            <v>0</v>
          </cell>
          <cell r="BA28">
            <v>0</v>
          </cell>
          <cell r="BB28">
            <v>0</v>
          </cell>
          <cell r="BC28">
            <v>0</v>
          </cell>
          <cell r="BD28">
            <v>0</v>
          </cell>
          <cell r="BE28">
            <v>3541.67</v>
          </cell>
          <cell r="BF28">
            <v>95.63</v>
          </cell>
          <cell r="BG28">
            <v>3541.67</v>
          </cell>
          <cell r="BH28">
            <v>21.25</v>
          </cell>
          <cell r="BI28">
            <v>0</v>
          </cell>
          <cell r="BJ28">
            <v>0</v>
          </cell>
          <cell r="BK28">
            <v>0</v>
          </cell>
        </row>
        <row r="29">
          <cell r="B29">
            <v>126</v>
          </cell>
          <cell r="C29" t="str">
            <v>KELMAN</v>
          </cell>
          <cell r="D29" t="str">
            <v>REBEKAH</v>
          </cell>
          <cell r="E29">
            <v>43982</v>
          </cell>
          <cell r="F29">
            <v>4708.33</v>
          </cell>
          <cell r="G29">
            <v>2.52</v>
          </cell>
          <cell r="H29">
            <v>0</v>
          </cell>
          <cell r="I29">
            <v>0</v>
          </cell>
          <cell r="J29">
            <v>-62.5</v>
          </cell>
          <cell r="K29">
            <v>0</v>
          </cell>
          <cell r="L29">
            <v>6.38</v>
          </cell>
          <cell r="M29">
            <v>-6.38</v>
          </cell>
          <cell r="N29">
            <v>-1.02</v>
          </cell>
          <cell r="O29">
            <v>0</v>
          </cell>
          <cell r="P29">
            <v>0</v>
          </cell>
          <cell r="Q29">
            <v>2.52</v>
          </cell>
          <cell r="R29">
            <v>0</v>
          </cell>
          <cell r="S29">
            <v>0</v>
          </cell>
          <cell r="T29">
            <v>0</v>
          </cell>
          <cell r="U29">
            <v>0</v>
          </cell>
          <cell r="V29">
            <v>33.33</v>
          </cell>
          <cell r="W29">
            <v>0</v>
          </cell>
          <cell r="X29">
            <v>0</v>
          </cell>
          <cell r="Y29">
            <v>0</v>
          </cell>
          <cell r="Z29">
            <v>0</v>
          </cell>
          <cell r="AA29">
            <v>1.02</v>
          </cell>
          <cell r="AB29">
            <v>0</v>
          </cell>
          <cell r="AC29">
            <v>0</v>
          </cell>
          <cell r="AD29">
            <v>0</v>
          </cell>
          <cell r="AE29">
            <v>0</v>
          </cell>
          <cell r="AF29">
            <v>0</v>
          </cell>
          <cell r="AG29">
            <v>3805.31</v>
          </cell>
          <cell r="AH29">
            <v>0</v>
          </cell>
          <cell r="AI29">
            <v>0</v>
          </cell>
          <cell r="AJ29">
            <v>4670.12</v>
          </cell>
          <cell r="AK29">
            <v>567.53</v>
          </cell>
          <cell r="AL29">
            <v>4670.12</v>
          </cell>
          <cell r="AM29">
            <v>67.72</v>
          </cell>
          <cell r="AN29" t="str">
            <v>TX</v>
          </cell>
          <cell r="AO29" t="str">
            <v>53-TX</v>
          </cell>
          <cell r="AP29">
            <v>4670.12</v>
          </cell>
          <cell r="AQ29">
            <v>67.72</v>
          </cell>
          <cell r="AR29">
            <v>0</v>
          </cell>
          <cell r="AS29">
            <v>0</v>
          </cell>
          <cell r="AT29">
            <v>4670.12</v>
          </cell>
          <cell r="AU29">
            <v>289.54000000000002</v>
          </cell>
          <cell r="AV29">
            <v>0</v>
          </cell>
          <cell r="AW29">
            <v>4670.12</v>
          </cell>
          <cell r="AX29">
            <v>289.55</v>
          </cell>
          <cell r="AY29">
            <v>0</v>
          </cell>
          <cell r="BA29">
            <v>0</v>
          </cell>
          <cell r="BB29">
            <v>0</v>
          </cell>
          <cell r="BC29">
            <v>0</v>
          </cell>
          <cell r="BD29">
            <v>0</v>
          </cell>
          <cell r="BE29">
            <v>0</v>
          </cell>
          <cell r="BF29">
            <v>0</v>
          </cell>
          <cell r="BG29">
            <v>0</v>
          </cell>
          <cell r="BH29">
            <v>0</v>
          </cell>
          <cell r="BI29">
            <v>0</v>
          </cell>
          <cell r="BJ29">
            <v>0</v>
          </cell>
          <cell r="BK29">
            <v>0</v>
          </cell>
        </row>
        <row r="30">
          <cell r="B30">
            <v>150</v>
          </cell>
          <cell r="C30" t="str">
            <v>LANDGRAF</v>
          </cell>
          <cell r="D30" t="str">
            <v>MICHAEL</v>
          </cell>
          <cell r="E30">
            <v>43982</v>
          </cell>
          <cell r="F30">
            <v>8333.33</v>
          </cell>
          <cell r="G30">
            <v>11.25</v>
          </cell>
          <cell r="H30">
            <v>0</v>
          </cell>
          <cell r="I30">
            <v>0</v>
          </cell>
          <cell r="J30">
            <v>-62.5</v>
          </cell>
          <cell r="K30">
            <v>0</v>
          </cell>
          <cell r="L30">
            <v>12.09</v>
          </cell>
          <cell r="M30">
            <v>-12.09</v>
          </cell>
          <cell r="N30">
            <v>-1.65</v>
          </cell>
          <cell r="O30">
            <v>0</v>
          </cell>
          <cell r="P30">
            <v>0</v>
          </cell>
          <cell r="Q30">
            <v>11.25</v>
          </cell>
          <cell r="R30">
            <v>0</v>
          </cell>
          <cell r="S30">
            <v>0</v>
          </cell>
          <cell r="T30">
            <v>0</v>
          </cell>
          <cell r="U30">
            <v>0</v>
          </cell>
          <cell r="V30">
            <v>114.58</v>
          </cell>
          <cell r="W30">
            <v>0</v>
          </cell>
          <cell r="X30">
            <v>0</v>
          </cell>
          <cell r="Y30">
            <v>0</v>
          </cell>
          <cell r="Z30">
            <v>0</v>
          </cell>
          <cell r="AA30">
            <v>1.65</v>
          </cell>
          <cell r="AB30">
            <v>0</v>
          </cell>
          <cell r="AC30">
            <v>0</v>
          </cell>
          <cell r="AD30">
            <v>333.78</v>
          </cell>
          <cell r="AE30">
            <v>0</v>
          </cell>
          <cell r="AF30">
            <v>0</v>
          </cell>
          <cell r="AG30">
            <v>6698</v>
          </cell>
          <cell r="AH30">
            <v>0</v>
          </cell>
          <cell r="AI30">
            <v>0</v>
          </cell>
          <cell r="AJ30">
            <v>7882.48</v>
          </cell>
          <cell r="AK30">
            <v>1116.5899999999999</v>
          </cell>
          <cell r="AL30">
            <v>8216.26</v>
          </cell>
          <cell r="AM30">
            <v>119.14</v>
          </cell>
          <cell r="AN30" t="str">
            <v>TX</v>
          </cell>
          <cell r="AO30" t="str">
            <v>53-TX</v>
          </cell>
          <cell r="AP30">
            <v>8216.26</v>
          </cell>
          <cell r="AQ30">
            <v>119.14</v>
          </cell>
          <cell r="AR30">
            <v>0</v>
          </cell>
          <cell r="AS30">
            <v>0</v>
          </cell>
          <cell r="AT30">
            <v>0</v>
          </cell>
          <cell r="AU30">
            <v>0</v>
          </cell>
          <cell r="AV30">
            <v>0</v>
          </cell>
          <cell r="AW30">
            <v>0</v>
          </cell>
          <cell r="AX30">
            <v>0</v>
          </cell>
          <cell r="AY30">
            <v>0</v>
          </cell>
          <cell r="BA30">
            <v>0</v>
          </cell>
          <cell r="BB30">
            <v>0</v>
          </cell>
          <cell r="BC30">
            <v>0</v>
          </cell>
          <cell r="BD30">
            <v>0</v>
          </cell>
          <cell r="BE30">
            <v>0</v>
          </cell>
          <cell r="BF30">
            <v>0</v>
          </cell>
          <cell r="BG30">
            <v>0</v>
          </cell>
          <cell r="BH30">
            <v>0</v>
          </cell>
          <cell r="BI30">
            <v>0</v>
          </cell>
          <cell r="BJ30">
            <v>0</v>
          </cell>
          <cell r="BK30">
            <v>333.72</v>
          </cell>
        </row>
        <row r="31">
          <cell r="B31">
            <v>162</v>
          </cell>
          <cell r="C31" t="str">
            <v>LANE</v>
          </cell>
          <cell r="D31" t="str">
            <v>JACKSON PATRICK</v>
          </cell>
          <cell r="E31">
            <v>43982</v>
          </cell>
          <cell r="F31">
            <v>7562.5</v>
          </cell>
          <cell r="G31">
            <v>3.96</v>
          </cell>
          <cell r="H31">
            <v>0</v>
          </cell>
          <cell r="I31">
            <v>0</v>
          </cell>
          <cell r="J31">
            <v>-62.5</v>
          </cell>
          <cell r="K31">
            <v>0</v>
          </cell>
          <cell r="L31">
            <v>3.14</v>
          </cell>
          <cell r="M31">
            <v>-3.14</v>
          </cell>
          <cell r="N31">
            <v>0</v>
          </cell>
          <cell r="O31">
            <v>0</v>
          </cell>
          <cell r="P31">
            <v>0</v>
          </cell>
          <cell r="Q31">
            <v>3.96</v>
          </cell>
          <cell r="R31">
            <v>0</v>
          </cell>
          <cell r="S31">
            <v>0</v>
          </cell>
          <cell r="T31">
            <v>0</v>
          </cell>
          <cell r="U31">
            <v>0</v>
          </cell>
          <cell r="V31">
            <v>0</v>
          </cell>
          <cell r="W31">
            <v>0</v>
          </cell>
          <cell r="X31">
            <v>0</v>
          </cell>
          <cell r="Y31">
            <v>0</v>
          </cell>
          <cell r="Z31">
            <v>0</v>
          </cell>
          <cell r="AA31">
            <v>0</v>
          </cell>
          <cell r="AB31">
            <v>0</v>
          </cell>
          <cell r="AC31">
            <v>0</v>
          </cell>
          <cell r="AD31">
            <v>302.66000000000003</v>
          </cell>
          <cell r="AE31">
            <v>0</v>
          </cell>
          <cell r="AF31">
            <v>0</v>
          </cell>
          <cell r="AG31">
            <v>5368.71</v>
          </cell>
          <cell r="AH31">
            <v>0</v>
          </cell>
          <cell r="AI31">
            <v>0</v>
          </cell>
          <cell r="AJ31">
            <v>7260.66</v>
          </cell>
          <cell r="AK31">
            <v>1371.89</v>
          </cell>
          <cell r="AL31">
            <v>7563.32</v>
          </cell>
          <cell r="AM31">
            <v>109.67</v>
          </cell>
          <cell r="AN31" t="str">
            <v>TX</v>
          </cell>
          <cell r="AO31" t="str">
            <v>53-TX</v>
          </cell>
          <cell r="AP31">
            <v>7563.32</v>
          </cell>
          <cell r="AQ31">
            <v>109.67</v>
          </cell>
          <cell r="AR31">
            <v>0</v>
          </cell>
          <cell r="AS31">
            <v>0</v>
          </cell>
          <cell r="AT31">
            <v>7563.32</v>
          </cell>
          <cell r="AU31">
            <v>468.93</v>
          </cell>
          <cell r="AV31">
            <v>0</v>
          </cell>
          <cell r="AW31">
            <v>7563.32</v>
          </cell>
          <cell r="AX31">
            <v>468.93</v>
          </cell>
          <cell r="AY31">
            <v>0</v>
          </cell>
          <cell r="BA31">
            <v>0</v>
          </cell>
          <cell r="BB31">
            <v>0</v>
          </cell>
          <cell r="BC31">
            <v>0</v>
          </cell>
          <cell r="BD31">
            <v>0</v>
          </cell>
          <cell r="BE31">
            <v>0</v>
          </cell>
          <cell r="BF31">
            <v>0</v>
          </cell>
          <cell r="BG31">
            <v>0</v>
          </cell>
          <cell r="BH31">
            <v>0</v>
          </cell>
          <cell r="BI31">
            <v>0</v>
          </cell>
          <cell r="BJ31">
            <v>0</v>
          </cell>
          <cell r="BK31">
            <v>302.66000000000003</v>
          </cell>
        </row>
        <row r="32">
          <cell r="B32">
            <v>165</v>
          </cell>
          <cell r="C32" t="str">
            <v>LEEK</v>
          </cell>
          <cell r="D32" t="str">
            <v>CHARLES</v>
          </cell>
          <cell r="E32">
            <v>43982</v>
          </cell>
          <cell r="F32">
            <v>5154.9399999999996</v>
          </cell>
          <cell r="G32">
            <v>15.91</v>
          </cell>
          <cell r="H32">
            <v>0</v>
          </cell>
          <cell r="I32">
            <v>0</v>
          </cell>
          <cell r="J32">
            <v>0</v>
          </cell>
          <cell r="K32">
            <v>0</v>
          </cell>
          <cell r="L32">
            <v>12.09</v>
          </cell>
          <cell r="M32">
            <v>-12.09</v>
          </cell>
          <cell r="N32">
            <v>-1.65</v>
          </cell>
          <cell r="O32">
            <v>-21.92</v>
          </cell>
          <cell r="P32">
            <v>0</v>
          </cell>
          <cell r="Q32">
            <v>15.91</v>
          </cell>
          <cell r="R32">
            <v>0</v>
          </cell>
          <cell r="S32">
            <v>100</v>
          </cell>
          <cell r="T32">
            <v>0</v>
          </cell>
          <cell r="U32">
            <v>0</v>
          </cell>
          <cell r="V32">
            <v>0</v>
          </cell>
          <cell r="W32">
            <v>0</v>
          </cell>
          <cell r="X32">
            <v>0</v>
          </cell>
          <cell r="Y32">
            <v>0</v>
          </cell>
          <cell r="Z32">
            <v>0</v>
          </cell>
          <cell r="AA32">
            <v>1.65</v>
          </cell>
          <cell r="AB32">
            <v>21.92</v>
          </cell>
          <cell r="AC32">
            <v>0</v>
          </cell>
          <cell r="AD32">
            <v>206.83</v>
          </cell>
          <cell r="AE32">
            <v>0</v>
          </cell>
          <cell r="AF32">
            <v>0</v>
          </cell>
          <cell r="AG32">
            <v>3322.2</v>
          </cell>
          <cell r="AH32">
            <v>400</v>
          </cell>
          <cell r="AI32">
            <v>0</v>
          </cell>
          <cell r="AJ32">
            <v>4850.28</v>
          </cell>
          <cell r="AK32">
            <v>468.08</v>
          </cell>
          <cell r="AL32">
            <v>5057.1099999999997</v>
          </cell>
          <cell r="AM32">
            <v>73.33</v>
          </cell>
          <cell r="AN32" t="str">
            <v>IL</v>
          </cell>
          <cell r="AO32" t="str">
            <v>43-IL</v>
          </cell>
          <cell r="AP32">
            <v>5057.1099999999997</v>
          </cell>
          <cell r="AQ32">
            <v>73.33</v>
          </cell>
          <cell r="AR32">
            <v>0</v>
          </cell>
          <cell r="AS32">
            <v>0</v>
          </cell>
          <cell r="AT32">
            <v>5057.1099999999997</v>
          </cell>
          <cell r="AU32">
            <v>313.55</v>
          </cell>
          <cell r="AV32">
            <v>4850.28</v>
          </cell>
          <cell r="AW32">
            <v>5057.1099999999997</v>
          </cell>
          <cell r="AX32">
            <v>313.54000000000002</v>
          </cell>
          <cell r="AY32">
            <v>235.29</v>
          </cell>
          <cell r="BA32">
            <v>0</v>
          </cell>
          <cell r="BB32">
            <v>0</v>
          </cell>
          <cell r="BC32">
            <v>0</v>
          </cell>
          <cell r="BD32">
            <v>0</v>
          </cell>
          <cell r="BE32">
            <v>0</v>
          </cell>
          <cell r="BF32">
            <v>0</v>
          </cell>
          <cell r="BG32">
            <v>0</v>
          </cell>
          <cell r="BH32">
            <v>0</v>
          </cell>
          <cell r="BI32">
            <v>0</v>
          </cell>
          <cell r="BJ32">
            <v>0</v>
          </cell>
          <cell r="BK32">
            <v>206.83</v>
          </cell>
        </row>
        <row r="33">
          <cell r="B33">
            <v>161</v>
          </cell>
          <cell r="C33" t="str">
            <v>LIEBEL</v>
          </cell>
          <cell r="D33" t="str">
            <v>STEPHEN RAY</v>
          </cell>
          <cell r="E33">
            <v>43982</v>
          </cell>
          <cell r="F33">
            <v>6666.67</v>
          </cell>
          <cell r="G33">
            <v>36.630000000000003</v>
          </cell>
          <cell r="H33">
            <v>0</v>
          </cell>
          <cell r="I33">
            <v>0</v>
          </cell>
          <cell r="J33">
            <v>-62.5</v>
          </cell>
          <cell r="K33">
            <v>0</v>
          </cell>
          <cell r="L33">
            <v>6.38</v>
          </cell>
          <cell r="M33">
            <v>-6.38</v>
          </cell>
          <cell r="N33">
            <v>-1.02</v>
          </cell>
          <cell r="O33">
            <v>-53.3</v>
          </cell>
          <cell r="P33">
            <v>0</v>
          </cell>
          <cell r="Q33">
            <v>36.630000000000003</v>
          </cell>
          <cell r="R33">
            <v>146.68</v>
          </cell>
          <cell r="S33">
            <v>0</v>
          </cell>
          <cell r="T33">
            <v>0</v>
          </cell>
          <cell r="U33">
            <v>0</v>
          </cell>
          <cell r="V33">
            <v>0</v>
          </cell>
          <cell r="W33">
            <v>0</v>
          </cell>
          <cell r="X33">
            <v>0</v>
          </cell>
          <cell r="Y33">
            <v>0</v>
          </cell>
          <cell r="Z33">
            <v>0</v>
          </cell>
          <cell r="AA33">
            <v>1.02</v>
          </cell>
          <cell r="AB33">
            <v>53.3</v>
          </cell>
          <cell r="AC33">
            <v>0</v>
          </cell>
          <cell r="AD33">
            <v>268.13</v>
          </cell>
          <cell r="AE33">
            <v>0</v>
          </cell>
          <cell r="AF33">
            <v>0</v>
          </cell>
          <cell r="AG33">
            <v>4944.8500000000004</v>
          </cell>
          <cell r="AH33">
            <v>0</v>
          </cell>
          <cell r="AI33">
            <v>0</v>
          </cell>
          <cell r="AJ33">
            <v>6427.77</v>
          </cell>
          <cell r="AK33">
            <v>796.56</v>
          </cell>
          <cell r="AL33">
            <v>6695.9</v>
          </cell>
          <cell r="AM33">
            <v>97.1</v>
          </cell>
          <cell r="AN33" t="str">
            <v>TX</v>
          </cell>
          <cell r="AO33" t="str">
            <v>53-TX</v>
          </cell>
          <cell r="AP33">
            <v>6695.9</v>
          </cell>
          <cell r="AQ33">
            <v>97.09</v>
          </cell>
          <cell r="AR33">
            <v>0</v>
          </cell>
          <cell r="AS33">
            <v>0</v>
          </cell>
          <cell r="AT33">
            <v>6695.9</v>
          </cell>
          <cell r="AU33">
            <v>415.15</v>
          </cell>
          <cell r="AV33">
            <v>0</v>
          </cell>
          <cell r="AW33">
            <v>6695.9</v>
          </cell>
          <cell r="AX33">
            <v>415.15</v>
          </cell>
          <cell r="AY33">
            <v>0</v>
          </cell>
          <cell r="BA33">
            <v>0</v>
          </cell>
          <cell r="BB33">
            <v>0</v>
          </cell>
          <cell r="BC33">
            <v>0</v>
          </cell>
          <cell r="BD33">
            <v>0</v>
          </cell>
          <cell r="BE33">
            <v>0</v>
          </cell>
          <cell r="BF33">
            <v>0</v>
          </cell>
          <cell r="BG33">
            <v>0</v>
          </cell>
          <cell r="BH33">
            <v>0</v>
          </cell>
          <cell r="BI33">
            <v>0</v>
          </cell>
          <cell r="BJ33">
            <v>0</v>
          </cell>
          <cell r="BK33">
            <v>268.13</v>
          </cell>
        </row>
        <row r="34">
          <cell r="B34">
            <v>134</v>
          </cell>
          <cell r="C34" t="str">
            <v>LONER</v>
          </cell>
          <cell r="D34" t="str">
            <v>JOSEPH</v>
          </cell>
          <cell r="E34">
            <v>43982</v>
          </cell>
          <cell r="F34">
            <v>10666.67</v>
          </cell>
          <cell r="G34">
            <v>0</v>
          </cell>
          <cell r="H34">
            <v>0</v>
          </cell>
          <cell r="I34">
            <v>13.24</v>
          </cell>
          <cell r="J34">
            <v>-62.5</v>
          </cell>
          <cell r="K34">
            <v>31.8</v>
          </cell>
          <cell r="L34">
            <v>12.09</v>
          </cell>
          <cell r="M34">
            <v>-12.09</v>
          </cell>
          <cell r="N34">
            <v>-1.65</v>
          </cell>
          <cell r="O34">
            <v>-29.25</v>
          </cell>
          <cell r="P34">
            <v>0</v>
          </cell>
          <cell r="Q34">
            <v>0</v>
          </cell>
          <cell r="R34">
            <v>0</v>
          </cell>
          <cell r="S34">
            <v>0</v>
          </cell>
          <cell r="T34">
            <v>0</v>
          </cell>
          <cell r="U34">
            <v>0</v>
          </cell>
          <cell r="V34">
            <v>114.58</v>
          </cell>
          <cell r="W34">
            <v>94.93</v>
          </cell>
          <cell r="X34">
            <v>0</v>
          </cell>
          <cell r="Y34">
            <v>0</v>
          </cell>
          <cell r="Z34">
            <v>0</v>
          </cell>
          <cell r="AA34">
            <v>1.65</v>
          </cell>
          <cell r="AB34">
            <v>29.25</v>
          </cell>
          <cell r="AC34">
            <v>0</v>
          </cell>
          <cell r="AD34">
            <v>533.33000000000004</v>
          </cell>
          <cell r="AE34">
            <v>0</v>
          </cell>
          <cell r="AF34">
            <v>0</v>
          </cell>
          <cell r="AG34">
            <v>8045.68</v>
          </cell>
          <cell r="AH34">
            <v>0</v>
          </cell>
          <cell r="AI34">
            <v>0</v>
          </cell>
          <cell r="AJ34">
            <v>9991.7800000000007</v>
          </cell>
          <cell r="AK34">
            <v>1699.68</v>
          </cell>
          <cell r="AL34">
            <v>10547.62</v>
          </cell>
          <cell r="AM34">
            <v>152.94</v>
          </cell>
          <cell r="AN34" t="str">
            <v>TX</v>
          </cell>
          <cell r="AO34" t="str">
            <v>53-TX</v>
          </cell>
          <cell r="AP34">
            <v>10547.62</v>
          </cell>
          <cell r="AQ34">
            <v>152.94</v>
          </cell>
          <cell r="AR34">
            <v>10547.62</v>
          </cell>
          <cell r="AS34">
            <v>94.93</v>
          </cell>
          <cell r="AT34">
            <v>0</v>
          </cell>
          <cell r="AU34">
            <v>0</v>
          </cell>
          <cell r="AV34">
            <v>0</v>
          </cell>
          <cell r="AW34">
            <v>0</v>
          </cell>
          <cell r="AX34">
            <v>0</v>
          </cell>
          <cell r="AY34">
            <v>0</v>
          </cell>
          <cell r="BA34">
            <v>0</v>
          </cell>
          <cell r="BB34">
            <v>0</v>
          </cell>
          <cell r="BC34">
            <v>0</v>
          </cell>
          <cell r="BD34">
            <v>0</v>
          </cell>
          <cell r="BE34">
            <v>0</v>
          </cell>
          <cell r="BF34">
            <v>0</v>
          </cell>
          <cell r="BG34">
            <v>0</v>
          </cell>
          <cell r="BH34">
            <v>0</v>
          </cell>
          <cell r="BI34">
            <v>0</v>
          </cell>
          <cell r="BJ34">
            <v>9.27</v>
          </cell>
          <cell r="BK34">
            <v>426.67</v>
          </cell>
        </row>
        <row r="35">
          <cell r="B35">
            <v>159</v>
          </cell>
          <cell r="C35" t="str">
            <v>LY</v>
          </cell>
          <cell r="D35" t="str">
            <v>ROMAIN</v>
          </cell>
          <cell r="E35">
            <v>43982</v>
          </cell>
          <cell r="F35">
            <v>6000</v>
          </cell>
          <cell r="G35">
            <v>4.2300000000000004</v>
          </cell>
          <cell r="H35">
            <v>0</v>
          </cell>
          <cell r="I35">
            <v>0</v>
          </cell>
          <cell r="J35">
            <v>-62.5</v>
          </cell>
          <cell r="K35">
            <v>19.079999999999998</v>
          </cell>
          <cell r="L35">
            <v>3.14</v>
          </cell>
          <cell r="M35">
            <v>-3.14</v>
          </cell>
          <cell r="N35">
            <v>-0.6</v>
          </cell>
          <cell r="O35">
            <v>-6.66</v>
          </cell>
          <cell r="P35">
            <v>0</v>
          </cell>
          <cell r="Q35">
            <v>4.2300000000000004</v>
          </cell>
          <cell r="R35">
            <v>73.34</v>
          </cell>
          <cell r="S35">
            <v>0</v>
          </cell>
          <cell r="T35">
            <v>5.86</v>
          </cell>
          <cell r="U35">
            <v>0</v>
          </cell>
          <cell r="V35">
            <v>0</v>
          </cell>
          <cell r="W35">
            <v>0</v>
          </cell>
          <cell r="X35">
            <v>0</v>
          </cell>
          <cell r="Y35">
            <v>0</v>
          </cell>
          <cell r="Z35">
            <v>0</v>
          </cell>
          <cell r="AA35">
            <v>0.6</v>
          </cell>
          <cell r="AB35">
            <v>6.66</v>
          </cell>
          <cell r="AC35">
            <v>0</v>
          </cell>
          <cell r="AD35">
            <v>0</v>
          </cell>
          <cell r="AE35">
            <v>504.13</v>
          </cell>
          <cell r="AF35">
            <v>197.27</v>
          </cell>
          <cell r="AG35">
            <v>2652.16</v>
          </cell>
          <cell r="AH35">
            <v>0</v>
          </cell>
          <cell r="AI35">
            <v>1030.18</v>
          </cell>
          <cell r="AJ35">
            <v>5994.63</v>
          </cell>
          <cell r="AK35">
            <v>1111.04</v>
          </cell>
          <cell r="AL35">
            <v>6000.49</v>
          </cell>
          <cell r="AM35">
            <v>87.01</v>
          </cell>
          <cell r="AN35" t="str">
            <v>TX</v>
          </cell>
          <cell r="AO35" t="str">
            <v>53-TX</v>
          </cell>
          <cell r="AP35">
            <v>6000.49</v>
          </cell>
          <cell r="AQ35">
            <v>87.01</v>
          </cell>
          <cell r="AR35">
            <v>0</v>
          </cell>
          <cell r="AS35">
            <v>0</v>
          </cell>
          <cell r="AT35">
            <v>6000.49</v>
          </cell>
          <cell r="AU35">
            <v>372.03</v>
          </cell>
          <cell r="AV35">
            <v>0</v>
          </cell>
          <cell r="AW35">
            <v>6000.49</v>
          </cell>
          <cell r="AX35">
            <v>372.03</v>
          </cell>
          <cell r="AY35">
            <v>0</v>
          </cell>
          <cell r="BA35">
            <v>0</v>
          </cell>
          <cell r="BB35">
            <v>0</v>
          </cell>
          <cell r="BC35">
            <v>0</v>
          </cell>
          <cell r="BD35">
            <v>0</v>
          </cell>
          <cell r="BE35">
            <v>0</v>
          </cell>
          <cell r="BF35">
            <v>0</v>
          </cell>
          <cell r="BG35">
            <v>0</v>
          </cell>
          <cell r="BH35">
            <v>0</v>
          </cell>
          <cell r="BI35">
            <v>0</v>
          </cell>
          <cell r="BJ35">
            <v>0</v>
          </cell>
          <cell r="BK35">
            <v>0</v>
          </cell>
        </row>
        <row r="36">
          <cell r="B36">
            <v>106</v>
          </cell>
          <cell r="C36" t="str">
            <v>MANDIC</v>
          </cell>
          <cell r="D36" t="str">
            <v>SINISA</v>
          </cell>
          <cell r="E36">
            <v>43982</v>
          </cell>
          <cell r="F36">
            <v>7554.17</v>
          </cell>
          <cell r="G36">
            <v>9.9</v>
          </cell>
          <cell r="H36">
            <v>0</v>
          </cell>
          <cell r="I36">
            <v>12.72</v>
          </cell>
          <cell r="J36">
            <v>-62.5</v>
          </cell>
          <cell r="K36">
            <v>0</v>
          </cell>
          <cell r="L36">
            <v>6.38</v>
          </cell>
          <cell r="M36">
            <v>-6.38</v>
          </cell>
          <cell r="N36">
            <v>-1.02</v>
          </cell>
          <cell r="O36">
            <v>0</v>
          </cell>
          <cell r="P36">
            <v>50</v>
          </cell>
          <cell r="Q36">
            <v>9.9</v>
          </cell>
          <cell r="R36">
            <v>0</v>
          </cell>
          <cell r="S36">
            <v>0</v>
          </cell>
          <cell r="T36">
            <v>0</v>
          </cell>
          <cell r="U36">
            <v>0</v>
          </cell>
          <cell r="V36">
            <v>0</v>
          </cell>
          <cell r="W36">
            <v>0</v>
          </cell>
          <cell r="X36">
            <v>0</v>
          </cell>
          <cell r="Y36">
            <v>0</v>
          </cell>
          <cell r="Z36">
            <v>0</v>
          </cell>
          <cell r="AA36">
            <v>1.02</v>
          </cell>
          <cell r="AB36">
            <v>0</v>
          </cell>
          <cell r="AC36">
            <v>0</v>
          </cell>
          <cell r="AD36">
            <v>0</v>
          </cell>
          <cell r="AE36">
            <v>0</v>
          </cell>
          <cell r="AF36">
            <v>5387.78</v>
          </cell>
          <cell r="AG36">
            <v>474.57</v>
          </cell>
          <cell r="AH36">
            <v>0</v>
          </cell>
          <cell r="AI36">
            <v>0</v>
          </cell>
          <cell r="AJ36">
            <v>7493.95</v>
          </cell>
          <cell r="AK36">
            <v>1109.94</v>
          </cell>
          <cell r="AL36">
            <v>7506.67</v>
          </cell>
          <cell r="AM36">
            <v>108.85</v>
          </cell>
          <cell r="AN36" t="str">
            <v>TX</v>
          </cell>
          <cell r="AO36" t="str">
            <v>53-TX</v>
          </cell>
          <cell r="AP36">
            <v>7506.67</v>
          </cell>
          <cell r="AQ36">
            <v>108.85</v>
          </cell>
          <cell r="AR36">
            <v>0</v>
          </cell>
          <cell r="AS36">
            <v>0</v>
          </cell>
          <cell r="AT36">
            <v>7506.67</v>
          </cell>
          <cell r="AU36">
            <v>465.41</v>
          </cell>
          <cell r="AV36">
            <v>0</v>
          </cell>
          <cell r="AW36">
            <v>7506.67</v>
          </cell>
          <cell r="AX36">
            <v>465.41</v>
          </cell>
          <cell r="AY36">
            <v>0</v>
          </cell>
          <cell r="BA36">
            <v>0</v>
          </cell>
          <cell r="BB36">
            <v>0</v>
          </cell>
          <cell r="BC36">
            <v>0</v>
          </cell>
          <cell r="BD36">
            <v>0</v>
          </cell>
          <cell r="BE36">
            <v>0</v>
          </cell>
          <cell r="BF36">
            <v>0</v>
          </cell>
          <cell r="BG36">
            <v>0</v>
          </cell>
          <cell r="BH36">
            <v>0</v>
          </cell>
          <cell r="BI36">
            <v>0</v>
          </cell>
          <cell r="BJ36">
            <v>0</v>
          </cell>
          <cell r="BK36">
            <v>0</v>
          </cell>
        </row>
        <row r="37">
          <cell r="B37">
            <v>128</v>
          </cell>
          <cell r="C37" t="str">
            <v>MARTIN</v>
          </cell>
          <cell r="D37" t="str">
            <v>KEVIN</v>
          </cell>
          <cell r="E37">
            <v>43982</v>
          </cell>
          <cell r="F37">
            <v>6268.63</v>
          </cell>
          <cell r="G37">
            <v>21.72</v>
          </cell>
          <cell r="H37">
            <v>0</v>
          </cell>
          <cell r="I37">
            <v>0</v>
          </cell>
          <cell r="J37">
            <v>-62.5</v>
          </cell>
          <cell r="K37">
            <v>0</v>
          </cell>
          <cell r="L37">
            <v>0</v>
          </cell>
          <cell r="M37">
            <v>0</v>
          </cell>
          <cell r="N37">
            <v>0</v>
          </cell>
          <cell r="O37">
            <v>0</v>
          </cell>
          <cell r="P37">
            <v>0</v>
          </cell>
          <cell r="Q37">
            <v>21.72</v>
          </cell>
          <cell r="R37">
            <v>0</v>
          </cell>
          <cell r="S37">
            <v>0</v>
          </cell>
          <cell r="T37">
            <v>0</v>
          </cell>
          <cell r="U37">
            <v>0</v>
          </cell>
          <cell r="V37">
            <v>0</v>
          </cell>
          <cell r="W37">
            <v>0</v>
          </cell>
          <cell r="X37">
            <v>314.52</v>
          </cell>
          <cell r="Y37">
            <v>0</v>
          </cell>
          <cell r="Z37">
            <v>0</v>
          </cell>
          <cell r="AA37">
            <v>0</v>
          </cell>
          <cell r="AB37">
            <v>0</v>
          </cell>
          <cell r="AC37">
            <v>0</v>
          </cell>
          <cell r="AD37">
            <v>0</v>
          </cell>
          <cell r="AE37">
            <v>0</v>
          </cell>
          <cell r="AF37">
            <v>0</v>
          </cell>
          <cell r="AG37">
            <v>4611.41</v>
          </cell>
          <cell r="AH37">
            <v>0</v>
          </cell>
          <cell r="AI37">
            <v>0</v>
          </cell>
          <cell r="AJ37">
            <v>6290.35</v>
          </cell>
          <cell r="AK37">
            <v>923.98</v>
          </cell>
          <cell r="AL37">
            <v>6290.35</v>
          </cell>
          <cell r="AM37">
            <v>91.21</v>
          </cell>
          <cell r="AN37" t="str">
            <v>TX</v>
          </cell>
          <cell r="AO37" t="str">
            <v>53-TX</v>
          </cell>
          <cell r="AP37">
            <v>6290.35</v>
          </cell>
          <cell r="AQ37">
            <v>91.21</v>
          </cell>
          <cell r="AR37">
            <v>0</v>
          </cell>
          <cell r="AS37">
            <v>0</v>
          </cell>
          <cell r="AT37">
            <v>6290.35</v>
          </cell>
          <cell r="AU37">
            <v>390.01</v>
          </cell>
          <cell r="AV37">
            <v>0</v>
          </cell>
          <cell r="AW37">
            <v>6290.35</v>
          </cell>
          <cell r="AX37">
            <v>390</v>
          </cell>
          <cell r="AY37">
            <v>0</v>
          </cell>
          <cell r="BA37">
            <v>0</v>
          </cell>
          <cell r="BB37">
            <v>0</v>
          </cell>
          <cell r="BC37">
            <v>0</v>
          </cell>
          <cell r="BD37">
            <v>0</v>
          </cell>
          <cell r="BE37">
            <v>0</v>
          </cell>
          <cell r="BF37">
            <v>0</v>
          </cell>
          <cell r="BG37">
            <v>0</v>
          </cell>
          <cell r="BH37">
            <v>0</v>
          </cell>
          <cell r="BI37">
            <v>0</v>
          </cell>
          <cell r="BJ37">
            <v>0</v>
          </cell>
          <cell r="BK37">
            <v>251.61</v>
          </cell>
        </row>
        <row r="38">
          <cell r="B38">
            <v>169</v>
          </cell>
          <cell r="C38" t="str">
            <v>MCCLELLAN</v>
          </cell>
          <cell r="D38" t="str">
            <v>JORDAN</v>
          </cell>
          <cell r="E38">
            <v>43982</v>
          </cell>
          <cell r="F38">
            <v>4631.37</v>
          </cell>
          <cell r="G38">
            <v>2.79</v>
          </cell>
          <cell r="H38">
            <v>0</v>
          </cell>
          <cell r="I38">
            <v>0</v>
          </cell>
          <cell r="J38">
            <v>0</v>
          </cell>
          <cell r="K38">
            <v>0</v>
          </cell>
          <cell r="L38">
            <v>12.09</v>
          </cell>
          <cell r="M38">
            <v>-12.09</v>
          </cell>
          <cell r="N38">
            <v>-1.65</v>
          </cell>
          <cell r="O38">
            <v>0</v>
          </cell>
          <cell r="P38">
            <v>0</v>
          </cell>
          <cell r="Q38">
            <v>2.79</v>
          </cell>
          <cell r="R38">
            <v>0</v>
          </cell>
          <cell r="S38">
            <v>100</v>
          </cell>
          <cell r="T38">
            <v>0</v>
          </cell>
          <cell r="U38">
            <v>0</v>
          </cell>
          <cell r="V38">
            <v>0</v>
          </cell>
          <cell r="W38">
            <v>0</v>
          </cell>
          <cell r="X38">
            <v>0</v>
          </cell>
          <cell r="Y38">
            <v>0</v>
          </cell>
          <cell r="Z38">
            <v>0</v>
          </cell>
          <cell r="AA38">
            <v>1.65</v>
          </cell>
          <cell r="AB38">
            <v>0</v>
          </cell>
          <cell r="AC38">
            <v>0</v>
          </cell>
          <cell r="AD38">
            <v>185.37</v>
          </cell>
          <cell r="AE38">
            <v>0</v>
          </cell>
          <cell r="AF38">
            <v>0</v>
          </cell>
          <cell r="AG38">
            <v>3577.95</v>
          </cell>
          <cell r="AH38">
            <v>0</v>
          </cell>
          <cell r="AI38">
            <v>0</v>
          </cell>
          <cell r="AJ38">
            <v>4335.05</v>
          </cell>
          <cell r="AK38">
            <v>213.09</v>
          </cell>
          <cell r="AL38">
            <v>4520.42</v>
          </cell>
          <cell r="AM38">
            <v>65.55</v>
          </cell>
          <cell r="AN38" t="str">
            <v>IL</v>
          </cell>
          <cell r="AO38" t="str">
            <v>43-IL</v>
          </cell>
          <cell r="AP38">
            <v>4520.42</v>
          </cell>
          <cell r="AQ38">
            <v>65.55</v>
          </cell>
          <cell r="AR38">
            <v>0</v>
          </cell>
          <cell r="AS38">
            <v>0</v>
          </cell>
          <cell r="AT38">
            <v>4520.42</v>
          </cell>
          <cell r="AU38">
            <v>280.27</v>
          </cell>
          <cell r="AV38">
            <v>4335.05</v>
          </cell>
          <cell r="AW38">
            <v>4520.42</v>
          </cell>
          <cell r="AX38">
            <v>280.27</v>
          </cell>
          <cell r="AY38">
            <v>195.4</v>
          </cell>
          <cell r="BA38">
            <v>0</v>
          </cell>
          <cell r="BB38">
            <v>0</v>
          </cell>
          <cell r="BC38">
            <v>0</v>
          </cell>
          <cell r="BD38">
            <v>0</v>
          </cell>
          <cell r="BE38">
            <v>0</v>
          </cell>
          <cell r="BF38">
            <v>0</v>
          </cell>
          <cell r="BG38">
            <v>0</v>
          </cell>
          <cell r="BH38">
            <v>0</v>
          </cell>
          <cell r="BI38">
            <v>0</v>
          </cell>
          <cell r="BJ38">
            <v>0</v>
          </cell>
          <cell r="BK38">
            <v>185.37</v>
          </cell>
        </row>
        <row r="39">
          <cell r="B39">
            <v>173</v>
          </cell>
          <cell r="C39" t="str">
            <v>MEHTA</v>
          </cell>
          <cell r="D39" t="str">
            <v>MOHANBIR SINGH</v>
          </cell>
          <cell r="E39">
            <v>43982</v>
          </cell>
          <cell r="F39">
            <v>6666.67</v>
          </cell>
          <cell r="G39">
            <v>36.630000000000003</v>
          </cell>
          <cell r="H39">
            <v>0</v>
          </cell>
          <cell r="I39">
            <v>0</v>
          </cell>
          <cell r="J39">
            <v>-62.5</v>
          </cell>
          <cell r="K39">
            <v>0</v>
          </cell>
          <cell r="L39">
            <v>6.38</v>
          </cell>
          <cell r="M39">
            <v>-6.38</v>
          </cell>
          <cell r="N39">
            <v>-1.02</v>
          </cell>
          <cell r="O39">
            <v>0</v>
          </cell>
          <cell r="P39">
            <v>0</v>
          </cell>
          <cell r="Q39">
            <v>36.630000000000003</v>
          </cell>
          <cell r="R39">
            <v>0</v>
          </cell>
          <cell r="S39">
            <v>125</v>
          </cell>
          <cell r="T39">
            <v>0</v>
          </cell>
          <cell r="U39">
            <v>0</v>
          </cell>
          <cell r="V39">
            <v>0</v>
          </cell>
          <cell r="W39">
            <v>0</v>
          </cell>
          <cell r="X39">
            <v>0</v>
          </cell>
          <cell r="Y39">
            <v>0</v>
          </cell>
          <cell r="Z39">
            <v>0</v>
          </cell>
          <cell r="AA39">
            <v>1.02</v>
          </cell>
          <cell r="AB39">
            <v>0</v>
          </cell>
          <cell r="AC39">
            <v>0</v>
          </cell>
          <cell r="AD39">
            <v>0</v>
          </cell>
          <cell r="AE39">
            <v>0</v>
          </cell>
          <cell r="AF39">
            <v>0</v>
          </cell>
          <cell r="AG39">
            <v>5226.6499999999996</v>
          </cell>
          <cell r="AH39">
            <v>0</v>
          </cell>
          <cell r="AI39">
            <v>0</v>
          </cell>
          <cell r="AJ39">
            <v>6570.9</v>
          </cell>
          <cell r="AK39">
            <v>867.45</v>
          </cell>
          <cell r="AL39">
            <v>6570.9</v>
          </cell>
          <cell r="AM39">
            <v>95.28</v>
          </cell>
          <cell r="AN39" t="str">
            <v>TX</v>
          </cell>
          <cell r="AO39" t="str">
            <v>53-TX</v>
          </cell>
          <cell r="AP39">
            <v>6570.9</v>
          </cell>
          <cell r="AQ39">
            <v>95.28</v>
          </cell>
          <cell r="AR39">
            <v>0</v>
          </cell>
          <cell r="AS39">
            <v>0</v>
          </cell>
          <cell r="AT39">
            <v>6570.9</v>
          </cell>
          <cell r="AU39">
            <v>407.39</v>
          </cell>
          <cell r="AV39">
            <v>0</v>
          </cell>
          <cell r="AW39">
            <v>6570.9</v>
          </cell>
          <cell r="AX39">
            <v>407.4</v>
          </cell>
          <cell r="AY39">
            <v>0</v>
          </cell>
          <cell r="BA39">
            <v>0</v>
          </cell>
          <cell r="BB39">
            <v>0</v>
          </cell>
          <cell r="BC39">
            <v>0</v>
          </cell>
          <cell r="BD39">
            <v>0</v>
          </cell>
          <cell r="BE39">
            <v>0</v>
          </cell>
          <cell r="BF39">
            <v>0</v>
          </cell>
          <cell r="BG39">
            <v>0</v>
          </cell>
          <cell r="BH39">
            <v>0</v>
          </cell>
          <cell r="BI39">
            <v>0</v>
          </cell>
          <cell r="BJ39">
            <v>0</v>
          </cell>
          <cell r="BK39">
            <v>0</v>
          </cell>
        </row>
        <row r="40">
          <cell r="B40">
            <v>143</v>
          </cell>
          <cell r="C40" t="str">
            <v>MORGAN</v>
          </cell>
          <cell r="D40" t="str">
            <v>KRISTYN</v>
          </cell>
          <cell r="E40">
            <v>43982</v>
          </cell>
          <cell r="F40">
            <v>3385.42</v>
          </cell>
          <cell r="G40">
            <v>2.4</v>
          </cell>
          <cell r="H40">
            <v>0</v>
          </cell>
          <cell r="I40">
            <v>13.98</v>
          </cell>
          <cell r="J40">
            <v>-62.5</v>
          </cell>
          <cell r="K40">
            <v>0</v>
          </cell>
          <cell r="L40">
            <v>6.38</v>
          </cell>
          <cell r="M40">
            <v>-6.38</v>
          </cell>
          <cell r="N40">
            <v>-1.02</v>
          </cell>
          <cell r="O40">
            <v>-24.44</v>
          </cell>
          <cell r="P40">
            <v>0</v>
          </cell>
          <cell r="Q40">
            <v>2.4</v>
          </cell>
          <cell r="R40">
            <v>0</v>
          </cell>
          <cell r="S40">
            <v>0</v>
          </cell>
          <cell r="T40">
            <v>18.739999999999998</v>
          </cell>
          <cell r="U40">
            <v>0</v>
          </cell>
          <cell r="V40">
            <v>114.58</v>
          </cell>
          <cell r="W40">
            <v>0</v>
          </cell>
          <cell r="X40">
            <v>0</v>
          </cell>
          <cell r="Y40">
            <v>0</v>
          </cell>
          <cell r="Z40">
            <v>0</v>
          </cell>
          <cell r="AA40">
            <v>1.02</v>
          </cell>
          <cell r="AB40">
            <v>24.44</v>
          </cell>
          <cell r="AC40">
            <v>0</v>
          </cell>
          <cell r="AD40">
            <v>169.39</v>
          </cell>
          <cell r="AE40">
            <v>0</v>
          </cell>
          <cell r="AF40">
            <v>0</v>
          </cell>
          <cell r="AG40">
            <v>2557.86</v>
          </cell>
          <cell r="AH40">
            <v>0</v>
          </cell>
          <cell r="AI40">
            <v>0</v>
          </cell>
          <cell r="AJ40">
            <v>3063.73</v>
          </cell>
          <cell r="AK40">
            <v>291.69</v>
          </cell>
          <cell r="AL40">
            <v>3265.84</v>
          </cell>
          <cell r="AM40">
            <v>47.36</v>
          </cell>
          <cell r="AN40" t="str">
            <v>TX</v>
          </cell>
          <cell r="AO40" t="str">
            <v>53-TX</v>
          </cell>
          <cell r="AP40">
            <v>3265.84</v>
          </cell>
          <cell r="AQ40">
            <v>47.35</v>
          </cell>
          <cell r="AR40">
            <v>0</v>
          </cell>
          <cell r="AS40">
            <v>0</v>
          </cell>
          <cell r="AT40">
            <v>3265.84</v>
          </cell>
          <cell r="AU40">
            <v>202.48</v>
          </cell>
          <cell r="AV40">
            <v>0</v>
          </cell>
          <cell r="AW40">
            <v>3265.84</v>
          </cell>
          <cell r="AX40">
            <v>202.48</v>
          </cell>
          <cell r="AY40">
            <v>0</v>
          </cell>
          <cell r="AZ40" t="str">
            <v>TX</v>
          </cell>
          <cell r="BA40">
            <v>0</v>
          </cell>
          <cell r="BB40">
            <v>0</v>
          </cell>
          <cell r="BC40">
            <v>0</v>
          </cell>
          <cell r="BD40">
            <v>0</v>
          </cell>
          <cell r="BE40">
            <v>0</v>
          </cell>
          <cell r="BF40">
            <v>0</v>
          </cell>
          <cell r="BG40">
            <v>0</v>
          </cell>
          <cell r="BH40">
            <v>0</v>
          </cell>
          <cell r="BI40">
            <v>0</v>
          </cell>
          <cell r="BJ40">
            <v>0</v>
          </cell>
          <cell r="BK40">
            <v>135.51</v>
          </cell>
        </row>
        <row r="41">
          <cell r="B41">
            <v>121</v>
          </cell>
          <cell r="C41" t="str">
            <v>NESMITH</v>
          </cell>
          <cell r="D41" t="str">
            <v>SHAWN</v>
          </cell>
          <cell r="E41">
            <v>43982</v>
          </cell>
          <cell r="F41">
            <v>6937.5</v>
          </cell>
          <cell r="G41">
            <v>13.46</v>
          </cell>
          <cell r="H41">
            <v>0</v>
          </cell>
          <cell r="I41">
            <v>0</v>
          </cell>
          <cell r="J41">
            <v>-62.5</v>
          </cell>
          <cell r="K41">
            <v>0</v>
          </cell>
          <cell r="L41">
            <v>12.09</v>
          </cell>
          <cell r="M41">
            <v>-12.09</v>
          </cell>
          <cell r="N41">
            <v>-1.65</v>
          </cell>
          <cell r="O41">
            <v>0</v>
          </cell>
          <cell r="P41">
            <v>0</v>
          </cell>
          <cell r="Q41">
            <v>13.46</v>
          </cell>
          <cell r="R41">
            <v>0</v>
          </cell>
          <cell r="S41">
            <v>0</v>
          </cell>
          <cell r="T41">
            <v>0</v>
          </cell>
          <cell r="U41">
            <v>0</v>
          </cell>
          <cell r="V41">
            <v>0</v>
          </cell>
          <cell r="W41">
            <v>0</v>
          </cell>
          <cell r="X41">
            <v>0</v>
          </cell>
          <cell r="Y41">
            <v>0</v>
          </cell>
          <cell r="Z41">
            <v>0</v>
          </cell>
          <cell r="AA41">
            <v>1.65</v>
          </cell>
          <cell r="AB41">
            <v>0</v>
          </cell>
          <cell r="AC41">
            <v>0</v>
          </cell>
          <cell r="AD41">
            <v>0</v>
          </cell>
          <cell r="AE41">
            <v>0</v>
          </cell>
          <cell r="AF41">
            <v>0</v>
          </cell>
          <cell r="AG41">
            <v>5980.48</v>
          </cell>
          <cell r="AH41">
            <v>0</v>
          </cell>
          <cell r="AI41">
            <v>0</v>
          </cell>
          <cell r="AJ41">
            <v>6937.22</v>
          </cell>
          <cell r="AK41">
            <v>475.08</v>
          </cell>
          <cell r="AL41">
            <v>6937.22</v>
          </cell>
          <cell r="AM41">
            <v>100.59</v>
          </cell>
          <cell r="AN41" t="str">
            <v>TX</v>
          </cell>
          <cell r="AO41" t="str">
            <v>53-TX</v>
          </cell>
          <cell r="AP41">
            <v>6937.22</v>
          </cell>
          <cell r="AQ41">
            <v>100.59</v>
          </cell>
          <cell r="AR41">
            <v>0</v>
          </cell>
          <cell r="AS41">
            <v>0</v>
          </cell>
          <cell r="AT41">
            <v>6937.22</v>
          </cell>
          <cell r="AU41">
            <v>430.11</v>
          </cell>
          <cell r="AV41">
            <v>0</v>
          </cell>
          <cell r="AW41">
            <v>6937.22</v>
          </cell>
          <cell r="AX41">
            <v>430.11</v>
          </cell>
          <cell r="AY41">
            <v>0</v>
          </cell>
          <cell r="BA41">
            <v>0</v>
          </cell>
          <cell r="BB41">
            <v>0</v>
          </cell>
          <cell r="BC41">
            <v>0</v>
          </cell>
          <cell r="BD41">
            <v>0</v>
          </cell>
          <cell r="BE41">
            <v>0</v>
          </cell>
          <cell r="BF41">
            <v>0</v>
          </cell>
          <cell r="BG41">
            <v>0</v>
          </cell>
          <cell r="BH41">
            <v>0</v>
          </cell>
          <cell r="BI41">
            <v>0</v>
          </cell>
          <cell r="BJ41">
            <v>0</v>
          </cell>
          <cell r="BK41">
            <v>0</v>
          </cell>
        </row>
        <row r="42">
          <cell r="B42">
            <v>160</v>
          </cell>
          <cell r="C42" t="str">
            <v>PATTON</v>
          </cell>
          <cell r="D42" t="str">
            <v>KATHRYN</v>
          </cell>
          <cell r="E42">
            <v>43982</v>
          </cell>
          <cell r="F42">
            <v>10416.66</v>
          </cell>
          <cell r="G42">
            <v>33.32</v>
          </cell>
          <cell r="H42">
            <v>0</v>
          </cell>
          <cell r="I42">
            <v>0</v>
          </cell>
          <cell r="J42">
            <v>-62.5</v>
          </cell>
          <cell r="K42">
            <v>0</v>
          </cell>
          <cell r="L42">
            <v>3.14</v>
          </cell>
          <cell r="M42">
            <v>-3.14</v>
          </cell>
          <cell r="N42">
            <v>-0.6</v>
          </cell>
          <cell r="O42">
            <v>0</v>
          </cell>
          <cell r="P42">
            <v>0</v>
          </cell>
          <cell r="Q42">
            <v>33.32</v>
          </cell>
          <cell r="R42">
            <v>73.34</v>
          </cell>
          <cell r="S42">
            <v>0</v>
          </cell>
          <cell r="T42">
            <v>0</v>
          </cell>
          <cell r="U42">
            <v>0</v>
          </cell>
          <cell r="V42">
            <v>50</v>
          </cell>
          <cell r="W42">
            <v>93.95</v>
          </cell>
          <cell r="X42">
            <v>0</v>
          </cell>
          <cell r="Y42">
            <v>0</v>
          </cell>
          <cell r="Z42">
            <v>0</v>
          </cell>
          <cell r="AA42">
            <v>0.6</v>
          </cell>
          <cell r="AB42">
            <v>0</v>
          </cell>
          <cell r="AC42">
            <v>0</v>
          </cell>
          <cell r="AD42">
            <v>0</v>
          </cell>
          <cell r="AE42">
            <v>0</v>
          </cell>
          <cell r="AF42">
            <v>0</v>
          </cell>
          <cell r="AG42">
            <v>7248.68</v>
          </cell>
          <cell r="AH42">
            <v>0</v>
          </cell>
          <cell r="AI42">
            <v>0</v>
          </cell>
          <cell r="AJ42">
            <v>10396.24</v>
          </cell>
          <cell r="AK42">
            <v>2858.08</v>
          </cell>
          <cell r="AL42">
            <v>10439.24</v>
          </cell>
          <cell r="AM42">
            <v>151.37</v>
          </cell>
          <cell r="AN42" t="str">
            <v>TX</v>
          </cell>
          <cell r="AO42" t="str">
            <v>53-TX</v>
          </cell>
          <cell r="AP42">
            <v>10439.24</v>
          </cell>
          <cell r="AQ42">
            <v>151.37</v>
          </cell>
          <cell r="AR42">
            <v>10439.24</v>
          </cell>
          <cell r="AS42">
            <v>93.95</v>
          </cell>
          <cell r="AT42">
            <v>0</v>
          </cell>
          <cell r="AU42">
            <v>0</v>
          </cell>
          <cell r="AV42">
            <v>0</v>
          </cell>
          <cell r="AW42">
            <v>0</v>
          </cell>
          <cell r="AX42">
            <v>0</v>
          </cell>
          <cell r="AY42">
            <v>0</v>
          </cell>
          <cell r="BA42">
            <v>0</v>
          </cell>
          <cell r="BB42">
            <v>0</v>
          </cell>
          <cell r="BC42">
            <v>0</v>
          </cell>
          <cell r="BD42">
            <v>0</v>
          </cell>
          <cell r="BE42">
            <v>0</v>
          </cell>
          <cell r="BF42">
            <v>0</v>
          </cell>
          <cell r="BG42">
            <v>0</v>
          </cell>
          <cell r="BH42">
            <v>0</v>
          </cell>
          <cell r="BI42">
            <v>0</v>
          </cell>
          <cell r="BJ42">
            <v>43</v>
          </cell>
          <cell r="BK42">
            <v>0</v>
          </cell>
        </row>
        <row r="43">
          <cell r="B43">
            <v>164</v>
          </cell>
          <cell r="C43" t="str">
            <v>PAYNE</v>
          </cell>
          <cell r="D43" t="str">
            <v>ANDREW ROSS</v>
          </cell>
          <cell r="E43">
            <v>43982</v>
          </cell>
          <cell r="F43">
            <v>7708.34</v>
          </cell>
          <cell r="G43">
            <v>5.44</v>
          </cell>
          <cell r="H43">
            <v>0</v>
          </cell>
          <cell r="I43">
            <v>0</v>
          </cell>
          <cell r="J43">
            <v>-62.5</v>
          </cell>
          <cell r="K43">
            <v>0</v>
          </cell>
          <cell r="L43">
            <v>12.09</v>
          </cell>
          <cell r="M43">
            <v>-12.09</v>
          </cell>
          <cell r="N43">
            <v>-1.65</v>
          </cell>
          <cell r="O43">
            <v>-9.8800000000000008</v>
          </cell>
          <cell r="P43">
            <v>0</v>
          </cell>
          <cell r="Q43">
            <v>5.44</v>
          </cell>
          <cell r="R43">
            <v>0</v>
          </cell>
          <cell r="S43">
            <v>0</v>
          </cell>
          <cell r="T43">
            <v>0</v>
          </cell>
          <cell r="U43">
            <v>0</v>
          </cell>
          <cell r="V43">
            <v>0</v>
          </cell>
          <cell r="W43">
            <v>0</v>
          </cell>
          <cell r="X43">
            <v>0</v>
          </cell>
          <cell r="Y43">
            <v>0</v>
          </cell>
          <cell r="Z43">
            <v>0</v>
          </cell>
          <cell r="AA43">
            <v>1.65</v>
          </cell>
          <cell r="AB43">
            <v>9.8800000000000008</v>
          </cell>
          <cell r="AC43">
            <v>0</v>
          </cell>
          <cell r="AD43">
            <v>308.55</v>
          </cell>
          <cell r="AE43">
            <v>0</v>
          </cell>
          <cell r="AF43">
            <v>0</v>
          </cell>
          <cell r="AG43">
            <v>5968.3</v>
          </cell>
          <cell r="AH43">
            <v>0</v>
          </cell>
          <cell r="AI43">
            <v>0</v>
          </cell>
          <cell r="AJ43">
            <v>7391.49</v>
          </cell>
          <cell r="AK43">
            <v>881.32</v>
          </cell>
          <cell r="AL43">
            <v>7700.04</v>
          </cell>
          <cell r="AM43">
            <v>111.65</v>
          </cell>
          <cell r="AN43" t="str">
            <v>TX</v>
          </cell>
          <cell r="AO43" t="str">
            <v>53-TX</v>
          </cell>
          <cell r="AP43">
            <v>7700.04</v>
          </cell>
          <cell r="AQ43">
            <v>111.65</v>
          </cell>
          <cell r="AR43">
            <v>0</v>
          </cell>
          <cell r="AS43">
            <v>0</v>
          </cell>
          <cell r="AT43">
            <v>7700.04</v>
          </cell>
          <cell r="AU43">
            <v>477.4</v>
          </cell>
          <cell r="AV43">
            <v>0</v>
          </cell>
          <cell r="AW43">
            <v>7700.04</v>
          </cell>
          <cell r="AX43">
            <v>477.4</v>
          </cell>
          <cell r="AY43">
            <v>0</v>
          </cell>
          <cell r="BA43">
            <v>0</v>
          </cell>
          <cell r="BB43">
            <v>0</v>
          </cell>
          <cell r="BC43">
            <v>0</v>
          </cell>
          <cell r="BD43">
            <v>0</v>
          </cell>
          <cell r="BE43">
            <v>0</v>
          </cell>
          <cell r="BF43">
            <v>0</v>
          </cell>
          <cell r="BG43">
            <v>0</v>
          </cell>
          <cell r="BH43">
            <v>0</v>
          </cell>
          <cell r="BI43">
            <v>0</v>
          </cell>
          <cell r="BJ43">
            <v>0</v>
          </cell>
          <cell r="BK43">
            <v>308.55</v>
          </cell>
        </row>
        <row r="44">
          <cell r="B44">
            <v>127</v>
          </cell>
          <cell r="C44" t="str">
            <v>PETTY</v>
          </cell>
          <cell r="D44" t="str">
            <v>CASEY</v>
          </cell>
          <cell r="E44">
            <v>43982</v>
          </cell>
          <cell r="F44">
            <v>5531.25</v>
          </cell>
          <cell r="G44">
            <v>3.74</v>
          </cell>
          <cell r="H44">
            <v>0</v>
          </cell>
          <cell r="I44">
            <v>0</v>
          </cell>
          <cell r="J44">
            <v>-62.5</v>
          </cell>
          <cell r="K44">
            <v>0</v>
          </cell>
          <cell r="L44">
            <v>3.14</v>
          </cell>
          <cell r="M44">
            <v>-3.14</v>
          </cell>
          <cell r="N44">
            <v>-0.6</v>
          </cell>
          <cell r="O44">
            <v>0</v>
          </cell>
          <cell r="P44">
            <v>0</v>
          </cell>
          <cell r="Q44">
            <v>3.74</v>
          </cell>
          <cell r="R44">
            <v>73.34</v>
          </cell>
          <cell r="S44">
            <v>0</v>
          </cell>
          <cell r="T44">
            <v>0</v>
          </cell>
          <cell r="U44">
            <v>0</v>
          </cell>
          <cell r="V44">
            <v>62.5</v>
          </cell>
          <cell r="W44">
            <v>0</v>
          </cell>
          <cell r="X44">
            <v>0</v>
          </cell>
          <cell r="Y44">
            <v>0</v>
          </cell>
          <cell r="Z44">
            <v>0</v>
          </cell>
          <cell r="AA44">
            <v>0.6</v>
          </cell>
          <cell r="AB44">
            <v>0</v>
          </cell>
          <cell r="AC44">
            <v>0</v>
          </cell>
          <cell r="AD44">
            <v>830.25</v>
          </cell>
          <cell r="AE44">
            <v>0</v>
          </cell>
          <cell r="AF44">
            <v>0</v>
          </cell>
          <cell r="AG44">
            <v>3462.99</v>
          </cell>
          <cell r="AH44">
            <v>0</v>
          </cell>
          <cell r="AI44">
            <v>0</v>
          </cell>
          <cell r="AJ44">
            <v>4638.5</v>
          </cell>
          <cell r="AK44">
            <v>742.58</v>
          </cell>
          <cell r="AL44">
            <v>5468.75</v>
          </cell>
          <cell r="AM44">
            <v>79.290000000000006</v>
          </cell>
          <cell r="AN44" t="str">
            <v>TX</v>
          </cell>
          <cell r="AO44" t="str">
            <v>53-TX</v>
          </cell>
          <cell r="AP44">
            <v>5468.75</v>
          </cell>
          <cell r="AQ44">
            <v>79.3</v>
          </cell>
          <cell r="AR44">
            <v>0</v>
          </cell>
          <cell r="AS44">
            <v>0</v>
          </cell>
          <cell r="AT44">
            <v>5468.75</v>
          </cell>
          <cell r="AU44">
            <v>339.06</v>
          </cell>
          <cell r="AV44">
            <v>0</v>
          </cell>
          <cell r="AW44">
            <v>5468.75</v>
          </cell>
          <cell r="AX44">
            <v>339.06</v>
          </cell>
          <cell r="AY44">
            <v>0</v>
          </cell>
          <cell r="BA44">
            <v>0</v>
          </cell>
          <cell r="BB44">
            <v>0</v>
          </cell>
          <cell r="BC44">
            <v>0</v>
          </cell>
          <cell r="BD44">
            <v>0</v>
          </cell>
          <cell r="BE44">
            <v>0</v>
          </cell>
          <cell r="BF44">
            <v>0</v>
          </cell>
          <cell r="BG44">
            <v>0</v>
          </cell>
          <cell r="BH44">
            <v>0</v>
          </cell>
          <cell r="BI44">
            <v>0</v>
          </cell>
          <cell r="BJ44">
            <v>0</v>
          </cell>
          <cell r="BK44">
            <v>221.4</v>
          </cell>
        </row>
        <row r="45">
          <cell r="B45">
            <v>144</v>
          </cell>
          <cell r="C45" t="str">
            <v>RATSAMY</v>
          </cell>
          <cell r="D45" t="str">
            <v>JOSEPH</v>
          </cell>
          <cell r="E45">
            <v>43982</v>
          </cell>
          <cell r="F45">
            <v>3333.33</v>
          </cell>
          <cell r="G45">
            <v>1.35</v>
          </cell>
          <cell r="H45">
            <v>0</v>
          </cell>
          <cell r="I45">
            <v>0</v>
          </cell>
          <cell r="J45">
            <v>-62.5</v>
          </cell>
          <cell r="K45">
            <v>0</v>
          </cell>
          <cell r="L45">
            <v>8.09</v>
          </cell>
          <cell r="M45">
            <v>-8.09</v>
          </cell>
          <cell r="N45">
            <v>-1.04</v>
          </cell>
          <cell r="O45">
            <v>0</v>
          </cell>
          <cell r="P45">
            <v>0</v>
          </cell>
          <cell r="Q45">
            <v>1.35</v>
          </cell>
          <cell r="R45">
            <v>0</v>
          </cell>
          <cell r="S45">
            <v>0</v>
          </cell>
          <cell r="T45">
            <v>0</v>
          </cell>
          <cell r="U45">
            <v>0</v>
          </cell>
          <cell r="V45">
            <v>20.83</v>
          </cell>
          <cell r="W45">
            <v>0</v>
          </cell>
          <cell r="X45">
            <v>0</v>
          </cell>
          <cell r="Y45">
            <v>0</v>
          </cell>
          <cell r="Z45">
            <v>0</v>
          </cell>
          <cell r="AA45">
            <v>1.04</v>
          </cell>
          <cell r="AB45">
            <v>0</v>
          </cell>
          <cell r="AC45">
            <v>0</v>
          </cell>
          <cell r="AD45">
            <v>166.73</v>
          </cell>
          <cell r="AE45">
            <v>0</v>
          </cell>
          <cell r="AF45">
            <v>0</v>
          </cell>
          <cell r="AG45">
            <v>2466.21</v>
          </cell>
          <cell r="AH45">
            <v>0</v>
          </cell>
          <cell r="AI45">
            <v>0</v>
          </cell>
          <cell r="AJ45">
            <v>3137.99</v>
          </cell>
          <cell r="AK45">
            <v>480.12</v>
          </cell>
          <cell r="AL45">
            <v>3304.72</v>
          </cell>
          <cell r="AM45">
            <v>47.92</v>
          </cell>
          <cell r="AN45" t="str">
            <v>TX</v>
          </cell>
          <cell r="AO45" t="str">
            <v>53-TX</v>
          </cell>
          <cell r="AP45">
            <v>3304.72</v>
          </cell>
          <cell r="AQ45">
            <v>47.92</v>
          </cell>
          <cell r="AR45">
            <v>0</v>
          </cell>
          <cell r="AS45">
            <v>0</v>
          </cell>
          <cell r="AT45">
            <v>3304.72</v>
          </cell>
          <cell r="AU45">
            <v>204.89</v>
          </cell>
          <cell r="AV45">
            <v>0</v>
          </cell>
          <cell r="AW45">
            <v>3304.72</v>
          </cell>
          <cell r="AX45">
            <v>204.89</v>
          </cell>
          <cell r="AY45">
            <v>0</v>
          </cell>
          <cell r="AZ45" t="str">
            <v>TX</v>
          </cell>
          <cell r="BA45">
            <v>0</v>
          </cell>
          <cell r="BB45">
            <v>0</v>
          </cell>
          <cell r="BC45">
            <v>0</v>
          </cell>
          <cell r="BD45">
            <v>0</v>
          </cell>
          <cell r="BE45">
            <v>0</v>
          </cell>
          <cell r="BF45">
            <v>0</v>
          </cell>
          <cell r="BG45">
            <v>0</v>
          </cell>
          <cell r="BH45">
            <v>0</v>
          </cell>
          <cell r="BI45">
            <v>0</v>
          </cell>
          <cell r="BJ45">
            <v>0</v>
          </cell>
          <cell r="BK45">
            <v>133.38999999999999</v>
          </cell>
        </row>
        <row r="46">
          <cell r="B46">
            <v>124</v>
          </cell>
          <cell r="C46" t="str">
            <v>SCHWEIZER</v>
          </cell>
          <cell r="D46" t="str">
            <v>KRISTI</v>
          </cell>
          <cell r="E46">
            <v>43982</v>
          </cell>
          <cell r="F46">
            <v>3270.83</v>
          </cell>
          <cell r="G46">
            <v>12.48</v>
          </cell>
          <cell r="H46">
            <v>0</v>
          </cell>
          <cell r="I46">
            <v>21.38</v>
          </cell>
          <cell r="J46">
            <v>-62.5</v>
          </cell>
          <cell r="K46">
            <v>25</v>
          </cell>
          <cell r="L46">
            <v>12.09</v>
          </cell>
          <cell r="M46">
            <v>-12.09</v>
          </cell>
          <cell r="N46">
            <v>-1.65</v>
          </cell>
          <cell r="O46">
            <v>-170.98</v>
          </cell>
          <cell r="P46">
            <v>0</v>
          </cell>
          <cell r="Q46">
            <v>6.24</v>
          </cell>
          <cell r="R46">
            <v>0</v>
          </cell>
          <cell r="S46">
            <v>0</v>
          </cell>
          <cell r="T46">
            <v>15.92</v>
          </cell>
          <cell r="U46">
            <v>0</v>
          </cell>
          <cell r="V46">
            <v>114.58</v>
          </cell>
          <cell r="W46">
            <v>0</v>
          </cell>
          <cell r="X46">
            <v>0</v>
          </cell>
          <cell r="Y46">
            <v>0</v>
          </cell>
          <cell r="Z46">
            <v>0</v>
          </cell>
          <cell r="AA46">
            <v>1.65</v>
          </cell>
          <cell r="AB46">
            <v>170.98</v>
          </cell>
          <cell r="AC46">
            <v>0</v>
          </cell>
          <cell r="AD46">
            <v>131.33000000000001</v>
          </cell>
          <cell r="AE46">
            <v>0</v>
          </cell>
          <cell r="AF46">
            <v>0</v>
          </cell>
          <cell r="AG46">
            <v>2322.87</v>
          </cell>
          <cell r="AH46">
            <v>0</v>
          </cell>
          <cell r="AI46">
            <v>0</v>
          </cell>
          <cell r="AJ46">
            <v>2986.36</v>
          </cell>
          <cell r="AK46">
            <v>282.41000000000003</v>
          </cell>
          <cell r="AL46">
            <v>3154.99</v>
          </cell>
          <cell r="AM46">
            <v>45.75</v>
          </cell>
          <cell r="AN46" t="str">
            <v>TX</v>
          </cell>
          <cell r="AO46" t="str">
            <v>53-TX</v>
          </cell>
          <cell r="AP46">
            <v>3154.99</v>
          </cell>
          <cell r="AQ46">
            <v>45.75</v>
          </cell>
          <cell r="AR46">
            <v>0</v>
          </cell>
          <cell r="AS46">
            <v>0</v>
          </cell>
          <cell r="AT46">
            <v>3154.99</v>
          </cell>
          <cell r="AU46">
            <v>195.61</v>
          </cell>
          <cell r="AV46">
            <v>0</v>
          </cell>
          <cell r="AW46">
            <v>3154.99</v>
          </cell>
          <cell r="AX46">
            <v>195.61</v>
          </cell>
          <cell r="AY46">
            <v>0</v>
          </cell>
          <cell r="BA46">
            <v>0</v>
          </cell>
          <cell r="BB46">
            <v>0</v>
          </cell>
          <cell r="BC46">
            <v>0</v>
          </cell>
          <cell r="BD46">
            <v>0</v>
          </cell>
          <cell r="BE46">
            <v>0</v>
          </cell>
          <cell r="BF46">
            <v>0</v>
          </cell>
          <cell r="BG46">
            <v>0</v>
          </cell>
          <cell r="BH46">
            <v>0</v>
          </cell>
          <cell r="BI46">
            <v>0</v>
          </cell>
          <cell r="BJ46">
            <v>0</v>
          </cell>
          <cell r="BK46">
            <v>131.28</v>
          </cell>
        </row>
        <row r="47">
          <cell r="B47">
            <v>153</v>
          </cell>
          <cell r="C47" t="str">
            <v>SELF</v>
          </cell>
          <cell r="D47" t="str">
            <v>ROBERT</v>
          </cell>
          <cell r="E47">
            <v>43982</v>
          </cell>
          <cell r="F47">
            <v>3594.79</v>
          </cell>
          <cell r="G47">
            <v>12.21</v>
          </cell>
          <cell r="H47">
            <v>0</v>
          </cell>
          <cell r="I47">
            <v>0</v>
          </cell>
          <cell r="J47">
            <v>-62.5</v>
          </cell>
          <cell r="K47">
            <v>0</v>
          </cell>
          <cell r="L47">
            <v>6.38</v>
          </cell>
          <cell r="M47">
            <v>-6.38</v>
          </cell>
          <cell r="N47">
            <v>-1.02</v>
          </cell>
          <cell r="O47">
            <v>0</v>
          </cell>
          <cell r="P47">
            <v>0</v>
          </cell>
          <cell r="Q47">
            <v>12.21</v>
          </cell>
          <cell r="R47">
            <v>146.68</v>
          </cell>
          <cell r="S47">
            <v>0</v>
          </cell>
          <cell r="T47">
            <v>0</v>
          </cell>
          <cell r="U47">
            <v>0</v>
          </cell>
          <cell r="V47">
            <v>0</v>
          </cell>
          <cell r="W47">
            <v>0</v>
          </cell>
          <cell r="X47">
            <v>0</v>
          </cell>
          <cell r="Y47">
            <v>0</v>
          </cell>
          <cell r="Z47">
            <v>0</v>
          </cell>
          <cell r="AA47">
            <v>1.02</v>
          </cell>
          <cell r="AB47">
            <v>0</v>
          </cell>
          <cell r="AC47">
            <v>0</v>
          </cell>
          <cell r="AD47">
            <v>0</v>
          </cell>
          <cell r="AE47">
            <v>0</v>
          </cell>
          <cell r="AF47">
            <v>0</v>
          </cell>
          <cell r="AG47">
            <v>2936.33</v>
          </cell>
          <cell r="AH47">
            <v>0</v>
          </cell>
          <cell r="AI47">
            <v>0</v>
          </cell>
          <cell r="AJ47">
            <v>3599.6</v>
          </cell>
          <cell r="AK47">
            <v>291.5</v>
          </cell>
          <cell r="AL47">
            <v>3599.6</v>
          </cell>
          <cell r="AM47">
            <v>52.2</v>
          </cell>
          <cell r="AN47" t="str">
            <v>TX</v>
          </cell>
          <cell r="AO47" t="str">
            <v>53-TX</v>
          </cell>
          <cell r="AP47">
            <v>3599.6</v>
          </cell>
          <cell r="AQ47">
            <v>52.19</v>
          </cell>
          <cell r="AR47">
            <v>0</v>
          </cell>
          <cell r="AS47">
            <v>0</v>
          </cell>
          <cell r="AT47">
            <v>3599.6</v>
          </cell>
          <cell r="AU47">
            <v>223.18</v>
          </cell>
          <cell r="AV47">
            <v>0</v>
          </cell>
          <cell r="AW47">
            <v>3599.6</v>
          </cell>
          <cell r="AX47">
            <v>223.18</v>
          </cell>
          <cell r="AY47">
            <v>0</v>
          </cell>
          <cell r="BA47">
            <v>0</v>
          </cell>
          <cell r="BB47">
            <v>0</v>
          </cell>
          <cell r="BC47">
            <v>0</v>
          </cell>
          <cell r="BD47">
            <v>0</v>
          </cell>
          <cell r="BE47">
            <v>0</v>
          </cell>
          <cell r="BF47">
            <v>0</v>
          </cell>
          <cell r="BG47">
            <v>0</v>
          </cell>
          <cell r="BH47">
            <v>0</v>
          </cell>
          <cell r="BI47">
            <v>0</v>
          </cell>
          <cell r="BJ47">
            <v>0</v>
          </cell>
          <cell r="BK47">
            <v>0</v>
          </cell>
        </row>
        <row r="48">
          <cell r="B48">
            <v>149</v>
          </cell>
          <cell r="C48" t="str">
            <v>SIMPSON</v>
          </cell>
          <cell r="D48" t="str">
            <v>MALINDA RAE</v>
          </cell>
          <cell r="E48">
            <v>43982</v>
          </cell>
          <cell r="F48">
            <v>7583.33</v>
          </cell>
          <cell r="G48">
            <v>5.28</v>
          </cell>
          <cell r="H48">
            <v>0</v>
          </cell>
          <cell r="I48">
            <v>0</v>
          </cell>
          <cell r="J48">
            <v>-62.5</v>
          </cell>
          <cell r="K48">
            <v>0</v>
          </cell>
          <cell r="L48">
            <v>6.38</v>
          </cell>
          <cell r="M48">
            <v>-6.38</v>
          </cell>
          <cell r="N48">
            <v>-1.02</v>
          </cell>
          <cell r="O48">
            <v>0</v>
          </cell>
          <cell r="P48">
            <v>0</v>
          </cell>
          <cell r="Q48">
            <v>5.28</v>
          </cell>
          <cell r="R48">
            <v>0</v>
          </cell>
          <cell r="S48">
            <v>0</v>
          </cell>
          <cell r="T48">
            <v>0</v>
          </cell>
          <cell r="U48">
            <v>0</v>
          </cell>
          <cell r="V48">
            <v>100</v>
          </cell>
          <cell r="W48">
            <v>0</v>
          </cell>
          <cell r="X48">
            <v>0</v>
          </cell>
          <cell r="Y48">
            <v>0</v>
          </cell>
          <cell r="Z48">
            <v>0</v>
          </cell>
          <cell r="AA48">
            <v>1.02</v>
          </cell>
          <cell r="AB48">
            <v>0</v>
          </cell>
          <cell r="AC48">
            <v>0</v>
          </cell>
          <cell r="AD48">
            <v>1062.4100000000001</v>
          </cell>
          <cell r="AE48">
            <v>650</v>
          </cell>
          <cell r="AF48">
            <v>500</v>
          </cell>
          <cell r="AG48">
            <v>2997.87</v>
          </cell>
          <cell r="AH48">
            <v>0</v>
          </cell>
          <cell r="AI48">
            <v>0</v>
          </cell>
          <cell r="AJ48">
            <v>6418.8</v>
          </cell>
          <cell r="AK48">
            <v>1755.84</v>
          </cell>
          <cell r="AL48">
            <v>7481.21</v>
          </cell>
          <cell r="AM48">
            <v>108.48</v>
          </cell>
          <cell r="AN48" t="str">
            <v>TX</v>
          </cell>
          <cell r="AO48" t="str">
            <v>53-TX</v>
          </cell>
          <cell r="AP48">
            <v>7481.21</v>
          </cell>
          <cell r="AQ48">
            <v>108.48</v>
          </cell>
          <cell r="AR48">
            <v>0</v>
          </cell>
          <cell r="AS48">
            <v>0</v>
          </cell>
          <cell r="AT48">
            <v>7481.21</v>
          </cell>
          <cell r="AU48">
            <v>463.83</v>
          </cell>
          <cell r="AV48">
            <v>0</v>
          </cell>
          <cell r="AW48">
            <v>7481.21</v>
          </cell>
          <cell r="AX48">
            <v>463.84</v>
          </cell>
          <cell r="AY48">
            <v>0</v>
          </cell>
          <cell r="BA48">
            <v>0</v>
          </cell>
          <cell r="BB48">
            <v>0</v>
          </cell>
          <cell r="BC48">
            <v>0</v>
          </cell>
          <cell r="BD48">
            <v>0</v>
          </cell>
          <cell r="BE48">
            <v>0</v>
          </cell>
          <cell r="BF48">
            <v>0</v>
          </cell>
          <cell r="BG48">
            <v>0</v>
          </cell>
          <cell r="BH48">
            <v>0</v>
          </cell>
          <cell r="BI48">
            <v>0</v>
          </cell>
          <cell r="BJ48">
            <v>0</v>
          </cell>
          <cell r="BK48">
            <v>303.54000000000002</v>
          </cell>
        </row>
        <row r="49">
          <cell r="B49">
            <v>68</v>
          </cell>
          <cell r="C49" t="str">
            <v>USELDINGER</v>
          </cell>
          <cell r="D49" t="str">
            <v>JAMES EDWARD</v>
          </cell>
          <cell r="E49">
            <v>43982</v>
          </cell>
          <cell r="F49">
            <v>9073</v>
          </cell>
          <cell r="G49">
            <v>0</v>
          </cell>
          <cell r="H49">
            <v>0</v>
          </cell>
          <cell r="I49">
            <v>0</v>
          </cell>
          <cell r="J49">
            <v>-62.5</v>
          </cell>
          <cell r="K49">
            <v>0</v>
          </cell>
          <cell r="L49">
            <v>12.09</v>
          </cell>
          <cell r="M49">
            <v>-12.09</v>
          </cell>
          <cell r="N49">
            <v>-1.65</v>
          </cell>
          <cell r="O49">
            <v>0</v>
          </cell>
          <cell r="P49">
            <v>0</v>
          </cell>
          <cell r="Q49">
            <v>0</v>
          </cell>
          <cell r="R49">
            <v>0</v>
          </cell>
          <cell r="S49">
            <v>0</v>
          </cell>
          <cell r="T49">
            <v>0</v>
          </cell>
          <cell r="U49">
            <v>0</v>
          </cell>
          <cell r="V49">
            <v>0</v>
          </cell>
          <cell r="W49">
            <v>0</v>
          </cell>
          <cell r="X49">
            <v>0</v>
          </cell>
          <cell r="Y49">
            <v>0</v>
          </cell>
          <cell r="Z49">
            <v>0</v>
          </cell>
          <cell r="AA49">
            <v>1.65</v>
          </cell>
          <cell r="AB49">
            <v>0</v>
          </cell>
          <cell r="AC49">
            <v>0</v>
          </cell>
          <cell r="AD49">
            <v>272.19</v>
          </cell>
          <cell r="AE49">
            <v>0</v>
          </cell>
          <cell r="AF49">
            <v>0</v>
          </cell>
          <cell r="AG49">
            <v>7066.08</v>
          </cell>
          <cell r="AH49">
            <v>0</v>
          </cell>
          <cell r="AI49">
            <v>0</v>
          </cell>
          <cell r="AJ49">
            <v>8787.07</v>
          </cell>
          <cell r="AK49">
            <v>1238.56</v>
          </cell>
          <cell r="AL49">
            <v>9108.76</v>
          </cell>
          <cell r="AM49">
            <v>132.07</v>
          </cell>
          <cell r="AN49" t="str">
            <v>KS</v>
          </cell>
          <cell r="AO49" t="str">
            <v>44-KS</v>
          </cell>
          <cell r="AP49">
            <v>9108.76</v>
          </cell>
          <cell r="AQ49">
            <v>132.08000000000001</v>
          </cell>
          <cell r="AR49">
            <v>0</v>
          </cell>
          <cell r="AS49">
            <v>0</v>
          </cell>
          <cell r="AT49">
            <v>0</v>
          </cell>
          <cell r="AU49">
            <v>0</v>
          </cell>
          <cell r="AV49">
            <v>8787.07</v>
          </cell>
          <cell r="AW49">
            <v>0</v>
          </cell>
          <cell r="AX49">
            <v>0</v>
          </cell>
          <cell r="AY49">
            <v>412.86</v>
          </cell>
          <cell r="AZ49" t="str">
            <v>KS</v>
          </cell>
          <cell r="BA49">
            <v>0</v>
          </cell>
          <cell r="BB49">
            <v>0</v>
          </cell>
          <cell r="BC49">
            <v>0</v>
          </cell>
          <cell r="BD49">
            <v>0</v>
          </cell>
          <cell r="BE49">
            <v>0</v>
          </cell>
          <cell r="BF49">
            <v>0</v>
          </cell>
          <cell r="BG49">
            <v>0</v>
          </cell>
          <cell r="BH49">
            <v>0</v>
          </cell>
          <cell r="BI49">
            <v>0</v>
          </cell>
          <cell r="BJ49">
            <v>49.5</v>
          </cell>
          <cell r="BK49">
            <v>272.19</v>
          </cell>
        </row>
        <row r="50">
          <cell r="B50">
            <v>118</v>
          </cell>
          <cell r="C50" t="str">
            <v>VIRGA</v>
          </cell>
          <cell r="D50" t="str">
            <v>JANET</v>
          </cell>
          <cell r="E50">
            <v>43982</v>
          </cell>
          <cell r="F50">
            <v>3145.83</v>
          </cell>
          <cell r="G50">
            <v>1.17</v>
          </cell>
          <cell r="H50">
            <v>0</v>
          </cell>
          <cell r="I50">
            <v>13.76</v>
          </cell>
          <cell r="J50">
            <v>-62.5</v>
          </cell>
          <cell r="K50">
            <v>0</v>
          </cell>
          <cell r="L50">
            <v>12.09</v>
          </cell>
          <cell r="M50">
            <v>-12.09</v>
          </cell>
          <cell r="N50">
            <v>-1.65</v>
          </cell>
          <cell r="O50">
            <v>-5.88</v>
          </cell>
          <cell r="P50">
            <v>234.38</v>
          </cell>
          <cell r="Q50">
            <v>1.17</v>
          </cell>
          <cell r="R50">
            <v>0</v>
          </cell>
          <cell r="S50">
            <v>0</v>
          </cell>
          <cell r="T50">
            <v>0</v>
          </cell>
          <cell r="U50">
            <v>0</v>
          </cell>
          <cell r="V50">
            <v>0</v>
          </cell>
          <cell r="W50">
            <v>0</v>
          </cell>
          <cell r="X50">
            <v>94.41</v>
          </cell>
          <cell r="Y50">
            <v>0</v>
          </cell>
          <cell r="Z50">
            <v>0</v>
          </cell>
          <cell r="AA50">
            <v>1.65</v>
          </cell>
          <cell r="AB50">
            <v>5.88</v>
          </cell>
          <cell r="AC50">
            <v>0</v>
          </cell>
          <cell r="AD50">
            <v>0</v>
          </cell>
          <cell r="AE50">
            <v>0</v>
          </cell>
          <cell r="AF50">
            <v>0</v>
          </cell>
          <cell r="AG50">
            <v>2354.14</v>
          </cell>
          <cell r="AH50">
            <v>0</v>
          </cell>
          <cell r="AI50">
            <v>0</v>
          </cell>
          <cell r="AJ50">
            <v>2885.12</v>
          </cell>
          <cell r="AK50">
            <v>270.26</v>
          </cell>
          <cell r="AL50">
            <v>2898.88</v>
          </cell>
          <cell r="AM50">
            <v>42.03</v>
          </cell>
          <cell r="AN50" t="str">
            <v>TX</v>
          </cell>
          <cell r="AO50" t="str">
            <v>53-TX</v>
          </cell>
          <cell r="AP50">
            <v>2898.88</v>
          </cell>
          <cell r="AQ50">
            <v>42.03</v>
          </cell>
          <cell r="AR50">
            <v>0</v>
          </cell>
          <cell r="AS50">
            <v>0</v>
          </cell>
          <cell r="AT50">
            <v>2898.88</v>
          </cell>
          <cell r="AU50">
            <v>179.73</v>
          </cell>
          <cell r="AV50">
            <v>0</v>
          </cell>
          <cell r="AW50">
            <v>2898.88</v>
          </cell>
          <cell r="AX50">
            <v>179.73</v>
          </cell>
          <cell r="AY50">
            <v>0</v>
          </cell>
          <cell r="BA50">
            <v>0</v>
          </cell>
          <cell r="BB50">
            <v>0</v>
          </cell>
          <cell r="BC50">
            <v>0</v>
          </cell>
          <cell r="BD50">
            <v>0</v>
          </cell>
          <cell r="BE50">
            <v>0</v>
          </cell>
          <cell r="BF50">
            <v>0</v>
          </cell>
          <cell r="BG50">
            <v>0</v>
          </cell>
          <cell r="BH50">
            <v>0</v>
          </cell>
          <cell r="BI50">
            <v>0</v>
          </cell>
          <cell r="BJ50">
            <v>0</v>
          </cell>
          <cell r="BK50">
            <v>94.41</v>
          </cell>
        </row>
        <row r="51">
          <cell r="B51">
            <v>62</v>
          </cell>
          <cell r="C51" t="str">
            <v>WARREN</v>
          </cell>
          <cell r="D51" t="str">
            <v>BARY KIRK</v>
          </cell>
          <cell r="E51">
            <v>43982</v>
          </cell>
          <cell r="F51">
            <v>8500</v>
          </cell>
          <cell r="G51">
            <v>33.11</v>
          </cell>
          <cell r="H51">
            <v>0</v>
          </cell>
          <cell r="I51">
            <v>15.16</v>
          </cell>
          <cell r="J51">
            <v>-62.5</v>
          </cell>
          <cell r="K51">
            <v>28.68</v>
          </cell>
          <cell r="L51">
            <v>6.38</v>
          </cell>
          <cell r="M51">
            <v>-6.38</v>
          </cell>
          <cell r="N51">
            <v>-1.02</v>
          </cell>
          <cell r="O51">
            <v>-20.92</v>
          </cell>
          <cell r="P51">
            <v>0</v>
          </cell>
          <cell r="Q51">
            <v>33.11</v>
          </cell>
          <cell r="R51">
            <v>0</v>
          </cell>
          <cell r="S51">
            <v>0</v>
          </cell>
          <cell r="T51">
            <v>13.9</v>
          </cell>
          <cell r="U51">
            <v>0</v>
          </cell>
          <cell r="V51">
            <v>0</v>
          </cell>
          <cell r="W51">
            <v>0</v>
          </cell>
          <cell r="X51">
            <v>0</v>
          </cell>
          <cell r="Y51">
            <v>0</v>
          </cell>
          <cell r="Z51">
            <v>0</v>
          </cell>
          <cell r="AA51">
            <v>1.02</v>
          </cell>
          <cell r="AB51">
            <v>20.92</v>
          </cell>
          <cell r="AC51">
            <v>0</v>
          </cell>
          <cell r="AD51">
            <v>426.66</v>
          </cell>
          <cell r="AE51">
            <v>3079.55</v>
          </cell>
          <cell r="AF51">
            <v>0</v>
          </cell>
          <cell r="AG51">
            <v>3079.56</v>
          </cell>
          <cell r="AH51">
            <v>0</v>
          </cell>
          <cell r="AI51">
            <v>0</v>
          </cell>
          <cell r="AJ51">
            <v>8069.99</v>
          </cell>
          <cell r="AK51">
            <v>1238.45</v>
          </cell>
          <cell r="AL51">
            <v>8525.7099999999991</v>
          </cell>
          <cell r="AM51">
            <v>123.63</v>
          </cell>
          <cell r="AN51" t="str">
            <v>MO</v>
          </cell>
          <cell r="AO51" t="str">
            <v>53-TX</v>
          </cell>
          <cell r="AP51">
            <v>8525.7099999999991</v>
          </cell>
          <cell r="AQ51">
            <v>123.62</v>
          </cell>
          <cell r="AR51">
            <v>0</v>
          </cell>
          <cell r="AS51">
            <v>0</v>
          </cell>
          <cell r="AT51">
            <v>8525.7099999999991</v>
          </cell>
          <cell r="AU51">
            <v>528.59</v>
          </cell>
          <cell r="AV51">
            <v>8099.05</v>
          </cell>
          <cell r="AW51">
            <v>8525.7099999999991</v>
          </cell>
          <cell r="AX51">
            <v>528.59</v>
          </cell>
          <cell r="AY51">
            <v>0</v>
          </cell>
          <cell r="BA51">
            <v>0</v>
          </cell>
          <cell r="BB51">
            <v>0</v>
          </cell>
          <cell r="BC51">
            <v>0</v>
          </cell>
          <cell r="BD51">
            <v>0</v>
          </cell>
          <cell r="BE51">
            <v>0</v>
          </cell>
          <cell r="BF51">
            <v>0</v>
          </cell>
          <cell r="BG51">
            <v>0</v>
          </cell>
          <cell r="BH51">
            <v>0</v>
          </cell>
          <cell r="BI51">
            <v>0</v>
          </cell>
          <cell r="BJ51">
            <v>0</v>
          </cell>
          <cell r="BK51">
            <v>341.32</v>
          </cell>
        </row>
        <row r="52">
          <cell r="B52">
            <v>57</v>
          </cell>
          <cell r="C52" t="str">
            <v>WILLIAMS</v>
          </cell>
          <cell r="D52" t="str">
            <v>NOMAN</v>
          </cell>
          <cell r="E52">
            <v>43982</v>
          </cell>
          <cell r="F52">
            <v>15155.33</v>
          </cell>
          <cell r="G52">
            <v>0</v>
          </cell>
          <cell r="H52">
            <v>0</v>
          </cell>
          <cell r="I52">
            <v>0</v>
          </cell>
          <cell r="J52">
            <v>-62.5</v>
          </cell>
          <cell r="K52">
            <v>0</v>
          </cell>
          <cell r="L52">
            <v>6.38</v>
          </cell>
          <cell r="M52">
            <v>-6.38</v>
          </cell>
          <cell r="N52">
            <v>-1.02</v>
          </cell>
          <cell r="O52">
            <v>0</v>
          </cell>
          <cell r="P52">
            <v>0</v>
          </cell>
          <cell r="Q52">
            <v>0</v>
          </cell>
          <cell r="R52">
            <v>0</v>
          </cell>
          <cell r="S52">
            <v>0</v>
          </cell>
          <cell r="T52">
            <v>0</v>
          </cell>
          <cell r="U52">
            <v>0</v>
          </cell>
          <cell r="V52">
            <v>25</v>
          </cell>
          <cell r="W52">
            <v>136.93</v>
          </cell>
          <cell r="X52">
            <v>0</v>
          </cell>
          <cell r="Y52">
            <v>0</v>
          </cell>
          <cell r="Z52">
            <v>0</v>
          </cell>
          <cell r="AA52">
            <v>1.02</v>
          </cell>
          <cell r="AB52">
            <v>0</v>
          </cell>
          <cell r="AC52">
            <v>0</v>
          </cell>
          <cell r="AD52">
            <v>0</v>
          </cell>
          <cell r="AE52">
            <v>0</v>
          </cell>
          <cell r="AF52">
            <v>0</v>
          </cell>
          <cell r="AG52">
            <v>10828.59</v>
          </cell>
          <cell r="AH52">
            <v>0</v>
          </cell>
          <cell r="AI52">
            <v>0</v>
          </cell>
          <cell r="AJ52">
            <v>15122.93</v>
          </cell>
          <cell r="AK52">
            <v>3999.31</v>
          </cell>
          <cell r="AL52">
            <v>15213.68</v>
          </cell>
          <cell r="AM52">
            <v>220.6</v>
          </cell>
          <cell r="AN52" t="str">
            <v>TX</v>
          </cell>
          <cell r="AO52" t="str">
            <v>53-TX</v>
          </cell>
          <cell r="AP52">
            <v>15213.68</v>
          </cell>
          <cell r="AQ52">
            <v>220.6</v>
          </cell>
          <cell r="AR52">
            <v>15213.68</v>
          </cell>
          <cell r="AS52">
            <v>136.93</v>
          </cell>
          <cell r="AT52">
            <v>0</v>
          </cell>
          <cell r="AU52">
            <v>0</v>
          </cell>
          <cell r="AV52">
            <v>0</v>
          </cell>
          <cell r="AW52">
            <v>0</v>
          </cell>
          <cell r="AX52">
            <v>0</v>
          </cell>
          <cell r="AY52">
            <v>0</v>
          </cell>
          <cell r="BA52">
            <v>0</v>
          </cell>
          <cell r="BB52">
            <v>0</v>
          </cell>
          <cell r="BC52">
            <v>0</v>
          </cell>
          <cell r="BD52">
            <v>0</v>
          </cell>
          <cell r="BE52">
            <v>0</v>
          </cell>
          <cell r="BF52">
            <v>0</v>
          </cell>
          <cell r="BG52">
            <v>0</v>
          </cell>
          <cell r="BH52">
            <v>0</v>
          </cell>
          <cell r="BI52">
            <v>0</v>
          </cell>
          <cell r="BJ52">
            <v>90.75</v>
          </cell>
          <cell r="BK52">
            <v>0</v>
          </cell>
        </row>
        <row r="53">
          <cell r="B53">
            <v>170</v>
          </cell>
          <cell r="C53" t="str">
            <v>WOOD</v>
          </cell>
          <cell r="D53" t="str">
            <v>MARK</v>
          </cell>
          <cell r="E53">
            <v>43982</v>
          </cell>
          <cell r="F53">
            <v>4130.5</v>
          </cell>
          <cell r="G53">
            <v>16.5</v>
          </cell>
          <cell r="H53">
            <v>0</v>
          </cell>
          <cell r="I53">
            <v>0</v>
          </cell>
          <cell r="J53">
            <v>0</v>
          </cell>
          <cell r="K53">
            <v>0</v>
          </cell>
          <cell r="L53">
            <v>0</v>
          </cell>
          <cell r="M53">
            <v>0</v>
          </cell>
          <cell r="N53">
            <v>0</v>
          </cell>
          <cell r="O53">
            <v>0</v>
          </cell>
          <cell r="P53">
            <v>0</v>
          </cell>
          <cell r="Q53">
            <v>16.5</v>
          </cell>
          <cell r="R53">
            <v>0</v>
          </cell>
          <cell r="S53">
            <v>0</v>
          </cell>
          <cell r="T53">
            <v>0</v>
          </cell>
          <cell r="U53">
            <v>0</v>
          </cell>
          <cell r="V53">
            <v>0</v>
          </cell>
          <cell r="W53">
            <v>0</v>
          </cell>
          <cell r="X53">
            <v>0</v>
          </cell>
          <cell r="Y53">
            <v>0</v>
          </cell>
          <cell r="Z53">
            <v>0</v>
          </cell>
          <cell r="AA53">
            <v>0</v>
          </cell>
          <cell r="AB53">
            <v>0</v>
          </cell>
          <cell r="AC53">
            <v>0</v>
          </cell>
          <cell r="AD53">
            <v>704.99</v>
          </cell>
          <cell r="AE53">
            <v>0</v>
          </cell>
          <cell r="AF53">
            <v>0</v>
          </cell>
          <cell r="AG53">
            <v>2448.52</v>
          </cell>
          <cell r="AH53">
            <v>0</v>
          </cell>
          <cell r="AI53">
            <v>0</v>
          </cell>
          <cell r="AJ53">
            <v>3442.01</v>
          </cell>
          <cell r="AK53">
            <v>468.17</v>
          </cell>
          <cell r="AL53">
            <v>4147</v>
          </cell>
          <cell r="AM53">
            <v>60.13</v>
          </cell>
          <cell r="AN53" t="str">
            <v>IL</v>
          </cell>
          <cell r="AO53" t="str">
            <v>43-IL</v>
          </cell>
          <cell r="AP53">
            <v>4147</v>
          </cell>
          <cell r="AQ53">
            <v>60.13</v>
          </cell>
          <cell r="AR53">
            <v>0</v>
          </cell>
          <cell r="AS53">
            <v>0</v>
          </cell>
          <cell r="AT53">
            <v>4147</v>
          </cell>
          <cell r="AU53">
            <v>257.11</v>
          </cell>
          <cell r="AV53">
            <v>0</v>
          </cell>
          <cell r="AW53">
            <v>4147</v>
          </cell>
          <cell r="AX53">
            <v>257.11</v>
          </cell>
          <cell r="AY53">
            <v>0</v>
          </cell>
          <cell r="AZ53" t="str">
            <v>KY</v>
          </cell>
          <cell r="BA53">
            <v>3442.01</v>
          </cell>
          <cell r="BB53">
            <v>191.58</v>
          </cell>
          <cell r="BC53">
            <v>0</v>
          </cell>
          <cell r="BD53">
            <v>0</v>
          </cell>
          <cell r="BE53">
            <v>0</v>
          </cell>
          <cell r="BF53">
            <v>0</v>
          </cell>
          <cell r="BG53">
            <v>0</v>
          </cell>
          <cell r="BH53">
            <v>0</v>
          </cell>
          <cell r="BI53">
            <v>0</v>
          </cell>
          <cell r="BJ53">
            <v>0</v>
          </cell>
          <cell r="BK53">
            <v>165.88</v>
          </cell>
        </row>
        <row r="54">
          <cell r="B54">
            <v>130</v>
          </cell>
          <cell r="C54" t="str">
            <v>ZIMLICH</v>
          </cell>
          <cell r="D54" t="str">
            <v>ALISON</v>
          </cell>
          <cell r="E54">
            <v>43982</v>
          </cell>
          <cell r="F54">
            <v>16458.330000000002</v>
          </cell>
          <cell r="G54">
            <v>0</v>
          </cell>
          <cell r="H54">
            <v>0</v>
          </cell>
          <cell r="I54">
            <v>21.38</v>
          </cell>
          <cell r="J54">
            <v>-62.5</v>
          </cell>
          <cell r="K54">
            <v>24.98</v>
          </cell>
          <cell r="L54">
            <v>12.09</v>
          </cell>
          <cell r="M54">
            <v>-12.09</v>
          </cell>
          <cell r="N54">
            <v>-1.65</v>
          </cell>
          <cell r="O54">
            <v>-22.55</v>
          </cell>
          <cell r="P54">
            <v>0</v>
          </cell>
          <cell r="Q54">
            <v>0</v>
          </cell>
          <cell r="R54">
            <v>0</v>
          </cell>
          <cell r="S54">
            <v>0</v>
          </cell>
          <cell r="T54">
            <v>10.19</v>
          </cell>
          <cell r="U54">
            <v>0</v>
          </cell>
          <cell r="V54">
            <v>114.58</v>
          </cell>
          <cell r="W54">
            <v>147.16</v>
          </cell>
          <cell r="X54">
            <v>0</v>
          </cell>
          <cell r="Y54">
            <v>0</v>
          </cell>
          <cell r="Z54">
            <v>0</v>
          </cell>
          <cell r="AA54">
            <v>1.65</v>
          </cell>
          <cell r="AB54">
            <v>22.55</v>
          </cell>
          <cell r="AC54">
            <v>0</v>
          </cell>
          <cell r="AD54">
            <v>0</v>
          </cell>
          <cell r="AE54">
            <v>0</v>
          </cell>
          <cell r="AF54">
            <v>0</v>
          </cell>
          <cell r="AG54">
            <v>12970.29</v>
          </cell>
          <cell r="AH54">
            <v>0</v>
          </cell>
          <cell r="AI54">
            <v>0</v>
          </cell>
          <cell r="AJ54">
            <v>16298.44</v>
          </cell>
          <cell r="AK54">
            <v>2958.87</v>
          </cell>
          <cell r="AL54">
            <v>16350.63</v>
          </cell>
          <cell r="AM54">
            <v>237.09</v>
          </cell>
          <cell r="AN54" t="str">
            <v>TX</v>
          </cell>
          <cell r="AO54" t="str">
            <v>53-TX</v>
          </cell>
          <cell r="AP54">
            <v>16350.63</v>
          </cell>
          <cell r="AQ54">
            <v>237.08</v>
          </cell>
          <cell r="AR54">
            <v>16350.63</v>
          </cell>
          <cell r="AS54">
            <v>147.16</v>
          </cell>
          <cell r="AT54">
            <v>0</v>
          </cell>
          <cell r="AU54">
            <v>0</v>
          </cell>
          <cell r="AV54">
            <v>0</v>
          </cell>
          <cell r="AW54">
            <v>0</v>
          </cell>
          <cell r="AX54">
            <v>0</v>
          </cell>
          <cell r="AY54">
            <v>0</v>
          </cell>
          <cell r="AZ54" t="str">
            <v>TX</v>
          </cell>
          <cell r="BA54">
            <v>0</v>
          </cell>
          <cell r="BB54">
            <v>0</v>
          </cell>
          <cell r="BC54">
            <v>0</v>
          </cell>
          <cell r="BD54">
            <v>0</v>
          </cell>
          <cell r="BE54">
            <v>0</v>
          </cell>
          <cell r="BF54">
            <v>0</v>
          </cell>
          <cell r="BG54">
            <v>0</v>
          </cell>
          <cell r="BH54">
            <v>0</v>
          </cell>
          <cell r="BI54">
            <v>0</v>
          </cell>
          <cell r="BJ54">
            <v>20.62</v>
          </cell>
          <cell r="BK54">
            <v>0</v>
          </cell>
        </row>
        <row r="55">
          <cell r="B55">
            <v>142</v>
          </cell>
          <cell r="C55" t="str">
            <v>ZYBAK JR</v>
          </cell>
          <cell r="D55" t="str">
            <v>DONALD</v>
          </cell>
          <cell r="E55">
            <v>43982</v>
          </cell>
          <cell r="F55">
            <v>10041.67</v>
          </cell>
          <cell r="G55">
            <v>0</v>
          </cell>
          <cell r="H55">
            <v>0</v>
          </cell>
          <cell r="I55">
            <v>0</v>
          </cell>
          <cell r="J55">
            <v>-62.5</v>
          </cell>
          <cell r="K55">
            <v>0</v>
          </cell>
          <cell r="L55">
            <v>8.09</v>
          </cell>
          <cell r="M55">
            <v>-8.09</v>
          </cell>
          <cell r="N55">
            <v>-1.04</v>
          </cell>
          <cell r="O55">
            <v>0</v>
          </cell>
          <cell r="P55">
            <v>208.33</v>
          </cell>
          <cell r="Q55">
            <v>0</v>
          </cell>
          <cell r="R55">
            <v>0</v>
          </cell>
          <cell r="S55">
            <v>165.02</v>
          </cell>
          <cell r="T55">
            <v>0</v>
          </cell>
          <cell r="U55">
            <v>20</v>
          </cell>
          <cell r="V55">
            <v>0</v>
          </cell>
          <cell r="W55">
            <v>86.83</v>
          </cell>
          <cell r="X55">
            <v>0</v>
          </cell>
          <cell r="Y55">
            <v>0</v>
          </cell>
          <cell r="Z55">
            <v>0</v>
          </cell>
          <cell r="AA55">
            <v>1.04</v>
          </cell>
          <cell r="AB55">
            <v>0</v>
          </cell>
          <cell r="AC55">
            <v>0</v>
          </cell>
          <cell r="AD55">
            <v>702.92</v>
          </cell>
          <cell r="AE55">
            <v>0</v>
          </cell>
          <cell r="AF55">
            <v>0</v>
          </cell>
          <cell r="AG55">
            <v>6749.96</v>
          </cell>
          <cell r="AH55">
            <v>0</v>
          </cell>
          <cell r="AI55">
            <v>0</v>
          </cell>
          <cell r="AJ55">
            <v>8936.27</v>
          </cell>
          <cell r="AK55">
            <v>2022.09</v>
          </cell>
          <cell r="AL55">
            <v>9647.7900000000009</v>
          </cell>
          <cell r="AM55">
            <v>139.88999999999999</v>
          </cell>
          <cell r="AN55" t="str">
            <v>TX</v>
          </cell>
          <cell r="AO55" t="str">
            <v>53-TX</v>
          </cell>
          <cell r="AP55">
            <v>9647.7900000000009</v>
          </cell>
          <cell r="AQ55">
            <v>139.88999999999999</v>
          </cell>
          <cell r="AR55">
            <v>9647.7900000000009</v>
          </cell>
          <cell r="AS55">
            <v>86.83</v>
          </cell>
          <cell r="AT55">
            <v>0</v>
          </cell>
          <cell r="AU55">
            <v>0</v>
          </cell>
          <cell r="AV55">
            <v>0</v>
          </cell>
          <cell r="AW55">
            <v>0</v>
          </cell>
          <cell r="AX55">
            <v>0</v>
          </cell>
          <cell r="AY55">
            <v>0</v>
          </cell>
          <cell r="AZ55" t="str">
            <v>TX</v>
          </cell>
          <cell r="BA55">
            <v>0</v>
          </cell>
          <cell r="BB55">
            <v>0</v>
          </cell>
          <cell r="BC55">
            <v>0</v>
          </cell>
          <cell r="BD55">
            <v>0</v>
          </cell>
          <cell r="BE55">
            <v>0</v>
          </cell>
          <cell r="BF55">
            <v>0</v>
          </cell>
          <cell r="BG55">
            <v>0</v>
          </cell>
          <cell r="BH55">
            <v>0</v>
          </cell>
          <cell r="BI55">
            <v>0</v>
          </cell>
          <cell r="BJ55">
            <v>8.6</v>
          </cell>
          <cell r="BK55">
            <v>401.67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yroll Allocation"/>
      <sheetName val="Timesheet Allocation"/>
      <sheetName val="KRONOS Report"/>
      <sheetName val="Summed Allocation"/>
      <sheetName val="Sorted Allocation"/>
      <sheetName val="Lookup Lists"/>
      <sheetName val="Timesheet Allocation - Sept"/>
      <sheetName val="KRONOS report - Sept"/>
      <sheetName val="Sheet3"/>
      <sheetName val="Sheet1"/>
    </sheetNames>
    <sheetDataSet>
      <sheetData sheetId="0">
        <row r="2">
          <cell r="B2" t="str">
            <v>Employee Number</v>
          </cell>
          <cell r="C2" t="str">
            <v>Employee Name</v>
          </cell>
          <cell r="D2" t="str">
            <v>Cross Charge?</v>
          </cell>
          <cell r="E2" t="str">
            <v>15 Regular Amount</v>
          </cell>
          <cell r="F2" t="str">
            <v>15 B-BONUS Amount ($)</v>
          </cell>
          <cell r="G2" t="str">
            <v>MEMO</v>
          </cell>
          <cell r="H2" t="str">
            <v>15 -RET-RETENTION Amount ($)</v>
          </cell>
          <cell r="I2" t="str">
            <v xml:space="preserve">15 SV-SEVERANCE Amount </v>
          </cell>
          <cell r="J2" t="str">
            <v>15 Gross Payroll</v>
          </cell>
          <cell r="K2" t="str">
            <v>15 32-DENTAL PRETAX</v>
          </cell>
          <cell r="L2" t="str">
            <v>15 33-VISION PRETAX</v>
          </cell>
          <cell r="M2" t="str">
            <v>15 VL-VOLUNTARY LIFE</v>
          </cell>
          <cell r="N2" t="str">
            <v>15 TOTAL DED ($)</v>
          </cell>
          <cell r="O2" t="str">
            <v xml:space="preserve">15 FUTA </v>
          </cell>
          <cell r="P2" t="str">
            <v>15 ER SOC SEC</v>
          </cell>
          <cell r="Q2" t="str">
            <v>15 ER MEDICARE</v>
          </cell>
          <cell r="R2" t="str">
            <v>15 SUTA</v>
          </cell>
          <cell r="S2" t="str">
            <v>15 TOTAL ER  TAXES</v>
          </cell>
          <cell r="T2" t="str">
            <v>15 (K)MATCH</v>
          </cell>
          <cell r="U2" t="str">
            <v>15 Total ER Taxes/401k</v>
          </cell>
          <cell r="V2" t="str">
            <v>31 Regular Amount</v>
          </cell>
          <cell r="W2" t="str">
            <v>31 Bonus</v>
          </cell>
          <cell r="X2" t="str">
            <v>31 -Vac Amount ($)</v>
          </cell>
          <cell r="Y2" t="str">
            <v>MEMO</v>
          </cell>
          <cell r="Z2" t="str">
            <v>31 SV-SEVERANCE Amount ($)</v>
          </cell>
          <cell r="AA2" t="str">
            <v>31 Gross Payroll</v>
          </cell>
          <cell r="AB2" t="str">
            <v>31 DENTAL PRETAX</v>
          </cell>
          <cell r="AC2" t="str">
            <v>31 VISION PRETAX</v>
          </cell>
          <cell r="AD2" t="str">
            <v>31 VOLUNT LIFE</v>
          </cell>
          <cell r="AE2" t="str">
            <v>31 Benefits Deductions</v>
          </cell>
          <cell r="AF2" t="str">
            <v>31 TRANSPORTATION</v>
          </cell>
          <cell r="AG2" t="str">
            <v>31 FUTA</v>
          </cell>
          <cell r="AH2" t="str">
            <v>31 ER SOC SEC</v>
          </cell>
          <cell r="AI2" t="str">
            <v>31 ER MEDICARE</v>
          </cell>
          <cell r="AJ2" t="str">
            <v>31 SUTA</v>
          </cell>
          <cell r="AK2" t="str">
            <v>31 TOTAL ER  TAXES</v>
          </cell>
          <cell r="AL2" t="str">
            <v>31 (K)MATCH</v>
          </cell>
          <cell r="AM2" t="str">
            <v>31 Total ER Taxes/401k</v>
          </cell>
          <cell r="AN2" t="str">
            <v>October 2018 Gross Payroll</v>
          </cell>
          <cell r="AO2" t="str">
            <v>October 2018 Total ER Taxes</v>
          </cell>
          <cell r="AP2" t="str">
            <v>October  2018 Total 401k Match</v>
          </cell>
          <cell r="AQ2" t="str">
            <v>October  2018 Principal Total Premium</v>
          </cell>
          <cell r="AR2" t="str">
            <v>October 2018 ER Other Ins</v>
          </cell>
          <cell r="AS2" t="str">
            <v>October 2018 Medical Ins</v>
          </cell>
          <cell r="AT2" t="str">
            <v>October  2018 Benefits Cost</v>
          </cell>
          <cell r="AU2" t="str">
            <v>October 2018 Total Cost</v>
          </cell>
        </row>
        <row r="3">
          <cell r="B3" t="str">
            <v>QRQDD3EW7</v>
          </cell>
          <cell r="C3" t="str">
            <v>Aponte, Christina</v>
          </cell>
          <cell r="D3" t="str">
            <v>No</v>
          </cell>
          <cell r="E3">
            <v>3137.5</v>
          </cell>
          <cell r="F3">
            <v>0</v>
          </cell>
          <cell r="G3">
            <v>0</v>
          </cell>
          <cell r="H3">
            <v>0</v>
          </cell>
          <cell r="I3">
            <v>0</v>
          </cell>
          <cell r="J3">
            <v>3137.5</v>
          </cell>
          <cell r="K3">
            <v>-12.12</v>
          </cell>
          <cell r="L3">
            <v>-1.65</v>
          </cell>
          <cell r="M3">
            <v>-19.5</v>
          </cell>
          <cell r="N3">
            <v>-33.269999999999996</v>
          </cell>
          <cell r="O3">
            <v>0</v>
          </cell>
          <cell r="P3">
            <v>193.67</v>
          </cell>
          <cell r="Q3">
            <v>45.29</v>
          </cell>
          <cell r="R3">
            <v>0</v>
          </cell>
          <cell r="S3">
            <v>238.95999999999998</v>
          </cell>
          <cell r="T3">
            <v>0</v>
          </cell>
          <cell r="U3">
            <v>238.95999999999998</v>
          </cell>
          <cell r="V3">
            <v>3137.5</v>
          </cell>
          <cell r="W3">
            <v>0</v>
          </cell>
          <cell r="X3">
            <v>0</v>
          </cell>
          <cell r="Y3">
            <v>0</v>
          </cell>
          <cell r="Z3">
            <v>0</v>
          </cell>
          <cell r="AA3">
            <v>3137.5</v>
          </cell>
          <cell r="AB3">
            <v>-12.12</v>
          </cell>
          <cell r="AC3">
            <v>-1.65</v>
          </cell>
          <cell r="AD3">
            <v>-19.5</v>
          </cell>
          <cell r="AE3">
            <v>-33.269999999999996</v>
          </cell>
          <cell r="AF3">
            <v>0</v>
          </cell>
          <cell r="AG3">
            <v>0</v>
          </cell>
          <cell r="AH3">
            <v>193.67</v>
          </cell>
          <cell r="AI3">
            <v>45.29</v>
          </cell>
          <cell r="AJ3">
            <v>0</v>
          </cell>
          <cell r="AK3">
            <v>238.95999999999998</v>
          </cell>
          <cell r="AL3">
            <v>0</v>
          </cell>
          <cell r="AM3">
            <v>238.95999999999998</v>
          </cell>
          <cell r="AN3">
            <v>6275</v>
          </cell>
          <cell r="AO3">
            <v>477.91999999999996</v>
          </cell>
          <cell r="AP3">
            <v>0</v>
          </cell>
          <cell r="AQ3">
            <v>220.88</v>
          </cell>
          <cell r="AR3">
            <v>154.34000000000003</v>
          </cell>
          <cell r="AS3">
            <v>2253.5200000000004</v>
          </cell>
          <cell r="AT3">
            <v>2407.8600000000006</v>
          </cell>
          <cell r="AU3">
            <v>9160.7800000000007</v>
          </cell>
        </row>
        <row r="4">
          <cell r="B4" t="str">
            <v>V2BA2CDUX</v>
          </cell>
          <cell r="C4" t="str">
            <v>Campbell, Justin</v>
          </cell>
          <cell r="D4" t="str">
            <v>Yes</v>
          </cell>
          <cell r="E4">
            <v>11458.34</v>
          </cell>
          <cell r="F4">
            <v>0</v>
          </cell>
          <cell r="G4">
            <v>0</v>
          </cell>
          <cell r="H4">
            <v>0</v>
          </cell>
          <cell r="I4">
            <v>0</v>
          </cell>
          <cell r="J4">
            <v>11458.34</v>
          </cell>
          <cell r="K4">
            <v>-12.12</v>
          </cell>
          <cell r="L4">
            <v>-1.65</v>
          </cell>
          <cell r="M4">
            <v>-11.7</v>
          </cell>
          <cell r="N4">
            <v>-25.47</v>
          </cell>
          <cell r="O4">
            <v>0</v>
          </cell>
          <cell r="P4">
            <v>0</v>
          </cell>
          <cell r="Q4">
            <v>165.64</v>
          </cell>
          <cell r="R4">
            <v>0</v>
          </cell>
          <cell r="S4">
            <v>165.64</v>
          </cell>
          <cell r="T4">
            <v>0</v>
          </cell>
          <cell r="U4">
            <v>165.64</v>
          </cell>
          <cell r="V4">
            <v>11458.34</v>
          </cell>
          <cell r="W4">
            <v>0</v>
          </cell>
          <cell r="X4">
            <v>0</v>
          </cell>
          <cell r="Y4">
            <v>0</v>
          </cell>
          <cell r="Z4">
            <v>0</v>
          </cell>
          <cell r="AA4">
            <v>11458.34</v>
          </cell>
          <cell r="AB4">
            <v>-12.12</v>
          </cell>
          <cell r="AC4">
            <v>-1.65</v>
          </cell>
          <cell r="AD4">
            <v>-11.7</v>
          </cell>
          <cell r="AE4">
            <v>-25.47</v>
          </cell>
          <cell r="AF4">
            <v>0</v>
          </cell>
          <cell r="AG4">
            <v>0</v>
          </cell>
          <cell r="AH4">
            <v>0</v>
          </cell>
          <cell r="AI4">
            <v>165.64</v>
          </cell>
          <cell r="AJ4">
            <v>0</v>
          </cell>
          <cell r="AK4">
            <v>165.64</v>
          </cell>
          <cell r="AL4">
            <v>0</v>
          </cell>
          <cell r="AM4">
            <v>165.64</v>
          </cell>
          <cell r="AN4">
            <v>22916.68</v>
          </cell>
          <cell r="AO4">
            <v>331.28</v>
          </cell>
          <cell r="AP4">
            <v>0</v>
          </cell>
          <cell r="AQ4">
            <v>327.79999999999995</v>
          </cell>
          <cell r="AR4">
            <v>276.8599999999999</v>
          </cell>
          <cell r="AS4">
            <v>2123.33</v>
          </cell>
          <cell r="AT4">
            <v>2400.1899999999996</v>
          </cell>
          <cell r="AU4">
            <v>25648.15</v>
          </cell>
        </row>
        <row r="5">
          <cell r="B5" t="str">
            <v>C337GWTTL</v>
          </cell>
          <cell r="C5" t="str">
            <v>Carley, Vera</v>
          </cell>
          <cell r="D5" t="str">
            <v>No</v>
          </cell>
          <cell r="E5">
            <v>6041.67</v>
          </cell>
          <cell r="F5">
            <v>0</v>
          </cell>
          <cell r="G5">
            <v>0</v>
          </cell>
          <cell r="H5">
            <v>0</v>
          </cell>
          <cell r="I5">
            <v>0</v>
          </cell>
          <cell r="J5">
            <v>6041.67</v>
          </cell>
          <cell r="K5">
            <v>-6.4</v>
          </cell>
          <cell r="L5">
            <v>-1.02</v>
          </cell>
          <cell r="M5">
            <v>-21.55</v>
          </cell>
          <cell r="N5">
            <v>-28.97</v>
          </cell>
          <cell r="O5">
            <v>0</v>
          </cell>
          <cell r="P5">
            <v>370.25</v>
          </cell>
          <cell r="Q5">
            <v>86.59</v>
          </cell>
          <cell r="R5">
            <v>0</v>
          </cell>
          <cell r="S5">
            <v>456.84000000000003</v>
          </cell>
          <cell r="T5">
            <v>241.67</v>
          </cell>
          <cell r="U5">
            <v>698.51</v>
          </cell>
          <cell r="V5">
            <v>6041.67</v>
          </cell>
          <cell r="W5">
            <v>0</v>
          </cell>
          <cell r="X5">
            <v>0</v>
          </cell>
          <cell r="Y5">
            <v>0</v>
          </cell>
          <cell r="Z5">
            <v>0</v>
          </cell>
          <cell r="AA5">
            <v>6041.67</v>
          </cell>
          <cell r="AB5">
            <v>-6.4</v>
          </cell>
          <cell r="AC5">
            <v>-1.02</v>
          </cell>
          <cell r="AD5">
            <v>-21.55</v>
          </cell>
          <cell r="AE5">
            <v>-28.97</v>
          </cell>
          <cell r="AF5">
            <v>0</v>
          </cell>
          <cell r="AG5">
            <v>0</v>
          </cell>
          <cell r="AH5">
            <v>370.25</v>
          </cell>
          <cell r="AI5">
            <v>86.59</v>
          </cell>
          <cell r="AJ5">
            <v>0</v>
          </cell>
          <cell r="AK5">
            <v>456.84000000000003</v>
          </cell>
          <cell r="AL5">
            <v>241.67</v>
          </cell>
          <cell r="AM5">
            <v>698.51</v>
          </cell>
          <cell r="AN5">
            <v>12083.34</v>
          </cell>
          <cell r="AO5">
            <v>913.68000000000006</v>
          </cell>
          <cell r="AP5">
            <v>483.34</v>
          </cell>
          <cell r="AQ5">
            <v>193.98999999999998</v>
          </cell>
          <cell r="AR5">
            <v>136.04999999999998</v>
          </cell>
          <cell r="AS5">
            <v>1866.04</v>
          </cell>
          <cell r="AT5">
            <v>2002.09</v>
          </cell>
          <cell r="AU5">
            <v>15482.45</v>
          </cell>
        </row>
        <row r="6">
          <cell r="B6" t="str">
            <v>ONM5GNBTU</v>
          </cell>
          <cell r="C6" t="str">
            <v>Carlson, Trent</v>
          </cell>
          <cell r="D6" t="str">
            <v>Yes</v>
          </cell>
          <cell r="E6">
            <v>10621.87</v>
          </cell>
          <cell r="F6">
            <v>0</v>
          </cell>
          <cell r="G6">
            <v>0</v>
          </cell>
          <cell r="H6">
            <v>0</v>
          </cell>
          <cell r="I6">
            <v>0</v>
          </cell>
          <cell r="J6">
            <v>10621.87</v>
          </cell>
          <cell r="K6">
            <v>-12.12</v>
          </cell>
          <cell r="L6">
            <v>-1.65</v>
          </cell>
          <cell r="M6">
            <v>-58.53</v>
          </cell>
          <cell r="N6">
            <v>-72.3</v>
          </cell>
          <cell r="O6">
            <v>0</v>
          </cell>
          <cell r="P6">
            <v>0</v>
          </cell>
          <cell r="Q6">
            <v>153.09</v>
          </cell>
          <cell r="R6">
            <v>0</v>
          </cell>
          <cell r="S6">
            <v>153.09</v>
          </cell>
          <cell r="T6">
            <v>0</v>
          </cell>
          <cell r="U6">
            <v>153.09</v>
          </cell>
          <cell r="V6">
            <v>10621.87</v>
          </cell>
          <cell r="W6">
            <v>0</v>
          </cell>
          <cell r="X6">
            <v>0</v>
          </cell>
          <cell r="Y6">
            <v>0</v>
          </cell>
          <cell r="Z6">
            <v>0</v>
          </cell>
          <cell r="AA6">
            <v>10621.87</v>
          </cell>
          <cell r="AB6">
            <v>-12.12</v>
          </cell>
          <cell r="AC6">
            <v>-1.65</v>
          </cell>
          <cell r="AD6">
            <v>-58.53</v>
          </cell>
          <cell r="AE6">
            <v>-72.3</v>
          </cell>
          <cell r="AF6">
            <v>0</v>
          </cell>
          <cell r="AG6">
            <v>0</v>
          </cell>
          <cell r="AH6">
            <v>0</v>
          </cell>
          <cell r="AI6">
            <v>153.09</v>
          </cell>
          <cell r="AJ6">
            <v>0</v>
          </cell>
          <cell r="AK6">
            <v>153.09</v>
          </cell>
          <cell r="AL6">
            <v>0</v>
          </cell>
          <cell r="AM6">
            <v>153.09</v>
          </cell>
          <cell r="AN6">
            <v>21243.74</v>
          </cell>
          <cell r="AO6">
            <v>306.18</v>
          </cell>
          <cell r="AP6">
            <v>0</v>
          </cell>
          <cell r="AQ6">
            <v>457.28000000000003</v>
          </cell>
          <cell r="AR6">
            <v>312.68</v>
          </cell>
          <cell r="AS6">
            <v>3071.4000000000005</v>
          </cell>
          <cell r="AT6">
            <v>3384.0800000000004</v>
          </cell>
          <cell r="AU6">
            <v>24934</v>
          </cell>
        </row>
        <row r="7">
          <cell r="B7" t="str">
            <v>U7QK2U481</v>
          </cell>
          <cell r="C7" t="str">
            <v>Carriere, John</v>
          </cell>
          <cell r="D7" t="str">
            <v>No</v>
          </cell>
          <cell r="E7">
            <v>8750</v>
          </cell>
          <cell r="F7">
            <v>0</v>
          </cell>
          <cell r="G7">
            <v>0</v>
          </cell>
          <cell r="H7">
            <v>0</v>
          </cell>
          <cell r="I7">
            <v>0</v>
          </cell>
          <cell r="J7">
            <v>8750</v>
          </cell>
          <cell r="K7">
            <v>-6.4</v>
          </cell>
          <cell r="L7">
            <v>-1.02</v>
          </cell>
          <cell r="M7">
            <v>0</v>
          </cell>
          <cell r="N7">
            <v>-7.42</v>
          </cell>
          <cell r="O7">
            <v>0</v>
          </cell>
          <cell r="P7">
            <v>0</v>
          </cell>
          <cell r="Q7">
            <v>127.03</v>
          </cell>
          <cell r="R7">
            <v>0</v>
          </cell>
          <cell r="S7">
            <v>127.03</v>
          </cell>
          <cell r="T7">
            <v>350</v>
          </cell>
          <cell r="U7">
            <v>477.03</v>
          </cell>
          <cell r="V7">
            <v>8750</v>
          </cell>
          <cell r="W7">
            <v>0</v>
          </cell>
          <cell r="X7">
            <v>0</v>
          </cell>
          <cell r="Y7">
            <v>0</v>
          </cell>
          <cell r="Z7">
            <v>0</v>
          </cell>
          <cell r="AA7">
            <v>8750</v>
          </cell>
          <cell r="AB7">
            <v>-6.4</v>
          </cell>
          <cell r="AC7">
            <v>-1.02</v>
          </cell>
          <cell r="AD7">
            <v>0</v>
          </cell>
          <cell r="AE7">
            <v>-7.42</v>
          </cell>
          <cell r="AF7">
            <v>285</v>
          </cell>
          <cell r="AG7">
            <v>0</v>
          </cell>
          <cell r="AH7">
            <v>0</v>
          </cell>
          <cell r="AI7">
            <v>123.26</v>
          </cell>
          <cell r="AJ7">
            <v>0</v>
          </cell>
          <cell r="AK7">
            <v>123.26</v>
          </cell>
          <cell r="AL7">
            <v>350</v>
          </cell>
          <cell r="AM7">
            <v>473.26</v>
          </cell>
          <cell r="AN7">
            <v>17500</v>
          </cell>
          <cell r="AO7">
            <v>250.29000000000002</v>
          </cell>
          <cell r="AP7">
            <v>700</v>
          </cell>
          <cell r="AQ7">
            <v>212.71</v>
          </cell>
          <cell r="AR7">
            <v>197.87000000000003</v>
          </cell>
          <cell r="AS7">
            <v>1953.72</v>
          </cell>
          <cell r="AT7">
            <v>2151.59</v>
          </cell>
          <cell r="AU7">
            <v>20601.88</v>
          </cell>
        </row>
        <row r="8">
          <cell r="B8" t="str">
            <v>HS6TQCC7W</v>
          </cell>
          <cell r="C8" t="str">
            <v>Chiang, Yandan</v>
          </cell>
          <cell r="D8" t="str">
            <v>No</v>
          </cell>
          <cell r="E8">
            <v>3333.34</v>
          </cell>
          <cell r="F8">
            <v>0</v>
          </cell>
          <cell r="G8">
            <v>0</v>
          </cell>
          <cell r="H8">
            <v>0</v>
          </cell>
          <cell r="I8">
            <v>0</v>
          </cell>
          <cell r="J8">
            <v>3333.34</v>
          </cell>
          <cell r="K8">
            <v>-6.4</v>
          </cell>
          <cell r="L8">
            <v>0</v>
          </cell>
          <cell r="M8">
            <v>0</v>
          </cell>
          <cell r="N8">
            <v>-6.4</v>
          </cell>
          <cell r="O8">
            <v>0</v>
          </cell>
          <cell r="P8">
            <v>204.98</v>
          </cell>
          <cell r="Q8">
            <v>47.94</v>
          </cell>
          <cell r="R8">
            <v>0</v>
          </cell>
          <cell r="S8">
            <v>252.92</v>
          </cell>
          <cell r="T8">
            <v>133.33000000000001</v>
          </cell>
          <cell r="U8">
            <v>386.25</v>
          </cell>
          <cell r="V8">
            <v>3333.34</v>
          </cell>
          <cell r="W8">
            <v>0</v>
          </cell>
          <cell r="X8">
            <v>0</v>
          </cell>
          <cell r="Y8">
            <v>0</v>
          </cell>
          <cell r="Z8">
            <v>0</v>
          </cell>
          <cell r="AA8">
            <v>3333.34</v>
          </cell>
          <cell r="AB8">
            <v>-6.4</v>
          </cell>
          <cell r="AC8">
            <v>0</v>
          </cell>
          <cell r="AD8">
            <v>0</v>
          </cell>
          <cell r="AE8">
            <v>-6.4</v>
          </cell>
          <cell r="AF8">
            <v>0</v>
          </cell>
          <cell r="AG8">
            <v>0</v>
          </cell>
          <cell r="AH8">
            <v>204.98</v>
          </cell>
          <cell r="AI8">
            <v>47.94</v>
          </cell>
          <cell r="AJ8">
            <v>0</v>
          </cell>
          <cell r="AK8">
            <v>252.92</v>
          </cell>
          <cell r="AL8">
            <v>133.33000000000001</v>
          </cell>
          <cell r="AM8">
            <v>386.25</v>
          </cell>
          <cell r="AN8">
            <v>6666.68</v>
          </cell>
          <cell r="AO8">
            <v>505.84</v>
          </cell>
          <cell r="AP8">
            <v>266.66000000000003</v>
          </cell>
          <cell r="AQ8">
            <v>111.26</v>
          </cell>
          <cell r="AR8">
            <v>98.46</v>
          </cell>
          <cell r="AS8">
            <v>1089.33</v>
          </cell>
          <cell r="AT8">
            <v>1187.79</v>
          </cell>
          <cell r="AU8">
            <v>8626.9700000000012</v>
          </cell>
        </row>
        <row r="9">
          <cell r="B9" t="str">
            <v>L5CFBZAEA</v>
          </cell>
          <cell r="C9" t="str">
            <v>Chrisman, Benjamin</v>
          </cell>
          <cell r="D9" t="str">
            <v>No</v>
          </cell>
          <cell r="E9">
            <v>8333.34</v>
          </cell>
          <cell r="F9">
            <v>0</v>
          </cell>
          <cell r="G9">
            <v>0</v>
          </cell>
          <cell r="H9">
            <v>0</v>
          </cell>
          <cell r="I9">
            <v>0</v>
          </cell>
          <cell r="J9">
            <v>8333.34</v>
          </cell>
          <cell r="K9">
            <v>-3.16</v>
          </cell>
          <cell r="L9">
            <v>-0.6</v>
          </cell>
          <cell r="M9">
            <v>0</v>
          </cell>
          <cell r="N9">
            <v>-3.7600000000000002</v>
          </cell>
          <cell r="O9">
            <v>0</v>
          </cell>
          <cell r="P9">
            <v>0</v>
          </cell>
          <cell r="Q9">
            <v>120.78</v>
          </cell>
          <cell r="R9">
            <v>0</v>
          </cell>
          <cell r="S9">
            <v>120.78</v>
          </cell>
          <cell r="T9">
            <v>333.33</v>
          </cell>
          <cell r="U9">
            <v>454.11</v>
          </cell>
          <cell r="V9">
            <v>8333.34</v>
          </cell>
          <cell r="W9">
            <v>0</v>
          </cell>
          <cell r="X9">
            <v>0</v>
          </cell>
          <cell r="Y9">
            <v>0</v>
          </cell>
          <cell r="Z9">
            <v>0</v>
          </cell>
          <cell r="AA9">
            <v>8333.34</v>
          </cell>
          <cell r="AB9">
            <v>-3.16</v>
          </cell>
          <cell r="AC9">
            <v>-0.6</v>
          </cell>
          <cell r="AD9">
            <v>0</v>
          </cell>
          <cell r="AE9">
            <v>-3.7600000000000002</v>
          </cell>
          <cell r="AF9">
            <v>0</v>
          </cell>
          <cell r="AG9">
            <v>0</v>
          </cell>
          <cell r="AH9">
            <v>0</v>
          </cell>
          <cell r="AI9">
            <v>120.78</v>
          </cell>
          <cell r="AJ9">
            <v>0</v>
          </cell>
          <cell r="AK9">
            <v>120.78</v>
          </cell>
          <cell r="AL9">
            <v>333.33</v>
          </cell>
          <cell r="AM9">
            <v>454.11</v>
          </cell>
          <cell r="AN9">
            <v>16666.68</v>
          </cell>
          <cell r="AO9">
            <v>241.56</v>
          </cell>
          <cell r="AP9">
            <v>666.66</v>
          </cell>
          <cell r="AQ9">
            <v>139.25</v>
          </cell>
          <cell r="AR9">
            <v>131.73000000000002</v>
          </cell>
          <cell r="AS9">
            <v>481.35</v>
          </cell>
          <cell r="AT9">
            <v>613.08000000000004</v>
          </cell>
          <cell r="AU9">
            <v>18187.98</v>
          </cell>
        </row>
        <row r="10">
          <cell r="B10" t="str">
            <v>0LJFSKRYS</v>
          </cell>
          <cell r="C10" t="str">
            <v>Critchley, Jason</v>
          </cell>
          <cell r="D10" t="str">
            <v>Yes</v>
          </cell>
          <cell r="E10">
            <v>5000</v>
          </cell>
          <cell r="F10">
            <v>0</v>
          </cell>
          <cell r="G10">
            <v>0</v>
          </cell>
          <cell r="H10">
            <v>0</v>
          </cell>
          <cell r="I10">
            <v>0</v>
          </cell>
          <cell r="J10">
            <v>5000</v>
          </cell>
          <cell r="K10">
            <v>-12.12</v>
          </cell>
          <cell r="L10">
            <v>0</v>
          </cell>
          <cell r="M10">
            <v>-19.309999999999999</v>
          </cell>
          <cell r="N10">
            <v>-31.43</v>
          </cell>
          <cell r="O10">
            <v>0</v>
          </cell>
          <cell r="P10">
            <v>296.85000000000002</v>
          </cell>
          <cell r="Q10">
            <v>69.42</v>
          </cell>
          <cell r="R10">
            <v>0</v>
          </cell>
          <cell r="S10">
            <v>366.27000000000004</v>
          </cell>
          <cell r="T10">
            <v>0</v>
          </cell>
          <cell r="U10">
            <v>366.27000000000004</v>
          </cell>
          <cell r="V10">
            <v>5000</v>
          </cell>
          <cell r="W10">
            <v>0</v>
          </cell>
          <cell r="X10">
            <v>0</v>
          </cell>
          <cell r="Y10">
            <v>0</v>
          </cell>
          <cell r="Z10">
            <v>0</v>
          </cell>
          <cell r="AA10">
            <v>5000</v>
          </cell>
          <cell r="AB10">
            <v>-12.12</v>
          </cell>
          <cell r="AC10">
            <v>0</v>
          </cell>
          <cell r="AD10">
            <v>-19.309999999999999</v>
          </cell>
          <cell r="AE10">
            <v>-31.43</v>
          </cell>
          <cell r="AF10">
            <v>0</v>
          </cell>
          <cell r="AG10">
            <v>0</v>
          </cell>
          <cell r="AH10">
            <v>296.85000000000002</v>
          </cell>
          <cell r="AI10">
            <v>69.42</v>
          </cell>
          <cell r="AJ10">
            <v>0</v>
          </cell>
          <cell r="AK10">
            <v>366.27000000000004</v>
          </cell>
          <cell r="AL10">
            <v>0</v>
          </cell>
          <cell r="AM10">
            <v>366.27000000000004</v>
          </cell>
          <cell r="AN10">
            <v>10000</v>
          </cell>
          <cell r="AO10">
            <v>732.54000000000008</v>
          </cell>
          <cell r="AP10">
            <v>0</v>
          </cell>
          <cell r="AQ10">
            <v>225.07</v>
          </cell>
          <cell r="AR10">
            <v>162.20999999999998</v>
          </cell>
          <cell r="AS10">
            <v>1505.59</v>
          </cell>
          <cell r="AT10">
            <v>1667.8</v>
          </cell>
          <cell r="AU10">
            <v>12400.34</v>
          </cell>
        </row>
        <row r="11">
          <cell r="B11" t="str">
            <v>R552HQP45</v>
          </cell>
          <cell r="C11" t="str">
            <v>Crowder, Joseph Calvin</v>
          </cell>
          <cell r="D11" t="str">
            <v>Yes</v>
          </cell>
          <cell r="E11">
            <v>17166.669999999998</v>
          </cell>
          <cell r="F11">
            <v>0</v>
          </cell>
          <cell r="G11">
            <v>0</v>
          </cell>
          <cell r="H11">
            <v>0</v>
          </cell>
          <cell r="I11">
            <v>0</v>
          </cell>
          <cell r="J11">
            <v>17166.669999999998</v>
          </cell>
          <cell r="K11">
            <v>-12.12</v>
          </cell>
          <cell r="L11">
            <v>-1.65</v>
          </cell>
          <cell r="M11">
            <v>0</v>
          </cell>
          <cell r="N11">
            <v>-13.77</v>
          </cell>
          <cell r="O11">
            <v>0</v>
          </cell>
          <cell r="P11">
            <v>0</v>
          </cell>
          <cell r="Q11">
            <v>248.45</v>
          </cell>
          <cell r="R11">
            <v>0</v>
          </cell>
          <cell r="S11">
            <v>248.45</v>
          </cell>
          <cell r="T11">
            <v>0</v>
          </cell>
          <cell r="U11">
            <v>248.45</v>
          </cell>
          <cell r="V11">
            <v>17166.669999999998</v>
          </cell>
          <cell r="W11">
            <v>0</v>
          </cell>
          <cell r="X11">
            <v>0</v>
          </cell>
          <cell r="Y11">
            <v>0</v>
          </cell>
          <cell r="Z11">
            <v>0</v>
          </cell>
          <cell r="AA11">
            <v>17166.669999999998</v>
          </cell>
          <cell r="AB11">
            <v>-12.12</v>
          </cell>
          <cell r="AC11">
            <v>-1.65</v>
          </cell>
          <cell r="AD11">
            <v>0</v>
          </cell>
          <cell r="AE11">
            <v>-13.77</v>
          </cell>
          <cell r="AF11">
            <v>0</v>
          </cell>
          <cell r="AG11">
            <v>0</v>
          </cell>
          <cell r="AH11">
            <v>0</v>
          </cell>
          <cell r="AI11">
            <v>248.45</v>
          </cell>
          <cell r="AJ11">
            <v>0</v>
          </cell>
          <cell r="AK11">
            <v>248.45</v>
          </cell>
          <cell r="AL11">
            <v>0</v>
          </cell>
          <cell r="AM11">
            <v>248.45</v>
          </cell>
          <cell r="AN11">
            <v>34333.339999999997</v>
          </cell>
          <cell r="AO11">
            <v>496.9</v>
          </cell>
          <cell r="AP11">
            <v>0</v>
          </cell>
          <cell r="AQ11">
            <v>304.39999999999998</v>
          </cell>
          <cell r="AR11">
            <v>276.86</v>
          </cell>
          <cell r="AS11">
            <v>2983.28</v>
          </cell>
          <cell r="AT11">
            <v>3260.1400000000003</v>
          </cell>
          <cell r="AU11">
            <v>38090.379999999997</v>
          </cell>
        </row>
        <row r="12">
          <cell r="B12" t="str">
            <v>YR4DZC0EG</v>
          </cell>
          <cell r="C12" t="str">
            <v>Dean, Melvin</v>
          </cell>
          <cell r="D12" t="str">
            <v>No</v>
          </cell>
          <cell r="E12">
            <v>6437.5</v>
          </cell>
          <cell r="F12">
            <v>0</v>
          </cell>
          <cell r="G12">
            <v>0</v>
          </cell>
          <cell r="H12">
            <v>0</v>
          </cell>
          <cell r="I12">
            <v>0</v>
          </cell>
          <cell r="J12">
            <v>6437.5</v>
          </cell>
          <cell r="K12">
            <v>-3.16</v>
          </cell>
          <cell r="L12">
            <v>-0.6</v>
          </cell>
          <cell r="M12">
            <v>-3.4</v>
          </cell>
          <cell r="N12">
            <v>-7.16</v>
          </cell>
          <cell r="O12">
            <v>0</v>
          </cell>
          <cell r="P12">
            <v>0</v>
          </cell>
          <cell r="Q12">
            <v>93.29</v>
          </cell>
          <cell r="R12">
            <v>0</v>
          </cell>
          <cell r="S12">
            <v>93.29</v>
          </cell>
          <cell r="T12">
            <v>257.5</v>
          </cell>
          <cell r="U12">
            <v>350.79</v>
          </cell>
          <cell r="V12">
            <v>6437.5</v>
          </cell>
          <cell r="W12">
            <v>0</v>
          </cell>
          <cell r="X12">
            <v>0</v>
          </cell>
          <cell r="Y12">
            <v>0</v>
          </cell>
          <cell r="Z12">
            <v>0</v>
          </cell>
          <cell r="AA12">
            <v>6437.5</v>
          </cell>
          <cell r="AB12">
            <v>-3.16</v>
          </cell>
          <cell r="AC12">
            <v>-0.6</v>
          </cell>
          <cell r="AD12">
            <v>-3.4</v>
          </cell>
          <cell r="AE12">
            <v>-7.16</v>
          </cell>
          <cell r="AF12">
            <v>0</v>
          </cell>
          <cell r="AG12">
            <v>0</v>
          </cell>
          <cell r="AH12">
            <v>0</v>
          </cell>
          <cell r="AI12">
            <v>93.29</v>
          </cell>
          <cell r="AJ12">
            <v>0</v>
          </cell>
          <cell r="AK12">
            <v>93.29</v>
          </cell>
          <cell r="AL12">
            <v>257.5</v>
          </cell>
          <cell r="AM12">
            <v>350.79</v>
          </cell>
          <cell r="AN12">
            <v>12875</v>
          </cell>
          <cell r="AO12">
            <v>186.58</v>
          </cell>
          <cell r="AP12">
            <v>515</v>
          </cell>
          <cell r="AQ12">
            <v>125.22</v>
          </cell>
          <cell r="AR12">
            <v>110.9</v>
          </cell>
          <cell r="AS12">
            <v>790.88</v>
          </cell>
          <cell r="AT12">
            <v>901.78</v>
          </cell>
          <cell r="AU12">
            <v>14478.36</v>
          </cell>
        </row>
        <row r="13">
          <cell r="B13" t="str">
            <v>CIBDH7YWN</v>
          </cell>
          <cell r="C13" t="str">
            <v>Donnelly, Kevin</v>
          </cell>
          <cell r="D13" t="str">
            <v>Yes</v>
          </cell>
          <cell r="E13">
            <v>8333.33</v>
          </cell>
          <cell r="F13">
            <v>0</v>
          </cell>
          <cell r="G13">
            <v>0</v>
          </cell>
          <cell r="H13">
            <v>0</v>
          </cell>
          <cell r="I13">
            <v>0</v>
          </cell>
          <cell r="J13">
            <v>8333.33</v>
          </cell>
          <cell r="K13">
            <v>-12.12</v>
          </cell>
          <cell r="L13">
            <v>-1.65</v>
          </cell>
          <cell r="M13">
            <v>-104.6</v>
          </cell>
          <cell r="N13">
            <v>-118.36999999999999</v>
          </cell>
          <cell r="O13">
            <v>0</v>
          </cell>
          <cell r="P13">
            <v>0</v>
          </cell>
          <cell r="Q13">
            <v>121.05</v>
          </cell>
          <cell r="R13">
            <v>0</v>
          </cell>
          <cell r="S13">
            <v>121.05</v>
          </cell>
          <cell r="T13">
            <v>333.33</v>
          </cell>
          <cell r="U13">
            <v>454.38</v>
          </cell>
          <cell r="V13">
            <v>8333.33</v>
          </cell>
          <cell r="W13">
            <v>0</v>
          </cell>
          <cell r="X13">
            <v>0</v>
          </cell>
          <cell r="Y13">
            <v>0</v>
          </cell>
          <cell r="Z13">
            <v>0</v>
          </cell>
          <cell r="AA13">
            <v>8333.33</v>
          </cell>
          <cell r="AB13">
            <v>-12.12</v>
          </cell>
          <cell r="AC13">
            <v>-1.65</v>
          </cell>
          <cell r="AD13">
            <v>-104.6</v>
          </cell>
          <cell r="AE13">
            <v>-118.36999999999999</v>
          </cell>
          <cell r="AF13">
            <v>0</v>
          </cell>
          <cell r="AG13">
            <v>0</v>
          </cell>
          <cell r="AH13">
            <v>0</v>
          </cell>
          <cell r="AI13">
            <v>121.05</v>
          </cell>
          <cell r="AJ13">
            <v>0</v>
          </cell>
          <cell r="AK13">
            <v>121.05</v>
          </cell>
          <cell r="AL13">
            <v>333.33</v>
          </cell>
          <cell r="AM13">
            <v>454.38</v>
          </cell>
          <cell r="AN13">
            <v>16666.66</v>
          </cell>
          <cell r="AO13">
            <v>242.1</v>
          </cell>
          <cell r="AP13">
            <v>666.66</v>
          </cell>
          <cell r="AQ13">
            <v>560.34</v>
          </cell>
          <cell r="AR13">
            <v>323.60000000000002</v>
          </cell>
          <cell r="AS13">
            <v>2674.6300000000006</v>
          </cell>
          <cell r="AT13">
            <v>2998.2300000000005</v>
          </cell>
          <cell r="AU13">
            <v>20573.650000000001</v>
          </cell>
        </row>
        <row r="14">
          <cell r="B14" t="str">
            <v>J1SIR2TUC</v>
          </cell>
          <cell r="C14" t="str">
            <v>Dryjanski, Michael</v>
          </cell>
          <cell r="D14" t="str">
            <v>No</v>
          </cell>
          <cell r="E14">
            <v>6008.33</v>
          </cell>
          <cell r="F14">
            <v>0</v>
          </cell>
          <cell r="G14">
            <v>0</v>
          </cell>
          <cell r="H14">
            <v>0</v>
          </cell>
          <cell r="I14">
            <v>0</v>
          </cell>
          <cell r="J14">
            <v>6008.33</v>
          </cell>
          <cell r="K14">
            <v>-12.12</v>
          </cell>
          <cell r="L14">
            <v>-1.65</v>
          </cell>
          <cell r="M14">
            <v>-90.88</v>
          </cell>
          <cell r="N14">
            <v>-104.64999999999999</v>
          </cell>
          <cell r="O14">
            <v>0</v>
          </cell>
          <cell r="P14">
            <v>0</v>
          </cell>
          <cell r="Q14">
            <v>85.83</v>
          </cell>
          <cell r="R14">
            <v>0</v>
          </cell>
          <cell r="S14">
            <v>85.83</v>
          </cell>
          <cell r="T14">
            <v>240.33</v>
          </cell>
          <cell r="U14">
            <v>326.16000000000003</v>
          </cell>
          <cell r="V14">
            <v>6008.33</v>
          </cell>
          <cell r="W14">
            <v>0</v>
          </cell>
          <cell r="X14">
            <v>0</v>
          </cell>
          <cell r="Y14">
            <v>0</v>
          </cell>
          <cell r="Z14">
            <v>0</v>
          </cell>
          <cell r="AA14">
            <v>6008.33</v>
          </cell>
          <cell r="AB14">
            <v>-12.12</v>
          </cell>
          <cell r="AC14">
            <v>-1.65</v>
          </cell>
          <cell r="AD14">
            <v>-90.88</v>
          </cell>
          <cell r="AE14">
            <v>-104.64999999999999</v>
          </cell>
          <cell r="AF14">
            <v>0</v>
          </cell>
          <cell r="AG14">
            <v>0</v>
          </cell>
          <cell r="AH14">
            <v>0</v>
          </cell>
          <cell r="AI14">
            <v>85.83</v>
          </cell>
          <cell r="AJ14">
            <v>0</v>
          </cell>
          <cell r="AK14">
            <v>85.83</v>
          </cell>
          <cell r="AL14">
            <v>240.33</v>
          </cell>
          <cell r="AM14">
            <v>326.16000000000003</v>
          </cell>
          <cell r="AN14">
            <v>12016.66</v>
          </cell>
          <cell r="AO14">
            <v>171.66</v>
          </cell>
          <cell r="AP14">
            <v>480.66</v>
          </cell>
          <cell r="AQ14">
            <v>400.65</v>
          </cell>
          <cell r="AR14">
            <v>191.35000000000002</v>
          </cell>
          <cell r="AS14">
            <v>3321.14</v>
          </cell>
          <cell r="AT14">
            <v>3512.49</v>
          </cell>
          <cell r="AU14">
            <v>16181.47</v>
          </cell>
        </row>
        <row r="15">
          <cell r="B15" t="str">
            <v>6FS24HAU4</v>
          </cell>
          <cell r="C15" t="str">
            <v>D'Santos, Alex</v>
          </cell>
          <cell r="D15" t="str">
            <v>Yes</v>
          </cell>
          <cell r="E15">
            <v>5416.67</v>
          </cell>
          <cell r="F15">
            <v>0</v>
          </cell>
          <cell r="G15">
            <v>0</v>
          </cell>
          <cell r="H15">
            <v>0</v>
          </cell>
          <cell r="I15">
            <v>0</v>
          </cell>
          <cell r="J15">
            <v>5416.67</v>
          </cell>
          <cell r="K15">
            <v>-3.16</v>
          </cell>
          <cell r="L15">
            <v>-0.6</v>
          </cell>
          <cell r="M15">
            <v>0</v>
          </cell>
          <cell r="N15">
            <v>-3.7600000000000002</v>
          </cell>
          <cell r="O15">
            <v>0</v>
          </cell>
          <cell r="P15">
            <v>335.6</v>
          </cell>
          <cell r="Q15">
            <v>78.489999999999995</v>
          </cell>
          <cell r="R15">
            <v>0</v>
          </cell>
          <cell r="S15">
            <v>414.09000000000003</v>
          </cell>
          <cell r="T15">
            <v>162.5</v>
          </cell>
          <cell r="U15">
            <v>576.59</v>
          </cell>
          <cell r="V15">
            <v>5416.67</v>
          </cell>
          <cell r="W15">
            <v>0</v>
          </cell>
          <cell r="X15">
            <v>0</v>
          </cell>
          <cell r="Y15">
            <v>0</v>
          </cell>
          <cell r="Z15">
            <v>0</v>
          </cell>
          <cell r="AA15">
            <v>5416.67</v>
          </cell>
          <cell r="AB15">
            <v>-3.16</v>
          </cell>
          <cell r="AC15">
            <v>-0.6</v>
          </cell>
          <cell r="AD15">
            <v>0</v>
          </cell>
          <cell r="AE15">
            <v>-3.7600000000000002</v>
          </cell>
          <cell r="AF15">
            <v>0</v>
          </cell>
          <cell r="AG15">
            <v>0</v>
          </cell>
          <cell r="AH15">
            <v>335.6</v>
          </cell>
          <cell r="AI15">
            <v>78.489999999999995</v>
          </cell>
          <cell r="AJ15">
            <v>0</v>
          </cell>
          <cell r="AK15">
            <v>414.09000000000003</v>
          </cell>
          <cell r="AL15">
            <v>162.5</v>
          </cell>
          <cell r="AM15">
            <v>576.59</v>
          </cell>
          <cell r="AN15">
            <v>10833.34</v>
          </cell>
          <cell r="AO15">
            <v>828.18000000000006</v>
          </cell>
          <cell r="AP15">
            <v>325</v>
          </cell>
          <cell r="AQ15">
            <v>107.56</v>
          </cell>
          <cell r="AR15">
            <v>100.03999999999999</v>
          </cell>
          <cell r="AS15">
            <v>1264.26</v>
          </cell>
          <cell r="AT15">
            <v>1364.3</v>
          </cell>
          <cell r="AU15">
            <v>13350.82</v>
          </cell>
        </row>
        <row r="16">
          <cell r="B16" t="str">
            <v>60O1JP31P</v>
          </cell>
          <cell r="C16" t="str">
            <v>Emery, Nancy Beth</v>
          </cell>
          <cell r="D16" t="str">
            <v>Yes</v>
          </cell>
          <cell r="E16">
            <v>14583.33</v>
          </cell>
          <cell r="F16">
            <v>0</v>
          </cell>
          <cell r="G16">
            <v>0</v>
          </cell>
          <cell r="H16">
            <v>0</v>
          </cell>
          <cell r="I16">
            <v>0</v>
          </cell>
          <cell r="J16">
            <v>14583.33</v>
          </cell>
          <cell r="K16">
            <v>-3.16</v>
          </cell>
          <cell r="L16">
            <v>-0.6</v>
          </cell>
          <cell r="M16">
            <v>0</v>
          </cell>
          <cell r="N16">
            <v>-3.7600000000000002</v>
          </cell>
          <cell r="O16">
            <v>0</v>
          </cell>
          <cell r="P16">
            <v>0</v>
          </cell>
          <cell r="Q16">
            <v>210.72</v>
          </cell>
          <cell r="R16">
            <v>0</v>
          </cell>
          <cell r="S16">
            <v>210.72</v>
          </cell>
          <cell r="T16">
            <v>0</v>
          </cell>
          <cell r="U16">
            <v>210.72</v>
          </cell>
          <cell r="V16">
            <v>14583.33</v>
          </cell>
          <cell r="W16">
            <v>0</v>
          </cell>
          <cell r="X16">
            <v>0</v>
          </cell>
          <cell r="Y16">
            <v>0</v>
          </cell>
          <cell r="Z16">
            <v>0</v>
          </cell>
          <cell r="AA16">
            <v>14583.33</v>
          </cell>
          <cell r="AB16">
            <v>-3.16</v>
          </cell>
          <cell r="AC16">
            <v>-0.6</v>
          </cell>
          <cell r="AD16">
            <v>0</v>
          </cell>
          <cell r="AE16">
            <v>-3.7600000000000002</v>
          </cell>
          <cell r="AF16">
            <v>0</v>
          </cell>
          <cell r="AG16">
            <v>0</v>
          </cell>
          <cell r="AH16">
            <v>0</v>
          </cell>
          <cell r="AI16">
            <v>210.72</v>
          </cell>
          <cell r="AJ16">
            <v>0</v>
          </cell>
          <cell r="AK16">
            <v>210.72</v>
          </cell>
          <cell r="AL16">
            <v>0</v>
          </cell>
          <cell r="AM16">
            <v>210.72</v>
          </cell>
          <cell r="AN16">
            <v>29166.66</v>
          </cell>
          <cell r="AO16">
            <v>421.44</v>
          </cell>
          <cell r="AP16">
            <v>0</v>
          </cell>
          <cell r="AQ16">
            <v>161.55000000000001</v>
          </cell>
          <cell r="AR16">
            <v>154.03000000000003</v>
          </cell>
          <cell r="AS16">
            <v>1328.46</v>
          </cell>
          <cell r="AT16">
            <v>1482.49</v>
          </cell>
          <cell r="AU16">
            <v>31070.59</v>
          </cell>
        </row>
        <row r="17">
          <cell r="C17" t="str">
            <v>Hall, Cassidy</v>
          </cell>
          <cell r="D17" t="str">
            <v>No</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row>
        <row r="18">
          <cell r="B18" t="str">
            <v>BCOR503IH</v>
          </cell>
          <cell r="C18" t="str">
            <v>Hanna, Sameh</v>
          </cell>
          <cell r="D18" t="str">
            <v>No</v>
          </cell>
          <cell r="E18">
            <v>4291.67</v>
          </cell>
          <cell r="F18">
            <v>0</v>
          </cell>
          <cell r="G18">
            <v>0</v>
          </cell>
          <cell r="H18">
            <v>0</v>
          </cell>
          <cell r="I18">
            <v>0</v>
          </cell>
          <cell r="J18">
            <v>4291.67</v>
          </cell>
          <cell r="K18">
            <v>-12.12</v>
          </cell>
          <cell r="L18">
            <v>-1.65</v>
          </cell>
          <cell r="M18">
            <v>0</v>
          </cell>
          <cell r="N18">
            <v>-13.77</v>
          </cell>
          <cell r="O18">
            <v>16.25</v>
          </cell>
          <cell r="P18">
            <v>265.23</v>
          </cell>
          <cell r="Q18">
            <v>62.03</v>
          </cell>
          <cell r="R18">
            <v>115.88</v>
          </cell>
          <cell r="S18">
            <v>459.39</v>
          </cell>
          <cell r="T18">
            <v>0</v>
          </cell>
          <cell r="U18">
            <v>459.39</v>
          </cell>
          <cell r="V18">
            <v>4291.67</v>
          </cell>
          <cell r="W18">
            <v>0</v>
          </cell>
          <cell r="X18">
            <v>0</v>
          </cell>
          <cell r="Y18">
            <v>0</v>
          </cell>
          <cell r="Z18">
            <v>0</v>
          </cell>
          <cell r="AA18">
            <v>4291.67</v>
          </cell>
          <cell r="AB18">
            <v>-12.12</v>
          </cell>
          <cell r="AC18">
            <v>-1.65</v>
          </cell>
          <cell r="AD18">
            <v>0</v>
          </cell>
          <cell r="AE18">
            <v>-13.77</v>
          </cell>
          <cell r="AF18">
            <v>0</v>
          </cell>
          <cell r="AG18">
            <v>0</v>
          </cell>
          <cell r="AH18">
            <v>265.23</v>
          </cell>
          <cell r="AI18">
            <v>62.03</v>
          </cell>
          <cell r="AJ18">
            <v>11.25</v>
          </cell>
          <cell r="AK18">
            <v>338.51</v>
          </cell>
          <cell r="AL18">
            <v>0</v>
          </cell>
          <cell r="AM18">
            <v>338.51</v>
          </cell>
          <cell r="AN18">
            <v>8583.34</v>
          </cell>
          <cell r="AO18">
            <v>797.9</v>
          </cell>
          <cell r="AP18">
            <v>0</v>
          </cell>
          <cell r="AQ18">
            <v>667.69999999999993</v>
          </cell>
          <cell r="AR18">
            <v>640.16</v>
          </cell>
          <cell r="AS18">
            <v>0</v>
          </cell>
          <cell r="AT18">
            <v>640.16</v>
          </cell>
          <cell r="AU18">
            <v>10021.4</v>
          </cell>
        </row>
        <row r="19">
          <cell r="B19" t="str">
            <v>18CXEQ9LP</v>
          </cell>
          <cell r="C19" t="str">
            <v>Higginbotham, Jason</v>
          </cell>
          <cell r="D19" t="str">
            <v>No</v>
          </cell>
          <cell r="E19">
            <v>7083.33</v>
          </cell>
          <cell r="F19">
            <v>0</v>
          </cell>
          <cell r="G19">
            <v>0</v>
          </cell>
          <cell r="H19">
            <v>0</v>
          </cell>
          <cell r="I19">
            <v>0</v>
          </cell>
          <cell r="J19">
            <v>7083.33</v>
          </cell>
          <cell r="K19">
            <v>-8.11</v>
          </cell>
          <cell r="L19">
            <v>-1.04</v>
          </cell>
          <cell r="M19">
            <v>0</v>
          </cell>
          <cell r="N19">
            <v>-9.1499999999999986</v>
          </cell>
          <cell r="O19">
            <v>0</v>
          </cell>
          <cell r="P19">
            <v>0</v>
          </cell>
          <cell r="Q19">
            <v>101.07</v>
          </cell>
          <cell r="R19">
            <v>0</v>
          </cell>
          <cell r="S19">
            <v>101.07</v>
          </cell>
          <cell r="T19">
            <v>283.33</v>
          </cell>
          <cell r="U19">
            <v>384.4</v>
          </cell>
          <cell r="V19">
            <v>7083.33</v>
          </cell>
          <cell r="W19">
            <v>0</v>
          </cell>
          <cell r="X19">
            <v>0</v>
          </cell>
          <cell r="Y19">
            <v>0</v>
          </cell>
          <cell r="Z19">
            <v>0</v>
          </cell>
          <cell r="AA19">
            <v>7083.33</v>
          </cell>
          <cell r="AB19">
            <v>-8.11</v>
          </cell>
          <cell r="AC19">
            <v>-1.04</v>
          </cell>
          <cell r="AD19">
            <v>0</v>
          </cell>
          <cell r="AE19">
            <v>-9.1499999999999986</v>
          </cell>
          <cell r="AF19">
            <v>0</v>
          </cell>
          <cell r="AG19">
            <v>0</v>
          </cell>
          <cell r="AH19">
            <v>0</v>
          </cell>
          <cell r="AI19">
            <v>101.07</v>
          </cell>
          <cell r="AJ19">
            <v>0</v>
          </cell>
          <cell r="AK19">
            <v>101.07</v>
          </cell>
          <cell r="AL19">
            <v>283.33</v>
          </cell>
          <cell r="AM19">
            <v>384.4</v>
          </cell>
          <cell r="AN19">
            <v>14166.66</v>
          </cell>
          <cell r="AO19">
            <v>202.14</v>
          </cell>
          <cell r="AP19">
            <v>566.66</v>
          </cell>
          <cell r="AQ19">
            <v>179.5</v>
          </cell>
          <cell r="AR19">
            <v>161.19999999999999</v>
          </cell>
          <cell r="AS19">
            <v>1421.01</v>
          </cell>
          <cell r="AT19">
            <v>1582.21</v>
          </cell>
          <cell r="AU19">
            <v>16517.669999999998</v>
          </cell>
        </row>
        <row r="20">
          <cell r="B20" t="str">
            <v>A1TKJGP1S</v>
          </cell>
          <cell r="C20" t="str">
            <v>Holland, Jody</v>
          </cell>
          <cell r="D20" t="str">
            <v>Yes</v>
          </cell>
          <cell r="E20">
            <v>8333.34</v>
          </cell>
          <cell r="F20">
            <v>0</v>
          </cell>
          <cell r="G20">
            <v>0</v>
          </cell>
          <cell r="H20">
            <v>0</v>
          </cell>
          <cell r="I20">
            <v>0</v>
          </cell>
          <cell r="J20">
            <v>8333.34</v>
          </cell>
          <cell r="K20">
            <v>-12.12</v>
          </cell>
          <cell r="L20">
            <v>-1.65</v>
          </cell>
          <cell r="M20">
            <v>0</v>
          </cell>
          <cell r="N20">
            <v>-13.77</v>
          </cell>
          <cell r="O20">
            <v>0</v>
          </cell>
          <cell r="P20">
            <v>0</v>
          </cell>
          <cell r="Q20">
            <v>120.48</v>
          </cell>
          <cell r="R20">
            <v>0</v>
          </cell>
          <cell r="S20">
            <v>120.48</v>
          </cell>
          <cell r="T20">
            <v>333.33</v>
          </cell>
          <cell r="U20">
            <v>453.81</v>
          </cell>
          <cell r="V20">
            <v>8333.34</v>
          </cell>
          <cell r="W20">
            <v>0</v>
          </cell>
          <cell r="X20">
            <v>0</v>
          </cell>
          <cell r="Y20">
            <v>0</v>
          </cell>
          <cell r="Z20">
            <v>0</v>
          </cell>
          <cell r="AA20">
            <v>8333.34</v>
          </cell>
          <cell r="AB20">
            <v>-12.12</v>
          </cell>
          <cell r="AC20">
            <v>-1.65</v>
          </cell>
          <cell r="AD20">
            <v>0</v>
          </cell>
          <cell r="AE20">
            <v>-13.77</v>
          </cell>
          <cell r="AF20">
            <v>0</v>
          </cell>
          <cell r="AG20">
            <v>0</v>
          </cell>
          <cell r="AH20">
            <v>0</v>
          </cell>
          <cell r="AI20">
            <v>120.48</v>
          </cell>
          <cell r="AJ20">
            <v>0</v>
          </cell>
          <cell r="AK20">
            <v>120.48</v>
          </cell>
          <cell r="AL20">
            <v>333.33</v>
          </cell>
          <cell r="AM20">
            <v>453.81</v>
          </cell>
          <cell r="AN20">
            <v>16666.68</v>
          </cell>
          <cell r="AO20">
            <v>240.96</v>
          </cell>
          <cell r="AP20">
            <v>666.66</v>
          </cell>
          <cell r="AQ20">
            <v>263.94</v>
          </cell>
          <cell r="AR20">
            <v>236.39999999999998</v>
          </cell>
          <cell r="AS20">
            <v>1376.27</v>
          </cell>
          <cell r="AT20">
            <v>1612.67</v>
          </cell>
          <cell r="AU20">
            <v>19186.97</v>
          </cell>
        </row>
        <row r="21">
          <cell r="B21" t="str">
            <v>KG68O4HS2</v>
          </cell>
          <cell r="C21" t="str">
            <v>Hooton, James Brett</v>
          </cell>
          <cell r="D21" t="str">
            <v>Yes</v>
          </cell>
          <cell r="E21">
            <v>8750</v>
          </cell>
          <cell r="F21">
            <v>0</v>
          </cell>
          <cell r="G21">
            <v>0</v>
          </cell>
          <cell r="H21">
            <v>0</v>
          </cell>
          <cell r="I21">
            <v>0</v>
          </cell>
          <cell r="J21">
            <v>8750</v>
          </cell>
          <cell r="K21">
            <v>-6.4</v>
          </cell>
          <cell r="L21">
            <v>-1.02</v>
          </cell>
          <cell r="M21">
            <v>-8.8800000000000008</v>
          </cell>
          <cell r="N21">
            <v>-16.3</v>
          </cell>
          <cell r="O21">
            <v>0</v>
          </cell>
          <cell r="P21">
            <v>0</v>
          </cell>
          <cell r="Q21">
            <v>126.27</v>
          </cell>
          <cell r="R21">
            <v>0</v>
          </cell>
          <cell r="S21">
            <v>126.27</v>
          </cell>
          <cell r="T21">
            <v>350</v>
          </cell>
          <cell r="U21">
            <v>476.27</v>
          </cell>
          <cell r="V21">
            <v>8750</v>
          </cell>
          <cell r="W21">
            <v>0</v>
          </cell>
          <cell r="X21">
            <v>0</v>
          </cell>
          <cell r="Y21">
            <v>0</v>
          </cell>
          <cell r="Z21">
            <v>0</v>
          </cell>
          <cell r="AA21">
            <v>8750</v>
          </cell>
          <cell r="AB21">
            <v>-6.4</v>
          </cell>
          <cell r="AC21">
            <v>-1.02</v>
          </cell>
          <cell r="AD21">
            <v>-8.8800000000000008</v>
          </cell>
          <cell r="AE21">
            <v>-16.3</v>
          </cell>
          <cell r="AF21">
            <v>0</v>
          </cell>
          <cell r="AG21">
            <v>0</v>
          </cell>
          <cell r="AH21">
            <v>0</v>
          </cell>
          <cell r="AI21">
            <v>126.27</v>
          </cell>
          <cell r="AJ21">
            <v>0</v>
          </cell>
          <cell r="AK21">
            <v>126.27</v>
          </cell>
          <cell r="AL21">
            <v>350</v>
          </cell>
          <cell r="AM21">
            <v>476.27</v>
          </cell>
          <cell r="AN21">
            <v>17500</v>
          </cell>
          <cell r="AO21">
            <v>252.54</v>
          </cell>
          <cell r="AP21">
            <v>700</v>
          </cell>
          <cell r="AQ21">
            <v>294.93</v>
          </cell>
          <cell r="AR21">
            <v>262.33</v>
          </cell>
          <cell r="AS21">
            <v>1752.68</v>
          </cell>
          <cell r="AT21">
            <v>2015.01</v>
          </cell>
          <cell r="AU21">
            <v>20467.55</v>
          </cell>
        </row>
        <row r="22">
          <cell r="B22" t="str">
            <v>YCJBXP6MI</v>
          </cell>
          <cell r="C22" t="str">
            <v>Ibuado, Rachel</v>
          </cell>
          <cell r="D22" t="str">
            <v>Yes</v>
          </cell>
          <cell r="E22">
            <v>5416.67</v>
          </cell>
          <cell r="F22">
            <v>0</v>
          </cell>
          <cell r="G22">
            <v>0</v>
          </cell>
          <cell r="H22">
            <v>0</v>
          </cell>
          <cell r="I22">
            <v>0</v>
          </cell>
          <cell r="J22">
            <v>5416.67</v>
          </cell>
          <cell r="K22">
            <v>-3.16</v>
          </cell>
          <cell r="L22">
            <v>-1.02</v>
          </cell>
          <cell r="M22">
            <v>0</v>
          </cell>
          <cell r="N22">
            <v>-4.18</v>
          </cell>
          <cell r="O22">
            <v>0</v>
          </cell>
          <cell r="P22">
            <v>242.26</v>
          </cell>
          <cell r="Q22">
            <v>78.47</v>
          </cell>
          <cell r="R22">
            <v>0</v>
          </cell>
          <cell r="S22">
            <v>320.73</v>
          </cell>
          <cell r="T22">
            <v>216.67</v>
          </cell>
          <cell r="U22">
            <v>537.4</v>
          </cell>
          <cell r="V22">
            <v>5416.67</v>
          </cell>
          <cell r="W22">
            <v>0</v>
          </cell>
          <cell r="X22">
            <v>0</v>
          </cell>
          <cell r="Y22">
            <v>0</v>
          </cell>
          <cell r="Z22">
            <v>0</v>
          </cell>
          <cell r="AA22">
            <v>5416.67</v>
          </cell>
          <cell r="AB22">
            <v>-3.16</v>
          </cell>
          <cell r="AC22">
            <v>-1.02</v>
          </cell>
          <cell r="AD22">
            <v>0</v>
          </cell>
          <cell r="AE22">
            <v>-4.18</v>
          </cell>
          <cell r="AF22">
            <v>0</v>
          </cell>
          <cell r="AG22">
            <v>0</v>
          </cell>
          <cell r="AH22">
            <v>0</v>
          </cell>
          <cell r="AI22">
            <v>78.47</v>
          </cell>
          <cell r="AJ22">
            <v>0</v>
          </cell>
          <cell r="AK22">
            <v>78.47</v>
          </cell>
          <cell r="AL22">
            <v>216.67</v>
          </cell>
          <cell r="AM22">
            <v>295.14</v>
          </cell>
          <cell r="AN22">
            <v>10833.34</v>
          </cell>
          <cell r="AO22">
            <v>399.20000000000005</v>
          </cell>
          <cell r="AP22">
            <v>433.34</v>
          </cell>
          <cell r="AQ22">
            <v>107.56</v>
          </cell>
          <cell r="AR22">
            <v>99.199999999999989</v>
          </cell>
          <cell r="AS22">
            <v>530.5</v>
          </cell>
          <cell r="AT22">
            <v>629.70000000000005</v>
          </cell>
          <cell r="AU22">
            <v>12295.58</v>
          </cell>
        </row>
        <row r="23">
          <cell r="B23" t="str">
            <v>SPGQRMFJN</v>
          </cell>
          <cell r="C23" t="str">
            <v>Huslig, Carl</v>
          </cell>
          <cell r="D23" t="str">
            <v>No</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row>
        <row r="24">
          <cell r="B24" t="str">
            <v>KWUZHN93V</v>
          </cell>
          <cell r="C24" t="str">
            <v>Jett, Paul</v>
          </cell>
          <cell r="D24" t="str">
            <v>Yes</v>
          </cell>
          <cell r="E24">
            <v>7916.67</v>
          </cell>
          <cell r="F24">
            <v>0</v>
          </cell>
          <cell r="G24">
            <v>0</v>
          </cell>
          <cell r="H24">
            <v>0</v>
          </cell>
          <cell r="I24">
            <v>0</v>
          </cell>
          <cell r="J24">
            <v>7916.67</v>
          </cell>
          <cell r="K24">
            <v>-12.12</v>
          </cell>
          <cell r="L24">
            <v>-1.65</v>
          </cell>
          <cell r="M24">
            <v>0</v>
          </cell>
          <cell r="N24">
            <v>-13.77</v>
          </cell>
          <cell r="O24">
            <v>0</v>
          </cell>
          <cell r="P24">
            <v>0</v>
          </cell>
          <cell r="Q24">
            <v>113.06</v>
          </cell>
          <cell r="R24">
            <v>0</v>
          </cell>
          <cell r="S24">
            <v>113.06</v>
          </cell>
          <cell r="T24">
            <v>0</v>
          </cell>
          <cell r="U24">
            <v>113.06</v>
          </cell>
          <cell r="V24">
            <v>7916.67</v>
          </cell>
          <cell r="W24">
            <v>0</v>
          </cell>
          <cell r="X24">
            <v>0</v>
          </cell>
          <cell r="Y24">
            <v>0</v>
          </cell>
          <cell r="Z24">
            <v>0</v>
          </cell>
          <cell r="AA24">
            <v>7916.67</v>
          </cell>
          <cell r="AB24">
            <v>-12.12</v>
          </cell>
          <cell r="AC24">
            <v>-1.65</v>
          </cell>
          <cell r="AD24">
            <v>0</v>
          </cell>
          <cell r="AE24">
            <v>-13.77</v>
          </cell>
          <cell r="AF24">
            <v>0</v>
          </cell>
          <cell r="AG24">
            <v>0</v>
          </cell>
          <cell r="AH24">
            <v>0</v>
          </cell>
          <cell r="AI24">
            <v>113.06</v>
          </cell>
          <cell r="AJ24">
            <v>0</v>
          </cell>
          <cell r="AK24">
            <v>113.06</v>
          </cell>
          <cell r="AL24">
            <v>0</v>
          </cell>
          <cell r="AM24">
            <v>113.06</v>
          </cell>
          <cell r="AN24">
            <v>15833.34</v>
          </cell>
          <cell r="AO24">
            <v>226.12</v>
          </cell>
          <cell r="AP24">
            <v>0</v>
          </cell>
          <cell r="AQ24">
            <v>223.3</v>
          </cell>
          <cell r="AR24">
            <v>195.76</v>
          </cell>
          <cell r="AS24">
            <v>2920.84</v>
          </cell>
          <cell r="AT24">
            <v>3116.6000000000004</v>
          </cell>
          <cell r="AU24">
            <v>19176.060000000001</v>
          </cell>
        </row>
        <row r="25">
          <cell r="B25" t="str">
            <v>H9RSMFC2H</v>
          </cell>
          <cell r="C25" t="str">
            <v>Jones, Gregory</v>
          </cell>
          <cell r="D25" t="str">
            <v>No</v>
          </cell>
          <cell r="E25">
            <v>6666.67</v>
          </cell>
          <cell r="F25">
            <v>0</v>
          </cell>
          <cell r="G25">
            <v>0</v>
          </cell>
          <cell r="H25">
            <v>0</v>
          </cell>
          <cell r="I25">
            <v>0</v>
          </cell>
          <cell r="J25">
            <v>6666.67</v>
          </cell>
          <cell r="K25">
            <v>-6.4</v>
          </cell>
          <cell r="L25">
            <v>-1.02</v>
          </cell>
          <cell r="M25">
            <v>0</v>
          </cell>
          <cell r="N25">
            <v>-7.42</v>
          </cell>
          <cell r="O25">
            <v>0</v>
          </cell>
          <cell r="P25">
            <v>153.72999999999999</v>
          </cell>
          <cell r="Q25">
            <v>95.95</v>
          </cell>
          <cell r="R25">
            <v>0</v>
          </cell>
          <cell r="S25">
            <v>249.68</v>
          </cell>
          <cell r="T25">
            <v>0</v>
          </cell>
          <cell r="U25">
            <v>249.68</v>
          </cell>
          <cell r="V25">
            <v>6666.67</v>
          </cell>
          <cell r="W25">
            <v>0</v>
          </cell>
          <cell r="X25">
            <v>0</v>
          </cell>
          <cell r="Y25">
            <v>0</v>
          </cell>
          <cell r="Z25">
            <v>0</v>
          </cell>
          <cell r="AA25">
            <v>6666.67</v>
          </cell>
          <cell r="AB25">
            <v>-6.4</v>
          </cell>
          <cell r="AC25">
            <v>-1.02</v>
          </cell>
          <cell r="AD25">
            <v>0</v>
          </cell>
          <cell r="AE25">
            <v>-7.42</v>
          </cell>
          <cell r="AF25">
            <v>0</v>
          </cell>
          <cell r="AG25">
            <v>0</v>
          </cell>
          <cell r="AH25">
            <v>0</v>
          </cell>
          <cell r="AI25">
            <v>95.95</v>
          </cell>
          <cell r="AJ25">
            <v>0</v>
          </cell>
          <cell r="AK25">
            <v>95.95</v>
          </cell>
          <cell r="AL25">
            <v>0</v>
          </cell>
          <cell r="AM25">
            <v>95.95</v>
          </cell>
          <cell r="AN25">
            <v>13333.34</v>
          </cell>
          <cell r="AO25">
            <v>345.63</v>
          </cell>
          <cell r="AP25">
            <v>0</v>
          </cell>
          <cell r="AQ25">
            <v>157.66999999999999</v>
          </cell>
          <cell r="AR25">
            <v>142.83000000000001</v>
          </cell>
          <cell r="AS25">
            <v>1749.15</v>
          </cell>
          <cell r="AT25">
            <v>1891.98</v>
          </cell>
          <cell r="AU25">
            <v>15570.95</v>
          </cell>
        </row>
        <row r="26">
          <cell r="B26" t="str">
            <v>Z1EEST5BV</v>
          </cell>
          <cell r="C26" t="str">
            <v>Kelman, Rebekah</v>
          </cell>
          <cell r="D26" t="str">
            <v>Yes</v>
          </cell>
          <cell r="E26">
            <v>4166.67</v>
          </cell>
          <cell r="F26">
            <v>0</v>
          </cell>
          <cell r="G26">
            <v>0</v>
          </cell>
          <cell r="H26">
            <v>0</v>
          </cell>
          <cell r="I26">
            <v>0</v>
          </cell>
          <cell r="J26">
            <v>4166.67</v>
          </cell>
          <cell r="K26">
            <v>-6.4</v>
          </cell>
          <cell r="L26">
            <v>-1.02</v>
          </cell>
          <cell r="M26">
            <v>0</v>
          </cell>
          <cell r="N26">
            <v>-7.42</v>
          </cell>
          <cell r="O26">
            <v>0</v>
          </cell>
          <cell r="P26">
            <v>256.06</v>
          </cell>
          <cell r="Q26">
            <v>59.89</v>
          </cell>
          <cell r="R26">
            <v>0</v>
          </cell>
          <cell r="S26">
            <v>315.95</v>
          </cell>
          <cell r="T26">
            <v>166.67</v>
          </cell>
          <cell r="U26">
            <v>482.62</v>
          </cell>
          <cell r="V26">
            <v>4166.67</v>
          </cell>
          <cell r="W26">
            <v>0</v>
          </cell>
          <cell r="X26">
            <v>0</v>
          </cell>
          <cell r="Y26">
            <v>0</v>
          </cell>
          <cell r="Z26">
            <v>0</v>
          </cell>
          <cell r="AA26">
            <v>4166.67</v>
          </cell>
          <cell r="AB26">
            <v>-6.4</v>
          </cell>
          <cell r="AC26">
            <v>-1.02</v>
          </cell>
          <cell r="AD26">
            <v>0</v>
          </cell>
          <cell r="AE26">
            <v>-7.42</v>
          </cell>
          <cell r="AF26">
            <v>0</v>
          </cell>
          <cell r="AG26">
            <v>0</v>
          </cell>
          <cell r="AH26">
            <v>256.06</v>
          </cell>
          <cell r="AI26">
            <v>59.89</v>
          </cell>
          <cell r="AJ26">
            <v>0</v>
          </cell>
          <cell r="AK26">
            <v>315.95</v>
          </cell>
          <cell r="AL26">
            <v>166.67</v>
          </cell>
          <cell r="AM26">
            <v>482.62</v>
          </cell>
          <cell r="AN26">
            <v>8333.34</v>
          </cell>
          <cell r="AO26">
            <v>631.9</v>
          </cell>
          <cell r="AP26">
            <v>333.34</v>
          </cell>
          <cell r="AQ26">
            <v>130.53</v>
          </cell>
          <cell r="AR26">
            <v>115.69</v>
          </cell>
          <cell r="AS26">
            <v>1011.85</v>
          </cell>
          <cell r="AT26">
            <v>1127.54</v>
          </cell>
          <cell r="AU26">
            <v>10426.119999999999</v>
          </cell>
        </row>
        <row r="27">
          <cell r="B27" t="str">
            <v>MJBU5SSWW</v>
          </cell>
          <cell r="C27" t="str">
            <v>Loner, Joe</v>
          </cell>
          <cell r="D27" t="str">
            <v>No</v>
          </cell>
          <cell r="E27">
            <v>9656.25</v>
          </cell>
          <cell r="F27">
            <v>0</v>
          </cell>
          <cell r="G27">
            <v>0</v>
          </cell>
          <cell r="H27">
            <v>0</v>
          </cell>
          <cell r="I27">
            <v>0</v>
          </cell>
          <cell r="J27">
            <v>9656.25</v>
          </cell>
          <cell r="K27">
            <v>-12.12</v>
          </cell>
          <cell r="L27">
            <v>-1.65</v>
          </cell>
          <cell r="M27">
            <v>-21.3</v>
          </cell>
          <cell r="N27">
            <v>-35.07</v>
          </cell>
          <cell r="O27">
            <v>0</v>
          </cell>
          <cell r="P27">
            <v>594.84</v>
          </cell>
          <cell r="Q27">
            <v>139.12</v>
          </cell>
          <cell r="R27">
            <v>0</v>
          </cell>
          <cell r="S27">
            <v>733.96</v>
          </cell>
          <cell r="T27">
            <v>386.25</v>
          </cell>
          <cell r="U27">
            <v>1120.21</v>
          </cell>
          <cell r="V27">
            <v>9656.25</v>
          </cell>
          <cell r="W27">
            <v>0</v>
          </cell>
          <cell r="X27">
            <v>0</v>
          </cell>
          <cell r="Y27">
            <v>0</v>
          </cell>
          <cell r="Z27">
            <v>0</v>
          </cell>
          <cell r="AA27">
            <v>9656.25</v>
          </cell>
          <cell r="AB27">
            <v>-12.12</v>
          </cell>
          <cell r="AC27">
            <v>-1.65</v>
          </cell>
          <cell r="AD27">
            <v>-21.3</v>
          </cell>
          <cell r="AE27">
            <v>-35.07</v>
          </cell>
          <cell r="AF27">
            <v>0</v>
          </cell>
          <cell r="AG27">
            <v>0</v>
          </cell>
          <cell r="AH27">
            <v>17.62</v>
          </cell>
          <cell r="AI27">
            <v>139.12</v>
          </cell>
          <cell r="AJ27">
            <v>0</v>
          </cell>
          <cell r="AK27">
            <v>156.74</v>
          </cell>
          <cell r="AL27">
            <v>386.25</v>
          </cell>
          <cell r="AM27">
            <v>542.99</v>
          </cell>
          <cell r="AN27">
            <v>19312.5</v>
          </cell>
          <cell r="AO27">
            <v>890.7</v>
          </cell>
          <cell r="AP27">
            <v>772.5</v>
          </cell>
          <cell r="AQ27">
            <v>347</v>
          </cell>
          <cell r="AR27">
            <v>276.86</v>
          </cell>
          <cell r="AS27">
            <v>1738.52</v>
          </cell>
          <cell r="AT27">
            <v>2015.38</v>
          </cell>
          <cell r="AU27">
            <v>22991.08</v>
          </cell>
        </row>
        <row r="28">
          <cell r="B28" t="str">
            <v>NXFLA001G</v>
          </cell>
          <cell r="C28" t="str">
            <v>Mandic, Sinisa</v>
          </cell>
          <cell r="D28" t="str">
            <v>Yes</v>
          </cell>
          <cell r="E28">
            <v>7083.34</v>
          </cell>
          <cell r="F28">
            <v>0</v>
          </cell>
          <cell r="G28">
            <v>0</v>
          </cell>
          <cell r="H28">
            <v>0</v>
          </cell>
          <cell r="I28">
            <v>0</v>
          </cell>
          <cell r="J28">
            <v>7083.34</v>
          </cell>
          <cell r="K28">
            <v>-6.4</v>
          </cell>
          <cell r="L28">
            <v>-1.02</v>
          </cell>
          <cell r="M28">
            <v>0</v>
          </cell>
          <cell r="N28">
            <v>-7.42</v>
          </cell>
          <cell r="O28">
            <v>0</v>
          </cell>
          <cell r="P28">
            <v>0</v>
          </cell>
          <cell r="Q28">
            <v>101.88</v>
          </cell>
          <cell r="R28">
            <v>0</v>
          </cell>
          <cell r="S28">
            <v>101.88</v>
          </cell>
          <cell r="T28">
            <v>212.5</v>
          </cell>
          <cell r="U28">
            <v>314.38</v>
          </cell>
          <cell r="V28">
            <v>7083.34</v>
          </cell>
          <cell r="W28">
            <v>0</v>
          </cell>
          <cell r="X28">
            <v>0</v>
          </cell>
          <cell r="Y28">
            <v>0</v>
          </cell>
          <cell r="Z28">
            <v>0</v>
          </cell>
          <cell r="AA28">
            <v>7083.34</v>
          </cell>
          <cell r="AB28">
            <v>-6.4</v>
          </cell>
          <cell r="AC28">
            <v>-1.02</v>
          </cell>
          <cell r="AD28">
            <v>0</v>
          </cell>
          <cell r="AE28">
            <v>-7.42</v>
          </cell>
          <cell r="AF28">
            <v>0</v>
          </cell>
          <cell r="AG28">
            <v>0</v>
          </cell>
          <cell r="AH28">
            <v>0</v>
          </cell>
          <cell r="AI28">
            <v>101.88</v>
          </cell>
          <cell r="AJ28">
            <v>0</v>
          </cell>
          <cell r="AK28">
            <v>101.88</v>
          </cell>
          <cell r="AL28">
            <v>212.5</v>
          </cell>
          <cell r="AM28">
            <v>314.38</v>
          </cell>
          <cell r="AN28">
            <v>14166.68</v>
          </cell>
          <cell r="AO28">
            <v>203.76</v>
          </cell>
          <cell r="AP28">
            <v>425</v>
          </cell>
          <cell r="AQ28">
            <v>150.54</v>
          </cell>
          <cell r="AR28">
            <v>135.70000000000002</v>
          </cell>
          <cell r="AS28">
            <v>1801.8400000000001</v>
          </cell>
          <cell r="AT28">
            <v>1937.5400000000002</v>
          </cell>
          <cell r="AU28">
            <v>16732.98</v>
          </cell>
        </row>
        <row r="29">
          <cell r="B29" t="str">
            <v>745EA7LGL</v>
          </cell>
          <cell r="C29" t="str">
            <v>Martin, Kevin</v>
          </cell>
          <cell r="D29" t="str">
            <v>No</v>
          </cell>
          <cell r="E29">
            <v>5500</v>
          </cell>
          <cell r="F29">
            <v>0</v>
          </cell>
          <cell r="G29">
            <v>0</v>
          </cell>
          <cell r="H29">
            <v>0</v>
          </cell>
          <cell r="I29">
            <v>0</v>
          </cell>
          <cell r="J29">
            <v>5500</v>
          </cell>
          <cell r="K29">
            <v>-12.12</v>
          </cell>
          <cell r="L29">
            <v>-1.65</v>
          </cell>
          <cell r="M29">
            <v>0</v>
          </cell>
          <cell r="N29">
            <v>-13.77</v>
          </cell>
          <cell r="O29">
            <v>0</v>
          </cell>
          <cell r="P29">
            <v>333.33</v>
          </cell>
          <cell r="Q29">
            <v>77.959999999999994</v>
          </cell>
          <cell r="R29">
            <v>0</v>
          </cell>
          <cell r="S29">
            <v>411.28999999999996</v>
          </cell>
          <cell r="T29">
            <v>220</v>
          </cell>
          <cell r="U29">
            <v>631.29</v>
          </cell>
          <cell r="V29">
            <v>5500</v>
          </cell>
          <cell r="W29">
            <v>0</v>
          </cell>
          <cell r="X29">
            <v>0</v>
          </cell>
          <cell r="Y29">
            <v>0</v>
          </cell>
          <cell r="Z29">
            <v>0</v>
          </cell>
          <cell r="AA29">
            <v>5500</v>
          </cell>
          <cell r="AB29">
            <v>-12.12</v>
          </cell>
          <cell r="AC29">
            <v>-1.65</v>
          </cell>
          <cell r="AD29">
            <v>0</v>
          </cell>
          <cell r="AE29">
            <v>-13.77</v>
          </cell>
          <cell r="AF29">
            <v>0</v>
          </cell>
          <cell r="AG29">
            <v>0</v>
          </cell>
          <cell r="AH29">
            <v>333.33</v>
          </cell>
          <cell r="AI29">
            <v>77.959999999999994</v>
          </cell>
          <cell r="AJ29">
            <v>0</v>
          </cell>
          <cell r="AK29">
            <v>411.28999999999996</v>
          </cell>
          <cell r="AL29">
            <v>220</v>
          </cell>
          <cell r="AM29">
            <v>631.29</v>
          </cell>
          <cell r="AN29">
            <v>11000</v>
          </cell>
          <cell r="AO29">
            <v>822.57999999999993</v>
          </cell>
          <cell r="AP29">
            <v>440</v>
          </cell>
          <cell r="AQ29">
            <v>198.4</v>
          </cell>
          <cell r="AR29">
            <v>170.85999999999999</v>
          </cell>
          <cell r="AS29">
            <v>2558.61</v>
          </cell>
          <cell r="AT29">
            <v>2729.4700000000003</v>
          </cell>
          <cell r="AU29">
            <v>14992.05</v>
          </cell>
        </row>
        <row r="30">
          <cell r="B30" t="str">
            <v>ISHHP6YD1</v>
          </cell>
          <cell r="C30" t="str">
            <v>Mickles, Keisha</v>
          </cell>
          <cell r="D30" t="str">
            <v>No</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1476.8000000000002</v>
          </cell>
          <cell r="AT30">
            <v>1476.8000000000002</v>
          </cell>
          <cell r="AU30">
            <v>1476.8000000000002</v>
          </cell>
        </row>
        <row r="31">
          <cell r="B31" t="str">
            <v>OFFYQ58GZ</v>
          </cell>
          <cell r="C31" t="str">
            <v>Morgan, Kristyn</v>
          </cell>
          <cell r="D31" t="str">
            <v>No</v>
          </cell>
          <cell r="E31">
            <v>3137.5</v>
          </cell>
          <cell r="F31">
            <v>0</v>
          </cell>
          <cell r="G31">
            <v>0</v>
          </cell>
          <cell r="H31">
            <v>0</v>
          </cell>
          <cell r="I31">
            <v>0</v>
          </cell>
          <cell r="J31">
            <v>3137.5</v>
          </cell>
          <cell r="K31">
            <v>-12.12</v>
          </cell>
          <cell r="L31">
            <v>-1.65</v>
          </cell>
          <cell r="M31">
            <v>-22.38</v>
          </cell>
          <cell r="N31">
            <v>-36.15</v>
          </cell>
          <cell r="O31">
            <v>0</v>
          </cell>
          <cell r="P31">
            <v>182.05</v>
          </cell>
          <cell r="Q31">
            <v>42.58</v>
          </cell>
          <cell r="R31">
            <v>0</v>
          </cell>
          <cell r="S31">
            <v>224.63</v>
          </cell>
          <cell r="T31">
            <v>0</v>
          </cell>
          <cell r="U31">
            <v>224.63</v>
          </cell>
          <cell r="V31">
            <v>3137.5</v>
          </cell>
          <cell r="W31">
            <v>0</v>
          </cell>
          <cell r="X31">
            <v>0</v>
          </cell>
          <cell r="Y31">
            <v>0</v>
          </cell>
          <cell r="Z31">
            <v>0</v>
          </cell>
          <cell r="AA31">
            <v>3137.5</v>
          </cell>
          <cell r="AB31">
            <v>-12.12</v>
          </cell>
          <cell r="AC31">
            <v>-1.65</v>
          </cell>
          <cell r="AD31">
            <v>-22.38</v>
          </cell>
          <cell r="AE31">
            <v>-36.15</v>
          </cell>
          <cell r="AF31">
            <v>0</v>
          </cell>
          <cell r="AG31">
            <v>0</v>
          </cell>
          <cell r="AH31">
            <v>182.05</v>
          </cell>
          <cell r="AI31">
            <v>42.58</v>
          </cell>
          <cell r="AJ31">
            <v>0</v>
          </cell>
          <cell r="AK31">
            <v>224.63</v>
          </cell>
          <cell r="AL31">
            <v>0</v>
          </cell>
          <cell r="AM31">
            <v>224.63</v>
          </cell>
          <cell r="AN31">
            <v>6275</v>
          </cell>
          <cell r="AO31">
            <v>449.26</v>
          </cell>
          <cell r="AP31">
            <v>0</v>
          </cell>
          <cell r="AQ31">
            <v>228.45</v>
          </cell>
          <cell r="AR31">
            <v>156.14999999999998</v>
          </cell>
          <cell r="AS31">
            <v>2263.25</v>
          </cell>
          <cell r="AT31">
            <v>2419.4</v>
          </cell>
          <cell r="AU31">
            <v>9143.66</v>
          </cell>
        </row>
        <row r="32">
          <cell r="B32" t="str">
            <v>TNHS66XY3</v>
          </cell>
          <cell r="C32" t="str">
            <v>Nesmith, Shawn</v>
          </cell>
          <cell r="D32" t="str">
            <v>No</v>
          </cell>
          <cell r="E32">
            <v>6666.67</v>
          </cell>
          <cell r="F32">
            <v>0</v>
          </cell>
          <cell r="G32">
            <v>0</v>
          </cell>
          <cell r="H32">
            <v>0</v>
          </cell>
          <cell r="I32">
            <v>0</v>
          </cell>
          <cell r="J32">
            <v>6666.67</v>
          </cell>
          <cell r="K32">
            <v>-12.12</v>
          </cell>
          <cell r="L32">
            <v>-1.65</v>
          </cell>
          <cell r="M32">
            <v>0</v>
          </cell>
          <cell r="N32">
            <v>-13.77</v>
          </cell>
          <cell r="O32">
            <v>0</v>
          </cell>
          <cell r="P32">
            <v>226.16</v>
          </cell>
          <cell r="Q32">
            <v>96.47</v>
          </cell>
          <cell r="R32">
            <v>0</v>
          </cell>
          <cell r="S32">
            <v>322.63</v>
          </cell>
          <cell r="T32">
            <v>0</v>
          </cell>
          <cell r="U32">
            <v>322.63</v>
          </cell>
          <cell r="V32">
            <v>6666.67</v>
          </cell>
          <cell r="W32">
            <v>0</v>
          </cell>
          <cell r="X32">
            <v>0</v>
          </cell>
          <cell r="Y32">
            <v>0</v>
          </cell>
          <cell r="Z32">
            <v>0</v>
          </cell>
          <cell r="AA32">
            <v>6666.67</v>
          </cell>
          <cell r="AB32">
            <v>-12.12</v>
          </cell>
          <cell r="AC32">
            <v>-1.65</v>
          </cell>
          <cell r="AD32">
            <v>0</v>
          </cell>
          <cell r="AE32">
            <v>-13.77</v>
          </cell>
          <cell r="AF32">
            <v>0</v>
          </cell>
          <cell r="AG32">
            <v>0</v>
          </cell>
          <cell r="AH32">
            <v>0</v>
          </cell>
          <cell r="AI32">
            <v>96.47</v>
          </cell>
          <cell r="AJ32">
            <v>0</v>
          </cell>
          <cell r="AK32">
            <v>96.47</v>
          </cell>
          <cell r="AL32">
            <v>0</v>
          </cell>
          <cell r="AM32">
            <v>96.47</v>
          </cell>
          <cell r="AN32">
            <v>13333.34</v>
          </cell>
          <cell r="AO32">
            <v>419.1</v>
          </cell>
          <cell r="AP32">
            <v>0</v>
          </cell>
          <cell r="AQ32">
            <v>221.02</v>
          </cell>
          <cell r="AR32">
            <v>193.48</v>
          </cell>
          <cell r="AS32">
            <v>2492.1999999999998</v>
          </cell>
          <cell r="AT32">
            <v>2685.68</v>
          </cell>
          <cell r="AU32">
            <v>16438.12</v>
          </cell>
        </row>
        <row r="33">
          <cell r="B33" t="str">
            <v>XTMQMHUJL</v>
          </cell>
          <cell r="C33" t="str">
            <v>Nyamata, Sheilla</v>
          </cell>
          <cell r="D33" t="str">
            <v>No</v>
          </cell>
          <cell r="E33">
            <v>2000</v>
          </cell>
          <cell r="F33">
            <v>0</v>
          </cell>
          <cell r="G33">
            <v>0</v>
          </cell>
          <cell r="H33">
            <v>0</v>
          </cell>
          <cell r="I33">
            <v>0</v>
          </cell>
          <cell r="J33">
            <v>2000</v>
          </cell>
          <cell r="K33">
            <v>-6.4</v>
          </cell>
          <cell r="L33">
            <v>-1.02</v>
          </cell>
          <cell r="M33">
            <v>-6.87</v>
          </cell>
          <cell r="N33">
            <v>-14.29</v>
          </cell>
          <cell r="O33">
            <v>0</v>
          </cell>
          <cell r="P33">
            <v>123.54</v>
          </cell>
          <cell r="Q33">
            <v>28.89</v>
          </cell>
          <cell r="R33">
            <v>0</v>
          </cell>
          <cell r="S33">
            <v>152.43</v>
          </cell>
          <cell r="T33">
            <v>0</v>
          </cell>
          <cell r="U33">
            <v>152.43</v>
          </cell>
          <cell r="V33">
            <v>2000</v>
          </cell>
          <cell r="W33">
            <v>0</v>
          </cell>
          <cell r="X33">
            <v>0</v>
          </cell>
          <cell r="Y33">
            <v>0</v>
          </cell>
          <cell r="Z33">
            <v>0</v>
          </cell>
          <cell r="AA33">
            <v>2000</v>
          </cell>
          <cell r="AB33">
            <v>-6.4</v>
          </cell>
          <cell r="AC33">
            <v>-1.02</v>
          </cell>
          <cell r="AD33">
            <v>-6.87</v>
          </cell>
          <cell r="AE33">
            <v>-14.29</v>
          </cell>
          <cell r="AF33">
            <v>0</v>
          </cell>
          <cell r="AG33">
            <v>0</v>
          </cell>
          <cell r="AH33">
            <v>123.54</v>
          </cell>
          <cell r="AI33">
            <v>28.89</v>
          </cell>
          <cell r="AJ33">
            <v>0</v>
          </cell>
          <cell r="AK33">
            <v>152.43</v>
          </cell>
          <cell r="AL33">
            <v>0</v>
          </cell>
          <cell r="AM33">
            <v>152.43</v>
          </cell>
          <cell r="AN33">
            <v>4000</v>
          </cell>
          <cell r="AO33">
            <v>304.86</v>
          </cell>
          <cell r="AP33">
            <v>0</v>
          </cell>
          <cell r="AQ33">
            <v>120.75</v>
          </cell>
          <cell r="AR33">
            <v>92.170000000000016</v>
          </cell>
          <cell r="AS33">
            <v>968.45</v>
          </cell>
          <cell r="AT33">
            <v>1060.6200000000001</v>
          </cell>
          <cell r="AU33">
            <v>5365.48</v>
          </cell>
        </row>
        <row r="34">
          <cell r="B34" t="str">
            <v>7XBRJROIM</v>
          </cell>
          <cell r="C34" t="str">
            <v>Petty, Casey</v>
          </cell>
          <cell r="D34" t="str">
            <v>Yes</v>
          </cell>
          <cell r="E34">
            <v>5208.34</v>
          </cell>
          <cell r="F34">
            <v>0</v>
          </cell>
          <cell r="G34">
            <v>0</v>
          </cell>
          <cell r="H34">
            <v>0</v>
          </cell>
          <cell r="I34">
            <v>0</v>
          </cell>
          <cell r="J34">
            <v>5208.34</v>
          </cell>
          <cell r="K34">
            <v>-3.16</v>
          </cell>
          <cell r="L34">
            <v>-0.6</v>
          </cell>
          <cell r="M34">
            <v>0</v>
          </cell>
          <cell r="N34">
            <v>-3.7600000000000002</v>
          </cell>
          <cell r="O34">
            <v>0</v>
          </cell>
          <cell r="P34">
            <v>321.13</v>
          </cell>
          <cell r="Q34">
            <v>75.099999999999994</v>
          </cell>
          <cell r="R34">
            <v>0</v>
          </cell>
          <cell r="S34">
            <v>396.23</v>
          </cell>
          <cell r="T34">
            <v>208.33</v>
          </cell>
          <cell r="U34">
            <v>604.56000000000006</v>
          </cell>
          <cell r="V34">
            <v>5208.34</v>
          </cell>
          <cell r="W34">
            <v>0</v>
          </cell>
          <cell r="X34">
            <v>0</v>
          </cell>
          <cell r="Y34">
            <v>0</v>
          </cell>
          <cell r="Z34">
            <v>0</v>
          </cell>
          <cell r="AA34">
            <v>5208.34</v>
          </cell>
          <cell r="AB34">
            <v>-3.16</v>
          </cell>
          <cell r="AC34">
            <v>-0.6</v>
          </cell>
          <cell r="AD34">
            <v>0</v>
          </cell>
          <cell r="AE34">
            <v>-3.7600000000000002</v>
          </cell>
          <cell r="AF34">
            <v>0</v>
          </cell>
          <cell r="AG34">
            <v>0</v>
          </cell>
          <cell r="AH34">
            <v>321.13</v>
          </cell>
          <cell r="AI34">
            <v>75.099999999999994</v>
          </cell>
          <cell r="AJ34">
            <v>0</v>
          </cell>
          <cell r="AK34">
            <v>396.23</v>
          </cell>
          <cell r="AL34">
            <v>208.33</v>
          </cell>
          <cell r="AM34">
            <v>604.56000000000006</v>
          </cell>
          <cell r="AN34">
            <v>10416.68</v>
          </cell>
          <cell r="AO34">
            <v>792.46</v>
          </cell>
          <cell r="AP34">
            <v>416.66</v>
          </cell>
          <cell r="AQ34">
            <v>105.3</v>
          </cell>
          <cell r="AR34">
            <v>97.779999999999987</v>
          </cell>
          <cell r="AS34">
            <v>541.13</v>
          </cell>
          <cell r="AT34">
            <v>638.91</v>
          </cell>
          <cell r="AU34">
            <v>12264.710000000001</v>
          </cell>
        </row>
        <row r="35">
          <cell r="B35" t="str">
            <v>HMV0466O2</v>
          </cell>
          <cell r="C35" t="str">
            <v>Ratsamy, Joseph</v>
          </cell>
          <cell r="D35" t="str">
            <v>No</v>
          </cell>
          <cell r="E35">
            <v>3125</v>
          </cell>
          <cell r="F35">
            <v>0</v>
          </cell>
          <cell r="G35">
            <v>0</v>
          </cell>
          <cell r="H35">
            <v>0</v>
          </cell>
          <cell r="I35">
            <v>0</v>
          </cell>
          <cell r="J35">
            <v>3125</v>
          </cell>
          <cell r="K35">
            <v>-3.16</v>
          </cell>
          <cell r="L35">
            <v>-0.6</v>
          </cell>
          <cell r="M35">
            <v>0</v>
          </cell>
          <cell r="N35">
            <v>-3.7600000000000002</v>
          </cell>
          <cell r="O35">
            <v>0</v>
          </cell>
          <cell r="P35">
            <v>189.64</v>
          </cell>
          <cell r="Q35">
            <v>44.35</v>
          </cell>
          <cell r="R35">
            <v>0</v>
          </cell>
          <cell r="S35">
            <v>233.98999999999998</v>
          </cell>
          <cell r="T35">
            <v>125</v>
          </cell>
          <cell r="U35">
            <v>358.99</v>
          </cell>
          <cell r="V35">
            <v>3125</v>
          </cell>
          <cell r="W35">
            <v>0</v>
          </cell>
          <cell r="X35">
            <v>0</v>
          </cell>
          <cell r="Y35">
            <v>0</v>
          </cell>
          <cell r="Z35">
            <v>0</v>
          </cell>
          <cell r="AA35">
            <v>3125</v>
          </cell>
          <cell r="AB35">
            <v>-3.16</v>
          </cell>
          <cell r="AC35">
            <v>-0.6</v>
          </cell>
          <cell r="AD35">
            <v>0</v>
          </cell>
          <cell r="AE35">
            <v>-3.7600000000000002</v>
          </cell>
          <cell r="AF35">
            <v>0</v>
          </cell>
          <cell r="AG35">
            <v>0</v>
          </cell>
          <cell r="AH35">
            <v>189.64</v>
          </cell>
          <cell r="AI35">
            <v>44.35</v>
          </cell>
          <cell r="AJ35">
            <v>0</v>
          </cell>
          <cell r="AK35">
            <v>233.98999999999998</v>
          </cell>
          <cell r="AL35">
            <v>125</v>
          </cell>
          <cell r="AM35">
            <v>358.99</v>
          </cell>
          <cell r="AN35">
            <v>6250</v>
          </cell>
          <cell r="AO35">
            <v>467.97999999999996</v>
          </cell>
          <cell r="AP35">
            <v>250</v>
          </cell>
          <cell r="AQ35">
            <v>82.67</v>
          </cell>
          <cell r="AR35">
            <v>75.149999999999991</v>
          </cell>
          <cell r="AS35">
            <v>530.5</v>
          </cell>
          <cell r="AT35">
            <v>605.65</v>
          </cell>
          <cell r="AU35">
            <v>7573.63</v>
          </cell>
        </row>
        <row r="36">
          <cell r="B36" t="str">
            <v>K4CTITJYI</v>
          </cell>
          <cell r="C36" t="str">
            <v>Ross, Christopher</v>
          </cell>
          <cell r="D36" t="str">
            <v>No</v>
          </cell>
          <cell r="E36">
            <v>5833.33</v>
          </cell>
          <cell r="F36">
            <v>0</v>
          </cell>
          <cell r="G36">
            <v>0</v>
          </cell>
          <cell r="H36">
            <v>0</v>
          </cell>
          <cell r="I36">
            <v>0</v>
          </cell>
          <cell r="J36">
            <v>5833.33</v>
          </cell>
          <cell r="K36">
            <v>-6.4</v>
          </cell>
          <cell r="L36">
            <v>-1.02</v>
          </cell>
          <cell r="M36">
            <v>0</v>
          </cell>
          <cell r="N36">
            <v>-7.42</v>
          </cell>
          <cell r="O36">
            <v>0</v>
          </cell>
          <cell r="P36">
            <v>361.21</v>
          </cell>
          <cell r="Q36">
            <v>84.48</v>
          </cell>
          <cell r="R36">
            <v>0</v>
          </cell>
          <cell r="S36">
            <v>445.69</v>
          </cell>
          <cell r="T36">
            <v>233.33</v>
          </cell>
          <cell r="U36">
            <v>679.02</v>
          </cell>
          <cell r="V36">
            <v>5833.33</v>
          </cell>
          <cell r="W36">
            <v>0</v>
          </cell>
          <cell r="X36">
            <v>0</v>
          </cell>
          <cell r="Y36">
            <v>0</v>
          </cell>
          <cell r="Z36">
            <v>0</v>
          </cell>
          <cell r="AA36">
            <v>5833.33</v>
          </cell>
          <cell r="AB36">
            <v>-6.4</v>
          </cell>
          <cell r="AC36">
            <v>-1.02</v>
          </cell>
          <cell r="AD36">
            <v>0</v>
          </cell>
          <cell r="AE36">
            <v>-7.42</v>
          </cell>
          <cell r="AF36">
            <v>0</v>
          </cell>
          <cell r="AG36">
            <v>0</v>
          </cell>
          <cell r="AH36">
            <v>361.21</v>
          </cell>
          <cell r="AI36">
            <v>84.48</v>
          </cell>
          <cell r="AJ36">
            <v>0</v>
          </cell>
          <cell r="AK36">
            <v>445.69</v>
          </cell>
          <cell r="AL36">
            <v>0</v>
          </cell>
          <cell r="AM36">
            <v>445.69</v>
          </cell>
          <cell r="AN36">
            <v>11666.66</v>
          </cell>
          <cell r="AO36">
            <v>891.38</v>
          </cell>
          <cell r="AP36">
            <v>233.33</v>
          </cell>
          <cell r="AQ36">
            <v>148.63</v>
          </cell>
          <cell r="AR36">
            <v>133.79000000000002</v>
          </cell>
          <cell r="AS36">
            <v>966.68000000000006</v>
          </cell>
          <cell r="AT36">
            <v>1100.47</v>
          </cell>
          <cell r="AU36">
            <v>13891.84</v>
          </cell>
        </row>
        <row r="37">
          <cell r="B37" t="str">
            <v>N1I0DKI0U</v>
          </cell>
          <cell r="C37" t="str">
            <v>Schweizer, Kristi</v>
          </cell>
          <cell r="D37" t="str">
            <v>No</v>
          </cell>
          <cell r="E37">
            <v>3125</v>
          </cell>
          <cell r="F37">
            <v>0</v>
          </cell>
          <cell r="G37">
            <v>0</v>
          </cell>
          <cell r="H37">
            <v>0</v>
          </cell>
          <cell r="I37">
            <v>0</v>
          </cell>
          <cell r="J37">
            <v>3125</v>
          </cell>
          <cell r="K37">
            <v>-12.12</v>
          </cell>
          <cell r="L37">
            <v>-1.65</v>
          </cell>
          <cell r="M37">
            <v>-111.5</v>
          </cell>
          <cell r="N37">
            <v>-125.27</v>
          </cell>
          <cell r="O37">
            <v>0</v>
          </cell>
          <cell r="P37">
            <v>186.08</v>
          </cell>
          <cell r="Q37">
            <v>43.52</v>
          </cell>
          <cell r="R37">
            <v>0</v>
          </cell>
          <cell r="S37">
            <v>229.60000000000002</v>
          </cell>
          <cell r="T37">
            <v>0</v>
          </cell>
          <cell r="U37">
            <v>229.60000000000002</v>
          </cell>
          <cell r="V37">
            <v>3125</v>
          </cell>
          <cell r="W37">
            <v>0</v>
          </cell>
          <cell r="X37">
            <v>0</v>
          </cell>
          <cell r="Y37">
            <v>0</v>
          </cell>
          <cell r="Z37">
            <v>0</v>
          </cell>
          <cell r="AA37">
            <v>3125</v>
          </cell>
          <cell r="AB37">
            <v>-12.12</v>
          </cell>
          <cell r="AC37">
            <v>-1.65</v>
          </cell>
          <cell r="AD37">
            <v>-111.5</v>
          </cell>
          <cell r="AE37">
            <v>-125.27</v>
          </cell>
          <cell r="AF37">
            <v>0</v>
          </cell>
          <cell r="AG37">
            <v>0</v>
          </cell>
          <cell r="AH37">
            <v>186.08</v>
          </cell>
          <cell r="AI37">
            <v>43.52</v>
          </cell>
          <cell r="AJ37">
            <v>0</v>
          </cell>
          <cell r="AK37">
            <v>229.60000000000002</v>
          </cell>
          <cell r="AL37">
            <v>0</v>
          </cell>
          <cell r="AM37">
            <v>229.60000000000002</v>
          </cell>
          <cell r="AN37">
            <v>6250</v>
          </cell>
          <cell r="AO37">
            <v>459.20000000000005</v>
          </cell>
          <cell r="AP37">
            <v>0</v>
          </cell>
          <cell r="AQ37">
            <v>404.22</v>
          </cell>
          <cell r="AR37">
            <v>153.68000000000006</v>
          </cell>
          <cell r="AS37">
            <v>3460.6400000000003</v>
          </cell>
          <cell r="AT37">
            <v>3614.3200000000006</v>
          </cell>
          <cell r="AU37">
            <v>10323.52</v>
          </cell>
        </row>
        <row r="38">
          <cell r="B38" t="str">
            <v>6288P1WPN</v>
          </cell>
          <cell r="C38" t="str">
            <v>Shorter, Jeffrey</v>
          </cell>
          <cell r="D38" t="str">
            <v>Yes</v>
          </cell>
          <cell r="E38">
            <v>8333.34</v>
          </cell>
          <cell r="F38">
            <v>0</v>
          </cell>
          <cell r="G38">
            <v>0</v>
          </cell>
          <cell r="H38">
            <v>0</v>
          </cell>
          <cell r="I38">
            <v>0</v>
          </cell>
          <cell r="J38">
            <v>8333.34</v>
          </cell>
          <cell r="K38">
            <v>-12.12</v>
          </cell>
          <cell r="L38">
            <v>-1.65</v>
          </cell>
          <cell r="M38">
            <v>0</v>
          </cell>
          <cell r="N38">
            <v>-13.77</v>
          </cell>
          <cell r="O38">
            <v>0</v>
          </cell>
          <cell r="P38">
            <v>516.88</v>
          </cell>
          <cell r="Q38">
            <v>120.88</v>
          </cell>
          <cell r="R38">
            <v>0</v>
          </cell>
          <cell r="S38">
            <v>637.76</v>
          </cell>
          <cell r="T38">
            <v>333.33</v>
          </cell>
          <cell r="U38">
            <v>971.08999999999992</v>
          </cell>
          <cell r="V38">
            <v>8333.34</v>
          </cell>
          <cell r="W38">
            <v>0</v>
          </cell>
          <cell r="X38">
            <v>0</v>
          </cell>
          <cell r="Y38">
            <v>0</v>
          </cell>
          <cell r="Z38">
            <v>0</v>
          </cell>
          <cell r="AA38">
            <v>8333.34</v>
          </cell>
          <cell r="AB38">
            <v>-12.12</v>
          </cell>
          <cell r="AC38">
            <v>-1.65</v>
          </cell>
          <cell r="AD38">
            <v>0</v>
          </cell>
          <cell r="AE38">
            <v>-13.77</v>
          </cell>
          <cell r="AF38">
            <v>0</v>
          </cell>
          <cell r="AG38">
            <v>0</v>
          </cell>
          <cell r="AH38">
            <v>516.88</v>
          </cell>
          <cell r="AI38">
            <v>120.88</v>
          </cell>
          <cell r="AJ38">
            <v>0</v>
          </cell>
          <cell r="AK38">
            <v>637.76</v>
          </cell>
          <cell r="AL38">
            <v>333.33</v>
          </cell>
          <cell r="AM38">
            <v>971.08999999999992</v>
          </cell>
          <cell r="AN38">
            <v>16666.68</v>
          </cell>
          <cell r="AO38">
            <v>1275.52</v>
          </cell>
          <cell r="AP38">
            <v>666.66</v>
          </cell>
          <cell r="AQ38">
            <v>272.74</v>
          </cell>
          <cell r="AR38">
            <v>245.20000000000002</v>
          </cell>
          <cell r="AS38">
            <v>2156.5300000000002</v>
          </cell>
          <cell r="AT38">
            <v>2401.73</v>
          </cell>
          <cell r="AU38">
            <v>21010.59</v>
          </cell>
        </row>
        <row r="39">
          <cell r="B39" t="str">
            <v>6FU9TLH26</v>
          </cell>
          <cell r="C39" t="str">
            <v>Useldinger, James Edward</v>
          </cell>
          <cell r="D39" t="str">
            <v>Yes</v>
          </cell>
          <cell r="E39">
            <v>8583.33</v>
          </cell>
          <cell r="F39">
            <v>0</v>
          </cell>
          <cell r="G39">
            <v>0</v>
          </cell>
          <cell r="H39">
            <v>0</v>
          </cell>
          <cell r="I39">
            <v>0</v>
          </cell>
          <cell r="J39">
            <v>8583.33</v>
          </cell>
          <cell r="K39">
            <v>-12.12</v>
          </cell>
          <cell r="L39">
            <v>-1.65</v>
          </cell>
          <cell r="M39">
            <v>0</v>
          </cell>
          <cell r="N39">
            <v>-13.77</v>
          </cell>
          <cell r="O39">
            <v>0</v>
          </cell>
          <cell r="P39">
            <v>0</v>
          </cell>
          <cell r="Q39">
            <v>124.73</v>
          </cell>
          <cell r="R39">
            <v>0</v>
          </cell>
          <cell r="S39">
            <v>124.73</v>
          </cell>
          <cell r="T39">
            <v>257.5</v>
          </cell>
          <cell r="U39">
            <v>382.23</v>
          </cell>
          <cell r="V39">
            <v>8583.33</v>
          </cell>
          <cell r="W39">
            <v>0</v>
          </cell>
          <cell r="X39">
            <v>0</v>
          </cell>
          <cell r="Y39">
            <v>0</v>
          </cell>
          <cell r="Z39">
            <v>0</v>
          </cell>
          <cell r="AA39">
            <v>8583.33</v>
          </cell>
          <cell r="AB39">
            <v>-12.12</v>
          </cell>
          <cell r="AC39">
            <v>-1.65</v>
          </cell>
          <cell r="AD39">
            <v>0</v>
          </cell>
          <cell r="AE39">
            <v>-13.77</v>
          </cell>
          <cell r="AF39">
            <v>0</v>
          </cell>
          <cell r="AG39">
            <v>0</v>
          </cell>
          <cell r="AH39">
            <v>0</v>
          </cell>
          <cell r="AI39">
            <v>124.73</v>
          </cell>
          <cell r="AJ39">
            <v>0</v>
          </cell>
          <cell r="AK39">
            <v>124.73</v>
          </cell>
          <cell r="AL39">
            <v>257.5</v>
          </cell>
          <cell r="AM39">
            <v>382.23</v>
          </cell>
          <cell r="AN39">
            <v>17166.66</v>
          </cell>
          <cell r="AO39">
            <v>249.46</v>
          </cell>
          <cell r="AP39">
            <v>515</v>
          </cell>
          <cell r="AQ39">
            <v>275.18</v>
          </cell>
          <cell r="AR39">
            <v>247.64000000000001</v>
          </cell>
          <cell r="AS39">
            <v>2755.2300000000005</v>
          </cell>
          <cell r="AT39">
            <v>3002.8700000000003</v>
          </cell>
          <cell r="AU39">
            <v>20933.990000000002</v>
          </cell>
        </row>
        <row r="40">
          <cell r="B40" t="str">
            <v>HTZZ0DCZK</v>
          </cell>
          <cell r="C40" t="str">
            <v>Virga, Janet</v>
          </cell>
          <cell r="D40" t="str">
            <v>No</v>
          </cell>
          <cell r="E40">
            <v>2708.33</v>
          </cell>
          <cell r="F40">
            <v>0</v>
          </cell>
          <cell r="G40">
            <v>0</v>
          </cell>
          <cell r="H40">
            <v>0</v>
          </cell>
          <cell r="I40">
            <v>0</v>
          </cell>
          <cell r="J40">
            <v>2708.33</v>
          </cell>
          <cell r="K40">
            <v>-12.12</v>
          </cell>
          <cell r="L40">
            <v>-1.65</v>
          </cell>
          <cell r="M40">
            <v>-5.88</v>
          </cell>
          <cell r="N40">
            <v>-19.649999999999999</v>
          </cell>
          <cell r="O40">
            <v>0</v>
          </cell>
          <cell r="P40">
            <v>152.97</v>
          </cell>
          <cell r="Q40">
            <v>35.78</v>
          </cell>
          <cell r="R40">
            <v>0</v>
          </cell>
          <cell r="S40">
            <v>188.75</v>
          </cell>
          <cell r="T40">
            <v>0</v>
          </cell>
          <cell r="U40">
            <v>188.75</v>
          </cell>
          <cell r="V40">
            <v>2708.33</v>
          </cell>
          <cell r="W40">
            <v>0</v>
          </cell>
          <cell r="X40">
            <v>0</v>
          </cell>
          <cell r="Y40">
            <v>0</v>
          </cell>
          <cell r="Z40">
            <v>0</v>
          </cell>
          <cell r="AA40">
            <v>2708.33</v>
          </cell>
          <cell r="AB40">
            <v>-12.12</v>
          </cell>
          <cell r="AC40">
            <v>-1.65</v>
          </cell>
          <cell r="AD40">
            <v>-5.88</v>
          </cell>
          <cell r="AE40">
            <v>-19.649999999999999</v>
          </cell>
          <cell r="AF40">
            <v>0</v>
          </cell>
          <cell r="AG40">
            <v>0</v>
          </cell>
          <cell r="AH40">
            <v>152.97</v>
          </cell>
          <cell r="AI40">
            <v>35.78</v>
          </cell>
          <cell r="AJ40">
            <v>0</v>
          </cell>
          <cell r="AK40">
            <v>188.75</v>
          </cell>
          <cell r="AL40">
            <v>0</v>
          </cell>
          <cell r="AM40">
            <v>188.75</v>
          </cell>
          <cell r="AN40">
            <v>5416.66</v>
          </cell>
          <cell r="AO40">
            <v>377.5</v>
          </cell>
          <cell r="AP40">
            <v>0</v>
          </cell>
          <cell r="AQ40">
            <v>189.79</v>
          </cell>
          <cell r="AR40">
            <v>150.48999999999998</v>
          </cell>
          <cell r="AS40">
            <v>1428.1</v>
          </cell>
          <cell r="AT40">
            <v>1578.59</v>
          </cell>
          <cell r="AU40">
            <v>7372.75</v>
          </cell>
        </row>
        <row r="41">
          <cell r="B41" t="str">
            <v>Z71R2ORK3</v>
          </cell>
          <cell r="C41" t="str">
            <v>Vossen, Jacob</v>
          </cell>
          <cell r="D41" t="str">
            <v>No</v>
          </cell>
          <cell r="E41">
            <v>3750</v>
          </cell>
          <cell r="F41">
            <v>0</v>
          </cell>
          <cell r="G41">
            <v>0</v>
          </cell>
          <cell r="H41">
            <v>0</v>
          </cell>
          <cell r="I41">
            <v>0</v>
          </cell>
          <cell r="J41">
            <v>3750</v>
          </cell>
          <cell r="K41">
            <v>-3.16</v>
          </cell>
          <cell r="L41">
            <v>-0.6</v>
          </cell>
          <cell r="M41">
            <v>-6.65</v>
          </cell>
          <cell r="N41">
            <v>-10.41</v>
          </cell>
          <cell r="O41">
            <v>0</v>
          </cell>
          <cell r="P41">
            <v>229.66</v>
          </cell>
          <cell r="Q41">
            <v>53.71</v>
          </cell>
          <cell r="R41">
            <v>0</v>
          </cell>
          <cell r="S41">
            <v>283.37</v>
          </cell>
          <cell r="T41">
            <v>150</v>
          </cell>
          <cell r="U41">
            <v>433.37</v>
          </cell>
          <cell r="V41">
            <v>3750</v>
          </cell>
          <cell r="W41">
            <v>0</v>
          </cell>
          <cell r="X41">
            <v>0</v>
          </cell>
          <cell r="Y41">
            <v>0</v>
          </cell>
          <cell r="Z41">
            <v>0</v>
          </cell>
          <cell r="AA41">
            <v>3750</v>
          </cell>
          <cell r="AB41">
            <v>-3.16</v>
          </cell>
          <cell r="AC41">
            <v>-0.6</v>
          </cell>
          <cell r="AD41">
            <v>-6.65</v>
          </cell>
          <cell r="AE41">
            <v>-10.41</v>
          </cell>
          <cell r="AF41">
            <v>0</v>
          </cell>
          <cell r="AG41">
            <v>0</v>
          </cell>
          <cell r="AH41">
            <v>229.66</v>
          </cell>
          <cell r="AI41">
            <v>53.71</v>
          </cell>
          <cell r="AJ41">
            <v>0</v>
          </cell>
          <cell r="AK41">
            <v>283.37</v>
          </cell>
          <cell r="AL41">
            <v>150</v>
          </cell>
          <cell r="AM41">
            <v>433.37</v>
          </cell>
          <cell r="AN41">
            <v>7500</v>
          </cell>
          <cell r="AO41">
            <v>566.74</v>
          </cell>
          <cell r="AP41">
            <v>300</v>
          </cell>
          <cell r="AQ41">
            <v>102.75</v>
          </cell>
          <cell r="AR41">
            <v>81.93</v>
          </cell>
          <cell r="AS41">
            <v>481.35</v>
          </cell>
          <cell r="AT41">
            <v>563.28</v>
          </cell>
          <cell r="AU41">
            <v>8930.02</v>
          </cell>
        </row>
        <row r="42">
          <cell r="B42" t="str">
            <v>WDELU95TT</v>
          </cell>
          <cell r="C42" t="str">
            <v>Warren, Bary Kirk</v>
          </cell>
          <cell r="D42" t="str">
            <v>Yes</v>
          </cell>
          <cell r="E42">
            <v>8240</v>
          </cell>
          <cell r="F42">
            <v>0</v>
          </cell>
          <cell r="G42">
            <v>0</v>
          </cell>
          <cell r="H42">
            <v>0</v>
          </cell>
          <cell r="I42">
            <v>0</v>
          </cell>
          <cell r="J42">
            <v>8240</v>
          </cell>
          <cell r="K42">
            <v>-6.4</v>
          </cell>
          <cell r="L42">
            <v>-1.02</v>
          </cell>
          <cell r="M42">
            <v>-65.38</v>
          </cell>
          <cell r="N42">
            <v>-72.8</v>
          </cell>
          <cell r="O42">
            <v>0</v>
          </cell>
          <cell r="P42">
            <v>0</v>
          </cell>
          <cell r="Q42">
            <v>119.37</v>
          </cell>
          <cell r="R42">
            <v>0</v>
          </cell>
          <cell r="S42">
            <v>119.37</v>
          </cell>
          <cell r="T42">
            <v>329.6</v>
          </cell>
          <cell r="U42">
            <v>448.97</v>
          </cell>
          <cell r="V42">
            <v>8240</v>
          </cell>
          <cell r="W42">
            <v>0</v>
          </cell>
          <cell r="X42">
            <v>0</v>
          </cell>
          <cell r="Y42">
            <v>0</v>
          </cell>
          <cell r="Z42">
            <v>0</v>
          </cell>
          <cell r="AA42">
            <v>8240</v>
          </cell>
          <cell r="AB42">
            <v>-6.4</v>
          </cell>
          <cell r="AC42">
            <v>-1.02</v>
          </cell>
          <cell r="AD42">
            <v>-65.38</v>
          </cell>
          <cell r="AE42">
            <v>-72.8</v>
          </cell>
          <cell r="AF42">
            <v>0</v>
          </cell>
          <cell r="AG42">
            <v>0</v>
          </cell>
          <cell r="AH42">
            <v>0</v>
          </cell>
          <cell r="AI42">
            <v>119.37</v>
          </cell>
          <cell r="AJ42">
            <v>0</v>
          </cell>
          <cell r="AK42">
            <v>119.37</v>
          </cell>
          <cell r="AL42">
            <v>329.6</v>
          </cell>
          <cell r="AM42">
            <v>448.97</v>
          </cell>
          <cell r="AN42">
            <v>16480</v>
          </cell>
          <cell r="AO42">
            <v>238.74</v>
          </cell>
          <cell r="AP42">
            <v>659.2</v>
          </cell>
          <cell r="AQ42">
            <v>354.65</v>
          </cell>
          <cell r="AR42">
            <v>209.04999999999995</v>
          </cell>
          <cell r="AS42">
            <v>1974.98</v>
          </cell>
          <cell r="AT42">
            <v>2184.0299999999997</v>
          </cell>
          <cell r="AU42">
            <v>19561.97</v>
          </cell>
        </row>
        <row r="43">
          <cell r="B43" t="str">
            <v>0TQU316EX</v>
          </cell>
          <cell r="C43" t="str">
            <v>Williams, Noman</v>
          </cell>
          <cell r="D43" t="str">
            <v>Yes</v>
          </cell>
          <cell r="E43">
            <v>14583.33</v>
          </cell>
          <cell r="F43">
            <v>0</v>
          </cell>
          <cell r="G43">
            <v>0</v>
          </cell>
          <cell r="H43">
            <v>0</v>
          </cell>
          <cell r="I43">
            <v>0</v>
          </cell>
          <cell r="J43">
            <v>14583.33</v>
          </cell>
          <cell r="K43">
            <v>-6.4</v>
          </cell>
          <cell r="L43">
            <v>-1.02</v>
          </cell>
          <cell r="M43">
            <v>0</v>
          </cell>
          <cell r="N43">
            <v>-7.42</v>
          </cell>
          <cell r="O43">
            <v>0</v>
          </cell>
          <cell r="P43">
            <v>0</v>
          </cell>
          <cell r="Q43">
            <v>212.23</v>
          </cell>
          <cell r="R43">
            <v>0</v>
          </cell>
          <cell r="S43">
            <v>212.23</v>
          </cell>
          <cell r="T43">
            <v>0</v>
          </cell>
          <cell r="U43">
            <v>212.23</v>
          </cell>
          <cell r="V43">
            <v>14583.33</v>
          </cell>
          <cell r="W43">
            <v>0</v>
          </cell>
          <cell r="X43">
            <v>0</v>
          </cell>
          <cell r="Y43">
            <v>0</v>
          </cell>
          <cell r="Z43">
            <v>0</v>
          </cell>
          <cell r="AA43">
            <v>14583.33</v>
          </cell>
          <cell r="AB43">
            <v>-6.4</v>
          </cell>
          <cell r="AC43">
            <v>-1.02</v>
          </cell>
          <cell r="AD43">
            <v>0</v>
          </cell>
          <cell r="AE43">
            <v>-7.42</v>
          </cell>
          <cell r="AF43">
            <v>0</v>
          </cell>
          <cell r="AG43">
            <v>0</v>
          </cell>
          <cell r="AH43">
            <v>0</v>
          </cell>
          <cell r="AI43">
            <v>212.23</v>
          </cell>
          <cell r="AJ43">
            <v>0</v>
          </cell>
          <cell r="AK43">
            <v>212.23</v>
          </cell>
          <cell r="AL43">
            <v>0</v>
          </cell>
          <cell r="AM43">
            <v>212.23</v>
          </cell>
          <cell r="AN43">
            <v>29166.66</v>
          </cell>
          <cell r="AO43">
            <v>424.46</v>
          </cell>
          <cell r="AP43">
            <v>0</v>
          </cell>
          <cell r="AQ43">
            <v>241.05</v>
          </cell>
          <cell r="AR43">
            <v>226.21000000000004</v>
          </cell>
          <cell r="AS43">
            <v>1806.37</v>
          </cell>
          <cell r="AT43">
            <v>2032.58</v>
          </cell>
          <cell r="AU43">
            <v>31623.7</v>
          </cell>
        </row>
        <row r="44">
          <cell r="B44" t="str">
            <v>QSQESXH9D</v>
          </cell>
          <cell r="C44" t="str">
            <v>Wood, Robert</v>
          </cell>
          <cell r="D44" t="str">
            <v>No</v>
          </cell>
          <cell r="E44">
            <v>8439</v>
          </cell>
          <cell r="F44">
            <v>0</v>
          </cell>
          <cell r="G44">
            <v>0</v>
          </cell>
          <cell r="H44">
            <v>0</v>
          </cell>
          <cell r="I44">
            <v>0</v>
          </cell>
          <cell r="J44">
            <v>8439</v>
          </cell>
          <cell r="K44">
            <v>0</v>
          </cell>
          <cell r="L44">
            <v>0</v>
          </cell>
          <cell r="M44">
            <v>0</v>
          </cell>
          <cell r="N44">
            <v>0</v>
          </cell>
          <cell r="O44">
            <v>0</v>
          </cell>
          <cell r="P44">
            <v>523.22</v>
          </cell>
          <cell r="Q44">
            <v>122.37</v>
          </cell>
          <cell r="R44">
            <v>0</v>
          </cell>
          <cell r="S44">
            <v>645.59</v>
          </cell>
          <cell r="T44">
            <v>0</v>
          </cell>
          <cell r="U44">
            <v>645.59</v>
          </cell>
          <cell r="V44">
            <v>6111</v>
          </cell>
          <cell r="W44">
            <v>0</v>
          </cell>
          <cell r="X44">
            <v>0</v>
          </cell>
          <cell r="Y44">
            <v>0</v>
          </cell>
          <cell r="Z44">
            <v>0</v>
          </cell>
          <cell r="AA44">
            <v>6111</v>
          </cell>
          <cell r="AB44">
            <v>0</v>
          </cell>
          <cell r="AC44">
            <v>0</v>
          </cell>
          <cell r="AD44">
            <v>0</v>
          </cell>
          <cell r="AE44">
            <v>0</v>
          </cell>
          <cell r="AF44">
            <v>0</v>
          </cell>
          <cell r="AG44">
            <v>0</v>
          </cell>
          <cell r="AH44">
            <v>378.88</v>
          </cell>
          <cell r="AI44">
            <v>88.61</v>
          </cell>
          <cell r="AJ44">
            <v>0</v>
          </cell>
          <cell r="AK44">
            <v>467.49</v>
          </cell>
          <cell r="AL44">
            <v>0</v>
          </cell>
          <cell r="AM44">
            <v>467.49</v>
          </cell>
          <cell r="AN44">
            <v>14550</v>
          </cell>
          <cell r="AO44">
            <v>1113.08</v>
          </cell>
          <cell r="AP44">
            <v>0</v>
          </cell>
          <cell r="AQ44">
            <v>0</v>
          </cell>
          <cell r="AR44">
            <v>0</v>
          </cell>
          <cell r="AS44">
            <v>0</v>
          </cell>
          <cell r="AT44">
            <v>0</v>
          </cell>
          <cell r="AU44">
            <v>15663.08</v>
          </cell>
        </row>
        <row r="45">
          <cell r="B45" t="str">
            <v>4V0N80GSX</v>
          </cell>
          <cell r="C45" t="str">
            <v>Zimlich, Alison</v>
          </cell>
          <cell r="D45" t="str">
            <v>Yes</v>
          </cell>
          <cell r="E45">
            <v>14583.34</v>
          </cell>
          <cell r="F45">
            <v>0</v>
          </cell>
          <cell r="G45">
            <v>0</v>
          </cell>
          <cell r="H45">
            <v>0</v>
          </cell>
          <cell r="I45">
            <v>0</v>
          </cell>
          <cell r="J45">
            <v>14583.34</v>
          </cell>
          <cell r="K45">
            <v>-12.12</v>
          </cell>
          <cell r="L45">
            <v>-1.65</v>
          </cell>
          <cell r="M45">
            <v>0</v>
          </cell>
          <cell r="N45">
            <v>-13.77</v>
          </cell>
          <cell r="O45">
            <v>0</v>
          </cell>
          <cell r="P45">
            <v>0</v>
          </cell>
          <cell r="Q45">
            <v>209.96</v>
          </cell>
          <cell r="R45">
            <v>0</v>
          </cell>
          <cell r="S45">
            <v>209.96</v>
          </cell>
          <cell r="T45">
            <v>0</v>
          </cell>
          <cell r="U45">
            <v>209.96</v>
          </cell>
          <cell r="V45">
            <v>14583.34</v>
          </cell>
          <cell r="W45">
            <v>0</v>
          </cell>
          <cell r="X45">
            <v>0</v>
          </cell>
          <cell r="Y45">
            <v>0</v>
          </cell>
          <cell r="Z45">
            <v>0</v>
          </cell>
          <cell r="AA45">
            <v>14583.34</v>
          </cell>
          <cell r="AB45">
            <v>-12.12</v>
          </cell>
          <cell r="AC45">
            <v>-1.65</v>
          </cell>
          <cell r="AD45">
            <v>0</v>
          </cell>
          <cell r="AE45">
            <v>-13.77</v>
          </cell>
          <cell r="AF45">
            <v>0</v>
          </cell>
          <cell r="AG45">
            <v>0</v>
          </cell>
          <cell r="AH45">
            <v>0</v>
          </cell>
          <cell r="AI45">
            <v>209.96</v>
          </cell>
          <cell r="AJ45">
            <v>0</v>
          </cell>
          <cell r="AK45">
            <v>209.96</v>
          </cell>
          <cell r="AL45">
            <v>0</v>
          </cell>
          <cell r="AM45">
            <v>209.96</v>
          </cell>
          <cell r="AN45">
            <v>29166.68</v>
          </cell>
          <cell r="AO45">
            <v>419.92</v>
          </cell>
          <cell r="AP45">
            <v>0</v>
          </cell>
          <cell r="AQ45">
            <v>304.39999999999998</v>
          </cell>
          <cell r="AR45">
            <v>276.86</v>
          </cell>
          <cell r="AS45">
            <v>2011.2899999999997</v>
          </cell>
          <cell r="AT45">
            <v>2288.1499999999996</v>
          </cell>
          <cell r="AU45">
            <v>31874.75</v>
          </cell>
        </row>
        <row r="46">
          <cell r="B46" t="str">
            <v>41T032FLS</v>
          </cell>
          <cell r="C46" t="str">
            <v>Zybak, Donald</v>
          </cell>
          <cell r="D46" t="str">
            <v>No</v>
          </cell>
          <cell r="E46">
            <v>9416.67</v>
          </cell>
          <cell r="F46">
            <v>0</v>
          </cell>
          <cell r="G46">
            <v>0</v>
          </cell>
          <cell r="H46">
            <v>0</v>
          </cell>
          <cell r="I46">
            <v>0</v>
          </cell>
          <cell r="J46">
            <v>9416.67</v>
          </cell>
          <cell r="K46">
            <v>-3.16</v>
          </cell>
          <cell r="L46">
            <v>-0.6</v>
          </cell>
          <cell r="M46">
            <v>0</v>
          </cell>
          <cell r="N46">
            <v>-3.7600000000000002</v>
          </cell>
          <cell r="O46">
            <v>0</v>
          </cell>
          <cell r="P46">
            <v>566.73</v>
          </cell>
          <cell r="Q46">
            <v>132.54</v>
          </cell>
          <cell r="R46">
            <v>0</v>
          </cell>
          <cell r="S46">
            <v>699.27</v>
          </cell>
          <cell r="T46">
            <v>376.67</v>
          </cell>
          <cell r="U46">
            <v>1075.94</v>
          </cell>
          <cell r="V46">
            <v>9416.67</v>
          </cell>
          <cell r="W46">
            <v>0</v>
          </cell>
          <cell r="X46">
            <v>0</v>
          </cell>
          <cell r="Y46">
            <v>0</v>
          </cell>
          <cell r="Z46">
            <v>0</v>
          </cell>
          <cell r="AA46">
            <v>9416.67</v>
          </cell>
          <cell r="AB46">
            <v>-3.16</v>
          </cell>
          <cell r="AC46">
            <v>-0.6</v>
          </cell>
          <cell r="AD46">
            <v>0</v>
          </cell>
          <cell r="AE46">
            <v>-3.7600000000000002</v>
          </cell>
          <cell r="AF46">
            <v>0</v>
          </cell>
          <cell r="AG46">
            <v>0</v>
          </cell>
          <cell r="AH46">
            <v>566.73</v>
          </cell>
          <cell r="AI46">
            <v>132.54</v>
          </cell>
          <cell r="AJ46">
            <v>0</v>
          </cell>
          <cell r="AK46">
            <v>699.27</v>
          </cell>
          <cell r="AL46">
            <v>376.67</v>
          </cell>
          <cell r="AM46">
            <v>1075.94</v>
          </cell>
          <cell r="AN46">
            <v>18833.34</v>
          </cell>
          <cell r="AO46">
            <v>1398.54</v>
          </cell>
          <cell r="AP46">
            <v>753.34</v>
          </cell>
          <cell r="AQ46">
            <v>184.37</v>
          </cell>
          <cell r="AR46">
            <v>176.85000000000002</v>
          </cell>
          <cell r="AS46">
            <v>544.66999999999996</v>
          </cell>
          <cell r="AT46">
            <v>721.52</v>
          </cell>
          <cell r="AU46">
            <v>21706.74</v>
          </cell>
        </row>
        <row r="47">
          <cell r="C47" t="str">
            <v>zzz Mickles</v>
          </cell>
          <cell r="D47" t="str">
            <v>No</v>
          </cell>
          <cell r="E47">
            <v>0</v>
          </cell>
          <cell r="F47">
            <v>0</v>
          </cell>
          <cell r="G47">
            <v>0</v>
          </cell>
          <cell r="H47">
            <v>0</v>
          </cell>
          <cell r="I47">
            <v>10833.33</v>
          </cell>
          <cell r="J47">
            <v>10833.33</v>
          </cell>
          <cell r="K47">
            <v>0</v>
          </cell>
          <cell r="L47">
            <v>0</v>
          </cell>
          <cell r="M47">
            <v>0</v>
          </cell>
          <cell r="N47">
            <v>0</v>
          </cell>
          <cell r="O47">
            <v>0</v>
          </cell>
          <cell r="P47">
            <v>671.67</v>
          </cell>
          <cell r="Q47">
            <v>157.08000000000001</v>
          </cell>
          <cell r="R47">
            <v>0</v>
          </cell>
          <cell r="S47">
            <v>828.75</v>
          </cell>
          <cell r="T47">
            <v>0</v>
          </cell>
          <cell r="U47">
            <v>828.75</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10833.33</v>
          </cell>
          <cell r="AO47">
            <v>828.75</v>
          </cell>
          <cell r="AP47">
            <v>0</v>
          </cell>
          <cell r="AQ47">
            <v>0</v>
          </cell>
          <cell r="AR47">
            <v>0</v>
          </cell>
          <cell r="AS47">
            <v>0</v>
          </cell>
          <cell r="AT47">
            <v>0</v>
          </cell>
          <cell r="AU47">
            <v>11662.08</v>
          </cell>
        </row>
        <row r="48">
          <cell r="C48" t="str">
            <v>zzz Hooten</v>
          </cell>
          <cell r="D48" t="str">
            <v>Yes</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4332.6000000000004</v>
          </cell>
          <cell r="AH48">
            <v>0</v>
          </cell>
          <cell r="AI48">
            <v>261.76</v>
          </cell>
          <cell r="AJ48">
            <v>0</v>
          </cell>
          <cell r="AK48">
            <v>4594.3600000000006</v>
          </cell>
          <cell r="AL48">
            <v>0</v>
          </cell>
          <cell r="AM48">
            <v>4594.3600000000006</v>
          </cell>
          <cell r="AN48">
            <v>0</v>
          </cell>
          <cell r="AO48">
            <v>4594.3600000000006</v>
          </cell>
          <cell r="AP48">
            <v>0</v>
          </cell>
          <cell r="AQ48">
            <v>0</v>
          </cell>
          <cell r="AR48">
            <v>0</v>
          </cell>
          <cell r="AS48">
            <v>0</v>
          </cell>
          <cell r="AT48">
            <v>0</v>
          </cell>
          <cell r="AU48">
            <v>4594.3600000000006</v>
          </cell>
        </row>
        <row r="49">
          <cell r="C49" t="str">
            <v>zzz Petty</v>
          </cell>
          <cell r="D49" t="str">
            <v>Yes</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165.04</v>
          </cell>
          <cell r="AH49">
            <v>42.63</v>
          </cell>
          <cell r="AI49">
            <v>9.9700000000000006</v>
          </cell>
          <cell r="AJ49">
            <v>0</v>
          </cell>
          <cell r="AK49">
            <v>217.64</v>
          </cell>
          <cell r="AL49">
            <v>0</v>
          </cell>
          <cell r="AM49">
            <v>217.64</v>
          </cell>
          <cell r="AN49">
            <v>0</v>
          </cell>
          <cell r="AO49">
            <v>217.64</v>
          </cell>
          <cell r="AP49">
            <v>0</v>
          </cell>
          <cell r="AQ49">
            <v>0</v>
          </cell>
          <cell r="AR49">
            <v>0</v>
          </cell>
          <cell r="AS49">
            <v>0</v>
          </cell>
          <cell r="AT49">
            <v>0</v>
          </cell>
          <cell r="AU49">
            <v>217.64</v>
          </cell>
        </row>
        <row r="50">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row>
        <row r="51">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row>
        <row r="52">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row>
        <row r="53">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row>
        <row r="54">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row>
        <row r="55">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row>
      </sheetData>
      <sheetData sheetId="1"/>
      <sheetData sheetId="2"/>
      <sheetData sheetId="3"/>
      <sheetData sheetId="4"/>
      <sheetData sheetId="5"/>
      <sheetData sheetId="6"/>
      <sheetData sheetId="7"/>
      <sheetData sheetId="8"/>
      <sheetData sheetId="9"/>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model"/>
      <sheetName val="Ratings"/>
      <sheetName val="newmodel.xls"/>
      <sheetName val="Adjustment Codes"/>
      <sheetName val="Adjustment Types"/>
      <sheetName val="StateJur"/>
    </sheetNames>
    <definedNames>
      <definedName name="Print_functionality"/>
    </defined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5"/>
      <sheetName val="Exclude ETF's"/>
      <sheetName val="From Bad debt - POR state entry"/>
      <sheetName val="Sheet1"/>
      <sheetName val="Sheet2"/>
      <sheetName val="Sheet3"/>
      <sheetName val="Dual bill in POR states"/>
      <sheetName val="Dual%20bill%20in%20POR%20states"/>
    </sheetNames>
    <definedNames>
      <definedName name="is1b"/>
      <definedName name="is1c"/>
      <definedName name="STATS2"/>
      <definedName name="STATS3"/>
    </definedNames>
    <sheetDataSet>
      <sheetData sheetId="0"/>
      <sheetData sheetId="1">
        <row r="1106">
          <cell r="A1106" t="str">
            <v>CT</v>
          </cell>
        </row>
      </sheetData>
      <sheetData sheetId="2"/>
      <sheetData sheetId="3"/>
      <sheetData sheetId="4">
        <row r="22030">
          <cell r="V22030">
            <v>-5437047.71</v>
          </cell>
        </row>
      </sheetData>
      <sheetData sheetId="5"/>
      <sheetData sheetId="6" refreshError="1"/>
      <sheetData sheetId="7"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s>
    <sheetDataSet>
      <sheetData sheetId="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ory"/>
      <sheetName val="OPIS Prices"/>
      <sheetName val="Ticket Re-Cap"/>
      <sheetName val="Propane"/>
      <sheetName val="Butanes"/>
      <sheetName val="Pentanes+"/>
      <sheetName val="EthaneDow"/>
      <sheetName val="ButanePL"/>
      <sheetName val="YGrade"/>
      <sheetName val="EIA-816"/>
      <sheetName val="JE Info"/>
      <sheetName val="Summary"/>
      <sheetName val="Propane Fees"/>
      <sheetName val="Martin Gas"/>
      <sheetName val="DCP"/>
      <sheetName val="Dow"/>
      <sheetName val="PetroSource"/>
      <sheetName val="Valero"/>
      <sheetName val="Enterprise"/>
      <sheetName val="Eunice "/>
      <sheetName val="NGL Mkt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7">
          <cell r="M17">
            <v>984385</v>
          </cell>
        </row>
        <row r="18">
          <cell r="M18">
            <v>1127067</v>
          </cell>
        </row>
        <row r="20">
          <cell r="M20">
            <v>656019</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ips"/>
      <sheetName val="Overview"/>
      <sheetName val="Calc"/>
      <sheetName val="__FDSCACHE__"/>
      <sheetName val="Cont"/>
      <sheetName val="AccDil"/>
      <sheetName val="CreditShort"/>
      <sheetName val="CreditLong"/>
      <sheetName val="AbToPay"/>
      <sheetName val="S&amp;PBM"/>
      <sheetName val="IS"/>
      <sheetName val="DEA"/>
      <sheetName val="combo model"/>
      <sheetName val="PY ANNUAL"/>
      <sheetName val="Inputs"/>
      <sheetName val="Data provided by Cahaba"/>
      <sheetName val="Yield01"/>
      <sheetName val="Yield02"/>
      <sheetName val="YieldAll"/>
    </sheetNames>
    <sheetDataSet>
      <sheetData sheetId="0"/>
      <sheetData sheetId="1" refreshError="1">
        <row r="24">
          <cell r="B24">
            <v>0</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sheetName val="sum"/>
      <sheetName val="Aggregate Margins"/>
      <sheetName val="Link Control"/>
      <sheetName val="COUNTY NAME"/>
      <sheetName val="CAP"/>
      <sheetName val="Home"/>
      <sheetName val="Misc Data Elements"/>
    </sheetNames>
    <sheetDataSet>
      <sheetData sheetId="0"/>
      <sheetData sheetId="1" refreshError="1">
        <row r="3">
          <cell r="B3" t="str">
            <v>(in thousands, except per share data)</v>
          </cell>
        </row>
        <row r="6">
          <cell r="AE6" t="str">
            <v>Yes</v>
          </cell>
        </row>
        <row r="19">
          <cell r="Y19" t="str">
            <v xml:space="preserve">Yes </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ruction Budget"/>
      <sheetName val="Document Inputs"/>
      <sheetName val="Charts"/>
      <sheetName val="Inputs"/>
      <sheetName val="Build (M)"/>
      <sheetName val="Debt (Q)"/>
      <sheetName val="Reg Model (A)"/>
      <sheetName val="Ops (A)"/>
      <sheetName val="Ops (Q)"/>
      <sheetName val="Cash (Q)"/>
      <sheetName val="Capex  (Q)"/>
      <sheetName val="D&amp;A (A)"/>
      <sheetName val="Tax (Q)"/>
      <sheetName val="Fin. Stmts (Q)"/>
      <sheetName val="Fin. Stmts (A)"/>
      <sheetName val="Equity (Q)"/>
      <sheetName val="Checks (Q)"/>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26">
          <cell r="K126">
            <v>9.1822083329389115E-3</v>
          </cell>
          <cell r="L126">
            <v>9.1822083329389115E-3</v>
          </cell>
          <cell r="M126">
            <v>9.1822083329389115E-3</v>
          </cell>
          <cell r="N126">
            <v>1.2061419905209893E-2</v>
          </cell>
          <cell r="O126">
            <v>1.2061419905209893E-2</v>
          </cell>
          <cell r="P126">
            <v>1.2061419905209893E-2</v>
          </cell>
          <cell r="Q126">
            <v>1.2061419905209893E-2</v>
          </cell>
          <cell r="R126">
            <v>1.2061419905209893E-2</v>
          </cell>
          <cell r="S126">
            <v>1.2061419905209893E-2</v>
          </cell>
          <cell r="T126">
            <v>1.2061419905209893E-2</v>
          </cell>
          <cell r="U126">
            <v>1.2061419905209893E-2</v>
          </cell>
          <cell r="V126">
            <v>1.1270424254560828E-2</v>
          </cell>
          <cell r="W126">
            <v>1.1270424254560828E-2</v>
          </cell>
          <cell r="X126">
            <v>1.1270424254560828E-2</v>
          </cell>
          <cell r="Y126">
            <v>1.1270424254560828E-2</v>
          </cell>
          <cell r="Z126">
            <v>1.0795479934800366E-2</v>
          </cell>
          <cell r="AA126">
            <v>1.0795479934800366E-2</v>
          </cell>
          <cell r="AB126">
            <v>1.0795479934800366E-2</v>
          </cell>
          <cell r="AC126">
            <v>1.0795479934800366E-2</v>
          </cell>
          <cell r="AD126">
            <v>1.0356156439092153E-2</v>
          </cell>
          <cell r="AE126">
            <v>1.0356156439092153E-2</v>
          </cell>
          <cell r="AF126">
            <v>1.0356156439092153E-2</v>
          </cell>
          <cell r="AG126">
            <v>1.0356156439092153E-2</v>
          </cell>
          <cell r="AH126">
            <v>9.9497822060759886E-3</v>
          </cell>
          <cell r="AI126">
            <v>9.9497822060759886E-3</v>
          </cell>
          <cell r="AJ126">
            <v>9.9497822060759886E-3</v>
          </cell>
          <cell r="AK126">
            <v>9.9497822060759886E-3</v>
          </cell>
          <cell r="AL126">
            <v>9.5738860416477323E-3</v>
          </cell>
          <cell r="AM126">
            <v>9.5738860416477323E-3</v>
          </cell>
          <cell r="AN126">
            <v>9.5738860416477323E-3</v>
          </cell>
          <cell r="AO126">
            <v>9.5738860416477323E-3</v>
          </cell>
          <cell r="AP126">
            <v>9.4817790331740669E-3</v>
          </cell>
          <cell r="AQ126">
            <v>9.4817790331740669E-3</v>
          </cell>
          <cell r="AR126">
            <v>9.4817790331740669E-3</v>
          </cell>
          <cell r="AS126">
            <v>9.4817790331740669E-3</v>
          </cell>
          <cell r="AT126">
            <v>9.4817790336757905E-3</v>
          </cell>
          <cell r="AU126">
            <v>9.4817790336757905E-3</v>
          </cell>
          <cell r="AV126">
            <v>9.4817790336757905E-3</v>
          </cell>
          <cell r="AW126">
            <v>9.4817790336757905E-3</v>
          </cell>
          <cell r="AX126">
            <v>9.4817790329653796E-3</v>
          </cell>
          <cell r="AY126">
            <v>9.4817790329653796E-3</v>
          </cell>
          <cell r="AZ126">
            <v>9.4817790329653796E-3</v>
          </cell>
          <cell r="BA126">
            <v>9.4817790329653796E-3</v>
          </cell>
          <cell r="BB126">
            <v>9.481779033751532E-3</v>
          </cell>
          <cell r="BC126">
            <v>9.481779033751532E-3</v>
          </cell>
          <cell r="BD126">
            <v>9.481779033751532E-3</v>
          </cell>
          <cell r="BE126">
            <v>9.481779033751532E-3</v>
          </cell>
          <cell r="BF126">
            <v>9.4817790336045871E-3</v>
          </cell>
          <cell r="BG126">
            <v>9.4817790336045871E-3</v>
          </cell>
          <cell r="BH126">
            <v>9.4817790336045871E-3</v>
          </cell>
          <cell r="BI126">
            <v>9.4817790336045871E-3</v>
          </cell>
          <cell r="BJ126">
            <v>9.4817790341942525E-3</v>
          </cell>
          <cell r="BK126">
            <v>9.4817790341942525E-3</v>
          </cell>
          <cell r="BL126">
            <v>9.4817790341942525E-3</v>
          </cell>
          <cell r="BM126">
            <v>9.4817790341942525E-3</v>
          </cell>
          <cell r="BN126">
            <v>9.4817790334703785E-3</v>
          </cell>
          <cell r="BO126">
            <v>9.4817790334703785E-3</v>
          </cell>
          <cell r="BP126">
            <v>9.4817790334703785E-3</v>
          </cell>
          <cell r="BQ126">
            <v>9.4817790334703785E-3</v>
          </cell>
          <cell r="BR126">
            <v>9.4817790340063091E-3</v>
          </cell>
          <cell r="BS126">
            <v>9.4817790340063091E-3</v>
          </cell>
          <cell r="BT126">
            <v>9.4817790340063091E-3</v>
          </cell>
          <cell r="BU126">
            <v>9.4817790340063091E-3</v>
          </cell>
          <cell r="BV126">
            <v>9.4817790343734529E-3</v>
          </cell>
          <cell r="BW126">
            <v>9.4817790343734529E-3</v>
          </cell>
          <cell r="BX126">
            <v>9.4817790343734529E-3</v>
          </cell>
          <cell r="BY126">
            <v>9.4817790343734529E-3</v>
          </cell>
          <cell r="BZ126">
            <v>9.4817790335792532E-3</v>
          </cell>
          <cell r="CA126">
            <v>9.4817790335792532E-3</v>
          </cell>
          <cell r="CB126">
            <v>9.4817790335792532E-3</v>
          </cell>
          <cell r="CC126">
            <v>9.4817790335792532E-3</v>
          </cell>
          <cell r="CD126">
            <v>9.4817790337438576E-3</v>
          </cell>
          <cell r="CE126">
            <v>9.4817790337438576E-3</v>
          </cell>
          <cell r="CF126">
            <v>9.4817790337438576E-3</v>
          </cell>
          <cell r="CG126">
            <v>9.4817790337438576E-3</v>
          </cell>
          <cell r="CH126">
            <v>9.4817790344124304E-3</v>
          </cell>
          <cell r="CI126">
            <v>9.4817790344124304E-3</v>
          </cell>
          <cell r="CJ126">
            <v>9.4817790344124304E-3</v>
          </cell>
          <cell r="CK126">
            <v>9.4817790344124304E-3</v>
          </cell>
          <cell r="CL126">
            <v>7.588468325275247E-3</v>
          </cell>
          <cell r="CM126">
            <v>7.588468325275247E-3</v>
          </cell>
          <cell r="CN126">
            <v>7.588468325275247E-3</v>
          </cell>
          <cell r="CO126">
            <v>7.588468325275247E-3</v>
          </cell>
          <cell r="CP126">
            <v>4.9378333321863348E-3</v>
          </cell>
          <cell r="CQ126">
            <v>4.9378333321863348E-3</v>
          </cell>
          <cell r="CR126">
            <v>4.9378333321863348E-3</v>
          </cell>
          <cell r="CS126">
            <v>4.9378333321863348E-3</v>
          </cell>
          <cell r="CT126">
            <v>4.9378333322880608E-3</v>
          </cell>
          <cell r="CU126">
            <v>4.9378333322880608E-3</v>
          </cell>
          <cell r="CV126">
            <v>4.9378333322880608E-3</v>
          </cell>
          <cell r="CW126">
            <v>4.9378333322880608E-3</v>
          </cell>
          <cell r="CX126">
            <v>4.9378333336547106E-3</v>
          </cell>
          <cell r="CY126">
            <v>4.9378333336547106E-3</v>
          </cell>
          <cell r="CZ126">
            <v>4.9378333336547106E-3</v>
          </cell>
          <cell r="DA126">
            <v>4.9378333336547106E-3</v>
          </cell>
          <cell r="DB126">
            <v>4.9378333336702555E-3</v>
          </cell>
          <cell r="DC126">
            <v>4.9378333336702555E-3</v>
          </cell>
          <cell r="DD126">
            <v>4.9378333336702555E-3</v>
          </cell>
          <cell r="DE126">
            <v>4.9378333336702555E-3</v>
          </cell>
          <cell r="DF126">
            <v>4.9378333336778674E-3</v>
          </cell>
          <cell r="DG126">
            <v>4.9378333336778674E-3</v>
          </cell>
          <cell r="DH126">
            <v>4.9378333336778674E-3</v>
          </cell>
          <cell r="DI126">
            <v>4.9378333336778674E-3</v>
          </cell>
          <cell r="DJ126">
            <v>4.9378333338089674E-3</v>
          </cell>
          <cell r="DK126">
            <v>4.9378333338089674E-3</v>
          </cell>
          <cell r="DL126">
            <v>4.9378333338089674E-3</v>
          </cell>
          <cell r="DM126">
            <v>4.9378333338089674E-3</v>
          </cell>
          <cell r="DN126">
            <v>4.9378333338610855E-3</v>
          </cell>
          <cell r="DO126">
            <v>4.9378333338610855E-3</v>
          </cell>
          <cell r="DP126">
            <v>4.9378333338610855E-3</v>
          </cell>
          <cell r="DQ126">
            <v>4.9378333338610855E-3</v>
          </cell>
          <cell r="DR126">
            <v>4.9378333339458805E-3</v>
          </cell>
          <cell r="DS126">
            <v>4.9378333339458805E-3</v>
          </cell>
          <cell r="DT126">
            <v>4.9378333339458805E-3</v>
          </cell>
          <cell r="DU126">
            <v>4.9378333339458805E-3</v>
          </cell>
          <cell r="DV126">
            <v>4.937833334084582E-3</v>
          </cell>
          <cell r="DW126">
            <v>4.937833334084582E-3</v>
          </cell>
          <cell r="DX126">
            <v>4.937833334084582E-3</v>
          </cell>
          <cell r="DY126">
            <v>4.937833334084582E-3</v>
          </cell>
          <cell r="DZ126">
            <v>4.9378333291791865E-3</v>
          </cell>
          <cell r="EA126">
            <v>1.2344685179709492E-3</v>
          </cell>
          <cell r="EB126">
            <v>1.2344685179709492E-3</v>
          </cell>
          <cell r="EC126">
            <v>1.2344685179709492E-3</v>
          </cell>
          <cell r="ED126">
            <v>6.0185310762101122E-39</v>
          </cell>
        </row>
      </sheetData>
      <sheetData sheetId="14"/>
      <sheetData sheetId="15"/>
      <sheetData sheetId="16"/>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shipInfo"/>
      <sheetName val="Partner Data"/>
      <sheetName val="UDMast"/>
      <sheetName val="User Defined Sheet 1 Data"/>
      <sheetName val="User Defined Sheet 2 Data"/>
      <sheetName val="User Defined Sheet 3 Data"/>
      <sheetName val="Exemptions"/>
      <sheetName val="KPMG NTNY Setup"/>
      <sheetName val="KPMG -&gt;"/>
      <sheetName val="1. Book-to-Tax Summary"/>
      <sheetName val="2. Form 1065 Page 1 &amp; 4"/>
      <sheetName val="3. Form 1065 Page 5"/>
      <sheetName val="4. Form 1065 Schedule K-1s"/>
      <sheetName val="5. Capital Account Rollforwards"/>
      <sheetName val="6. Start-up Cost Amortization"/>
      <sheetName val="8. Client Responses on Elimins"/>
      <sheetName val="9. GLW Tax Depreciation"/>
      <sheetName val="10. GHP Tax Depreciation"/>
      <sheetName val="10. PY GHP Tax Depreciation"/>
      <sheetName val="11. GHP Tax Amortization"/>
      <sheetName val="12. GLW Tax Amortization"/>
      <sheetName val="State --&gt;"/>
      <sheetName val="S1 - State Series"/>
      <sheetName val="S2 - OK Return Summary"/>
      <sheetName val="S3 - IL Return Summary"/>
      <sheetName val="S-4b NV Dep Adj"/>
      <sheetName val="S5 - Texas "/>
      <sheetName val="S6 - MO Return Summary"/>
      <sheetName val="S7 - MO Property Pivot"/>
      <sheetName val="PBC --&gt;"/>
      <sheetName val="2019 ManageCo Standalone P&amp;L"/>
      <sheetName val="2019 IS - Non-RTO Analysis"/>
      <sheetName val="KPMG Prepared Debt Costs"/>
      <sheetName val="2019 Income Statement"/>
      <sheetName val="2019 Balance Sheet"/>
      <sheetName val="2019 Balance Sheet Analysis"/>
      <sheetName val="2019 Partners' Capital"/>
      <sheetName val="2019 GHP FA Rollforward P1"/>
      <sheetName val="2019 GHP FA Rollforward P2"/>
      <sheetName val="2019 GLW FA Rollforward"/>
      <sheetName val="2019 GHP Reg. Asset Detail"/>
      <sheetName val="2019 Reg. Assets Summary"/>
      <sheetName val="Partner Info"/>
      <sheetName val="PBC Provision --&gt;"/>
      <sheetName val="GHP Provision"/>
      <sheetName val="GLW Provision"/>
      <sheetName val="GLW Purchase Price Allocation"/>
      <sheetName val="Tri-County Tax Depr Calc"/>
      <sheetName val="GHP Tax Repair Detail"/>
      <sheetName val="GLW Tax Repair Detail"/>
      <sheetName val="GHP M&amp;E"/>
      <sheetName val="GLW M&amp;E"/>
      <sheetName val="Tax Start-Up Costs 2016"/>
      <sheetName val="GHP Prepaid"/>
      <sheetName val="GLW Prepaid"/>
      <sheetName val="True up Prepaid Insurance"/>
      <sheetName val="Tables"/>
      <sheetName val="Backup"/>
    </sheetNames>
    <sheetDataSet>
      <sheetData sheetId="0" refreshError="1"/>
      <sheetData sheetId="1">
        <row r="16">
          <cell r="E16" t="b">
            <v>0</v>
          </cell>
        </row>
        <row r="24">
          <cell r="C2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ow r="151">
          <cell r="O151">
            <v>455843</v>
          </cell>
        </row>
      </sheetData>
      <sheetData sheetId="35">
        <row r="36">
          <cell r="O36">
            <v>5014272.83</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ow r="2">
          <cell r="F2" t="str">
            <v>Afghanistan</v>
          </cell>
        </row>
      </sheetData>
      <sheetData sheetId="58"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
      <sheetName val="Ass"/>
      <sheetName val="Budget Summary"/>
      <sheetName val="Rv-Siemens"/>
      <sheetName val="Rv-470900"/>
      <sheetName val="Ex-500000"/>
      <sheetName val="Ex-500100"/>
      <sheetName val="Ex-510000"/>
      <sheetName val="Ex-510010"/>
      <sheetName val="Ex-510030"/>
      <sheetName val="Ex-600020"/>
      <sheetName val="Ex-600040"/>
      <sheetName val="Ex-600050"/>
      <sheetName val="Ex-600060"/>
      <sheetName val="Ex-600070"/>
      <sheetName val="Ex-600080"/>
      <sheetName val="Ex-600090"/>
      <sheetName val="Ex-600100"/>
      <sheetName val="Ex-600110"/>
      <sheetName val="Ex-600120"/>
      <sheetName val="Ex-600130"/>
      <sheetName val="Ex-600140"/>
      <sheetName val="Ex-600150"/>
      <sheetName val="Ex-600160"/>
      <sheetName val="Ex-600170"/>
      <sheetName val="Ex-600180"/>
      <sheetName val="Ex-600190"/>
      <sheetName val="Ex-610000"/>
      <sheetName val="Ex-610010"/>
      <sheetName val="Ex-610020"/>
      <sheetName val="Ex-620000"/>
      <sheetName val="Ex-620010"/>
      <sheetName val="Ex-620020"/>
      <sheetName val="Ex-620030"/>
      <sheetName val="Ex-620040"/>
      <sheetName val="Ex-630030"/>
      <sheetName val="Ex-630040"/>
      <sheetName val="Ex-630050"/>
      <sheetName val="Ex-630060"/>
      <sheetName val="Ex-630080"/>
      <sheetName val="Ex-630090"/>
      <sheetName val="Ex-630100"/>
      <sheetName val="Ex-630200"/>
      <sheetName val="Ex-640000"/>
      <sheetName val="Ex-640010"/>
      <sheetName val="Ex-640020"/>
      <sheetName val="Ex-640030"/>
      <sheetName val="Ex-650000"/>
      <sheetName val="Ex-650010"/>
      <sheetName val="Ex-650020"/>
      <sheetName val="Ex-670000"/>
      <sheetName val="Ex-670010"/>
      <sheetName val="Ex-670020"/>
      <sheetName val="Ex-670050"/>
      <sheetName val="Ex-670090"/>
      <sheetName val="Ex-670100"/>
      <sheetName val="Ex-670110"/>
      <sheetName val="Ex-699000"/>
      <sheetName val="Ex-699900"/>
      <sheetName val="Ex-000000"/>
      <sheetName val="new tab"/>
    </sheetNames>
    <sheetDataSet>
      <sheetData sheetId="0">
        <row r="4">
          <cell r="A4" t="str">
            <v>TBC Operations LLC - Jan 1 - Dec 31, 2015 Operations Budget</v>
          </cell>
        </row>
        <row r="14">
          <cell r="A14" t="str">
            <v>Draft</v>
          </cell>
        </row>
      </sheetData>
      <sheetData sheetId="1"/>
      <sheetData sheetId="2"/>
      <sheetData sheetId="3"/>
      <sheetData sheetId="4">
        <row r="6">
          <cell r="B6">
            <v>46326.63</v>
          </cell>
        </row>
      </sheetData>
      <sheetData sheetId="5">
        <row r="6">
          <cell r="B6">
            <v>84925.209651679994</v>
          </cell>
        </row>
      </sheetData>
      <sheetData sheetId="6">
        <row r="6">
          <cell r="B6">
            <v>0</v>
          </cell>
        </row>
      </sheetData>
      <sheetData sheetId="7">
        <row r="6">
          <cell r="B6">
            <v>0</v>
          </cell>
        </row>
      </sheetData>
      <sheetData sheetId="8">
        <row r="6">
          <cell r="B6">
            <v>600</v>
          </cell>
        </row>
      </sheetData>
      <sheetData sheetId="9">
        <row r="6">
          <cell r="B6">
            <v>16850</v>
          </cell>
        </row>
      </sheetData>
      <sheetData sheetId="10">
        <row r="11">
          <cell r="B11">
            <v>0</v>
          </cell>
        </row>
      </sheetData>
      <sheetData sheetId="11">
        <row r="6">
          <cell r="B6">
            <v>0</v>
          </cell>
        </row>
      </sheetData>
      <sheetData sheetId="12">
        <row r="6">
          <cell r="B6">
            <v>0</v>
          </cell>
        </row>
      </sheetData>
      <sheetData sheetId="13">
        <row r="6">
          <cell r="B6">
            <v>0</v>
          </cell>
        </row>
      </sheetData>
      <sheetData sheetId="14">
        <row r="6">
          <cell r="B6">
            <v>4225</v>
          </cell>
        </row>
      </sheetData>
      <sheetData sheetId="15">
        <row r="6">
          <cell r="B6">
            <v>2000</v>
          </cell>
        </row>
      </sheetData>
      <sheetData sheetId="16">
        <row r="6">
          <cell r="B6">
            <v>2785</v>
          </cell>
        </row>
      </sheetData>
      <sheetData sheetId="17">
        <row r="6">
          <cell r="B6">
            <v>0</v>
          </cell>
        </row>
      </sheetData>
      <sheetData sheetId="18">
        <row r="6">
          <cell r="B6">
            <v>0</v>
          </cell>
        </row>
      </sheetData>
      <sheetData sheetId="19">
        <row r="6">
          <cell r="B6">
            <v>0</v>
          </cell>
        </row>
      </sheetData>
      <sheetData sheetId="20">
        <row r="6">
          <cell r="B6">
            <v>980</v>
          </cell>
        </row>
      </sheetData>
      <sheetData sheetId="21">
        <row r="6">
          <cell r="B6">
            <v>2200</v>
          </cell>
        </row>
      </sheetData>
      <sheetData sheetId="22">
        <row r="6">
          <cell r="B6">
            <v>1000</v>
          </cell>
        </row>
      </sheetData>
      <sheetData sheetId="23">
        <row r="6">
          <cell r="B6">
            <v>0</v>
          </cell>
        </row>
      </sheetData>
      <sheetData sheetId="24">
        <row r="6">
          <cell r="B6">
            <v>0</v>
          </cell>
        </row>
      </sheetData>
      <sheetData sheetId="25">
        <row r="6">
          <cell r="B6">
            <v>0</v>
          </cell>
        </row>
      </sheetData>
      <sheetData sheetId="26">
        <row r="6">
          <cell r="B6">
            <v>60</v>
          </cell>
        </row>
      </sheetData>
      <sheetData sheetId="27">
        <row r="6">
          <cell r="B6">
            <v>0</v>
          </cell>
        </row>
      </sheetData>
      <sheetData sheetId="28">
        <row r="6">
          <cell r="B6">
            <v>0</v>
          </cell>
        </row>
      </sheetData>
      <sheetData sheetId="29">
        <row r="6">
          <cell r="B6">
            <v>0</v>
          </cell>
        </row>
      </sheetData>
      <sheetData sheetId="30">
        <row r="6">
          <cell r="B6">
            <v>100</v>
          </cell>
        </row>
      </sheetData>
      <sheetData sheetId="31">
        <row r="6">
          <cell r="B6">
            <v>200</v>
          </cell>
        </row>
      </sheetData>
      <sheetData sheetId="32">
        <row r="6">
          <cell r="B6">
            <v>150</v>
          </cell>
        </row>
      </sheetData>
      <sheetData sheetId="33">
        <row r="6">
          <cell r="B6">
            <v>775</v>
          </cell>
        </row>
      </sheetData>
      <sheetData sheetId="34">
        <row r="6">
          <cell r="B6">
            <v>100</v>
          </cell>
        </row>
      </sheetData>
      <sheetData sheetId="35">
        <row r="6">
          <cell r="B6">
            <v>150</v>
          </cell>
        </row>
      </sheetData>
      <sheetData sheetId="36">
        <row r="6">
          <cell r="B6">
            <v>675</v>
          </cell>
        </row>
      </sheetData>
      <sheetData sheetId="37">
        <row r="6">
          <cell r="B6">
            <v>250</v>
          </cell>
        </row>
      </sheetData>
      <sheetData sheetId="38">
        <row r="6">
          <cell r="B6">
            <v>1150</v>
          </cell>
        </row>
      </sheetData>
      <sheetData sheetId="39">
        <row r="6">
          <cell r="B6">
            <v>711</v>
          </cell>
        </row>
      </sheetData>
      <sheetData sheetId="40">
        <row r="6">
          <cell r="B6">
            <v>100</v>
          </cell>
        </row>
      </sheetData>
      <sheetData sheetId="41">
        <row r="6">
          <cell r="B6">
            <v>100</v>
          </cell>
        </row>
      </sheetData>
      <sheetData sheetId="42">
        <row r="6">
          <cell r="B6">
            <v>200</v>
          </cell>
        </row>
      </sheetData>
      <sheetData sheetId="43">
        <row r="6">
          <cell r="B6">
            <v>850</v>
          </cell>
        </row>
      </sheetData>
      <sheetData sheetId="44">
        <row r="6">
          <cell r="B6">
            <v>540</v>
          </cell>
        </row>
      </sheetData>
      <sheetData sheetId="45">
        <row r="6">
          <cell r="B6">
            <v>400</v>
          </cell>
        </row>
      </sheetData>
      <sheetData sheetId="46">
        <row r="6">
          <cell r="B6">
            <v>625</v>
          </cell>
        </row>
      </sheetData>
      <sheetData sheetId="47">
        <row r="6">
          <cell r="B6">
            <v>0</v>
          </cell>
        </row>
      </sheetData>
      <sheetData sheetId="48">
        <row r="6">
          <cell r="B6">
            <v>1120</v>
          </cell>
        </row>
      </sheetData>
      <sheetData sheetId="49">
        <row r="6">
          <cell r="B6">
            <v>350</v>
          </cell>
        </row>
      </sheetData>
      <sheetData sheetId="50">
        <row r="6">
          <cell r="B6">
            <v>2790</v>
          </cell>
        </row>
      </sheetData>
      <sheetData sheetId="51">
        <row r="6">
          <cell r="B6">
            <v>0</v>
          </cell>
        </row>
      </sheetData>
      <sheetData sheetId="52">
        <row r="6">
          <cell r="B6">
            <v>1105</v>
          </cell>
        </row>
      </sheetData>
      <sheetData sheetId="53">
        <row r="6">
          <cell r="B6">
            <v>0</v>
          </cell>
        </row>
      </sheetData>
      <sheetData sheetId="54">
        <row r="6">
          <cell r="B6">
            <v>1300</v>
          </cell>
        </row>
      </sheetData>
      <sheetData sheetId="55">
        <row r="6">
          <cell r="B6">
            <v>3425</v>
          </cell>
        </row>
      </sheetData>
      <sheetData sheetId="56">
        <row r="6">
          <cell r="B6">
            <v>0</v>
          </cell>
        </row>
      </sheetData>
      <sheetData sheetId="57">
        <row r="6">
          <cell r="B6">
            <v>125</v>
          </cell>
        </row>
      </sheetData>
      <sheetData sheetId="58">
        <row r="6">
          <cell r="B6">
            <v>500</v>
          </cell>
        </row>
      </sheetData>
      <sheetData sheetId="59"/>
      <sheetData sheetId="60"/>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mp;E Table"/>
      <sheetName val="TORC Comparison"/>
      <sheetName val="AnalysisRecapEst Close 2019v5.2"/>
      <sheetName val="NBV Est Close 20190801v5.2"/>
      <sheetName val="NBV Est Close 20190801v5.1"/>
      <sheetName val="AnalysisRecapEst Close 2019v5.1"/>
      <sheetName val="345-161 kv SW Cost"/>
      <sheetName val="Tax Gross Up Calc"/>
      <sheetName val="Analysis Base v5"/>
      <sheetName val="AnalysisRecapEst Close 2019-v2"/>
      <sheetName val="NBV Est Close 20190801-v2"/>
      <sheetName val="Analysis Base v2"/>
      <sheetName val="AnalysisRecapEst Close 20190801"/>
      <sheetName val="NBV Est Close 20190801"/>
      <sheetName val="Follow Up Notes"/>
      <sheetName val="AnalysisRecapEst Close 20190601"/>
      <sheetName val="NBV Est Close 20190601"/>
      <sheetName val="Depr Dates"/>
      <sheetName val="Analysis Recap"/>
      <sheetName val="Analysis Update 20181120"/>
      <sheetName val="Analysis Base"/>
      <sheetName val="H-W Index"/>
      <sheetName val="161 kV SW Detail"/>
      <sheetName val="Misc Line Info"/>
      <sheetName val="Exh 201"/>
    </sheetNames>
    <sheetDataSet>
      <sheetData sheetId="0"/>
      <sheetData sheetId="1"/>
      <sheetData sheetId="2"/>
      <sheetData sheetId="3">
        <row r="79">
          <cell r="J79">
            <v>24011.114356495113</v>
          </cell>
        </row>
      </sheetData>
      <sheetData sheetId="4"/>
      <sheetData sheetId="5"/>
      <sheetData sheetId="6">
        <row r="30">
          <cell r="AE30">
            <v>6661204.3787966873</v>
          </cell>
        </row>
      </sheetData>
      <sheetData sheetId="7"/>
      <sheetData sheetId="8">
        <row r="17">
          <cell r="F17">
            <v>42273.000000000007</v>
          </cell>
        </row>
      </sheetData>
      <sheetData sheetId="9"/>
      <sheetData sheetId="10"/>
      <sheetData sheetId="11"/>
      <sheetData sheetId="12"/>
      <sheetData sheetId="13"/>
      <sheetData sheetId="14"/>
      <sheetData sheetId="15"/>
      <sheetData sheetId="16"/>
      <sheetData sheetId="17">
        <row r="2">
          <cell r="D2">
            <v>2019.4166666666667</v>
          </cell>
        </row>
        <row r="4">
          <cell r="D4">
            <v>2019.5833333333333</v>
          </cell>
        </row>
      </sheetData>
      <sheetData sheetId="18"/>
      <sheetData sheetId="19">
        <row r="104">
          <cell r="J104">
            <v>1.7999999999999999E-2</v>
          </cell>
        </row>
        <row r="105">
          <cell r="J105">
            <v>1.9E-2</v>
          </cell>
        </row>
      </sheetData>
      <sheetData sheetId="20">
        <row r="17">
          <cell r="H17">
            <v>14.105234521575984</v>
          </cell>
        </row>
      </sheetData>
      <sheetData sheetId="21"/>
      <sheetData sheetId="22">
        <row r="22">
          <cell r="G22">
            <v>786</v>
          </cell>
        </row>
      </sheetData>
      <sheetData sheetId="23"/>
      <sheetData sheetId="24"/>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achment O"/>
      <sheetName val="1-Project Rev Req"/>
      <sheetName val="2-Incentive ROE"/>
      <sheetName val="3-Project True-up"/>
      <sheetName val="4- Rate Base"/>
      <sheetName val="5-P3 Support"/>
      <sheetName val="6-Dep Rates"/>
      <sheetName val="7 - PBOP"/>
      <sheetName val="8a-ADIT Projection"/>
      <sheetName val="8b-ADIT Projection Proration"/>
      <sheetName val="8c- ADIT BOY"/>
      <sheetName val="8d- ADIT EOY"/>
      <sheetName val="8e-ADIT True-up"/>
      <sheetName val="8f-ADIT True-up Proration"/>
      <sheetName val="8g - Exc-Def ADIT Worksheet"/>
      <sheetName val="8h - ADIT Remeasurement"/>
      <sheetName val="&gt;&gt;&gt;&gt;"/>
      <sheetName val="Rate Mitigation Calc"/>
      <sheetName val="ADIT Rate Mitigation Support"/>
      <sheetName val="Tax_Fcst ADIT"/>
      <sheetName val="Tax_Tax Depreciation"/>
      <sheetName val="Capex"/>
      <sheetName val="Opex"/>
      <sheetName val="GLH Provision"/>
      <sheetName val="Tax Depreciation 03.31.21"/>
      <sheetName val="03.21 GLH FERC BS"/>
      <sheetName val="GLH forecast"/>
      <sheetName val="GLH ITA"/>
      <sheetName val="72.13% GLH I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2">
          <cell r="E2">
            <v>0.46713039690878705</v>
          </cell>
        </row>
      </sheetData>
      <sheetData sheetId="24" refreshError="1"/>
      <sheetData sheetId="25"/>
      <sheetData sheetId="26" refreshError="1"/>
      <sheetData sheetId="27" refreshError="1"/>
      <sheetData sheetId="28"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 1 FN"/>
      <sheetName val="Form 1 p 234"/>
      <sheetName val="Form 1 p 261"/>
      <sheetName val="Form 1 p 262"/>
      <sheetName val="Form 1 p 263"/>
      <sheetName val="Form 1 p 274"/>
      <sheetName val="Form 1 p 275"/>
      <sheetName val="Form 1 p 276"/>
      <sheetName val="Form 1 p 277"/>
      <sheetName val="E.4 ADIT - FERC"/>
      <sheetName val="A.3 Tax Account Rollforward"/>
      <sheetName val="A. Summary"/>
      <sheetName val="A.1 Tax Org Chart"/>
      <sheetName val="A.2 Tax Account Tie-Out"/>
      <sheetName val="A.3 Accounts 408.1"/>
      <sheetName val="B. SIT and p"/>
      <sheetName val="B. Book to Tax"/>
      <sheetName val="B.1 Book to Tax - FERC (Proj)"/>
      <sheetName val="B.1 Book to Tax - 21%"/>
      <sheetName val="B.2 Temporary Differences"/>
      <sheetName val="C. Rate Reconciliation"/>
      <sheetName val="C.1 Rate Reconciliation - 21%"/>
      <sheetName val="D. Journal Entries"/>
      <sheetName val="D.1 Journal Entries - 21%"/>
      <sheetName val="01.14.2020 IS"/>
      <sheetName val="01.14.2020 BS"/>
      <sheetName val="01.13.2020 IS"/>
      <sheetName val="01.13.2020 BS"/>
      <sheetName val="D.2 One Time Adjustments"/>
      <sheetName val="D.2 FERC Form 3Q Tax Inputs"/>
      <sheetName val="D.3 FERC Form 1 Tax Inputs"/>
      <sheetName val="E.1 ADIT Rollforward"/>
      <sheetName val="E.2 2018 ADIT"/>
      <sheetName val="E.2 2017 ADIT"/>
      <sheetName val="E.3 2016 ADIT "/>
      <sheetName val="E. ADIT - 35%"/>
      <sheetName val="E.5 ADIT - FERC (Projected)"/>
      <sheetName val="E.6 ADIT Proof"/>
      <sheetName val="E.7 ASC 740 Reg Asset Proof"/>
      <sheetName val="F. Tax-Exempt Ownership"/>
      <sheetName val="F. Tax-Exempt Ownership 2016"/>
      <sheetName val="H.1 Reg Asset Entries"/>
      <sheetName val="G. FERC Income Stmt"/>
      <sheetName val="H. FERC Balance Sheet"/>
      <sheetName val="13 - Income Taxes"/>
      <sheetName val="Trial Balance"/>
      <sheetName val="I. Tax Depreciation"/>
      <sheetName val="SPP 09.18.2019 Update"/>
      <sheetName val="41000 YTD Addi- Asset 1000"/>
      <sheetName val="SPP 7.15 update"/>
      <sheetName val="SPP"/>
      <sheetName val="I.1 BU 41000 CPR Detail 201812"/>
      <sheetName val="I.1 BU 41000 CPR Detail 201806"/>
      <sheetName val="I.1 CPR Detail 0.31.2018"/>
      <sheetName val="I.1a CPR Detail 2017"/>
      <sheetName val="I.2 41000 CPR Detail Dec 2016"/>
      <sheetName val="I.3a Tri-County Tax Depr Calc"/>
      <sheetName val="I.3b Tri-County Tax Acquisition"/>
      <sheetName val="I.4 Tri-County 2016 Adds"/>
      <sheetName val="I.4a Nixa Acqusition JE"/>
      <sheetName val="I.4b Analysis20180331"/>
      <sheetName val="1.5a Cougar-Blade Acq Entry"/>
      <sheetName val="J. Reg Asset_SU Cosys 9.30"/>
      <sheetName val="J. Reg Asset_SU Costs 6.30"/>
      <sheetName val="J.1 Reg Asset_SU Costs"/>
      <sheetName val="J.1 2017 Reg Asset_SU Costs"/>
      <sheetName val="L. Prepaid Insurance"/>
      <sheetName val="L. Tax Amortization"/>
      <sheetName val="L.1 Nixa Goodwill Amortization"/>
      <sheetName val="M. Meals and Entertainment"/>
      <sheetName val="N.1 Tax Start-Up Costs 2016"/>
      <sheetName val="Prepaid Insurance"/>
      <sheetName val="N. BU 41000 Acct 108030"/>
      <sheetName val="N.1 108030 - 108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2">
          <cell r="J12">
            <v>6.0559749999999996E-2</v>
          </cell>
        </row>
      </sheetData>
      <sheetData sheetId="16">
        <row r="36">
          <cell r="D36">
            <v>3854590.1052622343</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196">
          <cell r="G196">
            <v>6559545.2199999997</v>
          </cell>
        </row>
      </sheetData>
      <sheetData sheetId="43" refreshError="1"/>
      <sheetData sheetId="44" refreshError="1"/>
      <sheetData sheetId="45">
        <row r="2">
          <cell r="A2" t="str">
            <v>101000</v>
          </cell>
          <cell r="B2" t="str">
            <v>Other Electr plant in service</v>
          </cell>
          <cell r="C2">
            <v>0</v>
          </cell>
          <cell r="D2">
            <v>0</v>
          </cell>
        </row>
        <row r="3">
          <cell r="A3" t="str">
            <v>102000</v>
          </cell>
          <cell r="B3" t="str">
            <v>Electr plant purchase or sold</v>
          </cell>
          <cell r="C3">
            <v>0</v>
          </cell>
          <cell r="D3">
            <v>0</v>
          </cell>
        </row>
        <row r="4">
          <cell r="A4" t="str">
            <v>106000</v>
          </cell>
          <cell r="B4" t="str">
            <v>Completed const not classfied</v>
          </cell>
          <cell r="C4">
            <v>0</v>
          </cell>
          <cell r="D4">
            <v>0</v>
          </cell>
        </row>
        <row r="5">
          <cell r="A5" t="str">
            <v>107000</v>
          </cell>
          <cell r="B5" t="str">
            <v>Construction work in progress</v>
          </cell>
          <cell r="C5">
            <v>0</v>
          </cell>
          <cell r="D5">
            <v>0</v>
          </cell>
        </row>
        <row r="6">
          <cell r="A6" t="str">
            <v>107400</v>
          </cell>
          <cell r="B6" t="str">
            <v>Pre-derived transactions</v>
          </cell>
          <cell r="C6">
            <v>0</v>
          </cell>
          <cell r="D6">
            <v>0</v>
          </cell>
        </row>
        <row r="7">
          <cell r="A7" t="str">
            <v>107500</v>
          </cell>
          <cell r="B7" t="str">
            <v>CWIP - Suspense</v>
          </cell>
          <cell r="C7">
            <v>0</v>
          </cell>
          <cell r="D7">
            <v>0</v>
          </cell>
        </row>
        <row r="8">
          <cell r="A8" t="str">
            <v>108000</v>
          </cell>
          <cell r="B8" t="str">
            <v>Other Accum depr of util plant</v>
          </cell>
          <cell r="C8">
            <v>0</v>
          </cell>
          <cell r="D8">
            <v>0</v>
          </cell>
        </row>
        <row r="9">
          <cell r="A9" t="str">
            <v>108030</v>
          </cell>
          <cell r="B9" t="str">
            <v>Cost of Removal</v>
          </cell>
          <cell r="C9">
            <v>0</v>
          </cell>
          <cell r="D9">
            <v>0</v>
          </cell>
        </row>
        <row r="10">
          <cell r="A10" t="str">
            <v>108040</v>
          </cell>
          <cell r="B10" t="str">
            <v>Salvage</v>
          </cell>
          <cell r="C10">
            <v>0</v>
          </cell>
          <cell r="D10">
            <v>0</v>
          </cell>
        </row>
        <row r="11">
          <cell r="A11" t="str">
            <v>111000</v>
          </cell>
          <cell r="B11" t="str">
            <v>Other Accum amort of util plan</v>
          </cell>
          <cell r="C11">
            <v>0</v>
          </cell>
          <cell r="D11">
            <v>0</v>
          </cell>
        </row>
        <row r="12">
          <cell r="A12" t="str">
            <v>114001</v>
          </cell>
          <cell r="B12" t="str">
            <v>Elec plant acqsn adj</v>
          </cell>
          <cell r="C12">
            <v>0</v>
          </cell>
          <cell r="D12">
            <v>0</v>
          </cell>
        </row>
        <row r="13">
          <cell r="A13" t="str">
            <v>115100</v>
          </cell>
          <cell r="B13" t="str">
            <v>Accum Amortization - FERC only</v>
          </cell>
          <cell r="C13">
            <v>0</v>
          </cell>
          <cell r="D13">
            <v>0</v>
          </cell>
        </row>
        <row r="14">
          <cell r="A14" t="str">
            <v>116000</v>
          </cell>
          <cell r="B14" t="str">
            <v>Other electric plant adj</v>
          </cell>
          <cell r="C14">
            <v>0</v>
          </cell>
          <cell r="D14">
            <v>0</v>
          </cell>
        </row>
        <row r="15">
          <cell r="A15" t="str">
            <v>123100</v>
          </cell>
          <cell r="B15" t="str">
            <v>Invest in subsidiary company</v>
          </cell>
          <cell r="C15">
            <v>0</v>
          </cell>
          <cell r="D15">
            <v>0</v>
          </cell>
        </row>
        <row r="16">
          <cell r="A16" t="str">
            <v>123105</v>
          </cell>
          <cell r="B16" t="str">
            <v>Invest in Subsidiary GAAP only</v>
          </cell>
          <cell r="C16">
            <v>0</v>
          </cell>
          <cell r="D16">
            <v>0</v>
          </cell>
        </row>
        <row r="17">
          <cell r="A17" t="str">
            <v>123110</v>
          </cell>
          <cell r="B17" t="str">
            <v>Invest in Subsidiary FERC</v>
          </cell>
          <cell r="C17">
            <v>0</v>
          </cell>
          <cell r="D17">
            <v>0</v>
          </cell>
        </row>
        <row r="18">
          <cell r="A18" t="str">
            <v>131001</v>
          </cell>
          <cell r="B18" t="str">
            <v>Checking - PNC_0838</v>
          </cell>
          <cell r="C18">
            <v>0</v>
          </cell>
          <cell r="D18">
            <v>0</v>
          </cell>
        </row>
        <row r="19">
          <cell r="A19" t="str">
            <v>131002</v>
          </cell>
          <cell r="B19" t="str">
            <v>Checking - PNC_0846</v>
          </cell>
          <cell r="C19">
            <v>0</v>
          </cell>
          <cell r="D19">
            <v>0</v>
          </cell>
        </row>
        <row r="20">
          <cell r="A20" t="str">
            <v>131459</v>
          </cell>
          <cell r="B20" t="str">
            <v>Cash - Heartland LLC</v>
          </cell>
          <cell r="C20">
            <v>0</v>
          </cell>
          <cell r="D20">
            <v>0</v>
          </cell>
        </row>
        <row r="21">
          <cell r="A21" t="str">
            <v>131470</v>
          </cell>
          <cell r="B21" t="str">
            <v>Cash - High Plains LLC</v>
          </cell>
          <cell r="C21">
            <v>0</v>
          </cell>
          <cell r="D21">
            <v>0</v>
          </cell>
        </row>
        <row r="22">
          <cell r="A22" t="str">
            <v>131481</v>
          </cell>
          <cell r="B22" t="str">
            <v>Cash - GridLiance Holdco LP</v>
          </cell>
          <cell r="C22">
            <v>0</v>
          </cell>
          <cell r="D22">
            <v>0</v>
          </cell>
        </row>
        <row r="23">
          <cell r="A23" t="str">
            <v>131492</v>
          </cell>
          <cell r="B23" t="str">
            <v>Cash - Gridliance Management</v>
          </cell>
          <cell r="C23">
            <v>0</v>
          </cell>
          <cell r="D23">
            <v>0</v>
          </cell>
        </row>
        <row r="24">
          <cell r="A24" t="str">
            <v>131503</v>
          </cell>
          <cell r="B24" t="str">
            <v>Cash - GridLiance West LLC</v>
          </cell>
          <cell r="C24">
            <v>0</v>
          </cell>
          <cell r="D24">
            <v>0</v>
          </cell>
        </row>
        <row r="25">
          <cell r="A25" t="str">
            <v>131514</v>
          </cell>
          <cell r="B25" t="str">
            <v>Cash - Western Holdings LLC</v>
          </cell>
          <cell r="C25">
            <v>0</v>
          </cell>
          <cell r="D25">
            <v>0</v>
          </cell>
        </row>
        <row r="26">
          <cell r="A26" t="str">
            <v>134001</v>
          </cell>
          <cell r="B26" t="str">
            <v>Other special deposits</v>
          </cell>
          <cell r="C26">
            <v>0</v>
          </cell>
          <cell r="D26">
            <v>0</v>
          </cell>
        </row>
        <row r="27">
          <cell r="A27" t="str">
            <v>142001</v>
          </cell>
          <cell r="B27" t="str">
            <v>Customer accounts receivable</v>
          </cell>
          <cell r="C27">
            <v>0</v>
          </cell>
          <cell r="D27">
            <v>0</v>
          </cell>
        </row>
        <row r="28">
          <cell r="A28" t="str">
            <v>143005</v>
          </cell>
          <cell r="B28" t="str">
            <v>Other accounts receivable</v>
          </cell>
          <cell r="C28">
            <v>0</v>
          </cell>
          <cell r="D28">
            <v>0</v>
          </cell>
        </row>
        <row r="29">
          <cell r="A29" t="str">
            <v>143007</v>
          </cell>
          <cell r="B29" t="e">
            <v>#N/A</v>
          </cell>
          <cell r="C29">
            <v>0</v>
          </cell>
          <cell r="D29">
            <v>0</v>
          </cell>
        </row>
        <row r="30">
          <cell r="A30" t="str">
            <v>146001</v>
          </cell>
          <cell r="B30" t="str">
            <v>Accts rec assoc company - ST</v>
          </cell>
          <cell r="C30">
            <v>0</v>
          </cell>
          <cell r="D30">
            <v>0</v>
          </cell>
        </row>
        <row r="31">
          <cell r="A31" t="str">
            <v>154004</v>
          </cell>
          <cell r="B31" t="str">
            <v>Mat / supl - transmis plant</v>
          </cell>
          <cell r="C31">
            <v>0</v>
          </cell>
          <cell r="D31">
            <v>0</v>
          </cell>
        </row>
        <row r="32">
          <cell r="A32" t="str">
            <v>154005</v>
          </cell>
          <cell r="B32" t="str">
            <v>Mat / supl - distribut plant</v>
          </cell>
          <cell r="C32">
            <v>0</v>
          </cell>
          <cell r="D32">
            <v>0</v>
          </cell>
        </row>
        <row r="33">
          <cell r="A33" t="str">
            <v>165009</v>
          </cell>
          <cell r="B33" t="str">
            <v>Other Prepaids</v>
          </cell>
          <cell r="C33">
            <v>0</v>
          </cell>
          <cell r="D33">
            <v>0</v>
          </cell>
        </row>
        <row r="34">
          <cell r="A34" t="str">
            <v>181001</v>
          </cell>
          <cell r="B34" t="str">
            <v>Unamortized debt expense</v>
          </cell>
          <cell r="C34">
            <v>0</v>
          </cell>
          <cell r="D34">
            <v>0</v>
          </cell>
        </row>
        <row r="35">
          <cell r="A35" t="str">
            <v>182300</v>
          </cell>
          <cell r="B35" t="str">
            <v>Regulatory assets</v>
          </cell>
          <cell r="C35">
            <v>0</v>
          </cell>
          <cell r="D35">
            <v>0</v>
          </cell>
        </row>
        <row r="36">
          <cell r="A36" t="str">
            <v>182304</v>
          </cell>
          <cell r="B36" t="str">
            <v>Reg asset other AFUDC FERC adj</v>
          </cell>
          <cell r="C36">
            <v>0</v>
          </cell>
          <cell r="D36">
            <v>0</v>
          </cell>
        </row>
        <row r="37">
          <cell r="A37" t="str">
            <v>182306</v>
          </cell>
          <cell r="B37" t="str">
            <v>Other Reg Asset ATRR True_Up</v>
          </cell>
          <cell r="C37">
            <v>0</v>
          </cell>
          <cell r="D37">
            <v>0</v>
          </cell>
        </row>
        <row r="38">
          <cell r="A38" t="str">
            <v>182307</v>
          </cell>
          <cell r="B38" t="str">
            <v>Regulatory Asset - Asset</v>
          </cell>
          <cell r="C38">
            <v>0</v>
          </cell>
          <cell r="D38">
            <v>0</v>
          </cell>
        </row>
        <row r="39">
          <cell r="A39" t="str">
            <v>182309</v>
          </cell>
          <cell r="B39" t="str">
            <v>Reg Asset ATRR True_Up Trans</v>
          </cell>
          <cell r="C39">
            <v>0</v>
          </cell>
          <cell r="D39">
            <v>0</v>
          </cell>
        </row>
        <row r="40">
          <cell r="A40" t="str">
            <v>182310</v>
          </cell>
          <cell r="B40" t="str">
            <v>Carrying Charge_Debt</v>
          </cell>
          <cell r="C40">
            <v>0</v>
          </cell>
          <cell r="D40">
            <v>0</v>
          </cell>
        </row>
        <row r="41">
          <cell r="A41" t="str">
            <v>182320</v>
          </cell>
          <cell r="B41" t="str">
            <v>Carry Charge_Debt_ Accum</v>
          </cell>
          <cell r="C41">
            <v>0</v>
          </cell>
          <cell r="D41">
            <v>0</v>
          </cell>
        </row>
        <row r="42">
          <cell r="A42" t="str">
            <v>182325</v>
          </cell>
          <cell r="B42" t="str">
            <v>Compound Carrying Charge - FER</v>
          </cell>
          <cell r="C42">
            <v>0</v>
          </cell>
          <cell r="D42">
            <v>0</v>
          </cell>
        </row>
        <row r="43">
          <cell r="A43" t="str">
            <v>182330</v>
          </cell>
          <cell r="B43" t="str">
            <v>Carry Char_Debt_ Accu_GAAP</v>
          </cell>
          <cell r="C43">
            <v>0</v>
          </cell>
          <cell r="D43">
            <v>0</v>
          </cell>
        </row>
        <row r="44">
          <cell r="A44" t="str">
            <v>182335</v>
          </cell>
          <cell r="B44" t="str">
            <v>Compound Carrying - GAAP Debt</v>
          </cell>
          <cell r="C44">
            <v>0</v>
          </cell>
          <cell r="D44">
            <v>0</v>
          </cell>
        </row>
        <row r="45">
          <cell r="A45" t="str">
            <v>182340</v>
          </cell>
          <cell r="B45" t="str">
            <v>Carrying Charge_Debt_GAAP</v>
          </cell>
          <cell r="C45">
            <v>0</v>
          </cell>
          <cell r="D45">
            <v>0</v>
          </cell>
        </row>
        <row r="46">
          <cell r="A46" t="str">
            <v>182350</v>
          </cell>
          <cell r="B46" t="str">
            <v>Carrying Charge_Equity</v>
          </cell>
          <cell r="C46">
            <v>0</v>
          </cell>
          <cell r="D46">
            <v>0</v>
          </cell>
        </row>
        <row r="47">
          <cell r="A47" t="str">
            <v>182356</v>
          </cell>
          <cell r="B47" t="str">
            <v>Carrying Charge_Equity ¿ GAAP</v>
          </cell>
          <cell r="C47">
            <v>0</v>
          </cell>
          <cell r="D47">
            <v>0</v>
          </cell>
        </row>
        <row r="48">
          <cell r="A48" t="str">
            <v>182360</v>
          </cell>
          <cell r="B48" t="str">
            <v>Carry Charge_Equity_Accum</v>
          </cell>
          <cell r="C48">
            <v>0</v>
          </cell>
          <cell r="D48">
            <v>0</v>
          </cell>
        </row>
        <row r="49">
          <cell r="A49" t="str">
            <v>182365</v>
          </cell>
          <cell r="B49" t="str">
            <v>Compound Carrying Charge - Equ</v>
          </cell>
          <cell r="C49">
            <v>0</v>
          </cell>
          <cell r="D49">
            <v>0</v>
          </cell>
        </row>
        <row r="50">
          <cell r="A50" t="str">
            <v>182390</v>
          </cell>
          <cell r="B50" t="str">
            <v>Reg assets - GAAP only</v>
          </cell>
          <cell r="C50">
            <v>0</v>
          </cell>
          <cell r="D50">
            <v>0</v>
          </cell>
        </row>
        <row r="51">
          <cell r="A51" t="str">
            <v>182395</v>
          </cell>
          <cell r="B51" t="str">
            <v>Reg assets - FERC only</v>
          </cell>
          <cell r="C51">
            <v>0</v>
          </cell>
          <cell r="D51">
            <v>0</v>
          </cell>
        </row>
        <row r="52">
          <cell r="A52" t="str">
            <v>183001</v>
          </cell>
          <cell r="B52" t="str">
            <v>Prelim survey charge - elect</v>
          </cell>
          <cell r="C52">
            <v>0</v>
          </cell>
          <cell r="D52">
            <v>0</v>
          </cell>
        </row>
        <row r="53">
          <cell r="A53" t="str">
            <v>183500</v>
          </cell>
          <cell r="B53" t="str">
            <v>Prelim survey charge - Reserve</v>
          </cell>
          <cell r="C53">
            <v>0</v>
          </cell>
          <cell r="D53">
            <v>0</v>
          </cell>
        </row>
        <row r="54">
          <cell r="A54" t="str">
            <v>184001</v>
          </cell>
          <cell r="B54" t="str">
            <v>Clearing accounts</v>
          </cell>
          <cell r="C54">
            <v>0</v>
          </cell>
          <cell r="D54">
            <v>0</v>
          </cell>
        </row>
        <row r="55">
          <cell r="A55" t="str">
            <v>185001</v>
          </cell>
          <cell r="B55" t="str">
            <v>Temporary facilities</v>
          </cell>
          <cell r="C55">
            <v>0</v>
          </cell>
          <cell r="D55">
            <v>0</v>
          </cell>
        </row>
        <row r="56">
          <cell r="A56" t="str">
            <v>186001</v>
          </cell>
          <cell r="B56" t="str">
            <v>Misc Deferred Debits - LT</v>
          </cell>
          <cell r="C56">
            <v>0</v>
          </cell>
          <cell r="D56">
            <v>0</v>
          </cell>
        </row>
        <row r="57">
          <cell r="A57" t="str">
            <v>186002</v>
          </cell>
          <cell r="B57" t="str">
            <v>Misc Deferred Debits - ST</v>
          </cell>
          <cell r="C57">
            <v>0</v>
          </cell>
          <cell r="D57">
            <v>0</v>
          </cell>
        </row>
        <row r="58">
          <cell r="A58" t="str">
            <v>186100</v>
          </cell>
          <cell r="B58" t="str">
            <v>Goodwill - GAAP only</v>
          </cell>
          <cell r="C58">
            <v>0</v>
          </cell>
          <cell r="D58">
            <v>0</v>
          </cell>
        </row>
        <row r="59">
          <cell r="A59" t="str">
            <v>189001</v>
          </cell>
          <cell r="B59" t="str">
            <v>Unamort loss - reacquired debt</v>
          </cell>
          <cell r="C59">
            <v>0</v>
          </cell>
          <cell r="D59">
            <v>0</v>
          </cell>
        </row>
        <row r="60">
          <cell r="A60" t="str">
            <v>190200</v>
          </cell>
          <cell r="B60" t="str">
            <v>Deferred Income taxes - LT</v>
          </cell>
          <cell r="C60">
            <v>0</v>
          </cell>
          <cell r="D60">
            <v>0</v>
          </cell>
        </row>
        <row r="61">
          <cell r="A61" t="str">
            <v>190210</v>
          </cell>
          <cell r="B61" t="str">
            <v>Def Income taxes - FERC only</v>
          </cell>
          <cell r="C61">
            <v>0</v>
          </cell>
          <cell r="D61">
            <v>0</v>
          </cell>
        </row>
        <row r="62">
          <cell r="A62" t="str">
            <v>201001</v>
          </cell>
          <cell r="B62" t="str">
            <v>CS Class A shares issued</v>
          </cell>
          <cell r="C62">
            <v>0</v>
          </cell>
          <cell r="D62">
            <v>0</v>
          </cell>
        </row>
        <row r="63">
          <cell r="A63" t="str">
            <v>211000</v>
          </cell>
          <cell r="B63" t="str">
            <v>Other misc paid in capital</v>
          </cell>
          <cell r="C63">
            <v>0</v>
          </cell>
          <cell r="D63">
            <v>0</v>
          </cell>
        </row>
        <row r="64">
          <cell r="A64" t="str">
            <v>211001</v>
          </cell>
          <cell r="B64" t="str">
            <v>Paid in capital - subsidiaries</v>
          </cell>
          <cell r="C64">
            <v>0</v>
          </cell>
          <cell r="D64">
            <v>0</v>
          </cell>
        </row>
        <row r="65">
          <cell r="A65" t="str">
            <v>211002</v>
          </cell>
          <cell r="B65" t="str">
            <v>Management Shares</v>
          </cell>
          <cell r="C65">
            <v>0</v>
          </cell>
          <cell r="D65">
            <v>0</v>
          </cell>
        </row>
        <row r="66">
          <cell r="A66" t="str">
            <v>211003</v>
          </cell>
          <cell r="B66" t="str">
            <v>Paid in capital - sub FERC onl</v>
          </cell>
          <cell r="C66">
            <v>0</v>
          </cell>
          <cell r="D66">
            <v>0</v>
          </cell>
        </row>
        <row r="67">
          <cell r="A67" t="str">
            <v>211004</v>
          </cell>
          <cell r="B67" t="str">
            <v>APIC - GAAP Only</v>
          </cell>
          <cell r="C67">
            <v>0</v>
          </cell>
          <cell r="D67">
            <v>0</v>
          </cell>
        </row>
        <row r="68">
          <cell r="A68" t="str">
            <v>216001</v>
          </cell>
          <cell r="B68" t="str">
            <v>Other Unappropriated RE</v>
          </cell>
          <cell r="C68">
            <v>0</v>
          </cell>
          <cell r="D68">
            <v>0</v>
          </cell>
        </row>
        <row r="69">
          <cell r="A69" t="str">
            <v>216002</v>
          </cell>
          <cell r="B69" t="str">
            <v>Other Unapprop RE - FERC only</v>
          </cell>
          <cell r="C69">
            <v>0</v>
          </cell>
          <cell r="D69">
            <v>0</v>
          </cell>
        </row>
        <row r="70">
          <cell r="A70" t="str">
            <v>216200</v>
          </cell>
          <cell r="B70" t="str">
            <v>Unapprop retained earning GAAP</v>
          </cell>
          <cell r="C70">
            <v>0</v>
          </cell>
          <cell r="D70">
            <v>0</v>
          </cell>
        </row>
        <row r="71">
          <cell r="A71" t="str">
            <v>224000</v>
          </cell>
          <cell r="B71" t="str">
            <v>Other long term debt</v>
          </cell>
          <cell r="C71">
            <v>0</v>
          </cell>
          <cell r="D71">
            <v>0</v>
          </cell>
        </row>
        <row r="72">
          <cell r="A72" t="str">
            <v>232001</v>
          </cell>
          <cell r="B72" t="str">
            <v>A/P - counterparty</v>
          </cell>
          <cell r="C72">
            <v>0</v>
          </cell>
          <cell r="D72">
            <v>0</v>
          </cell>
        </row>
        <row r="73">
          <cell r="A73" t="str">
            <v>234001</v>
          </cell>
          <cell r="B73" t="str">
            <v>Accts pay - assoc company - ST</v>
          </cell>
          <cell r="C73">
            <v>0</v>
          </cell>
          <cell r="D73">
            <v>0</v>
          </cell>
        </row>
        <row r="74">
          <cell r="A74" t="str">
            <v>234997</v>
          </cell>
          <cell r="B74" t="str">
            <v>AR / AP Balancing</v>
          </cell>
          <cell r="C74">
            <v>0</v>
          </cell>
          <cell r="D74">
            <v>0</v>
          </cell>
        </row>
        <row r="75">
          <cell r="A75" t="str">
            <v>234998</v>
          </cell>
          <cell r="B75" t="str">
            <v>AR / AP Balancing (FERC)</v>
          </cell>
          <cell r="C75">
            <v>0</v>
          </cell>
          <cell r="D75">
            <v>0</v>
          </cell>
        </row>
        <row r="76">
          <cell r="A76" t="str">
            <v>234999</v>
          </cell>
          <cell r="B76" t="str">
            <v>AR / AP Balancing</v>
          </cell>
          <cell r="C76">
            <v>0</v>
          </cell>
          <cell r="D76">
            <v>0</v>
          </cell>
        </row>
        <row r="77">
          <cell r="A77" t="str">
            <v>235001</v>
          </cell>
          <cell r="B77" t="str">
            <v>Customer deposits</v>
          </cell>
          <cell r="C77">
            <v>0</v>
          </cell>
          <cell r="D77">
            <v>0</v>
          </cell>
        </row>
        <row r="78">
          <cell r="A78" t="str">
            <v>236000</v>
          </cell>
          <cell r="B78" t="str">
            <v>Other Taxes accrued</v>
          </cell>
          <cell r="C78">
            <v>0</v>
          </cell>
          <cell r="D78">
            <v>0</v>
          </cell>
        </row>
        <row r="79">
          <cell r="A79" t="str">
            <v>236001</v>
          </cell>
          <cell r="B79" t="str">
            <v>Accrued tax-state/local</v>
          </cell>
          <cell r="C79">
            <v>0</v>
          </cell>
          <cell r="D79">
            <v>0</v>
          </cell>
        </row>
        <row r="80">
          <cell r="A80" t="str">
            <v>236002</v>
          </cell>
          <cell r="B80" t="str">
            <v>Accrued taxes-Fed</v>
          </cell>
          <cell r="C80">
            <v>0</v>
          </cell>
          <cell r="D80">
            <v>0</v>
          </cell>
        </row>
        <row r="81">
          <cell r="A81" t="str">
            <v>236004</v>
          </cell>
          <cell r="B81" t="str">
            <v>Use Tax Payable</v>
          </cell>
          <cell r="C81">
            <v>0</v>
          </cell>
          <cell r="D81">
            <v>0</v>
          </cell>
        </row>
        <row r="82">
          <cell r="A82" t="str">
            <v>236052</v>
          </cell>
          <cell r="B82" t="str">
            <v>Accrued taxes-Fed ManageCo</v>
          </cell>
          <cell r="C82">
            <v>0</v>
          </cell>
          <cell r="D82">
            <v>0</v>
          </cell>
        </row>
        <row r="83">
          <cell r="A83" t="str">
            <v>237000</v>
          </cell>
          <cell r="B83" t="str">
            <v>Interest accrued</v>
          </cell>
          <cell r="C83">
            <v>0</v>
          </cell>
          <cell r="D83">
            <v>0</v>
          </cell>
        </row>
        <row r="84">
          <cell r="A84" t="str">
            <v>242000</v>
          </cell>
          <cell r="B84" t="str">
            <v>Other Misc Liabilities</v>
          </cell>
          <cell r="C84">
            <v>0</v>
          </cell>
          <cell r="D84">
            <v>0</v>
          </cell>
        </row>
        <row r="85">
          <cell r="A85" t="str">
            <v>242004</v>
          </cell>
          <cell r="B85" t="e">
            <v>#N/A</v>
          </cell>
          <cell r="C85">
            <v>0</v>
          </cell>
          <cell r="D85">
            <v>0</v>
          </cell>
        </row>
        <row r="86">
          <cell r="A86" t="str">
            <v>242101</v>
          </cell>
          <cell r="B86" t="str">
            <v>Accrued Bonuses / Incentives</v>
          </cell>
          <cell r="C86">
            <v>0</v>
          </cell>
          <cell r="D86">
            <v>0</v>
          </cell>
        </row>
        <row r="87">
          <cell r="A87" t="str">
            <v>242102</v>
          </cell>
          <cell r="B87" t="str">
            <v>Accrued Restructuring</v>
          </cell>
          <cell r="C87">
            <v>0</v>
          </cell>
          <cell r="D87">
            <v>0</v>
          </cell>
        </row>
        <row r="88">
          <cell r="A88" t="str">
            <v>242111</v>
          </cell>
          <cell r="B88" t="str">
            <v>Accrued Bonus / Incent Capital</v>
          </cell>
          <cell r="C88">
            <v>0</v>
          </cell>
          <cell r="D88">
            <v>0</v>
          </cell>
        </row>
        <row r="89">
          <cell r="A89" t="str">
            <v>252001</v>
          </cell>
          <cell r="B89" t="str">
            <v>Cust advance for construction</v>
          </cell>
          <cell r="C89">
            <v>0</v>
          </cell>
          <cell r="D89">
            <v>0</v>
          </cell>
        </row>
        <row r="90">
          <cell r="A90" t="str">
            <v>254000</v>
          </cell>
          <cell r="B90" t="str">
            <v>Other regulatory liabilities</v>
          </cell>
          <cell r="C90">
            <v>0</v>
          </cell>
          <cell r="D90">
            <v>0</v>
          </cell>
        </row>
        <row r="91">
          <cell r="A91" t="str">
            <v>254002</v>
          </cell>
          <cell r="B91" t="str">
            <v>Other reg liab EDIT FERC only</v>
          </cell>
          <cell r="C91">
            <v>0</v>
          </cell>
          <cell r="D91">
            <v>0</v>
          </cell>
        </row>
        <row r="92">
          <cell r="A92" t="str">
            <v>254004</v>
          </cell>
          <cell r="B92" t="str">
            <v>Regulatory Liability Refund</v>
          </cell>
          <cell r="C92">
            <v>0</v>
          </cell>
          <cell r="D92">
            <v>0</v>
          </cell>
        </row>
        <row r="93">
          <cell r="A93" t="str">
            <v>282001</v>
          </cell>
          <cell r="B93" t="str">
            <v>Def FIT - Liberal Depr ManageC</v>
          </cell>
          <cell r="C93">
            <v>0</v>
          </cell>
          <cell r="D93">
            <v>0</v>
          </cell>
        </row>
        <row r="94">
          <cell r="A94" t="str">
            <v>282002</v>
          </cell>
          <cell r="B94" t="str">
            <v>Def SIT - Liberal Depr MaangeC</v>
          </cell>
          <cell r="C94">
            <v>0</v>
          </cell>
          <cell r="D94">
            <v>0</v>
          </cell>
        </row>
        <row r="95">
          <cell r="A95" t="str">
            <v>282051</v>
          </cell>
          <cell r="B95" t="str">
            <v>Def FIT - Liberal Depr FERC on</v>
          </cell>
          <cell r="C95">
            <v>0</v>
          </cell>
          <cell r="D95">
            <v>0</v>
          </cell>
        </row>
        <row r="96">
          <cell r="A96" t="str">
            <v>282052</v>
          </cell>
          <cell r="B96" t="str">
            <v>Def SIT - Liberal Depr FERC on</v>
          </cell>
          <cell r="C96">
            <v>0</v>
          </cell>
          <cell r="D96">
            <v>0</v>
          </cell>
        </row>
        <row r="97">
          <cell r="A97" t="str">
            <v>283000</v>
          </cell>
          <cell r="B97" t="str">
            <v>Other Def inc tax ManageCo</v>
          </cell>
          <cell r="C97">
            <v>0</v>
          </cell>
          <cell r="D97">
            <v>0</v>
          </cell>
        </row>
        <row r="98">
          <cell r="A98" t="str">
            <v>283050</v>
          </cell>
          <cell r="B98" t="str">
            <v>Other Def inc tax ManageCo</v>
          </cell>
          <cell r="C98">
            <v>0</v>
          </cell>
          <cell r="D98">
            <v>0</v>
          </cell>
        </row>
        <row r="99">
          <cell r="A99" t="str">
            <v>403000</v>
          </cell>
          <cell r="B99" t="str">
            <v>Depreciation expense</v>
          </cell>
          <cell r="C99">
            <v>0</v>
          </cell>
          <cell r="D99">
            <v>0</v>
          </cell>
        </row>
        <row r="100">
          <cell r="A100" t="str">
            <v>403200</v>
          </cell>
          <cell r="B100" t="str">
            <v>Depr Exp - Common Use Assets</v>
          </cell>
          <cell r="C100">
            <v>0</v>
          </cell>
          <cell r="D100">
            <v>0</v>
          </cell>
        </row>
        <row r="101">
          <cell r="A101" t="str">
            <v>404000</v>
          </cell>
          <cell r="B101" t="str">
            <v>Amort / depl - utility plant</v>
          </cell>
          <cell r="C101">
            <v>0</v>
          </cell>
          <cell r="D101">
            <v>0</v>
          </cell>
        </row>
        <row r="102">
          <cell r="A102" t="str">
            <v>404200</v>
          </cell>
          <cell r="B102" t="str">
            <v>Amort Exp - Common Use Assets</v>
          </cell>
          <cell r="C102">
            <v>0</v>
          </cell>
          <cell r="D102">
            <v>0</v>
          </cell>
        </row>
        <row r="103">
          <cell r="A103" t="str">
            <v>407300</v>
          </cell>
          <cell r="B103" t="str">
            <v>Regulatory debits</v>
          </cell>
          <cell r="C103">
            <v>0</v>
          </cell>
          <cell r="D103">
            <v>0</v>
          </cell>
        </row>
        <row r="104">
          <cell r="A104" t="str">
            <v>407400</v>
          </cell>
          <cell r="B104" t="str">
            <v>Regulatory credits</v>
          </cell>
          <cell r="C104">
            <v>0</v>
          </cell>
          <cell r="D104">
            <v>0</v>
          </cell>
        </row>
        <row r="105">
          <cell r="A105" t="str">
            <v>408100</v>
          </cell>
          <cell r="B105" t="str">
            <v>Taxes - other than income tax</v>
          </cell>
          <cell r="C105">
            <v>0</v>
          </cell>
          <cell r="D105">
            <v>0</v>
          </cell>
        </row>
        <row r="106">
          <cell r="A106" t="str">
            <v>408103</v>
          </cell>
          <cell r="B106" t="str">
            <v>TOIT - Use Tax</v>
          </cell>
          <cell r="C106">
            <v>0</v>
          </cell>
          <cell r="D106">
            <v>0</v>
          </cell>
        </row>
        <row r="107">
          <cell r="A107" t="str">
            <v>408110</v>
          </cell>
          <cell r="B107" t="str">
            <v>Property Tax Exp</v>
          </cell>
          <cell r="C107">
            <v>0</v>
          </cell>
          <cell r="D107">
            <v>0</v>
          </cell>
        </row>
        <row r="108">
          <cell r="A108" t="str">
            <v>408153</v>
          </cell>
          <cell r="B108" t="str">
            <v>Income TOIT - Use Tax</v>
          </cell>
          <cell r="C108">
            <v>0</v>
          </cell>
          <cell r="D108">
            <v>0</v>
          </cell>
        </row>
        <row r="109">
          <cell r="A109" t="str">
            <v>409100</v>
          </cell>
          <cell r="B109" t="str">
            <v>Federal inc taxes - FERC only</v>
          </cell>
          <cell r="C109">
            <v>0</v>
          </cell>
          <cell r="D109">
            <v>0</v>
          </cell>
        </row>
        <row r="110">
          <cell r="A110" t="str">
            <v>409150</v>
          </cell>
          <cell r="B110" t="str">
            <v>Federal inc taxes - ManageCo</v>
          </cell>
          <cell r="C110">
            <v>0</v>
          </cell>
          <cell r="D110">
            <v>0</v>
          </cell>
        </row>
        <row r="111">
          <cell r="A111" t="str">
            <v>409250</v>
          </cell>
          <cell r="B111" t="str">
            <v>Inc taxes - oth inc/ded Manage</v>
          </cell>
          <cell r="C111">
            <v>0</v>
          </cell>
          <cell r="D111">
            <v>0</v>
          </cell>
        </row>
        <row r="112">
          <cell r="A112" t="str">
            <v>410100</v>
          </cell>
          <cell r="B112" t="str">
            <v>Def inc tax ManageCo</v>
          </cell>
          <cell r="C112">
            <v>0</v>
          </cell>
          <cell r="D112">
            <v>0</v>
          </cell>
        </row>
        <row r="113">
          <cell r="A113" t="str">
            <v>410150</v>
          </cell>
          <cell r="B113" t="str">
            <v>Def inc tax FERC only</v>
          </cell>
          <cell r="C113">
            <v>0</v>
          </cell>
          <cell r="D113">
            <v>0</v>
          </cell>
        </row>
        <row r="114">
          <cell r="A114" t="str">
            <v>410250</v>
          </cell>
          <cell r="B114" t="str">
            <v>Def inc tax other inc FERC onl</v>
          </cell>
          <cell r="C114">
            <v>0</v>
          </cell>
          <cell r="D114">
            <v>0</v>
          </cell>
        </row>
        <row r="115">
          <cell r="A115" t="str">
            <v>411100</v>
          </cell>
          <cell r="B115" t="str">
            <v>Def inc tax - Cr ManageCo</v>
          </cell>
          <cell r="C115">
            <v>0</v>
          </cell>
          <cell r="D115">
            <v>0</v>
          </cell>
        </row>
        <row r="116">
          <cell r="A116" t="str">
            <v>411150</v>
          </cell>
          <cell r="B116" t="str">
            <v>Def inc tax - Cr FERC only</v>
          </cell>
          <cell r="C116">
            <v>0</v>
          </cell>
          <cell r="D116">
            <v>0</v>
          </cell>
        </row>
        <row r="117">
          <cell r="A117" t="str">
            <v>411250</v>
          </cell>
          <cell r="B117" t="str">
            <v>Def inc tax Cr oth inc FERC on</v>
          </cell>
          <cell r="C117">
            <v>0</v>
          </cell>
          <cell r="D117">
            <v>0</v>
          </cell>
        </row>
        <row r="118">
          <cell r="A118" t="str">
            <v>411700</v>
          </cell>
          <cell r="B118" t="str">
            <v>Loss from disp of util plant</v>
          </cell>
          <cell r="C118">
            <v>0</v>
          </cell>
          <cell r="D118">
            <v>0</v>
          </cell>
        </row>
        <row r="119">
          <cell r="A119" t="str">
            <v>418100</v>
          </cell>
          <cell r="B119" t="str">
            <v>Equity in earnings of subs Co</v>
          </cell>
          <cell r="C119">
            <v>0</v>
          </cell>
          <cell r="D119">
            <v>0</v>
          </cell>
        </row>
        <row r="120">
          <cell r="A120" t="str">
            <v>418105</v>
          </cell>
          <cell r="B120" t="str">
            <v>Equity in earn of subs GAAP on</v>
          </cell>
          <cell r="C120">
            <v>0</v>
          </cell>
          <cell r="D120">
            <v>0</v>
          </cell>
        </row>
        <row r="121">
          <cell r="A121" t="str">
            <v>418110</v>
          </cell>
          <cell r="B121" t="str">
            <v>Equity in earn of subs FERC</v>
          </cell>
          <cell r="C121">
            <v>0</v>
          </cell>
          <cell r="D121">
            <v>0</v>
          </cell>
        </row>
        <row r="122">
          <cell r="A122" t="str">
            <v>419100</v>
          </cell>
          <cell r="B122" t="str">
            <v>Allow other funds use in const</v>
          </cell>
          <cell r="C122">
            <v>0</v>
          </cell>
          <cell r="D122">
            <v>0</v>
          </cell>
        </row>
        <row r="123">
          <cell r="A123" t="str">
            <v>421000</v>
          </cell>
          <cell r="B123" t="str">
            <v>Misc non-operating income</v>
          </cell>
          <cell r="C123">
            <v>0</v>
          </cell>
          <cell r="D123">
            <v>0</v>
          </cell>
        </row>
        <row r="124">
          <cell r="A124" t="str">
            <v>421010</v>
          </cell>
          <cell r="B124" t="str">
            <v>Interest Carry Char - Debt GWT</v>
          </cell>
          <cell r="C124">
            <v>0</v>
          </cell>
          <cell r="D124">
            <v>0</v>
          </cell>
        </row>
        <row r="125">
          <cell r="A125" t="str">
            <v>421020</v>
          </cell>
          <cell r="B125" t="str">
            <v>Interest Carry Char - Equi GWT</v>
          </cell>
          <cell r="C125">
            <v>0</v>
          </cell>
          <cell r="D125">
            <v>0</v>
          </cell>
        </row>
        <row r="126">
          <cell r="A126" t="str">
            <v>421030</v>
          </cell>
          <cell r="B126" t="str">
            <v>Interest Carry Char - Debt GWT</v>
          </cell>
          <cell r="C126">
            <v>0</v>
          </cell>
          <cell r="D126">
            <v>0</v>
          </cell>
        </row>
        <row r="127">
          <cell r="A127" t="str">
            <v>425100</v>
          </cell>
          <cell r="B127" t="str">
            <v>Misc amortization</v>
          </cell>
          <cell r="C127">
            <v>0</v>
          </cell>
          <cell r="D127">
            <v>0</v>
          </cell>
        </row>
        <row r="128">
          <cell r="A128" t="str">
            <v>426100</v>
          </cell>
          <cell r="B128" t="str">
            <v>Donations</v>
          </cell>
          <cell r="C128">
            <v>0</v>
          </cell>
          <cell r="D128">
            <v>0</v>
          </cell>
        </row>
        <row r="129">
          <cell r="A129" t="str">
            <v>426300</v>
          </cell>
          <cell r="B129" t="str">
            <v>Penalties</v>
          </cell>
          <cell r="C129">
            <v>0</v>
          </cell>
          <cell r="D129">
            <v>0</v>
          </cell>
        </row>
        <row r="130">
          <cell r="A130" t="str">
            <v>426400</v>
          </cell>
          <cell r="B130" t="str">
            <v>Civic / political expenses</v>
          </cell>
          <cell r="C130">
            <v>0</v>
          </cell>
          <cell r="D130">
            <v>0</v>
          </cell>
        </row>
        <row r="131">
          <cell r="A131" t="str">
            <v>426500</v>
          </cell>
          <cell r="B131" t="str">
            <v>Other deductions</v>
          </cell>
          <cell r="C131">
            <v>0</v>
          </cell>
          <cell r="D131">
            <v>0</v>
          </cell>
        </row>
        <row r="132">
          <cell r="A132" t="str">
            <v>426501</v>
          </cell>
          <cell r="B132" t="str">
            <v>Loss on Extinguishment of Debt</v>
          </cell>
          <cell r="C132">
            <v>0</v>
          </cell>
          <cell r="D132">
            <v>0</v>
          </cell>
        </row>
        <row r="133">
          <cell r="A133" t="str">
            <v>427000</v>
          </cell>
          <cell r="B133" t="str">
            <v>Interest on LT debt</v>
          </cell>
          <cell r="C133">
            <v>0</v>
          </cell>
          <cell r="D133">
            <v>0</v>
          </cell>
        </row>
        <row r="134">
          <cell r="A134" t="str">
            <v>428000</v>
          </cell>
          <cell r="B134" t="str">
            <v>Amort on debt discount and exp</v>
          </cell>
          <cell r="C134">
            <v>0</v>
          </cell>
          <cell r="D134">
            <v>0</v>
          </cell>
        </row>
        <row r="135">
          <cell r="A135" t="str">
            <v>428100</v>
          </cell>
          <cell r="B135" t="str">
            <v>Amort - loss on reacquire debt</v>
          </cell>
          <cell r="C135">
            <v>0</v>
          </cell>
          <cell r="D135">
            <v>0</v>
          </cell>
        </row>
        <row r="136">
          <cell r="A136" t="str">
            <v>431000</v>
          </cell>
          <cell r="B136" t="str">
            <v>Other interest expense</v>
          </cell>
          <cell r="C136">
            <v>0</v>
          </cell>
          <cell r="D136">
            <v>0</v>
          </cell>
        </row>
        <row r="137">
          <cell r="A137" t="str">
            <v>432000</v>
          </cell>
          <cell r="B137" t="str">
            <v>Allow borrow funds const Cr</v>
          </cell>
          <cell r="C137">
            <v>0</v>
          </cell>
          <cell r="D137">
            <v>0</v>
          </cell>
        </row>
        <row r="138">
          <cell r="A138" t="str">
            <v>454000</v>
          </cell>
          <cell r="B138" t="str">
            <v>Rent from electric property</v>
          </cell>
          <cell r="C138">
            <v>0</v>
          </cell>
          <cell r="D138">
            <v>0</v>
          </cell>
        </row>
        <row r="139">
          <cell r="A139" t="str">
            <v>456000</v>
          </cell>
          <cell r="B139" t="str">
            <v>Other Electric Revenues</v>
          </cell>
          <cell r="C139">
            <v>0</v>
          </cell>
          <cell r="D139">
            <v>0</v>
          </cell>
        </row>
        <row r="140">
          <cell r="A140" t="str">
            <v>456100</v>
          </cell>
          <cell r="B140" t="str">
            <v>Rev trans of elec to others</v>
          </cell>
          <cell r="C140">
            <v>0</v>
          </cell>
          <cell r="D140">
            <v>0</v>
          </cell>
        </row>
        <row r="141">
          <cell r="A141" t="str">
            <v>457100</v>
          </cell>
          <cell r="B141" t="str">
            <v>Direct I_C Sales - FERC</v>
          </cell>
          <cell r="C141">
            <v>0</v>
          </cell>
          <cell r="D141">
            <v>0</v>
          </cell>
        </row>
        <row r="142">
          <cell r="A142" t="str">
            <v>457200</v>
          </cell>
          <cell r="B142" t="str">
            <v>Indirect I_C Sales - FERC</v>
          </cell>
          <cell r="C142">
            <v>0</v>
          </cell>
          <cell r="D142">
            <v>0</v>
          </cell>
        </row>
        <row r="143">
          <cell r="A143" t="str">
            <v>457300</v>
          </cell>
          <cell r="B143" t="str">
            <v>Use of Capital I_C Sales</v>
          </cell>
          <cell r="C143">
            <v>0</v>
          </cell>
          <cell r="D143">
            <v>0</v>
          </cell>
        </row>
        <row r="144">
          <cell r="A144" t="str">
            <v>458100</v>
          </cell>
          <cell r="B144" t="str">
            <v>Direct I_C Sales - Ercot</v>
          </cell>
          <cell r="C144">
            <v>0</v>
          </cell>
          <cell r="D144">
            <v>0</v>
          </cell>
        </row>
        <row r="145">
          <cell r="A145" t="str">
            <v>458200</v>
          </cell>
          <cell r="B145" t="str">
            <v>Indirect I_C Sales ¿ Non-FERC</v>
          </cell>
          <cell r="C145">
            <v>0</v>
          </cell>
          <cell r="D145">
            <v>0</v>
          </cell>
        </row>
        <row r="146">
          <cell r="A146" t="str">
            <v>458300</v>
          </cell>
          <cell r="B146" t="str">
            <v>Use of Capital I_C Sales Ercot</v>
          </cell>
          <cell r="C146">
            <v>0</v>
          </cell>
          <cell r="D146">
            <v>0</v>
          </cell>
        </row>
        <row r="147">
          <cell r="A147" t="str">
            <v>560000</v>
          </cell>
          <cell r="B147" t="str">
            <v>Operating supervision/engineer</v>
          </cell>
          <cell r="C147">
            <v>0</v>
          </cell>
          <cell r="D147">
            <v>0</v>
          </cell>
        </row>
        <row r="148">
          <cell r="A148" t="str">
            <v>560001</v>
          </cell>
          <cell r="B148" t="str">
            <v>Contract Admin - O&amp;M and Capi</v>
          </cell>
          <cell r="C148">
            <v>0</v>
          </cell>
          <cell r="D148">
            <v>0</v>
          </cell>
        </row>
        <row r="149">
          <cell r="A149" t="str">
            <v>561100</v>
          </cell>
          <cell r="B149" t="str">
            <v>Load dispatch - reliability</v>
          </cell>
          <cell r="C149">
            <v>0</v>
          </cell>
          <cell r="D149">
            <v>0</v>
          </cell>
        </row>
        <row r="150">
          <cell r="A150" t="str">
            <v>561400</v>
          </cell>
          <cell r="B150" t="str">
            <v>Schd sys control dispatch</v>
          </cell>
          <cell r="C150">
            <v>0</v>
          </cell>
          <cell r="D150">
            <v>0</v>
          </cell>
        </row>
        <row r="151">
          <cell r="A151" t="str">
            <v>561500</v>
          </cell>
          <cell r="B151" t="str">
            <v>Prelim Survey and Investigatio</v>
          </cell>
          <cell r="C151">
            <v>0</v>
          </cell>
          <cell r="D151">
            <v>0</v>
          </cell>
        </row>
        <row r="152">
          <cell r="A152" t="str">
            <v>561501</v>
          </cell>
          <cell r="B152" t="str">
            <v>Reliab Plan and Standards Deve</v>
          </cell>
          <cell r="C152">
            <v>0</v>
          </cell>
          <cell r="D152">
            <v>0</v>
          </cell>
        </row>
        <row r="153">
          <cell r="A153" t="str">
            <v>561502</v>
          </cell>
          <cell r="B153" t="str">
            <v>Compliance - NERC</v>
          </cell>
          <cell r="C153">
            <v>0</v>
          </cell>
          <cell r="D153">
            <v>0</v>
          </cell>
        </row>
        <row r="154">
          <cell r="A154" t="str">
            <v>561503</v>
          </cell>
          <cell r="B154" t="str">
            <v>Compliance - Regulatory</v>
          </cell>
          <cell r="C154">
            <v>0</v>
          </cell>
          <cell r="D154">
            <v>0</v>
          </cell>
        </row>
        <row r="155">
          <cell r="A155" t="str">
            <v>561504</v>
          </cell>
          <cell r="B155" t="str">
            <v>Transmission Planning</v>
          </cell>
          <cell r="C155">
            <v>0</v>
          </cell>
          <cell r="D155">
            <v>0</v>
          </cell>
        </row>
        <row r="156">
          <cell r="A156" t="str">
            <v>561555</v>
          </cell>
          <cell r="B156" t="str">
            <v>Rel plan / standard dev LIDAR</v>
          </cell>
          <cell r="C156">
            <v>0</v>
          </cell>
          <cell r="D156">
            <v>0</v>
          </cell>
        </row>
        <row r="157">
          <cell r="A157" t="str">
            <v>561700</v>
          </cell>
          <cell r="B157" t="str">
            <v>Generation interconnect study</v>
          </cell>
          <cell r="C157">
            <v>0</v>
          </cell>
          <cell r="D157">
            <v>0</v>
          </cell>
        </row>
        <row r="158">
          <cell r="A158" t="str">
            <v>561750</v>
          </cell>
          <cell r="B158" t="str">
            <v>Generat intercon study -Income</v>
          </cell>
          <cell r="C158">
            <v>0</v>
          </cell>
          <cell r="D158">
            <v>0</v>
          </cell>
        </row>
        <row r="159">
          <cell r="A159" t="str">
            <v>562000</v>
          </cell>
          <cell r="B159" t="str">
            <v>Station expenses</v>
          </cell>
          <cell r="C159">
            <v>0</v>
          </cell>
          <cell r="D159">
            <v>0</v>
          </cell>
        </row>
        <row r="160">
          <cell r="A160" t="str">
            <v>563000</v>
          </cell>
          <cell r="B160" t="str">
            <v>Overhead line expense</v>
          </cell>
          <cell r="C160">
            <v>0</v>
          </cell>
          <cell r="D160">
            <v>0</v>
          </cell>
        </row>
        <row r="161">
          <cell r="A161" t="str">
            <v>566000</v>
          </cell>
          <cell r="B161" t="str">
            <v>Misc trans expenses</v>
          </cell>
          <cell r="C161">
            <v>0</v>
          </cell>
          <cell r="D161">
            <v>0</v>
          </cell>
        </row>
        <row r="162">
          <cell r="A162" t="str">
            <v>566030</v>
          </cell>
          <cell r="B162" t="str">
            <v>Reg Asset Amortization</v>
          </cell>
          <cell r="C162">
            <v>0</v>
          </cell>
          <cell r="D162">
            <v>0</v>
          </cell>
        </row>
        <row r="163">
          <cell r="A163" t="str">
            <v>566040</v>
          </cell>
          <cell r="B163" t="str">
            <v>Reg Asset Amort GAAP only</v>
          </cell>
          <cell r="C163">
            <v>0</v>
          </cell>
          <cell r="D163">
            <v>0</v>
          </cell>
        </row>
        <row r="164">
          <cell r="A164" t="str">
            <v>566050</v>
          </cell>
          <cell r="B164" t="str">
            <v>Reg Asset Amort FERC only</v>
          </cell>
          <cell r="C164">
            <v>0</v>
          </cell>
          <cell r="D164">
            <v>0</v>
          </cell>
        </row>
        <row r="165">
          <cell r="A165" t="str">
            <v>567000</v>
          </cell>
          <cell r="B165" t="str">
            <v>Rents</v>
          </cell>
          <cell r="C165">
            <v>0</v>
          </cell>
          <cell r="D165">
            <v>0</v>
          </cell>
        </row>
        <row r="166">
          <cell r="A166" t="str">
            <v>568000</v>
          </cell>
          <cell r="B166" t="str">
            <v>Maint super / engineer</v>
          </cell>
          <cell r="C166">
            <v>0</v>
          </cell>
          <cell r="D166">
            <v>0</v>
          </cell>
        </row>
        <row r="167">
          <cell r="A167" t="str">
            <v>569200</v>
          </cell>
          <cell r="B167" t="str">
            <v>Maint of computer software</v>
          </cell>
          <cell r="C167">
            <v>0</v>
          </cell>
          <cell r="D167">
            <v>0</v>
          </cell>
        </row>
        <row r="168">
          <cell r="A168" t="str">
            <v>570000</v>
          </cell>
          <cell r="B168" t="str">
            <v>Maint of station equipment</v>
          </cell>
          <cell r="C168">
            <v>0</v>
          </cell>
          <cell r="D168">
            <v>0</v>
          </cell>
        </row>
        <row r="169">
          <cell r="A169" t="str">
            <v>571000</v>
          </cell>
          <cell r="B169" t="str">
            <v>Maint of overhead lines</v>
          </cell>
          <cell r="C169">
            <v>0</v>
          </cell>
          <cell r="D169">
            <v>0</v>
          </cell>
        </row>
        <row r="170">
          <cell r="A170" t="str">
            <v>573000</v>
          </cell>
          <cell r="B170" t="str">
            <v>Maint of misc trans plant</v>
          </cell>
          <cell r="C170">
            <v>0</v>
          </cell>
          <cell r="D170">
            <v>0</v>
          </cell>
        </row>
        <row r="171">
          <cell r="A171" t="str">
            <v>580000</v>
          </cell>
          <cell r="B171" t="str">
            <v>Oper supervision and engineeri</v>
          </cell>
          <cell r="C171">
            <v>0</v>
          </cell>
          <cell r="D171">
            <v>0</v>
          </cell>
        </row>
        <row r="172">
          <cell r="A172" t="str">
            <v>582000</v>
          </cell>
          <cell r="B172" t="str">
            <v>Station expense</v>
          </cell>
          <cell r="C172">
            <v>0</v>
          </cell>
          <cell r="D172">
            <v>0</v>
          </cell>
        </row>
        <row r="173">
          <cell r="A173" t="str">
            <v>583000</v>
          </cell>
          <cell r="B173" t="str">
            <v>Overhead line expense</v>
          </cell>
          <cell r="C173">
            <v>0</v>
          </cell>
          <cell r="D173">
            <v>0</v>
          </cell>
        </row>
        <row r="174">
          <cell r="A174" t="str">
            <v>590000</v>
          </cell>
          <cell r="B174" t="str">
            <v>Maint supervision and engieeri</v>
          </cell>
          <cell r="C174">
            <v>0</v>
          </cell>
          <cell r="D174">
            <v>0</v>
          </cell>
        </row>
        <row r="175">
          <cell r="A175" t="str">
            <v>592000</v>
          </cell>
          <cell r="B175" t="str">
            <v>Maint of station equipment</v>
          </cell>
          <cell r="C175">
            <v>0</v>
          </cell>
          <cell r="D175">
            <v>0</v>
          </cell>
        </row>
        <row r="176">
          <cell r="A176" t="str">
            <v>593000</v>
          </cell>
          <cell r="B176" t="str">
            <v>Maintenance of overhead lines</v>
          </cell>
          <cell r="C176">
            <v>0</v>
          </cell>
          <cell r="D176">
            <v>0</v>
          </cell>
        </row>
        <row r="177">
          <cell r="A177" t="str">
            <v>912000</v>
          </cell>
          <cell r="B177" t="str">
            <v>Demonstrating and selling</v>
          </cell>
          <cell r="C177">
            <v>0</v>
          </cell>
          <cell r="D177">
            <v>0</v>
          </cell>
        </row>
        <row r="178">
          <cell r="A178" t="str">
            <v>920000</v>
          </cell>
          <cell r="B178" t="str">
            <v>Other Admin / General salaries</v>
          </cell>
          <cell r="C178">
            <v>0</v>
          </cell>
          <cell r="D178">
            <v>0</v>
          </cell>
        </row>
        <row r="179">
          <cell r="A179" t="str">
            <v>920001</v>
          </cell>
          <cell r="B179" t="str">
            <v>Bar Activities (Legal)</v>
          </cell>
          <cell r="C179">
            <v>0</v>
          </cell>
          <cell r="D179">
            <v>0</v>
          </cell>
        </row>
        <row r="180">
          <cell r="A180" t="str">
            <v>920002</v>
          </cell>
          <cell r="B180" t="str">
            <v>Board of Directors Activities</v>
          </cell>
          <cell r="C180">
            <v>0</v>
          </cell>
          <cell r="D180">
            <v>0</v>
          </cell>
        </row>
        <row r="181">
          <cell r="A181" t="str">
            <v>920003</v>
          </cell>
          <cell r="B181" t="str">
            <v>Budgeting /Forecasting</v>
          </cell>
          <cell r="C181">
            <v>0</v>
          </cell>
          <cell r="D181">
            <v>0</v>
          </cell>
        </row>
        <row r="182">
          <cell r="A182" t="str">
            <v>920004</v>
          </cell>
          <cell r="B182" t="str">
            <v>Communications - External</v>
          </cell>
          <cell r="C182">
            <v>0</v>
          </cell>
          <cell r="D182">
            <v>0</v>
          </cell>
        </row>
        <row r="183">
          <cell r="A183" t="str">
            <v>920005</v>
          </cell>
          <cell r="B183" t="str">
            <v>Communications - Internal</v>
          </cell>
          <cell r="C183">
            <v>0</v>
          </cell>
          <cell r="D183">
            <v>0</v>
          </cell>
        </row>
        <row r="184">
          <cell r="A184" t="str">
            <v>920006</v>
          </cell>
          <cell r="B184" t="str">
            <v>Development Activities</v>
          </cell>
          <cell r="C184">
            <v>0</v>
          </cell>
          <cell r="D184">
            <v>0</v>
          </cell>
        </row>
        <row r="185">
          <cell r="A185" t="str">
            <v>920007</v>
          </cell>
          <cell r="B185" t="str">
            <v>Executive Management</v>
          </cell>
          <cell r="C185">
            <v>0</v>
          </cell>
          <cell r="D185">
            <v>0</v>
          </cell>
        </row>
        <row r="186">
          <cell r="A186" t="str">
            <v>920008</v>
          </cell>
          <cell r="B186" t="str">
            <v>FERC Formula Rate</v>
          </cell>
          <cell r="C186">
            <v>0</v>
          </cell>
          <cell r="D186">
            <v>0</v>
          </cell>
        </row>
        <row r="187">
          <cell r="A187" t="str">
            <v>920009</v>
          </cell>
          <cell r="B187" t="str">
            <v>Financial Reporting - External</v>
          </cell>
          <cell r="C187">
            <v>0</v>
          </cell>
          <cell r="D187">
            <v>0</v>
          </cell>
        </row>
        <row r="188">
          <cell r="A188" t="str">
            <v>920010</v>
          </cell>
          <cell r="B188" t="str">
            <v>Financial Reporting - Internal</v>
          </cell>
          <cell r="C188">
            <v>0</v>
          </cell>
          <cell r="D188">
            <v>0</v>
          </cell>
        </row>
        <row r="189">
          <cell r="A189" t="str">
            <v>920011</v>
          </cell>
          <cell r="B189" t="str">
            <v>General Accounting Activities</v>
          </cell>
          <cell r="C189">
            <v>0</v>
          </cell>
          <cell r="D189">
            <v>0</v>
          </cell>
        </row>
        <row r="190">
          <cell r="A190" t="str">
            <v>920012</v>
          </cell>
          <cell r="B190" t="str">
            <v>General Corporate Activities</v>
          </cell>
          <cell r="C190">
            <v>0</v>
          </cell>
          <cell r="D190">
            <v>0</v>
          </cell>
        </row>
        <row r="191">
          <cell r="A191" t="str">
            <v>920013</v>
          </cell>
          <cell r="B191" t="str">
            <v>HR Activities</v>
          </cell>
          <cell r="C191">
            <v>0</v>
          </cell>
          <cell r="D191">
            <v>0</v>
          </cell>
        </row>
        <row r="192">
          <cell r="A192" t="str">
            <v>920014</v>
          </cell>
          <cell r="B192" t="str">
            <v>IT Activities</v>
          </cell>
          <cell r="C192">
            <v>0</v>
          </cell>
          <cell r="D192">
            <v>0</v>
          </cell>
        </row>
        <row r="193">
          <cell r="A193" t="str">
            <v>920015</v>
          </cell>
          <cell r="B193" t="str">
            <v>Modeling</v>
          </cell>
          <cell r="C193">
            <v>0</v>
          </cell>
          <cell r="D193">
            <v>0</v>
          </cell>
        </row>
        <row r="194">
          <cell r="A194" t="str">
            <v>920016</v>
          </cell>
          <cell r="B194" t="str">
            <v>Professional Education &amp; Licen</v>
          </cell>
          <cell r="C194">
            <v>0</v>
          </cell>
          <cell r="D194">
            <v>0</v>
          </cell>
        </row>
        <row r="195">
          <cell r="A195" t="str">
            <v>920017</v>
          </cell>
          <cell r="B195" t="str">
            <v>RTO Stakeholder Activities</v>
          </cell>
          <cell r="C195">
            <v>0</v>
          </cell>
          <cell r="D195">
            <v>0</v>
          </cell>
        </row>
        <row r="196">
          <cell r="A196" t="str">
            <v>920018</v>
          </cell>
          <cell r="B196" t="str">
            <v>Taxes</v>
          </cell>
          <cell r="C196">
            <v>0</v>
          </cell>
          <cell r="D196">
            <v>0</v>
          </cell>
        </row>
        <row r="197">
          <cell r="A197" t="str">
            <v>920019</v>
          </cell>
          <cell r="B197" t="str">
            <v>Training</v>
          </cell>
          <cell r="C197">
            <v>0</v>
          </cell>
          <cell r="D197">
            <v>0</v>
          </cell>
        </row>
        <row r="198">
          <cell r="A198" t="str">
            <v>920020</v>
          </cell>
          <cell r="B198" t="str">
            <v>Treasury</v>
          </cell>
          <cell r="C198">
            <v>0</v>
          </cell>
          <cell r="D198">
            <v>0</v>
          </cell>
        </row>
        <row r="199">
          <cell r="A199" t="str">
            <v>920021</v>
          </cell>
          <cell r="B199" t="str">
            <v>Contract Administration-Genera</v>
          </cell>
          <cell r="C199">
            <v>0</v>
          </cell>
          <cell r="D199">
            <v>0</v>
          </cell>
        </row>
        <row r="200">
          <cell r="A200" t="str">
            <v>920022</v>
          </cell>
          <cell r="B200" t="str">
            <v>Debt Financing</v>
          </cell>
          <cell r="C200">
            <v>0</v>
          </cell>
          <cell r="D200">
            <v>0</v>
          </cell>
        </row>
        <row r="201">
          <cell r="A201" t="str">
            <v>920024</v>
          </cell>
          <cell r="B201" t="str">
            <v>Legislat Sup_Excluding Lobbyi</v>
          </cell>
          <cell r="C201">
            <v>0</v>
          </cell>
          <cell r="D201">
            <v>0</v>
          </cell>
        </row>
        <row r="202">
          <cell r="A202" t="str">
            <v>920050</v>
          </cell>
          <cell r="B202" t="str">
            <v>Income - Other Admin / Gen sal</v>
          </cell>
          <cell r="C202">
            <v>0</v>
          </cell>
          <cell r="D202">
            <v>0</v>
          </cell>
        </row>
        <row r="203">
          <cell r="A203" t="str">
            <v>920090</v>
          </cell>
          <cell r="B203" t="str">
            <v>Other Admin / Gen Sal - MgmtCo</v>
          </cell>
          <cell r="C203">
            <v>0</v>
          </cell>
          <cell r="D203">
            <v>0</v>
          </cell>
        </row>
        <row r="204">
          <cell r="A204" t="str">
            <v>920200</v>
          </cell>
          <cell r="B204" t="str">
            <v>Severance_Retention</v>
          </cell>
          <cell r="C204">
            <v>0</v>
          </cell>
          <cell r="D204">
            <v>0</v>
          </cell>
        </row>
        <row r="205">
          <cell r="A205" t="str">
            <v>921000</v>
          </cell>
          <cell r="B205" t="str">
            <v>Other Office supply / expense</v>
          </cell>
          <cell r="C205">
            <v>0</v>
          </cell>
          <cell r="D205">
            <v>0</v>
          </cell>
        </row>
        <row r="206">
          <cell r="A206" t="str">
            <v>921001</v>
          </cell>
          <cell r="B206" t="str">
            <v>Bar Activities (Legal)</v>
          </cell>
          <cell r="C206">
            <v>0</v>
          </cell>
          <cell r="D206">
            <v>0</v>
          </cell>
        </row>
        <row r="207">
          <cell r="A207" t="str">
            <v>921002</v>
          </cell>
          <cell r="B207" t="str">
            <v>Board of Directors Activities</v>
          </cell>
          <cell r="C207">
            <v>0</v>
          </cell>
          <cell r="D207">
            <v>0</v>
          </cell>
        </row>
        <row r="208">
          <cell r="A208" t="str">
            <v>921003</v>
          </cell>
          <cell r="B208" t="str">
            <v>Budgeting /Forecasting</v>
          </cell>
          <cell r="C208">
            <v>0</v>
          </cell>
          <cell r="D208">
            <v>0</v>
          </cell>
        </row>
        <row r="209">
          <cell r="A209" t="str">
            <v>921004</v>
          </cell>
          <cell r="B209" t="str">
            <v>Communications - External</v>
          </cell>
          <cell r="C209">
            <v>0</v>
          </cell>
          <cell r="D209">
            <v>0</v>
          </cell>
        </row>
        <row r="210">
          <cell r="A210" t="str">
            <v>921005</v>
          </cell>
          <cell r="B210" t="str">
            <v>Communications - Internal</v>
          </cell>
          <cell r="C210">
            <v>0</v>
          </cell>
          <cell r="D210">
            <v>0</v>
          </cell>
        </row>
        <row r="211">
          <cell r="A211" t="str">
            <v>921006</v>
          </cell>
          <cell r="B211" t="str">
            <v>Development Activities</v>
          </cell>
          <cell r="C211">
            <v>0</v>
          </cell>
          <cell r="D211">
            <v>0</v>
          </cell>
        </row>
        <row r="212">
          <cell r="A212" t="str">
            <v>921007</v>
          </cell>
          <cell r="B212" t="str">
            <v>Executive Management</v>
          </cell>
          <cell r="C212">
            <v>0</v>
          </cell>
          <cell r="D212">
            <v>0</v>
          </cell>
        </row>
        <row r="213">
          <cell r="A213" t="str">
            <v>921011</v>
          </cell>
          <cell r="B213" t="str">
            <v>General Accounting Activities</v>
          </cell>
          <cell r="C213">
            <v>0</v>
          </cell>
          <cell r="D213">
            <v>0</v>
          </cell>
        </row>
        <row r="214">
          <cell r="A214" t="str">
            <v>921012</v>
          </cell>
          <cell r="B214" t="str">
            <v>General Corporate Activities</v>
          </cell>
          <cell r="C214">
            <v>0</v>
          </cell>
          <cell r="D214">
            <v>0</v>
          </cell>
        </row>
        <row r="215">
          <cell r="A215" t="str">
            <v>921013</v>
          </cell>
          <cell r="B215" t="str">
            <v>HR Activities</v>
          </cell>
          <cell r="C215">
            <v>0</v>
          </cell>
          <cell r="D215">
            <v>0</v>
          </cell>
        </row>
        <row r="216">
          <cell r="A216" t="str">
            <v>921014</v>
          </cell>
          <cell r="B216" t="str">
            <v>IT Activities</v>
          </cell>
          <cell r="C216">
            <v>0</v>
          </cell>
          <cell r="D216">
            <v>0</v>
          </cell>
        </row>
        <row r="217">
          <cell r="A217" t="str">
            <v>921015</v>
          </cell>
          <cell r="B217" t="str">
            <v>Modeling</v>
          </cell>
          <cell r="C217">
            <v>0</v>
          </cell>
          <cell r="D217">
            <v>0</v>
          </cell>
        </row>
        <row r="218">
          <cell r="A218" t="str">
            <v>921016</v>
          </cell>
          <cell r="B218" t="str">
            <v>Profess Education &amp; Licenses</v>
          </cell>
          <cell r="C218">
            <v>0</v>
          </cell>
          <cell r="D218">
            <v>0</v>
          </cell>
        </row>
        <row r="219">
          <cell r="A219" t="str">
            <v>921017</v>
          </cell>
          <cell r="B219" t="str">
            <v>RTO Stakeholder Activities</v>
          </cell>
          <cell r="C219">
            <v>0</v>
          </cell>
          <cell r="D219">
            <v>0</v>
          </cell>
        </row>
        <row r="220">
          <cell r="A220" t="str">
            <v>921018</v>
          </cell>
          <cell r="B220" t="str">
            <v>Taxes</v>
          </cell>
          <cell r="C220">
            <v>0</v>
          </cell>
          <cell r="D220">
            <v>0</v>
          </cell>
        </row>
        <row r="221">
          <cell r="A221" t="str">
            <v>921019</v>
          </cell>
          <cell r="B221" t="str">
            <v>Training</v>
          </cell>
          <cell r="C221">
            <v>0</v>
          </cell>
          <cell r="D221">
            <v>0</v>
          </cell>
        </row>
        <row r="222">
          <cell r="A222" t="str">
            <v>921022</v>
          </cell>
          <cell r="B222" t="str">
            <v>Debt Financing</v>
          </cell>
          <cell r="C222">
            <v>0</v>
          </cell>
          <cell r="D222">
            <v>0</v>
          </cell>
        </row>
        <row r="223">
          <cell r="A223" t="str">
            <v>921050</v>
          </cell>
          <cell r="B223" t="str">
            <v>Income - Office supply / exp</v>
          </cell>
          <cell r="C223">
            <v>0</v>
          </cell>
          <cell r="D223">
            <v>0</v>
          </cell>
        </row>
        <row r="224">
          <cell r="A224" t="str">
            <v>921070</v>
          </cell>
          <cell r="B224" t="str">
            <v>Oth Off supply/exp - FERC only</v>
          </cell>
          <cell r="C224">
            <v>0</v>
          </cell>
          <cell r="D224">
            <v>0</v>
          </cell>
        </row>
        <row r="225">
          <cell r="A225" t="str">
            <v>921071</v>
          </cell>
          <cell r="B225" t="str">
            <v>Other Office supply / expense</v>
          </cell>
          <cell r="C225">
            <v>0</v>
          </cell>
          <cell r="D225">
            <v>0</v>
          </cell>
        </row>
        <row r="226">
          <cell r="A226" t="str">
            <v>921080</v>
          </cell>
          <cell r="B226" t="str">
            <v>Other Off suppl Heartland Only</v>
          </cell>
          <cell r="C226">
            <v>0</v>
          </cell>
          <cell r="D226">
            <v>0</v>
          </cell>
        </row>
        <row r="227">
          <cell r="A227" t="str">
            <v>922000</v>
          </cell>
          <cell r="B227" t="str">
            <v>Admin expenses transferred CR</v>
          </cell>
          <cell r="C227">
            <v>0</v>
          </cell>
          <cell r="D227">
            <v>0</v>
          </cell>
        </row>
        <row r="228">
          <cell r="A228" t="str">
            <v>923000</v>
          </cell>
          <cell r="B228" t="str">
            <v>Other outside services employ</v>
          </cell>
          <cell r="C228">
            <v>0</v>
          </cell>
          <cell r="D228">
            <v>0</v>
          </cell>
        </row>
        <row r="229">
          <cell r="A229" t="str">
            <v>923001</v>
          </cell>
          <cell r="B229" t="str">
            <v>ServiceCo Depreciation</v>
          </cell>
          <cell r="C229">
            <v>0</v>
          </cell>
          <cell r="D229">
            <v>0</v>
          </cell>
        </row>
        <row r="230">
          <cell r="A230" t="str">
            <v>923022</v>
          </cell>
          <cell r="B230" t="str">
            <v>Outside Services - Recruiting</v>
          </cell>
          <cell r="C230">
            <v>0</v>
          </cell>
          <cell r="D230">
            <v>0</v>
          </cell>
        </row>
        <row r="231">
          <cell r="A231" t="str">
            <v>923023</v>
          </cell>
          <cell r="B231" t="str">
            <v>Debt Financing</v>
          </cell>
          <cell r="C231">
            <v>0</v>
          </cell>
          <cell r="D231">
            <v>0</v>
          </cell>
        </row>
        <row r="232">
          <cell r="A232" t="str">
            <v>923050</v>
          </cell>
          <cell r="B232" t="str">
            <v>Income - Outside services</v>
          </cell>
          <cell r="C232">
            <v>0</v>
          </cell>
          <cell r="D232">
            <v>0</v>
          </cell>
        </row>
        <row r="233">
          <cell r="A233" t="str">
            <v>923070</v>
          </cell>
          <cell r="B233" t="str">
            <v>Oth outside ser empl FERC only</v>
          </cell>
          <cell r="C233">
            <v>0</v>
          </cell>
          <cell r="D233">
            <v>0</v>
          </cell>
        </row>
        <row r="234">
          <cell r="A234" t="str">
            <v>923080</v>
          </cell>
          <cell r="B234" t="str">
            <v>Outside Services Heartland Onl</v>
          </cell>
          <cell r="C234">
            <v>0</v>
          </cell>
          <cell r="D234">
            <v>0</v>
          </cell>
        </row>
        <row r="235">
          <cell r="A235" t="str">
            <v>923090</v>
          </cell>
          <cell r="B235" t="str">
            <v>Oth outside servic empl MgmtCo</v>
          </cell>
          <cell r="C235">
            <v>0</v>
          </cell>
          <cell r="D235">
            <v>0</v>
          </cell>
        </row>
        <row r="236">
          <cell r="A236" t="str">
            <v>923100</v>
          </cell>
          <cell r="B236" t="str">
            <v>Other outside serv employ RTO</v>
          </cell>
          <cell r="C236">
            <v>0</v>
          </cell>
          <cell r="D236">
            <v>0</v>
          </cell>
        </row>
        <row r="237">
          <cell r="A237" t="str">
            <v>923200</v>
          </cell>
          <cell r="B237" t="str">
            <v>Fixed Asset W_O OPCO</v>
          </cell>
          <cell r="C237">
            <v>0</v>
          </cell>
          <cell r="D237">
            <v>0</v>
          </cell>
        </row>
        <row r="238">
          <cell r="A238" t="str">
            <v>923300</v>
          </cell>
          <cell r="B238" t="e">
            <v>#N/A</v>
          </cell>
          <cell r="C238">
            <v>0</v>
          </cell>
          <cell r="D238">
            <v>0</v>
          </cell>
        </row>
        <row r="239">
          <cell r="A239" t="str">
            <v>924000</v>
          </cell>
          <cell r="B239" t="str">
            <v>Property insurance</v>
          </cell>
          <cell r="C239">
            <v>0</v>
          </cell>
          <cell r="D239">
            <v>0</v>
          </cell>
        </row>
        <row r="240">
          <cell r="A240" t="str">
            <v>925000</v>
          </cell>
          <cell r="B240" t="str">
            <v>Other Injuries / Damages</v>
          </cell>
          <cell r="C240">
            <v>0</v>
          </cell>
          <cell r="D240">
            <v>0</v>
          </cell>
        </row>
        <row r="241">
          <cell r="A241" t="str">
            <v>925001</v>
          </cell>
          <cell r="B241" t="str">
            <v>General Liability Insurance</v>
          </cell>
          <cell r="C241">
            <v>0</v>
          </cell>
          <cell r="D241">
            <v>0</v>
          </cell>
        </row>
        <row r="242">
          <cell r="A242" t="str">
            <v>926000</v>
          </cell>
          <cell r="B242" t="str">
            <v>Other Employee pension/benefit</v>
          </cell>
          <cell r="C242">
            <v>0</v>
          </cell>
          <cell r="D242">
            <v>0</v>
          </cell>
        </row>
        <row r="243">
          <cell r="A243" t="str">
            <v>926001</v>
          </cell>
          <cell r="B243" t="str">
            <v>Director &amp; Officer Insurance</v>
          </cell>
          <cell r="C243">
            <v>0</v>
          </cell>
          <cell r="D243">
            <v>0</v>
          </cell>
        </row>
        <row r="244">
          <cell r="A244" t="str">
            <v>926300</v>
          </cell>
          <cell r="B244" t="e">
            <v>#N/A</v>
          </cell>
          <cell r="C244">
            <v>0</v>
          </cell>
          <cell r="D244">
            <v>0</v>
          </cell>
        </row>
        <row r="245">
          <cell r="A245" t="str">
            <v>928000</v>
          </cell>
          <cell r="B245" t="str">
            <v>Regulatory commission exp</v>
          </cell>
          <cell r="C245">
            <v>0</v>
          </cell>
          <cell r="D245">
            <v>0</v>
          </cell>
        </row>
        <row r="246">
          <cell r="A246" t="str">
            <v>928001</v>
          </cell>
          <cell r="B246" t="str">
            <v>Reg Commission work - Fed</v>
          </cell>
          <cell r="C246">
            <v>0</v>
          </cell>
          <cell r="D246">
            <v>0</v>
          </cell>
        </row>
        <row r="247">
          <cell r="A247" t="str">
            <v>928002</v>
          </cell>
          <cell r="B247" t="str">
            <v>Regulatory Comm work - State</v>
          </cell>
          <cell r="C247">
            <v>0</v>
          </cell>
          <cell r="D247">
            <v>0</v>
          </cell>
        </row>
        <row r="248">
          <cell r="A248" t="str">
            <v>930100</v>
          </cell>
          <cell r="B248" t="str">
            <v>General advertising</v>
          </cell>
          <cell r="C248">
            <v>0</v>
          </cell>
          <cell r="D248">
            <v>0</v>
          </cell>
        </row>
        <row r="249">
          <cell r="A249" t="str">
            <v>930150</v>
          </cell>
          <cell r="B249" t="str">
            <v>Income - General advertising</v>
          </cell>
          <cell r="C249">
            <v>0</v>
          </cell>
          <cell r="D249">
            <v>0</v>
          </cell>
        </row>
        <row r="250">
          <cell r="A250" t="str">
            <v>930200</v>
          </cell>
          <cell r="B250" t="str">
            <v>Other misc general expenses</v>
          </cell>
          <cell r="C250">
            <v>0</v>
          </cell>
          <cell r="D250">
            <v>0</v>
          </cell>
        </row>
        <row r="251">
          <cell r="A251" t="str">
            <v>930201</v>
          </cell>
          <cell r="B251" t="str">
            <v>AP "Default" Account</v>
          </cell>
          <cell r="C251">
            <v>0</v>
          </cell>
          <cell r="D251">
            <v>0</v>
          </cell>
        </row>
        <row r="252">
          <cell r="A252" t="str">
            <v>930250</v>
          </cell>
          <cell r="B252" t="str">
            <v>Income - Other misc general</v>
          </cell>
          <cell r="C252">
            <v>0</v>
          </cell>
          <cell r="D252">
            <v>0</v>
          </cell>
        </row>
        <row r="253">
          <cell r="A253" t="str">
            <v>930280</v>
          </cell>
          <cell r="B253" t="str">
            <v>Other Misc Heartland Only</v>
          </cell>
          <cell r="C253">
            <v>0</v>
          </cell>
          <cell r="D253">
            <v>0</v>
          </cell>
        </row>
        <row r="254">
          <cell r="A254" t="str">
            <v>930290</v>
          </cell>
          <cell r="B254" t="str">
            <v>Other misc general exp MgmtCo</v>
          </cell>
          <cell r="C254">
            <v>0</v>
          </cell>
          <cell r="D254">
            <v>0</v>
          </cell>
        </row>
        <row r="255">
          <cell r="A255" t="str">
            <v>931000</v>
          </cell>
          <cell r="B255" t="str">
            <v>Rents - general</v>
          </cell>
          <cell r="C255">
            <v>0</v>
          </cell>
          <cell r="D255">
            <v>0</v>
          </cell>
        </row>
        <row r="256">
          <cell r="A256" t="str">
            <v>931050</v>
          </cell>
          <cell r="B256" t="str">
            <v>Income - Rents - general</v>
          </cell>
          <cell r="C256">
            <v>0</v>
          </cell>
          <cell r="D256">
            <v>0</v>
          </cell>
        </row>
        <row r="257">
          <cell r="A257" t="str">
            <v>931200</v>
          </cell>
          <cell r="B257" t="str">
            <v>Facility Restructuring</v>
          </cell>
          <cell r="C257">
            <v>0</v>
          </cell>
          <cell r="D257">
            <v>0</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ller Savings"/>
      <sheetName val="PVT View"/>
      <sheetName val="Assumptions"/>
      <sheetName val="Sheet1"/>
      <sheetName val="GridLiance"/>
      <sheetName val="MJMEUC"/>
      <sheetName val="C - Option"/>
      <sheetName val="Consolidated ATRR-1"/>
      <sheetName val="Financial Assumptions"/>
      <sheetName val="Summary"/>
      <sheetName val="BX Reg Recovery %"/>
      <sheetName val="Reg Asset Summary"/>
      <sheetName val="Sheet3"/>
      <sheetName val="Asset Summary (Low)"/>
      <sheetName val="Asset Summary (High)"/>
      <sheetName val="Asset Summary (Expected)"/>
      <sheetName val="REG. ASSET (Direct Costs)"/>
      <sheetName val="REG. ASSET (straight line)"/>
      <sheetName val="Sheet2"/>
      <sheetName val="Reg Assumptions"/>
      <sheetName val="Consolidation detail"/>
      <sheetName val="Sheet5"/>
      <sheetName val="New Consolidation Tab"/>
      <sheetName val="Unidentified"/>
      <sheetName val="VEA "/>
      <sheetName val="TMPA"/>
      <sheetName val="TCEC"/>
      <sheetName val="Reg Asset"/>
      <sheetName val="Rolla"/>
      <sheetName val="IMEA, ENEL, Rochelle"/>
      <sheetName val="ATRR-2"/>
      <sheetName val="Sheet6"/>
      <sheetName val="VEA Inputs"/>
      <sheetName val="10.2.16 High Prob projects"/>
      <sheetName val="CapEx"/>
      <sheetName val="Fixed Assets"/>
      <sheetName val="Exit-1"/>
      <sheetName val="Exit-2"/>
      <sheetName val="capx summary"/>
      <sheetName val="Exit-CapEx"/>
      <sheetName val="Scenarios"/>
      <sheetName val="Chec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16">
          <cell r="H16">
            <v>83459.847881562499</v>
          </cell>
        </row>
        <row r="139">
          <cell r="E139">
            <v>0.65</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row r="23">
          <cell r="E23">
            <v>93712.379000000001</v>
          </cell>
        </row>
        <row r="28">
          <cell r="E28">
            <v>200600</v>
          </cell>
        </row>
        <row r="30">
          <cell r="E30">
            <v>112863.09002430168</v>
          </cell>
        </row>
        <row r="69">
          <cell r="E69">
            <v>2.5000000000000001E-2</v>
          </cell>
        </row>
        <row r="70">
          <cell r="E70">
            <v>2.5000000000000001E-2</v>
          </cell>
        </row>
        <row r="72">
          <cell r="E72">
            <v>0</v>
          </cell>
        </row>
        <row r="74">
          <cell r="E74">
            <v>4.5583392182490509E-2</v>
          </cell>
        </row>
        <row r="75">
          <cell r="E75">
            <v>0.125</v>
          </cell>
        </row>
        <row r="78">
          <cell r="E78">
            <v>0.10199999999999999</v>
          </cell>
        </row>
        <row r="79">
          <cell r="E79">
            <v>0.6</v>
          </cell>
        </row>
        <row r="81">
          <cell r="E81">
            <v>4.8500000000000001E-2</v>
          </cell>
        </row>
        <row r="82">
          <cell r="E82">
            <v>0.11355384615384613</v>
          </cell>
        </row>
        <row r="83">
          <cell r="E83">
            <v>0.10389836923076921</v>
          </cell>
        </row>
        <row r="84">
          <cell r="E84">
            <v>8.0599999999999991E-2</v>
          </cell>
        </row>
        <row r="86">
          <cell r="E86">
            <v>8.0599999999999991E-2</v>
          </cell>
        </row>
        <row r="89">
          <cell r="E89">
            <v>0</v>
          </cell>
        </row>
        <row r="90">
          <cell r="E90">
            <v>4</v>
          </cell>
        </row>
        <row r="93">
          <cell r="E93">
            <v>0.01</v>
          </cell>
        </row>
        <row r="94">
          <cell r="E94">
            <v>0.01</v>
          </cell>
        </row>
        <row r="97">
          <cell r="E97">
            <v>1.0073E-2</v>
          </cell>
        </row>
        <row r="98">
          <cell r="E98">
            <v>1.0072998702526093E-2</v>
          </cell>
        </row>
        <row r="99">
          <cell r="E99">
            <v>9.41E-3</v>
          </cell>
        </row>
        <row r="104">
          <cell r="E104">
            <v>0.35</v>
          </cell>
        </row>
        <row r="105">
          <cell r="E105">
            <v>0</v>
          </cell>
        </row>
        <row r="106">
          <cell r="E106">
            <v>0.35</v>
          </cell>
        </row>
        <row r="107">
          <cell r="E107">
            <v>0.29299999999999998</v>
          </cell>
        </row>
        <row r="110">
          <cell r="E110">
            <v>1</v>
          </cell>
        </row>
        <row r="126">
          <cell r="E126">
            <v>1</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 Maintenance"/>
      <sheetName val="Validation Tables"/>
    </sheetNames>
    <sheetDataSet>
      <sheetData sheetId="0" refreshError="1"/>
      <sheetData sheetId="1">
        <row r="2">
          <cell r="A2" t="str">
            <v>Bag</v>
          </cell>
        </row>
        <row r="3">
          <cell r="A3" t="str">
            <v>Barrel</v>
          </cell>
        </row>
        <row r="4">
          <cell r="A4" t="str">
            <v>Bottle</v>
          </cell>
        </row>
        <row r="5">
          <cell r="A5" t="str">
            <v>Box</v>
          </cell>
        </row>
        <row r="6">
          <cell r="A6" t="str">
            <v>Can</v>
          </cell>
        </row>
        <row r="7">
          <cell r="A7" t="str">
            <v>Case</v>
          </cell>
        </row>
        <row r="8">
          <cell r="A8" t="str">
            <v>Dozen</v>
          </cell>
        </row>
        <row r="9">
          <cell r="A9" t="str">
            <v>Drum</v>
          </cell>
        </row>
        <row r="10">
          <cell r="A10" t="str">
            <v>Each</v>
          </cell>
        </row>
        <row r="11">
          <cell r="A11" t="str">
            <v>Feet</v>
          </cell>
        </row>
        <row r="12">
          <cell r="A12" t="str">
            <v>Gallon</v>
          </cell>
        </row>
        <row r="13">
          <cell r="A13" t="str">
            <v>Gross</v>
          </cell>
        </row>
        <row r="14">
          <cell r="A14" t="str">
            <v>Hundred</v>
          </cell>
        </row>
        <row r="15">
          <cell r="A15" t="str">
            <v>Kit</v>
          </cell>
        </row>
        <row r="16">
          <cell r="A16" t="str">
            <v>Ounce</v>
          </cell>
        </row>
        <row r="17">
          <cell r="A17" t="str">
            <v>Package</v>
          </cell>
        </row>
        <row r="18">
          <cell r="A18" t="str">
            <v>Pad</v>
          </cell>
        </row>
        <row r="19">
          <cell r="A19" t="str">
            <v>Pair</v>
          </cell>
        </row>
        <row r="20">
          <cell r="A20" t="str">
            <v>Pallet</v>
          </cell>
        </row>
        <row r="21">
          <cell r="A21" t="str">
            <v>Pint</v>
          </cell>
        </row>
        <row r="22">
          <cell r="A22" t="str">
            <v>Pound</v>
          </cell>
        </row>
        <row r="23">
          <cell r="A23" t="str">
            <v>Quart</v>
          </cell>
        </row>
        <row r="24">
          <cell r="A24" t="str">
            <v>Ream</v>
          </cell>
        </row>
        <row r="25">
          <cell r="A25" t="str">
            <v>Roll</v>
          </cell>
        </row>
        <row r="26">
          <cell r="A26" t="str">
            <v>Set</v>
          </cell>
        </row>
        <row r="27">
          <cell r="A27" t="str">
            <v>Square</v>
          </cell>
        </row>
        <row r="28">
          <cell r="A28" t="str">
            <v>Thousand</v>
          </cell>
        </row>
        <row r="29">
          <cell r="A29" t="str">
            <v>Ton</v>
          </cell>
        </row>
        <row r="30">
          <cell r="A30" t="str">
            <v>Tube</v>
          </cell>
        </row>
        <row r="31">
          <cell r="A31" t="str">
            <v>Unit</v>
          </cell>
        </row>
        <row r="32">
          <cell r="A32" t="str">
            <v>Yard</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ril 2016 AP Accrual"/>
      <sheetName val="May 2016 AP Accrual"/>
      <sheetName val="June 2016 AP Accrual"/>
      <sheetName val="July 2016 AP Accrual"/>
      <sheetName val="AP 20170308-DATA"/>
      <sheetName val="WOTable"/>
      <sheetName val="July CWIP Adjustments"/>
    </sheetNames>
    <sheetDataSet>
      <sheetData sheetId="0"/>
      <sheetData sheetId="1"/>
      <sheetData sheetId="2"/>
      <sheetData sheetId="3"/>
      <sheetData sheetId="4"/>
      <sheetData sheetId="5">
        <row r="1">
          <cell r="A1" t="str">
            <v>WO #</v>
          </cell>
          <cell r="B1" t="str">
            <v>Project</v>
          </cell>
          <cell r="C1" t="str">
            <v>WO Title</v>
          </cell>
        </row>
        <row r="2">
          <cell r="A2" t="str">
            <v>100</v>
          </cell>
          <cell r="B2" t="str">
            <v>Financial Systems</v>
          </cell>
          <cell r="C2" t="str">
            <v>PeopleSoft Financial SW Ph I</v>
          </cell>
        </row>
        <row r="3">
          <cell r="A3" t="str">
            <v>200</v>
          </cell>
          <cell r="B3" t="str">
            <v>Financial Systems</v>
          </cell>
          <cell r="C3" t="str">
            <v>PowerPlan Financial SW Ph I</v>
          </cell>
        </row>
        <row r="4">
          <cell r="A4" t="str">
            <v>300</v>
          </cell>
          <cell r="B4" t="str">
            <v>Network Equip</v>
          </cell>
          <cell r="C4" t="str">
            <v>Network Equipment Purch 2Q16</v>
          </cell>
        </row>
        <row r="5">
          <cell r="A5" t="str">
            <v>400</v>
          </cell>
          <cell r="B5" t="str">
            <v>Tri-County Expansion - Phase I</v>
          </cell>
          <cell r="C5" t="str">
            <v>Tri-County 115KV Trans Fclty Eng</v>
          </cell>
        </row>
        <row r="6">
          <cell r="A6" t="str">
            <v>500</v>
          </cell>
          <cell r="B6" t="str">
            <v>Chicago Office Buildout</v>
          </cell>
          <cell r="C6" t="str">
            <v>Chgo Office - Leasehold Improvement</v>
          </cell>
        </row>
        <row r="7">
          <cell r="A7" t="str">
            <v>100010</v>
          </cell>
          <cell r="B7" t="str">
            <v>Tri-County Expansion - Phase I</v>
          </cell>
          <cell r="C7" t="str">
            <v>New Trans Line - Powell Corner Sub</v>
          </cell>
        </row>
        <row r="8">
          <cell r="A8" t="str">
            <v>100011</v>
          </cell>
          <cell r="B8" t="str">
            <v>Tri-County Expansion - Phase I</v>
          </cell>
          <cell r="C8" t="str">
            <v>Powell Corner Substation Expansion</v>
          </cell>
        </row>
        <row r="9">
          <cell r="A9" t="str">
            <v>100012</v>
          </cell>
          <cell r="B9" t="str">
            <v>Tri-County Expansion - Phase I</v>
          </cell>
          <cell r="C9" t="str">
            <v>Hovey Substation  Expansion</v>
          </cell>
        </row>
        <row r="10">
          <cell r="A10" t="str">
            <v>100027</v>
          </cell>
          <cell r="B10" t="str">
            <v>Tri-County Expansion - Phase I</v>
          </cell>
          <cell r="C10" t="str">
            <v>Hooker-Jefferson Sub - Brkr Add</v>
          </cell>
        </row>
        <row r="11">
          <cell r="A11">
            <v>100033</v>
          </cell>
          <cell r="B11" t="str">
            <v>Network Equip</v>
          </cell>
          <cell r="C11" t="str">
            <v>Purchase Polycom Phone System</v>
          </cell>
        </row>
        <row r="12">
          <cell r="A12" t="str">
            <v>100001</v>
          </cell>
          <cell r="B12" t="str">
            <v>KC Office Buildout</v>
          </cell>
          <cell r="C12" t="str">
            <v>Kansas City, MO Office Buildout</v>
          </cell>
        </row>
        <row r="13">
          <cell r="A13" t="str">
            <v>100002</v>
          </cell>
          <cell r="B13" t="str">
            <v>TCEC Misc WOs</v>
          </cell>
          <cell r="C13" t="str">
            <v>GridLiance Storm Work Order fr</v>
          </cell>
        </row>
        <row r="14">
          <cell r="A14" t="str">
            <v>100003</v>
          </cell>
          <cell r="B14" t="str">
            <v>TCEC Misc WOs</v>
          </cell>
          <cell r="C14" t="str">
            <v>GridLiance Pole 925211-Burnt XArm</v>
          </cell>
        </row>
        <row r="15">
          <cell r="A15" t="str">
            <v>100004</v>
          </cell>
          <cell r="B15" t="str">
            <v>TCEC Misc WOs</v>
          </cell>
          <cell r="C15" t="str">
            <v>Rpl XArms wPost Type Insulator</v>
          </cell>
        </row>
        <row r="16">
          <cell r="A16" t="str">
            <v>100005</v>
          </cell>
          <cell r="B16" t="str">
            <v>TCEC Misc WOs</v>
          </cell>
          <cell r="C16" t="str">
            <v>Chnge Out XArm Pole 113359</v>
          </cell>
        </row>
        <row r="17">
          <cell r="A17" t="str">
            <v>100006</v>
          </cell>
          <cell r="B17" t="str">
            <v>TCEC Misc WOs</v>
          </cell>
          <cell r="C17" t="str">
            <v>Chnge Out 26' Timber on T-Pole</v>
          </cell>
        </row>
        <row r="18">
          <cell r="A18" t="str">
            <v>100007</v>
          </cell>
          <cell r="B18" t="str">
            <v>Network Equip</v>
          </cell>
          <cell r="C18" t="str">
            <v>75" Monitor &amp; Equip - Board Room</v>
          </cell>
        </row>
        <row r="19">
          <cell r="A19" t="str">
            <v>100008</v>
          </cell>
          <cell r="B19" t="str">
            <v>TCEC Misc WOs</v>
          </cell>
          <cell r="C19" t="str">
            <v>Rpl Burnt Up Switch Jmpr-Elkhart</v>
          </cell>
        </row>
        <row r="20">
          <cell r="A20" t="str">
            <v>100009</v>
          </cell>
          <cell r="B20" t="str">
            <v>Tri-County Lobo Line</v>
          </cell>
          <cell r="C20" t="str">
            <v>115 kV Line Tap to TCEC Lobo Sub</v>
          </cell>
        </row>
        <row r="21">
          <cell r="A21" t="str">
            <v>100013</v>
          </cell>
          <cell r="B21" t="str">
            <v>Network Equip</v>
          </cell>
          <cell r="C21" t="str">
            <v>Network Equipment Purchases 3Q16</v>
          </cell>
        </row>
        <row r="22">
          <cell r="A22" t="str">
            <v>100014</v>
          </cell>
          <cell r="B22" t="str">
            <v>Network Equip</v>
          </cell>
          <cell r="C22" t="str">
            <v>Network Equipment Purchases 4Q16</v>
          </cell>
        </row>
        <row r="23">
          <cell r="A23" t="str">
            <v>100016</v>
          </cell>
          <cell r="B23" t="str">
            <v>Operations Software</v>
          </cell>
          <cell r="C23" t="str">
            <v>PSS®E Software Purchase</v>
          </cell>
        </row>
        <row r="24">
          <cell r="A24" t="str">
            <v>100017</v>
          </cell>
          <cell r="B24" t="str">
            <v>Financial Systems</v>
          </cell>
          <cell r="C24" t="str">
            <v>PeopleSoft - Phase II</v>
          </cell>
        </row>
        <row r="25">
          <cell r="A25" t="str">
            <v>100018</v>
          </cell>
          <cell r="B25" t="str">
            <v>TCEC Misc WOs</v>
          </cell>
          <cell r="C25" t="str">
            <v>POLE CHANGEOUT - ACCIDENT</v>
          </cell>
        </row>
        <row r="26">
          <cell r="A26" t="str">
            <v>100019</v>
          </cell>
          <cell r="B26" t="str">
            <v>Other Software</v>
          </cell>
          <cell r="C26" t="str">
            <v>GridLiance Website</v>
          </cell>
        </row>
        <row r="27">
          <cell r="A27" t="str">
            <v>100021</v>
          </cell>
          <cell r="B27" t="str">
            <v>Austin Office Buildout</v>
          </cell>
          <cell r="C27" t="str">
            <v>Austin, TX Office Build Out</v>
          </cell>
        </row>
        <row r="28">
          <cell r="A28" t="str">
            <v>100022</v>
          </cell>
          <cell r="B28" t="str">
            <v>TCEC Misc WOs</v>
          </cell>
          <cell r="C28" t="str">
            <v>Crossarm changeout Line ID Y2.7</v>
          </cell>
        </row>
        <row r="29">
          <cell r="A29" t="str">
            <v>100024</v>
          </cell>
          <cell r="B29" t="str">
            <v>TCEC Misc WOs</v>
          </cell>
          <cell r="C29" t="str">
            <v>Y5-Y5.1 Change framing on T-Pole</v>
          </cell>
        </row>
        <row r="30">
          <cell r="A30" t="str">
            <v>100025</v>
          </cell>
          <cell r="B30" t="str">
            <v>TCEC Misc WOs</v>
          </cell>
          <cell r="C30" t="str">
            <v>Y5-Y5-Change out x-arm on pole</v>
          </cell>
        </row>
        <row r="31">
          <cell r="A31" t="str">
            <v>100026</v>
          </cell>
          <cell r="B31" t="str">
            <v>TCEC Misc WOs</v>
          </cell>
          <cell r="C31" t="str">
            <v>Y3.2  - C/O Poletop on 5 Trans Pole</v>
          </cell>
        </row>
        <row r="32">
          <cell r="A32" t="str">
            <v>100028</v>
          </cell>
          <cell r="B32" t="str">
            <v>TCEC Misc WOs</v>
          </cell>
          <cell r="C32" t="str">
            <v>RPL Insulator on GOAB</v>
          </cell>
        </row>
        <row r="33">
          <cell r="A33" t="str">
            <v>100029</v>
          </cell>
          <cell r="B33" t="str">
            <v>TCEC Misc WOs</v>
          </cell>
          <cell r="C33" t="str">
            <v>RPL A/C Unit Cole Sub</v>
          </cell>
        </row>
        <row r="34">
          <cell r="A34" t="str">
            <v>100030</v>
          </cell>
          <cell r="B34" t="str">
            <v>TCEC Misc WOs</v>
          </cell>
          <cell r="C34" t="str">
            <v>C/O 5 Arms and 2 full structur</v>
          </cell>
        </row>
        <row r="35">
          <cell r="A35" t="str">
            <v>100031</v>
          </cell>
          <cell r="B35" t="str">
            <v>TCEC Misc WOs</v>
          </cell>
          <cell r="C35" t="str">
            <v>C/O 1 3-Pole &amp; 2 1-Pole Struct</v>
          </cell>
        </row>
        <row r="36">
          <cell r="A36" t="str">
            <v>100032</v>
          </cell>
          <cell r="B36" t="str">
            <v>Tri-County Texas Cnty</v>
          </cell>
          <cell r="C36" t="str">
            <v>2-OCB C/O w/2-SF6 Brks -Texas Cnty</v>
          </cell>
        </row>
      </sheetData>
      <sheetData sheetId="6"/>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acts for Info"/>
      <sheetName val="Allocations"/>
      <sheetName val="Questions"/>
      <sheetName val="Changes &amp; Notes"/>
      <sheetName val="EPRI-REG-ADVT"/>
      <sheetName val="Data Entry and Forecaster"/>
      <sheetName val="IOU Cost of Service"/>
      <sheetName val="MISO 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acts for Info"/>
      <sheetName val="Allocations"/>
      <sheetName val="Questions"/>
      <sheetName val="Changes &amp; Notes"/>
      <sheetName val="EPRI-REG-ADVT"/>
      <sheetName val="Data Entry and Forecaster"/>
      <sheetName val="IOU Cost of Service"/>
      <sheetName val="MISO 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ed CAR"/>
      <sheetName val="Dashboard"/>
      <sheetName val="CAR Actual"/>
      <sheetName val="Pivot"/>
      <sheetName val="Contingency Recon"/>
      <sheetName val="GL Details"/>
      <sheetName val="Sheet2"/>
      <sheetName val="Sheet1"/>
    </sheetNames>
    <sheetDataSet>
      <sheetData sheetId="0">
        <row r="27">
          <cell r="H27">
            <v>944700</v>
          </cell>
        </row>
      </sheetData>
      <sheetData sheetId="1"/>
      <sheetData sheetId="2">
        <row r="32">
          <cell r="J32">
            <v>0</v>
          </cell>
        </row>
      </sheetData>
      <sheetData sheetId="3"/>
      <sheetData sheetId="4"/>
      <sheetData sheetId="5"/>
      <sheetData sheetId="6"/>
      <sheetData sheetId="7">
        <row r="6">
          <cell r="B6" t="str">
            <v>1011 - Exec</v>
          </cell>
          <cell r="K6" t="str">
            <v>Yes</v>
          </cell>
        </row>
        <row r="7">
          <cell r="B7" t="str">
            <v>1021 - Fin</v>
          </cell>
          <cell r="K7" t="str">
            <v>No</v>
          </cell>
        </row>
        <row r="8">
          <cell r="B8" t="str">
            <v>1024 - IT</v>
          </cell>
        </row>
        <row r="9">
          <cell r="B9" t="str">
            <v>1031 - Legal</v>
          </cell>
        </row>
        <row r="10">
          <cell r="B10" t="str">
            <v>1041 - HR</v>
          </cell>
        </row>
        <row r="11">
          <cell r="B11" t="str">
            <v>1061 - Oper</v>
          </cell>
        </row>
        <row r="12">
          <cell r="B12" t="str">
            <v>1521 - TBC Ops</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sing Margin"/>
      <sheetName val="Main Calculations"/>
      <sheetName val="Liquids and Other Input"/>
      <sheetName val="PVR"/>
      <sheetName val="Producer Detail"/>
      <sheetName val="R3 Page 1"/>
      <sheetName val="R3 Page 2"/>
      <sheetName val="Meter Producer Xref"/>
      <sheetName val="Producer"/>
      <sheetName val="PLT INCOME STATEMENT"/>
      <sheetName val="Distances"/>
      <sheetName val="CABOT 25th"/>
      <sheetName val="COKINOS"/>
      <sheetName val="CONOCO"/>
      <sheetName val="GCGG"/>
      <sheetName val="TC OIL"/>
      <sheetName val="APACHE"/>
      <sheetName val="BOPCO"/>
      <sheetName val="CABOT EOM"/>
      <sheetName val="CHAPARRAL"/>
      <sheetName val="CHESNUT"/>
      <sheetName val="CIMA"/>
      <sheetName val="CINCO"/>
      <sheetName val="COPANO"/>
      <sheetName val="CORONADO"/>
      <sheetName val="DAVISPET"/>
      <sheetName val="DELTA"/>
      <sheetName val="ELAND"/>
      <sheetName val="EOG"/>
      <sheetName val="HP"/>
      <sheetName val="HEDRICK"/>
      <sheetName val="KAISER"/>
      <sheetName val="KALER"/>
      <sheetName val="LAMAR"/>
      <sheetName val="LEGEND"/>
      <sheetName val="MAGNUM"/>
      <sheetName val="MARINER"/>
      <sheetName val="ONYX"/>
      <sheetName val="OSPREY"/>
      <sheetName val="PALACE"/>
      <sheetName val="PETROGULF"/>
      <sheetName val="PETRO HUNT"/>
      <sheetName val="POGO"/>
      <sheetName val="REEF"/>
      <sheetName val="RINCON"/>
      <sheetName val="ROYAL"/>
      <sheetName val="SABCO"/>
      <sheetName val="SANDEL"/>
      <sheetName val="SANDALWOOD"/>
      <sheetName val="SHORELINE"/>
      <sheetName val="S CENTRAL"/>
      <sheetName val="SPUR"/>
      <sheetName val="STERLING"/>
      <sheetName val="TEXANA"/>
      <sheetName val="TX CRUDE"/>
      <sheetName val="UPSTREAM"/>
      <sheetName val="VIRTEX"/>
      <sheetName val="W&amp;T"/>
      <sheetName val="WYNN"/>
      <sheetName val="XTO"/>
    </sheetNames>
    <sheetDataSet>
      <sheetData sheetId="0" refreshError="1"/>
      <sheetData sheetId="1" refreshError="1"/>
      <sheetData sheetId="2" refreshError="1">
        <row r="4">
          <cell r="B4">
            <v>39995</v>
          </cell>
        </row>
        <row r="16">
          <cell r="B16">
            <v>3.85</v>
          </cell>
        </row>
        <row r="55">
          <cell r="C55">
            <v>12012</v>
          </cell>
        </row>
        <row r="56">
          <cell r="C56">
            <v>8234</v>
          </cell>
        </row>
        <row r="57">
          <cell r="C57">
            <v>3111</v>
          </cell>
        </row>
        <row r="59">
          <cell r="C59">
            <v>-667</v>
          </cell>
        </row>
        <row r="65">
          <cell r="C65">
            <v>286</v>
          </cell>
        </row>
        <row r="66">
          <cell r="C66">
            <v>74</v>
          </cell>
        </row>
        <row r="67">
          <cell r="C67">
            <v>-16</v>
          </cell>
        </row>
        <row r="70">
          <cell r="C70">
            <v>196</v>
          </cell>
        </row>
        <row r="75">
          <cell r="C75">
            <v>1154</v>
          </cell>
        </row>
        <row r="80">
          <cell r="C80">
            <v>499912</v>
          </cell>
        </row>
        <row r="81">
          <cell r="C81">
            <v>865630</v>
          </cell>
        </row>
        <row r="82">
          <cell r="C82">
            <v>294845</v>
          </cell>
        </row>
        <row r="83">
          <cell r="C83">
            <v>241236</v>
          </cell>
        </row>
        <row r="84">
          <cell r="C84">
            <v>513146</v>
          </cell>
        </row>
        <row r="85">
          <cell r="C85">
            <v>2414769</v>
          </cell>
        </row>
        <row r="89">
          <cell r="C89">
            <v>2882501</v>
          </cell>
        </row>
        <row r="90">
          <cell r="C90">
            <v>1229729</v>
          </cell>
        </row>
        <row r="91">
          <cell r="C91">
            <v>502743</v>
          </cell>
        </row>
        <row r="92">
          <cell r="C92">
            <v>362723</v>
          </cell>
        </row>
        <row r="93">
          <cell r="C93">
            <v>561018</v>
          </cell>
        </row>
        <row r="94">
          <cell r="C94">
            <v>5538714</v>
          </cell>
        </row>
        <row r="99">
          <cell r="D99">
            <v>18807</v>
          </cell>
        </row>
        <row r="100">
          <cell r="D100">
            <v>31611</v>
          </cell>
        </row>
        <row r="101">
          <cell r="D101">
            <v>9064</v>
          </cell>
        </row>
        <row r="102">
          <cell r="D102">
            <v>7694</v>
          </cell>
        </row>
        <row r="103">
          <cell r="D103">
            <v>13629</v>
          </cell>
        </row>
        <row r="105">
          <cell r="D105">
            <v>80788</v>
          </cell>
        </row>
        <row r="110">
          <cell r="D110">
            <v>33179</v>
          </cell>
        </row>
        <row r="111">
          <cell r="D111">
            <v>79291</v>
          </cell>
        </row>
        <row r="112">
          <cell r="D112">
            <v>29382</v>
          </cell>
        </row>
        <row r="113">
          <cell r="D113">
            <v>25022</v>
          </cell>
        </row>
        <row r="114">
          <cell r="D114">
            <v>59028</v>
          </cell>
        </row>
        <row r="116">
          <cell r="D116">
            <v>225822</v>
          </cell>
        </row>
        <row r="126">
          <cell r="C126">
            <v>2017949</v>
          </cell>
          <cell r="D126">
            <v>2270292</v>
          </cell>
        </row>
        <row r="128">
          <cell r="C128">
            <v>2069618</v>
          </cell>
          <cell r="D128">
            <v>2326325</v>
          </cell>
        </row>
        <row r="139">
          <cell r="C139">
            <v>57776</v>
          </cell>
          <cell r="D139">
            <v>60712</v>
          </cell>
        </row>
        <row r="140">
          <cell r="C140">
            <v>28888</v>
          </cell>
          <cell r="D140">
            <v>30356</v>
          </cell>
        </row>
        <row r="141">
          <cell r="C141">
            <v>28888</v>
          </cell>
          <cell r="D141">
            <v>30356</v>
          </cell>
        </row>
        <row r="155">
          <cell r="D155">
            <v>-80</v>
          </cell>
        </row>
        <row r="157">
          <cell r="C157">
            <v>2018905</v>
          </cell>
          <cell r="D157">
            <v>2272788</v>
          </cell>
        </row>
      </sheetData>
      <sheetData sheetId="3" refreshError="1"/>
      <sheetData sheetId="4" refreshError="1"/>
      <sheetData sheetId="5" refreshError="1"/>
      <sheetData sheetId="6" refreshError="1"/>
      <sheetData sheetId="7" refreshError="1"/>
      <sheetData sheetId="8" refreshError="1"/>
      <sheetData sheetId="9" refreshError="1">
        <row r="58">
          <cell r="B58">
            <v>31</v>
          </cell>
        </row>
      </sheetData>
      <sheetData sheetId="10" refreshError="1">
        <row r="5">
          <cell r="C5">
            <v>2</v>
          </cell>
        </row>
        <row r="41">
          <cell r="C41">
            <v>28</v>
          </cell>
        </row>
        <row r="43">
          <cell r="C43">
            <v>30</v>
          </cell>
        </row>
        <row r="47">
          <cell r="C47">
            <v>34</v>
          </cell>
        </row>
        <row r="48">
          <cell r="C48">
            <v>35</v>
          </cell>
        </row>
        <row r="49">
          <cell r="C49">
            <v>36</v>
          </cell>
        </row>
        <row r="50">
          <cell r="C50">
            <v>37</v>
          </cell>
        </row>
        <row r="51">
          <cell r="C51">
            <v>38</v>
          </cell>
        </row>
        <row r="60">
          <cell r="C60">
            <v>47</v>
          </cell>
        </row>
        <row r="66">
          <cell r="C66">
            <v>53</v>
          </cell>
        </row>
        <row r="72">
          <cell r="C72">
            <v>59</v>
          </cell>
        </row>
        <row r="80">
          <cell r="C80">
            <v>67</v>
          </cell>
        </row>
        <row r="84">
          <cell r="C84">
            <v>71</v>
          </cell>
        </row>
        <row r="88">
          <cell r="C88">
            <v>75</v>
          </cell>
        </row>
        <row r="90">
          <cell r="C90">
            <v>77</v>
          </cell>
        </row>
        <row r="92">
          <cell r="C92">
            <v>79</v>
          </cell>
        </row>
        <row r="98">
          <cell r="C98">
            <v>85</v>
          </cell>
        </row>
        <row r="104">
          <cell r="C104">
            <v>91</v>
          </cell>
        </row>
        <row r="105">
          <cell r="C105">
            <v>92</v>
          </cell>
        </row>
        <row r="121">
          <cell r="C121">
            <v>108</v>
          </cell>
        </row>
        <row r="128">
          <cell r="C128">
            <v>115</v>
          </cell>
        </row>
        <row r="131">
          <cell r="C131">
            <v>118</v>
          </cell>
        </row>
        <row r="132">
          <cell r="C132">
            <v>119</v>
          </cell>
        </row>
        <row r="133">
          <cell r="C133">
            <v>120</v>
          </cell>
        </row>
        <row r="134">
          <cell r="C134">
            <v>121</v>
          </cell>
        </row>
        <row r="135">
          <cell r="C135">
            <v>122</v>
          </cell>
        </row>
        <row r="136">
          <cell r="C136">
            <v>123</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ontents"/>
      <sheetName val="Changes"/>
      <sheetName val="Charts"/>
      <sheetName val="Inputs"/>
      <sheetName val="Equity (Q)"/>
      <sheetName val="CIAR Tables"/>
      <sheetName val="Ops (Q)"/>
      <sheetName val="Decision Metrics"/>
      <sheetName val="Cash (Q)"/>
      <sheetName val="Reg Model (A)"/>
      <sheetName val="Input Array (A)"/>
      <sheetName val="CIM Input Filter (A)"/>
      <sheetName val="Capex  (Q)"/>
      <sheetName val="US Tax D&amp;A (A)"/>
      <sheetName val="Book D&amp;A (A)"/>
      <sheetName val="Aust Tax D&amp;A (A)"/>
      <sheetName val="Tax (Q)"/>
      <sheetName val="Tax (A)"/>
      <sheetName val="Debt (Q)"/>
      <sheetName val="Fin. Stmts (Q)"/>
      <sheetName val="Fin. Stmts (A)"/>
      <sheetName val="DCF (A)"/>
      <sheetName val="Databook"/>
      <sheetName val="Checks (Q)"/>
      <sheetName val="CreditCalc (A)"/>
      <sheetName val="CreditChart"/>
      <sheetName val="Tornado"/>
      <sheetName val="BBI (Q)"/>
      <sheetName val="Issues"/>
      <sheetName val="Headcount"/>
      <sheetName val="minnesota equity 26aug05 Board_"/>
    </sheetNames>
    <sheetDataSet>
      <sheetData sheetId="0"/>
      <sheetData sheetId="1"/>
      <sheetData sheetId="2" refreshError="1">
        <row r="11">
          <cell r="C11" t="str">
            <v>This Financial Model has been prepared and provided by Babcock &amp; Brown Pty Ltd</v>
          </cell>
        </row>
        <row r="12">
          <cell r="C12" t="str">
            <v>("B&amp;B"). The obligations imposed in respect of your NDA with B&amp;B</v>
          </cell>
        </row>
        <row r="13">
          <cell r="C13" t="str">
            <v>is incorporated herein as if set out in full.</v>
          </cell>
        </row>
        <row r="15">
          <cell r="C15" t="str">
            <v>The recipient receives and uses this Model entirely at its own risk. The Model has not</v>
          </cell>
        </row>
        <row r="16">
          <cell r="C16" t="str">
            <v>been audited or otherwise verified. B&amp;B disclaims any liability for errors or omissions</v>
          </cell>
        </row>
        <row r="17">
          <cell r="C17" t="str">
            <v>that may be contained herein. No representation, warranty or undertaking (express</v>
          </cell>
        </row>
        <row r="18">
          <cell r="C18" t="str">
            <v>or implied) is made and no responsibility is accepted by B&amp;B or any of its related</v>
          </cell>
        </row>
        <row r="19">
          <cell r="C19" t="str">
            <v>entities or their respective directors, officers, associates or advisers as to the</v>
          </cell>
        </row>
        <row r="20">
          <cell r="C20" t="str">
            <v>adequacy, accuracy, completeness or reasonableness of the Model or its underlying</v>
          </cell>
        </row>
        <row r="21">
          <cell r="C21" t="str">
            <v xml:space="preserve">assumptions. </v>
          </cell>
        </row>
        <row r="23">
          <cell r="C23" t="str">
            <v>Neither B&amp;B nor any of its employees shall be liable in any way for any damage, loss,</v>
          </cell>
        </row>
        <row r="24">
          <cell r="C24" t="str">
            <v>claim, cost or expense suffered or incurred (whether by way of computer virus or</v>
          </cell>
        </row>
        <row r="25">
          <cell r="C25" t="str">
            <v>otherwise) resulting directly or indirectly from the supply or use of this Model.</v>
          </cell>
        </row>
      </sheetData>
      <sheetData sheetId="3"/>
      <sheetData sheetId="4" refreshError="1">
        <row r="322">
          <cell r="J322">
            <v>0.41360000000000002</v>
          </cell>
        </row>
        <row r="343">
          <cell r="J343">
            <v>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0.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M279"/>
  <sheetViews>
    <sheetView tabSelected="1" view="pageBreakPreview" zoomScale="70" zoomScaleNormal="70" zoomScaleSheetLayoutView="70" workbookViewId="0">
      <selection activeCell="N33" sqref="N33"/>
    </sheetView>
  </sheetViews>
  <sheetFormatPr defaultColWidth="8.88671875" defaultRowHeight="12.75"/>
  <cols>
    <col min="1" max="1" width="5.77734375" style="15" customWidth="1"/>
    <col min="2" max="2" width="56" style="15" customWidth="1"/>
    <col min="3" max="3" width="47.44140625" style="15" bestFit="1" customWidth="1"/>
    <col min="4" max="4" width="16.33203125" style="15" customWidth="1"/>
    <col min="5" max="5" width="5.77734375" style="15" customWidth="1"/>
    <col min="6" max="6" width="7.33203125" style="15" customWidth="1"/>
    <col min="7" max="7" width="16.77734375" style="15" customWidth="1"/>
    <col min="8" max="8" width="4.88671875" style="15" customWidth="1"/>
    <col min="9" max="9" width="16.33203125" style="15" customWidth="1"/>
    <col min="10" max="10" width="2.6640625" style="15" customWidth="1"/>
    <col min="11" max="11" width="11.44140625" style="15" customWidth="1"/>
    <col min="12" max="12" width="14.44140625" style="15" bestFit="1" customWidth="1"/>
    <col min="13" max="13" width="14.6640625" style="15" bestFit="1" customWidth="1"/>
    <col min="14" max="16384" width="8.88671875" style="15"/>
  </cols>
  <sheetData>
    <row r="1" spans="1:11">
      <c r="A1" s="143"/>
      <c r="B1" s="143"/>
      <c r="C1" s="143"/>
      <c r="D1" s="143"/>
      <c r="E1" s="143"/>
      <c r="F1" s="143"/>
      <c r="G1" s="143"/>
      <c r="H1" s="143"/>
      <c r="I1" s="143"/>
      <c r="J1" s="143"/>
      <c r="K1" s="144" t="s">
        <v>175</v>
      </c>
    </row>
    <row r="2" spans="1:11">
      <c r="A2" s="143"/>
      <c r="B2" s="143" t="s">
        <v>507</v>
      </c>
      <c r="C2" s="143"/>
      <c r="D2" s="143"/>
      <c r="E2" s="143"/>
      <c r="F2" s="143"/>
      <c r="G2" s="143"/>
      <c r="H2" s="143"/>
      <c r="I2" s="143"/>
      <c r="J2" s="143"/>
      <c r="K2" s="143"/>
    </row>
    <row r="3" spans="1:11">
      <c r="A3" s="36"/>
      <c r="B3" s="28" t="s">
        <v>9</v>
      </c>
      <c r="C3" s="281" t="str">
        <f>+'Attachment H'!D5</f>
        <v>Gridliance High Plains LLC</v>
      </c>
      <c r="D3" s="145" t="s">
        <v>91</v>
      </c>
      <c r="E3" s="28"/>
      <c r="F3" s="28"/>
      <c r="G3" s="146"/>
      <c r="H3" s="147"/>
      <c r="I3" s="148"/>
      <c r="J3" s="149"/>
      <c r="K3" s="21" t="s">
        <v>1141</v>
      </c>
    </row>
    <row r="4" spans="1:11">
      <c r="A4" s="36"/>
      <c r="C4" s="29"/>
      <c r="D4" s="32" t="s">
        <v>160</v>
      </c>
      <c r="E4" s="29"/>
      <c r="F4" s="29"/>
      <c r="G4" s="29"/>
      <c r="H4" s="150"/>
      <c r="I4" s="150"/>
      <c r="J4" s="151"/>
      <c r="K4" s="151"/>
    </row>
    <row r="5" spans="1:11" ht="15.75">
      <c r="A5" s="36"/>
      <c r="B5" s="152"/>
      <c r="C5" s="151"/>
      <c r="D5" s="451" t="s">
        <v>1098</v>
      </c>
      <c r="E5" s="151"/>
      <c r="F5" s="151"/>
      <c r="G5" s="151"/>
      <c r="H5" s="151"/>
      <c r="I5" s="151"/>
      <c r="J5" s="151"/>
      <c r="K5" s="151"/>
    </row>
    <row r="6" spans="1:11" ht="13.5">
      <c r="B6" s="152"/>
      <c r="J6" s="153"/>
      <c r="K6" s="153"/>
    </row>
    <row r="7" spans="1:11">
      <c r="A7" s="145"/>
      <c r="C7" s="151"/>
      <c r="D7" s="154"/>
      <c r="E7" s="151"/>
      <c r="F7" s="151"/>
      <c r="G7" s="151"/>
      <c r="H7" s="151"/>
      <c r="I7" s="151"/>
      <c r="J7" s="151"/>
      <c r="K7" s="151"/>
    </row>
    <row r="8" spans="1:11">
      <c r="A8" s="145"/>
      <c r="B8" s="155" t="s">
        <v>11</v>
      </c>
      <c r="C8" s="155" t="s">
        <v>12</v>
      </c>
      <c r="D8" s="155" t="s">
        <v>13</v>
      </c>
      <c r="E8" s="29" t="s">
        <v>10</v>
      </c>
      <c r="F8" s="29"/>
      <c r="G8" s="154" t="s">
        <v>14</v>
      </c>
      <c r="H8" s="29"/>
      <c r="I8" s="154" t="s">
        <v>15</v>
      </c>
      <c r="J8" s="151"/>
      <c r="K8" s="151"/>
    </row>
    <row r="9" spans="1:11">
      <c r="A9" s="145" t="s">
        <v>16</v>
      </c>
      <c r="B9" s="151"/>
      <c r="C9" s="151"/>
      <c r="D9" s="156"/>
      <c r="E9" s="151"/>
      <c r="F9" s="151"/>
      <c r="G9" s="151"/>
      <c r="H9" s="151"/>
      <c r="I9" s="145" t="s">
        <v>17</v>
      </c>
      <c r="J9" s="151"/>
      <c r="K9" s="151"/>
    </row>
    <row r="10" spans="1:11" ht="13.5" thickBot="1">
      <c r="A10" s="33" t="s">
        <v>18</v>
      </c>
      <c r="B10" s="151"/>
      <c r="C10" s="151"/>
      <c r="D10" s="151"/>
      <c r="E10" s="151"/>
      <c r="F10" s="151"/>
      <c r="G10" s="151"/>
      <c r="H10" s="151"/>
      <c r="I10" s="33" t="s">
        <v>19</v>
      </c>
      <c r="J10" s="151"/>
      <c r="K10" s="151"/>
    </row>
    <row r="11" spans="1:11">
      <c r="A11" s="145">
        <v>1</v>
      </c>
      <c r="B11" s="151" t="s">
        <v>318</v>
      </c>
      <c r="C11" s="151" t="s">
        <v>317</v>
      </c>
      <c r="D11" s="157"/>
      <c r="E11" s="151"/>
      <c r="F11" s="151"/>
      <c r="G11" s="151"/>
      <c r="H11" s="151"/>
      <c r="I11" s="158">
        <f>+I172</f>
        <v>2408071.3781387159</v>
      </c>
      <c r="J11" s="151"/>
      <c r="K11" s="159"/>
    </row>
    <row r="12" spans="1:11">
      <c r="A12" s="145"/>
      <c r="B12" s="151"/>
      <c r="C12" s="151"/>
      <c r="D12" s="151"/>
      <c r="E12" s="151"/>
      <c r="F12" s="151"/>
      <c r="G12" s="151"/>
      <c r="H12" s="151"/>
      <c r="I12" s="157"/>
      <c r="J12" s="151"/>
      <c r="K12" s="151"/>
    </row>
    <row r="13" spans="1:11" ht="13.5" thickBot="1">
      <c r="A13" s="145" t="s">
        <v>10</v>
      </c>
      <c r="B13" s="31" t="s">
        <v>20</v>
      </c>
      <c r="C13" s="37" t="s">
        <v>319</v>
      </c>
      <c r="D13" s="33" t="s">
        <v>21</v>
      </c>
      <c r="E13" s="29"/>
      <c r="F13" s="160" t="s">
        <v>22</v>
      </c>
      <c r="G13" s="160"/>
      <c r="H13" s="151"/>
      <c r="I13" s="157"/>
      <c r="J13" s="151"/>
      <c r="K13" s="151"/>
    </row>
    <row r="14" spans="1:11">
      <c r="A14" s="145">
        <f>+A11+1</f>
        <v>2</v>
      </c>
      <c r="B14" s="31" t="s">
        <v>176</v>
      </c>
      <c r="C14" s="37" t="str">
        <f>"(page 4, line "&amp;A222&amp;")"</f>
        <v>(page 4, line 29)</v>
      </c>
      <c r="D14" s="214">
        <f>I222</f>
        <v>3229.52</v>
      </c>
      <c r="E14" s="29"/>
      <c r="F14" s="29" t="s">
        <v>23</v>
      </c>
      <c r="G14" s="27">
        <f>I191</f>
        <v>1</v>
      </c>
      <c r="H14" s="44"/>
      <c r="I14" s="18">
        <f>+G14*D14</f>
        <v>3229.52</v>
      </c>
      <c r="J14" s="151"/>
      <c r="K14" s="151"/>
    </row>
    <row r="15" spans="1:11">
      <c r="A15" s="145">
        <f>+A14+1</f>
        <v>3</v>
      </c>
      <c r="B15" s="31" t="s">
        <v>177</v>
      </c>
      <c r="C15" s="37" t="str">
        <f>"(page 4, line "&amp;A227&amp;")"</f>
        <v>(page 4, line 33)</v>
      </c>
      <c r="D15" s="214">
        <f>I227</f>
        <v>109203.35</v>
      </c>
      <c r="E15" s="29"/>
      <c r="F15" s="29" t="s">
        <v>23</v>
      </c>
      <c r="G15" s="27">
        <f>+G14</f>
        <v>1</v>
      </c>
      <c r="H15" s="44"/>
      <c r="I15" s="18">
        <f>+G15*D15</f>
        <v>109203.35</v>
      </c>
      <c r="J15" s="151"/>
      <c r="K15" s="151"/>
    </row>
    <row r="16" spans="1:11">
      <c r="A16" s="145">
        <f>+A15+1</f>
        <v>4</v>
      </c>
      <c r="B16" s="31" t="s">
        <v>273</v>
      </c>
      <c r="C16" s="37" t="s">
        <v>868</v>
      </c>
      <c r="D16" s="214">
        <f>+'5-P3 Support'!G68</f>
        <v>0</v>
      </c>
      <c r="E16" s="29"/>
      <c r="F16" s="29" t="s">
        <v>23</v>
      </c>
      <c r="G16" s="27">
        <f>+G15</f>
        <v>1</v>
      </c>
      <c r="H16" s="44"/>
      <c r="I16" s="18">
        <f>+D16*G16</f>
        <v>0</v>
      </c>
      <c r="J16" s="151"/>
      <c r="K16" s="151"/>
    </row>
    <row r="17" spans="1:13">
      <c r="A17" s="145">
        <f>+A16+1</f>
        <v>5</v>
      </c>
      <c r="B17" s="162" t="s">
        <v>419</v>
      </c>
      <c r="C17" s="163" t="s">
        <v>313</v>
      </c>
      <c r="D17" s="214">
        <v>0</v>
      </c>
      <c r="E17" s="29"/>
      <c r="F17" s="29" t="s">
        <v>23</v>
      </c>
      <c r="G17" s="27">
        <f>+G15</f>
        <v>1</v>
      </c>
      <c r="H17" s="44"/>
      <c r="I17" s="18">
        <f>+G17*D17</f>
        <v>0</v>
      </c>
      <c r="J17" s="151"/>
      <c r="K17" s="151"/>
    </row>
    <row r="18" spans="1:13" ht="13.5" thickBot="1">
      <c r="A18" s="145">
        <f>+A17+1</f>
        <v>6</v>
      </c>
      <c r="B18" s="162" t="s">
        <v>178</v>
      </c>
      <c r="C18" s="163"/>
      <c r="D18" s="214">
        <v>0</v>
      </c>
      <c r="E18" s="29"/>
      <c r="F18" s="29" t="s">
        <v>23</v>
      </c>
      <c r="G18" s="27">
        <f>+G17</f>
        <v>1</v>
      </c>
      <c r="H18" s="44"/>
      <c r="I18" s="201">
        <f>+G18*D18</f>
        <v>0</v>
      </c>
      <c r="J18" s="151"/>
      <c r="K18" s="151"/>
    </row>
    <row r="19" spans="1:13">
      <c r="A19" s="145">
        <f>+A18+1</f>
        <v>7</v>
      </c>
      <c r="B19" s="31" t="s">
        <v>340</v>
      </c>
      <c r="C19" s="151" t="s">
        <v>339</v>
      </c>
      <c r="D19" s="1092">
        <f>SUM(D14:D18)</f>
        <v>112432.87000000001</v>
      </c>
      <c r="E19" s="29"/>
      <c r="F19" s="29"/>
      <c r="G19" s="45"/>
      <c r="H19" s="44"/>
      <c r="I19" s="18">
        <f>SUM(I14:I18)</f>
        <v>112432.87000000001</v>
      </c>
      <c r="J19" s="151"/>
      <c r="K19" s="151"/>
    </row>
    <row r="20" spans="1:13">
      <c r="A20" s="145"/>
      <c r="B20" s="36"/>
      <c r="C20" s="151"/>
      <c r="D20" s="1093" t="s">
        <v>10</v>
      </c>
      <c r="E20" s="151"/>
      <c r="F20" s="151"/>
      <c r="G20" s="164"/>
      <c r="H20" s="151"/>
      <c r="I20" s="36"/>
      <c r="J20" s="151"/>
      <c r="K20" s="151"/>
    </row>
    <row r="21" spans="1:13" ht="13.5" thickBot="1">
      <c r="A21" s="145">
        <f>+A19+1</f>
        <v>8</v>
      </c>
      <c r="B21" s="31" t="s">
        <v>24</v>
      </c>
      <c r="C21" s="151" t="s">
        <v>320</v>
      </c>
      <c r="D21" s="1094" t="s">
        <v>10</v>
      </c>
      <c r="E21" s="29"/>
      <c r="F21" s="29"/>
      <c r="G21" s="29"/>
      <c r="H21" s="29"/>
      <c r="I21" s="165">
        <f>I11-I19</f>
        <v>2295638.5081387158</v>
      </c>
      <c r="J21" s="151"/>
      <c r="K21" s="151"/>
      <c r="M21" s="166"/>
    </row>
    <row r="22" spans="1:13" ht="13.5" thickTop="1">
      <c r="A22" s="145"/>
      <c r="B22" s="36"/>
      <c r="C22" s="151"/>
      <c r="D22" s="1094"/>
      <c r="E22" s="29"/>
      <c r="F22" s="29"/>
      <c r="G22" s="29"/>
      <c r="H22" s="29"/>
      <c r="I22" s="36"/>
      <c r="J22" s="151"/>
      <c r="K22" s="151"/>
      <c r="M22" s="167"/>
    </row>
    <row r="23" spans="1:13">
      <c r="A23" s="168">
        <f>+A21+1</f>
        <v>9</v>
      </c>
      <c r="B23" s="169" t="s">
        <v>161</v>
      </c>
      <c r="C23" s="611" t="s">
        <v>676</v>
      </c>
      <c r="D23" s="214">
        <f>+'3-Project True-up'!K39</f>
        <v>-776922.41587268782</v>
      </c>
      <c r="E23" s="170"/>
      <c r="F23" s="171" t="s">
        <v>97</v>
      </c>
      <c r="G23" s="172">
        <v>1</v>
      </c>
      <c r="H23" s="170"/>
      <c r="I23" s="18">
        <f>+G23*D23</f>
        <v>-776922.41587268782</v>
      </c>
      <c r="K23" s="173"/>
    </row>
    <row r="24" spans="1:13">
      <c r="A24" s="168"/>
      <c r="B24" s="169"/>
      <c r="C24" s="170"/>
      <c r="D24" s="174"/>
      <c r="E24" s="174"/>
      <c r="F24" s="174"/>
      <c r="G24" s="174"/>
      <c r="H24" s="174"/>
      <c r="I24" s="175"/>
      <c r="K24" s="173"/>
    </row>
    <row r="25" spans="1:13" ht="13.5" thickBot="1">
      <c r="A25" s="168">
        <f>+A23+1</f>
        <v>10</v>
      </c>
      <c r="B25" s="169" t="s">
        <v>24</v>
      </c>
      <c r="C25" s="170" t="s">
        <v>321</v>
      </c>
      <c r="D25" s="174"/>
      <c r="E25" s="175"/>
      <c r="F25" s="175"/>
      <c r="G25" s="175"/>
      <c r="H25" s="175"/>
      <c r="I25" s="176">
        <f>+I21+I23</f>
        <v>1518716.0922660278</v>
      </c>
      <c r="K25" s="543"/>
    </row>
    <row r="26" spans="1:13" ht="13.5" thickTop="1">
      <c r="A26" s="177"/>
      <c r="B26" s="162"/>
      <c r="C26" s="173"/>
      <c r="D26" s="173"/>
      <c r="E26" s="173"/>
      <c r="F26" s="178"/>
      <c r="G26" s="179"/>
      <c r="H26" s="173"/>
      <c r="I26" s="162"/>
      <c r="J26" s="173"/>
      <c r="K26" s="173"/>
    </row>
    <row r="27" spans="1:13">
      <c r="A27" s="177"/>
      <c r="B27" s="180"/>
      <c r="C27" s="173"/>
      <c r="D27" s="173"/>
      <c r="E27" s="173"/>
      <c r="F27" s="178"/>
      <c r="G27" s="179"/>
      <c r="H27" s="173"/>
      <c r="I27" s="162"/>
      <c r="J27" s="173"/>
      <c r="K27" s="173"/>
    </row>
    <row r="28" spans="1:13">
      <c r="A28" s="177"/>
      <c r="B28" s="162"/>
      <c r="C28" s="173"/>
      <c r="D28" s="173"/>
      <c r="E28" s="173"/>
      <c r="F28" s="173"/>
      <c r="G28" s="179"/>
      <c r="H28" s="173"/>
      <c r="I28" s="162"/>
      <c r="J28" s="173"/>
      <c r="K28" s="173"/>
    </row>
    <row r="29" spans="1:13">
      <c r="A29" s="177"/>
      <c r="B29" s="162"/>
      <c r="C29" s="173"/>
      <c r="D29" s="173"/>
      <c r="E29" s="173"/>
      <c r="F29" s="173"/>
      <c r="G29" s="179"/>
      <c r="H29" s="173"/>
      <c r="I29" s="162"/>
      <c r="J29" s="173"/>
      <c r="K29" s="173"/>
    </row>
    <row r="30" spans="1:13">
      <c r="A30" s="177"/>
      <c r="B30" s="162"/>
      <c r="C30" s="173"/>
      <c r="D30" s="173"/>
      <c r="E30" s="173"/>
      <c r="F30" s="173"/>
      <c r="G30" s="179"/>
      <c r="H30" s="173"/>
      <c r="I30" s="162"/>
      <c r="J30" s="173"/>
      <c r="K30" s="173"/>
    </row>
    <row r="31" spans="1:13">
      <c r="A31" s="177"/>
      <c r="B31" s="181"/>
      <c r="C31" s="173"/>
      <c r="D31" s="173"/>
      <c r="E31" s="173"/>
      <c r="F31" s="173"/>
      <c r="G31" s="173"/>
      <c r="H31" s="173"/>
      <c r="I31" s="162"/>
      <c r="J31" s="173"/>
      <c r="K31" s="173"/>
    </row>
    <row r="32" spans="1:13">
      <c r="A32" s="177"/>
      <c r="B32" s="180"/>
      <c r="C32" s="173"/>
      <c r="D32" s="173"/>
      <c r="E32" s="173"/>
      <c r="F32" s="173"/>
      <c r="G32" s="173"/>
      <c r="H32" s="173"/>
      <c r="I32" s="162"/>
      <c r="J32" s="173"/>
      <c r="K32" s="173"/>
    </row>
    <row r="33" spans="1:11">
      <c r="A33" s="177"/>
      <c r="B33" s="180"/>
      <c r="C33" s="173"/>
      <c r="D33" s="182"/>
      <c r="E33" s="173"/>
      <c r="F33" s="173"/>
      <c r="G33" s="173"/>
      <c r="H33" s="173"/>
      <c r="I33" s="178"/>
      <c r="J33" s="173"/>
      <c r="K33" s="173"/>
    </row>
    <row r="34" spans="1:11">
      <c r="A34" s="177"/>
      <c r="B34" s="180"/>
      <c r="C34" s="173"/>
      <c r="D34" s="182"/>
      <c r="E34" s="173"/>
      <c r="F34" s="173"/>
      <c r="G34" s="173"/>
      <c r="H34" s="173"/>
      <c r="I34" s="178"/>
      <c r="J34" s="173"/>
      <c r="K34" s="173"/>
    </row>
    <row r="35" spans="1:11">
      <c r="A35" s="177"/>
      <c r="B35" s="180"/>
      <c r="C35" s="173"/>
      <c r="D35" s="183"/>
      <c r="E35" s="173"/>
      <c r="F35" s="173"/>
      <c r="G35" s="173"/>
      <c r="H35" s="173"/>
      <c r="I35" s="178"/>
      <c r="J35" s="173"/>
      <c r="K35" s="173"/>
    </row>
    <row r="36" spans="1:11">
      <c r="A36" s="177"/>
      <c r="B36" s="180"/>
      <c r="C36" s="173"/>
      <c r="D36" s="184"/>
      <c r="E36" s="173"/>
      <c r="F36" s="173"/>
      <c r="G36" s="173"/>
      <c r="H36" s="173"/>
      <c r="I36" s="185"/>
      <c r="J36" s="173"/>
      <c r="K36" s="173"/>
    </row>
    <row r="37" spans="1:11">
      <c r="A37" s="177"/>
      <c r="B37" s="180"/>
      <c r="C37" s="186"/>
      <c r="D37" s="182"/>
      <c r="E37" s="173"/>
      <c r="F37" s="173"/>
      <c r="G37" s="173"/>
      <c r="H37" s="173"/>
      <c r="I37" s="187"/>
      <c r="J37" s="173"/>
      <c r="K37" s="173"/>
    </row>
    <row r="38" spans="1:11">
      <c r="A38" s="177"/>
      <c r="B38" s="180"/>
      <c r="C38" s="186"/>
      <c r="D38" s="182"/>
      <c r="E38" s="173"/>
      <c r="F38" s="178"/>
      <c r="G38" s="173"/>
      <c r="H38" s="173"/>
      <c r="I38" s="187"/>
      <c r="J38" s="173"/>
      <c r="K38" s="173"/>
    </row>
    <row r="39" spans="1:11">
      <c r="A39" s="177"/>
      <c r="B39" s="180"/>
      <c r="C39" s="186"/>
      <c r="D39" s="182"/>
      <c r="E39" s="173"/>
      <c r="F39" s="178"/>
      <c r="G39" s="173"/>
      <c r="H39" s="173"/>
      <c r="I39" s="187"/>
      <c r="J39" s="173"/>
      <c r="K39" s="173"/>
    </row>
    <row r="40" spans="1:11">
      <c r="A40" s="177"/>
      <c r="B40" s="180"/>
      <c r="C40" s="173"/>
      <c r="D40" s="173"/>
      <c r="E40" s="173"/>
      <c r="F40" s="178"/>
      <c r="G40" s="173"/>
      <c r="H40" s="173"/>
      <c r="I40" s="178"/>
      <c r="J40" s="173"/>
      <c r="K40" s="173"/>
    </row>
    <row r="41" spans="1:11">
      <c r="A41" s="177"/>
      <c r="B41" s="180"/>
      <c r="C41" s="173"/>
      <c r="D41" s="173"/>
      <c r="E41" s="173"/>
      <c r="F41" s="178"/>
      <c r="G41" s="173"/>
      <c r="H41" s="173"/>
      <c r="I41" s="178"/>
      <c r="J41" s="173"/>
      <c r="K41" s="173"/>
    </row>
    <row r="42" spans="1:11">
      <c r="A42" s="177"/>
      <c r="B42" s="180"/>
      <c r="C42" s="173"/>
      <c r="D42" s="188"/>
      <c r="E42" s="188"/>
      <c r="F42" s="188"/>
      <c r="G42" s="188"/>
      <c r="H42" s="188"/>
      <c r="I42" s="188"/>
      <c r="J42" s="188"/>
      <c r="K42" s="173"/>
    </row>
    <row r="43" spans="1:11">
      <c r="A43" s="177"/>
      <c r="B43" s="180"/>
      <c r="C43" s="173"/>
      <c r="D43" s="188"/>
      <c r="E43" s="188"/>
      <c r="F43" s="188"/>
      <c r="G43" s="188"/>
      <c r="H43" s="188"/>
      <c r="I43" s="188"/>
      <c r="J43" s="188"/>
      <c r="K43" s="173"/>
    </row>
    <row r="44" spans="1:11">
      <c r="A44" s="177"/>
      <c r="B44" s="180"/>
      <c r="C44" s="173"/>
      <c r="D44" s="188"/>
      <c r="E44" s="188"/>
      <c r="F44" s="188"/>
      <c r="G44" s="188"/>
      <c r="H44" s="188"/>
      <c r="I44" s="188"/>
      <c r="J44" s="188"/>
      <c r="K44" s="173"/>
    </row>
    <row r="45" spans="1:11">
      <c r="A45" s="177"/>
      <c r="B45" s="180"/>
      <c r="C45" s="173"/>
      <c r="D45" s="188"/>
      <c r="E45" s="188"/>
      <c r="F45" s="188"/>
      <c r="G45" s="188"/>
      <c r="H45" s="188"/>
      <c r="I45" s="188"/>
      <c r="J45" s="188"/>
      <c r="K45" s="173"/>
    </row>
    <row r="46" spans="1:11">
      <c r="A46" s="145"/>
      <c r="B46" s="31"/>
      <c r="C46" s="151"/>
      <c r="D46" s="189"/>
      <c r="E46" s="190"/>
      <c r="F46" s="190"/>
      <c r="G46" s="190"/>
      <c r="H46" s="190"/>
      <c r="I46" s="190"/>
      <c r="J46" s="190"/>
      <c r="K46" s="151"/>
    </row>
    <row r="47" spans="1:11">
      <c r="A47" s="145"/>
      <c r="B47" s="31"/>
      <c r="C47" s="151"/>
      <c r="D47" s="189"/>
      <c r="E47" s="190"/>
      <c r="F47" s="190"/>
      <c r="G47" s="190"/>
      <c r="H47" s="190"/>
      <c r="I47" s="190"/>
      <c r="J47" s="190"/>
      <c r="K47" s="151"/>
    </row>
    <row r="48" spans="1:11">
      <c r="A48" s="145"/>
      <c r="B48" s="31"/>
      <c r="C48" s="151"/>
      <c r="D48" s="189"/>
      <c r="E48" s="190"/>
      <c r="F48" s="190"/>
      <c r="G48" s="190"/>
      <c r="H48" s="190"/>
      <c r="I48" s="190"/>
      <c r="J48" s="190"/>
      <c r="K48" s="151"/>
    </row>
    <row r="49" spans="1:11">
      <c r="A49" s="145"/>
      <c r="B49" s="31"/>
      <c r="C49" s="151"/>
      <c r="D49" s="189"/>
      <c r="E49" s="190"/>
      <c r="F49" s="190"/>
      <c r="G49" s="190"/>
      <c r="H49" s="190"/>
      <c r="I49" s="190"/>
      <c r="J49" s="190"/>
      <c r="K49" s="151"/>
    </row>
    <row r="50" spans="1:11">
      <c r="A50" s="145"/>
      <c r="B50" s="31"/>
      <c r="C50" s="151"/>
      <c r="D50" s="189"/>
      <c r="E50" s="190"/>
      <c r="F50" s="190"/>
      <c r="G50" s="190"/>
      <c r="H50" s="190"/>
      <c r="I50" s="190"/>
      <c r="J50" s="190"/>
      <c r="K50" s="151"/>
    </row>
    <row r="51" spans="1:11">
      <c r="A51" s="145"/>
      <c r="B51" s="31"/>
      <c r="C51" s="151"/>
      <c r="D51" s="189"/>
      <c r="E51" s="190"/>
      <c r="F51" s="190"/>
      <c r="G51" s="190"/>
      <c r="H51" s="190"/>
      <c r="I51" s="190"/>
      <c r="J51" s="190"/>
      <c r="K51" s="151"/>
    </row>
    <row r="52" spans="1:11">
      <c r="A52" s="36"/>
      <c r="B52" s="31"/>
      <c r="C52" s="151"/>
      <c r="D52" s="151"/>
      <c r="E52" s="151"/>
      <c r="F52" s="151"/>
      <c r="G52" s="151"/>
      <c r="H52" s="151"/>
      <c r="I52" s="191"/>
      <c r="J52" s="151"/>
      <c r="K52" s="192" t="s">
        <v>181</v>
      </c>
    </row>
    <row r="53" spans="1:11">
      <c r="A53" s="36"/>
      <c r="B53" s="151"/>
      <c r="C53" s="151"/>
      <c r="D53" s="151"/>
      <c r="E53" s="151"/>
      <c r="F53" s="151"/>
      <c r="G53" s="151"/>
      <c r="H53" s="151"/>
      <c r="I53" s="151"/>
      <c r="J53" s="151"/>
      <c r="K53" s="151"/>
    </row>
    <row r="54" spans="1:11">
      <c r="A54" s="36"/>
      <c r="B54" s="31" t="s">
        <v>9</v>
      </c>
      <c r="C54" s="31"/>
      <c r="D54" s="155" t="s">
        <v>91</v>
      </c>
      <c r="E54" s="31"/>
      <c r="F54" s="31"/>
      <c r="G54" s="31"/>
      <c r="H54" s="31"/>
      <c r="I54" s="143"/>
      <c r="J54" s="31"/>
      <c r="K54" s="192" t="str">
        <f>K3</f>
        <v>For  the 12 months ended 12/31/2022</v>
      </c>
    </row>
    <row r="55" spans="1:11">
      <c r="A55" s="36"/>
      <c r="B55" s="193"/>
      <c r="C55" s="29"/>
      <c r="D55" s="32" t="s">
        <v>160</v>
      </c>
      <c r="E55" s="29"/>
      <c r="F55" s="29"/>
      <c r="G55" s="29"/>
      <c r="H55" s="29"/>
      <c r="I55" s="29"/>
      <c r="J55" s="29"/>
      <c r="K55" s="29"/>
    </row>
    <row r="56" spans="1:11">
      <c r="A56" s="36"/>
      <c r="B56" s="31"/>
      <c r="C56" s="29"/>
      <c r="D56" s="32" t="str">
        <f>+D5</f>
        <v>Gridliance High Plains LLC</v>
      </c>
      <c r="E56" s="29"/>
      <c r="F56" s="29"/>
      <c r="G56" s="29" t="s">
        <v>10</v>
      </c>
      <c r="H56" s="29"/>
      <c r="I56" s="29"/>
      <c r="J56" s="29"/>
      <c r="K56" s="29"/>
    </row>
    <row r="57" spans="1:11">
      <c r="A57" s="1126"/>
      <c r="B57" s="1126"/>
      <c r="C57" s="1126"/>
      <c r="D57" s="1126"/>
      <c r="E57" s="1126"/>
      <c r="F57" s="1126"/>
      <c r="G57" s="1126"/>
      <c r="H57" s="1126"/>
      <c r="I57" s="1126"/>
      <c r="J57" s="1126"/>
      <c r="K57" s="1126"/>
    </row>
    <row r="58" spans="1:11">
      <c r="A58" s="36"/>
      <c r="B58" s="155" t="s">
        <v>11</v>
      </c>
      <c r="C58" s="155" t="s">
        <v>12</v>
      </c>
      <c r="D58" s="155" t="s">
        <v>13</v>
      </c>
      <c r="E58" s="29" t="s">
        <v>10</v>
      </c>
      <c r="F58" s="29"/>
      <c r="G58" s="154" t="s">
        <v>14</v>
      </c>
      <c r="H58" s="29"/>
      <c r="I58" s="154" t="s">
        <v>15</v>
      </c>
      <c r="J58" s="29"/>
      <c r="K58" s="155"/>
    </row>
    <row r="59" spans="1:11">
      <c r="A59" s="36"/>
      <c r="B59" s="31"/>
      <c r="C59" s="194"/>
      <c r="D59" s="29"/>
      <c r="E59" s="29"/>
      <c r="F59" s="29"/>
      <c r="G59" s="145"/>
      <c r="H59" s="29"/>
      <c r="I59" s="195" t="s">
        <v>25</v>
      </c>
      <c r="J59" s="29"/>
      <c r="K59" s="155"/>
    </row>
    <row r="60" spans="1:11">
      <c r="A60" s="145" t="s">
        <v>16</v>
      </c>
      <c r="B60" s="31"/>
      <c r="C60" s="196" t="s">
        <v>301</v>
      </c>
      <c r="D60" s="195" t="s">
        <v>27</v>
      </c>
      <c r="E60" s="197"/>
      <c r="F60" s="195" t="s">
        <v>28</v>
      </c>
      <c r="G60" s="36"/>
      <c r="H60" s="197"/>
      <c r="I60" s="145" t="s">
        <v>29</v>
      </c>
      <c r="J60" s="29"/>
      <c r="K60" s="155"/>
    </row>
    <row r="61" spans="1:11" ht="13.5" thickBot="1">
      <c r="A61" s="33" t="s">
        <v>18</v>
      </c>
      <c r="B61" s="198" t="s">
        <v>569</v>
      </c>
      <c r="C61" s="29"/>
      <c r="D61" s="29"/>
      <c r="E61" s="29"/>
      <c r="F61" s="29"/>
      <c r="G61" s="29"/>
      <c r="H61" s="29"/>
      <c r="I61" s="29"/>
      <c r="J61" s="29"/>
      <c r="K61" s="29"/>
    </row>
    <row r="62" spans="1:11">
      <c r="A62" s="145"/>
      <c r="B62" s="31" t="s">
        <v>689</v>
      </c>
      <c r="C62" s="29"/>
      <c r="D62" s="29"/>
      <c r="E62" s="29"/>
      <c r="F62" s="29"/>
      <c r="G62" s="29"/>
      <c r="H62" s="29"/>
      <c r="I62" s="29"/>
      <c r="J62" s="29"/>
      <c r="K62" s="29"/>
    </row>
    <row r="63" spans="1:11">
      <c r="A63" s="145">
        <v>1</v>
      </c>
      <c r="B63" s="31" t="s">
        <v>420</v>
      </c>
      <c r="C63" s="44" t="s">
        <v>425</v>
      </c>
      <c r="D63" s="199">
        <v>0</v>
      </c>
      <c r="E63" s="29"/>
      <c r="F63" s="29" t="s">
        <v>30</v>
      </c>
      <c r="G63" s="951">
        <v>0</v>
      </c>
      <c r="H63" s="29"/>
      <c r="I63" s="18">
        <f>+G63*D63</f>
        <v>0</v>
      </c>
      <c r="J63" s="29"/>
      <c r="K63" s="29"/>
    </row>
    <row r="64" spans="1:11">
      <c r="A64" s="145">
        <f>+A63+1</f>
        <v>2</v>
      </c>
      <c r="B64" s="31" t="s">
        <v>31</v>
      </c>
      <c r="C64" s="44" t="s">
        <v>423</v>
      </c>
      <c r="D64" s="214">
        <f>'4- Rate Base'!C24</f>
        <v>14259954.521713076</v>
      </c>
      <c r="E64" s="29"/>
      <c r="F64" s="29" t="s">
        <v>23</v>
      </c>
      <c r="G64" s="27">
        <f>I191</f>
        <v>1</v>
      </c>
      <c r="H64" s="44"/>
      <c r="I64" s="18">
        <f>+G64*D64</f>
        <v>14259954.521713076</v>
      </c>
      <c r="J64" s="29"/>
      <c r="K64" s="29"/>
    </row>
    <row r="65" spans="1:11">
      <c r="A65" s="145">
        <f t="shared" ref="A65:A104" si="0">+A64+1</f>
        <v>3</v>
      </c>
      <c r="B65" s="31" t="s">
        <v>421</v>
      </c>
      <c r="C65" s="44" t="s">
        <v>426</v>
      </c>
      <c r="D65" s="199">
        <v>0</v>
      </c>
      <c r="E65" s="29"/>
      <c r="F65" s="29" t="s">
        <v>30</v>
      </c>
      <c r="G65" s="161">
        <v>0</v>
      </c>
      <c r="H65" s="44"/>
      <c r="I65" s="18">
        <f>+G65*D65</f>
        <v>0</v>
      </c>
      <c r="J65" s="29"/>
      <c r="K65" s="29"/>
    </row>
    <row r="66" spans="1:11">
      <c r="A66" s="145">
        <f t="shared" si="0"/>
        <v>4</v>
      </c>
      <c r="B66" s="31" t="s">
        <v>125</v>
      </c>
      <c r="C66" s="44" t="s">
        <v>424</v>
      </c>
      <c r="D66" s="214">
        <f>'4- Rate Base'!D24</f>
        <v>0</v>
      </c>
      <c r="E66" s="29"/>
      <c r="F66" s="29" t="s">
        <v>32</v>
      </c>
      <c r="G66" s="27">
        <f>I199</f>
        <v>1</v>
      </c>
      <c r="H66" s="44"/>
      <c r="I66" s="18">
        <f>+G66*D66</f>
        <v>0</v>
      </c>
      <c r="J66" s="29"/>
      <c r="K66" s="29"/>
    </row>
    <row r="67" spans="1:11" ht="13.5" thickBot="1">
      <c r="A67" s="145">
        <f t="shared" si="0"/>
        <v>5</v>
      </c>
      <c r="B67" s="31" t="s">
        <v>422</v>
      </c>
      <c r="C67" s="29" t="s">
        <v>427</v>
      </c>
      <c r="D67" s="200">
        <v>0</v>
      </c>
      <c r="E67" s="29"/>
      <c r="F67" s="29" t="s">
        <v>183</v>
      </c>
      <c r="G67" s="27">
        <f>K203</f>
        <v>1</v>
      </c>
      <c r="H67" s="44"/>
      <c r="I67" s="201">
        <f>+G67*D67</f>
        <v>0</v>
      </c>
      <c r="J67" s="29"/>
      <c r="K67" s="29"/>
    </row>
    <row r="68" spans="1:11" ht="24" customHeight="1">
      <c r="A68" s="145">
        <f t="shared" si="0"/>
        <v>6</v>
      </c>
      <c r="B68" s="28" t="s">
        <v>330</v>
      </c>
      <c r="C68" s="29" t="s">
        <v>329</v>
      </c>
      <c r="D68" s="18">
        <f>SUM(D63:D67)</f>
        <v>14259954.521713076</v>
      </c>
      <c r="E68" s="29"/>
      <c r="F68" s="29" t="s">
        <v>33</v>
      </c>
      <c r="G68" s="202">
        <f>IF(I68&gt;0,I68/D68,0)</f>
        <v>1</v>
      </c>
      <c r="H68" s="44"/>
      <c r="I68" s="18">
        <f>SUM(I63:I67)</f>
        <v>14259954.521713076</v>
      </c>
      <c r="J68" s="29"/>
      <c r="K68" s="203"/>
    </row>
    <row r="69" spans="1:11">
      <c r="A69" s="145"/>
      <c r="B69" s="31"/>
      <c r="C69" s="29"/>
      <c r="D69" s="18"/>
      <c r="E69" s="29"/>
      <c r="F69" s="29"/>
      <c r="G69" s="203"/>
      <c r="H69" s="29"/>
      <c r="I69" s="18"/>
      <c r="J69" s="29"/>
      <c r="K69" s="203"/>
    </row>
    <row r="70" spans="1:11">
      <c r="A70" s="145">
        <f>+A68+1</f>
        <v>7</v>
      </c>
      <c r="B70" s="31" t="s">
        <v>690</v>
      </c>
      <c r="C70" s="29"/>
      <c r="D70" s="18"/>
      <c r="E70" s="29"/>
      <c r="F70" s="29"/>
      <c r="G70" s="29"/>
      <c r="H70" s="29"/>
      <c r="I70" s="18"/>
      <c r="J70" s="29"/>
      <c r="K70" s="29"/>
    </row>
    <row r="71" spans="1:11">
      <c r="A71" s="145">
        <f t="shared" si="0"/>
        <v>8</v>
      </c>
      <c r="B71" s="31" t="s">
        <v>420</v>
      </c>
      <c r="C71" s="29" t="s">
        <v>428</v>
      </c>
      <c r="D71" s="199">
        <v>0</v>
      </c>
      <c r="E71" s="29"/>
      <c r="F71" s="29" t="s">
        <v>30</v>
      </c>
      <c r="G71" s="18">
        <v>0</v>
      </c>
      <c r="H71" s="29"/>
      <c r="I71" s="18">
        <f>+G71*D71</f>
        <v>0</v>
      </c>
      <c r="J71" s="29"/>
      <c r="K71" s="29"/>
    </row>
    <row r="72" spans="1:11">
      <c r="A72" s="145">
        <f t="shared" si="0"/>
        <v>9</v>
      </c>
      <c r="B72" s="31" t="s">
        <v>31</v>
      </c>
      <c r="C72" s="29" t="s">
        <v>430</v>
      </c>
      <c r="D72" s="214">
        <f>'4- Rate Base'!I24</f>
        <v>2250869.8770324802</v>
      </c>
      <c r="E72" s="29"/>
      <c r="F72" s="29" t="s">
        <v>23</v>
      </c>
      <c r="G72" s="27">
        <f>+G64</f>
        <v>1</v>
      </c>
      <c r="H72" s="44"/>
      <c r="I72" s="18">
        <f>+G72*D72</f>
        <v>2250869.8770324802</v>
      </c>
      <c r="J72" s="29"/>
      <c r="K72" s="29"/>
    </row>
    <row r="73" spans="1:11">
      <c r="A73" s="145">
        <f t="shared" si="0"/>
        <v>10</v>
      </c>
      <c r="B73" s="31" t="s">
        <v>421</v>
      </c>
      <c r="C73" s="29" t="s">
        <v>429</v>
      </c>
      <c r="D73" s="199">
        <v>0</v>
      </c>
      <c r="E73" s="29"/>
      <c r="F73" s="29" t="s">
        <v>30</v>
      </c>
      <c r="G73" s="27">
        <f>+G65</f>
        <v>0</v>
      </c>
      <c r="H73" s="44"/>
      <c r="I73" s="214">
        <f>+G73*D73</f>
        <v>0</v>
      </c>
      <c r="J73" s="29"/>
      <c r="K73" s="29"/>
    </row>
    <row r="74" spans="1:11">
      <c r="A74" s="145">
        <f t="shared" si="0"/>
        <v>11</v>
      </c>
      <c r="B74" s="31" t="s">
        <v>125</v>
      </c>
      <c r="C74" s="29" t="s">
        <v>431</v>
      </c>
      <c r="D74" s="214">
        <f>'4- Rate Base'!J24</f>
        <v>0</v>
      </c>
      <c r="E74" s="29"/>
      <c r="F74" s="29" t="s">
        <v>32</v>
      </c>
      <c r="G74" s="27">
        <f>+G66</f>
        <v>1</v>
      </c>
      <c r="H74" s="44"/>
      <c r="I74" s="18">
        <f>+G74*D74</f>
        <v>0</v>
      </c>
      <c r="J74" s="29"/>
      <c r="K74" s="29"/>
    </row>
    <row r="75" spans="1:11" ht="13.5" thickBot="1">
      <c r="A75" s="145">
        <f t="shared" si="0"/>
        <v>12</v>
      </c>
      <c r="B75" s="31" t="s">
        <v>422</v>
      </c>
      <c r="C75" s="29" t="s">
        <v>427</v>
      </c>
      <c r="D75" s="200">
        <v>0</v>
      </c>
      <c r="E75" s="29"/>
      <c r="F75" s="29" t="s">
        <v>183</v>
      </c>
      <c r="G75" s="27">
        <f>+G67</f>
        <v>1</v>
      </c>
      <c r="H75" s="44"/>
      <c r="I75" s="201">
        <f>+G75*D75</f>
        <v>0</v>
      </c>
      <c r="J75" s="29"/>
      <c r="K75" s="29"/>
    </row>
    <row r="76" spans="1:11">
      <c r="A76" s="145">
        <f t="shared" si="0"/>
        <v>13</v>
      </c>
      <c r="B76" s="31" t="s">
        <v>332</v>
      </c>
      <c r="C76" s="29" t="s">
        <v>331</v>
      </c>
      <c r="D76" s="18">
        <f>SUM(D71:D75)</f>
        <v>2250869.8770324802</v>
      </c>
      <c r="E76" s="29"/>
      <c r="F76" s="29"/>
      <c r="G76" s="27"/>
      <c r="H76" s="44"/>
      <c r="I76" s="18">
        <f>SUM(I71:I75)</f>
        <v>2250869.8770324802</v>
      </c>
      <c r="J76" s="29"/>
      <c r="K76" s="29"/>
    </row>
    <row r="77" spans="1:11">
      <c r="A77" s="145"/>
      <c r="B77" s="36"/>
      <c r="C77" s="29" t="s">
        <v>10</v>
      </c>
      <c r="D77" s="18"/>
      <c r="E77" s="29"/>
      <c r="F77" s="29"/>
      <c r="G77" s="202"/>
      <c r="H77" s="29"/>
      <c r="I77" s="18"/>
      <c r="J77" s="29"/>
      <c r="K77" s="203"/>
    </row>
    <row r="78" spans="1:11">
      <c r="A78" s="145">
        <f>+A76+1</f>
        <v>14</v>
      </c>
      <c r="B78" s="31" t="s">
        <v>34</v>
      </c>
      <c r="C78" s="29"/>
      <c r="D78" s="18"/>
      <c r="E78" s="29"/>
      <c r="F78" s="29"/>
      <c r="G78" s="27"/>
      <c r="H78" s="29"/>
      <c r="I78" s="18"/>
      <c r="J78" s="29"/>
      <c r="K78" s="29"/>
    </row>
    <row r="79" spans="1:11">
      <c r="A79" s="145">
        <f t="shared" si="0"/>
        <v>15</v>
      </c>
      <c r="B79" s="31" t="s">
        <v>420</v>
      </c>
      <c r="C79" s="29" t="str">
        <f>"(line "&amp;A63&amp;" - line "&amp;A71&amp;")"</f>
        <v>(line 1 - line 8)</v>
      </c>
      <c r="D79" s="18">
        <f>D63-D71</f>
        <v>0</v>
      </c>
      <c r="E79" s="44"/>
      <c r="F79" s="44"/>
      <c r="G79" s="202"/>
      <c r="H79" s="44"/>
      <c r="I79" s="18">
        <f>I63-I71</f>
        <v>0</v>
      </c>
      <c r="J79" s="29"/>
      <c r="K79" s="203"/>
    </row>
    <row r="80" spans="1:11">
      <c r="A80" s="145">
        <f t="shared" si="0"/>
        <v>16</v>
      </c>
      <c r="B80" s="31" t="s">
        <v>31</v>
      </c>
      <c r="C80" s="29" t="s">
        <v>334</v>
      </c>
      <c r="D80" s="18">
        <f>D64-D72</f>
        <v>12009084.644680597</v>
      </c>
      <c r="E80" s="44"/>
      <c r="F80" s="44"/>
      <c r="G80" s="27"/>
      <c r="H80" s="44"/>
      <c r="I80" s="18">
        <f>I64-I72</f>
        <v>12009084.644680597</v>
      </c>
      <c r="J80" s="29"/>
      <c r="K80" s="203"/>
    </row>
    <row r="81" spans="1:11">
      <c r="A81" s="145">
        <f t="shared" si="0"/>
        <v>17</v>
      </c>
      <c r="B81" s="31" t="s">
        <v>421</v>
      </c>
      <c r="C81" s="29" t="str">
        <f>"(line "&amp;A65&amp;" - line "&amp;A73&amp;")"</f>
        <v>(line 3 - line 10)</v>
      </c>
      <c r="D81" s="18">
        <f>D65-D73</f>
        <v>0</v>
      </c>
      <c r="E81" s="44"/>
      <c r="F81" s="44"/>
      <c r="G81" s="202"/>
      <c r="H81" s="44"/>
      <c r="I81" s="214">
        <f>I65-I73</f>
        <v>0</v>
      </c>
      <c r="J81" s="29"/>
      <c r="K81" s="203"/>
    </row>
    <row r="82" spans="1:11">
      <c r="A82" s="145">
        <f t="shared" si="0"/>
        <v>18</v>
      </c>
      <c r="B82" s="31" t="s">
        <v>125</v>
      </c>
      <c r="C82" s="29" t="s">
        <v>335</v>
      </c>
      <c r="D82" s="18">
        <f>D66-D74</f>
        <v>0</v>
      </c>
      <c r="E82" s="44"/>
      <c r="F82" s="44"/>
      <c r="G82" s="202"/>
      <c r="H82" s="44"/>
      <c r="I82" s="18">
        <f>I66-I74</f>
        <v>0</v>
      </c>
      <c r="J82" s="29"/>
      <c r="K82" s="203"/>
    </row>
    <row r="83" spans="1:11" ht="13.5" thickBot="1">
      <c r="A83" s="145">
        <f t="shared" si="0"/>
        <v>19</v>
      </c>
      <c r="B83" s="31" t="s">
        <v>422</v>
      </c>
      <c r="C83" s="29" t="str">
        <f>"(line "&amp;A67&amp;" - line "&amp;A75&amp;")"</f>
        <v>(line 5 - line 12)</v>
      </c>
      <c r="D83" s="201">
        <f>D67-D75</f>
        <v>0</v>
      </c>
      <c r="E83" s="44"/>
      <c r="F83" s="44"/>
      <c r="G83" s="202"/>
      <c r="H83" s="44"/>
      <c r="I83" s="201">
        <f>I67-I75</f>
        <v>0</v>
      </c>
      <c r="J83" s="29"/>
      <c r="K83" s="203"/>
    </row>
    <row r="84" spans="1:11">
      <c r="A84" s="145">
        <f t="shared" si="0"/>
        <v>20</v>
      </c>
      <c r="B84" s="31" t="s">
        <v>338</v>
      </c>
      <c r="C84" s="29" t="s">
        <v>333</v>
      </c>
      <c r="D84" s="18">
        <f>SUM(D79:D83)</f>
        <v>12009084.644680597</v>
      </c>
      <c r="E84" s="44"/>
      <c r="F84" s="44" t="s">
        <v>35</v>
      </c>
      <c r="G84" s="202">
        <f>IF(I84&gt;0,I84/D84,0)</f>
        <v>1</v>
      </c>
      <c r="H84" s="44"/>
      <c r="I84" s="18">
        <f>SUM(I79:I83)</f>
        <v>12009084.644680597</v>
      </c>
      <c r="J84" s="29"/>
      <c r="K84" s="29"/>
    </row>
    <row r="85" spans="1:11">
      <c r="A85" s="145"/>
      <c r="B85" s="36"/>
      <c r="C85" s="29"/>
      <c r="D85" s="18"/>
      <c r="E85" s="29"/>
      <c r="F85" s="36"/>
      <c r="G85" s="34"/>
      <c r="H85" s="37"/>
      <c r="I85" s="214"/>
      <c r="J85" s="29"/>
      <c r="K85" s="203"/>
    </row>
    <row r="86" spans="1:11">
      <c r="A86" s="145">
        <f>+A84+1</f>
        <v>21</v>
      </c>
      <c r="B86" s="28" t="s">
        <v>691</v>
      </c>
      <c r="C86" s="29"/>
      <c r="D86" s="18"/>
      <c r="E86" s="29"/>
      <c r="F86" s="29"/>
      <c r="G86" s="37"/>
      <c r="H86" s="37"/>
      <c r="I86" s="214"/>
      <c r="J86" s="29"/>
      <c r="K86" s="29"/>
    </row>
    <row r="87" spans="1:11">
      <c r="A87" s="145">
        <f t="shared" si="0"/>
        <v>22</v>
      </c>
      <c r="B87" s="31" t="s">
        <v>126</v>
      </c>
      <c r="C87" s="29" t="s">
        <v>701</v>
      </c>
      <c r="D87" s="214">
        <f>+'4- Rate Base'!E44</f>
        <v>0</v>
      </c>
      <c r="E87" s="37"/>
      <c r="F87" s="37" t="s">
        <v>30</v>
      </c>
      <c r="G87" s="229">
        <v>0</v>
      </c>
      <c r="H87" s="215"/>
      <c r="I87" s="214">
        <f>+G87*D87</f>
        <v>0</v>
      </c>
      <c r="J87" s="29"/>
      <c r="K87" s="203"/>
    </row>
    <row r="88" spans="1:11">
      <c r="A88" s="145">
        <f t="shared" si="0"/>
        <v>23</v>
      </c>
      <c r="B88" s="31" t="s">
        <v>127</v>
      </c>
      <c r="C88" s="29" t="s">
        <v>702</v>
      </c>
      <c r="D88" s="756">
        <f>+'4- Rate Base'!F44</f>
        <v>-164236.97358187695</v>
      </c>
      <c r="E88" s="29"/>
      <c r="F88" s="37" t="s">
        <v>97</v>
      </c>
      <c r="G88" s="550">
        <v>1</v>
      </c>
      <c r="H88" s="215"/>
      <c r="I88" s="214">
        <f>D88*G88</f>
        <v>-164236.97358187695</v>
      </c>
      <c r="J88" s="29"/>
      <c r="K88" s="203"/>
    </row>
    <row r="89" spans="1:11">
      <c r="A89" s="145">
        <f t="shared" si="0"/>
        <v>24</v>
      </c>
      <c r="B89" s="31" t="s">
        <v>128</v>
      </c>
      <c r="C89" s="29" t="s">
        <v>703</v>
      </c>
      <c r="D89" s="756">
        <f>+'4- Rate Base'!G44</f>
        <v>0</v>
      </c>
      <c r="E89" s="29"/>
      <c r="F89" s="37" t="s">
        <v>97</v>
      </c>
      <c r="G89" s="550">
        <v>1</v>
      </c>
      <c r="H89" s="44"/>
      <c r="I89" s="18">
        <f>D89*G89</f>
        <v>0</v>
      </c>
      <c r="J89" s="29"/>
      <c r="K89" s="203"/>
    </row>
    <row r="90" spans="1:11">
      <c r="A90" s="145">
        <f t="shared" si="0"/>
        <v>25</v>
      </c>
      <c r="B90" s="31" t="s">
        <v>150</v>
      </c>
      <c r="C90" s="29" t="s">
        <v>704</v>
      </c>
      <c r="D90" s="756">
        <f>+'4- Rate Base'!H44</f>
        <v>0</v>
      </c>
      <c r="E90" s="29"/>
      <c r="F90" s="37" t="s">
        <v>97</v>
      </c>
      <c r="G90" s="550">
        <v>1</v>
      </c>
      <c r="H90" s="44"/>
      <c r="I90" s="18">
        <f>D90*G90</f>
        <v>0</v>
      </c>
      <c r="J90" s="29"/>
      <c r="K90" s="203"/>
    </row>
    <row r="91" spans="1:11">
      <c r="A91" s="145">
        <f t="shared" si="0"/>
        <v>26</v>
      </c>
      <c r="B91" s="36" t="s">
        <v>129</v>
      </c>
      <c r="C91" s="36" t="s">
        <v>705</v>
      </c>
      <c r="D91" s="756">
        <f>+'4- Rate Base'!I44</f>
        <v>0</v>
      </c>
      <c r="E91" s="29"/>
      <c r="F91" s="29" t="s">
        <v>36</v>
      </c>
      <c r="G91" s="206">
        <f>G84</f>
        <v>1</v>
      </c>
      <c r="H91" s="44"/>
      <c r="I91" s="42">
        <f>D91*G91</f>
        <v>0</v>
      </c>
      <c r="J91" s="29"/>
      <c r="K91" s="203"/>
    </row>
    <row r="92" spans="1:11" s="325" customFormat="1">
      <c r="A92" s="549" t="s">
        <v>585</v>
      </c>
      <c r="B92" s="34" t="s">
        <v>688</v>
      </c>
      <c r="C92" s="34" t="s">
        <v>586</v>
      </c>
      <c r="D92" s="756">
        <f>+'4- Rate Base'!I59</f>
        <v>0</v>
      </c>
      <c r="E92" s="37"/>
      <c r="F92" s="37" t="s">
        <v>97</v>
      </c>
      <c r="G92" s="550">
        <f>G93</f>
        <v>1</v>
      </c>
      <c r="H92" s="215"/>
      <c r="I92" s="53">
        <f>+G92*D92</f>
        <v>0</v>
      </c>
      <c r="J92" s="37"/>
      <c r="K92" s="551"/>
    </row>
    <row r="93" spans="1:11">
      <c r="A93" s="145">
        <f>+A91+1</f>
        <v>27</v>
      </c>
      <c r="B93" s="174" t="s">
        <v>107</v>
      </c>
      <c r="C93" s="211" t="s">
        <v>302</v>
      </c>
      <c r="D93" s="756">
        <f>'4- Rate Base'!E24</f>
        <v>0</v>
      </c>
      <c r="E93" s="207"/>
      <c r="F93" s="208" t="str">
        <f>+F94</f>
        <v>DA</v>
      </c>
      <c r="G93" s="209">
        <v>1</v>
      </c>
      <c r="H93" s="207"/>
      <c r="I93" s="42">
        <f>+G93*D93</f>
        <v>0</v>
      </c>
      <c r="K93" s="203"/>
    </row>
    <row r="94" spans="1:11">
      <c r="A94" s="145">
        <f t="shared" si="0"/>
        <v>28</v>
      </c>
      <c r="B94" s="210" t="s">
        <v>165</v>
      </c>
      <c r="C94" s="211" t="s">
        <v>467</v>
      </c>
      <c r="D94" s="756">
        <f>+'4- Rate Base'!C44</f>
        <v>0</v>
      </c>
      <c r="E94" s="208"/>
      <c r="F94" s="208" t="str">
        <f>+F95</f>
        <v>DA</v>
      </c>
      <c r="G94" s="209">
        <v>1</v>
      </c>
      <c r="H94" s="208"/>
      <c r="I94" s="42">
        <f>+G94*D94</f>
        <v>0</v>
      </c>
      <c r="K94" s="203"/>
    </row>
    <row r="95" spans="1:11" ht="13.5" thickBot="1">
      <c r="A95" s="145">
        <f t="shared" si="0"/>
        <v>29</v>
      </c>
      <c r="B95" s="210" t="s">
        <v>166</v>
      </c>
      <c r="C95" s="211" t="s">
        <v>432</v>
      </c>
      <c r="D95" s="226">
        <f>+'4- Rate Base'!D44</f>
        <v>0</v>
      </c>
      <c r="E95" s="207"/>
      <c r="F95" s="207" t="s">
        <v>97</v>
      </c>
      <c r="G95" s="212">
        <v>1</v>
      </c>
      <c r="H95" s="207"/>
      <c r="I95" s="201">
        <f>+G95*D95</f>
        <v>0</v>
      </c>
      <c r="K95" s="203"/>
    </row>
    <row r="96" spans="1:11">
      <c r="A96" s="145">
        <f t="shared" si="0"/>
        <v>30</v>
      </c>
      <c r="B96" s="31" t="s">
        <v>337</v>
      </c>
      <c r="C96" s="29" t="s">
        <v>336</v>
      </c>
      <c r="D96" s="18">
        <f>SUM(D87:D95)</f>
        <v>-164236.97358187695</v>
      </c>
      <c r="E96" s="29"/>
      <c r="F96" s="29"/>
      <c r="G96" s="44"/>
      <c r="H96" s="44"/>
      <c r="I96" s="18">
        <f>SUM(I87:I95)</f>
        <v>-164236.97358187695</v>
      </c>
      <c r="J96" s="29"/>
      <c r="K96" s="29"/>
    </row>
    <row r="97" spans="1:11">
      <c r="A97" s="145"/>
      <c r="B97" s="36"/>
      <c r="C97" s="29"/>
      <c r="D97" s="18"/>
      <c r="E97" s="29"/>
      <c r="F97" s="29"/>
      <c r="G97" s="203"/>
      <c r="H97" s="29"/>
      <c r="I97" s="18"/>
      <c r="J97" s="29"/>
      <c r="K97" s="203"/>
    </row>
    <row r="98" spans="1:11">
      <c r="A98" s="145">
        <f>+A96+1</f>
        <v>31</v>
      </c>
      <c r="B98" s="28" t="s">
        <v>706</v>
      </c>
      <c r="C98" s="213" t="s">
        <v>433</v>
      </c>
      <c r="D98" s="214">
        <f>+'4- Rate Base'!F24</f>
        <v>0</v>
      </c>
      <c r="E98" s="29"/>
      <c r="F98" s="29" t="s">
        <v>23</v>
      </c>
      <c r="G98" s="27">
        <f>+G72</f>
        <v>1</v>
      </c>
      <c r="H98" s="44"/>
      <c r="I98" s="18">
        <f>+G98*D98</f>
        <v>0</v>
      </c>
      <c r="J98" s="29"/>
      <c r="K98" s="29"/>
    </row>
    <row r="99" spans="1:11">
      <c r="A99" s="145"/>
      <c r="B99" s="31"/>
      <c r="C99" s="29"/>
      <c r="D99" s="18"/>
      <c r="E99" s="29"/>
      <c r="F99" s="29"/>
      <c r="G99" s="27"/>
      <c r="H99" s="44"/>
      <c r="I99" s="18"/>
      <c r="J99" s="29"/>
      <c r="K99" s="29"/>
    </row>
    <row r="100" spans="1:11">
      <c r="A100" s="145">
        <f>+A98+1</f>
        <v>32</v>
      </c>
      <c r="B100" s="31" t="s">
        <v>342</v>
      </c>
      <c r="C100" s="29" t="s">
        <v>180</v>
      </c>
      <c r="D100" s="18"/>
      <c r="E100" s="29"/>
      <c r="F100" s="29"/>
      <c r="G100" s="27"/>
      <c r="H100" s="44"/>
      <c r="I100" s="18"/>
      <c r="J100" s="29"/>
      <c r="K100" s="29"/>
    </row>
    <row r="101" spans="1:11">
      <c r="A101" s="145">
        <f t="shared" si="0"/>
        <v>33</v>
      </c>
      <c r="B101" s="31" t="s">
        <v>185</v>
      </c>
      <c r="C101" s="36" t="s">
        <v>974</v>
      </c>
      <c r="D101" s="214">
        <f>(D134-D131)/8</f>
        <v>101460.61848416791</v>
      </c>
      <c r="E101" s="37"/>
      <c r="F101" s="37"/>
      <c r="G101" s="161"/>
      <c r="H101" s="215"/>
      <c r="I101" s="214">
        <f>(I134-I131)/8</f>
        <v>101460.61848416791</v>
      </c>
      <c r="J101" s="151"/>
      <c r="K101" s="203"/>
    </row>
    <row r="102" spans="1:11">
      <c r="A102" s="145">
        <f t="shared" si="0"/>
        <v>34</v>
      </c>
      <c r="B102" s="31" t="s">
        <v>254</v>
      </c>
      <c r="C102" s="213" t="s">
        <v>470</v>
      </c>
      <c r="D102" s="214">
        <f>+'4- Rate Base'!G24</f>
        <v>64695.488548302135</v>
      </c>
      <c r="E102" s="29"/>
      <c r="F102" s="29" t="s">
        <v>23</v>
      </c>
      <c r="G102" s="27">
        <f>+G119</f>
        <v>1</v>
      </c>
      <c r="H102" s="44"/>
      <c r="I102" s="18">
        <f>+G102*D102</f>
        <v>64695.488548302135</v>
      </c>
      <c r="J102" s="29" t="s">
        <v>10</v>
      </c>
      <c r="K102" s="203"/>
    </row>
    <row r="103" spans="1:11" ht="13.5" thickBot="1">
      <c r="A103" s="145">
        <f t="shared" si="0"/>
        <v>35</v>
      </c>
      <c r="B103" s="31" t="s">
        <v>130</v>
      </c>
      <c r="C103" s="44" t="s">
        <v>434</v>
      </c>
      <c r="D103" s="226">
        <f>+'4- Rate Base'!H24</f>
        <v>6382.2804822689441</v>
      </c>
      <c r="E103" s="29"/>
      <c r="F103" s="29" t="s">
        <v>37</v>
      </c>
      <c r="G103" s="27">
        <f>+G68</f>
        <v>1</v>
      </c>
      <c r="H103" s="44"/>
      <c r="I103" s="201">
        <f>+G103*D103</f>
        <v>6382.2804822689441</v>
      </c>
      <c r="J103" s="29"/>
      <c r="K103" s="203"/>
    </row>
    <row r="104" spans="1:11">
      <c r="A104" s="145">
        <f t="shared" si="0"/>
        <v>36</v>
      </c>
      <c r="B104" s="31" t="s">
        <v>341</v>
      </c>
      <c r="C104" s="151" t="s">
        <v>677</v>
      </c>
      <c r="D104" s="18">
        <f>SUM(D101:D103)</f>
        <v>172538.38751473901</v>
      </c>
      <c r="E104" s="151"/>
      <c r="F104" s="151"/>
      <c r="G104" s="216"/>
      <c r="H104" s="216"/>
      <c r="I104" s="18">
        <f>I101+I102+I103</f>
        <v>172538.38751473901</v>
      </c>
      <c r="J104" s="151"/>
      <c r="K104" s="151"/>
    </row>
    <row r="105" spans="1:11" ht="13.5" thickBot="1">
      <c r="A105" s="145"/>
      <c r="B105" s="36"/>
      <c r="C105" s="29"/>
      <c r="D105" s="201"/>
      <c r="E105" s="29"/>
      <c r="F105" s="29"/>
      <c r="G105" s="29"/>
      <c r="H105" s="29"/>
      <c r="I105" s="201"/>
      <c r="J105" s="29"/>
      <c r="K105" s="29"/>
    </row>
    <row r="106" spans="1:11" ht="13.5" thickBot="1">
      <c r="A106" s="145">
        <f>+A104+1</f>
        <v>37</v>
      </c>
      <c r="B106" s="31" t="s">
        <v>344</v>
      </c>
      <c r="C106" s="29" t="s">
        <v>343</v>
      </c>
      <c r="D106" s="217">
        <f>+D104+D98+D96+D84</f>
        <v>12017386.058613459</v>
      </c>
      <c r="E106" s="44"/>
      <c r="F106" s="44"/>
      <c r="G106" s="218"/>
      <c r="H106" s="44"/>
      <c r="I106" s="217">
        <f>+I104+I98+I96+I84</f>
        <v>12017386.058613459</v>
      </c>
      <c r="J106" s="29"/>
      <c r="K106" s="203"/>
    </row>
    <row r="107" spans="1:11" ht="13.5" thickTop="1">
      <c r="A107" s="145"/>
      <c r="B107" s="31"/>
      <c r="C107" s="29"/>
      <c r="D107" s="219"/>
      <c r="E107" s="44"/>
      <c r="F107" s="44"/>
      <c r="G107" s="218"/>
      <c r="H107" s="44"/>
      <c r="I107" s="219"/>
      <c r="J107" s="29"/>
      <c r="K107" s="203"/>
    </row>
    <row r="108" spans="1:11">
      <c r="A108" s="145"/>
      <c r="B108" s="31"/>
      <c r="C108" s="29"/>
      <c r="D108" s="219"/>
      <c r="E108" s="44"/>
      <c r="F108" s="44"/>
      <c r="G108" s="218"/>
      <c r="H108" s="44"/>
      <c r="I108" s="219"/>
      <c r="J108" s="29"/>
      <c r="K108" s="203"/>
    </row>
    <row r="109" spans="1:11">
      <c r="A109" s="145"/>
      <c r="B109" s="31"/>
      <c r="C109" s="29"/>
      <c r="D109" s="29"/>
      <c r="E109" s="29"/>
      <c r="F109" s="29"/>
      <c r="G109" s="29"/>
      <c r="H109" s="29"/>
      <c r="I109" s="29"/>
      <c r="J109" s="29"/>
      <c r="K109" s="220" t="s">
        <v>186</v>
      </c>
    </row>
    <row r="110" spans="1:11">
      <c r="A110" s="145"/>
      <c r="B110" s="31"/>
      <c r="C110" s="29"/>
      <c r="D110" s="29"/>
      <c r="E110" s="29"/>
      <c r="F110" s="29"/>
      <c r="G110" s="29"/>
      <c r="H110" s="29"/>
      <c r="I110" s="29"/>
      <c r="J110" s="29"/>
      <c r="K110" s="220"/>
    </row>
    <row r="111" spans="1:11">
      <c r="A111" s="145"/>
      <c r="B111" s="31" t="s">
        <v>9</v>
      </c>
      <c r="C111" s="29"/>
      <c r="D111" s="32" t="s">
        <v>91</v>
      </c>
      <c r="E111" s="29"/>
      <c r="F111" s="29"/>
      <c r="G111" s="29"/>
      <c r="H111" s="29"/>
      <c r="I111" s="143"/>
      <c r="J111" s="29"/>
      <c r="K111" s="220" t="str">
        <f>K3</f>
        <v>For  the 12 months ended 12/31/2022</v>
      </c>
    </row>
    <row r="112" spans="1:11">
      <c r="A112" s="145"/>
      <c r="B112" s="31"/>
      <c r="C112" s="29"/>
      <c r="D112" s="32" t="s">
        <v>160</v>
      </c>
      <c r="E112" s="29"/>
      <c r="F112" s="29"/>
      <c r="G112" s="29"/>
      <c r="H112" s="29"/>
      <c r="I112" s="29"/>
      <c r="J112" s="29"/>
      <c r="K112" s="29"/>
    </row>
    <row r="113" spans="1:11">
      <c r="A113" s="145"/>
      <c r="B113" s="36"/>
      <c r="C113" s="29"/>
      <c r="D113" s="32" t="str">
        <f>+D56</f>
        <v>Gridliance High Plains LLC</v>
      </c>
      <c r="E113" s="29"/>
      <c r="F113" s="29"/>
      <c r="G113" s="29"/>
      <c r="H113" s="29"/>
      <c r="I113" s="29"/>
      <c r="J113" s="29"/>
      <c r="K113" s="29"/>
    </row>
    <row r="114" spans="1:11">
      <c r="A114" s="1127"/>
      <c r="B114" s="1127"/>
      <c r="C114" s="1127"/>
      <c r="D114" s="1127"/>
      <c r="E114" s="1127"/>
      <c r="F114" s="1127"/>
      <c r="G114" s="1127"/>
      <c r="H114" s="1127"/>
      <c r="I114" s="1127"/>
      <c r="J114" s="1127"/>
      <c r="K114" s="1127"/>
    </row>
    <row r="115" spans="1:11">
      <c r="A115" s="145"/>
      <c r="B115" s="155" t="s">
        <v>11</v>
      </c>
      <c r="C115" s="155" t="s">
        <v>12</v>
      </c>
      <c r="D115" s="155" t="s">
        <v>13</v>
      </c>
      <c r="E115" s="29" t="s">
        <v>10</v>
      </c>
      <c r="F115" s="29"/>
      <c r="G115" s="154" t="s">
        <v>14</v>
      </c>
      <c r="H115" s="29"/>
      <c r="I115" s="154" t="s">
        <v>15</v>
      </c>
      <c r="J115" s="29"/>
      <c r="K115" s="29"/>
    </row>
    <row r="116" spans="1:11">
      <c r="A116" s="145" t="s">
        <v>16</v>
      </c>
      <c r="B116" s="31"/>
      <c r="C116" s="194"/>
      <c r="D116" s="29"/>
      <c r="E116" s="29"/>
      <c r="F116" s="29"/>
      <c r="G116" s="145"/>
      <c r="H116" s="29"/>
      <c r="I116" s="195" t="s">
        <v>25</v>
      </c>
      <c r="J116" s="29"/>
      <c r="K116" s="195"/>
    </row>
    <row r="117" spans="1:11" ht="13.5" thickBot="1">
      <c r="A117" s="33" t="s">
        <v>18</v>
      </c>
      <c r="B117" s="31"/>
      <c r="C117" s="196" t="s">
        <v>301</v>
      </c>
      <c r="D117" s="195" t="s">
        <v>27</v>
      </c>
      <c r="E117" s="197"/>
      <c r="F117" s="195" t="s">
        <v>28</v>
      </c>
      <c r="G117" s="36"/>
      <c r="H117" s="197"/>
      <c r="I117" s="145" t="s">
        <v>29</v>
      </c>
      <c r="J117" s="29"/>
      <c r="K117" s="195"/>
    </row>
    <row r="118" spans="1:11">
      <c r="A118" s="145"/>
      <c r="B118" s="31" t="s">
        <v>7</v>
      </c>
      <c r="C118" s="29"/>
      <c r="D118" s="29"/>
      <c r="E118" s="29"/>
      <c r="F118" s="29"/>
      <c r="G118" s="29"/>
      <c r="H118" s="29"/>
      <c r="I118" s="29"/>
      <c r="J118" s="29"/>
      <c r="K118" s="29"/>
    </row>
    <row r="119" spans="1:11">
      <c r="A119" s="145">
        <v>1</v>
      </c>
      <c r="B119" s="31" t="s">
        <v>38</v>
      </c>
      <c r="C119" s="29" t="s">
        <v>437</v>
      </c>
      <c r="D119" s="214">
        <f>'5-P3 Support'!C24</f>
        <v>183081.81178954337</v>
      </c>
      <c r="E119" s="29"/>
      <c r="F119" s="29" t="s">
        <v>23</v>
      </c>
      <c r="G119" s="27">
        <f>+I191</f>
        <v>1</v>
      </c>
      <c r="H119" s="44"/>
      <c r="I119" s="18">
        <f t="shared" ref="I119:I129" si="1">+G119*D119</f>
        <v>183081.81178954337</v>
      </c>
      <c r="J119" s="151"/>
      <c r="K119" s="29"/>
    </row>
    <row r="120" spans="1:11">
      <c r="A120" s="168">
        <f>+A119+1</f>
        <v>2</v>
      </c>
      <c r="B120" s="221" t="s">
        <v>156</v>
      </c>
      <c r="C120" s="29" t="s">
        <v>438</v>
      </c>
      <c r="D120" s="214">
        <f>'5-P3 Support'!D24</f>
        <v>38899.07</v>
      </c>
      <c r="E120" s="211"/>
      <c r="F120" s="211" t="str">
        <f>+F119</f>
        <v>TP</v>
      </c>
      <c r="G120" s="161">
        <f>+G119</f>
        <v>1</v>
      </c>
      <c r="H120" s="211"/>
      <c r="I120" s="214">
        <f>+G120*D120</f>
        <v>38899.07</v>
      </c>
      <c r="K120" s="29"/>
    </row>
    <row r="121" spans="1:11">
      <c r="A121" s="168">
        <f t="shared" ref="A121:A167" si="2">+A120+1</f>
        <v>3</v>
      </c>
      <c r="B121" s="40" t="s">
        <v>39</v>
      </c>
      <c r="C121" s="29" t="s">
        <v>439</v>
      </c>
      <c r="D121" s="214">
        <f>'5-P3 Support'!E24</f>
        <v>0</v>
      </c>
      <c r="E121" s="29"/>
      <c r="F121" s="29" t="str">
        <f>+F120</f>
        <v>TP</v>
      </c>
      <c r="G121" s="27">
        <f>+G120</f>
        <v>1</v>
      </c>
      <c r="H121" s="44"/>
      <c r="I121" s="18">
        <f t="shared" si="1"/>
        <v>0</v>
      </c>
      <c r="J121" s="151"/>
      <c r="K121" s="29"/>
    </row>
    <row r="122" spans="1:11">
      <c r="A122" s="168">
        <f t="shared" si="2"/>
        <v>4</v>
      </c>
      <c r="B122" s="31" t="s">
        <v>40</v>
      </c>
      <c r="C122" s="29" t="s">
        <v>440</v>
      </c>
      <c r="D122" s="214">
        <f>'5-P3 Support'!F24</f>
        <v>667502.20608379995</v>
      </c>
      <c r="E122" s="29"/>
      <c r="F122" s="29" t="s">
        <v>32</v>
      </c>
      <c r="G122" s="27">
        <f>+G74</f>
        <v>1</v>
      </c>
      <c r="H122" s="44"/>
      <c r="I122" s="18">
        <f t="shared" si="1"/>
        <v>667502.20608379995</v>
      </c>
      <c r="J122" s="29"/>
      <c r="K122" s="29" t="s">
        <v>10</v>
      </c>
    </row>
    <row r="123" spans="1:11">
      <c r="A123" s="168">
        <f t="shared" si="2"/>
        <v>5</v>
      </c>
      <c r="B123" s="31" t="s">
        <v>187</v>
      </c>
      <c r="C123" s="29" t="s">
        <v>398</v>
      </c>
      <c r="D123" s="214">
        <f>'5-P3 Support'!G24</f>
        <v>0</v>
      </c>
      <c r="E123" s="29"/>
      <c r="F123" s="29" t="s">
        <v>32</v>
      </c>
      <c r="G123" s="27">
        <f>+G122</f>
        <v>1</v>
      </c>
      <c r="H123" s="44"/>
      <c r="I123" s="18">
        <f t="shared" si="1"/>
        <v>0</v>
      </c>
      <c r="J123" s="29"/>
      <c r="K123" s="29"/>
    </row>
    <row r="124" spans="1:11">
      <c r="A124" s="168">
        <f t="shared" si="2"/>
        <v>6</v>
      </c>
      <c r="B124" s="40" t="s">
        <v>323</v>
      </c>
      <c r="C124" s="37" t="s">
        <v>435</v>
      </c>
      <c r="D124" s="214">
        <f>'5-P3 Support'!H24</f>
        <v>0</v>
      </c>
      <c r="E124" s="29"/>
      <c r="F124" s="29" t="s">
        <v>32</v>
      </c>
      <c r="G124" s="27">
        <f>+G123</f>
        <v>1</v>
      </c>
      <c r="H124" s="44"/>
      <c r="I124" s="18">
        <f t="shared" si="1"/>
        <v>0</v>
      </c>
      <c r="J124" s="29"/>
      <c r="K124" s="29"/>
    </row>
    <row r="125" spans="1:11" s="14" customFormat="1">
      <c r="A125" s="168" t="s">
        <v>309</v>
      </c>
      <c r="B125" s="40" t="s">
        <v>310</v>
      </c>
      <c r="C125" s="37" t="s">
        <v>588</v>
      </c>
      <c r="D125" s="229">
        <f>+'7 - PBOP'!I16</f>
        <v>0</v>
      </c>
      <c r="E125" s="126"/>
      <c r="F125" s="29" t="s">
        <v>32</v>
      </c>
      <c r="G125" s="27">
        <f>+G124</f>
        <v>1</v>
      </c>
      <c r="H125" s="44"/>
      <c r="I125" s="18">
        <f>+G125*D125</f>
        <v>0</v>
      </c>
      <c r="J125" s="126"/>
      <c r="K125" s="126"/>
    </row>
    <row r="126" spans="1:11">
      <c r="A126" s="168">
        <f>+A124+1</f>
        <v>7</v>
      </c>
      <c r="B126" s="40" t="s">
        <v>322</v>
      </c>
      <c r="C126" s="37" t="s">
        <v>565</v>
      </c>
      <c r="D126" s="214">
        <f>'5-P3 Support'!I24</f>
        <v>0</v>
      </c>
      <c r="E126" s="29"/>
      <c r="F126" s="222" t="s">
        <v>23</v>
      </c>
      <c r="G126" s="161">
        <f>+G119</f>
        <v>1</v>
      </c>
      <c r="H126" s="44"/>
      <c r="I126" s="18">
        <f t="shared" si="1"/>
        <v>0</v>
      </c>
      <c r="J126" s="29"/>
      <c r="K126" s="29"/>
    </row>
    <row r="127" spans="1:11" s="14" customFormat="1">
      <c r="A127" s="168" t="s">
        <v>311</v>
      </c>
      <c r="B127" s="40" t="s">
        <v>312</v>
      </c>
      <c r="C127" s="37" t="s">
        <v>589</v>
      </c>
      <c r="D127" s="229">
        <f>+'7 - PBOP'!I13</f>
        <v>0</v>
      </c>
      <c r="E127" s="126"/>
      <c r="F127" s="29" t="s">
        <v>32</v>
      </c>
      <c r="G127" s="27">
        <f>+G125</f>
        <v>1</v>
      </c>
      <c r="H127" s="44"/>
      <c r="I127" s="18">
        <f>+G127*D127</f>
        <v>0</v>
      </c>
      <c r="J127" s="126"/>
      <c r="K127" s="126"/>
    </row>
    <row r="128" spans="1:11">
      <c r="A128" s="168">
        <f>+A126+1</f>
        <v>8</v>
      </c>
      <c r="B128" s="31" t="s">
        <v>422</v>
      </c>
      <c r="C128" s="29" t="s">
        <v>182</v>
      </c>
      <c r="D128" s="802">
        <v>0</v>
      </c>
      <c r="E128" s="29"/>
      <c r="F128" s="29" t="s">
        <v>183</v>
      </c>
      <c r="G128" s="27">
        <f>+G75</f>
        <v>1</v>
      </c>
      <c r="H128" s="44"/>
      <c r="I128" s="18">
        <f t="shared" si="1"/>
        <v>0</v>
      </c>
      <c r="J128" s="29"/>
      <c r="K128" s="29"/>
    </row>
    <row r="129" spans="1:11">
      <c r="A129" s="168">
        <f t="shared" si="2"/>
        <v>9</v>
      </c>
      <c r="B129" s="31" t="s">
        <v>41</v>
      </c>
      <c r="C129" s="29" t="s">
        <v>566</v>
      </c>
      <c r="D129" s="756">
        <f>'5-P3 Support'!J24</f>
        <v>0</v>
      </c>
      <c r="E129" s="29"/>
      <c r="F129" s="29" t="str">
        <f>+F131</f>
        <v>DA</v>
      </c>
      <c r="G129" s="223">
        <v>1</v>
      </c>
      <c r="H129" s="44"/>
      <c r="I129" s="42">
        <f t="shared" si="1"/>
        <v>0</v>
      </c>
      <c r="J129" s="29"/>
      <c r="K129" s="29"/>
    </row>
    <row r="130" spans="1:11">
      <c r="A130" s="168">
        <f t="shared" si="2"/>
        <v>10</v>
      </c>
      <c r="B130" s="221" t="s">
        <v>157</v>
      </c>
      <c r="C130" s="211"/>
      <c r="D130" s="53"/>
      <c r="E130" s="211"/>
      <c r="F130" s="211"/>
      <c r="G130" s="224"/>
      <c r="H130" s="211"/>
      <c r="I130" s="53"/>
      <c r="K130" s="29"/>
    </row>
    <row r="131" spans="1:11">
      <c r="A131" s="168">
        <f t="shared" si="2"/>
        <v>11</v>
      </c>
      <c r="B131" s="221" t="s">
        <v>159</v>
      </c>
      <c r="C131" s="211" t="s">
        <v>567</v>
      </c>
      <c r="D131" s="756">
        <f>'5-P3 Support'!K24</f>
        <v>0</v>
      </c>
      <c r="E131" s="208"/>
      <c r="F131" s="208" t="s">
        <v>97</v>
      </c>
      <c r="G131" s="225">
        <v>1</v>
      </c>
      <c r="H131" s="208"/>
      <c r="I131" s="53">
        <f>+G131*D131</f>
        <v>0</v>
      </c>
      <c r="K131" s="29"/>
    </row>
    <row r="132" spans="1:11">
      <c r="A132" s="168">
        <f t="shared" si="2"/>
        <v>12</v>
      </c>
      <c r="B132" s="221" t="s">
        <v>590</v>
      </c>
      <c r="C132" s="29" t="s">
        <v>568</v>
      </c>
      <c r="D132" s="756">
        <f>'5-P3 Support'!L24</f>
        <v>0</v>
      </c>
      <c r="E132" s="208"/>
      <c r="F132" s="208" t="s">
        <v>23</v>
      </c>
      <c r="G132" s="225">
        <f>+G119</f>
        <v>1</v>
      </c>
      <c r="H132" s="208"/>
      <c r="I132" s="53">
        <f>+G132*D132</f>
        <v>0</v>
      </c>
      <c r="K132" s="29"/>
    </row>
    <row r="133" spans="1:11" ht="13.5" thickBot="1">
      <c r="A133" s="168">
        <f t="shared" si="2"/>
        <v>13</v>
      </c>
      <c r="B133" s="221" t="s">
        <v>158</v>
      </c>
      <c r="C133" s="211" t="s">
        <v>707</v>
      </c>
      <c r="D133" s="226">
        <f>SUM(D131:D132)</f>
        <v>0</v>
      </c>
      <c r="E133" s="208"/>
      <c r="F133" s="208"/>
      <c r="G133" s="225"/>
      <c r="H133" s="208"/>
      <c r="I133" s="226">
        <f>SUM(I131:I132)</f>
        <v>0</v>
      </c>
      <c r="K133" s="29"/>
    </row>
    <row r="134" spans="1:11">
      <c r="A134" s="168">
        <f t="shared" si="2"/>
        <v>14</v>
      </c>
      <c r="B134" s="227" t="s">
        <v>345</v>
      </c>
      <c r="C134" s="127" t="s">
        <v>436</v>
      </c>
      <c r="D134" s="18">
        <f>+D119-D121-D120+D122-D123-D124-D125+D126+D127+D128+D129+D133</f>
        <v>811684.94787334325</v>
      </c>
      <c r="E134" s="18"/>
      <c r="F134" s="18"/>
      <c r="G134" s="18"/>
      <c r="H134" s="18"/>
      <c r="I134" s="18">
        <f>+I119-I121-I120+I122-I123-I124-I125+I126+I127+I128+I129+I133</f>
        <v>811684.94787334325</v>
      </c>
      <c r="J134" s="29"/>
      <c r="K134" s="29"/>
    </row>
    <row r="135" spans="1:11">
      <c r="A135" s="168"/>
      <c r="B135" s="36"/>
      <c r="C135" s="29"/>
      <c r="D135" s="18"/>
      <c r="E135" s="18"/>
      <c r="F135" s="18"/>
      <c r="G135" s="18"/>
      <c r="H135" s="18"/>
      <c r="I135" s="18"/>
      <c r="J135" s="29"/>
      <c r="K135" s="29"/>
    </row>
    <row r="136" spans="1:11">
      <c r="A136" s="168">
        <f>+A134+1</f>
        <v>15</v>
      </c>
      <c r="B136" s="31" t="s">
        <v>570</v>
      </c>
      <c r="C136" s="29"/>
      <c r="D136" s="18"/>
      <c r="E136" s="18"/>
      <c r="F136" s="18"/>
      <c r="G136" s="18"/>
      <c r="H136" s="18"/>
      <c r="I136" s="18"/>
      <c r="J136" s="29"/>
      <c r="K136" s="29"/>
    </row>
    <row r="137" spans="1:11">
      <c r="A137" s="168">
        <f t="shared" si="2"/>
        <v>16</v>
      </c>
      <c r="B137" s="31" t="s">
        <v>38</v>
      </c>
      <c r="C137" s="213" t="s">
        <v>708</v>
      </c>
      <c r="D137" s="214">
        <f>'5-P3 Support'!M24</f>
        <v>320983.93124867446</v>
      </c>
      <c r="E137" s="18"/>
      <c r="F137" s="18" t="s">
        <v>23</v>
      </c>
      <c r="G137" s="18">
        <f>+G98</f>
        <v>1</v>
      </c>
      <c r="H137" s="18"/>
      <c r="I137" s="18">
        <f>+G137*D137</f>
        <v>320983.93124867446</v>
      </c>
      <c r="J137" s="29"/>
      <c r="K137" s="203"/>
    </row>
    <row r="138" spans="1:11">
      <c r="A138" s="168">
        <f t="shared" si="2"/>
        <v>17</v>
      </c>
      <c r="B138" s="228" t="s">
        <v>125</v>
      </c>
      <c r="C138" s="213" t="s">
        <v>710</v>
      </c>
      <c r="D138" s="214">
        <f>'5-P3 Support'!C45</f>
        <v>0</v>
      </c>
      <c r="E138" s="18"/>
      <c r="F138" s="18" t="s">
        <v>32</v>
      </c>
      <c r="G138" s="18">
        <f>+G122</f>
        <v>1</v>
      </c>
      <c r="H138" s="18"/>
      <c r="I138" s="18">
        <f>+G138*D138</f>
        <v>0</v>
      </c>
      <c r="J138" s="29"/>
      <c r="K138" s="203"/>
    </row>
    <row r="139" spans="1:11">
      <c r="A139" s="168">
        <f t="shared" si="2"/>
        <v>18</v>
      </c>
      <c r="B139" s="31" t="s">
        <v>422</v>
      </c>
      <c r="C139" s="213" t="s">
        <v>709</v>
      </c>
      <c r="D139" s="205">
        <v>0</v>
      </c>
      <c r="E139" s="42"/>
      <c r="F139" s="42" t="s">
        <v>183</v>
      </c>
      <c r="G139" s="42">
        <f>+G128</f>
        <v>1</v>
      </c>
      <c r="H139" s="42"/>
      <c r="I139" s="42">
        <f>+G139*D139</f>
        <v>0</v>
      </c>
      <c r="J139" s="29"/>
      <c r="K139" s="203"/>
    </row>
    <row r="140" spans="1:11" ht="13.5" thickBot="1">
      <c r="A140" s="168">
        <f t="shared" si="2"/>
        <v>19</v>
      </c>
      <c r="B140" s="221" t="s">
        <v>131</v>
      </c>
      <c r="C140" s="37" t="s">
        <v>441</v>
      </c>
      <c r="D140" s="226">
        <f>'5-P3 Support'!D45</f>
        <v>0</v>
      </c>
      <c r="E140" s="18"/>
      <c r="F140" s="18" t="s">
        <v>97</v>
      </c>
      <c r="G140" s="223">
        <v>1</v>
      </c>
      <c r="H140" s="18"/>
      <c r="I140" s="201">
        <f>+G140*D140</f>
        <v>0</v>
      </c>
      <c r="J140" s="29"/>
      <c r="K140" s="203"/>
    </row>
    <row r="141" spans="1:11">
      <c r="A141" s="168">
        <f t="shared" si="2"/>
        <v>20</v>
      </c>
      <c r="B141" s="31" t="s">
        <v>325</v>
      </c>
      <c r="C141" s="29" t="s">
        <v>324</v>
      </c>
      <c r="D141" s="18">
        <f>SUM(D137:D140)</f>
        <v>320983.93124867446</v>
      </c>
      <c r="E141" s="18"/>
      <c r="F141" s="18"/>
      <c r="G141" s="18"/>
      <c r="H141" s="18"/>
      <c r="I141" s="18">
        <f>SUM(I137:I140)</f>
        <v>320983.93124867446</v>
      </c>
      <c r="J141" s="29"/>
      <c r="K141" s="29"/>
    </row>
    <row r="142" spans="1:11">
      <c r="A142" s="168"/>
      <c r="B142" s="31"/>
      <c r="C142" s="29"/>
      <c r="D142" s="18"/>
      <c r="E142" s="18"/>
      <c r="F142" s="18"/>
      <c r="G142" s="18"/>
      <c r="H142" s="18"/>
      <c r="I142" s="18"/>
      <c r="J142" s="29"/>
      <c r="K142" s="29"/>
    </row>
    <row r="143" spans="1:11">
      <c r="A143" s="168">
        <f>+A141+1</f>
        <v>21</v>
      </c>
      <c r="B143" s="31" t="s">
        <v>326</v>
      </c>
      <c r="C143" s="34" t="s">
        <v>249</v>
      </c>
      <c r="D143" s="18"/>
      <c r="E143" s="18"/>
      <c r="F143" s="18"/>
      <c r="G143" s="18"/>
      <c r="H143" s="18"/>
      <c r="I143" s="18"/>
      <c r="J143" s="29"/>
      <c r="K143" s="29"/>
    </row>
    <row r="144" spans="1:11">
      <c r="A144" s="168">
        <f t="shared" si="2"/>
        <v>22</v>
      </c>
      <c r="B144" s="31" t="s">
        <v>42</v>
      </c>
      <c r="C144" s="36"/>
      <c r="D144" s="18"/>
      <c r="E144" s="18"/>
      <c r="F144" s="18"/>
      <c r="G144" s="18"/>
      <c r="H144" s="18"/>
      <c r="I144" s="18"/>
      <c r="J144" s="29"/>
      <c r="K144" s="203"/>
    </row>
    <row r="145" spans="1:11">
      <c r="A145" s="168">
        <f t="shared" si="2"/>
        <v>23</v>
      </c>
      <c r="B145" s="31" t="s">
        <v>43</v>
      </c>
      <c r="C145" s="29" t="s">
        <v>442</v>
      </c>
      <c r="D145" s="214">
        <f>'5-P3 Support'!E45</f>
        <v>0</v>
      </c>
      <c r="E145" s="18"/>
      <c r="F145" s="18" t="s">
        <v>32</v>
      </c>
      <c r="G145" s="18">
        <f>+G138</f>
        <v>1</v>
      </c>
      <c r="H145" s="18"/>
      <c r="I145" s="18">
        <f>+G145*D145</f>
        <v>0</v>
      </c>
      <c r="J145" s="29"/>
      <c r="K145" s="203"/>
    </row>
    <row r="146" spans="1:11">
      <c r="A146" s="168">
        <f t="shared" si="2"/>
        <v>24</v>
      </c>
      <c r="B146" s="31" t="s">
        <v>44</v>
      </c>
      <c r="C146" s="29" t="s">
        <v>443</v>
      </c>
      <c r="D146" s="214">
        <f>'5-P3 Support'!F45</f>
        <v>0</v>
      </c>
      <c r="E146" s="18"/>
      <c r="F146" s="18" t="s">
        <v>32</v>
      </c>
      <c r="G146" s="18">
        <f>+G145</f>
        <v>1</v>
      </c>
      <c r="H146" s="18"/>
      <c r="I146" s="18">
        <f>+G146*D146</f>
        <v>0</v>
      </c>
      <c r="J146" s="29"/>
      <c r="K146" s="203"/>
    </row>
    <row r="147" spans="1:11">
      <c r="A147" s="168">
        <f t="shared" si="2"/>
        <v>25</v>
      </c>
      <c r="B147" s="31" t="s">
        <v>45</v>
      </c>
      <c r="C147" s="29" t="s">
        <v>10</v>
      </c>
      <c r="D147" s="18"/>
      <c r="E147" s="18"/>
      <c r="F147" s="18"/>
      <c r="G147" s="18"/>
      <c r="H147" s="18"/>
      <c r="I147" s="18"/>
      <c r="J147" s="29"/>
      <c r="K147" s="203"/>
    </row>
    <row r="148" spans="1:11">
      <c r="A148" s="168">
        <f t="shared" si="2"/>
        <v>26</v>
      </c>
      <c r="B148" s="31" t="s">
        <v>46</v>
      </c>
      <c r="C148" s="29" t="s">
        <v>444</v>
      </c>
      <c r="D148" s="214">
        <f>'5-P3 Support'!G45</f>
        <v>151948.47890323171</v>
      </c>
      <c r="E148" s="18"/>
      <c r="F148" s="18" t="s">
        <v>37</v>
      </c>
      <c r="G148" s="18">
        <f>+G68</f>
        <v>1</v>
      </c>
      <c r="H148" s="18"/>
      <c r="I148" s="18">
        <f>+G148*D148</f>
        <v>151948.47890323171</v>
      </c>
      <c r="J148" s="29"/>
      <c r="K148" s="203"/>
    </row>
    <row r="149" spans="1:11">
      <c r="A149" s="168">
        <f t="shared" si="2"/>
        <v>27</v>
      </c>
      <c r="B149" s="31" t="s">
        <v>47</v>
      </c>
      <c r="C149" s="29" t="s">
        <v>445</v>
      </c>
      <c r="D149" s="214">
        <f>'5-P3 Support'!H45</f>
        <v>0</v>
      </c>
      <c r="E149" s="18"/>
      <c r="F149" s="214" t="s">
        <v>30</v>
      </c>
      <c r="G149" s="229">
        <v>0</v>
      </c>
      <c r="H149" s="214"/>
      <c r="I149" s="214">
        <f>+G149*D149</f>
        <v>0</v>
      </c>
      <c r="J149" s="29"/>
      <c r="K149" s="203"/>
    </row>
    <row r="150" spans="1:11">
      <c r="A150" s="168">
        <f t="shared" si="2"/>
        <v>28</v>
      </c>
      <c r="B150" s="31" t="s">
        <v>48</v>
      </c>
      <c r="C150" s="29" t="s">
        <v>446</v>
      </c>
      <c r="D150" s="214">
        <f>'5-P3 Support'!I45</f>
        <v>0</v>
      </c>
      <c r="E150" s="18"/>
      <c r="F150" s="18" t="s">
        <v>37</v>
      </c>
      <c r="G150" s="18">
        <f>+G148</f>
        <v>1</v>
      </c>
      <c r="H150" s="18"/>
      <c r="I150" s="18">
        <f>+G150*D150</f>
        <v>0</v>
      </c>
      <c r="J150" s="29"/>
      <c r="K150" s="203"/>
    </row>
    <row r="151" spans="1:11" ht="13.5" thickBot="1">
      <c r="A151" s="168">
        <f t="shared" si="2"/>
        <v>29</v>
      </c>
      <c r="B151" s="31" t="s">
        <v>49</v>
      </c>
      <c r="C151" s="29" t="s">
        <v>869</v>
      </c>
      <c r="D151" s="226">
        <f>'5-P3 Support'!J45</f>
        <v>0</v>
      </c>
      <c r="E151" s="18"/>
      <c r="F151" s="18" t="s">
        <v>37</v>
      </c>
      <c r="G151" s="18">
        <f>+G148</f>
        <v>1</v>
      </c>
      <c r="H151" s="18"/>
      <c r="I151" s="201">
        <f>+G151*D151</f>
        <v>0</v>
      </c>
      <c r="J151" s="29"/>
      <c r="K151" s="203"/>
    </row>
    <row r="152" spans="1:11">
      <c r="A152" s="168">
        <f t="shared" si="2"/>
        <v>30</v>
      </c>
      <c r="B152" s="31" t="s">
        <v>328</v>
      </c>
      <c r="C152" s="29" t="s">
        <v>327</v>
      </c>
      <c r="D152" s="18">
        <f>SUM(D145:D151)</f>
        <v>151948.47890323171</v>
      </c>
      <c r="E152" s="18"/>
      <c r="F152" s="18"/>
      <c r="G152" s="18"/>
      <c r="H152" s="18"/>
      <c r="I152" s="18">
        <f>SUM(I145:I151)</f>
        <v>151948.47890323171</v>
      </c>
      <c r="J152" s="29"/>
      <c r="K152" s="29"/>
    </row>
    <row r="153" spans="1:11">
      <c r="A153" s="168"/>
      <c r="B153" s="31"/>
      <c r="C153" s="29"/>
      <c r="D153" s="29"/>
      <c r="E153" s="29"/>
      <c r="F153" s="29"/>
      <c r="G153" s="164"/>
      <c r="H153" s="29"/>
      <c r="I153" s="29"/>
      <c r="J153" s="29"/>
      <c r="K153" s="29"/>
    </row>
    <row r="154" spans="1:11">
      <c r="A154" s="168">
        <f>+A152+1</f>
        <v>31</v>
      </c>
      <c r="B154" s="31" t="s">
        <v>50</v>
      </c>
      <c r="C154" s="37" t="str">
        <f>"(Note "&amp;A$258&amp;")"</f>
        <v>(Note G)</v>
      </c>
      <c r="D154" s="29"/>
      <c r="E154" s="29"/>
      <c r="F154" s="36"/>
      <c r="G154" s="38"/>
      <c r="H154" s="29"/>
      <c r="I154" s="36"/>
      <c r="J154" s="29"/>
      <c r="K154" s="36"/>
    </row>
    <row r="155" spans="1:11">
      <c r="A155" s="168">
        <f t="shared" si="2"/>
        <v>32</v>
      </c>
      <c r="B155" s="39" t="s">
        <v>934</v>
      </c>
      <c r="C155" s="29" t="s">
        <v>1120</v>
      </c>
      <c r="D155" s="244">
        <f>IF(D259&gt;0,1-(((1-D260)*(1-D259))/(1-D260*D259*D261)),0)</f>
        <v>0.25679881000000004</v>
      </c>
      <c r="E155" s="29"/>
      <c r="F155" s="36"/>
      <c r="G155" s="38"/>
      <c r="H155" s="29"/>
      <c r="I155" s="36"/>
      <c r="J155" s="29"/>
      <c r="K155" s="36"/>
    </row>
    <row r="156" spans="1:11">
      <c r="A156" s="168">
        <f t="shared" si="2"/>
        <v>33</v>
      </c>
      <c r="B156" s="36" t="s">
        <v>51</v>
      </c>
      <c r="C156" s="29" t="s">
        <v>1121</v>
      </c>
      <c r="D156" s="244">
        <f>IF(I210&gt;0,(D155/(1-D155))*(1-I210/I213),0)</f>
        <v>0.27597450398114304</v>
      </c>
      <c r="E156" s="29"/>
      <c r="F156" s="36"/>
      <c r="G156" s="38"/>
      <c r="H156" s="29"/>
      <c r="I156" s="36"/>
      <c r="J156" s="29"/>
      <c r="K156" s="36"/>
    </row>
    <row r="157" spans="1:11">
      <c r="A157" s="168">
        <f t="shared" si="2"/>
        <v>34</v>
      </c>
      <c r="B157" s="40" t="s">
        <v>368</v>
      </c>
      <c r="C157" s="37" t="s">
        <v>369</v>
      </c>
      <c r="D157" s="29"/>
      <c r="E157" s="29"/>
      <c r="F157" s="36"/>
      <c r="G157" s="38"/>
      <c r="H157" s="29"/>
      <c r="I157" s="36"/>
      <c r="J157" s="29"/>
      <c r="K157" s="36"/>
    </row>
    <row r="158" spans="1:11">
      <c r="A158" s="168">
        <f t="shared" si="2"/>
        <v>35</v>
      </c>
      <c r="B158" s="40"/>
      <c r="D158" s="29"/>
      <c r="E158" s="29"/>
      <c r="F158" s="36"/>
      <c r="G158" s="38"/>
      <c r="H158" s="29"/>
      <c r="I158" s="36"/>
      <c r="J158" s="29"/>
      <c r="K158" s="36"/>
    </row>
    <row r="159" spans="1:11">
      <c r="A159" s="168">
        <f>+A158+1</f>
        <v>36</v>
      </c>
      <c r="B159" s="41" t="str">
        <f>"      1 / (1 - T)  =  (from line "&amp;A155&amp;")"</f>
        <v xml:space="preserve">      1 / (1 - T)  =  (from line 32)</v>
      </c>
      <c r="C159" s="37"/>
      <c r="D159" s="244">
        <f>IF(D155=0,0,1/(1-D155))</f>
        <v>1.3455306765587931</v>
      </c>
      <c r="E159" s="29"/>
      <c r="F159" s="36"/>
      <c r="G159" s="38"/>
      <c r="H159" s="29"/>
      <c r="I159" s="18"/>
      <c r="J159" s="29"/>
      <c r="K159" s="36"/>
    </row>
    <row r="160" spans="1:11">
      <c r="A160" s="168">
        <f t="shared" si="2"/>
        <v>37</v>
      </c>
      <c r="B160" s="40" t="s">
        <v>363</v>
      </c>
      <c r="C160" s="37" t="s">
        <v>447</v>
      </c>
      <c r="D160" s="214">
        <f>-'5-P3 Support'!K45</f>
        <v>0</v>
      </c>
      <c r="E160" s="29"/>
      <c r="F160" s="36"/>
      <c r="G160" s="38"/>
      <c r="H160" s="29"/>
      <c r="I160" s="18"/>
      <c r="J160" s="29"/>
      <c r="K160" s="36"/>
    </row>
    <row r="161" spans="1:11">
      <c r="A161" s="168">
        <f t="shared" si="2"/>
        <v>38</v>
      </c>
      <c r="B161" s="40" t="s">
        <v>982</v>
      </c>
      <c r="C161" s="37" t="s">
        <v>983</v>
      </c>
      <c r="D161" s="214">
        <f>-'5-P3 Support'!L45</f>
        <v>0</v>
      </c>
      <c r="E161" s="29"/>
      <c r="F161" s="36"/>
      <c r="G161" s="42"/>
      <c r="H161" s="29"/>
      <c r="I161" s="18"/>
      <c r="J161" s="29"/>
      <c r="K161" s="36"/>
    </row>
    <row r="162" spans="1:11">
      <c r="A162" s="168">
        <f t="shared" si="2"/>
        <v>39</v>
      </c>
      <c r="B162" s="40" t="s">
        <v>469</v>
      </c>
      <c r="C162" s="37" t="s">
        <v>478</v>
      </c>
      <c r="D162" s="214">
        <f>+'5-P3 Support'!M45</f>
        <v>-46836.33760486808</v>
      </c>
      <c r="E162" s="29"/>
      <c r="F162" s="36"/>
      <c r="G162" s="38"/>
      <c r="H162" s="29"/>
      <c r="I162" s="18"/>
      <c r="J162" s="29"/>
      <c r="K162" s="36"/>
    </row>
    <row r="163" spans="1:11">
      <c r="A163" s="168">
        <f t="shared" si="2"/>
        <v>40</v>
      </c>
      <c r="B163" s="41" t="s">
        <v>364</v>
      </c>
      <c r="C163" s="43" t="s">
        <v>1123</v>
      </c>
      <c r="D163" s="444">
        <f>D156*D170</f>
        <v>256616.80808159657</v>
      </c>
      <c r="E163" s="44"/>
      <c r="F163" s="44" t="s">
        <v>30</v>
      </c>
      <c r="G163" s="45"/>
      <c r="H163" s="44"/>
      <c r="I163" s="444">
        <f>D163</f>
        <v>256616.80808159657</v>
      </c>
      <c r="J163" s="29"/>
      <c r="K163" s="163" t="s">
        <v>10</v>
      </c>
    </row>
    <row r="164" spans="1:11">
      <c r="A164" s="168">
        <f t="shared" si="2"/>
        <v>41</v>
      </c>
      <c r="B164" s="34" t="s">
        <v>365</v>
      </c>
      <c r="C164" s="43" t="s">
        <v>361</v>
      </c>
      <c r="D164" s="444">
        <f>+D$159*D160</f>
        <v>0</v>
      </c>
      <c r="E164" s="44"/>
      <c r="F164" s="46" t="s">
        <v>36</v>
      </c>
      <c r="G164" s="27">
        <f>G84</f>
        <v>1</v>
      </c>
      <c r="H164" s="44"/>
      <c r="I164" s="444">
        <f>+G164*D164</f>
        <v>0</v>
      </c>
      <c r="J164" s="29"/>
      <c r="K164" s="163"/>
    </row>
    <row r="165" spans="1:11">
      <c r="A165" s="168">
        <f t="shared" si="2"/>
        <v>42</v>
      </c>
      <c r="B165" s="34" t="s">
        <v>984</v>
      </c>
      <c r="C165" s="43" t="s">
        <v>359</v>
      </c>
      <c r="D165" s="444">
        <f>+D$159*D161</f>
        <v>0</v>
      </c>
      <c r="E165" s="44"/>
      <c r="F165" s="46" t="s">
        <v>36</v>
      </c>
      <c r="G165" s="27">
        <f>G164</f>
        <v>1</v>
      </c>
      <c r="H165" s="44"/>
      <c r="I165" s="444">
        <f>+G165*D165</f>
        <v>0</v>
      </c>
      <c r="J165" s="29"/>
      <c r="K165" s="163"/>
    </row>
    <row r="166" spans="1:11" ht="13.5" thickBot="1">
      <c r="A166" s="168">
        <f t="shared" si="2"/>
        <v>43</v>
      </c>
      <c r="B166" s="34" t="s">
        <v>188</v>
      </c>
      <c r="C166" s="43" t="s">
        <v>360</v>
      </c>
      <c r="D166" s="445">
        <f>+D$159*D162</f>
        <v>-63019.729025014189</v>
      </c>
      <c r="E166" s="44"/>
      <c r="F166" s="46" t="s">
        <v>36</v>
      </c>
      <c r="G166" s="27">
        <f>G165</f>
        <v>1</v>
      </c>
      <c r="H166" s="44"/>
      <c r="I166" s="445">
        <f>+G166*D166</f>
        <v>-63019.729025014189</v>
      </c>
      <c r="J166" s="29"/>
      <c r="K166" s="163"/>
    </row>
    <row r="167" spans="1:11">
      <c r="A167" s="168">
        <f t="shared" si="2"/>
        <v>44</v>
      </c>
      <c r="B167" s="48" t="s">
        <v>366</v>
      </c>
      <c r="C167" s="34" t="s">
        <v>362</v>
      </c>
      <c r="D167" s="229">
        <f>SUM(D163:D166)</f>
        <v>193597.07905658238</v>
      </c>
      <c r="E167" s="44"/>
      <c r="F167" s="44" t="s">
        <v>10</v>
      </c>
      <c r="G167" s="45" t="s">
        <v>10</v>
      </c>
      <c r="H167" s="44"/>
      <c r="I167" s="229">
        <f>SUM(I163:I166)</f>
        <v>193597.07905658238</v>
      </c>
      <c r="J167" s="29"/>
      <c r="K167" s="29"/>
    </row>
    <row r="168" spans="1:11">
      <c r="A168" s="168"/>
      <c r="B168" s="36"/>
      <c r="C168" s="230"/>
      <c r="D168" s="18"/>
      <c r="E168" s="29"/>
      <c r="F168" s="29"/>
      <c r="G168" s="164"/>
      <c r="H168" s="29"/>
      <c r="I168" s="18"/>
      <c r="J168" s="29"/>
      <c r="K168" s="29"/>
    </row>
    <row r="169" spans="1:11">
      <c r="A169" s="168">
        <f>+A167+1</f>
        <v>45</v>
      </c>
      <c r="B169" s="31" t="s">
        <v>53</v>
      </c>
      <c r="J169" s="29"/>
      <c r="K169" s="36"/>
    </row>
    <row r="170" spans="1:11">
      <c r="A170" s="168">
        <f>A169+1</f>
        <v>46</v>
      </c>
      <c r="B170" s="232" t="s">
        <v>487</v>
      </c>
      <c r="C170" s="39" t="s">
        <v>367</v>
      </c>
      <c r="D170" s="18">
        <f>+$I213*D106</f>
        <v>929856.94105688413</v>
      </c>
      <c r="E170" s="44"/>
      <c r="F170" s="44" t="s">
        <v>30</v>
      </c>
      <c r="G170" s="231"/>
      <c r="H170" s="44"/>
      <c r="I170" s="18">
        <f>+$I213*I106</f>
        <v>929856.94105688413</v>
      </c>
      <c r="K170" s="203"/>
    </row>
    <row r="171" spans="1:11">
      <c r="A171" s="168"/>
      <c r="B171" s="31"/>
      <c r="C171" s="36"/>
      <c r="D171" s="42"/>
      <c r="E171" s="44"/>
      <c r="F171" s="44"/>
      <c r="G171" s="231"/>
      <c r="H171" s="44"/>
      <c r="I171" s="42"/>
      <c r="J171" s="29"/>
      <c r="K171" s="203"/>
    </row>
    <row r="172" spans="1:11" ht="13.5" thickBot="1">
      <c r="A172" s="168">
        <f>A170+1</f>
        <v>47</v>
      </c>
      <c r="B172" s="31" t="s">
        <v>371</v>
      </c>
      <c r="C172" s="29" t="s">
        <v>370</v>
      </c>
      <c r="D172" s="233">
        <f>+D170+D167+D152+D141+D134</f>
        <v>2408071.3781387159</v>
      </c>
      <c r="E172" s="44"/>
      <c r="F172" s="44"/>
      <c r="G172" s="219"/>
      <c r="H172" s="44"/>
      <c r="I172" s="233">
        <f>+I170+I167+I152+I141+I134</f>
        <v>2408071.3781387159</v>
      </c>
      <c r="J172" s="151"/>
      <c r="K172" s="151"/>
    </row>
    <row r="173" spans="1:11" ht="13.5" thickTop="1">
      <c r="A173" s="168"/>
      <c r="B173" s="31"/>
      <c r="C173" s="29"/>
      <c r="D173" s="219"/>
      <c r="E173" s="44"/>
      <c r="F173" s="44"/>
      <c r="G173" s="219"/>
      <c r="H173" s="44"/>
      <c r="I173" s="42"/>
      <c r="J173" s="151"/>
      <c r="K173" s="151"/>
    </row>
    <row r="174" spans="1:11">
      <c r="A174" s="168"/>
      <c r="B174" s="234"/>
      <c r="C174" s="44"/>
      <c r="D174" s="235"/>
      <c r="E174" s="235"/>
      <c r="F174" s="235"/>
      <c r="G174" s="235"/>
      <c r="H174" s="235"/>
      <c r="I174" s="235"/>
      <c r="J174" s="151"/>
      <c r="K174" s="151"/>
    </row>
    <row r="175" spans="1:11">
      <c r="A175" s="145"/>
      <c r="B175" s="36"/>
      <c r="C175" s="36"/>
      <c r="D175" s="36"/>
      <c r="E175" s="36"/>
      <c r="F175" s="36"/>
      <c r="G175" s="36"/>
      <c r="H175" s="36"/>
      <c r="I175" s="36"/>
      <c r="J175" s="29"/>
      <c r="K175" s="220" t="s">
        <v>189</v>
      </c>
    </row>
    <row r="176" spans="1:11">
      <c r="A176" s="145"/>
      <c r="B176" s="36"/>
      <c r="C176" s="36"/>
      <c r="D176" s="36"/>
      <c r="E176" s="36"/>
      <c r="F176" s="36"/>
      <c r="G176" s="36"/>
      <c r="H176" s="36"/>
      <c r="I176" s="36"/>
      <c r="J176" s="29"/>
      <c r="K176" s="29"/>
    </row>
    <row r="177" spans="1:11">
      <c r="A177" s="145"/>
      <c r="B177" s="31" t="s">
        <v>9</v>
      </c>
      <c r="C177" s="36"/>
      <c r="D177" s="292" t="s">
        <v>91</v>
      </c>
      <c r="E177" s="36"/>
      <c r="F177" s="36"/>
      <c r="G177" s="36"/>
      <c r="H177" s="36"/>
      <c r="I177" s="143"/>
      <c r="J177" s="29"/>
      <c r="K177" s="236" t="str">
        <f>K3</f>
        <v>For  the 12 months ended 12/31/2022</v>
      </c>
    </row>
    <row r="178" spans="1:11">
      <c r="A178" s="145"/>
      <c r="B178" s="31"/>
      <c r="C178" s="36"/>
      <c r="D178" s="292" t="s">
        <v>160</v>
      </c>
      <c r="E178" s="36"/>
      <c r="F178" s="36"/>
      <c r="G178" s="36"/>
      <c r="H178" s="36"/>
      <c r="I178" s="36"/>
      <c r="J178" s="29"/>
      <c r="K178" s="29"/>
    </row>
    <row r="179" spans="1:11">
      <c r="A179" s="145"/>
      <c r="B179" s="36"/>
      <c r="C179" s="36"/>
      <c r="D179" s="292" t="str">
        <f>+D113</f>
        <v>Gridliance High Plains LLC</v>
      </c>
      <c r="E179" s="36"/>
      <c r="F179" s="36"/>
      <c r="G179" s="36"/>
      <c r="H179" s="36"/>
      <c r="I179" s="36"/>
      <c r="J179" s="29"/>
      <c r="K179" s="29"/>
    </row>
    <row r="180" spans="1:11">
      <c r="A180" s="1127"/>
      <c r="B180" s="1127"/>
      <c r="C180" s="1127"/>
      <c r="D180" s="1127"/>
      <c r="E180" s="1127"/>
      <c r="F180" s="1127"/>
      <c r="G180" s="1127"/>
      <c r="H180" s="1127"/>
      <c r="I180" s="1127"/>
      <c r="J180" s="1127"/>
      <c r="K180" s="1127"/>
    </row>
    <row r="181" spans="1:11" s="14" customFormat="1">
      <c r="A181" s="237"/>
      <c r="B181" s="155" t="s">
        <v>11</v>
      </c>
      <c r="C181" s="155" t="s">
        <v>12</v>
      </c>
      <c r="D181" s="155" t="s">
        <v>13</v>
      </c>
      <c r="E181" s="29" t="s">
        <v>10</v>
      </c>
      <c r="F181" s="29"/>
      <c r="G181" s="154" t="s">
        <v>14</v>
      </c>
      <c r="H181" s="29"/>
      <c r="I181" s="154" t="s">
        <v>15</v>
      </c>
      <c r="J181" s="126"/>
      <c r="K181" s="126"/>
    </row>
    <row r="182" spans="1:11">
      <c r="A182" s="145"/>
      <c r="B182" s="36"/>
      <c r="C182" s="31"/>
      <c r="D182" s="31"/>
      <c r="E182" s="31"/>
      <c r="F182" s="31"/>
      <c r="G182" s="31"/>
      <c r="H182" s="31"/>
      <c r="I182" s="31"/>
      <c r="J182" s="31"/>
      <c r="K182" s="31"/>
    </row>
    <row r="183" spans="1:11">
      <c r="A183" s="145"/>
      <c r="B183" s="36"/>
      <c r="C183" s="198" t="s">
        <v>54</v>
      </c>
      <c r="D183" s="36"/>
      <c r="E183" s="151"/>
      <c r="F183" s="151"/>
      <c r="G183" s="151"/>
      <c r="H183" s="151"/>
      <c r="I183" s="151"/>
      <c r="J183" s="29"/>
      <c r="K183" s="29"/>
    </row>
    <row r="184" spans="1:11">
      <c r="A184" s="145" t="s">
        <v>16</v>
      </c>
      <c r="B184" s="198"/>
      <c r="C184" s="151"/>
      <c r="D184" s="151"/>
      <c r="E184" s="151"/>
      <c r="F184" s="151"/>
      <c r="G184" s="151"/>
      <c r="H184" s="151"/>
      <c r="I184" s="151"/>
      <c r="J184" s="29"/>
      <c r="K184" s="29"/>
    </row>
    <row r="185" spans="1:11" ht="13.5" thickBot="1">
      <c r="A185" s="33" t="s">
        <v>18</v>
      </c>
      <c r="B185" s="146" t="s">
        <v>55</v>
      </c>
      <c r="C185" s="159"/>
      <c r="D185" s="159"/>
      <c r="E185" s="159"/>
      <c r="F185" s="159"/>
      <c r="G185" s="159"/>
      <c r="H185" s="34"/>
      <c r="I185" s="34"/>
      <c r="J185" s="37"/>
      <c r="K185" s="29"/>
    </row>
    <row r="186" spans="1:11">
      <c r="A186" s="145">
        <v>1</v>
      </c>
      <c r="B186" s="147" t="s">
        <v>349</v>
      </c>
      <c r="C186" s="159" t="s">
        <v>504</v>
      </c>
      <c r="D186" s="37"/>
      <c r="E186" s="37"/>
      <c r="F186" s="37"/>
      <c r="G186" s="37"/>
      <c r="H186" s="37"/>
      <c r="I186" s="214">
        <f>D64</f>
        <v>14259954.521713076</v>
      </c>
      <c r="J186" s="37"/>
      <c r="K186" s="29"/>
    </row>
    <row r="187" spans="1:11">
      <c r="A187" s="145">
        <f>+A186+1</f>
        <v>2</v>
      </c>
      <c r="B187" s="147" t="s">
        <v>350</v>
      </c>
      <c r="C187" s="34" t="s">
        <v>347</v>
      </c>
      <c r="D187" s="34"/>
      <c r="E187" s="34"/>
      <c r="F187" s="34"/>
      <c r="G187" s="34"/>
      <c r="H187" s="34"/>
      <c r="I187" s="199">
        <v>0</v>
      </c>
      <c r="J187" s="37"/>
      <c r="K187" s="29"/>
    </row>
    <row r="188" spans="1:11" ht="13.5" thickBot="1">
      <c r="A188" s="145">
        <f>+A187+1</f>
        <v>3</v>
      </c>
      <c r="B188" s="238" t="s">
        <v>351</v>
      </c>
      <c r="C188" s="239" t="s">
        <v>348</v>
      </c>
      <c r="D188" s="143"/>
      <c r="E188" s="37"/>
      <c r="F188" s="37"/>
      <c r="G188" s="240"/>
      <c r="H188" s="37"/>
      <c r="I188" s="200">
        <v>0</v>
      </c>
      <c r="J188" s="37"/>
      <c r="K188" s="29"/>
    </row>
    <row r="189" spans="1:11">
      <c r="A189" s="145">
        <f t="shared" ref="A189:A220" si="3">+A188+1</f>
        <v>4</v>
      </c>
      <c r="B189" s="147" t="s">
        <v>353</v>
      </c>
      <c r="C189" s="159" t="s">
        <v>352</v>
      </c>
      <c r="D189" s="37"/>
      <c r="E189" s="37"/>
      <c r="F189" s="37"/>
      <c r="G189" s="240"/>
      <c r="H189" s="37"/>
      <c r="I189" s="214">
        <f>I186-I187-I188</f>
        <v>14259954.521713076</v>
      </c>
      <c r="J189" s="37"/>
      <c r="K189" s="29"/>
    </row>
    <row r="190" spans="1:11">
      <c r="A190" s="145"/>
      <c r="B190" s="34"/>
      <c r="C190" s="159"/>
      <c r="D190" s="37"/>
      <c r="E190" s="37"/>
      <c r="F190" s="37"/>
      <c r="G190" s="240"/>
      <c r="H190" s="37"/>
      <c r="I190" s="214"/>
      <c r="J190" s="37"/>
      <c r="K190" s="29"/>
    </row>
    <row r="191" spans="1:11">
      <c r="A191" s="145">
        <f>+A189+1</f>
        <v>5</v>
      </c>
      <c r="B191" s="147" t="s">
        <v>355</v>
      </c>
      <c r="C191" s="241" t="s">
        <v>354</v>
      </c>
      <c r="D191" s="242"/>
      <c r="E191" s="242"/>
      <c r="F191" s="242"/>
      <c r="G191" s="243"/>
      <c r="H191" s="37" t="s">
        <v>56</v>
      </c>
      <c r="I191" s="244">
        <f>IF(I186&gt;0,I189/I186,0)</f>
        <v>1</v>
      </c>
      <c r="J191" s="37"/>
      <c r="K191" s="29"/>
    </row>
    <row r="192" spans="1:11">
      <c r="A192" s="145"/>
      <c r="B192" s="36"/>
      <c r="C192" s="36"/>
      <c r="D192" s="36"/>
      <c r="E192" s="36"/>
      <c r="F192" s="36"/>
      <c r="G192" s="36"/>
      <c r="H192" s="36"/>
      <c r="I192" s="36"/>
      <c r="J192" s="36"/>
      <c r="K192" s="36"/>
    </row>
    <row r="193" spans="1:11">
      <c r="A193" s="145">
        <f>+A191+1</f>
        <v>6</v>
      </c>
      <c r="B193" s="31" t="s">
        <v>190</v>
      </c>
      <c r="C193" s="29"/>
      <c r="D193" s="29"/>
      <c r="E193" s="29"/>
      <c r="F193" s="29"/>
      <c r="G193" s="29"/>
      <c r="H193" s="29"/>
      <c r="I193" s="29"/>
      <c r="J193" s="29"/>
      <c r="K193" s="29"/>
    </row>
    <row r="194" spans="1:11" ht="13.5" thickBot="1">
      <c r="A194" s="145"/>
      <c r="B194" s="31"/>
      <c r="C194" s="245" t="s">
        <v>57</v>
      </c>
      <c r="D194" s="30" t="s">
        <v>58</v>
      </c>
      <c r="E194" s="30" t="s">
        <v>23</v>
      </c>
      <c r="F194" s="29"/>
      <c r="G194" s="30" t="s">
        <v>59</v>
      </c>
      <c r="H194" s="29"/>
      <c r="I194" s="29"/>
      <c r="J194" s="29"/>
      <c r="K194" s="29"/>
    </row>
    <row r="195" spans="1:11">
      <c r="A195" s="145">
        <f>+A193+1</f>
        <v>7</v>
      </c>
      <c r="B195" s="31" t="s">
        <v>420</v>
      </c>
      <c r="C195" s="29" t="s">
        <v>60</v>
      </c>
      <c r="D195" s="199">
        <v>0</v>
      </c>
      <c r="E195" s="246">
        <v>0</v>
      </c>
      <c r="F195" s="247"/>
      <c r="G195" s="18">
        <f>D195*E195</f>
        <v>0</v>
      </c>
      <c r="H195" s="44"/>
      <c r="I195" s="44"/>
      <c r="J195" s="29"/>
      <c r="K195" s="29"/>
    </row>
    <row r="196" spans="1:11">
      <c r="A196" s="145">
        <f t="shared" si="3"/>
        <v>8</v>
      </c>
      <c r="B196" s="31" t="s">
        <v>31</v>
      </c>
      <c r="C196" s="29" t="s">
        <v>448</v>
      </c>
      <c r="D196" s="802">
        <v>1</v>
      </c>
      <c r="E196" s="246">
        <f>+I191</f>
        <v>1</v>
      </c>
      <c r="F196" s="247"/>
      <c r="G196" s="18">
        <f>D196*E196</f>
        <v>1</v>
      </c>
      <c r="H196" s="44"/>
      <c r="I196" s="44"/>
      <c r="J196" s="29"/>
      <c r="K196" s="29"/>
    </row>
    <row r="197" spans="1:11">
      <c r="A197" s="145">
        <f t="shared" si="3"/>
        <v>9</v>
      </c>
      <c r="B197" s="31" t="s">
        <v>421</v>
      </c>
      <c r="C197" s="29" t="s">
        <v>151</v>
      </c>
      <c r="D197" s="199">
        <v>0</v>
      </c>
      <c r="E197" s="246">
        <v>0</v>
      </c>
      <c r="F197" s="247"/>
      <c r="G197" s="18">
        <f>D197*E197</f>
        <v>0</v>
      </c>
      <c r="H197" s="44"/>
      <c r="I197" s="248" t="s">
        <v>61</v>
      </c>
      <c r="J197" s="29"/>
      <c r="K197" s="29"/>
    </row>
    <row r="198" spans="1:11" ht="13.5" thickBot="1">
      <c r="A198" s="145">
        <f t="shared" si="3"/>
        <v>10</v>
      </c>
      <c r="B198" s="31" t="s">
        <v>62</v>
      </c>
      <c r="C198" s="29" t="s">
        <v>449</v>
      </c>
      <c r="D198" s="200">
        <v>0</v>
      </c>
      <c r="E198" s="246">
        <v>0</v>
      </c>
      <c r="F198" s="247"/>
      <c r="G198" s="201">
        <f>D198*E198</f>
        <v>0</v>
      </c>
      <c r="H198" s="44"/>
      <c r="I198" s="249" t="s">
        <v>63</v>
      </c>
      <c r="J198" s="29"/>
      <c r="K198" s="29"/>
    </row>
    <row r="199" spans="1:11">
      <c r="A199" s="145">
        <f t="shared" si="3"/>
        <v>11</v>
      </c>
      <c r="B199" s="40" t="s">
        <v>711</v>
      </c>
      <c r="C199" s="29" t="s">
        <v>357</v>
      </c>
      <c r="D199" s="18">
        <f>SUM(D195:D198)</f>
        <v>1</v>
      </c>
      <c r="E199" s="29"/>
      <c r="F199" s="29"/>
      <c r="G199" s="18">
        <f>SUM(G195:G198)</f>
        <v>1</v>
      </c>
      <c r="H199" s="250" t="s">
        <v>64</v>
      </c>
      <c r="I199" s="206">
        <f>IF(G199&gt;0,G199/D199,0)</f>
        <v>1</v>
      </c>
      <c r="J199" s="32" t="s">
        <v>64</v>
      </c>
      <c r="K199" s="29" t="s">
        <v>65</v>
      </c>
    </row>
    <row r="200" spans="1:11">
      <c r="A200" s="145"/>
      <c r="B200" s="31" t="s">
        <v>10</v>
      </c>
      <c r="C200" s="29" t="s">
        <v>10</v>
      </c>
      <c r="D200" s="36"/>
      <c r="E200" s="29"/>
      <c r="F200" s="29"/>
      <c r="G200" s="36"/>
      <c r="H200" s="36"/>
      <c r="I200" s="36"/>
      <c r="J200" s="36"/>
      <c r="K200" s="29"/>
    </row>
    <row r="201" spans="1:11">
      <c r="A201" s="145">
        <f>+A199+1</f>
        <v>12</v>
      </c>
      <c r="B201" s="40" t="s">
        <v>592</v>
      </c>
      <c r="C201" s="29"/>
      <c r="D201" s="194" t="s">
        <v>58</v>
      </c>
      <c r="E201" s="29"/>
      <c r="F201" s="29"/>
      <c r="G201" s="32" t="s">
        <v>191</v>
      </c>
      <c r="H201" s="38"/>
      <c r="I201" s="203" t="s">
        <v>61</v>
      </c>
      <c r="J201" s="29"/>
      <c r="K201" s="29"/>
    </row>
    <row r="202" spans="1:11">
      <c r="A202" s="145">
        <f t="shared" si="3"/>
        <v>13</v>
      </c>
      <c r="B202" s="31" t="s">
        <v>450</v>
      </c>
      <c r="C202" s="29" t="s">
        <v>192</v>
      </c>
      <c r="D202" s="199">
        <f>+D80</f>
        <v>12009084.644680597</v>
      </c>
      <c r="E202" s="29"/>
      <c r="F202" s="36"/>
      <c r="G202" s="145" t="s">
        <v>678</v>
      </c>
      <c r="H202" s="251"/>
      <c r="I202" s="145" t="s">
        <v>679</v>
      </c>
      <c r="J202" s="29"/>
      <c r="K202" s="155" t="s">
        <v>183</v>
      </c>
    </row>
    <row r="203" spans="1:11">
      <c r="A203" s="145">
        <f t="shared" si="3"/>
        <v>14</v>
      </c>
      <c r="B203" s="31" t="s">
        <v>451</v>
      </c>
      <c r="C203" s="29" t="s">
        <v>870</v>
      </c>
      <c r="D203" s="199">
        <v>0</v>
      </c>
      <c r="E203" s="29"/>
      <c r="F203" s="36"/>
      <c r="G203" s="206">
        <f>IF(D205&gt;0,D202/D205,0)</f>
        <v>1</v>
      </c>
      <c r="H203" s="252" t="s">
        <v>170</v>
      </c>
      <c r="I203" s="206">
        <f>I199</f>
        <v>1</v>
      </c>
      <c r="J203" s="252" t="s">
        <v>64</v>
      </c>
      <c r="K203" s="206">
        <f>I203*G203</f>
        <v>1</v>
      </c>
    </row>
    <row r="204" spans="1:11" ht="13.5" thickBot="1">
      <c r="A204" s="145">
        <f t="shared" si="3"/>
        <v>15</v>
      </c>
      <c r="B204" s="253" t="s">
        <v>62</v>
      </c>
      <c r="C204" s="245" t="s">
        <v>975</v>
      </c>
      <c r="D204" s="200">
        <v>0</v>
      </c>
      <c r="E204" s="29"/>
      <c r="F204" s="29"/>
      <c r="G204" s="29" t="s">
        <v>10</v>
      </c>
      <c r="H204" s="29"/>
      <c r="I204" s="29"/>
      <c r="J204" s="29"/>
      <c r="K204" s="29"/>
    </row>
    <row r="205" spans="1:11">
      <c r="A205" s="145">
        <f t="shared" si="3"/>
        <v>16</v>
      </c>
      <c r="B205" s="31" t="s">
        <v>453</v>
      </c>
      <c r="C205" s="29" t="s">
        <v>356</v>
      </c>
      <c r="D205" s="18">
        <f>D202+D203+D204</f>
        <v>12009084.644680597</v>
      </c>
      <c r="E205" s="29"/>
      <c r="F205" s="29"/>
      <c r="G205" s="29"/>
      <c r="H205" s="29"/>
      <c r="I205" s="29"/>
      <c r="J205" s="29"/>
      <c r="K205" s="29"/>
    </row>
    <row r="206" spans="1:11">
      <c r="A206" s="145"/>
      <c r="B206" s="31"/>
      <c r="C206" s="29"/>
      <c r="D206" s="36"/>
      <c r="E206" s="29"/>
      <c r="F206" s="29"/>
      <c r="G206" s="29"/>
      <c r="H206" s="29"/>
      <c r="I206" s="29"/>
      <c r="J206" s="29"/>
      <c r="K206" s="29"/>
    </row>
    <row r="207" spans="1:11" ht="13.5" thickBot="1">
      <c r="A207" s="145">
        <f>+A205+1</f>
        <v>17</v>
      </c>
      <c r="B207" s="28" t="s">
        <v>66</v>
      </c>
      <c r="C207" s="29" t="s">
        <v>400</v>
      </c>
      <c r="D207" s="29"/>
      <c r="E207" s="29"/>
      <c r="F207" s="29"/>
      <c r="G207" s="29"/>
      <c r="H207" s="29"/>
      <c r="I207" s="30" t="s">
        <v>58</v>
      </c>
      <c r="J207" s="29"/>
      <c r="K207" s="29"/>
    </row>
    <row r="208" spans="1:11">
      <c r="A208" s="145">
        <f>+A207+1</f>
        <v>18</v>
      </c>
      <c r="B208" s="31"/>
      <c r="C208" s="29"/>
      <c r="D208" s="29"/>
      <c r="E208" s="29"/>
      <c r="F208" s="29"/>
      <c r="G208" s="32" t="s">
        <v>67</v>
      </c>
      <c r="H208" s="29"/>
      <c r="I208" s="29"/>
      <c r="J208" s="29"/>
      <c r="K208" s="29"/>
    </row>
    <row r="209" spans="1:11" ht="13.5" thickBot="1">
      <c r="A209" s="145">
        <f t="shared" si="3"/>
        <v>19</v>
      </c>
      <c r="B209" s="31"/>
      <c r="C209" s="29"/>
      <c r="D209" s="33" t="s">
        <v>58</v>
      </c>
      <c r="E209" s="33" t="s">
        <v>68</v>
      </c>
      <c r="F209" s="37"/>
      <c r="G209" s="254" t="str">
        <f>"(Notes "&amp;A266&amp;", "&amp;A272&amp;", &amp; "&amp;A273&amp;")"</f>
        <v>(Notes K, Q, &amp; R)</v>
      </c>
      <c r="H209" s="29"/>
      <c r="I209" s="33" t="s">
        <v>69</v>
      </c>
      <c r="J209" s="29"/>
      <c r="K209" s="29"/>
    </row>
    <row r="210" spans="1:11">
      <c r="A210" s="145">
        <f t="shared" si="3"/>
        <v>20</v>
      </c>
      <c r="B210" s="28" t="s">
        <v>358</v>
      </c>
      <c r="C210" s="34" t="s">
        <v>574</v>
      </c>
      <c r="D210" s="255">
        <v>59600000</v>
      </c>
      <c r="E210" s="980">
        <f>+MAX(D210/D$213,40%)</f>
        <v>0.4</v>
      </c>
      <c r="F210" s="161"/>
      <c r="G210" s="1083">
        <f>'5-P3 Support'!I85</f>
        <v>3.893993288590604E-2</v>
      </c>
      <c r="H210" s="295"/>
      <c r="I210" s="161">
        <f>IF(E210=0,0,E210*G210)</f>
        <v>1.5575973154362417E-2</v>
      </c>
      <c r="J210" s="256" t="s">
        <v>70</v>
      </c>
      <c r="K210" s="36"/>
    </row>
    <row r="211" spans="1:11">
      <c r="A211" s="145">
        <f t="shared" si="3"/>
        <v>21</v>
      </c>
      <c r="B211" s="28" t="s">
        <v>193</v>
      </c>
      <c r="C211" s="34" t="s">
        <v>574</v>
      </c>
      <c r="D211" s="255">
        <v>0</v>
      </c>
      <c r="E211" s="980">
        <v>0</v>
      </c>
      <c r="F211" s="161"/>
      <c r="G211" s="952">
        <v>0</v>
      </c>
      <c r="H211" s="295"/>
      <c r="I211" s="161">
        <f>E211*G211</f>
        <v>0</v>
      </c>
      <c r="J211" s="29"/>
      <c r="K211" s="36"/>
    </row>
    <row r="212" spans="1:11" ht="13.5" thickBot="1">
      <c r="A212" s="145">
        <f t="shared" si="3"/>
        <v>22</v>
      </c>
      <c r="B212" s="28" t="s">
        <v>466</v>
      </c>
      <c r="C212" s="34" t="s">
        <v>575</v>
      </c>
      <c r="D212" s="508">
        <v>93794966.419999987</v>
      </c>
      <c r="E212" s="981">
        <f>+MIN(D212/D$213,60%)</f>
        <v>0.6</v>
      </c>
      <c r="F212" s="1117"/>
      <c r="G212" s="953">
        <v>0.10299999999999999</v>
      </c>
      <c r="H212" s="295"/>
      <c r="I212" s="1116">
        <f>E212*G212</f>
        <v>6.1799999999999994E-2</v>
      </c>
      <c r="J212" s="29"/>
      <c r="K212" s="36"/>
    </row>
    <row r="213" spans="1:11">
      <c r="A213" s="145">
        <f t="shared" si="3"/>
        <v>23</v>
      </c>
      <c r="B213" s="31" t="s">
        <v>346</v>
      </c>
      <c r="C213" s="36" t="s">
        <v>495</v>
      </c>
      <c r="D213" s="257">
        <f>SUM(D210:D212)</f>
        <v>153394966.41999999</v>
      </c>
      <c r="E213" s="29" t="s">
        <v>10</v>
      </c>
      <c r="F213" s="29"/>
      <c r="G213" s="295"/>
      <c r="H213" s="295"/>
      <c r="I213" s="161">
        <f>SUM(I210:I212)</f>
        <v>7.7375973154362412E-2</v>
      </c>
      <c r="J213" s="256" t="s">
        <v>71</v>
      </c>
      <c r="K213" s="36"/>
    </row>
    <row r="214" spans="1:11">
      <c r="A214" s="145"/>
      <c r="B214" s="36"/>
      <c r="C214" s="36"/>
      <c r="D214" s="36"/>
      <c r="E214" s="29"/>
      <c r="F214" s="29"/>
      <c r="G214" s="29"/>
      <c r="H214" s="29"/>
      <c r="I214" s="295"/>
      <c r="J214" s="36"/>
      <c r="K214" s="36"/>
    </row>
    <row r="215" spans="1:11">
      <c r="A215" s="145">
        <f>+A213+1</f>
        <v>24</v>
      </c>
      <c r="B215" s="28" t="s">
        <v>194</v>
      </c>
      <c r="C215" s="150"/>
      <c r="D215" s="150"/>
      <c r="E215" s="150"/>
      <c r="F215" s="150"/>
      <c r="G215" s="150"/>
      <c r="H215" s="150"/>
      <c r="I215" s="150"/>
      <c r="J215" s="150"/>
      <c r="K215" s="150"/>
    </row>
    <row r="216" spans="1:11" ht="13.5" thickBot="1">
      <c r="A216" s="145"/>
      <c r="B216" s="28"/>
      <c r="C216" s="28"/>
      <c r="D216" s="28"/>
      <c r="E216" s="28"/>
      <c r="F216" s="28"/>
      <c r="G216" s="28"/>
      <c r="H216" s="28"/>
      <c r="I216" s="33"/>
      <c r="J216" s="258"/>
      <c r="K216" s="36"/>
    </row>
    <row r="217" spans="1:11">
      <c r="A217" s="145">
        <f>+A215+1</f>
        <v>25</v>
      </c>
      <c r="B217" s="28" t="s">
        <v>680</v>
      </c>
      <c r="C217" s="150" t="s">
        <v>477</v>
      </c>
      <c r="D217" s="150"/>
      <c r="E217" s="150"/>
      <c r="F217" s="150"/>
      <c r="G217" s="259" t="s">
        <v>10</v>
      </c>
      <c r="H217" s="260"/>
      <c r="I217" s="261"/>
      <c r="J217" s="261"/>
      <c r="K217" s="36"/>
    </row>
    <row r="218" spans="1:11">
      <c r="A218" s="145">
        <f t="shared" si="3"/>
        <v>26</v>
      </c>
      <c r="B218" s="36" t="s">
        <v>374</v>
      </c>
      <c r="C218" s="150" t="s">
        <v>454</v>
      </c>
      <c r="D218" s="150"/>
      <c r="E218" s="36"/>
      <c r="F218" s="150"/>
      <c r="G218" s="36"/>
      <c r="H218" s="260"/>
      <c r="I218" s="262">
        <v>0</v>
      </c>
      <c r="J218" s="263"/>
      <c r="K218" s="36"/>
    </row>
    <row r="219" spans="1:11" ht="13.5" thickBot="1">
      <c r="A219" s="145">
        <f t="shared" si="3"/>
        <v>27</v>
      </c>
      <c r="B219" s="264" t="s">
        <v>1</v>
      </c>
      <c r="C219" s="37" t="s">
        <v>871</v>
      </c>
      <c r="D219" s="265"/>
      <c r="E219" s="266"/>
      <c r="F219" s="266"/>
      <c r="G219" s="266"/>
      <c r="H219" s="150"/>
      <c r="I219" s="456">
        <f>+'5-P3 Support'!C68</f>
        <v>0</v>
      </c>
      <c r="J219" s="267"/>
      <c r="K219" s="36"/>
    </row>
    <row r="220" spans="1:11">
      <c r="A220" s="145">
        <f t="shared" si="3"/>
        <v>28</v>
      </c>
      <c r="B220" s="36" t="s">
        <v>195</v>
      </c>
      <c r="C220" s="159"/>
      <c r="D220" s="36"/>
      <c r="E220" s="150"/>
      <c r="F220" s="150"/>
      <c r="G220" s="150"/>
      <c r="H220" s="150"/>
      <c r="I220" s="268">
        <f>I218-I219</f>
        <v>0</v>
      </c>
      <c r="J220" s="263"/>
      <c r="K220" s="36"/>
    </row>
    <row r="221" spans="1:11">
      <c r="A221" s="145"/>
      <c r="B221" s="36"/>
      <c r="C221" s="159"/>
      <c r="D221" s="36"/>
      <c r="E221" s="150"/>
      <c r="F221" s="150"/>
      <c r="G221" s="150"/>
      <c r="H221" s="150"/>
      <c r="I221" s="269"/>
      <c r="J221" s="261"/>
      <c r="K221" s="36"/>
    </row>
    <row r="222" spans="1:11">
      <c r="A222" s="145">
        <f>+A220+1</f>
        <v>29</v>
      </c>
      <c r="B222" s="28" t="s">
        <v>315</v>
      </c>
      <c r="C222" s="159" t="s">
        <v>872</v>
      </c>
      <c r="D222" s="36"/>
      <c r="E222" s="150"/>
      <c r="F222" s="150"/>
      <c r="G222" s="270"/>
      <c r="H222" s="150"/>
      <c r="I222" s="271">
        <f>+'5-P3 Support'!D68</f>
        <v>3229.52</v>
      </c>
      <c r="J222" s="261"/>
      <c r="K222" s="272"/>
    </row>
    <row r="223" spans="1:11">
      <c r="A223" s="145"/>
      <c r="B223" s="36"/>
      <c r="C223" s="147"/>
      <c r="D223" s="150"/>
      <c r="E223" s="150"/>
      <c r="F223" s="150"/>
      <c r="G223" s="150"/>
      <c r="H223" s="150"/>
      <c r="I223" s="269"/>
      <c r="J223" s="261"/>
      <c r="K223" s="272"/>
    </row>
    <row r="224" spans="1:11">
      <c r="A224" s="145">
        <f>+A222+1</f>
        <v>30</v>
      </c>
      <c r="B224" s="28" t="s">
        <v>316</v>
      </c>
      <c r="C224" s="147" t="s">
        <v>712</v>
      </c>
      <c r="D224" s="150"/>
      <c r="E224" s="150"/>
      <c r="F224" s="150"/>
      <c r="G224" s="150"/>
      <c r="H224" s="150"/>
      <c r="I224" s="36"/>
      <c r="J224" s="36"/>
      <c r="K224" s="273"/>
    </row>
    <row r="225" spans="1:11">
      <c r="A225" s="145">
        <f>+A224+1</f>
        <v>31</v>
      </c>
      <c r="B225" s="274" t="s">
        <v>373</v>
      </c>
      <c r="C225" s="37" t="s">
        <v>873</v>
      </c>
      <c r="D225" s="29"/>
      <c r="E225" s="29"/>
      <c r="F225" s="29"/>
      <c r="G225" s="29"/>
      <c r="H225" s="29"/>
      <c r="I225" s="275">
        <f>+'5-P3 Support'!E68</f>
        <v>109203.35</v>
      </c>
      <c r="J225" s="276"/>
      <c r="K225" s="273"/>
    </row>
    <row r="226" spans="1:11" ht="26.25" thickBot="1">
      <c r="A226" s="145">
        <f>+A225+1</f>
        <v>32</v>
      </c>
      <c r="B226" s="277" t="s">
        <v>372</v>
      </c>
      <c r="C226" s="37" t="s">
        <v>874</v>
      </c>
      <c r="D226" s="266"/>
      <c r="E226" s="266"/>
      <c r="F226" s="266"/>
      <c r="G226" s="150"/>
      <c r="H226" s="150"/>
      <c r="I226" s="457">
        <f>+'5-P3 Support'!F68</f>
        <v>0</v>
      </c>
      <c r="J226" s="36"/>
      <c r="K226" s="278"/>
    </row>
    <row r="227" spans="1:11">
      <c r="A227" s="145">
        <f>+A226+1</f>
        <v>33</v>
      </c>
      <c r="B227" s="46" t="s">
        <v>195</v>
      </c>
      <c r="C227" s="145"/>
      <c r="D227" s="29"/>
      <c r="E227" s="29"/>
      <c r="F227" s="29"/>
      <c r="G227" s="29"/>
      <c r="H227" s="150"/>
      <c r="I227" s="279">
        <f>+I225-I226</f>
        <v>109203.35</v>
      </c>
      <c r="J227" s="276"/>
      <c r="K227" s="280"/>
    </row>
    <row r="228" spans="1:11" s="769" customFormat="1">
      <c r="A228" s="145"/>
      <c r="B228" s="46"/>
      <c r="C228" s="145"/>
      <c r="D228" s="29"/>
      <c r="E228" s="29"/>
      <c r="F228" s="29"/>
      <c r="G228" s="29"/>
      <c r="H228" s="150"/>
      <c r="I228" s="279"/>
      <c r="J228" s="276"/>
      <c r="K228" s="280"/>
    </row>
    <row r="229" spans="1:11" s="769" customFormat="1">
      <c r="A229" s="145"/>
      <c r="D229" s="29"/>
      <c r="E229" s="29"/>
      <c r="F229" s="29"/>
      <c r="G229" s="29"/>
      <c r="H229" s="150"/>
      <c r="I229" s="279"/>
      <c r="J229" s="276"/>
      <c r="K229" s="280"/>
    </row>
    <row r="230" spans="1:11" s="769" customFormat="1">
      <c r="A230" s="145"/>
      <c r="B230" s="46"/>
      <c r="D230" s="145"/>
      <c r="E230" s="29"/>
      <c r="F230" s="29"/>
      <c r="G230" s="29"/>
      <c r="H230" s="150"/>
      <c r="I230" s="279"/>
      <c r="J230" s="276"/>
      <c r="K230" s="280"/>
    </row>
    <row r="231" spans="1:11" s="769" customFormat="1">
      <c r="A231" s="145"/>
      <c r="B231" s="46"/>
      <c r="C231" s="823"/>
      <c r="D231" s="29"/>
      <c r="E231" s="29"/>
      <c r="F231" s="29"/>
      <c r="H231" s="150"/>
      <c r="I231" s="279"/>
      <c r="J231" s="276"/>
      <c r="K231" s="280"/>
    </row>
    <row r="232" spans="1:11" s="769" customFormat="1">
      <c r="A232" s="145">
        <v>34</v>
      </c>
      <c r="B232" s="46" t="s">
        <v>713</v>
      </c>
      <c r="C232" s="840"/>
      <c r="D232" s="840"/>
      <c r="E232" s="29"/>
      <c r="F232" s="29"/>
      <c r="H232" s="150"/>
      <c r="I232" s="279"/>
      <c r="J232" s="276"/>
      <c r="K232" s="280"/>
    </row>
    <row r="233" spans="1:11" s="769" customFormat="1">
      <c r="A233" s="145">
        <v>35</v>
      </c>
      <c r="B233" s="46" t="s">
        <v>713</v>
      </c>
      <c r="C233" s="1014"/>
      <c r="D233" s="18"/>
      <c r="E233" s="18"/>
      <c r="F233" s="18"/>
      <c r="G233" s="18"/>
      <c r="H233" s="150"/>
      <c r="I233" s="279"/>
      <c r="J233" s="276"/>
      <c r="K233" s="280"/>
    </row>
    <row r="234" spans="1:11" s="769" customFormat="1">
      <c r="A234" s="145">
        <v>36</v>
      </c>
      <c r="B234" s="46" t="s">
        <v>713</v>
      </c>
      <c r="C234" s="1014"/>
      <c r="D234" s="824"/>
      <c r="E234" s="18"/>
      <c r="F234" s="18"/>
      <c r="G234" s="214"/>
      <c r="H234" s="150"/>
      <c r="I234" s="279"/>
      <c r="J234" s="276"/>
      <c r="K234" s="280"/>
    </row>
    <row r="235" spans="1:11" s="769" customFormat="1">
      <c r="A235" s="145"/>
      <c r="B235" s="46"/>
      <c r="C235" s="145"/>
      <c r="D235" s="29"/>
      <c r="E235" s="29"/>
      <c r="F235" s="29"/>
      <c r="G235" s="29"/>
      <c r="H235" s="150"/>
      <c r="I235" s="279"/>
      <c r="J235" s="276"/>
      <c r="K235" s="280"/>
    </row>
    <row r="236" spans="1:11" s="769" customFormat="1">
      <c r="A236" s="145"/>
      <c r="B236" s="46"/>
      <c r="C236" s="145"/>
      <c r="D236" s="29"/>
      <c r="E236" s="29"/>
      <c r="F236" s="29"/>
      <c r="G236" s="29"/>
      <c r="H236" s="150"/>
      <c r="I236" s="279"/>
      <c r="J236" s="276"/>
      <c r="K236" s="280"/>
    </row>
    <row r="237" spans="1:11" s="769" customFormat="1">
      <c r="A237" s="145"/>
      <c r="B237" s="46"/>
      <c r="C237" s="145"/>
      <c r="D237" s="29"/>
      <c r="E237" s="29"/>
      <c r="F237" s="29"/>
      <c r="G237" s="29"/>
      <c r="H237" s="150"/>
      <c r="I237" s="279"/>
      <c r="J237" s="276"/>
      <c r="K237" s="280"/>
    </row>
    <row r="238" spans="1:11" s="769" customFormat="1">
      <c r="A238" s="145"/>
      <c r="B238" s="46"/>
      <c r="C238" s="145"/>
      <c r="D238" s="29"/>
      <c r="E238" s="29"/>
      <c r="F238" s="29"/>
      <c r="G238" s="29"/>
      <c r="H238" s="150"/>
      <c r="I238" s="279"/>
      <c r="J238" s="276"/>
      <c r="K238" s="280"/>
    </row>
    <row r="239" spans="1:11">
      <c r="A239" s="145"/>
      <c r="B239" s="281"/>
      <c r="C239" s="145"/>
      <c r="D239" s="29"/>
      <c r="E239" s="29"/>
      <c r="F239" s="29"/>
      <c r="G239" s="29"/>
      <c r="H239" s="150"/>
      <c r="I239" s="282"/>
      <c r="J239" s="276"/>
      <c r="K239" s="280"/>
    </row>
    <row r="240" spans="1:11">
      <c r="A240" s="145"/>
      <c r="B240" s="281"/>
      <c r="C240" s="145"/>
      <c r="D240" s="29"/>
      <c r="E240" s="29"/>
      <c r="F240" s="29"/>
      <c r="G240" s="29"/>
      <c r="H240" s="150"/>
      <c r="I240" s="282"/>
      <c r="J240" s="276"/>
      <c r="K240" s="280"/>
    </row>
    <row r="241" spans="1:11">
      <c r="A241" s="145"/>
      <c r="B241" s="31"/>
      <c r="C241" s="151"/>
      <c r="D241" s="29"/>
      <c r="E241" s="29"/>
      <c r="F241" s="29"/>
      <c r="G241" s="29"/>
      <c r="H241" s="151"/>
      <c r="I241" s="29"/>
      <c r="J241" s="151"/>
      <c r="K241" s="220" t="s">
        <v>196</v>
      </c>
    </row>
    <row r="242" spans="1:11">
      <c r="A242" s="145"/>
      <c r="B242" s="31"/>
      <c r="C242" s="151"/>
      <c r="D242" s="29"/>
      <c r="E242" s="29"/>
      <c r="F242" s="29"/>
      <c r="G242" s="29"/>
      <c r="H242" s="151"/>
      <c r="I242" s="29"/>
      <c r="J242" s="151"/>
      <c r="K242" s="29"/>
    </row>
    <row r="243" spans="1:11">
      <c r="A243" s="145"/>
      <c r="B243" s="281" t="s">
        <v>9</v>
      </c>
      <c r="C243" s="145"/>
      <c r="D243" s="32" t="s">
        <v>91</v>
      </c>
      <c r="E243" s="29"/>
      <c r="F243" s="29"/>
      <c r="G243" s="29"/>
      <c r="H243" s="150"/>
      <c r="I243" s="143"/>
      <c r="J243" s="261"/>
      <c r="K243" s="283" t="str">
        <f>K3</f>
        <v>For  the 12 months ended 12/31/2022</v>
      </c>
    </row>
    <row r="244" spans="1:11">
      <c r="A244" s="145"/>
      <c r="B244" s="281"/>
      <c r="C244" s="145"/>
      <c r="D244" s="32" t="s">
        <v>160</v>
      </c>
      <c r="E244" s="29"/>
      <c r="F244" s="29"/>
      <c r="G244" s="29"/>
      <c r="H244" s="150"/>
      <c r="I244" s="284"/>
      <c r="J244" s="261"/>
      <c r="K244" s="280"/>
    </row>
    <row r="245" spans="1:11">
      <c r="A245" s="145"/>
      <c r="B245" s="281"/>
      <c r="C245" s="145"/>
      <c r="D245" s="32" t="str">
        <f>+D179</f>
        <v>Gridliance High Plains LLC</v>
      </c>
      <c r="E245" s="29"/>
      <c r="F245" s="29"/>
      <c r="G245" s="29"/>
      <c r="H245" s="150"/>
      <c r="I245" s="284"/>
      <c r="J245" s="261"/>
      <c r="K245" s="280"/>
    </row>
    <row r="246" spans="1:11">
      <c r="A246" s="1127"/>
      <c r="B246" s="1127"/>
      <c r="C246" s="1127"/>
      <c r="D246" s="1127"/>
      <c r="E246" s="1127"/>
      <c r="F246" s="1127"/>
      <c r="G246" s="1127"/>
      <c r="H246" s="1127"/>
      <c r="I246" s="1127"/>
      <c r="J246" s="1127"/>
      <c r="K246" s="1127"/>
    </row>
    <row r="247" spans="1:11">
      <c r="A247" s="145"/>
      <c r="B247" s="281"/>
      <c r="C247" s="145"/>
      <c r="D247" s="29"/>
      <c r="E247" s="29"/>
      <c r="F247" s="29"/>
      <c r="G247" s="29"/>
      <c r="H247" s="150"/>
      <c r="I247" s="284"/>
      <c r="J247" s="261"/>
      <c r="K247" s="280"/>
    </row>
    <row r="248" spans="1:11">
      <c r="A248" s="145"/>
      <c r="B248" s="28" t="s">
        <v>72</v>
      </c>
      <c r="C248" s="145"/>
      <c r="D248" s="29"/>
      <c r="E248" s="29"/>
      <c r="F248" s="29"/>
      <c r="G248" s="29"/>
      <c r="H248" s="150"/>
      <c r="I248" s="29"/>
      <c r="J248" s="150"/>
      <c r="K248" s="29"/>
    </row>
    <row r="249" spans="1:11">
      <c r="A249" s="145"/>
      <c r="B249" s="285" t="s">
        <v>197</v>
      </c>
      <c r="C249" s="145"/>
      <c r="D249" s="29"/>
      <c r="E249" s="29"/>
      <c r="F249" s="29"/>
      <c r="G249" s="29"/>
      <c r="H249" s="150"/>
      <c r="I249" s="29"/>
      <c r="J249" s="150"/>
      <c r="K249" s="29"/>
    </row>
    <row r="250" spans="1:11">
      <c r="A250" s="145" t="s">
        <v>73</v>
      </c>
      <c r="B250" s="28"/>
      <c r="C250" s="150"/>
      <c r="D250" s="29"/>
      <c r="E250" s="29"/>
      <c r="F250" s="29"/>
      <c r="G250" s="29"/>
      <c r="H250" s="150"/>
      <c r="I250" s="29"/>
      <c r="J250" s="150"/>
      <c r="K250" s="29"/>
    </row>
    <row r="251" spans="1:11" ht="13.5" thickBot="1">
      <c r="A251" s="33" t="s">
        <v>74</v>
      </c>
      <c r="B251" s="1129"/>
      <c r="C251" s="1129"/>
      <c r="D251" s="286"/>
      <c r="E251" s="286"/>
      <c r="F251" s="286"/>
      <c r="G251" s="286"/>
      <c r="H251" s="287"/>
      <c r="I251" s="286"/>
      <c r="J251" s="287"/>
      <c r="K251" s="286"/>
    </row>
    <row r="252" spans="1:11">
      <c r="A252" s="376" t="s">
        <v>275</v>
      </c>
      <c r="B252" s="1128" t="s">
        <v>713</v>
      </c>
      <c r="C252" s="1128"/>
      <c r="D252" s="1128"/>
      <c r="E252" s="1128"/>
      <c r="F252" s="1128"/>
      <c r="G252" s="1128"/>
      <c r="H252" s="1128"/>
      <c r="I252" s="1128"/>
      <c r="J252" s="1128"/>
      <c r="K252" s="1128"/>
    </row>
    <row r="253" spans="1:11" ht="29.25" customHeight="1">
      <c r="A253" s="376" t="s">
        <v>276</v>
      </c>
      <c r="B253" s="1128" t="s">
        <v>670</v>
      </c>
      <c r="C253" s="1128"/>
      <c r="D253" s="1128"/>
      <c r="E253" s="1128"/>
      <c r="F253" s="1128"/>
      <c r="G253" s="1128"/>
      <c r="H253" s="1128"/>
      <c r="I253" s="1128"/>
      <c r="J253" s="1128"/>
      <c r="K253" s="1128"/>
    </row>
    <row r="254" spans="1:11">
      <c r="A254" s="376" t="s">
        <v>77</v>
      </c>
      <c r="B254" s="1128" t="s">
        <v>82</v>
      </c>
      <c r="C254" s="1128"/>
      <c r="D254" s="1128"/>
      <c r="E254" s="1128"/>
      <c r="F254" s="1128"/>
      <c r="G254" s="1128"/>
      <c r="H254" s="1128"/>
      <c r="I254" s="1128"/>
      <c r="J254" s="1128"/>
      <c r="K254" s="1128"/>
    </row>
    <row r="255" spans="1:11" ht="29.25" customHeight="1">
      <c r="A255" s="376" t="s">
        <v>78</v>
      </c>
      <c r="B255" s="1128" t="s">
        <v>455</v>
      </c>
      <c r="C255" s="1128"/>
      <c r="D255" s="1128"/>
      <c r="E255" s="1128"/>
      <c r="F255" s="1128"/>
      <c r="G255" s="1128"/>
      <c r="H255" s="1128"/>
      <c r="I255" s="1128"/>
      <c r="J255" s="1128"/>
      <c r="K255" s="1128"/>
    </row>
    <row r="256" spans="1:11" ht="29.25" customHeight="1">
      <c r="A256" s="376" t="s">
        <v>79</v>
      </c>
      <c r="B256" s="1128" t="s">
        <v>875</v>
      </c>
      <c r="C256" s="1128"/>
      <c r="D256" s="1128"/>
      <c r="E256" s="1128"/>
      <c r="F256" s="1128"/>
      <c r="G256" s="1128"/>
      <c r="H256" s="1128"/>
      <c r="I256" s="1128"/>
      <c r="J256" s="1128"/>
      <c r="K256" s="1128"/>
    </row>
    <row r="257" spans="1:11" ht="30" customHeight="1">
      <c r="A257" s="376" t="s">
        <v>80</v>
      </c>
      <c r="B257" s="1128" t="s">
        <v>198</v>
      </c>
      <c r="C257" s="1128"/>
      <c r="D257" s="1128"/>
      <c r="E257" s="1128"/>
      <c r="F257" s="1128"/>
      <c r="G257" s="1128"/>
      <c r="H257" s="1128"/>
      <c r="I257" s="1128"/>
      <c r="J257" s="1128"/>
      <c r="K257" s="1128"/>
    </row>
    <row r="258" spans="1:11" ht="45.75" customHeight="1">
      <c r="A258" s="1128" t="s">
        <v>81</v>
      </c>
      <c r="B258" s="1128" t="s">
        <v>985</v>
      </c>
      <c r="C258" s="1128"/>
      <c r="D258" s="1128"/>
      <c r="E258" s="1128"/>
      <c r="F258" s="1128"/>
      <c r="G258" s="1128"/>
      <c r="H258" s="1128"/>
      <c r="I258" s="1128"/>
      <c r="J258" s="1128"/>
      <c r="K258" s="1128"/>
    </row>
    <row r="259" spans="1:11">
      <c r="A259" s="1128"/>
      <c r="B259" s="421" t="s">
        <v>86</v>
      </c>
      <c r="C259" s="421" t="s">
        <v>87</v>
      </c>
      <c r="D259" s="1012">
        <v>0.21</v>
      </c>
      <c r="E259" s="421" t="s">
        <v>1122</v>
      </c>
      <c r="F259" s="421"/>
      <c r="G259" s="421"/>
      <c r="H259" s="421"/>
      <c r="I259" s="421"/>
      <c r="J259" s="421"/>
      <c r="K259" s="421"/>
    </row>
    <row r="260" spans="1:11">
      <c r="A260" s="1128"/>
      <c r="B260" s="421"/>
      <c r="C260" s="421" t="s">
        <v>88</v>
      </c>
      <c r="D260" s="1012">
        <v>5.9239E-2</v>
      </c>
      <c r="E260" s="421" t="s">
        <v>986</v>
      </c>
      <c r="F260" s="421"/>
      <c r="G260" s="421"/>
      <c r="H260" s="421"/>
      <c r="I260" s="421"/>
      <c r="J260" s="421"/>
      <c r="K260" s="421"/>
    </row>
    <row r="261" spans="1:11">
      <c r="A261" s="1128"/>
      <c r="B261" s="421"/>
      <c r="C261" s="421" t="s">
        <v>89</v>
      </c>
      <c r="D261" s="1012">
        <v>0</v>
      </c>
      <c r="E261" s="421" t="s">
        <v>199</v>
      </c>
      <c r="F261" s="421"/>
      <c r="G261" s="421"/>
      <c r="H261" s="421"/>
      <c r="I261" s="421"/>
      <c r="J261" s="421"/>
      <c r="K261" s="421"/>
    </row>
    <row r="262" spans="1:11">
      <c r="A262" s="1128"/>
      <c r="B262" s="421"/>
      <c r="C262" s="421"/>
      <c r="D262" s="822"/>
      <c r="E262" s="421"/>
      <c r="F262" s="421"/>
      <c r="G262" s="421"/>
      <c r="H262" s="421"/>
      <c r="I262" s="421"/>
      <c r="J262" s="421"/>
      <c r="K262" s="421"/>
    </row>
    <row r="263" spans="1:11" ht="19.5" customHeight="1">
      <c r="A263" s="376" t="s">
        <v>83</v>
      </c>
      <c r="B263" s="1128" t="s">
        <v>201</v>
      </c>
      <c r="C263" s="1128"/>
      <c r="D263" s="1128"/>
      <c r="E263" s="1128"/>
      <c r="F263" s="1128"/>
      <c r="G263" s="1128"/>
      <c r="H263" s="1128"/>
      <c r="I263" s="1128"/>
      <c r="J263" s="1128"/>
      <c r="K263" s="1128"/>
    </row>
    <row r="264" spans="1:11" ht="31.5" customHeight="1">
      <c r="A264" s="376" t="s">
        <v>84</v>
      </c>
      <c r="B264" s="1128" t="s">
        <v>202</v>
      </c>
      <c r="C264" s="1128"/>
      <c r="D264" s="1128"/>
      <c r="E264" s="1128"/>
      <c r="F264" s="1128"/>
      <c r="G264" s="1128"/>
      <c r="H264" s="1128"/>
      <c r="I264" s="1128"/>
      <c r="J264" s="1128"/>
      <c r="K264" s="1128"/>
    </row>
    <row r="265" spans="1:11">
      <c r="A265" s="376" t="s">
        <v>85</v>
      </c>
      <c r="B265" s="1128" t="s">
        <v>90</v>
      </c>
      <c r="C265" s="1128"/>
      <c r="D265" s="1128"/>
      <c r="E265" s="1128"/>
      <c r="F265" s="1128"/>
      <c r="G265" s="1128"/>
      <c r="H265" s="1128"/>
      <c r="I265" s="1128"/>
      <c r="J265" s="1128"/>
      <c r="K265" s="1128"/>
    </row>
    <row r="266" spans="1:11" ht="21" customHeight="1">
      <c r="A266" s="376" t="s">
        <v>162</v>
      </c>
      <c r="B266" s="1128" t="s">
        <v>287</v>
      </c>
      <c r="C266" s="1128"/>
      <c r="D266" s="1128"/>
      <c r="E266" s="1128"/>
      <c r="F266" s="1128"/>
      <c r="G266" s="1128"/>
      <c r="H266" s="1128"/>
      <c r="I266" s="1128"/>
      <c r="J266" s="1128"/>
      <c r="K266" s="1128"/>
    </row>
    <row r="267" spans="1:11">
      <c r="A267" s="376" t="s">
        <v>277</v>
      </c>
      <c r="B267" s="1128" t="s">
        <v>582</v>
      </c>
      <c r="C267" s="1128"/>
      <c r="D267" s="1128"/>
      <c r="E267" s="1128"/>
      <c r="F267" s="1128"/>
      <c r="G267" s="1128"/>
      <c r="H267" s="1128"/>
      <c r="I267" s="1128"/>
      <c r="J267" s="1128"/>
      <c r="K267" s="1128"/>
    </row>
    <row r="268" spans="1:11">
      <c r="A268" s="376" t="s">
        <v>200</v>
      </c>
      <c r="B268" s="1128" t="s">
        <v>207</v>
      </c>
      <c r="C268" s="1128"/>
      <c r="D268" s="1128"/>
      <c r="E268" s="1128"/>
      <c r="F268" s="1128"/>
      <c r="G268" s="1128"/>
      <c r="H268" s="1128"/>
      <c r="I268" s="1128"/>
      <c r="J268" s="1128"/>
      <c r="K268" s="1128"/>
    </row>
    <row r="269" spans="1:11">
      <c r="A269" s="376" t="s">
        <v>278</v>
      </c>
      <c r="B269" s="1128" t="s">
        <v>493</v>
      </c>
      <c r="C269" s="1128"/>
      <c r="D269" s="1128"/>
      <c r="E269" s="1128"/>
      <c r="F269" s="1128"/>
      <c r="G269" s="1128"/>
      <c r="H269" s="1128"/>
      <c r="I269" s="1128"/>
      <c r="J269" s="1128"/>
      <c r="K269" s="1128"/>
    </row>
    <row r="270" spans="1:11" ht="33.75" customHeight="1">
      <c r="A270" s="376" t="s">
        <v>203</v>
      </c>
      <c r="B270" s="1131" t="s">
        <v>861</v>
      </c>
      <c r="C270" s="1132"/>
      <c r="D270" s="1132"/>
      <c r="E270" s="1132"/>
      <c r="F270" s="1132"/>
      <c r="G270" s="1132"/>
      <c r="H270" s="1132"/>
      <c r="I270" s="1132"/>
      <c r="J270" s="1132"/>
      <c r="K270" s="1132"/>
    </row>
    <row r="271" spans="1:11">
      <c r="A271" s="422" t="s">
        <v>204</v>
      </c>
      <c r="B271" s="1133" t="s">
        <v>713</v>
      </c>
      <c r="C271" s="1134"/>
      <c r="D271" s="1134"/>
      <c r="E271" s="1134"/>
      <c r="F271" s="1134"/>
      <c r="G271" s="1134"/>
      <c r="H271" s="1134"/>
      <c r="I271" s="1134"/>
      <c r="J271" s="1134"/>
      <c r="K271" s="1134"/>
    </row>
    <row r="272" spans="1:11" ht="44.25" customHeight="1">
      <c r="A272" s="423" t="s">
        <v>205</v>
      </c>
      <c r="B272" s="1135" t="s">
        <v>1070</v>
      </c>
      <c r="C272" s="1135"/>
      <c r="D272" s="1135"/>
      <c r="E272" s="1135"/>
      <c r="F272" s="1135"/>
      <c r="G272" s="1135"/>
      <c r="H272" s="1135"/>
      <c r="I272" s="1135"/>
      <c r="J272" s="1135"/>
      <c r="K272" s="1135"/>
    </row>
    <row r="273" spans="1:11" s="325" customFormat="1" ht="30.75" customHeight="1">
      <c r="A273" s="423" t="s">
        <v>206</v>
      </c>
      <c r="B273" s="1137" t="s">
        <v>1096</v>
      </c>
      <c r="C273" s="1137"/>
      <c r="D273" s="1137"/>
      <c r="E273" s="1137"/>
      <c r="F273" s="1137"/>
      <c r="G273" s="1137"/>
      <c r="H273" s="1137"/>
      <c r="I273" s="1137"/>
      <c r="J273" s="1137"/>
      <c r="K273" s="1137"/>
    </row>
    <row r="274" spans="1:11" ht="18.75" customHeight="1">
      <c r="A274" s="423" t="s">
        <v>208</v>
      </c>
      <c r="B274" s="1136" t="s">
        <v>863</v>
      </c>
      <c r="C274" s="1136"/>
      <c r="D274" s="1136"/>
      <c r="E274" s="1136"/>
      <c r="F274" s="1136"/>
      <c r="G274" s="1136"/>
      <c r="H274" s="1136"/>
      <c r="I274" s="1136"/>
      <c r="J274" s="1136"/>
      <c r="K274" s="1136"/>
    </row>
    <row r="275" spans="1:11" s="14" customFormat="1" ht="28.5" customHeight="1">
      <c r="A275" s="423" t="s">
        <v>209</v>
      </c>
      <c r="B275" s="1130" t="s">
        <v>862</v>
      </c>
      <c r="C275" s="1130"/>
      <c r="D275" s="1130"/>
      <c r="E275" s="1130"/>
      <c r="F275" s="1130"/>
      <c r="G275" s="1130"/>
      <c r="H275" s="1130"/>
      <c r="I275" s="1130"/>
      <c r="J275" s="1130"/>
      <c r="K275" s="1130"/>
    </row>
    <row r="276" spans="1:11" s="14" customFormat="1">
      <c r="A276" s="423" t="s">
        <v>314</v>
      </c>
      <c r="B276" s="455" t="s">
        <v>503</v>
      </c>
      <c r="C276" s="424"/>
      <c r="D276" s="424"/>
      <c r="E276" s="424"/>
      <c r="F276" s="424"/>
      <c r="G276" s="424"/>
      <c r="H276" s="425"/>
      <c r="I276" s="426"/>
      <c r="J276" s="427"/>
      <c r="K276" s="428"/>
    </row>
    <row r="277" spans="1:11" s="14" customFormat="1">
      <c r="A277" s="429" t="s">
        <v>399</v>
      </c>
      <c r="B277" s="429" t="s">
        <v>492</v>
      </c>
      <c r="C277" s="429"/>
      <c r="D277" s="429"/>
      <c r="E277" s="429"/>
      <c r="F277" s="429"/>
      <c r="G277" s="429"/>
      <c r="H277" s="429"/>
      <c r="I277" s="429"/>
      <c r="J277" s="429"/>
      <c r="K277" s="429"/>
    </row>
    <row r="278" spans="1:11">
      <c r="A278" s="15" t="s">
        <v>479</v>
      </c>
      <c r="B278" s="15" t="s">
        <v>505</v>
      </c>
    </row>
    <row r="279" spans="1:11" ht="15">
      <c r="A279" s="624" t="s">
        <v>591</v>
      </c>
      <c r="B279" s="325" t="s">
        <v>593</v>
      </c>
    </row>
  </sheetData>
  <customSheetViews>
    <customSheetView guid="{F04A2B9A-C6FE-4FEB-AD1E-2CF9AC309BE4}" scale="70" showPageBreaks="1" printArea="1" view="pageBreakPreview" topLeftCell="A61">
      <selection activeCell="C103" sqref="C103"/>
      <rowBreaks count="4" manualBreakCount="4">
        <brk id="50" max="10" man="1"/>
        <brk id="107" max="16383" man="1"/>
        <brk id="170" max="10" man="1"/>
        <brk id="225" max="16383" man="1"/>
      </rowBreaks>
      <pageMargins left="0.7" right="0.7" top="0.75" bottom="0.75" header="0.3" footer="0.3"/>
      <pageSetup scale="51" fitToHeight="6" orientation="landscape" r:id="rId1"/>
    </customSheetView>
  </customSheetViews>
  <mergeCells count="26">
    <mergeCell ref="A258:A262"/>
    <mergeCell ref="B272:K272"/>
    <mergeCell ref="B274:K274"/>
    <mergeCell ref="B258:K258"/>
    <mergeCell ref="B263:K263"/>
    <mergeCell ref="B264:K264"/>
    <mergeCell ref="B265:K265"/>
    <mergeCell ref="B266:K266"/>
    <mergeCell ref="B273:K273"/>
    <mergeCell ref="B275:K275"/>
    <mergeCell ref="B267:K267"/>
    <mergeCell ref="B268:K268"/>
    <mergeCell ref="B269:K269"/>
    <mergeCell ref="B270:K270"/>
    <mergeCell ref="B271:K271"/>
    <mergeCell ref="A57:K57"/>
    <mergeCell ref="A114:K114"/>
    <mergeCell ref="A180:K180"/>
    <mergeCell ref="B257:K257"/>
    <mergeCell ref="A246:K246"/>
    <mergeCell ref="B251:C251"/>
    <mergeCell ref="B252:K252"/>
    <mergeCell ref="B253:K253"/>
    <mergeCell ref="B254:K254"/>
    <mergeCell ref="B255:K255"/>
    <mergeCell ref="B256:K256"/>
  </mergeCells>
  <phoneticPr fontId="0" type="noConversion"/>
  <pageMargins left="0.25" right="0.25" top="0.75" bottom="0.75" header="0.3" footer="0.3"/>
  <pageSetup scale="59" fitToHeight="0" orientation="landscape" r:id="rId2"/>
  <rowBreaks count="4" manualBreakCount="4">
    <brk id="50" max="10" man="1"/>
    <brk id="108" max="16383" man="1"/>
    <brk id="173" max="10" man="1"/>
    <brk id="239" max="10" man="1"/>
  </rowBreaks>
  <ignoredErrors>
    <ignoredError sqref="C128"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R446"/>
  <sheetViews>
    <sheetView tabSelected="1" view="pageBreakPreview" zoomScale="70" zoomScaleNormal="50" zoomScaleSheetLayoutView="70" workbookViewId="0">
      <selection activeCell="N33" sqref="N33"/>
    </sheetView>
  </sheetViews>
  <sheetFormatPr defaultColWidth="8.88671875" defaultRowHeight="12.75"/>
  <cols>
    <col min="1" max="1" width="5.6640625" style="842" customWidth="1"/>
    <col min="2" max="2" width="32.21875" style="849" bestFit="1" customWidth="1"/>
    <col min="3" max="3" width="10.6640625" style="842" customWidth="1"/>
    <col min="4" max="4" width="9.88671875" style="842" customWidth="1"/>
    <col min="5" max="5" width="16.33203125" style="842" customWidth="1"/>
    <col min="6" max="6" width="12.109375" style="842" customWidth="1"/>
    <col min="7" max="7" width="11.88671875" style="842" customWidth="1"/>
    <col min="8" max="8" width="14.109375" style="842" customWidth="1"/>
    <col min="9" max="9" width="17.109375" style="842" customWidth="1"/>
    <col min="10" max="10" width="38.44140625" style="842" bestFit="1" customWidth="1"/>
    <col min="11" max="11" width="8.88671875" style="842"/>
    <col min="12" max="12" width="12.109375" style="842" customWidth="1"/>
    <col min="13" max="13" width="12.88671875" style="842" customWidth="1"/>
    <col min="14" max="16384" width="8.88671875" style="842"/>
  </cols>
  <sheetData>
    <row r="1" spans="1:18" ht="18" customHeight="1">
      <c r="A1" s="1153" t="s">
        <v>1065</v>
      </c>
      <c r="B1" s="1153"/>
      <c r="C1" s="1153"/>
      <c r="D1" s="1153"/>
      <c r="E1" s="1153"/>
      <c r="F1" s="1153"/>
      <c r="G1" s="1153"/>
      <c r="H1" s="1153"/>
      <c r="I1" s="1153"/>
      <c r="J1" s="1153"/>
      <c r="K1" s="841"/>
      <c r="L1" s="841"/>
      <c r="M1" s="841"/>
    </row>
    <row r="2" spans="1:18" ht="18" customHeight="1">
      <c r="A2" s="1153" t="str">
        <f>+'Attachment H'!D5</f>
        <v>Gridliance High Plains LLC</v>
      </c>
      <c r="B2" s="1153"/>
      <c r="C2" s="1153"/>
      <c r="D2" s="1153"/>
      <c r="E2" s="1153"/>
      <c r="F2" s="1153"/>
      <c r="G2" s="1153"/>
      <c r="H2" s="1153"/>
      <c r="I2" s="1153"/>
      <c r="J2" s="1153"/>
      <c r="K2" s="843"/>
      <c r="L2" s="843"/>
      <c r="M2" s="843"/>
    </row>
    <row r="3" spans="1:18" ht="18" customHeight="1">
      <c r="A3" s="1153" t="s">
        <v>1142</v>
      </c>
      <c r="B3" s="1153"/>
      <c r="C3" s="1153"/>
      <c r="D3" s="1153"/>
      <c r="E3" s="1153"/>
      <c r="F3" s="1153"/>
      <c r="G3" s="1153"/>
      <c r="H3" s="1154"/>
      <c r="I3" s="1154"/>
      <c r="J3" s="1153"/>
      <c r="K3" s="841"/>
      <c r="L3" s="841"/>
      <c r="M3" s="841"/>
    </row>
    <row r="4" spans="1:18" ht="18" customHeight="1">
      <c r="A4" s="844"/>
      <c r="B4" s="844"/>
      <c r="C4" s="844"/>
      <c r="D4" s="844"/>
      <c r="E4" s="844"/>
      <c r="F4" s="844"/>
      <c r="G4" s="844"/>
      <c r="H4" s="844"/>
      <c r="I4" s="844"/>
      <c r="J4" s="844"/>
      <c r="K4" s="841"/>
      <c r="L4" s="841"/>
      <c r="M4" s="841"/>
    </row>
    <row r="5" spans="1:18">
      <c r="B5" s="844" t="s">
        <v>292</v>
      </c>
      <c r="C5" s="844" t="s">
        <v>293</v>
      </c>
      <c r="D5" s="844" t="s">
        <v>294</v>
      </c>
      <c r="E5" s="844" t="s">
        <v>295</v>
      </c>
      <c r="F5" s="844" t="s">
        <v>297</v>
      </c>
      <c r="G5" s="845" t="s">
        <v>296</v>
      </c>
      <c r="H5" s="845" t="s">
        <v>298</v>
      </c>
      <c r="I5" s="846" t="s">
        <v>299</v>
      </c>
      <c r="J5" s="844"/>
    </row>
    <row r="6" spans="1:18" ht="25.5">
      <c r="A6" s="847" t="s">
        <v>990</v>
      </c>
      <c r="B6" s="848" t="s">
        <v>991</v>
      </c>
      <c r="C6" s="848" t="s">
        <v>252</v>
      </c>
      <c r="D6" s="848" t="s">
        <v>96</v>
      </c>
      <c r="E6" s="848" t="s">
        <v>992</v>
      </c>
      <c r="F6" s="848" t="s">
        <v>993</v>
      </c>
      <c r="G6" s="848" t="s">
        <v>994</v>
      </c>
      <c r="H6" s="848" t="s">
        <v>995</v>
      </c>
      <c r="I6" s="848" t="s">
        <v>996</v>
      </c>
      <c r="J6" s="848"/>
      <c r="K6" s="841"/>
      <c r="L6" s="841"/>
      <c r="M6" s="841"/>
      <c r="N6" s="841"/>
      <c r="O6" s="841"/>
      <c r="P6" s="841"/>
      <c r="Q6" s="841"/>
      <c r="R6" s="844"/>
    </row>
    <row r="7" spans="1:18">
      <c r="A7" s="842" t="s">
        <v>997</v>
      </c>
      <c r="C7" s="850"/>
      <c r="D7" s="844"/>
      <c r="E7" s="844"/>
      <c r="F7" s="844"/>
      <c r="H7" s="841"/>
      <c r="I7" s="841"/>
      <c r="J7" s="841"/>
      <c r="K7" s="841"/>
      <c r="L7" s="841"/>
      <c r="M7" s="841"/>
      <c r="N7" s="841"/>
      <c r="O7" s="841"/>
      <c r="P7" s="841"/>
      <c r="Q7" s="841"/>
      <c r="R7" s="844"/>
    </row>
    <row r="8" spans="1:18" ht="20.100000000000001" customHeight="1">
      <c r="A8" s="851">
        <v>1</v>
      </c>
      <c r="B8" s="852" t="s">
        <v>998</v>
      </c>
      <c r="C8" s="850" t="s">
        <v>98</v>
      </c>
      <c r="D8" s="1002">
        <v>2021</v>
      </c>
      <c r="E8" s="134">
        <f>SUM(F8:H8)</f>
        <v>-164236.97358187695</v>
      </c>
      <c r="F8" s="134">
        <f>'4c- ADIT BOY'!E54</f>
        <v>-164236.97358187695</v>
      </c>
      <c r="G8" s="764">
        <f>'4c- ADIT BOY'!F54</f>
        <v>0</v>
      </c>
      <c r="H8" s="764">
        <f>'4c- ADIT BOY'!G54</f>
        <v>0</v>
      </c>
      <c r="I8" s="764"/>
      <c r="J8" s="853"/>
    </row>
    <row r="9" spans="1:18" ht="20.100000000000001" customHeight="1">
      <c r="A9" s="851">
        <f>A8+1</f>
        <v>2</v>
      </c>
      <c r="B9" s="852" t="s">
        <v>1117</v>
      </c>
      <c r="C9" s="850" t="s">
        <v>98</v>
      </c>
      <c r="D9" s="1002">
        <v>2022</v>
      </c>
      <c r="E9" s="134">
        <f t="shared" ref="E9:E11" si="0">SUM(F9:H9)</f>
        <v>0</v>
      </c>
      <c r="F9" s="134">
        <f>'4d- ADIT EOY'!E54-'4d- ADIT EOY'!E51</f>
        <v>0</v>
      </c>
      <c r="G9" s="134">
        <f>'4d- ADIT EOY'!F54-'4d- ADIT EOY'!F51</f>
        <v>0</v>
      </c>
      <c r="H9" s="134">
        <f>'4d- ADIT EOY'!G54-'4d- ADIT EOY'!G51</f>
        <v>0</v>
      </c>
      <c r="I9" s="764"/>
      <c r="J9" s="853"/>
    </row>
    <row r="10" spans="1:18" ht="20.100000000000001" customHeight="1">
      <c r="A10" s="851">
        <f>+A9+1</f>
        <v>3</v>
      </c>
      <c r="B10" s="852" t="s">
        <v>1093</v>
      </c>
      <c r="C10" s="850" t="s">
        <v>98</v>
      </c>
      <c r="D10" s="1111">
        <v>2022</v>
      </c>
      <c r="E10" s="134">
        <f t="shared" si="0"/>
        <v>-164236.97358187695</v>
      </c>
      <c r="F10" s="856">
        <f>'4f-ADIT True-up Proration'!N21</f>
        <v>-164236.97358187695</v>
      </c>
      <c r="G10" s="856">
        <f>'4f-ADIT True-up Proration'!W21</f>
        <v>0</v>
      </c>
      <c r="H10" s="856">
        <f>'4f-ADIT True-up Proration'!AF21</f>
        <v>0</v>
      </c>
      <c r="I10" s="856"/>
      <c r="J10" s="857"/>
    </row>
    <row r="11" spans="1:18" ht="20.100000000000001" customHeight="1">
      <c r="A11" s="851">
        <f>+A10+1</f>
        <v>4</v>
      </c>
      <c r="B11" s="852" t="s">
        <v>1075</v>
      </c>
      <c r="C11" s="850"/>
      <c r="D11" s="850"/>
      <c r="E11" s="134">
        <f t="shared" si="0"/>
        <v>-164236.97358187695</v>
      </c>
      <c r="F11" s="856">
        <f t="shared" ref="F11:H11" si="1">F9+F10</f>
        <v>-164236.97358187695</v>
      </c>
      <c r="G11" s="856">
        <f t="shared" si="1"/>
        <v>0</v>
      </c>
      <c r="H11" s="856">
        <f t="shared" si="1"/>
        <v>0</v>
      </c>
      <c r="I11" s="856"/>
      <c r="J11" s="857"/>
    </row>
    <row r="12" spans="1:18" ht="20.100000000000001" customHeight="1">
      <c r="A12" s="851">
        <f t="shared" ref="A12:A15" si="2">+A11+1</f>
        <v>5</v>
      </c>
      <c r="B12" s="852" t="s">
        <v>999</v>
      </c>
      <c r="C12" s="850"/>
      <c r="D12" s="850"/>
      <c r="E12" s="854"/>
      <c r="F12" s="854">
        <v>1</v>
      </c>
      <c r="G12" s="854"/>
      <c r="H12" s="854"/>
      <c r="I12" s="854"/>
      <c r="J12" s="855">
        <v>1</v>
      </c>
    </row>
    <row r="13" spans="1:18" ht="20.100000000000001" customHeight="1">
      <c r="A13" s="851">
        <f t="shared" si="2"/>
        <v>6</v>
      </c>
      <c r="B13" s="852" t="s">
        <v>1000</v>
      </c>
      <c r="C13" s="850"/>
      <c r="D13" s="850"/>
      <c r="E13" s="854"/>
      <c r="F13" s="854"/>
      <c r="G13" s="854">
        <f>'Attachment H'!G$84</f>
        <v>1</v>
      </c>
      <c r="H13" s="854"/>
      <c r="I13" s="854"/>
      <c r="J13" s="850" t="s">
        <v>1001</v>
      </c>
    </row>
    <row r="14" spans="1:18" ht="20.100000000000001" customHeight="1">
      <c r="A14" s="851">
        <f t="shared" si="2"/>
        <v>7</v>
      </c>
      <c r="B14" s="852" t="s">
        <v>1002</v>
      </c>
      <c r="C14" s="850"/>
      <c r="D14" s="850"/>
      <c r="E14" s="854"/>
      <c r="F14" s="854"/>
      <c r="G14" s="854"/>
      <c r="H14" s="854">
        <f>'Attachment H'!I$199</f>
        <v>1</v>
      </c>
      <c r="I14" s="854"/>
      <c r="J14" s="850" t="s">
        <v>1003</v>
      </c>
    </row>
    <row r="15" spans="1:18" ht="20.100000000000001" customHeight="1">
      <c r="A15" s="851">
        <f t="shared" si="2"/>
        <v>8</v>
      </c>
      <c r="B15" s="852" t="s">
        <v>1004</v>
      </c>
      <c r="C15" s="850"/>
      <c r="D15" s="850"/>
      <c r="E15" s="854">
        <f>+E11</f>
        <v>-164236.97358187695</v>
      </c>
      <c r="F15" s="854">
        <f>F11*F12</f>
        <v>-164236.97358187695</v>
      </c>
      <c r="G15" s="854">
        <f>+G11*G13</f>
        <v>0</v>
      </c>
      <c r="H15" s="854">
        <f>+H11*H14</f>
        <v>0</v>
      </c>
      <c r="I15" s="854">
        <f>+F15+G15+H15</f>
        <v>-164236.97358187695</v>
      </c>
      <c r="J15" s="854" t="s">
        <v>1068</v>
      </c>
    </row>
    <row r="16" spans="1:18">
      <c r="A16" s="851"/>
      <c r="B16" s="852"/>
      <c r="C16" s="850"/>
      <c r="D16" s="850"/>
      <c r="E16" s="850"/>
      <c r="F16" s="850"/>
    </row>
    <row r="17" spans="1:10">
      <c r="A17" s="842" t="s">
        <v>1005</v>
      </c>
      <c r="B17" s="852"/>
      <c r="C17" s="850"/>
      <c r="D17" s="850"/>
      <c r="E17" s="850"/>
      <c r="F17" s="850"/>
    </row>
    <row r="18" spans="1:10" ht="20.100000000000001" customHeight="1">
      <c r="A18" s="851">
        <f>A15+1</f>
        <v>9</v>
      </c>
      <c r="B18" s="852" t="s">
        <v>1006</v>
      </c>
      <c r="C18" s="850" t="s">
        <v>98</v>
      </c>
      <c r="D18" s="1111">
        <f>D8</f>
        <v>2021</v>
      </c>
      <c r="E18" s="134">
        <f t="shared" ref="E18:E21" si="3">SUM(F18:H18)</f>
        <v>-22464.304556360839</v>
      </c>
      <c r="F18" s="764">
        <f>'4c- ADIT BOY'!E78</f>
        <v>-22464.304556360839</v>
      </c>
      <c r="G18" s="764">
        <f>'4c- ADIT BOY'!F78</f>
        <v>0</v>
      </c>
      <c r="H18" s="764">
        <f>'4c- ADIT BOY'!G78</f>
        <v>0</v>
      </c>
      <c r="I18" s="764"/>
      <c r="J18" s="853"/>
    </row>
    <row r="19" spans="1:10" ht="20.100000000000001" customHeight="1">
      <c r="A19" s="851">
        <f>A18+1</f>
        <v>10</v>
      </c>
      <c r="B19" s="852" t="s">
        <v>1118</v>
      </c>
      <c r="C19" s="850" t="s">
        <v>98</v>
      </c>
      <c r="D19" s="1111">
        <f t="shared" ref="D19:D20" si="4">D9</f>
        <v>2022</v>
      </c>
      <c r="E19" s="134">
        <f t="shared" si="3"/>
        <v>0</v>
      </c>
      <c r="F19" s="764">
        <f>'4d- ADIT EOY'!E78-'4d- ADIT EOY'!E75</f>
        <v>0</v>
      </c>
      <c r="G19" s="764">
        <f>'4d- ADIT EOY'!F78-'4d- ADIT EOY'!F75</f>
        <v>0</v>
      </c>
      <c r="H19" s="764">
        <f>'4d- ADIT EOY'!G78-'4d- ADIT EOY'!G75</f>
        <v>0</v>
      </c>
      <c r="I19" s="764"/>
      <c r="J19" s="853"/>
    </row>
    <row r="20" spans="1:10" ht="20.100000000000001" customHeight="1">
      <c r="A20" s="851">
        <f>A19+1</f>
        <v>11</v>
      </c>
      <c r="B20" s="852" t="s">
        <v>1094</v>
      </c>
      <c r="C20" s="850" t="s">
        <v>98</v>
      </c>
      <c r="D20" s="1111">
        <f t="shared" si="4"/>
        <v>2022</v>
      </c>
      <c r="E20" s="134">
        <f t="shared" si="3"/>
        <v>0</v>
      </c>
      <c r="F20" s="856">
        <f>'4f-ADIT True-up Proration'!N37</f>
        <v>0</v>
      </c>
      <c r="G20" s="856">
        <f>'4f-ADIT True-up Proration'!W37</f>
        <v>0</v>
      </c>
      <c r="H20" s="856">
        <f>'4f-ADIT True-up Proration'!AF37</f>
        <v>0</v>
      </c>
      <c r="I20" s="856"/>
      <c r="J20" s="857"/>
    </row>
    <row r="21" spans="1:10" ht="20.100000000000001" customHeight="1">
      <c r="A21" s="851">
        <f t="shared" ref="A21:A25" si="5">A20+1</f>
        <v>12</v>
      </c>
      <c r="B21" s="852" t="s">
        <v>1075</v>
      </c>
      <c r="C21" s="850"/>
      <c r="D21" s="850"/>
      <c r="E21" s="134">
        <f t="shared" si="3"/>
        <v>0</v>
      </c>
      <c r="F21" s="856">
        <f t="shared" ref="F21:H21" si="6">F19+F20</f>
        <v>0</v>
      </c>
      <c r="G21" s="856">
        <f t="shared" si="6"/>
        <v>0</v>
      </c>
      <c r="H21" s="856">
        <f t="shared" si="6"/>
        <v>0</v>
      </c>
      <c r="I21" s="856"/>
      <c r="J21" s="857"/>
    </row>
    <row r="22" spans="1:10" ht="20.100000000000001" customHeight="1">
      <c r="A22" s="851">
        <f t="shared" si="5"/>
        <v>13</v>
      </c>
      <c r="B22" s="852" t="s">
        <v>999</v>
      </c>
      <c r="C22" s="850"/>
      <c r="D22" s="850"/>
      <c r="E22" s="854"/>
      <c r="F22" s="854">
        <v>1</v>
      </c>
      <c r="G22" s="854"/>
      <c r="H22" s="854"/>
      <c r="I22" s="854"/>
      <c r="J22" s="855">
        <v>1</v>
      </c>
    </row>
    <row r="23" spans="1:10" ht="20.100000000000001" customHeight="1">
      <c r="A23" s="851">
        <f t="shared" si="5"/>
        <v>14</v>
      </c>
      <c r="B23" s="852" t="s">
        <v>1000</v>
      </c>
      <c r="C23" s="850"/>
      <c r="D23" s="850"/>
      <c r="E23" s="854"/>
      <c r="F23" s="854"/>
      <c r="G23" s="854">
        <f>'Attachment H'!G$84</f>
        <v>1</v>
      </c>
      <c r="H23" s="854"/>
      <c r="I23" s="854"/>
      <c r="J23" s="850" t="s">
        <v>1001</v>
      </c>
    </row>
    <row r="24" spans="1:10" ht="20.100000000000001" customHeight="1">
      <c r="A24" s="851">
        <f t="shared" si="5"/>
        <v>15</v>
      </c>
      <c r="B24" s="852" t="s">
        <v>1002</v>
      </c>
      <c r="C24" s="850"/>
      <c r="D24" s="850"/>
      <c r="E24" s="854"/>
      <c r="F24" s="854"/>
      <c r="G24" s="854"/>
      <c r="H24" s="854">
        <f>'Attachment H'!I$199</f>
        <v>1</v>
      </c>
      <c r="I24" s="854"/>
      <c r="J24" s="850" t="s">
        <v>1003</v>
      </c>
    </row>
    <row r="25" spans="1:10" ht="20.100000000000001" customHeight="1">
      <c r="A25" s="851">
        <f t="shared" si="5"/>
        <v>16</v>
      </c>
      <c r="B25" s="852" t="s">
        <v>1004</v>
      </c>
      <c r="C25" s="850"/>
      <c r="D25" s="850"/>
      <c r="E25" s="854">
        <f>+E21</f>
        <v>0</v>
      </c>
      <c r="F25" s="854">
        <f>+F21*F22</f>
        <v>0</v>
      </c>
      <c r="G25" s="854">
        <f>+G21*G23</f>
        <v>0</v>
      </c>
      <c r="H25" s="854">
        <f>+H21*H24</f>
        <v>0</v>
      </c>
      <c r="I25" s="854">
        <f>+F25+G25+H25</f>
        <v>0</v>
      </c>
      <c r="J25" s="854" t="s">
        <v>1068</v>
      </c>
    </row>
    <row r="26" spans="1:10">
      <c r="A26" s="851"/>
      <c r="B26" s="852"/>
      <c r="C26" s="850"/>
      <c r="D26" s="850"/>
      <c r="E26" s="850"/>
      <c r="F26" s="850"/>
    </row>
    <row r="27" spans="1:10">
      <c r="A27" s="842" t="s">
        <v>1007</v>
      </c>
      <c r="B27" s="852"/>
      <c r="C27" s="850"/>
      <c r="D27" s="850"/>
      <c r="E27" s="850"/>
      <c r="F27" s="850"/>
    </row>
    <row r="28" spans="1:10" ht="20.100000000000001" customHeight="1">
      <c r="A28" s="851">
        <f>A25+1</f>
        <v>17</v>
      </c>
      <c r="B28" s="852" t="s">
        <v>1008</v>
      </c>
      <c r="C28" s="850" t="s">
        <v>98</v>
      </c>
      <c r="D28" s="1111">
        <f>D18</f>
        <v>2021</v>
      </c>
      <c r="E28" s="134">
        <f t="shared" ref="E28:E31" si="7">SUM(F28:H28)</f>
        <v>1753.9426712504119</v>
      </c>
      <c r="F28" s="764">
        <f>'4c- ADIT BOY'!E32</f>
        <v>1753.9426712504119</v>
      </c>
      <c r="G28" s="764">
        <f>'4c- ADIT BOY'!F32</f>
        <v>0</v>
      </c>
      <c r="H28" s="764">
        <f>'4c- ADIT BOY'!G32</f>
        <v>0</v>
      </c>
      <c r="I28" s="764"/>
      <c r="J28" s="853"/>
    </row>
    <row r="29" spans="1:10" ht="20.100000000000001" customHeight="1">
      <c r="A29" s="851">
        <f>A28+1</f>
        <v>18</v>
      </c>
      <c r="B29" s="852" t="s">
        <v>1119</v>
      </c>
      <c r="C29" s="850" t="s">
        <v>98</v>
      </c>
      <c r="D29" s="1111">
        <f t="shared" ref="D29:D30" si="8">D19</f>
        <v>2022</v>
      </c>
      <c r="E29" s="134">
        <f t="shared" si="7"/>
        <v>0</v>
      </c>
      <c r="F29" s="764">
        <f>'4d- ADIT EOY'!E32-'4d- ADIT EOY'!E29</f>
        <v>0</v>
      </c>
      <c r="G29" s="764">
        <f>'4d- ADIT EOY'!F32-'4d- ADIT EOY'!F29</f>
        <v>0</v>
      </c>
      <c r="H29" s="764">
        <f>'4d- ADIT EOY'!G32-'4d- ADIT EOY'!G29</f>
        <v>0</v>
      </c>
      <c r="I29" s="764"/>
      <c r="J29" s="853"/>
    </row>
    <row r="30" spans="1:10" ht="20.100000000000001" customHeight="1">
      <c r="A30" s="851">
        <f t="shared" ref="A30:A35" si="9">A29+1</f>
        <v>19</v>
      </c>
      <c r="B30" s="852" t="s">
        <v>1095</v>
      </c>
      <c r="C30" s="850" t="s">
        <v>98</v>
      </c>
      <c r="D30" s="1111">
        <f t="shared" si="8"/>
        <v>2022</v>
      </c>
      <c r="E30" s="134">
        <f t="shared" si="7"/>
        <v>0</v>
      </c>
      <c r="F30" s="856">
        <f>'4f-ADIT True-up Proration'!N53</f>
        <v>0</v>
      </c>
      <c r="G30" s="856">
        <f>'4f-ADIT True-up Proration'!W53</f>
        <v>0</v>
      </c>
      <c r="H30" s="856">
        <f>'4f-ADIT True-up Proration'!AF53</f>
        <v>0</v>
      </c>
      <c r="I30" s="856"/>
      <c r="J30" s="857"/>
    </row>
    <row r="31" spans="1:10" ht="20.100000000000001" customHeight="1">
      <c r="A31" s="851">
        <f t="shared" si="9"/>
        <v>20</v>
      </c>
      <c r="B31" s="852" t="s">
        <v>1075</v>
      </c>
      <c r="C31" s="850"/>
      <c r="D31" s="850"/>
      <c r="E31" s="134">
        <f t="shared" si="7"/>
        <v>0</v>
      </c>
      <c r="F31" s="856">
        <f t="shared" ref="F31:H31" si="10">F29+F30</f>
        <v>0</v>
      </c>
      <c r="G31" s="856">
        <f t="shared" si="10"/>
        <v>0</v>
      </c>
      <c r="H31" s="856">
        <f t="shared" si="10"/>
        <v>0</v>
      </c>
      <c r="I31" s="856"/>
      <c r="J31" s="857"/>
    </row>
    <row r="32" spans="1:10" ht="20.100000000000001" customHeight="1">
      <c r="A32" s="851">
        <f t="shared" si="9"/>
        <v>21</v>
      </c>
      <c r="B32" s="852" t="s">
        <v>999</v>
      </c>
      <c r="C32" s="850"/>
      <c r="D32" s="850"/>
      <c r="E32" s="854"/>
      <c r="F32" s="854">
        <v>1</v>
      </c>
      <c r="G32" s="854"/>
      <c r="H32" s="854"/>
      <c r="I32" s="854"/>
      <c r="J32" s="855">
        <v>1</v>
      </c>
    </row>
    <row r="33" spans="1:10" ht="20.100000000000001" customHeight="1">
      <c r="A33" s="851">
        <f t="shared" si="9"/>
        <v>22</v>
      </c>
      <c r="B33" s="852" t="s">
        <v>1000</v>
      </c>
      <c r="C33" s="850"/>
      <c r="D33" s="850"/>
      <c r="E33" s="854"/>
      <c r="F33" s="854"/>
      <c r="G33" s="854">
        <f>'Attachment H'!G$84</f>
        <v>1</v>
      </c>
      <c r="H33" s="854"/>
      <c r="I33" s="854"/>
      <c r="J33" s="850" t="s">
        <v>1001</v>
      </c>
    </row>
    <row r="34" spans="1:10" ht="20.100000000000001" customHeight="1">
      <c r="A34" s="851">
        <f t="shared" si="9"/>
        <v>23</v>
      </c>
      <c r="B34" s="852" t="s">
        <v>1002</v>
      </c>
      <c r="C34" s="850"/>
      <c r="D34" s="850"/>
      <c r="E34" s="854"/>
      <c r="F34" s="854"/>
      <c r="G34" s="854"/>
      <c r="H34" s="854">
        <f>'Attachment H'!I$199</f>
        <v>1</v>
      </c>
      <c r="I34" s="854"/>
      <c r="J34" s="850" t="s">
        <v>1003</v>
      </c>
    </row>
    <row r="35" spans="1:10" ht="20.100000000000001" customHeight="1">
      <c r="A35" s="851">
        <f t="shared" si="9"/>
        <v>24</v>
      </c>
      <c r="B35" s="852" t="s">
        <v>1004</v>
      </c>
      <c r="C35" s="850"/>
      <c r="D35" s="850"/>
      <c r="E35" s="854">
        <f>+E31</f>
        <v>0</v>
      </c>
      <c r="F35" s="854">
        <f>+F31*F32</f>
        <v>0</v>
      </c>
      <c r="G35" s="854">
        <f>+G31*G33</f>
        <v>0</v>
      </c>
      <c r="H35" s="854">
        <f>+H31*H34</f>
        <v>0</v>
      </c>
      <c r="I35" s="854">
        <f>+F35+G35+H35</f>
        <v>0</v>
      </c>
      <c r="J35" s="854" t="s">
        <v>1068</v>
      </c>
    </row>
    <row r="36" spans="1:10">
      <c r="B36" s="862"/>
      <c r="C36" s="858"/>
      <c r="D36" s="863"/>
      <c r="E36" s="858"/>
      <c r="F36" s="858"/>
      <c r="G36" s="858"/>
      <c r="H36" s="859"/>
      <c r="I36" s="859"/>
    </row>
    <row r="37" spans="1:10">
      <c r="B37" s="862"/>
      <c r="C37" s="858"/>
      <c r="D37" s="543"/>
      <c r="E37" s="858"/>
      <c r="F37" s="858"/>
      <c r="G37" s="858"/>
      <c r="H37" s="859"/>
      <c r="I37" s="859"/>
    </row>
    <row r="38" spans="1:10">
      <c r="B38" s="862"/>
      <c r="C38" s="858"/>
      <c r="D38" s="543"/>
      <c r="E38" s="858"/>
      <c r="F38" s="858"/>
      <c r="G38" s="858"/>
      <c r="H38" s="859"/>
      <c r="I38" s="859"/>
    </row>
    <row r="39" spans="1:10">
      <c r="B39" s="862"/>
      <c r="C39" s="858"/>
      <c r="D39" s="543"/>
      <c r="E39" s="858"/>
      <c r="F39" s="858"/>
      <c r="G39" s="858"/>
      <c r="H39" s="859"/>
      <c r="I39" s="859"/>
    </row>
    <row r="40" spans="1:10">
      <c r="B40" s="862"/>
      <c r="C40" s="858"/>
      <c r="D40" s="543"/>
      <c r="E40" s="858"/>
      <c r="F40" s="858"/>
      <c r="G40" s="858"/>
      <c r="H40" s="859"/>
      <c r="I40" s="859"/>
    </row>
    <row r="41" spans="1:10">
      <c r="B41" s="862"/>
      <c r="C41" s="858"/>
      <c r="D41" s="543"/>
      <c r="E41" s="858"/>
      <c r="F41" s="858"/>
      <c r="G41" s="858"/>
      <c r="H41" s="859"/>
      <c r="I41" s="859"/>
    </row>
    <row r="42" spans="1:10">
      <c r="B42" s="862"/>
      <c r="C42" s="858"/>
      <c r="D42" s="543"/>
      <c r="E42" s="858"/>
      <c r="F42" s="858"/>
      <c r="G42" s="858"/>
      <c r="H42" s="859"/>
      <c r="I42" s="859"/>
    </row>
    <row r="43" spans="1:10">
      <c r="B43" s="862"/>
      <c r="C43" s="858"/>
      <c r="D43" s="543"/>
      <c r="E43" s="858"/>
      <c r="F43" s="858"/>
      <c r="G43" s="858"/>
      <c r="H43" s="859"/>
      <c r="I43" s="859"/>
    </row>
    <row r="44" spans="1:10">
      <c r="B44" s="862"/>
      <c r="C44" s="858"/>
      <c r="D44" s="543"/>
      <c r="E44" s="858"/>
      <c r="F44" s="858"/>
      <c r="G44" s="858"/>
      <c r="H44" s="859"/>
      <c r="I44" s="859"/>
    </row>
    <row r="45" spans="1:10">
      <c r="B45" s="862"/>
      <c r="C45" s="858"/>
      <c r="D45" s="543"/>
      <c r="E45" s="858"/>
      <c r="F45" s="858"/>
      <c r="G45" s="858"/>
      <c r="H45" s="859"/>
      <c r="I45" s="859"/>
    </row>
    <row r="46" spans="1:10">
      <c r="B46" s="862"/>
      <c r="C46" s="858"/>
      <c r="D46" s="543"/>
      <c r="E46" s="858"/>
      <c r="F46" s="858"/>
      <c r="G46" s="858"/>
      <c r="H46" s="859"/>
      <c r="I46" s="859"/>
    </row>
    <row r="47" spans="1:10">
      <c r="B47" s="858"/>
      <c r="C47" s="858"/>
      <c r="D47" s="543"/>
      <c r="E47" s="858"/>
      <c r="F47" s="858"/>
      <c r="G47" s="858"/>
      <c r="H47" s="859"/>
      <c r="I47" s="859"/>
    </row>
    <row r="48" spans="1:10">
      <c r="B48" s="862"/>
      <c r="C48" s="858"/>
      <c r="D48" s="543"/>
      <c r="E48" s="858"/>
      <c r="F48" s="858"/>
      <c r="G48" s="858"/>
      <c r="H48" s="859"/>
      <c r="I48" s="859"/>
    </row>
    <row r="49" spans="2:9">
      <c r="B49" s="858"/>
      <c r="C49" s="858"/>
      <c r="D49" s="543"/>
      <c r="E49" s="858"/>
      <c r="F49" s="858"/>
      <c r="G49" s="858"/>
      <c r="H49" s="859"/>
      <c r="I49" s="859"/>
    </row>
    <row r="50" spans="2:9">
      <c r="B50" s="862"/>
      <c r="C50" s="858"/>
      <c r="D50" s="858"/>
      <c r="E50" s="858"/>
      <c r="F50" s="858"/>
      <c r="G50" s="858"/>
      <c r="H50" s="859"/>
      <c r="I50" s="859"/>
    </row>
    <row r="51" spans="2:9">
      <c r="B51" s="862"/>
      <c r="C51" s="858"/>
      <c r="D51" s="858"/>
      <c r="E51" s="858"/>
      <c r="F51" s="858"/>
      <c r="G51" s="858"/>
    </row>
    <row r="52" spans="2:9">
      <c r="B52" s="862"/>
      <c r="C52" s="858"/>
      <c r="D52" s="858"/>
      <c r="E52" s="858"/>
      <c r="F52" s="858"/>
      <c r="G52" s="858"/>
    </row>
    <row r="53" spans="2:9">
      <c r="B53" s="862"/>
      <c r="C53" s="858"/>
      <c r="D53" s="858"/>
      <c r="E53" s="858"/>
      <c r="F53" s="858"/>
      <c r="G53" s="858"/>
    </row>
    <row r="54" spans="2:9">
      <c r="B54" s="862"/>
      <c r="C54" s="858"/>
      <c r="D54" s="858"/>
      <c r="E54" s="858"/>
      <c r="F54" s="858"/>
      <c r="G54" s="858"/>
    </row>
    <row r="55" spans="2:9">
      <c r="B55" s="862"/>
      <c r="C55" s="858"/>
      <c r="D55" s="858"/>
      <c r="E55" s="858"/>
      <c r="F55" s="858"/>
      <c r="G55" s="858"/>
    </row>
    <row r="56" spans="2:9">
      <c r="B56" s="862"/>
      <c r="C56" s="858"/>
      <c r="D56" s="858"/>
      <c r="E56" s="858"/>
      <c r="F56" s="858"/>
      <c r="G56" s="858"/>
    </row>
    <row r="57" spans="2:9">
      <c r="B57" s="862"/>
      <c r="C57" s="858"/>
      <c r="D57" s="858"/>
      <c r="E57" s="858"/>
      <c r="F57" s="858"/>
      <c r="G57" s="858"/>
    </row>
    <row r="58" spans="2:9">
      <c r="B58" s="862"/>
      <c r="C58" s="858"/>
      <c r="D58" s="858"/>
      <c r="E58" s="858"/>
      <c r="F58" s="858"/>
      <c r="G58" s="858"/>
    </row>
    <row r="59" spans="2:9">
      <c r="B59" s="862"/>
      <c r="C59" s="858"/>
      <c r="D59" s="858"/>
      <c r="E59" s="858"/>
      <c r="F59" s="858"/>
      <c r="G59" s="858"/>
    </row>
    <row r="60" spans="2:9">
      <c r="B60" s="862"/>
      <c r="C60" s="858"/>
      <c r="D60" s="858"/>
      <c r="E60" s="858"/>
      <c r="F60" s="858"/>
      <c r="G60" s="858"/>
    </row>
    <row r="61" spans="2:9">
      <c r="B61" s="862"/>
      <c r="C61" s="858"/>
      <c r="D61" s="858"/>
      <c r="E61" s="858"/>
      <c r="F61" s="858"/>
      <c r="G61" s="858"/>
    </row>
    <row r="62" spans="2:9">
      <c r="B62" s="862"/>
      <c r="C62" s="858"/>
      <c r="D62" s="858"/>
      <c r="E62" s="858"/>
      <c r="F62" s="858"/>
      <c r="G62" s="858"/>
    </row>
    <row r="63" spans="2:9">
      <c r="B63" s="862"/>
      <c r="C63" s="858"/>
      <c r="D63" s="858"/>
      <c r="E63" s="858"/>
      <c r="F63" s="858"/>
      <c r="G63" s="858"/>
    </row>
    <row r="64" spans="2:9">
      <c r="B64" s="862"/>
      <c r="C64" s="858"/>
      <c r="D64" s="858"/>
      <c r="E64" s="858"/>
      <c r="F64" s="858"/>
      <c r="G64" s="858"/>
    </row>
    <row r="65" spans="2:11">
      <c r="B65" s="862"/>
      <c r="C65" s="858"/>
      <c r="D65" s="858"/>
      <c r="E65" s="858"/>
      <c r="F65" s="858"/>
      <c r="G65" s="858"/>
    </row>
    <row r="66" spans="2:11">
      <c r="B66" s="862"/>
      <c r="C66" s="858"/>
      <c r="D66" s="858"/>
      <c r="E66" s="858"/>
      <c r="F66" s="858"/>
      <c r="G66" s="858"/>
    </row>
    <row r="67" spans="2:11">
      <c r="B67" s="862"/>
      <c r="C67" s="858"/>
      <c r="D67" s="858"/>
      <c r="E67" s="858"/>
      <c r="F67" s="858"/>
      <c r="G67" s="858"/>
      <c r="K67" s="858"/>
    </row>
    <row r="68" spans="2:11">
      <c r="B68" s="862"/>
      <c r="C68" s="858"/>
      <c r="D68" s="858"/>
      <c r="E68" s="858"/>
      <c r="F68" s="858"/>
      <c r="G68" s="858"/>
    </row>
    <row r="69" spans="2:11">
      <c r="B69" s="862"/>
      <c r="C69" s="858"/>
      <c r="D69" s="858"/>
      <c r="E69" s="858"/>
      <c r="F69" s="858"/>
      <c r="G69" s="858"/>
    </row>
    <row r="70" spans="2:11">
      <c r="B70" s="862"/>
      <c r="C70" s="858"/>
      <c r="D70" s="858"/>
      <c r="E70" s="858"/>
      <c r="F70" s="858"/>
      <c r="G70" s="858"/>
    </row>
    <row r="71" spans="2:11">
      <c r="B71" s="862"/>
      <c r="C71" s="858"/>
      <c r="D71" s="858"/>
      <c r="E71" s="858"/>
      <c r="F71" s="858"/>
      <c r="G71" s="858"/>
    </row>
    <row r="72" spans="2:11">
      <c r="B72" s="862"/>
      <c r="C72" s="858"/>
      <c r="D72" s="858"/>
      <c r="E72" s="858"/>
      <c r="F72" s="858"/>
      <c r="G72" s="858"/>
    </row>
    <row r="73" spans="2:11">
      <c r="B73" s="862"/>
      <c r="C73" s="858"/>
      <c r="D73" s="858"/>
      <c r="E73" s="858"/>
      <c r="F73" s="858"/>
      <c r="G73" s="858"/>
    </row>
    <row r="74" spans="2:11">
      <c r="B74" s="862"/>
      <c r="C74" s="858"/>
      <c r="D74" s="858"/>
      <c r="E74" s="858"/>
      <c r="F74" s="858"/>
      <c r="G74" s="858"/>
    </row>
    <row r="75" spans="2:11">
      <c r="B75" s="862"/>
      <c r="C75" s="858"/>
      <c r="D75" s="858"/>
      <c r="E75" s="858"/>
      <c r="F75" s="858"/>
      <c r="G75" s="858"/>
    </row>
    <row r="76" spans="2:11">
      <c r="B76" s="862"/>
      <c r="C76" s="858"/>
      <c r="D76" s="858"/>
      <c r="E76" s="858"/>
      <c r="F76" s="858"/>
      <c r="G76" s="858"/>
    </row>
    <row r="77" spans="2:11">
      <c r="B77" s="862"/>
      <c r="C77" s="858"/>
      <c r="D77" s="858"/>
      <c r="E77" s="858"/>
      <c r="F77" s="858"/>
      <c r="G77" s="858"/>
    </row>
    <row r="78" spans="2:11">
      <c r="B78" s="862"/>
      <c r="C78" s="858"/>
      <c r="D78" s="858"/>
      <c r="E78" s="858"/>
      <c r="F78" s="858"/>
      <c r="G78" s="858"/>
    </row>
    <row r="79" spans="2:11">
      <c r="B79" s="862"/>
      <c r="C79" s="858"/>
      <c r="D79" s="858"/>
      <c r="E79" s="858"/>
      <c r="F79" s="858"/>
      <c r="G79" s="858"/>
    </row>
    <row r="80" spans="2:11">
      <c r="B80" s="862"/>
      <c r="C80" s="858"/>
      <c r="D80" s="858"/>
      <c r="E80" s="858"/>
      <c r="F80" s="858"/>
      <c r="G80" s="858"/>
    </row>
    <row r="81" spans="2:7">
      <c r="B81" s="862"/>
      <c r="C81" s="858"/>
      <c r="D81" s="858"/>
      <c r="E81" s="858"/>
      <c r="F81" s="858"/>
      <c r="G81" s="858"/>
    </row>
    <row r="82" spans="2:7">
      <c r="B82" s="862"/>
      <c r="C82" s="858"/>
      <c r="D82" s="858"/>
      <c r="E82" s="858"/>
      <c r="F82" s="858"/>
      <c r="G82" s="858"/>
    </row>
    <row r="83" spans="2:7">
      <c r="B83" s="862"/>
      <c r="C83" s="858"/>
      <c r="D83" s="858"/>
      <c r="E83" s="858"/>
      <c r="F83" s="858"/>
      <c r="G83" s="858"/>
    </row>
    <row r="84" spans="2:7">
      <c r="B84" s="862"/>
      <c r="C84" s="858"/>
      <c r="D84" s="858"/>
      <c r="E84" s="858"/>
      <c r="F84" s="858"/>
      <c r="G84" s="858"/>
    </row>
    <row r="85" spans="2:7">
      <c r="B85" s="862"/>
      <c r="C85" s="858"/>
      <c r="D85" s="858"/>
      <c r="E85" s="858"/>
      <c r="F85" s="858"/>
      <c r="G85" s="858"/>
    </row>
    <row r="86" spans="2:7">
      <c r="B86" s="862"/>
      <c r="C86" s="858"/>
      <c r="D86" s="858"/>
      <c r="E86" s="858"/>
      <c r="F86" s="858"/>
      <c r="G86" s="858"/>
    </row>
    <row r="87" spans="2:7">
      <c r="B87" s="862"/>
      <c r="C87" s="858"/>
      <c r="D87" s="858"/>
      <c r="E87" s="858"/>
      <c r="F87" s="858"/>
      <c r="G87" s="858"/>
    </row>
    <row r="88" spans="2:7">
      <c r="B88" s="862"/>
      <c r="C88" s="858"/>
      <c r="D88" s="858"/>
      <c r="E88" s="858"/>
      <c r="F88" s="858"/>
      <c r="G88" s="858"/>
    </row>
    <row r="89" spans="2:7">
      <c r="B89" s="862"/>
      <c r="C89" s="858"/>
      <c r="D89" s="858"/>
      <c r="E89" s="858"/>
      <c r="F89" s="858"/>
      <c r="G89" s="858"/>
    </row>
    <row r="90" spans="2:7">
      <c r="B90" s="862"/>
      <c r="C90" s="858"/>
      <c r="D90" s="858"/>
      <c r="E90" s="858"/>
      <c r="F90" s="858"/>
      <c r="G90" s="858"/>
    </row>
    <row r="91" spans="2:7">
      <c r="B91" s="862"/>
      <c r="C91" s="858"/>
      <c r="D91" s="858"/>
      <c r="E91" s="858"/>
      <c r="F91" s="858"/>
      <c r="G91" s="858"/>
    </row>
    <row r="92" spans="2:7">
      <c r="B92" s="862"/>
      <c r="C92" s="858"/>
      <c r="D92" s="858"/>
      <c r="E92" s="858"/>
      <c r="F92" s="858"/>
      <c r="G92" s="858"/>
    </row>
    <row r="93" spans="2:7">
      <c r="B93" s="862"/>
      <c r="C93" s="858"/>
      <c r="D93" s="858"/>
      <c r="E93" s="858"/>
      <c r="F93" s="858"/>
      <c r="G93" s="858"/>
    </row>
    <row r="94" spans="2:7">
      <c r="B94" s="862"/>
      <c r="C94" s="858"/>
      <c r="D94" s="858"/>
      <c r="E94" s="858"/>
      <c r="F94" s="858"/>
      <c r="G94" s="858"/>
    </row>
    <row r="95" spans="2:7">
      <c r="B95" s="862"/>
      <c r="C95" s="858"/>
      <c r="D95" s="858"/>
      <c r="E95" s="858"/>
      <c r="F95" s="858"/>
      <c r="G95" s="858"/>
    </row>
    <row r="96" spans="2:7">
      <c r="B96" s="862"/>
      <c r="C96" s="858"/>
      <c r="D96" s="858"/>
      <c r="E96" s="858"/>
      <c r="F96" s="858"/>
      <c r="G96" s="858"/>
    </row>
    <row r="97" spans="2:7">
      <c r="B97" s="862"/>
      <c r="C97" s="858"/>
      <c r="D97" s="858"/>
      <c r="E97" s="858"/>
      <c r="F97" s="858"/>
      <c r="G97" s="858"/>
    </row>
    <row r="98" spans="2:7">
      <c r="B98" s="862"/>
      <c r="C98" s="858"/>
      <c r="D98" s="858"/>
      <c r="E98" s="858"/>
      <c r="F98" s="858"/>
      <c r="G98" s="858"/>
    </row>
    <row r="99" spans="2:7">
      <c r="B99" s="862"/>
      <c r="C99" s="858"/>
      <c r="D99" s="858"/>
      <c r="E99" s="858"/>
      <c r="F99" s="858"/>
      <c r="G99" s="858"/>
    </row>
    <row r="100" spans="2:7">
      <c r="B100" s="862"/>
      <c r="C100" s="858"/>
      <c r="D100" s="858"/>
      <c r="E100" s="858"/>
      <c r="F100" s="858"/>
      <c r="G100" s="858"/>
    </row>
    <row r="101" spans="2:7">
      <c r="B101" s="862"/>
      <c r="C101" s="858"/>
      <c r="D101" s="858"/>
      <c r="E101" s="858"/>
      <c r="F101" s="858"/>
      <c r="G101" s="858"/>
    </row>
    <row r="102" spans="2:7">
      <c r="B102" s="862"/>
      <c r="C102" s="858"/>
      <c r="D102" s="858"/>
      <c r="E102" s="858"/>
      <c r="F102" s="858"/>
      <c r="G102" s="858"/>
    </row>
    <row r="103" spans="2:7">
      <c r="B103" s="862"/>
      <c r="C103" s="858"/>
      <c r="D103" s="858"/>
      <c r="E103" s="858"/>
      <c r="F103" s="858"/>
      <c r="G103" s="858"/>
    </row>
    <row r="104" spans="2:7">
      <c r="B104" s="862"/>
      <c r="C104" s="858"/>
      <c r="D104" s="858"/>
      <c r="E104" s="858"/>
      <c r="F104" s="858"/>
      <c r="G104" s="858"/>
    </row>
    <row r="105" spans="2:7">
      <c r="B105" s="862"/>
      <c r="C105" s="858"/>
      <c r="D105" s="858"/>
      <c r="E105" s="858"/>
      <c r="F105" s="858"/>
      <c r="G105" s="858"/>
    </row>
    <row r="106" spans="2:7">
      <c r="B106" s="862"/>
      <c r="C106" s="858"/>
      <c r="D106" s="858"/>
      <c r="E106" s="858"/>
      <c r="F106" s="858"/>
      <c r="G106" s="858"/>
    </row>
    <row r="107" spans="2:7">
      <c r="B107" s="862"/>
      <c r="C107" s="858"/>
      <c r="D107" s="858"/>
      <c r="E107" s="858"/>
      <c r="F107" s="858"/>
      <c r="G107" s="858"/>
    </row>
    <row r="108" spans="2:7">
      <c r="B108" s="862"/>
      <c r="C108" s="858"/>
      <c r="D108" s="858"/>
      <c r="E108" s="858"/>
      <c r="F108" s="858"/>
      <c r="G108" s="858"/>
    </row>
    <row r="109" spans="2:7">
      <c r="B109" s="862"/>
      <c r="C109" s="858"/>
      <c r="D109" s="858"/>
      <c r="E109" s="858"/>
      <c r="F109" s="858"/>
      <c r="G109" s="858"/>
    </row>
    <row r="110" spans="2:7">
      <c r="B110" s="862"/>
      <c r="C110" s="858"/>
      <c r="D110" s="858"/>
      <c r="E110" s="858"/>
      <c r="F110" s="858"/>
      <c r="G110" s="858"/>
    </row>
    <row r="111" spans="2:7">
      <c r="B111" s="862"/>
      <c r="C111" s="858"/>
      <c r="D111" s="858"/>
      <c r="E111" s="858"/>
      <c r="F111" s="858"/>
      <c r="G111" s="858"/>
    </row>
    <row r="112" spans="2:7">
      <c r="B112" s="862"/>
      <c r="C112" s="858"/>
      <c r="D112" s="858"/>
      <c r="E112" s="858"/>
      <c r="F112" s="858"/>
      <c r="G112" s="858"/>
    </row>
    <row r="113" spans="2:7">
      <c r="B113" s="862"/>
      <c r="C113" s="858"/>
      <c r="D113" s="858"/>
      <c r="E113" s="858"/>
      <c r="F113" s="858"/>
      <c r="G113" s="858"/>
    </row>
    <row r="114" spans="2:7">
      <c r="B114" s="862"/>
      <c r="C114" s="858"/>
      <c r="D114" s="858"/>
      <c r="E114" s="858"/>
      <c r="F114" s="858"/>
      <c r="G114" s="858"/>
    </row>
    <row r="115" spans="2:7">
      <c r="B115" s="862"/>
      <c r="C115" s="858"/>
      <c r="D115" s="858"/>
      <c r="E115" s="858"/>
      <c r="F115" s="858"/>
      <c r="G115" s="858"/>
    </row>
    <row r="116" spans="2:7">
      <c r="B116" s="862"/>
      <c r="C116" s="858"/>
      <c r="D116" s="858"/>
      <c r="E116" s="858"/>
      <c r="F116" s="858"/>
      <c r="G116" s="858"/>
    </row>
    <row r="117" spans="2:7">
      <c r="B117" s="862"/>
      <c r="C117" s="858"/>
      <c r="D117" s="858"/>
      <c r="E117" s="858"/>
      <c r="F117" s="858"/>
      <c r="G117" s="858"/>
    </row>
    <row r="118" spans="2:7">
      <c r="B118" s="862"/>
      <c r="C118" s="858"/>
      <c r="D118" s="858"/>
      <c r="E118" s="858"/>
      <c r="F118" s="858"/>
      <c r="G118" s="858"/>
    </row>
    <row r="119" spans="2:7">
      <c r="B119" s="862"/>
      <c r="C119" s="858"/>
      <c r="D119" s="858"/>
      <c r="E119" s="858"/>
      <c r="F119" s="858"/>
      <c r="G119" s="858"/>
    </row>
    <row r="120" spans="2:7">
      <c r="B120" s="862"/>
      <c r="C120" s="858"/>
      <c r="D120" s="858"/>
      <c r="E120" s="858"/>
      <c r="F120" s="858"/>
      <c r="G120" s="858"/>
    </row>
    <row r="121" spans="2:7">
      <c r="B121" s="862"/>
      <c r="C121" s="858"/>
      <c r="D121" s="858"/>
      <c r="E121" s="858"/>
      <c r="F121" s="858"/>
      <c r="G121" s="858"/>
    </row>
    <row r="122" spans="2:7">
      <c r="B122" s="862"/>
      <c r="C122" s="858"/>
      <c r="D122" s="858"/>
      <c r="E122" s="858"/>
      <c r="F122" s="858"/>
      <c r="G122" s="858"/>
    </row>
    <row r="123" spans="2:7">
      <c r="B123" s="862"/>
      <c r="C123" s="858"/>
      <c r="D123" s="858"/>
      <c r="E123" s="858"/>
      <c r="F123" s="858"/>
      <c r="G123" s="858"/>
    </row>
    <row r="124" spans="2:7">
      <c r="B124" s="862"/>
      <c r="C124" s="858"/>
      <c r="D124" s="858"/>
      <c r="E124" s="858"/>
      <c r="F124" s="858"/>
      <c r="G124" s="858"/>
    </row>
    <row r="125" spans="2:7">
      <c r="B125" s="862"/>
      <c r="C125" s="858"/>
      <c r="D125" s="858"/>
      <c r="E125" s="858"/>
      <c r="F125" s="858"/>
      <c r="G125" s="858"/>
    </row>
    <row r="126" spans="2:7">
      <c r="B126" s="862"/>
      <c r="C126" s="858"/>
      <c r="D126" s="858"/>
      <c r="E126" s="858"/>
      <c r="F126" s="858"/>
      <c r="G126" s="858"/>
    </row>
    <row r="127" spans="2:7">
      <c r="B127" s="862"/>
      <c r="C127" s="858"/>
      <c r="D127" s="858"/>
      <c r="E127" s="858"/>
      <c r="F127" s="858"/>
      <c r="G127" s="858"/>
    </row>
    <row r="128" spans="2:7">
      <c r="B128" s="862"/>
      <c r="C128" s="858"/>
      <c r="D128" s="858"/>
      <c r="E128" s="858"/>
      <c r="F128" s="858"/>
      <c r="G128" s="858"/>
    </row>
    <row r="129" spans="2:7">
      <c r="B129" s="862"/>
      <c r="C129" s="858"/>
      <c r="D129" s="858"/>
      <c r="E129" s="858"/>
      <c r="F129" s="858"/>
      <c r="G129" s="858"/>
    </row>
    <row r="130" spans="2:7">
      <c r="B130" s="862"/>
      <c r="C130" s="858"/>
      <c r="D130" s="858"/>
      <c r="E130" s="858"/>
      <c r="F130" s="858"/>
      <c r="G130" s="858"/>
    </row>
    <row r="131" spans="2:7">
      <c r="B131" s="862"/>
      <c r="C131" s="858"/>
      <c r="D131" s="858"/>
      <c r="E131" s="858"/>
      <c r="F131" s="858"/>
      <c r="G131" s="858"/>
    </row>
    <row r="132" spans="2:7">
      <c r="B132" s="862"/>
      <c r="C132" s="858"/>
      <c r="D132" s="858"/>
      <c r="E132" s="858"/>
      <c r="F132" s="858"/>
      <c r="G132" s="858"/>
    </row>
    <row r="133" spans="2:7">
      <c r="B133" s="862"/>
      <c r="C133" s="858"/>
      <c r="D133" s="858"/>
      <c r="E133" s="858"/>
      <c r="F133" s="858"/>
      <c r="G133" s="858"/>
    </row>
    <row r="134" spans="2:7">
      <c r="B134" s="862"/>
      <c r="C134" s="858"/>
      <c r="D134" s="858"/>
      <c r="E134" s="858"/>
      <c r="F134" s="858"/>
      <c r="G134" s="858"/>
    </row>
    <row r="135" spans="2:7">
      <c r="B135" s="862"/>
      <c r="C135" s="858"/>
      <c r="D135" s="858"/>
      <c r="E135" s="858"/>
      <c r="F135" s="858"/>
      <c r="G135" s="858"/>
    </row>
    <row r="136" spans="2:7">
      <c r="B136" s="862"/>
      <c r="C136" s="858"/>
      <c r="D136" s="858"/>
      <c r="E136" s="858"/>
      <c r="F136" s="858"/>
      <c r="G136" s="858"/>
    </row>
    <row r="137" spans="2:7">
      <c r="B137" s="862"/>
      <c r="C137" s="858"/>
      <c r="D137" s="858"/>
      <c r="E137" s="858"/>
      <c r="F137" s="858"/>
      <c r="G137" s="858"/>
    </row>
    <row r="138" spans="2:7">
      <c r="B138" s="862"/>
      <c r="C138" s="858"/>
      <c r="D138" s="858"/>
      <c r="E138" s="858"/>
      <c r="F138" s="858"/>
      <c r="G138" s="858"/>
    </row>
    <row r="139" spans="2:7">
      <c r="B139" s="862"/>
      <c r="C139" s="858"/>
      <c r="D139" s="858"/>
      <c r="E139" s="858"/>
      <c r="F139" s="858"/>
      <c r="G139" s="858"/>
    </row>
    <row r="140" spans="2:7">
      <c r="B140" s="862"/>
      <c r="C140" s="858"/>
      <c r="D140" s="858"/>
      <c r="E140" s="858"/>
      <c r="F140" s="858"/>
      <c r="G140" s="858"/>
    </row>
    <row r="141" spans="2:7">
      <c r="B141" s="862"/>
      <c r="C141" s="858"/>
      <c r="D141" s="858"/>
      <c r="E141" s="858"/>
      <c r="F141" s="858"/>
      <c r="G141" s="858"/>
    </row>
    <row r="142" spans="2:7">
      <c r="B142" s="862"/>
      <c r="C142" s="858"/>
      <c r="D142" s="858"/>
      <c r="E142" s="858"/>
      <c r="F142" s="858"/>
      <c r="G142" s="858"/>
    </row>
    <row r="143" spans="2:7">
      <c r="B143" s="862"/>
      <c r="C143" s="858"/>
      <c r="D143" s="858"/>
      <c r="E143" s="858"/>
      <c r="F143" s="858"/>
      <c r="G143" s="858"/>
    </row>
    <row r="144" spans="2:7">
      <c r="B144" s="862"/>
      <c r="C144" s="858"/>
      <c r="D144" s="858"/>
      <c r="E144" s="858"/>
      <c r="F144" s="858"/>
      <c r="G144" s="858"/>
    </row>
    <row r="145" spans="2:9">
      <c r="B145" s="862"/>
      <c r="C145" s="858"/>
      <c r="D145" s="858"/>
      <c r="E145" s="858"/>
      <c r="F145" s="858"/>
      <c r="G145" s="858"/>
    </row>
    <row r="146" spans="2:9">
      <c r="B146" s="862"/>
      <c r="C146" s="858"/>
      <c r="D146" s="858"/>
      <c r="E146" s="858"/>
      <c r="F146" s="858"/>
      <c r="G146" s="858"/>
    </row>
    <row r="147" spans="2:9">
      <c r="B147" s="862"/>
      <c r="C147" s="858"/>
      <c r="D147" s="858"/>
      <c r="E147" s="858"/>
      <c r="F147" s="858"/>
      <c r="G147" s="858"/>
    </row>
    <row r="148" spans="2:9">
      <c r="B148" s="862"/>
      <c r="C148" s="858"/>
      <c r="D148" s="858"/>
      <c r="E148" s="858"/>
      <c r="F148" s="858"/>
      <c r="G148" s="858"/>
    </row>
    <row r="149" spans="2:9">
      <c r="B149" s="862"/>
      <c r="C149" s="858"/>
      <c r="D149" s="858"/>
      <c r="E149" s="858"/>
      <c r="F149" s="858"/>
      <c r="G149" s="858"/>
    </row>
    <row r="150" spans="2:9">
      <c r="B150" s="862"/>
      <c r="C150" s="858"/>
      <c r="D150" s="858"/>
      <c r="E150" s="858"/>
      <c r="F150" s="858"/>
      <c r="G150" s="858"/>
    </row>
    <row r="151" spans="2:9">
      <c r="B151" s="862"/>
      <c r="C151" s="858"/>
      <c r="D151" s="858"/>
      <c r="E151" s="858"/>
      <c r="F151" s="858"/>
      <c r="G151" s="858"/>
    </row>
    <row r="152" spans="2:9">
      <c r="B152" s="862"/>
      <c r="C152" s="858"/>
      <c r="D152" s="858"/>
      <c r="E152" s="858"/>
      <c r="F152" s="858"/>
      <c r="G152" s="858"/>
    </row>
    <row r="153" spans="2:9">
      <c r="B153" s="862"/>
      <c r="C153" s="858"/>
      <c r="D153" s="858"/>
      <c r="E153" s="858"/>
      <c r="F153" s="858"/>
      <c r="G153" s="858"/>
      <c r="H153" s="864"/>
      <c r="I153" s="864"/>
    </row>
    <row r="154" spans="2:9">
      <c r="B154" s="862"/>
      <c r="C154" s="858"/>
      <c r="D154" s="858"/>
      <c r="E154" s="858"/>
      <c r="F154" s="858"/>
      <c r="G154" s="858"/>
    </row>
    <row r="155" spans="2:9">
      <c r="B155" s="862"/>
      <c r="C155" s="858"/>
      <c r="D155" s="858"/>
      <c r="E155" s="858"/>
      <c r="F155" s="858"/>
      <c r="G155" s="858"/>
    </row>
    <row r="156" spans="2:9">
      <c r="B156" s="862"/>
      <c r="C156" s="858"/>
      <c r="D156" s="858"/>
      <c r="E156" s="858"/>
      <c r="F156" s="858"/>
      <c r="G156" s="858"/>
    </row>
    <row r="157" spans="2:9">
      <c r="B157" s="862"/>
      <c r="C157" s="858"/>
      <c r="D157" s="858"/>
      <c r="E157" s="858"/>
      <c r="F157" s="858"/>
      <c r="G157" s="858"/>
    </row>
    <row r="158" spans="2:9">
      <c r="B158" s="862"/>
      <c r="C158" s="858"/>
      <c r="D158" s="858"/>
      <c r="E158" s="858"/>
      <c r="F158" s="858"/>
      <c r="G158" s="858"/>
    </row>
    <row r="159" spans="2:9">
      <c r="B159" s="862"/>
      <c r="C159" s="858"/>
      <c r="D159" s="858"/>
      <c r="E159" s="858"/>
      <c r="F159" s="858"/>
      <c r="G159" s="858"/>
    </row>
    <row r="160" spans="2:9">
      <c r="B160" s="862"/>
      <c r="C160" s="858"/>
      <c r="D160" s="858"/>
      <c r="E160" s="858"/>
      <c r="F160" s="858"/>
      <c r="G160" s="858"/>
    </row>
    <row r="161" spans="2:7">
      <c r="B161" s="862"/>
      <c r="C161" s="858"/>
      <c r="D161" s="858"/>
      <c r="E161" s="858"/>
      <c r="F161" s="858"/>
      <c r="G161" s="858"/>
    </row>
    <row r="162" spans="2:7">
      <c r="B162" s="862"/>
      <c r="C162" s="858"/>
      <c r="D162" s="858"/>
      <c r="E162" s="858"/>
      <c r="F162" s="858"/>
      <c r="G162" s="858"/>
    </row>
    <row r="163" spans="2:7">
      <c r="B163" s="862"/>
      <c r="C163" s="858"/>
      <c r="D163" s="858"/>
      <c r="E163" s="858"/>
      <c r="F163" s="858"/>
      <c r="G163" s="858"/>
    </row>
    <row r="164" spans="2:7">
      <c r="B164" s="862"/>
      <c r="C164" s="858"/>
      <c r="D164" s="858"/>
      <c r="E164" s="858"/>
      <c r="F164" s="858"/>
      <c r="G164" s="858"/>
    </row>
    <row r="165" spans="2:7">
      <c r="B165" s="862"/>
      <c r="C165" s="858"/>
      <c r="D165" s="858"/>
      <c r="E165" s="858"/>
      <c r="F165" s="858"/>
      <c r="G165" s="858"/>
    </row>
    <row r="166" spans="2:7">
      <c r="B166" s="862"/>
      <c r="C166" s="858"/>
      <c r="D166" s="858"/>
      <c r="E166" s="858"/>
      <c r="F166" s="858"/>
      <c r="G166" s="858"/>
    </row>
    <row r="167" spans="2:7">
      <c r="B167" s="862"/>
      <c r="C167" s="858"/>
      <c r="D167" s="858"/>
      <c r="E167" s="858"/>
      <c r="F167" s="858"/>
      <c r="G167" s="858"/>
    </row>
    <row r="168" spans="2:7">
      <c r="B168" s="862"/>
      <c r="C168" s="858"/>
      <c r="D168" s="858"/>
      <c r="E168" s="858"/>
      <c r="F168" s="858"/>
      <c r="G168" s="858"/>
    </row>
    <row r="169" spans="2:7">
      <c r="B169" s="862"/>
      <c r="C169" s="858"/>
      <c r="D169" s="858"/>
      <c r="E169" s="858"/>
      <c r="F169" s="858"/>
      <c r="G169" s="858"/>
    </row>
    <row r="170" spans="2:7">
      <c r="B170" s="862"/>
      <c r="C170" s="858"/>
      <c r="D170" s="858"/>
      <c r="E170" s="858"/>
      <c r="F170" s="858"/>
      <c r="G170" s="858"/>
    </row>
    <row r="171" spans="2:7">
      <c r="B171" s="862"/>
      <c r="C171" s="858"/>
      <c r="D171" s="858"/>
      <c r="E171" s="858"/>
      <c r="F171" s="858"/>
      <c r="G171" s="858"/>
    </row>
    <row r="172" spans="2:7">
      <c r="B172" s="862"/>
      <c r="C172" s="858"/>
      <c r="D172" s="858"/>
      <c r="E172" s="858"/>
      <c r="F172" s="858"/>
      <c r="G172" s="858"/>
    </row>
    <row r="173" spans="2:7">
      <c r="B173" s="862"/>
      <c r="C173" s="858"/>
      <c r="D173" s="858"/>
      <c r="E173" s="858"/>
      <c r="F173" s="858"/>
      <c r="G173" s="858"/>
    </row>
    <row r="174" spans="2:7">
      <c r="B174" s="862"/>
      <c r="C174" s="858"/>
      <c r="D174" s="858"/>
      <c r="E174" s="858"/>
      <c r="F174" s="858"/>
      <c r="G174" s="858"/>
    </row>
    <row r="175" spans="2:7">
      <c r="B175" s="862"/>
      <c r="C175" s="858"/>
      <c r="D175" s="858"/>
      <c r="E175" s="858"/>
      <c r="F175" s="858"/>
      <c r="G175" s="858"/>
    </row>
    <row r="176" spans="2:7">
      <c r="B176" s="862"/>
      <c r="C176" s="858"/>
      <c r="D176" s="858"/>
      <c r="E176" s="858"/>
      <c r="F176" s="858"/>
      <c r="G176" s="858"/>
    </row>
    <row r="177" spans="2:7">
      <c r="B177" s="862"/>
      <c r="C177" s="858"/>
      <c r="D177" s="858"/>
      <c r="E177" s="858"/>
      <c r="F177" s="858"/>
      <c r="G177" s="858"/>
    </row>
    <row r="178" spans="2:7">
      <c r="B178" s="862"/>
      <c r="C178" s="858"/>
      <c r="D178" s="858"/>
      <c r="E178" s="858"/>
      <c r="F178" s="858"/>
      <c r="G178" s="858"/>
    </row>
    <row r="179" spans="2:7">
      <c r="B179" s="862"/>
      <c r="C179" s="858"/>
      <c r="D179" s="858"/>
      <c r="E179" s="858"/>
      <c r="F179" s="858"/>
      <c r="G179" s="858"/>
    </row>
    <row r="180" spans="2:7">
      <c r="B180" s="862"/>
      <c r="C180" s="858"/>
      <c r="D180" s="858"/>
      <c r="E180" s="858"/>
      <c r="F180" s="858"/>
      <c r="G180" s="858"/>
    </row>
    <row r="181" spans="2:7">
      <c r="B181" s="862"/>
      <c r="C181" s="858"/>
      <c r="D181" s="858"/>
      <c r="E181" s="858"/>
      <c r="F181" s="858"/>
      <c r="G181" s="858"/>
    </row>
    <row r="182" spans="2:7">
      <c r="B182" s="862"/>
      <c r="C182" s="858"/>
      <c r="D182" s="858"/>
      <c r="E182" s="858"/>
      <c r="F182" s="858"/>
      <c r="G182" s="858"/>
    </row>
    <row r="183" spans="2:7">
      <c r="B183" s="862"/>
      <c r="C183" s="858"/>
      <c r="D183" s="858"/>
      <c r="E183" s="858"/>
      <c r="F183" s="858"/>
      <c r="G183" s="858"/>
    </row>
    <row r="184" spans="2:7">
      <c r="B184" s="862"/>
      <c r="C184" s="858"/>
      <c r="D184" s="858"/>
      <c r="E184" s="858"/>
      <c r="F184" s="858"/>
      <c r="G184" s="858"/>
    </row>
    <row r="185" spans="2:7">
      <c r="B185" s="862"/>
      <c r="C185" s="858"/>
      <c r="D185" s="858"/>
      <c r="E185" s="858"/>
      <c r="F185" s="858"/>
      <c r="G185" s="858"/>
    </row>
    <row r="186" spans="2:7">
      <c r="B186" s="862"/>
      <c r="C186" s="858"/>
      <c r="D186" s="858"/>
      <c r="E186" s="858"/>
      <c r="F186" s="858"/>
      <c r="G186" s="858"/>
    </row>
    <row r="187" spans="2:7">
      <c r="B187" s="862"/>
      <c r="C187" s="858"/>
      <c r="D187" s="858"/>
      <c r="E187" s="858"/>
      <c r="F187" s="858"/>
      <c r="G187" s="858"/>
    </row>
    <row r="188" spans="2:7">
      <c r="B188" s="862"/>
      <c r="C188" s="858"/>
      <c r="D188" s="858"/>
      <c r="E188" s="858"/>
      <c r="F188" s="858"/>
      <c r="G188" s="858"/>
    </row>
    <row r="189" spans="2:7">
      <c r="B189" s="862"/>
      <c r="C189" s="858"/>
      <c r="D189" s="858"/>
      <c r="E189" s="858"/>
      <c r="F189" s="858"/>
      <c r="G189" s="858"/>
    </row>
    <row r="190" spans="2:7">
      <c r="B190" s="862"/>
      <c r="C190" s="858"/>
      <c r="D190" s="858"/>
      <c r="E190" s="858"/>
      <c r="F190" s="858"/>
      <c r="G190" s="858"/>
    </row>
    <row r="191" spans="2:7">
      <c r="B191" s="862"/>
      <c r="C191" s="858"/>
      <c r="D191" s="858"/>
      <c r="E191" s="858"/>
      <c r="F191" s="858"/>
      <c r="G191" s="858"/>
    </row>
    <row r="192" spans="2:7">
      <c r="B192" s="862"/>
      <c r="C192" s="858"/>
      <c r="D192" s="858"/>
      <c r="E192" s="858"/>
      <c r="F192" s="858"/>
      <c r="G192" s="858"/>
    </row>
    <row r="193" spans="2:7">
      <c r="B193" s="862"/>
      <c r="C193" s="858"/>
      <c r="D193" s="858"/>
      <c r="E193" s="858"/>
      <c r="F193" s="858"/>
      <c r="G193" s="858"/>
    </row>
    <row r="194" spans="2:7">
      <c r="B194" s="862"/>
      <c r="C194" s="858"/>
      <c r="D194" s="858"/>
      <c r="E194" s="858"/>
      <c r="F194" s="858"/>
      <c r="G194" s="858"/>
    </row>
    <row r="195" spans="2:7">
      <c r="B195" s="862"/>
      <c r="C195" s="858"/>
      <c r="D195" s="858"/>
      <c r="E195" s="858"/>
      <c r="F195" s="858"/>
      <c r="G195" s="858"/>
    </row>
    <row r="196" spans="2:7">
      <c r="B196" s="862"/>
      <c r="C196" s="858"/>
      <c r="D196" s="858"/>
      <c r="E196" s="858"/>
      <c r="F196" s="858"/>
      <c r="G196" s="858"/>
    </row>
    <row r="197" spans="2:7">
      <c r="B197" s="862"/>
      <c r="C197" s="858"/>
      <c r="D197" s="858"/>
      <c r="E197" s="858"/>
      <c r="F197" s="858"/>
      <c r="G197" s="858"/>
    </row>
    <row r="198" spans="2:7">
      <c r="B198" s="862"/>
      <c r="C198" s="858"/>
      <c r="D198" s="858"/>
      <c r="E198" s="858"/>
      <c r="F198" s="858"/>
      <c r="G198" s="858"/>
    </row>
    <row r="199" spans="2:7">
      <c r="B199" s="862"/>
      <c r="C199" s="858"/>
      <c r="D199" s="858"/>
      <c r="E199" s="858"/>
      <c r="F199" s="858"/>
      <c r="G199" s="858"/>
    </row>
    <row r="200" spans="2:7">
      <c r="B200" s="862"/>
      <c r="C200" s="858"/>
      <c r="D200" s="858"/>
      <c r="E200" s="858"/>
      <c r="F200" s="858"/>
      <c r="G200" s="858"/>
    </row>
    <row r="201" spans="2:7">
      <c r="B201" s="862"/>
      <c r="C201" s="858"/>
      <c r="D201" s="858"/>
      <c r="E201" s="858"/>
      <c r="F201" s="858"/>
      <c r="G201" s="858"/>
    </row>
    <row r="202" spans="2:7">
      <c r="B202" s="862"/>
      <c r="C202" s="858"/>
      <c r="D202" s="858"/>
      <c r="E202" s="858"/>
      <c r="F202" s="858"/>
      <c r="G202" s="858"/>
    </row>
    <row r="203" spans="2:7">
      <c r="B203" s="862"/>
      <c r="C203" s="858"/>
      <c r="D203" s="858"/>
      <c r="E203" s="858"/>
      <c r="F203" s="858"/>
      <c r="G203" s="858"/>
    </row>
    <row r="204" spans="2:7">
      <c r="B204" s="862"/>
      <c r="C204" s="858"/>
      <c r="D204" s="858"/>
      <c r="E204" s="858"/>
      <c r="F204" s="858"/>
      <c r="G204" s="858"/>
    </row>
    <row r="205" spans="2:7">
      <c r="B205" s="862"/>
      <c r="C205" s="858"/>
      <c r="D205" s="858"/>
      <c r="E205" s="858"/>
      <c r="F205" s="858"/>
      <c r="G205" s="858"/>
    </row>
    <row r="206" spans="2:7">
      <c r="B206" s="862"/>
      <c r="C206" s="858"/>
      <c r="D206" s="858"/>
      <c r="E206" s="858"/>
      <c r="F206" s="858"/>
      <c r="G206" s="858"/>
    </row>
    <row r="207" spans="2:7">
      <c r="B207" s="862"/>
      <c r="C207" s="858"/>
      <c r="D207" s="858"/>
      <c r="E207" s="858"/>
      <c r="F207" s="858"/>
      <c r="G207" s="858"/>
    </row>
    <row r="208" spans="2:7">
      <c r="B208" s="862"/>
      <c r="C208" s="858"/>
      <c r="D208" s="858"/>
      <c r="E208" s="858"/>
      <c r="F208" s="858"/>
      <c r="G208" s="858"/>
    </row>
    <row r="209" spans="2:7">
      <c r="B209" s="862"/>
      <c r="C209" s="858"/>
      <c r="D209" s="858"/>
      <c r="E209" s="858"/>
      <c r="F209" s="858"/>
      <c r="G209" s="858"/>
    </row>
    <row r="210" spans="2:7">
      <c r="B210" s="862"/>
      <c r="C210" s="858"/>
      <c r="D210" s="858"/>
      <c r="E210" s="858"/>
      <c r="F210" s="858"/>
      <c r="G210" s="858"/>
    </row>
    <row r="211" spans="2:7">
      <c r="B211" s="862"/>
      <c r="C211" s="858"/>
      <c r="D211" s="858"/>
      <c r="E211" s="858"/>
      <c r="F211" s="858"/>
      <c r="G211" s="858"/>
    </row>
    <row r="212" spans="2:7">
      <c r="B212" s="862"/>
      <c r="C212" s="858"/>
      <c r="D212" s="858"/>
      <c r="E212" s="858"/>
      <c r="F212" s="858"/>
      <c r="G212" s="858"/>
    </row>
    <row r="213" spans="2:7">
      <c r="B213" s="862"/>
      <c r="C213" s="858"/>
      <c r="D213" s="858"/>
      <c r="E213" s="858"/>
      <c r="F213" s="858"/>
      <c r="G213" s="858"/>
    </row>
    <row r="214" spans="2:7">
      <c r="B214" s="862"/>
      <c r="C214" s="858"/>
      <c r="D214" s="858"/>
      <c r="E214" s="858"/>
      <c r="F214" s="858"/>
      <c r="G214" s="858"/>
    </row>
    <row r="215" spans="2:7">
      <c r="B215" s="862"/>
      <c r="C215" s="858"/>
      <c r="D215" s="858"/>
      <c r="E215" s="858"/>
      <c r="F215" s="858"/>
      <c r="G215" s="858"/>
    </row>
    <row r="216" spans="2:7">
      <c r="B216" s="862"/>
      <c r="C216" s="858"/>
      <c r="D216" s="858"/>
      <c r="E216" s="858"/>
      <c r="F216" s="858"/>
      <c r="G216" s="858"/>
    </row>
    <row r="217" spans="2:7">
      <c r="B217" s="862"/>
      <c r="C217" s="858"/>
      <c r="D217" s="858"/>
      <c r="E217" s="858"/>
      <c r="F217" s="858"/>
      <c r="G217" s="858"/>
    </row>
    <row r="218" spans="2:7">
      <c r="B218" s="862"/>
      <c r="C218" s="858"/>
      <c r="D218" s="858"/>
      <c r="E218" s="858"/>
      <c r="F218" s="858"/>
      <c r="G218" s="858"/>
    </row>
    <row r="219" spans="2:7">
      <c r="B219" s="862"/>
      <c r="C219" s="858"/>
      <c r="D219" s="858"/>
      <c r="E219" s="858"/>
      <c r="F219" s="858"/>
      <c r="G219" s="858"/>
    </row>
    <row r="220" spans="2:7">
      <c r="B220" s="862"/>
      <c r="C220" s="858"/>
      <c r="D220" s="858"/>
      <c r="E220" s="858"/>
      <c r="F220" s="858"/>
      <c r="G220" s="858"/>
    </row>
    <row r="221" spans="2:7">
      <c r="B221" s="862"/>
      <c r="C221" s="858"/>
      <c r="D221" s="858"/>
      <c r="E221" s="858"/>
      <c r="F221" s="858"/>
      <c r="G221" s="858"/>
    </row>
    <row r="222" spans="2:7">
      <c r="B222" s="862"/>
      <c r="C222" s="858"/>
      <c r="D222" s="858"/>
      <c r="E222" s="858"/>
      <c r="F222" s="858"/>
      <c r="G222" s="858"/>
    </row>
    <row r="223" spans="2:7">
      <c r="B223" s="862"/>
      <c r="C223" s="858"/>
      <c r="D223" s="858"/>
      <c r="E223" s="858"/>
      <c r="F223" s="858"/>
      <c r="G223" s="858"/>
    </row>
    <row r="224" spans="2:7">
      <c r="B224" s="862"/>
      <c r="C224" s="858"/>
      <c r="D224" s="858"/>
      <c r="E224" s="858"/>
      <c r="F224" s="858"/>
      <c r="G224" s="858"/>
    </row>
    <row r="225" spans="2:7">
      <c r="B225" s="862"/>
      <c r="C225" s="858"/>
      <c r="D225" s="858"/>
      <c r="E225" s="858"/>
      <c r="F225" s="858"/>
      <c r="G225" s="858"/>
    </row>
    <row r="226" spans="2:7">
      <c r="B226" s="862"/>
      <c r="C226" s="858"/>
      <c r="D226" s="858"/>
      <c r="E226" s="858"/>
      <c r="F226" s="858"/>
      <c r="G226" s="858"/>
    </row>
    <row r="227" spans="2:7">
      <c r="B227" s="862"/>
      <c r="C227" s="858"/>
      <c r="D227" s="858"/>
      <c r="E227" s="858"/>
      <c r="F227" s="858"/>
      <c r="G227" s="858"/>
    </row>
    <row r="228" spans="2:7">
      <c r="B228" s="862"/>
      <c r="C228" s="858"/>
      <c r="D228" s="858"/>
      <c r="E228" s="858"/>
      <c r="F228" s="858"/>
      <c r="G228" s="858"/>
    </row>
    <row r="229" spans="2:7">
      <c r="B229" s="862"/>
      <c r="C229" s="858"/>
      <c r="D229" s="858"/>
      <c r="E229" s="858"/>
      <c r="F229" s="858"/>
      <c r="G229" s="858"/>
    </row>
    <row r="230" spans="2:7">
      <c r="B230" s="862"/>
      <c r="C230" s="858"/>
      <c r="D230" s="858"/>
      <c r="E230" s="858"/>
      <c r="F230" s="858"/>
      <c r="G230" s="858"/>
    </row>
    <row r="231" spans="2:7">
      <c r="B231" s="862"/>
      <c r="C231" s="858"/>
      <c r="D231" s="858"/>
      <c r="E231" s="858"/>
      <c r="F231" s="858"/>
      <c r="G231" s="858"/>
    </row>
    <row r="232" spans="2:7">
      <c r="B232" s="862"/>
      <c r="C232" s="858"/>
      <c r="D232" s="858"/>
      <c r="E232" s="858"/>
      <c r="F232" s="858"/>
      <c r="G232" s="858"/>
    </row>
    <row r="233" spans="2:7">
      <c r="B233" s="862"/>
      <c r="C233" s="858"/>
      <c r="D233" s="858"/>
      <c r="E233" s="858"/>
      <c r="F233" s="858"/>
      <c r="G233" s="858"/>
    </row>
    <row r="234" spans="2:7">
      <c r="B234" s="862"/>
      <c r="C234" s="858"/>
      <c r="D234" s="858"/>
      <c r="E234" s="858"/>
      <c r="F234" s="858"/>
      <c r="G234" s="858"/>
    </row>
    <row r="235" spans="2:7">
      <c r="B235" s="862"/>
      <c r="C235" s="858"/>
      <c r="D235" s="858"/>
      <c r="E235" s="858"/>
      <c r="F235" s="858"/>
      <c r="G235" s="858"/>
    </row>
    <row r="236" spans="2:7">
      <c r="B236" s="862"/>
      <c r="C236" s="858"/>
      <c r="D236" s="858"/>
      <c r="E236" s="858"/>
      <c r="F236" s="858"/>
      <c r="G236" s="858"/>
    </row>
    <row r="237" spans="2:7">
      <c r="B237" s="862"/>
      <c r="C237" s="858"/>
      <c r="D237" s="858"/>
      <c r="E237" s="858"/>
      <c r="F237" s="858"/>
      <c r="G237" s="858"/>
    </row>
    <row r="238" spans="2:7">
      <c r="B238" s="862"/>
      <c r="C238" s="858"/>
      <c r="D238" s="858"/>
      <c r="E238" s="858"/>
      <c r="F238" s="858"/>
      <c r="G238" s="858"/>
    </row>
    <row r="239" spans="2:7">
      <c r="B239" s="862"/>
      <c r="C239" s="858"/>
      <c r="D239" s="858"/>
      <c r="E239" s="858"/>
      <c r="F239" s="858"/>
      <c r="G239" s="858"/>
    </row>
    <row r="240" spans="2:7">
      <c r="B240" s="862"/>
      <c r="C240" s="858"/>
      <c r="D240" s="858"/>
      <c r="E240" s="858"/>
      <c r="F240" s="858"/>
      <c r="G240" s="858"/>
    </row>
    <row r="241" spans="2:7">
      <c r="B241" s="862"/>
      <c r="C241" s="858"/>
      <c r="D241" s="858"/>
      <c r="E241" s="858"/>
      <c r="F241" s="858"/>
      <c r="G241" s="858"/>
    </row>
    <row r="242" spans="2:7">
      <c r="B242" s="862"/>
      <c r="C242" s="858"/>
      <c r="D242" s="858"/>
      <c r="E242" s="858"/>
      <c r="F242" s="858"/>
      <c r="G242" s="858"/>
    </row>
    <row r="243" spans="2:7">
      <c r="B243" s="862"/>
      <c r="C243" s="858"/>
      <c r="D243" s="858"/>
      <c r="E243" s="858"/>
      <c r="F243" s="858"/>
      <c r="G243" s="858"/>
    </row>
    <row r="244" spans="2:7">
      <c r="B244" s="862"/>
      <c r="C244" s="858"/>
      <c r="D244" s="858"/>
      <c r="E244" s="858"/>
      <c r="F244" s="858"/>
      <c r="G244" s="858"/>
    </row>
    <row r="245" spans="2:7">
      <c r="B245" s="862"/>
      <c r="C245" s="858"/>
      <c r="D245" s="858"/>
      <c r="E245" s="858"/>
      <c r="F245" s="858"/>
      <c r="G245" s="858"/>
    </row>
    <row r="246" spans="2:7">
      <c r="B246" s="862"/>
      <c r="C246" s="858"/>
      <c r="D246" s="858"/>
      <c r="E246" s="858"/>
      <c r="F246" s="858"/>
      <c r="G246" s="858"/>
    </row>
    <row r="247" spans="2:7">
      <c r="B247" s="862"/>
      <c r="C247" s="858"/>
      <c r="D247" s="858"/>
      <c r="E247" s="858"/>
      <c r="F247" s="858"/>
      <c r="G247" s="858"/>
    </row>
    <row r="248" spans="2:7">
      <c r="B248" s="862"/>
      <c r="C248" s="858"/>
      <c r="D248" s="858"/>
      <c r="E248" s="858"/>
      <c r="F248" s="858"/>
      <c r="G248" s="858"/>
    </row>
    <row r="249" spans="2:7">
      <c r="B249" s="862"/>
      <c r="C249" s="858"/>
      <c r="D249" s="858"/>
      <c r="E249" s="858"/>
      <c r="F249" s="858"/>
      <c r="G249" s="858"/>
    </row>
    <row r="250" spans="2:7">
      <c r="B250" s="862"/>
      <c r="C250" s="858"/>
      <c r="D250" s="858"/>
      <c r="E250" s="858"/>
      <c r="F250" s="858"/>
      <c r="G250" s="858"/>
    </row>
    <row r="251" spans="2:7">
      <c r="B251" s="862"/>
      <c r="C251" s="858"/>
      <c r="D251" s="858"/>
      <c r="E251" s="858"/>
      <c r="F251" s="858"/>
      <c r="G251" s="858"/>
    </row>
    <row r="252" spans="2:7">
      <c r="B252" s="862"/>
      <c r="C252" s="858"/>
      <c r="D252" s="858"/>
      <c r="E252" s="858"/>
      <c r="F252" s="858"/>
      <c r="G252" s="858"/>
    </row>
    <row r="253" spans="2:7">
      <c r="B253" s="862"/>
      <c r="C253" s="858"/>
      <c r="D253" s="858"/>
      <c r="E253" s="858"/>
      <c r="F253" s="858"/>
      <c r="G253" s="858"/>
    </row>
    <row r="254" spans="2:7">
      <c r="B254" s="862"/>
      <c r="C254" s="858"/>
      <c r="D254" s="858"/>
      <c r="E254" s="858"/>
      <c r="F254" s="858"/>
      <c r="G254" s="858"/>
    </row>
    <row r="255" spans="2:7">
      <c r="B255" s="862"/>
      <c r="C255" s="858"/>
      <c r="D255" s="858"/>
      <c r="E255" s="858"/>
      <c r="F255" s="858"/>
      <c r="G255" s="858"/>
    </row>
    <row r="256" spans="2:7">
      <c r="B256" s="862"/>
      <c r="C256" s="858"/>
      <c r="D256" s="858"/>
      <c r="E256" s="858"/>
      <c r="F256" s="858"/>
      <c r="G256" s="858"/>
    </row>
    <row r="257" spans="2:7">
      <c r="B257" s="862"/>
      <c r="C257" s="858"/>
      <c r="D257" s="858"/>
      <c r="E257" s="858"/>
      <c r="F257" s="858"/>
      <c r="G257" s="858"/>
    </row>
    <row r="258" spans="2:7">
      <c r="B258" s="862"/>
      <c r="C258" s="858"/>
      <c r="D258" s="858"/>
      <c r="E258" s="858"/>
      <c r="F258" s="858"/>
      <c r="G258" s="858"/>
    </row>
    <row r="259" spans="2:7">
      <c r="B259" s="862"/>
      <c r="C259" s="858"/>
      <c r="D259" s="858"/>
      <c r="E259" s="858"/>
      <c r="F259" s="858"/>
      <c r="G259" s="858"/>
    </row>
    <row r="260" spans="2:7">
      <c r="B260" s="862"/>
      <c r="C260" s="858"/>
      <c r="D260" s="858"/>
      <c r="E260" s="858"/>
      <c r="F260" s="858"/>
      <c r="G260" s="858"/>
    </row>
    <row r="261" spans="2:7">
      <c r="B261" s="862"/>
      <c r="C261" s="858"/>
      <c r="D261" s="858"/>
      <c r="E261" s="858"/>
      <c r="F261" s="858"/>
      <c r="G261" s="858"/>
    </row>
    <row r="262" spans="2:7">
      <c r="B262" s="862"/>
      <c r="C262" s="858"/>
      <c r="D262" s="858"/>
      <c r="E262" s="858"/>
      <c r="F262" s="858"/>
      <c r="G262" s="858"/>
    </row>
    <row r="263" spans="2:7">
      <c r="B263" s="862"/>
      <c r="C263" s="858"/>
      <c r="D263" s="858"/>
      <c r="E263" s="858"/>
      <c r="F263" s="858"/>
      <c r="G263" s="858"/>
    </row>
    <row r="264" spans="2:7">
      <c r="B264" s="862"/>
      <c r="C264" s="858"/>
      <c r="D264" s="858"/>
      <c r="E264" s="858"/>
      <c r="F264" s="858"/>
      <c r="G264" s="858"/>
    </row>
    <row r="265" spans="2:7">
      <c r="B265" s="862"/>
      <c r="C265" s="858"/>
      <c r="D265" s="858"/>
      <c r="E265" s="858"/>
      <c r="F265" s="858"/>
      <c r="G265" s="858"/>
    </row>
    <row r="266" spans="2:7">
      <c r="B266" s="862"/>
      <c r="C266" s="858"/>
      <c r="D266" s="858"/>
      <c r="E266" s="858"/>
      <c r="F266" s="858"/>
      <c r="G266" s="858"/>
    </row>
    <row r="267" spans="2:7">
      <c r="B267" s="862"/>
      <c r="C267" s="858"/>
      <c r="D267" s="858"/>
      <c r="E267" s="858"/>
      <c r="F267" s="858"/>
      <c r="G267" s="858"/>
    </row>
    <row r="268" spans="2:7">
      <c r="B268" s="862"/>
      <c r="C268" s="858"/>
      <c r="D268" s="858"/>
      <c r="E268" s="858"/>
      <c r="F268" s="858"/>
      <c r="G268" s="858"/>
    </row>
    <row r="269" spans="2:7">
      <c r="B269" s="862"/>
      <c r="C269" s="858"/>
      <c r="D269" s="858"/>
      <c r="E269" s="858"/>
      <c r="F269" s="858"/>
      <c r="G269" s="858"/>
    </row>
    <row r="270" spans="2:7">
      <c r="B270" s="862"/>
      <c r="C270" s="858"/>
      <c r="D270" s="858"/>
      <c r="E270" s="858"/>
      <c r="F270" s="858"/>
      <c r="G270" s="858"/>
    </row>
    <row r="271" spans="2:7">
      <c r="B271" s="862"/>
      <c r="C271" s="858"/>
      <c r="D271" s="858"/>
      <c r="E271" s="858"/>
      <c r="F271" s="858"/>
      <c r="G271" s="858"/>
    </row>
    <row r="272" spans="2:7">
      <c r="B272" s="862"/>
      <c r="C272" s="858"/>
      <c r="D272" s="858"/>
      <c r="E272" s="858"/>
      <c r="F272" s="858"/>
      <c r="G272" s="858"/>
    </row>
    <row r="273" spans="2:7">
      <c r="B273" s="862"/>
      <c r="C273" s="858"/>
      <c r="D273" s="858"/>
      <c r="E273" s="858"/>
      <c r="F273" s="858"/>
      <c r="G273" s="858"/>
    </row>
    <row r="274" spans="2:7">
      <c r="B274" s="862"/>
      <c r="C274" s="858"/>
      <c r="D274" s="858"/>
      <c r="E274" s="858"/>
      <c r="F274" s="858"/>
      <c r="G274" s="858"/>
    </row>
    <row r="275" spans="2:7">
      <c r="B275" s="862"/>
      <c r="C275" s="858"/>
      <c r="D275" s="858"/>
      <c r="E275" s="858"/>
      <c r="F275" s="858"/>
      <c r="G275" s="858"/>
    </row>
    <row r="276" spans="2:7">
      <c r="B276" s="862"/>
      <c r="C276" s="858"/>
      <c r="D276" s="858"/>
      <c r="E276" s="858"/>
      <c r="F276" s="858"/>
      <c r="G276" s="858"/>
    </row>
    <row r="277" spans="2:7">
      <c r="B277" s="862"/>
      <c r="C277" s="858"/>
      <c r="D277" s="858"/>
      <c r="E277" s="858"/>
      <c r="F277" s="858"/>
      <c r="G277" s="858"/>
    </row>
    <row r="278" spans="2:7">
      <c r="B278" s="862"/>
      <c r="C278" s="858"/>
      <c r="D278" s="858"/>
      <c r="E278" s="858"/>
      <c r="F278" s="858"/>
      <c r="G278" s="858"/>
    </row>
    <row r="279" spans="2:7">
      <c r="B279" s="862"/>
      <c r="C279" s="858"/>
      <c r="D279" s="858"/>
      <c r="E279" s="858"/>
      <c r="F279" s="858"/>
      <c r="G279" s="858"/>
    </row>
    <row r="280" spans="2:7">
      <c r="B280" s="862"/>
      <c r="C280" s="858"/>
      <c r="D280" s="858"/>
      <c r="E280" s="858"/>
      <c r="F280" s="858"/>
      <c r="G280" s="858"/>
    </row>
    <row r="281" spans="2:7">
      <c r="B281" s="862"/>
      <c r="C281" s="858"/>
      <c r="D281" s="858"/>
      <c r="E281" s="858"/>
      <c r="F281" s="858"/>
      <c r="G281" s="858"/>
    </row>
    <row r="282" spans="2:7">
      <c r="B282" s="862"/>
      <c r="C282" s="858"/>
      <c r="D282" s="858"/>
      <c r="E282" s="858"/>
      <c r="F282" s="858"/>
      <c r="G282" s="858"/>
    </row>
    <row r="283" spans="2:7">
      <c r="B283" s="862"/>
      <c r="C283" s="858"/>
      <c r="D283" s="858"/>
      <c r="E283" s="858"/>
      <c r="F283" s="858"/>
      <c r="G283" s="858"/>
    </row>
    <row r="284" spans="2:7">
      <c r="B284" s="862"/>
      <c r="C284" s="858"/>
      <c r="D284" s="858"/>
      <c r="E284" s="858"/>
      <c r="F284" s="858"/>
      <c r="G284" s="858"/>
    </row>
    <row r="285" spans="2:7">
      <c r="B285" s="862"/>
      <c r="C285" s="858"/>
      <c r="D285" s="858"/>
      <c r="E285" s="858"/>
      <c r="F285" s="858"/>
      <c r="G285" s="858"/>
    </row>
    <row r="286" spans="2:7">
      <c r="B286" s="862"/>
      <c r="C286" s="858"/>
      <c r="D286" s="858"/>
      <c r="E286" s="858"/>
      <c r="F286" s="858"/>
      <c r="G286" s="858"/>
    </row>
    <row r="287" spans="2:7">
      <c r="B287" s="862"/>
      <c r="C287" s="858"/>
      <c r="D287" s="858"/>
      <c r="E287" s="858"/>
      <c r="F287" s="858"/>
      <c r="G287" s="858"/>
    </row>
    <row r="288" spans="2:7">
      <c r="B288" s="862"/>
      <c r="C288" s="858"/>
      <c r="D288" s="858"/>
      <c r="E288" s="858"/>
      <c r="F288" s="858"/>
      <c r="G288" s="858"/>
    </row>
    <row r="289" spans="2:7">
      <c r="B289" s="862"/>
      <c r="C289" s="858"/>
      <c r="D289" s="858"/>
      <c r="E289" s="858"/>
      <c r="F289" s="858"/>
      <c r="G289" s="858"/>
    </row>
    <row r="290" spans="2:7">
      <c r="B290" s="862"/>
      <c r="C290" s="858"/>
      <c r="D290" s="858"/>
      <c r="E290" s="858"/>
      <c r="F290" s="858"/>
      <c r="G290" s="858"/>
    </row>
    <row r="291" spans="2:7">
      <c r="B291" s="862"/>
      <c r="C291" s="858"/>
      <c r="D291" s="858"/>
      <c r="E291" s="858"/>
      <c r="F291" s="858"/>
      <c r="G291" s="858"/>
    </row>
    <row r="292" spans="2:7">
      <c r="B292" s="862"/>
      <c r="C292" s="858"/>
      <c r="D292" s="858"/>
      <c r="E292" s="858"/>
      <c r="F292" s="858"/>
      <c r="G292" s="858"/>
    </row>
    <row r="293" spans="2:7">
      <c r="B293" s="862"/>
      <c r="C293" s="858"/>
      <c r="D293" s="858"/>
      <c r="E293" s="858"/>
      <c r="F293" s="858"/>
      <c r="G293" s="858"/>
    </row>
    <row r="294" spans="2:7">
      <c r="B294" s="862"/>
      <c r="C294" s="858"/>
      <c r="D294" s="858"/>
      <c r="E294" s="858"/>
      <c r="F294" s="858"/>
      <c r="G294" s="858"/>
    </row>
    <row r="295" spans="2:7">
      <c r="B295" s="862"/>
      <c r="C295" s="858"/>
      <c r="D295" s="858"/>
      <c r="E295" s="858"/>
      <c r="F295" s="858"/>
      <c r="G295" s="858"/>
    </row>
    <row r="296" spans="2:7">
      <c r="B296" s="862"/>
      <c r="C296" s="858"/>
      <c r="D296" s="858"/>
      <c r="E296" s="858"/>
      <c r="F296" s="858"/>
      <c r="G296" s="858"/>
    </row>
    <row r="297" spans="2:7">
      <c r="B297" s="862"/>
      <c r="C297" s="858"/>
      <c r="D297" s="858"/>
      <c r="E297" s="858"/>
      <c r="F297" s="858"/>
      <c r="G297" s="858"/>
    </row>
    <row r="298" spans="2:7">
      <c r="B298" s="862"/>
      <c r="C298" s="858"/>
      <c r="D298" s="858"/>
      <c r="E298" s="858"/>
      <c r="F298" s="858"/>
      <c r="G298" s="858"/>
    </row>
    <row r="299" spans="2:7">
      <c r="B299" s="862"/>
      <c r="C299" s="858"/>
      <c r="D299" s="858"/>
      <c r="E299" s="858"/>
      <c r="F299" s="858"/>
      <c r="G299" s="858"/>
    </row>
    <row r="300" spans="2:7">
      <c r="B300" s="862"/>
      <c r="C300" s="858"/>
      <c r="D300" s="858"/>
      <c r="E300" s="858"/>
      <c r="F300" s="858"/>
      <c r="G300" s="858"/>
    </row>
    <row r="301" spans="2:7">
      <c r="B301" s="862"/>
      <c r="C301" s="858"/>
      <c r="D301" s="858"/>
      <c r="E301" s="858"/>
      <c r="F301" s="858"/>
      <c r="G301" s="858"/>
    </row>
    <row r="302" spans="2:7">
      <c r="B302" s="862"/>
      <c r="C302" s="858"/>
      <c r="D302" s="858"/>
      <c r="E302" s="858"/>
      <c r="F302" s="858"/>
      <c r="G302" s="858"/>
    </row>
    <row r="303" spans="2:7">
      <c r="B303" s="862"/>
      <c r="C303" s="858"/>
      <c r="D303" s="858"/>
      <c r="E303" s="858"/>
      <c r="F303" s="858"/>
      <c r="G303" s="858"/>
    </row>
    <row r="304" spans="2:7">
      <c r="B304" s="862"/>
      <c r="C304" s="858"/>
      <c r="D304" s="858"/>
      <c r="E304" s="858"/>
      <c r="F304" s="858"/>
      <c r="G304" s="858"/>
    </row>
    <row r="305" spans="2:7">
      <c r="B305" s="862"/>
      <c r="C305" s="858"/>
      <c r="D305" s="858"/>
      <c r="E305" s="858"/>
      <c r="F305" s="858"/>
      <c r="G305" s="858"/>
    </row>
    <row r="306" spans="2:7">
      <c r="B306" s="862"/>
      <c r="C306" s="858"/>
      <c r="D306" s="858"/>
      <c r="E306" s="858"/>
      <c r="F306" s="858"/>
      <c r="G306" s="858"/>
    </row>
    <row r="307" spans="2:7">
      <c r="B307" s="862"/>
      <c r="C307" s="858"/>
      <c r="D307" s="858"/>
      <c r="E307" s="858"/>
      <c r="F307" s="858"/>
      <c r="G307" s="858"/>
    </row>
    <row r="308" spans="2:7">
      <c r="B308" s="862"/>
      <c r="C308" s="858"/>
      <c r="D308" s="858"/>
      <c r="E308" s="858"/>
      <c r="F308" s="858"/>
      <c r="G308" s="858"/>
    </row>
    <row r="309" spans="2:7">
      <c r="B309" s="862"/>
      <c r="C309" s="858"/>
      <c r="D309" s="858"/>
      <c r="E309" s="858"/>
      <c r="F309" s="858"/>
      <c r="G309" s="858"/>
    </row>
    <row r="310" spans="2:7">
      <c r="B310" s="862"/>
      <c r="C310" s="858"/>
      <c r="D310" s="858"/>
      <c r="E310" s="858"/>
      <c r="F310" s="858"/>
      <c r="G310" s="858"/>
    </row>
    <row r="311" spans="2:7">
      <c r="B311" s="862"/>
      <c r="C311" s="858"/>
      <c r="D311" s="858"/>
      <c r="E311" s="858"/>
      <c r="F311" s="858"/>
      <c r="G311" s="858"/>
    </row>
    <row r="312" spans="2:7">
      <c r="B312" s="862"/>
      <c r="C312" s="858"/>
      <c r="D312" s="858"/>
      <c r="E312" s="858"/>
      <c r="F312" s="858"/>
      <c r="G312" s="858"/>
    </row>
    <row r="313" spans="2:7">
      <c r="B313" s="862"/>
      <c r="C313" s="858"/>
      <c r="D313" s="858"/>
      <c r="E313" s="858"/>
      <c r="F313" s="858"/>
      <c r="G313" s="858"/>
    </row>
    <row r="314" spans="2:7">
      <c r="B314" s="862"/>
      <c r="C314" s="858"/>
      <c r="D314" s="858"/>
      <c r="E314" s="858"/>
      <c r="F314" s="858"/>
      <c r="G314" s="858"/>
    </row>
    <row r="315" spans="2:7">
      <c r="B315" s="862"/>
      <c r="C315" s="858"/>
      <c r="D315" s="858"/>
      <c r="E315" s="858"/>
      <c r="F315" s="858"/>
      <c r="G315" s="858"/>
    </row>
    <row r="316" spans="2:7">
      <c r="B316" s="862"/>
      <c r="C316" s="858"/>
      <c r="D316" s="858"/>
      <c r="E316" s="858"/>
      <c r="F316" s="858"/>
      <c r="G316" s="858"/>
    </row>
    <row r="317" spans="2:7">
      <c r="B317" s="862"/>
      <c r="C317" s="858"/>
      <c r="D317" s="858"/>
      <c r="E317" s="858"/>
      <c r="F317" s="858"/>
      <c r="G317" s="858"/>
    </row>
    <row r="318" spans="2:7">
      <c r="B318" s="862"/>
      <c r="C318" s="858"/>
      <c r="D318" s="858"/>
      <c r="E318" s="858"/>
      <c r="F318" s="858"/>
      <c r="G318" s="858"/>
    </row>
    <row r="319" spans="2:7">
      <c r="B319" s="862"/>
      <c r="C319" s="858"/>
      <c r="D319" s="858"/>
      <c r="E319" s="858"/>
      <c r="F319" s="858"/>
      <c r="G319" s="858"/>
    </row>
    <row r="320" spans="2:7">
      <c r="B320" s="862"/>
      <c r="C320" s="858"/>
      <c r="D320" s="858"/>
      <c r="E320" s="858"/>
      <c r="F320" s="858"/>
      <c r="G320" s="858"/>
    </row>
    <row r="321" spans="2:7">
      <c r="B321" s="862"/>
      <c r="C321" s="858"/>
      <c r="D321" s="858"/>
      <c r="E321" s="858"/>
      <c r="F321" s="858"/>
      <c r="G321" s="858"/>
    </row>
    <row r="322" spans="2:7">
      <c r="B322" s="862"/>
      <c r="C322" s="858"/>
      <c r="D322" s="858"/>
      <c r="E322" s="858"/>
      <c r="F322" s="858"/>
      <c r="G322" s="858"/>
    </row>
    <row r="323" spans="2:7">
      <c r="B323" s="862"/>
      <c r="C323" s="858"/>
      <c r="D323" s="858"/>
      <c r="E323" s="858"/>
      <c r="F323" s="858"/>
      <c r="G323" s="858"/>
    </row>
    <row r="324" spans="2:7">
      <c r="B324" s="862"/>
      <c r="C324" s="858"/>
      <c r="D324" s="858"/>
      <c r="E324" s="858"/>
      <c r="F324" s="858"/>
      <c r="G324" s="858"/>
    </row>
    <row r="325" spans="2:7">
      <c r="B325" s="862"/>
      <c r="C325" s="858"/>
      <c r="D325" s="858"/>
      <c r="E325" s="858"/>
      <c r="F325" s="858"/>
      <c r="G325" s="858"/>
    </row>
    <row r="326" spans="2:7">
      <c r="B326" s="862"/>
      <c r="C326" s="858"/>
      <c r="D326" s="858"/>
      <c r="E326" s="858"/>
      <c r="F326" s="858"/>
      <c r="G326" s="858"/>
    </row>
    <row r="327" spans="2:7">
      <c r="B327" s="862"/>
      <c r="C327" s="858"/>
      <c r="D327" s="858"/>
      <c r="E327" s="858"/>
      <c r="F327" s="858"/>
      <c r="G327" s="858"/>
    </row>
    <row r="328" spans="2:7">
      <c r="B328" s="862"/>
      <c r="C328" s="858"/>
      <c r="D328" s="858"/>
      <c r="E328" s="858"/>
      <c r="F328" s="858"/>
      <c r="G328" s="858"/>
    </row>
    <row r="329" spans="2:7">
      <c r="B329" s="862"/>
      <c r="C329" s="858"/>
      <c r="D329" s="858"/>
      <c r="E329" s="858"/>
      <c r="F329" s="858"/>
      <c r="G329" s="858"/>
    </row>
    <row r="330" spans="2:7">
      <c r="B330" s="862"/>
      <c r="C330" s="858"/>
      <c r="D330" s="858"/>
      <c r="E330" s="858"/>
      <c r="F330" s="858"/>
      <c r="G330" s="858"/>
    </row>
    <row r="331" spans="2:7">
      <c r="B331" s="862"/>
      <c r="C331" s="858"/>
      <c r="D331" s="858"/>
      <c r="E331" s="858"/>
      <c r="F331" s="858"/>
      <c r="G331" s="858"/>
    </row>
    <row r="332" spans="2:7">
      <c r="B332" s="862"/>
      <c r="C332" s="858"/>
      <c r="D332" s="858"/>
      <c r="E332" s="858"/>
      <c r="F332" s="858"/>
      <c r="G332" s="858"/>
    </row>
    <row r="333" spans="2:7">
      <c r="B333" s="862"/>
      <c r="C333" s="858"/>
      <c r="D333" s="858"/>
      <c r="E333" s="858"/>
      <c r="F333" s="858"/>
      <c r="G333" s="858"/>
    </row>
    <row r="334" spans="2:7">
      <c r="B334" s="862"/>
      <c r="C334" s="858"/>
      <c r="D334" s="858"/>
      <c r="E334" s="858"/>
      <c r="F334" s="858"/>
      <c r="G334" s="858"/>
    </row>
    <row r="335" spans="2:7">
      <c r="B335" s="862"/>
      <c r="C335" s="858"/>
      <c r="D335" s="858"/>
      <c r="E335" s="858"/>
      <c r="F335" s="858"/>
      <c r="G335" s="858"/>
    </row>
    <row r="336" spans="2:7">
      <c r="B336" s="862"/>
      <c r="C336" s="858"/>
      <c r="D336" s="858"/>
      <c r="E336" s="858"/>
      <c r="F336" s="858"/>
      <c r="G336" s="858"/>
    </row>
    <row r="337" spans="2:7">
      <c r="B337" s="862"/>
      <c r="C337" s="858"/>
      <c r="D337" s="858"/>
      <c r="E337" s="858"/>
      <c r="F337" s="858"/>
      <c r="G337" s="858"/>
    </row>
    <row r="338" spans="2:7">
      <c r="B338" s="862"/>
      <c r="C338" s="858"/>
      <c r="D338" s="858"/>
      <c r="E338" s="858"/>
      <c r="F338" s="858"/>
      <c r="G338" s="858"/>
    </row>
    <row r="339" spans="2:7">
      <c r="B339" s="862"/>
      <c r="C339" s="858"/>
      <c r="D339" s="858"/>
      <c r="E339" s="858"/>
      <c r="F339" s="858"/>
      <c r="G339" s="858"/>
    </row>
    <row r="340" spans="2:7">
      <c r="B340" s="862"/>
      <c r="C340" s="858"/>
      <c r="D340" s="858"/>
      <c r="E340" s="858"/>
      <c r="F340" s="858"/>
      <c r="G340" s="858"/>
    </row>
    <row r="341" spans="2:7">
      <c r="B341" s="862"/>
      <c r="C341" s="858"/>
      <c r="D341" s="858"/>
      <c r="E341" s="858"/>
      <c r="F341" s="858"/>
      <c r="G341" s="858"/>
    </row>
    <row r="342" spans="2:7">
      <c r="B342" s="862"/>
      <c r="C342" s="858"/>
      <c r="D342" s="858"/>
      <c r="E342" s="858"/>
      <c r="F342" s="858"/>
      <c r="G342" s="858"/>
    </row>
    <row r="343" spans="2:7">
      <c r="B343" s="862"/>
      <c r="C343" s="858"/>
      <c r="D343" s="858"/>
      <c r="E343" s="858"/>
      <c r="F343" s="858"/>
      <c r="G343" s="858"/>
    </row>
    <row r="344" spans="2:7">
      <c r="B344" s="862"/>
      <c r="C344" s="858"/>
      <c r="D344" s="858"/>
      <c r="E344" s="858"/>
      <c r="F344" s="858"/>
      <c r="G344" s="858"/>
    </row>
    <row r="345" spans="2:7">
      <c r="B345" s="862"/>
      <c r="C345" s="858"/>
      <c r="D345" s="858"/>
      <c r="E345" s="858"/>
      <c r="F345" s="858"/>
      <c r="G345" s="858"/>
    </row>
    <row r="346" spans="2:7">
      <c r="B346" s="862"/>
      <c r="C346" s="858"/>
      <c r="D346" s="858"/>
      <c r="E346" s="858"/>
      <c r="F346" s="858"/>
      <c r="G346" s="858"/>
    </row>
    <row r="347" spans="2:7">
      <c r="B347" s="862"/>
      <c r="C347" s="858"/>
      <c r="D347" s="858"/>
      <c r="E347" s="858"/>
      <c r="F347" s="858"/>
      <c r="G347" s="858"/>
    </row>
    <row r="348" spans="2:7">
      <c r="B348" s="862"/>
      <c r="C348" s="858"/>
      <c r="D348" s="858"/>
      <c r="E348" s="858"/>
      <c r="F348" s="858"/>
      <c r="G348" s="858"/>
    </row>
    <row r="349" spans="2:7">
      <c r="B349" s="862"/>
      <c r="C349" s="858"/>
      <c r="D349" s="858"/>
      <c r="E349" s="858"/>
      <c r="F349" s="858"/>
      <c r="G349" s="858"/>
    </row>
    <row r="350" spans="2:7">
      <c r="B350" s="862"/>
      <c r="C350" s="858"/>
      <c r="D350" s="858"/>
      <c r="E350" s="858"/>
      <c r="F350" s="858"/>
      <c r="G350" s="858"/>
    </row>
    <row r="351" spans="2:7">
      <c r="B351" s="862"/>
      <c r="C351" s="858"/>
      <c r="D351" s="858"/>
      <c r="E351" s="858"/>
      <c r="F351" s="858"/>
      <c r="G351" s="858"/>
    </row>
    <row r="352" spans="2:7">
      <c r="B352" s="862"/>
      <c r="C352" s="858"/>
      <c r="D352" s="858"/>
      <c r="E352" s="858"/>
      <c r="F352" s="858"/>
      <c r="G352" s="858"/>
    </row>
    <row r="353" spans="2:7">
      <c r="B353" s="862"/>
      <c r="C353" s="858"/>
      <c r="D353" s="858"/>
      <c r="E353" s="858"/>
      <c r="F353" s="858"/>
      <c r="G353" s="858"/>
    </row>
    <row r="354" spans="2:7">
      <c r="B354" s="862"/>
      <c r="C354" s="858"/>
      <c r="D354" s="858"/>
      <c r="E354" s="858"/>
      <c r="F354" s="858"/>
      <c r="G354" s="858"/>
    </row>
    <row r="355" spans="2:7">
      <c r="B355" s="862"/>
      <c r="C355" s="858"/>
      <c r="D355" s="858"/>
      <c r="E355" s="858"/>
      <c r="F355" s="858"/>
      <c r="G355" s="858"/>
    </row>
    <row r="356" spans="2:7">
      <c r="B356" s="862"/>
      <c r="C356" s="858"/>
      <c r="D356" s="858"/>
      <c r="E356" s="858"/>
      <c r="F356" s="858"/>
      <c r="G356" s="858"/>
    </row>
    <row r="357" spans="2:7">
      <c r="B357" s="862"/>
      <c r="C357" s="858"/>
      <c r="D357" s="858"/>
      <c r="E357" s="858"/>
      <c r="F357" s="858"/>
      <c r="G357" s="858"/>
    </row>
    <row r="358" spans="2:7">
      <c r="B358" s="862"/>
      <c r="C358" s="858"/>
      <c r="D358" s="858"/>
      <c r="E358" s="858"/>
      <c r="F358" s="858"/>
      <c r="G358" s="858"/>
    </row>
    <row r="359" spans="2:7">
      <c r="B359" s="862"/>
      <c r="C359" s="858"/>
      <c r="D359" s="858"/>
      <c r="E359" s="858"/>
      <c r="F359" s="858"/>
      <c r="G359" s="858"/>
    </row>
    <row r="360" spans="2:7">
      <c r="B360" s="862"/>
      <c r="C360" s="858"/>
      <c r="D360" s="858"/>
      <c r="E360" s="858"/>
      <c r="F360" s="858"/>
      <c r="G360" s="858"/>
    </row>
    <row r="361" spans="2:7">
      <c r="B361" s="862"/>
      <c r="C361" s="858"/>
      <c r="D361" s="858"/>
      <c r="E361" s="858"/>
      <c r="F361" s="858"/>
      <c r="G361" s="858"/>
    </row>
    <row r="362" spans="2:7">
      <c r="B362" s="862"/>
      <c r="C362" s="858"/>
      <c r="D362" s="858"/>
      <c r="E362" s="858"/>
      <c r="F362" s="858"/>
      <c r="G362" s="858"/>
    </row>
    <row r="363" spans="2:7">
      <c r="B363" s="862"/>
      <c r="C363" s="858"/>
      <c r="D363" s="858"/>
      <c r="E363" s="858"/>
      <c r="F363" s="858"/>
      <c r="G363" s="858"/>
    </row>
    <row r="364" spans="2:7">
      <c r="B364" s="862"/>
      <c r="C364" s="858"/>
      <c r="D364" s="858"/>
      <c r="E364" s="858"/>
      <c r="F364" s="858"/>
      <c r="G364" s="858"/>
    </row>
    <row r="365" spans="2:7">
      <c r="B365" s="862"/>
      <c r="C365" s="858"/>
      <c r="D365" s="858"/>
      <c r="E365" s="858"/>
      <c r="F365" s="858"/>
      <c r="G365" s="858"/>
    </row>
    <row r="366" spans="2:7">
      <c r="B366" s="862"/>
      <c r="C366" s="858"/>
      <c r="D366" s="858"/>
      <c r="E366" s="858"/>
      <c r="F366" s="858"/>
      <c r="G366" s="858"/>
    </row>
    <row r="367" spans="2:7">
      <c r="B367" s="862"/>
      <c r="C367" s="858"/>
      <c r="D367" s="858"/>
      <c r="E367" s="858"/>
      <c r="F367" s="858"/>
      <c r="G367" s="858"/>
    </row>
    <row r="368" spans="2:7">
      <c r="B368" s="862"/>
      <c r="C368" s="858"/>
      <c r="D368" s="858"/>
      <c r="E368" s="858"/>
      <c r="F368" s="858"/>
      <c r="G368" s="858"/>
    </row>
    <row r="369" spans="2:7">
      <c r="B369" s="862"/>
      <c r="C369" s="858"/>
      <c r="D369" s="858"/>
      <c r="E369" s="858"/>
      <c r="F369" s="858"/>
      <c r="G369" s="858"/>
    </row>
    <row r="370" spans="2:7">
      <c r="B370" s="862"/>
      <c r="C370" s="858"/>
      <c r="D370" s="858"/>
      <c r="E370" s="858"/>
      <c r="F370" s="858"/>
      <c r="G370" s="858"/>
    </row>
    <row r="371" spans="2:7">
      <c r="B371" s="862"/>
      <c r="C371" s="858"/>
      <c r="D371" s="858"/>
      <c r="E371" s="858"/>
      <c r="F371" s="858"/>
      <c r="G371" s="858"/>
    </row>
    <row r="372" spans="2:7">
      <c r="B372" s="862"/>
      <c r="C372" s="858"/>
      <c r="D372" s="858"/>
      <c r="E372" s="858"/>
      <c r="F372" s="858"/>
      <c r="G372" s="858"/>
    </row>
    <row r="373" spans="2:7">
      <c r="B373" s="862"/>
      <c r="C373" s="858"/>
      <c r="D373" s="858"/>
      <c r="E373" s="858"/>
      <c r="F373" s="858"/>
      <c r="G373" s="858"/>
    </row>
    <row r="374" spans="2:7">
      <c r="B374" s="862"/>
      <c r="C374" s="858"/>
      <c r="D374" s="858"/>
      <c r="E374" s="858"/>
      <c r="F374" s="858"/>
      <c r="G374" s="858"/>
    </row>
    <row r="375" spans="2:7">
      <c r="B375" s="862"/>
      <c r="C375" s="858"/>
      <c r="D375" s="858"/>
      <c r="E375" s="858"/>
      <c r="F375" s="858"/>
      <c r="G375" s="858"/>
    </row>
    <row r="376" spans="2:7">
      <c r="B376" s="862"/>
      <c r="C376" s="858"/>
      <c r="D376" s="858"/>
      <c r="E376" s="858"/>
      <c r="F376" s="858"/>
      <c r="G376" s="858"/>
    </row>
    <row r="377" spans="2:7">
      <c r="B377" s="862"/>
      <c r="C377" s="858"/>
      <c r="D377" s="858"/>
      <c r="E377" s="858"/>
      <c r="F377" s="858"/>
      <c r="G377" s="858"/>
    </row>
    <row r="378" spans="2:7">
      <c r="B378" s="862"/>
      <c r="C378" s="858"/>
      <c r="D378" s="858"/>
      <c r="E378" s="858"/>
      <c r="F378" s="858"/>
      <c r="G378" s="858"/>
    </row>
    <row r="379" spans="2:7">
      <c r="B379" s="862"/>
      <c r="C379" s="858"/>
      <c r="D379" s="858"/>
      <c r="E379" s="858"/>
      <c r="F379" s="858"/>
      <c r="G379" s="858"/>
    </row>
    <row r="380" spans="2:7">
      <c r="B380" s="862"/>
      <c r="C380" s="858"/>
      <c r="D380" s="858"/>
      <c r="E380" s="858"/>
      <c r="F380" s="858"/>
      <c r="G380" s="858"/>
    </row>
    <row r="381" spans="2:7">
      <c r="B381" s="862"/>
      <c r="C381" s="858"/>
      <c r="D381" s="858"/>
      <c r="E381" s="858"/>
      <c r="F381" s="858"/>
      <c r="G381" s="858"/>
    </row>
    <row r="382" spans="2:7">
      <c r="B382" s="862"/>
      <c r="C382" s="858"/>
      <c r="D382" s="858"/>
      <c r="E382" s="858"/>
      <c r="F382" s="858"/>
      <c r="G382" s="858"/>
    </row>
    <row r="383" spans="2:7">
      <c r="B383" s="862"/>
      <c r="C383" s="858"/>
      <c r="D383" s="858"/>
      <c r="E383" s="858"/>
      <c r="F383" s="858"/>
      <c r="G383" s="858"/>
    </row>
    <row r="384" spans="2:7">
      <c r="B384" s="862"/>
      <c r="C384" s="858"/>
      <c r="D384" s="858"/>
      <c r="E384" s="858"/>
      <c r="F384" s="858"/>
      <c r="G384" s="858"/>
    </row>
    <row r="385" spans="2:7">
      <c r="B385" s="862"/>
      <c r="C385" s="858"/>
      <c r="D385" s="858"/>
      <c r="E385" s="858"/>
      <c r="F385" s="858"/>
      <c r="G385" s="858"/>
    </row>
    <row r="386" spans="2:7">
      <c r="B386" s="862"/>
      <c r="C386" s="858"/>
      <c r="D386" s="858"/>
      <c r="E386" s="858"/>
      <c r="F386" s="858"/>
      <c r="G386" s="858"/>
    </row>
    <row r="387" spans="2:7">
      <c r="B387" s="862"/>
      <c r="C387" s="858"/>
      <c r="D387" s="858"/>
      <c r="E387" s="858"/>
      <c r="F387" s="858"/>
      <c r="G387" s="858"/>
    </row>
    <row r="388" spans="2:7">
      <c r="B388" s="862"/>
      <c r="C388" s="858"/>
      <c r="D388" s="858"/>
      <c r="E388" s="858"/>
      <c r="F388" s="858"/>
      <c r="G388" s="858"/>
    </row>
    <row r="389" spans="2:7">
      <c r="B389" s="862"/>
      <c r="C389" s="858"/>
      <c r="D389" s="858"/>
      <c r="E389" s="858"/>
      <c r="F389" s="858"/>
      <c r="G389" s="858"/>
    </row>
    <row r="390" spans="2:7">
      <c r="B390" s="862"/>
      <c r="C390" s="858"/>
      <c r="D390" s="858"/>
      <c r="E390" s="858"/>
      <c r="F390" s="858"/>
      <c r="G390" s="858"/>
    </row>
    <row r="391" spans="2:7">
      <c r="B391" s="862"/>
      <c r="C391" s="858"/>
      <c r="D391" s="858"/>
      <c r="E391" s="858"/>
      <c r="F391" s="858"/>
      <c r="G391" s="858"/>
    </row>
    <row r="392" spans="2:7">
      <c r="B392" s="862"/>
      <c r="C392" s="858"/>
      <c r="D392" s="858"/>
      <c r="E392" s="858"/>
      <c r="F392" s="858"/>
      <c r="G392" s="858"/>
    </row>
    <row r="393" spans="2:7">
      <c r="B393" s="862"/>
      <c r="C393" s="858"/>
      <c r="D393" s="858"/>
      <c r="E393" s="858"/>
      <c r="F393" s="858"/>
      <c r="G393" s="858"/>
    </row>
    <row r="394" spans="2:7">
      <c r="B394" s="862"/>
      <c r="C394" s="858"/>
      <c r="D394" s="858"/>
      <c r="E394" s="858"/>
      <c r="F394" s="858"/>
      <c r="G394" s="858"/>
    </row>
    <row r="395" spans="2:7">
      <c r="B395" s="862"/>
      <c r="C395" s="858"/>
      <c r="D395" s="858"/>
      <c r="E395" s="858"/>
      <c r="F395" s="858"/>
      <c r="G395" s="858"/>
    </row>
    <row r="396" spans="2:7">
      <c r="B396" s="862"/>
      <c r="C396" s="858"/>
      <c r="D396" s="858"/>
      <c r="E396" s="858"/>
      <c r="F396" s="858"/>
      <c r="G396" s="858"/>
    </row>
    <row r="397" spans="2:7">
      <c r="B397" s="862"/>
      <c r="C397" s="858"/>
      <c r="D397" s="858"/>
      <c r="E397" s="858"/>
      <c r="F397" s="858"/>
      <c r="G397" s="858"/>
    </row>
    <row r="398" spans="2:7">
      <c r="B398" s="862"/>
      <c r="C398" s="858"/>
      <c r="D398" s="858"/>
      <c r="E398" s="858"/>
      <c r="F398" s="858"/>
      <c r="G398" s="858"/>
    </row>
    <row r="399" spans="2:7">
      <c r="B399" s="862"/>
      <c r="C399" s="858"/>
      <c r="D399" s="858"/>
      <c r="E399" s="858"/>
      <c r="F399" s="858"/>
      <c r="G399" s="858"/>
    </row>
    <row r="400" spans="2:7">
      <c r="B400" s="862"/>
      <c r="C400" s="858"/>
      <c r="D400" s="858"/>
      <c r="E400" s="858"/>
      <c r="F400" s="858"/>
      <c r="G400" s="858"/>
    </row>
    <row r="401" spans="2:7">
      <c r="B401" s="862"/>
      <c r="C401" s="858"/>
      <c r="D401" s="858"/>
      <c r="E401" s="858"/>
      <c r="F401" s="858"/>
      <c r="G401" s="858"/>
    </row>
    <row r="402" spans="2:7">
      <c r="B402" s="862"/>
      <c r="C402" s="858"/>
      <c r="D402" s="858"/>
      <c r="E402" s="858"/>
      <c r="F402" s="858"/>
      <c r="G402" s="858"/>
    </row>
    <row r="403" spans="2:7">
      <c r="B403" s="862"/>
      <c r="C403" s="858"/>
      <c r="D403" s="858"/>
      <c r="E403" s="858"/>
      <c r="F403" s="858"/>
      <c r="G403" s="858"/>
    </row>
    <row r="404" spans="2:7">
      <c r="B404" s="862"/>
      <c r="C404" s="858"/>
      <c r="D404" s="858"/>
      <c r="E404" s="858"/>
      <c r="F404" s="858"/>
      <c r="G404" s="858"/>
    </row>
    <row r="405" spans="2:7">
      <c r="B405" s="862"/>
      <c r="C405" s="858"/>
      <c r="D405" s="858"/>
      <c r="E405" s="858"/>
      <c r="F405" s="858"/>
      <c r="G405" s="858"/>
    </row>
    <row r="406" spans="2:7">
      <c r="B406" s="862"/>
      <c r="C406" s="858"/>
      <c r="D406" s="858"/>
      <c r="E406" s="858"/>
      <c r="F406" s="858"/>
      <c r="G406" s="858"/>
    </row>
    <row r="407" spans="2:7">
      <c r="B407" s="862"/>
      <c r="C407" s="858"/>
      <c r="D407" s="858"/>
      <c r="E407" s="858"/>
      <c r="F407" s="858"/>
      <c r="G407" s="858"/>
    </row>
    <row r="408" spans="2:7">
      <c r="B408" s="862"/>
      <c r="C408" s="858"/>
      <c r="D408" s="858"/>
      <c r="E408" s="858"/>
      <c r="F408" s="858"/>
      <c r="G408" s="858"/>
    </row>
    <row r="409" spans="2:7">
      <c r="B409" s="862"/>
      <c r="C409" s="858"/>
      <c r="D409" s="858"/>
      <c r="E409" s="858"/>
      <c r="F409" s="858"/>
      <c r="G409" s="858"/>
    </row>
    <row r="410" spans="2:7">
      <c r="B410" s="862"/>
      <c r="C410" s="858"/>
      <c r="D410" s="858"/>
      <c r="E410" s="858"/>
      <c r="F410" s="858"/>
      <c r="G410" s="858"/>
    </row>
    <row r="411" spans="2:7">
      <c r="B411" s="862"/>
      <c r="C411" s="858"/>
      <c r="D411" s="858"/>
      <c r="E411" s="858"/>
      <c r="F411" s="858"/>
      <c r="G411" s="858"/>
    </row>
    <row r="412" spans="2:7">
      <c r="B412" s="862"/>
      <c r="C412" s="858"/>
      <c r="D412" s="858"/>
      <c r="E412" s="858"/>
      <c r="F412" s="858"/>
      <c r="G412" s="858"/>
    </row>
    <row r="413" spans="2:7">
      <c r="B413" s="862"/>
      <c r="C413" s="858"/>
      <c r="D413" s="858"/>
      <c r="E413" s="858"/>
      <c r="F413" s="858"/>
      <c r="G413" s="858"/>
    </row>
    <row r="414" spans="2:7">
      <c r="B414" s="862"/>
      <c r="C414" s="858"/>
      <c r="D414" s="858"/>
      <c r="E414" s="858"/>
      <c r="F414" s="858"/>
      <c r="G414" s="858"/>
    </row>
    <row r="415" spans="2:7">
      <c r="B415" s="862"/>
      <c r="C415" s="858"/>
      <c r="D415" s="858"/>
      <c r="E415" s="858"/>
      <c r="F415" s="858"/>
      <c r="G415" s="858"/>
    </row>
    <row r="416" spans="2:7">
      <c r="B416" s="862"/>
      <c r="C416" s="858"/>
      <c r="D416" s="858"/>
      <c r="E416" s="858"/>
      <c r="F416" s="858"/>
      <c r="G416" s="858"/>
    </row>
    <row r="417" spans="2:7">
      <c r="B417" s="862"/>
      <c r="C417" s="858"/>
      <c r="D417" s="858"/>
      <c r="E417" s="858"/>
      <c r="F417" s="858"/>
      <c r="G417" s="858"/>
    </row>
    <row r="418" spans="2:7">
      <c r="B418" s="862"/>
      <c r="C418" s="858"/>
      <c r="D418" s="858"/>
      <c r="E418" s="858"/>
      <c r="F418" s="858"/>
      <c r="G418" s="858"/>
    </row>
    <row r="419" spans="2:7">
      <c r="B419" s="862"/>
      <c r="C419" s="858"/>
      <c r="D419" s="858"/>
      <c r="E419" s="858"/>
      <c r="F419" s="858"/>
      <c r="G419" s="858"/>
    </row>
    <row r="420" spans="2:7">
      <c r="B420" s="862"/>
      <c r="C420" s="858"/>
      <c r="D420" s="858"/>
      <c r="E420" s="858"/>
      <c r="F420" s="858"/>
      <c r="G420" s="858"/>
    </row>
    <row r="421" spans="2:7">
      <c r="B421" s="862"/>
      <c r="C421" s="858"/>
      <c r="D421" s="858"/>
      <c r="E421" s="858"/>
      <c r="F421" s="858"/>
      <c r="G421" s="858"/>
    </row>
    <row r="422" spans="2:7">
      <c r="B422" s="862"/>
      <c r="C422" s="858"/>
      <c r="D422" s="858"/>
      <c r="E422" s="858"/>
      <c r="F422" s="858"/>
      <c r="G422" s="858"/>
    </row>
    <row r="423" spans="2:7">
      <c r="B423" s="862"/>
      <c r="C423" s="858"/>
      <c r="D423" s="858"/>
      <c r="E423" s="858"/>
      <c r="F423" s="858"/>
      <c r="G423" s="858"/>
    </row>
    <row r="424" spans="2:7">
      <c r="B424" s="862"/>
      <c r="C424" s="858"/>
      <c r="D424" s="858"/>
      <c r="E424" s="858"/>
      <c r="F424" s="858"/>
      <c r="G424" s="858"/>
    </row>
    <row r="425" spans="2:7">
      <c r="B425" s="862"/>
      <c r="C425" s="858"/>
      <c r="D425" s="858"/>
      <c r="E425" s="858"/>
      <c r="F425" s="858"/>
      <c r="G425" s="858"/>
    </row>
    <row r="426" spans="2:7">
      <c r="B426" s="862"/>
      <c r="C426" s="858"/>
      <c r="D426" s="858"/>
      <c r="E426" s="858"/>
      <c r="F426" s="858"/>
      <c r="G426" s="858"/>
    </row>
    <row r="427" spans="2:7">
      <c r="B427" s="862"/>
      <c r="C427" s="858"/>
      <c r="D427" s="858"/>
      <c r="E427" s="858"/>
      <c r="F427" s="858"/>
      <c r="G427" s="858"/>
    </row>
    <row r="428" spans="2:7">
      <c r="B428" s="862"/>
      <c r="C428" s="858"/>
      <c r="D428" s="858"/>
      <c r="E428" s="858"/>
      <c r="F428" s="858"/>
      <c r="G428" s="858"/>
    </row>
    <row r="429" spans="2:7">
      <c r="B429" s="862"/>
      <c r="C429" s="858"/>
      <c r="D429" s="858"/>
      <c r="E429" s="858"/>
      <c r="F429" s="858"/>
      <c r="G429" s="858"/>
    </row>
    <row r="430" spans="2:7">
      <c r="B430" s="862"/>
      <c r="C430" s="858"/>
      <c r="D430" s="858"/>
      <c r="E430" s="858"/>
      <c r="F430" s="858"/>
      <c r="G430" s="858"/>
    </row>
    <row r="431" spans="2:7">
      <c r="B431" s="862"/>
      <c r="C431" s="858"/>
      <c r="D431" s="858"/>
      <c r="E431" s="858"/>
      <c r="F431" s="858"/>
      <c r="G431" s="858"/>
    </row>
    <row r="432" spans="2:7">
      <c r="B432" s="862"/>
      <c r="C432" s="858"/>
      <c r="D432" s="858"/>
      <c r="E432" s="858"/>
      <c r="F432" s="858"/>
      <c r="G432" s="858"/>
    </row>
    <row r="433" spans="2:7">
      <c r="B433" s="862"/>
      <c r="C433" s="858"/>
      <c r="D433" s="858"/>
      <c r="E433" s="858"/>
      <c r="F433" s="858"/>
      <c r="G433" s="858"/>
    </row>
    <row r="434" spans="2:7">
      <c r="B434" s="862"/>
      <c r="C434" s="858"/>
      <c r="D434" s="858"/>
      <c r="E434" s="858"/>
      <c r="F434" s="858"/>
      <c r="G434" s="858"/>
    </row>
    <row r="435" spans="2:7">
      <c r="B435" s="862"/>
      <c r="C435" s="858"/>
      <c r="D435" s="858"/>
      <c r="E435" s="858"/>
      <c r="F435" s="858"/>
      <c r="G435" s="858"/>
    </row>
    <row r="436" spans="2:7">
      <c r="B436" s="862"/>
      <c r="C436" s="858"/>
      <c r="D436" s="858"/>
      <c r="E436" s="858"/>
      <c r="F436" s="858"/>
      <c r="G436" s="858"/>
    </row>
    <row r="437" spans="2:7">
      <c r="B437" s="862"/>
      <c r="C437" s="858"/>
      <c r="D437" s="858"/>
      <c r="E437" s="858"/>
      <c r="F437" s="858"/>
      <c r="G437" s="858"/>
    </row>
    <row r="438" spans="2:7">
      <c r="B438" s="862"/>
      <c r="C438" s="858"/>
      <c r="D438" s="858"/>
      <c r="E438" s="858"/>
      <c r="F438" s="858"/>
      <c r="G438" s="858"/>
    </row>
    <row r="439" spans="2:7">
      <c r="B439" s="862"/>
      <c r="C439" s="858"/>
      <c r="D439" s="858"/>
      <c r="E439" s="858"/>
      <c r="F439" s="858"/>
      <c r="G439" s="858"/>
    </row>
    <row r="440" spans="2:7">
      <c r="B440" s="862"/>
      <c r="C440" s="858"/>
      <c r="D440" s="858"/>
      <c r="E440" s="858"/>
      <c r="F440" s="858"/>
      <c r="G440" s="858"/>
    </row>
    <row r="441" spans="2:7">
      <c r="B441" s="862"/>
      <c r="C441" s="858"/>
      <c r="D441" s="858"/>
      <c r="E441" s="858"/>
      <c r="F441" s="858"/>
      <c r="G441" s="858"/>
    </row>
    <row r="442" spans="2:7">
      <c r="B442" s="862"/>
      <c r="C442" s="858"/>
      <c r="D442" s="858"/>
      <c r="E442" s="858"/>
      <c r="F442" s="858"/>
      <c r="G442" s="858"/>
    </row>
    <row r="443" spans="2:7">
      <c r="B443" s="862"/>
      <c r="C443" s="858"/>
      <c r="D443" s="858"/>
      <c r="E443" s="858"/>
      <c r="F443" s="858"/>
      <c r="G443" s="858"/>
    </row>
    <row r="444" spans="2:7">
      <c r="B444" s="862"/>
      <c r="C444" s="858"/>
      <c r="D444" s="858"/>
      <c r="E444" s="858"/>
      <c r="F444" s="858"/>
      <c r="G444" s="858"/>
    </row>
    <row r="445" spans="2:7">
      <c r="B445" s="862"/>
      <c r="C445" s="858"/>
      <c r="D445" s="858"/>
      <c r="E445" s="858"/>
      <c r="F445" s="858"/>
      <c r="G445" s="858"/>
    </row>
    <row r="446" spans="2:7">
      <c r="B446" s="862"/>
      <c r="C446" s="858"/>
      <c r="D446" s="858"/>
      <c r="E446" s="858"/>
      <c r="F446" s="858"/>
      <c r="G446" s="858"/>
    </row>
  </sheetData>
  <mergeCells count="3">
    <mergeCell ref="A1:J1"/>
    <mergeCell ref="A2:J2"/>
    <mergeCell ref="A3:J3"/>
  </mergeCells>
  <pageMargins left="0.25" right="0.25" top="0.75" bottom="0.75" header="0.3" footer="0.3"/>
  <pageSetup scale="67"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2C72A-6D0D-4159-ADB6-681E92214985}">
  <sheetPr>
    <pageSetUpPr fitToPage="1"/>
  </sheetPr>
  <dimension ref="A1:AG471"/>
  <sheetViews>
    <sheetView tabSelected="1" view="pageBreakPreview" zoomScaleNormal="85" zoomScaleSheetLayoutView="100" workbookViewId="0">
      <selection activeCell="N33" sqref="N33"/>
    </sheetView>
  </sheetViews>
  <sheetFormatPr defaultColWidth="8.88671875" defaultRowHeight="12.75"/>
  <cols>
    <col min="1" max="1" width="5.6640625" style="842" customWidth="1"/>
    <col min="2" max="2" width="25.88671875" style="849" customWidth="1"/>
    <col min="3" max="3" width="10.6640625" style="842" customWidth="1"/>
    <col min="4" max="4" width="9.88671875" style="842" customWidth="1"/>
    <col min="5" max="5" width="10" style="842" customWidth="1"/>
    <col min="6" max="7" width="10.6640625" style="842" customWidth="1"/>
    <col min="8" max="8" width="10.6640625" style="850" customWidth="1"/>
    <col min="9" max="14" width="10.6640625" style="842" customWidth="1"/>
    <col min="15" max="15" width="10.6640625" style="1007" customWidth="1"/>
    <col min="16" max="16" width="10.6640625" style="1008" customWidth="1"/>
    <col min="17" max="17" width="10.6640625" style="1007" customWidth="1"/>
    <col min="18" max="23" width="10.6640625" style="1008" customWidth="1"/>
    <col min="24" max="24" width="10.6640625" style="1007" customWidth="1"/>
    <col min="25" max="25" width="10.6640625" style="1008" customWidth="1"/>
    <col min="26" max="26" width="10.6640625" style="1007" customWidth="1"/>
    <col min="27" max="32" width="10.6640625" style="1008" customWidth="1"/>
    <col min="33" max="16384" width="8.88671875" style="842"/>
  </cols>
  <sheetData>
    <row r="1" spans="1:33">
      <c r="A1" s="1153" t="s">
        <v>1080</v>
      </c>
      <c r="B1" s="1153"/>
      <c r="C1" s="1153"/>
      <c r="D1" s="1153"/>
      <c r="E1" s="1153"/>
      <c r="F1" s="1153"/>
      <c r="G1" s="1153"/>
      <c r="H1" s="1153"/>
      <c r="I1" s="1153"/>
      <c r="J1" s="1153"/>
      <c r="K1" s="1153"/>
      <c r="L1" s="1153"/>
      <c r="M1" s="1153"/>
      <c r="N1" s="1153"/>
      <c r="O1" s="1006"/>
      <c r="P1" s="1006"/>
      <c r="Q1" s="1006"/>
      <c r="R1" s="1006"/>
      <c r="S1" s="1006"/>
      <c r="T1" s="1006"/>
      <c r="U1" s="1006"/>
      <c r="V1" s="1006"/>
      <c r="W1" s="1006"/>
      <c r="X1" s="1006"/>
      <c r="Y1" s="1006"/>
    </row>
    <row r="2" spans="1:33">
      <c r="A2" s="1153" t="str">
        <f>+'Attachment H'!D5</f>
        <v>Gridliance High Plains LLC</v>
      </c>
      <c r="B2" s="1153"/>
      <c r="C2" s="1153"/>
      <c r="D2" s="1153"/>
      <c r="E2" s="1153"/>
      <c r="F2" s="1153"/>
      <c r="G2" s="1153"/>
      <c r="H2" s="1153"/>
      <c r="I2" s="1153"/>
      <c r="J2" s="1153"/>
      <c r="K2" s="1153"/>
      <c r="L2" s="1153"/>
      <c r="M2" s="1153"/>
      <c r="N2" s="1153"/>
      <c r="O2" s="1006"/>
      <c r="P2" s="1006"/>
      <c r="Q2" s="1006"/>
      <c r="R2" s="1006"/>
      <c r="S2" s="1006"/>
      <c r="T2" s="1006"/>
      <c r="U2" s="1006"/>
      <c r="V2" s="1006"/>
      <c r="W2" s="1006"/>
      <c r="X2" s="1006"/>
      <c r="Y2" s="1006"/>
    </row>
    <row r="3" spans="1:33">
      <c r="A3" s="1153" t="s">
        <v>1142</v>
      </c>
      <c r="B3" s="1153"/>
      <c r="C3" s="1153"/>
      <c r="D3" s="1153"/>
      <c r="E3" s="1153"/>
      <c r="F3" s="1153"/>
      <c r="G3" s="1153"/>
      <c r="H3" s="1153"/>
      <c r="I3" s="1153"/>
      <c r="J3" s="1153"/>
      <c r="K3" s="1153"/>
      <c r="L3" s="1153"/>
      <c r="M3" s="1153"/>
      <c r="N3" s="1153"/>
      <c r="O3" s="979"/>
      <c r="P3" s="979"/>
      <c r="Q3" s="979"/>
      <c r="R3" s="979"/>
      <c r="S3" s="979"/>
      <c r="T3" s="979"/>
      <c r="U3" s="979"/>
      <c r="V3" s="979"/>
      <c r="W3" s="979"/>
      <c r="X3" s="979"/>
      <c r="Y3" s="979"/>
      <c r="Z3" s="850"/>
      <c r="AA3" s="842"/>
      <c r="AB3" s="842"/>
      <c r="AC3" s="842"/>
      <c r="AD3" s="842"/>
      <c r="AE3" s="842"/>
      <c r="AF3" s="842"/>
    </row>
    <row r="4" spans="1:33" ht="13.5" thickBot="1">
      <c r="O4" s="850"/>
      <c r="P4" s="842"/>
      <c r="Q4" s="850"/>
      <c r="R4" s="842"/>
      <c r="S4" s="842"/>
      <c r="T4" s="842"/>
      <c r="U4" s="842"/>
      <c r="V4" s="842"/>
      <c r="W4" s="842"/>
      <c r="X4" s="850"/>
      <c r="Y4" s="842"/>
      <c r="Z4" s="850"/>
      <c r="AA4" s="842"/>
      <c r="AB4" s="842"/>
      <c r="AC4" s="842"/>
      <c r="AD4" s="842"/>
      <c r="AE4" s="842"/>
      <c r="AF4" s="842"/>
    </row>
    <row r="5" spans="1:33" s="850" customFormat="1">
      <c r="B5" s="852"/>
      <c r="F5" s="1162" t="s">
        <v>25</v>
      </c>
      <c r="G5" s="1163"/>
      <c r="H5" s="1163"/>
      <c r="I5" s="1163"/>
      <c r="J5" s="1163"/>
      <c r="K5" s="1163"/>
      <c r="L5" s="1163"/>
      <c r="M5" s="1163"/>
      <c r="N5" s="1164"/>
      <c r="O5" s="1162" t="s">
        <v>994</v>
      </c>
      <c r="P5" s="1163"/>
      <c r="Q5" s="1163"/>
      <c r="R5" s="1163"/>
      <c r="S5" s="1163"/>
      <c r="T5" s="1163"/>
      <c r="U5" s="1163"/>
      <c r="V5" s="1163"/>
      <c r="W5" s="1164"/>
      <c r="X5" s="1162" t="s">
        <v>995</v>
      </c>
      <c r="Y5" s="1163"/>
      <c r="Z5" s="1163"/>
      <c r="AA5" s="1163"/>
      <c r="AB5" s="1163"/>
      <c r="AC5" s="1163"/>
      <c r="AD5" s="1163"/>
      <c r="AE5" s="1163"/>
      <c r="AF5" s="1164"/>
      <c r="AG5" s="955"/>
    </row>
    <row r="6" spans="1:33">
      <c r="B6" s="955" t="s">
        <v>292</v>
      </c>
      <c r="C6" s="955" t="s">
        <v>293</v>
      </c>
      <c r="D6" s="955" t="s">
        <v>294</v>
      </c>
      <c r="E6" s="955" t="s">
        <v>295</v>
      </c>
      <c r="F6" s="959" t="s">
        <v>297</v>
      </c>
      <c r="G6" s="956" t="s">
        <v>296</v>
      </c>
      <c r="H6" s="956" t="s">
        <v>298</v>
      </c>
      <c r="I6" s="956" t="s">
        <v>296</v>
      </c>
      <c r="J6" s="956" t="s">
        <v>298</v>
      </c>
      <c r="K6" s="956" t="s">
        <v>299</v>
      </c>
      <c r="L6" s="956" t="s">
        <v>300</v>
      </c>
      <c r="M6" s="956" t="s">
        <v>393</v>
      </c>
      <c r="N6" s="960" t="s">
        <v>397</v>
      </c>
      <c r="O6" s="959" t="s">
        <v>297</v>
      </c>
      <c r="P6" s="978" t="s">
        <v>296</v>
      </c>
      <c r="Q6" s="978" t="s">
        <v>298</v>
      </c>
      <c r="R6" s="978" t="s">
        <v>296</v>
      </c>
      <c r="S6" s="978" t="s">
        <v>298</v>
      </c>
      <c r="T6" s="978" t="s">
        <v>299</v>
      </c>
      <c r="U6" s="978" t="s">
        <v>300</v>
      </c>
      <c r="V6" s="978" t="s">
        <v>393</v>
      </c>
      <c r="W6" s="960" t="s">
        <v>397</v>
      </c>
      <c r="X6" s="959" t="s">
        <v>297</v>
      </c>
      <c r="Y6" s="978" t="s">
        <v>296</v>
      </c>
      <c r="Z6" s="978" t="s">
        <v>298</v>
      </c>
      <c r="AA6" s="978" t="s">
        <v>296</v>
      </c>
      <c r="AB6" s="978" t="s">
        <v>298</v>
      </c>
      <c r="AC6" s="978" t="s">
        <v>299</v>
      </c>
      <c r="AD6" s="978" t="s">
        <v>300</v>
      </c>
      <c r="AE6" s="978" t="s">
        <v>393</v>
      </c>
      <c r="AF6" s="960" t="s">
        <v>397</v>
      </c>
    </row>
    <row r="7" spans="1:33" ht="76.5">
      <c r="A7" s="961"/>
      <c r="B7" s="848" t="s">
        <v>991</v>
      </c>
      <c r="C7" s="848" t="s">
        <v>252</v>
      </c>
      <c r="D7" s="848" t="s">
        <v>96</v>
      </c>
      <c r="E7" s="848" t="s">
        <v>1010</v>
      </c>
      <c r="F7" s="962" t="s">
        <v>1081</v>
      </c>
      <c r="G7" s="848" t="s">
        <v>1082</v>
      </c>
      <c r="H7" s="848" t="s">
        <v>1083</v>
      </c>
      <c r="I7" s="848" t="s">
        <v>1084</v>
      </c>
      <c r="J7" s="848" t="s">
        <v>1085</v>
      </c>
      <c r="K7" s="848" t="s">
        <v>1086</v>
      </c>
      <c r="L7" s="848" t="s">
        <v>1087</v>
      </c>
      <c r="M7" s="848" t="s">
        <v>1088</v>
      </c>
      <c r="N7" s="963" t="s">
        <v>1089</v>
      </c>
      <c r="O7" s="962" t="s">
        <v>1081</v>
      </c>
      <c r="P7" s="848" t="s">
        <v>1082</v>
      </c>
      <c r="Q7" s="848" t="s">
        <v>1083</v>
      </c>
      <c r="R7" s="848" t="s">
        <v>1084</v>
      </c>
      <c r="S7" s="848" t="s">
        <v>1085</v>
      </c>
      <c r="T7" s="848" t="s">
        <v>1086</v>
      </c>
      <c r="U7" s="848" t="s">
        <v>1087</v>
      </c>
      <c r="V7" s="848" t="s">
        <v>1088</v>
      </c>
      <c r="W7" s="963" t="s">
        <v>1089</v>
      </c>
      <c r="X7" s="962" t="s">
        <v>1081</v>
      </c>
      <c r="Y7" s="848" t="s">
        <v>1082</v>
      </c>
      <c r="Z7" s="848" t="s">
        <v>1083</v>
      </c>
      <c r="AA7" s="848" t="s">
        <v>1084</v>
      </c>
      <c r="AB7" s="848" t="s">
        <v>1085</v>
      </c>
      <c r="AC7" s="848" t="s">
        <v>1086</v>
      </c>
      <c r="AD7" s="848" t="s">
        <v>1087</v>
      </c>
      <c r="AE7" s="848" t="s">
        <v>1088</v>
      </c>
      <c r="AF7" s="963" t="s">
        <v>1089</v>
      </c>
      <c r="AG7" s="955"/>
    </row>
    <row r="8" spans="1:33">
      <c r="A8" s="842" t="s">
        <v>1090</v>
      </c>
      <c r="C8" s="850"/>
      <c r="D8" s="955"/>
      <c r="E8" s="955"/>
      <c r="F8" s="964"/>
      <c r="G8" s="858"/>
      <c r="H8" s="858"/>
      <c r="I8" s="858"/>
      <c r="J8" s="858"/>
      <c r="K8" s="858"/>
      <c r="L8" s="858"/>
      <c r="M8" s="858"/>
      <c r="N8" s="965"/>
      <c r="O8" s="964"/>
      <c r="P8" s="858"/>
      <c r="Q8" s="858"/>
      <c r="R8" s="858"/>
      <c r="S8" s="858"/>
      <c r="T8" s="858"/>
      <c r="U8" s="858"/>
      <c r="V8" s="858"/>
      <c r="W8" s="965"/>
      <c r="X8" s="964"/>
      <c r="Y8" s="858"/>
      <c r="Z8" s="858"/>
      <c r="AA8" s="858"/>
      <c r="AB8" s="858"/>
      <c r="AC8" s="858"/>
      <c r="AD8" s="858"/>
      <c r="AE8" s="858"/>
      <c r="AF8" s="965"/>
      <c r="AG8" s="955"/>
    </row>
    <row r="9" spans="1:33">
      <c r="A9" s="851">
        <v>1</v>
      </c>
      <c r="B9" s="849" t="s">
        <v>1016</v>
      </c>
      <c r="C9" s="850" t="s">
        <v>98</v>
      </c>
      <c r="D9" s="1002">
        <v>2021</v>
      </c>
      <c r="E9" s="966">
        <f>365/365</f>
        <v>1</v>
      </c>
      <c r="F9" s="967"/>
      <c r="G9" s="543"/>
      <c r="H9" s="543">
        <f>'4c- ADIT BOY'!E54</f>
        <v>-164236.97358187695</v>
      </c>
      <c r="I9" s="543"/>
      <c r="J9" s="543"/>
      <c r="K9" s="543"/>
      <c r="L9" s="543"/>
      <c r="M9" s="543"/>
      <c r="N9" s="968">
        <f>'4c- ADIT BOY'!C54</f>
        <v>-164236.97358187695</v>
      </c>
      <c r="O9" s="967"/>
      <c r="P9" s="543"/>
      <c r="Q9" s="543">
        <f>'4c- ADIT BOY'!F54</f>
        <v>0</v>
      </c>
      <c r="R9" s="543"/>
      <c r="S9" s="543"/>
      <c r="T9" s="543"/>
      <c r="U9" s="543"/>
      <c r="V9" s="543"/>
      <c r="W9" s="968">
        <v>0</v>
      </c>
      <c r="X9" s="967"/>
      <c r="Y9" s="543"/>
      <c r="Z9" s="543">
        <f>'4c- ADIT BOY'!G54</f>
        <v>0</v>
      </c>
      <c r="AA9" s="543"/>
      <c r="AB9" s="543"/>
      <c r="AC9" s="543"/>
      <c r="AD9" s="543"/>
      <c r="AE9" s="543"/>
      <c r="AF9" s="968">
        <v>0</v>
      </c>
    </row>
    <row r="10" spans="1:33">
      <c r="A10" s="851">
        <f t="shared" ref="A10:A22" si="0">+A9+1</f>
        <v>2</v>
      </c>
      <c r="B10" s="849" t="s">
        <v>1017</v>
      </c>
      <c r="C10" s="850" t="s">
        <v>105</v>
      </c>
      <c r="D10" s="1002">
        <v>2022</v>
      </c>
      <c r="E10" s="966">
        <f>335/365</f>
        <v>0.9178082191780822</v>
      </c>
      <c r="F10" s="967">
        <f>'4b-ADIT Projection Proration'!G10</f>
        <v>-114347.93889561185</v>
      </c>
      <c r="G10" s="543">
        <f>$E10*F10</f>
        <v>-104949.47816446568</v>
      </c>
      <c r="H10" s="543">
        <f>+G10+H9</f>
        <v>-269186.45174634265</v>
      </c>
      <c r="I10" s="537">
        <v>-7227.7266990034068</v>
      </c>
      <c r="J10" s="543">
        <f t="shared" ref="J10:J21" si="1">I10-F10</f>
        <v>107120.21219660844</v>
      </c>
      <c r="K10" s="543">
        <f>IF(J10&gt;=0,+J10,0)</f>
        <v>107120.21219660844</v>
      </c>
      <c r="L10" s="543">
        <f>IF(K10&gt;0,0,IF(I10&lt;0,0,(-(J10)*($E10))))</f>
        <v>0</v>
      </c>
      <c r="M10" s="543">
        <f>IF(K10&gt;0,0,IF(I10&gt;0,0,(-(J10)*($E10))))</f>
        <v>0</v>
      </c>
      <c r="N10" s="968">
        <f>IF(I10&lt;0,N9+M10,N9+$G10+K10-L10)</f>
        <v>-164236.97358187695</v>
      </c>
      <c r="O10" s="967">
        <f>'4b-ADIT Projection Proration'!I10</f>
        <v>0</v>
      </c>
      <c r="P10" s="543">
        <f t="shared" ref="P10:P21" si="2">$E10*O10</f>
        <v>0</v>
      </c>
      <c r="Q10" s="543">
        <f>+P10+Q9</f>
        <v>0</v>
      </c>
      <c r="R10" s="537">
        <v>0</v>
      </c>
      <c r="S10" s="543">
        <f t="shared" ref="S10:S21" si="3">R10-O10</f>
        <v>0</v>
      </c>
      <c r="T10" s="543">
        <f>IF(S10&gt;=0,+S10,0)</f>
        <v>0</v>
      </c>
      <c r="U10" s="543">
        <f t="shared" ref="U10:U21" si="4">IF(T10&gt;0,0,IF(R10&lt;0,0,(-(S10)*($E10))))</f>
        <v>0</v>
      </c>
      <c r="V10" s="543">
        <f t="shared" ref="V10:V21" si="5">IF(T10&gt;0,0,IF(R10&gt;0,0,(-(S10)*($E10))))</f>
        <v>0</v>
      </c>
      <c r="W10" s="968">
        <f>IF(R10&lt;0,W9+V10,W9+P10+T10-U10)</f>
        <v>0</v>
      </c>
      <c r="X10" s="967">
        <f>'4b-ADIT Projection Proration'!K10</f>
        <v>0</v>
      </c>
      <c r="Y10" s="543">
        <f t="shared" ref="Y10:Y21" si="6">$E10*X10</f>
        <v>0</v>
      </c>
      <c r="Z10" s="543">
        <f>+Y10+Z9</f>
        <v>0</v>
      </c>
      <c r="AA10" s="537">
        <v>0</v>
      </c>
      <c r="AB10" s="543">
        <f t="shared" ref="AB10:AB21" si="7">AA10-X10</f>
        <v>0</v>
      </c>
      <c r="AC10" s="543">
        <f>IF(AB10&gt;=0,+AB10,0)</f>
        <v>0</v>
      </c>
      <c r="AD10" s="543">
        <f t="shared" ref="AD10:AD21" si="8">IF(AC10&gt;0,0,IF(AA10&lt;0,0,(-(AB10)*($E10))))</f>
        <v>0</v>
      </c>
      <c r="AE10" s="543">
        <f t="shared" ref="AE10:AE21" si="9">IF(AC10&gt;0,0,IF(AA10&gt;0,0,(-(AB10)*($E10))))</f>
        <v>0</v>
      </c>
      <c r="AF10" s="968">
        <f>IF(AA10&lt;0,AF9+AE10,AF9+Y10+AC10-AD10)</f>
        <v>0</v>
      </c>
    </row>
    <row r="11" spans="1:33">
      <c r="A11" s="851">
        <f t="shared" si="0"/>
        <v>3</v>
      </c>
      <c r="B11" s="849" t="s">
        <v>1017</v>
      </c>
      <c r="C11" s="850" t="s">
        <v>104</v>
      </c>
      <c r="D11" s="1111">
        <v>2022</v>
      </c>
      <c r="E11" s="966">
        <f>307/365</f>
        <v>0.84109589041095889</v>
      </c>
      <c r="F11" s="967">
        <f>'4b-ADIT Projection Proration'!G11</f>
        <v>-114347.93889561185</v>
      </c>
      <c r="G11" s="543">
        <f t="shared" ref="G11:G21" si="10">$E11*F11</f>
        <v>-96177.581482062567</v>
      </c>
      <c r="H11" s="543">
        <f t="shared" ref="H11:H21" si="11">+G11+H10</f>
        <v>-365364.03322840523</v>
      </c>
      <c r="I11" s="537">
        <f>I10</f>
        <v>-7227.7266990034068</v>
      </c>
      <c r="J11" s="543">
        <f t="shared" si="1"/>
        <v>107120.21219660844</v>
      </c>
      <c r="K11" s="543">
        <f t="shared" ref="K11:K21" si="12">IF(J11&gt;=0,+J11,0)</f>
        <v>107120.21219660844</v>
      </c>
      <c r="L11" s="543">
        <f t="shared" ref="L11:L21" si="13">IF(K11&gt;0,0,IF(I11&lt;0,0,(-(J11)*($E11))))</f>
        <v>0</v>
      </c>
      <c r="M11" s="543">
        <f t="shared" ref="M11:M21" si="14">IF(K11&gt;0,0,IF(I11&gt;0,0,(-(J11)*($E11))))</f>
        <v>0</v>
      </c>
      <c r="N11" s="968">
        <f t="shared" ref="N11:N21" si="15">IF(I11&lt;0,N10+M11,N10+$G11+K11-L11)</f>
        <v>-164236.97358187695</v>
      </c>
      <c r="O11" s="967">
        <f>'4b-ADIT Projection Proration'!I11</f>
        <v>0</v>
      </c>
      <c r="P11" s="543">
        <f t="shared" si="2"/>
        <v>0</v>
      </c>
      <c r="Q11" s="543">
        <f t="shared" ref="Q11:Q21" si="16">+P11+Q10</f>
        <v>0</v>
      </c>
      <c r="R11" s="537">
        <v>0</v>
      </c>
      <c r="S11" s="543">
        <f t="shared" si="3"/>
        <v>0</v>
      </c>
      <c r="T11" s="543">
        <f t="shared" ref="T11:T21" si="17">IF(S11&gt;=0,+S11,0)</f>
        <v>0</v>
      </c>
      <c r="U11" s="543">
        <f t="shared" si="4"/>
        <v>0</v>
      </c>
      <c r="V11" s="543">
        <f t="shared" si="5"/>
        <v>0</v>
      </c>
      <c r="W11" s="968">
        <f t="shared" ref="W11:W21" si="18">IF(R11&lt;0,W10+V11,W10+P11+T11-U11)</f>
        <v>0</v>
      </c>
      <c r="X11" s="967">
        <f>'4b-ADIT Projection Proration'!K11</f>
        <v>0</v>
      </c>
      <c r="Y11" s="543">
        <f t="shared" si="6"/>
        <v>0</v>
      </c>
      <c r="Z11" s="543">
        <f t="shared" ref="Z11:Z21" si="19">+Y11+Z10</f>
        <v>0</v>
      </c>
      <c r="AA11" s="537">
        <v>0</v>
      </c>
      <c r="AB11" s="543">
        <f t="shared" si="7"/>
        <v>0</v>
      </c>
      <c r="AC11" s="543">
        <f t="shared" ref="AC11:AC21" si="20">IF(AB11&gt;=0,+AB11,0)</f>
        <v>0</v>
      </c>
      <c r="AD11" s="543">
        <f t="shared" si="8"/>
        <v>0</v>
      </c>
      <c r="AE11" s="543">
        <f t="shared" si="9"/>
        <v>0</v>
      </c>
      <c r="AF11" s="968">
        <f t="shared" ref="AF11:AF21" si="21">IF(AA11&lt;0,AF10+AE11,AF10+Y11+AC11-AD11)</f>
        <v>0</v>
      </c>
    </row>
    <row r="12" spans="1:33">
      <c r="A12" s="851">
        <f t="shared" si="0"/>
        <v>4</v>
      </c>
      <c r="B12" s="849" t="s">
        <v>1017</v>
      </c>
      <c r="C12" s="850" t="s">
        <v>103</v>
      </c>
      <c r="D12" s="1111">
        <v>2022</v>
      </c>
      <c r="E12" s="966">
        <f>276/365</f>
        <v>0.75616438356164384</v>
      </c>
      <c r="F12" s="967">
        <f>'4b-ADIT Projection Proration'!G12</f>
        <v>-114347.93889561185</v>
      </c>
      <c r="G12" s="543">
        <f t="shared" si="10"/>
        <v>-86465.838726544855</v>
      </c>
      <c r="H12" s="543">
        <f t="shared" si="11"/>
        <v>-451829.8719549501</v>
      </c>
      <c r="I12" s="537">
        <f t="shared" ref="I12:I21" si="22">I11</f>
        <v>-7227.7266990034068</v>
      </c>
      <c r="J12" s="543">
        <f t="shared" si="1"/>
        <v>107120.21219660844</v>
      </c>
      <c r="K12" s="543">
        <f t="shared" si="12"/>
        <v>107120.21219660844</v>
      </c>
      <c r="L12" s="543">
        <f t="shared" si="13"/>
        <v>0</v>
      </c>
      <c r="M12" s="543">
        <f t="shared" si="14"/>
        <v>0</v>
      </c>
      <c r="N12" s="968">
        <f t="shared" si="15"/>
        <v>-164236.97358187695</v>
      </c>
      <c r="O12" s="967">
        <f>'4b-ADIT Projection Proration'!I12</f>
        <v>0</v>
      </c>
      <c r="P12" s="543">
        <f t="shared" si="2"/>
        <v>0</v>
      </c>
      <c r="Q12" s="543">
        <f t="shared" si="16"/>
        <v>0</v>
      </c>
      <c r="R12" s="537">
        <v>0</v>
      </c>
      <c r="S12" s="543">
        <f t="shared" si="3"/>
        <v>0</v>
      </c>
      <c r="T12" s="543">
        <f t="shared" si="17"/>
        <v>0</v>
      </c>
      <c r="U12" s="543">
        <f t="shared" si="4"/>
        <v>0</v>
      </c>
      <c r="V12" s="543">
        <f t="shared" si="5"/>
        <v>0</v>
      </c>
      <c r="W12" s="968">
        <f t="shared" si="18"/>
        <v>0</v>
      </c>
      <c r="X12" s="967">
        <f>'4b-ADIT Projection Proration'!K12</f>
        <v>0</v>
      </c>
      <c r="Y12" s="543">
        <f t="shared" si="6"/>
        <v>0</v>
      </c>
      <c r="Z12" s="543">
        <f t="shared" si="19"/>
        <v>0</v>
      </c>
      <c r="AA12" s="537">
        <v>0</v>
      </c>
      <c r="AB12" s="543">
        <f t="shared" si="7"/>
        <v>0</v>
      </c>
      <c r="AC12" s="543">
        <f t="shared" si="20"/>
        <v>0</v>
      </c>
      <c r="AD12" s="543">
        <f t="shared" si="8"/>
        <v>0</v>
      </c>
      <c r="AE12" s="543">
        <f t="shared" si="9"/>
        <v>0</v>
      </c>
      <c r="AF12" s="968">
        <f t="shared" si="21"/>
        <v>0</v>
      </c>
    </row>
    <row r="13" spans="1:33">
      <c r="A13" s="851">
        <f t="shared" si="0"/>
        <v>5</v>
      </c>
      <c r="B13" s="849" t="s">
        <v>1017</v>
      </c>
      <c r="C13" s="850" t="s">
        <v>95</v>
      </c>
      <c r="D13" s="1111">
        <v>2022</v>
      </c>
      <c r="E13" s="966">
        <f>246/365</f>
        <v>0.67397260273972603</v>
      </c>
      <c r="F13" s="967">
        <f>'4b-ADIT Projection Proration'!G13</f>
        <v>-114347.93889561185</v>
      </c>
      <c r="G13" s="543">
        <f t="shared" si="10"/>
        <v>-77067.377995398667</v>
      </c>
      <c r="H13" s="543">
        <f t="shared" si="11"/>
        <v>-528897.24995034875</v>
      </c>
      <c r="I13" s="537">
        <f t="shared" si="22"/>
        <v>-7227.7266990034068</v>
      </c>
      <c r="J13" s="543">
        <f t="shared" si="1"/>
        <v>107120.21219660844</v>
      </c>
      <c r="K13" s="543">
        <f t="shared" si="12"/>
        <v>107120.21219660844</v>
      </c>
      <c r="L13" s="543">
        <f t="shared" si="13"/>
        <v>0</v>
      </c>
      <c r="M13" s="543">
        <f t="shared" si="14"/>
        <v>0</v>
      </c>
      <c r="N13" s="968">
        <f t="shared" si="15"/>
        <v>-164236.97358187695</v>
      </c>
      <c r="O13" s="967">
        <f>'4b-ADIT Projection Proration'!I13</f>
        <v>0</v>
      </c>
      <c r="P13" s="543">
        <f t="shared" si="2"/>
        <v>0</v>
      </c>
      <c r="Q13" s="543">
        <f t="shared" si="16"/>
        <v>0</v>
      </c>
      <c r="R13" s="537">
        <v>0</v>
      </c>
      <c r="S13" s="543">
        <f t="shared" si="3"/>
        <v>0</v>
      </c>
      <c r="T13" s="543">
        <f t="shared" si="17"/>
        <v>0</v>
      </c>
      <c r="U13" s="543">
        <f t="shared" si="4"/>
        <v>0</v>
      </c>
      <c r="V13" s="543">
        <f t="shared" si="5"/>
        <v>0</v>
      </c>
      <c r="W13" s="968">
        <f t="shared" si="18"/>
        <v>0</v>
      </c>
      <c r="X13" s="967">
        <f>'4b-ADIT Projection Proration'!K13</f>
        <v>0</v>
      </c>
      <c r="Y13" s="543">
        <f t="shared" si="6"/>
        <v>0</v>
      </c>
      <c r="Z13" s="543">
        <f t="shared" si="19"/>
        <v>0</v>
      </c>
      <c r="AA13" s="537">
        <v>0</v>
      </c>
      <c r="AB13" s="543">
        <f t="shared" si="7"/>
        <v>0</v>
      </c>
      <c r="AC13" s="543">
        <f t="shared" si="20"/>
        <v>0</v>
      </c>
      <c r="AD13" s="543">
        <f t="shared" si="8"/>
        <v>0</v>
      </c>
      <c r="AE13" s="543">
        <f t="shared" si="9"/>
        <v>0</v>
      </c>
      <c r="AF13" s="968">
        <f t="shared" si="21"/>
        <v>0</v>
      </c>
    </row>
    <row r="14" spans="1:33">
      <c r="A14" s="851">
        <f t="shared" si="0"/>
        <v>6</v>
      </c>
      <c r="B14" s="849" t="s">
        <v>1017</v>
      </c>
      <c r="C14" s="850" t="s">
        <v>92</v>
      </c>
      <c r="D14" s="1111">
        <v>2022</v>
      </c>
      <c r="E14" s="966">
        <f>215/365</f>
        <v>0.58904109589041098</v>
      </c>
      <c r="F14" s="967">
        <f>'4b-ADIT Projection Proration'!G14</f>
        <v>-114347.93889561185</v>
      </c>
      <c r="G14" s="543">
        <f t="shared" si="10"/>
        <v>-67355.635239880954</v>
      </c>
      <c r="H14" s="543">
        <f t="shared" si="11"/>
        <v>-596252.88519022975</v>
      </c>
      <c r="I14" s="537">
        <f t="shared" si="22"/>
        <v>-7227.7266990034068</v>
      </c>
      <c r="J14" s="543">
        <f t="shared" si="1"/>
        <v>107120.21219660844</v>
      </c>
      <c r="K14" s="543">
        <f t="shared" si="12"/>
        <v>107120.21219660844</v>
      </c>
      <c r="L14" s="543">
        <f t="shared" si="13"/>
        <v>0</v>
      </c>
      <c r="M14" s="543">
        <f t="shared" si="14"/>
        <v>0</v>
      </c>
      <c r="N14" s="968">
        <f t="shared" si="15"/>
        <v>-164236.97358187695</v>
      </c>
      <c r="O14" s="967">
        <f>'4b-ADIT Projection Proration'!I14</f>
        <v>0</v>
      </c>
      <c r="P14" s="543">
        <f t="shared" si="2"/>
        <v>0</v>
      </c>
      <c r="Q14" s="543">
        <f t="shared" si="16"/>
        <v>0</v>
      </c>
      <c r="R14" s="537">
        <v>0</v>
      </c>
      <c r="S14" s="543">
        <f t="shared" si="3"/>
        <v>0</v>
      </c>
      <c r="T14" s="543">
        <f t="shared" si="17"/>
        <v>0</v>
      </c>
      <c r="U14" s="543">
        <f t="shared" si="4"/>
        <v>0</v>
      </c>
      <c r="V14" s="543">
        <f t="shared" si="5"/>
        <v>0</v>
      </c>
      <c r="W14" s="968">
        <f t="shared" si="18"/>
        <v>0</v>
      </c>
      <c r="X14" s="967">
        <f>'4b-ADIT Projection Proration'!K14</f>
        <v>0</v>
      </c>
      <c r="Y14" s="543">
        <f t="shared" si="6"/>
        <v>0</v>
      </c>
      <c r="Z14" s="543">
        <f t="shared" si="19"/>
        <v>0</v>
      </c>
      <c r="AA14" s="537">
        <v>0</v>
      </c>
      <c r="AB14" s="543">
        <f t="shared" si="7"/>
        <v>0</v>
      </c>
      <c r="AC14" s="543">
        <f t="shared" si="20"/>
        <v>0</v>
      </c>
      <c r="AD14" s="543">
        <f t="shared" si="8"/>
        <v>0</v>
      </c>
      <c r="AE14" s="543">
        <f t="shared" si="9"/>
        <v>0</v>
      </c>
      <c r="AF14" s="968">
        <f t="shared" si="21"/>
        <v>0</v>
      </c>
    </row>
    <row r="15" spans="1:33">
      <c r="A15" s="851">
        <f t="shared" si="0"/>
        <v>7</v>
      </c>
      <c r="B15" s="849" t="s">
        <v>1017</v>
      </c>
      <c r="C15" s="850" t="s">
        <v>145</v>
      </c>
      <c r="D15" s="1111">
        <v>2022</v>
      </c>
      <c r="E15" s="966">
        <f>185/365</f>
        <v>0.50684931506849318</v>
      </c>
      <c r="F15" s="967">
        <f>'4b-ADIT Projection Proration'!G15</f>
        <v>-114347.93889561185</v>
      </c>
      <c r="G15" s="543">
        <f t="shared" si="10"/>
        <v>-57957.174508734774</v>
      </c>
      <c r="H15" s="543">
        <f t="shared" si="11"/>
        <v>-654210.05969896447</v>
      </c>
      <c r="I15" s="537">
        <f t="shared" si="22"/>
        <v>-7227.7266990034068</v>
      </c>
      <c r="J15" s="543">
        <f t="shared" si="1"/>
        <v>107120.21219660844</v>
      </c>
      <c r="K15" s="543">
        <f t="shared" si="12"/>
        <v>107120.21219660844</v>
      </c>
      <c r="L15" s="543">
        <f t="shared" si="13"/>
        <v>0</v>
      </c>
      <c r="M15" s="543">
        <f t="shared" si="14"/>
        <v>0</v>
      </c>
      <c r="N15" s="968">
        <f t="shared" si="15"/>
        <v>-164236.97358187695</v>
      </c>
      <c r="O15" s="967">
        <f>'4b-ADIT Projection Proration'!I15</f>
        <v>0</v>
      </c>
      <c r="P15" s="543">
        <f t="shared" si="2"/>
        <v>0</v>
      </c>
      <c r="Q15" s="543">
        <f t="shared" si="16"/>
        <v>0</v>
      </c>
      <c r="R15" s="537">
        <v>0</v>
      </c>
      <c r="S15" s="543">
        <f t="shared" si="3"/>
        <v>0</v>
      </c>
      <c r="T15" s="543">
        <f t="shared" si="17"/>
        <v>0</v>
      </c>
      <c r="U15" s="543">
        <f t="shared" si="4"/>
        <v>0</v>
      </c>
      <c r="V15" s="543">
        <f t="shared" si="5"/>
        <v>0</v>
      </c>
      <c r="W15" s="968">
        <f t="shared" si="18"/>
        <v>0</v>
      </c>
      <c r="X15" s="967">
        <f>'4b-ADIT Projection Proration'!K15</f>
        <v>0</v>
      </c>
      <c r="Y15" s="543">
        <f t="shared" si="6"/>
        <v>0</v>
      </c>
      <c r="Z15" s="543">
        <f t="shared" si="19"/>
        <v>0</v>
      </c>
      <c r="AA15" s="537">
        <v>0</v>
      </c>
      <c r="AB15" s="543">
        <f t="shared" si="7"/>
        <v>0</v>
      </c>
      <c r="AC15" s="543">
        <f t="shared" si="20"/>
        <v>0</v>
      </c>
      <c r="AD15" s="543">
        <f t="shared" si="8"/>
        <v>0</v>
      </c>
      <c r="AE15" s="543">
        <f t="shared" si="9"/>
        <v>0</v>
      </c>
      <c r="AF15" s="968">
        <f t="shared" si="21"/>
        <v>0</v>
      </c>
    </row>
    <row r="16" spans="1:33">
      <c r="A16" s="851">
        <f t="shared" si="0"/>
        <v>8</v>
      </c>
      <c r="B16" s="849" t="s">
        <v>1017</v>
      </c>
      <c r="C16" s="850" t="s">
        <v>102</v>
      </c>
      <c r="D16" s="1111">
        <v>2022</v>
      </c>
      <c r="E16" s="966">
        <f>154/365</f>
        <v>0.42191780821917807</v>
      </c>
      <c r="F16" s="967">
        <f>'4b-ADIT Projection Proration'!G16</f>
        <v>-114062.55856040682</v>
      </c>
      <c r="G16" s="543">
        <f t="shared" si="10"/>
        <v>-48125.024707678494</v>
      </c>
      <c r="H16" s="543">
        <f t="shared" si="11"/>
        <v>-702335.08440664294</v>
      </c>
      <c r="I16" s="537">
        <f t="shared" si="22"/>
        <v>-7227.7266990034068</v>
      </c>
      <c r="J16" s="543">
        <f t="shared" si="1"/>
        <v>106834.83186140341</v>
      </c>
      <c r="K16" s="543">
        <f t="shared" si="12"/>
        <v>106834.83186140341</v>
      </c>
      <c r="L16" s="543">
        <f t="shared" si="13"/>
        <v>0</v>
      </c>
      <c r="M16" s="543">
        <f t="shared" si="14"/>
        <v>0</v>
      </c>
      <c r="N16" s="968">
        <f t="shared" si="15"/>
        <v>-164236.97358187695</v>
      </c>
      <c r="O16" s="967">
        <f>'4b-ADIT Projection Proration'!I16</f>
        <v>0</v>
      </c>
      <c r="P16" s="543">
        <f t="shared" si="2"/>
        <v>0</v>
      </c>
      <c r="Q16" s="543">
        <f t="shared" si="16"/>
        <v>0</v>
      </c>
      <c r="R16" s="537">
        <v>0</v>
      </c>
      <c r="S16" s="543">
        <f t="shared" si="3"/>
        <v>0</v>
      </c>
      <c r="T16" s="543">
        <f t="shared" si="17"/>
        <v>0</v>
      </c>
      <c r="U16" s="543">
        <f t="shared" si="4"/>
        <v>0</v>
      </c>
      <c r="V16" s="543">
        <f t="shared" si="5"/>
        <v>0</v>
      </c>
      <c r="W16" s="968">
        <f t="shared" si="18"/>
        <v>0</v>
      </c>
      <c r="X16" s="967">
        <f>'4b-ADIT Projection Proration'!K16</f>
        <v>0</v>
      </c>
      <c r="Y16" s="543">
        <f t="shared" si="6"/>
        <v>0</v>
      </c>
      <c r="Z16" s="543">
        <f t="shared" si="19"/>
        <v>0</v>
      </c>
      <c r="AA16" s="537">
        <v>0</v>
      </c>
      <c r="AB16" s="543">
        <f t="shared" si="7"/>
        <v>0</v>
      </c>
      <c r="AC16" s="543">
        <f t="shared" si="20"/>
        <v>0</v>
      </c>
      <c r="AD16" s="543">
        <f t="shared" si="8"/>
        <v>0</v>
      </c>
      <c r="AE16" s="543">
        <f t="shared" si="9"/>
        <v>0</v>
      </c>
      <c r="AF16" s="968">
        <f t="shared" si="21"/>
        <v>0</v>
      </c>
    </row>
    <row r="17" spans="1:33" s="850" customFormat="1">
      <c r="A17" s="851">
        <f t="shared" si="0"/>
        <v>9</v>
      </c>
      <c r="B17" s="849" t="s">
        <v>1017</v>
      </c>
      <c r="C17" s="850" t="s">
        <v>101</v>
      </c>
      <c r="D17" s="1111">
        <v>2022</v>
      </c>
      <c r="E17" s="966">
        <f>123/365</f>
        <v>0.33698630136986302</v>
      </c>
      <c r="F17" s="967">
        <f>'4b-ADIT Projection Proration'!G17</f>
        <v>-114049.37413840721</v>
      </c>
      <c r="G17" s="543">
        <f t="shared" si="10"/>
        <v>-38433.07676444955</v>
      </c>
      <c r="H17" s="543">
        <f t="shared" si="11"/>
        <v>-740768.16117109254</v>
      </c>
      <c r="I17" s="537">
        <f t="shared" si="22"/>
        <v>-7227.7266990034068</v>
      </c>
      <c r="J17" s="543">
        <f t="shared" si="1"/>
        <v>106821.64743940379</v>
      </c>
      <c r="K17" s="543">
        <f t="shared" si="12"/>
        <v>106821.64743940379</v>
      </c>
      <c r="L17" s="543">
        <f t="shared" si="13"/>
        <v>0</v>
      </c>
      <c r="M17" s="543">
        <f t="shared" si="14"/>
        <v>0</v>
      </c>
      <c r="N17" s="968">
        <f t="shared" si="15"/>
        <v>-164236.97358187695</v>
      </c>
      <c r="O17" s="967">
        <f>'4b-ADIT Projection Proration'!I17</f>
        <v>0</v>
      </c>
      <c r="P17" s="543">
        <f t="shared" si="2"/>
        <v>0</v>
      </c>
      <c r="Q17" s="543">
        <f t="shared" si="16"/>
        <v>0</v>
      </c>
      <c r="R17" s="537">
        <v>0</v>
      </c>
      <c r="S17" s="543">
        <f t="shared" si="3"/>
        <v>0</v>
      </c>
      <c r="T17" s="543">
        <f t="shared" si="17"/>
        <v>0</v>
      </c>
      <c r="U17" s="543">
        <f t="shared" si="4"/>
        <v>0</v>
      </c>
      <c r="V17" s="543">
        <f t="shared" si="5"/>
        <v>0</v>
      </c>
      <c r="W17" s="968">
        <f t="shared" si="18"/>
        <v>0</v>
      </c>
      <c r="X17" s="967">
        <f>'4b-ADIT Projection Proration'!K17</f>
        <v>0</v>
      </c>
      <c r="Y17" s="543">
        <f t="shared" si="6"/>
        <v>0</v>
      </c>
      <c r="Z17" s="543">
        <f t="shared" si="19"/>
        <v>0</v>
      </c>
      <c r="AA17" s="537">
        <v>0</v>
      </c>
      <c r="AB17" s="543">
        <f t="shared" si="7"/>
        <v>0</v>
      </c>
      <c r="AC17" s="543">
        <f t="shared" si="20"/>
        <v>0</v>
      </c>
      <c r="AD17" s="543">
        <f t="shared" si="8"/>
        <v>0</v>
      </c>
      <c r="AE17" s="543">
        <f t="shared" si="9"/>
        <v>0</v>
      </c>
      <c r="AF17" s="968">
        <f t="shared" si="21"/>
        <v>0</v>
      </c>
    </row>
    <row r="18" spans="1:33" s="850" customFormat="1">
      <c r="A18" s="851">
        <f t="shared" si="0"/>
        <v>10</v>
      </c>
      <c r="B18" s="849" t="s">
        <v>1017</v>
      </c>
      <c r="C18" s="850" t="s">
        <v>100</v>
      </c>
      <c r="D18" s="1111">
        <v>2022</v>
      </c>
      <c r="E18" s="966">
        <f>93/365</f>
        <v>0.25479452054794521</v>
      </c>
      <c r="F18" s="967">
        <f>'4b-ADIT Projection Proration'!G18</f>
        <v>-114049.37413840721</v>
      </c>
      <c r="G18" s="543">
        <f t="shared" si="10"/>
        <v>-29059.155602388688</v>
      </c>
      <c r="H18" s="543">
        <f t="shared" si="11"/>
        <v>-769827.3167734812</v>
      </c>
      <c r="I18" s="537">
        <f t="shared" si="22"/>
        <v>-7227.7266990034068</v>
      </c>
      <c r="J18" s="543">
        <f t="shared" si="1"/>
        <v>106821.64743940379</v>
      </c>
      <c r="K18" s="543">
        <f t="shared" si="12"/>
        <v>106821.64743940379</v>
      </c>
      <c r="L18" s="543">
        <f t="shared" si="13"/>
        <v>0</v>
      </c>
      <c r="M18" s="543">
        <f t="shared" si="14"/>
        <v>0</v>
      </c>
      <c r="N18" s="968">
        <f t="shared" si="15"/>
        <v>-164236.97358187695</v>
      </c>
      <c r="O18" s="967">
        <f>'4b-ADIT Projection Proration'!I18</f>
        <v>0</v>
      </c>
      <c r="P18" s="543">
        <f t="shared" si="2"/>
        <v>0</v>
      </c>
      <c r="Q18" s="543">
        <f t="shared" si="16"/>
        <v>0</v>
      </c>
      <c r="R18" s="537">
        <v>0</v>
      </c>
      <c r="S18" s="543">
        <f t="shared" si="3"/>
        <v>0</v>
      </c>
      <c r="T18" s="543">
        <f t="shared" si="17"/>
        <v>0</v>
      </c>
      <c r="U18" s="543">
        <f t="shared" si="4"/>
        <v>0</v>
      </c>
      <c r="V18" s="543">
        <f t="shared" si="5"/>
        <v>0</v>
      </c>
      <c r="W18" s="968">
        <f t="shared" si="18"/>
        <v>0</v>
      </c>
      <c r="X18" s="967">
        <f>'4b-ADIT Projection Proration'!K18</f>
        <v>0</v>
      </c>
      <c r="Y18" s="543">
        <f t="shared" si="6"/>
        <v>0</v>
      </c>
      <c r="Z18" s="543">
        <f t="shared" si="19"/>
        <v>0</v>
      </c>
      <c r="AA18" s="537">
        <v>0</v>
      </c>
      <c r="AB18" s="543">
        <f t="shared" si="7"/>
        <v>0</v>
      </c>
      <c r="AC18" s="543">
        <f t="shared" si="20"/>
        <v>0</v>
      </c>
      <c r="AD18" s="543">
        <f t="shared" si="8"/>
        <v>0</v>
      </c>
      <c r="AE18" s="543">
        <f t="shared" si="9"/>
        <v>0</v>
      </c>
      <c r="AF18" s="968">
        <f t="shared" si="21"/>
        <v>0</v>
      </c>
    </row>
    <row r="19" spans="1:33">
      <c r="A19" s="851">
        <f t="shared" si="0"/>
        <v>11</v>
      </c>
      <c r="B19" s="849" t="s">
        <v>1017</v>
      </c>
      <c r="C19" s="850" t="s">
        <v>106</v>
      </c>
      <c r="D19" s="1111">
        <v>2022</v>
      </c>
      <c r="E19" s="966">
        <f>62/365</f>
        <v>0.16986301369863013</v>
      </c>
      <c r="F19" s="967">
        <f>'4b-ADIT Projection Proration'!G19</f>
        <v>-114049.37413840721</v>
      </c>
      <c r="G19" s="543">
        <f t="shared" si="10"/>
        <v>-19372.770401592457</v>
      </c>
      <c r="H19" s="543">
        <f t="shared" si="11"/>
        <v>-789200.08717507368</v>
      </c>
      <c r="I19" s="537">
        <f t="shared" si="22"/>
        <v>-7227.7266990034068</v>
      </c>
      <c r="J19" s="543">
        <f t="shared" si="1"/>
        <v>106821.64743940379</v>
      </c>
      <c r="K19" s="543">
        <f t="shared" si="12"/>
        <v>106821.64743940379</v>
      </c>
      <c r="L19" s="543">
        <f t="shared" si="13"/>
        <v>0</v>
      </c>
      <c r="M19" s="543">
        <f t="shared" si="14"/>
        <v>0</v>
      </c>
      <c r="N19" s="968">
        <f t="shared" si="15"/>
        <v>-164236.97358187695</v>
      </c>
      <c r="O19" s="967">
        <f>'4b-ADIT Projection Proration'!I19</f>
        <v>0</v>
      </c>
      <c r="P19" s="543">
        <f t="shared" si="2"/>
        <v>0</v>
      </c>
      <c r="Q19" s="543">
        <f t="shared" si="16"/>
        <v>0</v>
      </c>
      <c r="R19" s="537">
        <v>0</v>
      </c>
      <c r="S19" s="543">
        <f t="shared" si="3"/>
        <v>0</v>
      </c>
      <c r="T19" s="543">
        <f t="shared" si="17"/>
        <v>0</v>
      </c>
      <c r="U19" s="543">
        <f t="shared" si="4"/>
        <v>0</v>
      </c>
      <c r="V19" s="543">
        <f t="shared" si="5"/>
        <v>0</v>
      </c>
      <c r="W19" s="968">
        <f t="shared" si="18"/>
        <v>0</v>
      </c>
      <c r="X19" s="967">
        <f>'4b-ADIT Projection Proration'!K19</f>
        <v>0</v>
      </c>
      <c r="Y19" s="543">
        <f t="shared" si="6"/>
        <v>0</v>
      </c>
      <c r="Z19" s="543">
        <f t="shared" si="19"/>
        <v>0</v>
      </c>
      <c r="AA19" s="537">
        <v>0</v>
      </c>
      <c r="AB19" s="543">
        <f t="shared" si="7"/>
        <v>0</v>
      </c>
      <c r="AC19" s="543">
        <f t="shared" si="20"/>
        <v>0</v>
      </c>
      <c r="AD19" s="543">
        <f t="shared" si="8"/>
        <v>0</v>
      </c>
      <c r="AE19" s="543">
        <f t="shared" si="9"/>
        <v>0</v>
      </c>
      <c r="AF19" s="968">
        <f t="shared" si="21"/>
        <v>0</v>
      </c>
    </row>
    <row r="20" spans="1:33">
      <c r="A20" s="851">
        <f t="shared" si="0"/>
        <v>12</v>
      </c>
      <c r="B20" s="849" t="s">
        <v>1017</v>
      </c>
      <c r="C20" s="850" t="s">
        <v>99</v>
      </c>
      <c r="D20" s="1111">
        <v>2022</v>
      </c>
      <c r="E20" s="966">
        <f>32/365</f>
        <v>8.7671232876712329E-2</v>
      </c>
      <c r="F20" s="967">
        <f>'4b-ADIT Projection Proration'!G20</f>
        <v>-114049.37413840721</v>
      </c>
      <c r="G20" s="543">
        <f t="shared" si="10"/>
        <v>-9998.8492395315916</v>
      </c>
      <c r="H20" s="543">
        <f t="shared" si="11"/>
        <v>-799198.93641460524</v>
      </c>
      <c r="I20" s="537">
        <f t="shared" si="22"/>
        <v>-7227.7266990034068</v>
      </c>
      <c r="J20" s="543">
        <f t="shared" si="1"/>
        <v>106821.64743940379</v>
      </c>
      <c r="K20" s="543">
        <f t="shared" si="12"/>
        <v>106821.64743940379</v>
      </c>
      <c r="L20" s="543">
        <f t="shared" si="13"/>
        <v>0</v>
      </c>
      <c r="M20" s="543">
        <f t="shared" si="14"/>
        <v>0</v>
      </c>
      <c r="N20" s="968">
        <f t="shared" si="15"/>
        <v>-164236.97358187695</v>
      </c>
      <c r="O20" s="967">
        <f>'4b-ADIT Projection Proration'!I20</f>
        <v>0</v>
      </c>
      <c r="P20" s="543">
        <f t="shared" si="2"/>
        <v>0</v>
      </c>
      <c r="Q20" s="543">
        <f t="shared" si="16"/>
        <v>0</v>
      </c>
      <c r="R20" s="537">
        <v>0</v>
      </c>
      <c r="S20" s="543">
        <f t="shared" si="3"/>
        <v>0</v>
      </c>
      <c r="T20" s="543">
        <f t="shared" si="17"/>
        <v>0</v>
      </c>
      <c r="U20" s="543">
        <f t="shared" si="4"/>
        <v>0</v>
      </c>
      <c r="V20" s="543">
        <f t="shared" si="5"/>
        <v>0</v>
      </c>
      <c r="W20" s="968">
        <f t="shared" si="18"/>
        <v>0</v>
      </c>
      <c r="X20" s="967">
        <f>'4b-ADIT Projection Proration'!K20</f>
        <v>0</v>
      </c>
      <c r="Y20" s="543">
        <f t="shared" si="6"/>
        <v>0</v>
      </c>
      <c r="Z20" s="543">
        <f t="shared" si="19"/>
        <v>0</v>
      </c>
      <c r="AA20" s="537">
        <v>0</v>
      </c>
      <c r="AB20" s="543">
        <f t="shared" si="7"/>
        <v>0</v>
      </c>
      <c r="AC20" s="543">
        <f t="shared" si="20"/>
        <v>0</v>
      </c>
      <c r="AD20" s="543">
        <f t="shared" si="8"/>
        <v>0</v>
      </c>
      <c r="AE20" s="543">
        <f t="shared" si="9"/>
        <v>0</v>
      </c>
      <c r="AF20" s="968">
        <f t="shared" si="21"/>
        <v>0</v>
      </c>
    </row>
    <row r="21" spans="1:33">
      <c r="A21" s="851">
        <f t="shared" si="0"/>
        <v>13</v>
      </c>
      <c r="B21" s="849" t="s">
        <v>1017</v>
      </c>
      <c r="C21" s="850" t="s">
        <v>98</v>
      </c>
      <c r="D21" s="1111">
        <v>2022</v>
      </c>
      <c r="E21" s="966">
        <f>1/365</f>
        <v>2.7397260273972603E-3</v>
      </c>
      <c r="F21" s="969">
        <f>'4b-ADIT Projection Proration'!G21</f>
        <v>-109573.31701190615</v>
      </c>
      <c r="G21" s="970">
        <f t="shared" si="10"/>
        <v>-300.20086852577026</v>
      </c>
      <c r="H21" s="970">
        <f t="shared" si="11"/>
        <v>-799499.13728313101</v>
      </c>
      <c r="I21" s="537">
        <f t="shared" si="22"/>
        <v>-7227.7266990034068</v>
      </c>
      <c r="J21" s="970">
        <f t="shared" si="1"/>
        <v>102345.59031290274</v>
      </c>
      <c r="K21" s="970">
        <f t="shared" si="12"/>
        <v>102345.59031290274</v>
      </c>
      <c r="L21" s="970">
        <f t="shared" si="13"/>
        <v>0</v>
      </c>
      <c r="M21" s="970">
        <f t="shared" si="14"/>
        <v>0</v>
      </c>
      <c r="N21" s="971">
        <f t="shared" si="15"/>
        <v>-164236.97358187695</v>
      </c>
      <c r="O21" s="969">
        <f>'4b-ADIT Projection Proration'!I21</f>
        <v>0</v>
      </c>
      <c r="P21" s="970">
        <f t="shared" si="2"/>
        <v>0</v>
      </c>
      <c r="Q21" s="970">
        <f t="shared" si="16"/>
        <v>0</v>
      </c>
      <c r="R21" s="539">
        <v>0</v>
      </c>
      <c r="S21" s="970">
        <f t="shared" si="3"/>
        <v>0</v>
      </c>
      <c r="T21" s="970">
        <f t="shared" si="17"/>
        <v>0</v>
      </c>
      <c r="U21" s="970">
        <f t="shared" si="4"/>
        <v>0</v>
      </c>
      <c r="V21" s="970">
        <f t="shared" si="5"/>
        <v>0</v>
      </c>
      <c r="W21" s="971">
        <f t="shared" si="18"/>
        <v>0</v>
      </c>
      <c r="X21" s="969">
        <f>'4b-ADIT Projection Proration'!K21</f>
        <v>0</v>
      </c>
      <c r="Y21" s="970">
        <f t="shared" si="6"/>
        <v>0</v>
      </c>
      <c r="Z21" s="970">
        <f t="shared" si="19"/>
        <v>0</v>
      </c>
      <c r="AA21" s="539">
        <v>0</v>
      </c>
      <c r="AB21" s="970">
        <f t="shared" si="7"/>
        <v>0</v>
      </c>
      <c r="AC21" s="970">
        <f t="shared" si="20"/>
        <v>0</v>
      </c>
      <c r="AD21" s="970">
        <f t="shared" si="8"/>
        <v>0</v>
      </c>
      <c r="AE21" s="970">
        <f t="shared" si="9"/>
        <v>0</v>
      </c>
      <c r="AF21" s="971">
        <f t="shared" si="21"/>
        <v>0</v>
      </c>
    </row>
    <row r="22" spans="1:33">
      <c r="A22" s="851">
        <f t="shared" si="0"/>
        <v>14</v>
      </c>
      <c r="B22" s="852" t="s">
        <v>1018</v>
      </c>
      <c r="C22" s="850"/>
      <c r="D22" s="764"/>
      <c r="E22" s="850"/>
      <c r="F22" s="967">
        <f t="shared" ref="F22:M22" si="23">SUM(F9:F21)</f>
        <v>-1365921.0054996125</v>
      </c>
      <c r="G22" s="543">
        <f t="shared" si="23"/>
        <v>-635262.16370125406</v>
      </c>
      <c r="H22" s="543"/>
      <c r="I22" s="543">
        <f t="shared" si="23"/>
        <v>-86732.720388040878</v>
      </c>
      <c r="J22" s="543">
        <f t="shared" si="23"/>
        <v>1279188.2851115719</v>
      </c>
      <c r="K22" s="543">
        <f t="shared" si="23"/>
        <v>1279188.2851115719</v>
      </c>
      <c r="L22" s="543">
        <f t="shared" si="23"/>
        <v>0</v>
      </c>
      <c r="M22" s="543">
        <f t="shared" si="23"/>
        <v>0</v>
      </c>
      <c r="N22" s="968"/>
      <c r="O22" s="967">
        <f t="shared" ref="O22:P22" si="24">SUM(O9:O21)</f>
        <v>0</v>
      </c>
      <c r="P22" s="543">
        <f t="shared" si="24"/>
        <v>0</v>
      </c>
      <c r="Q22" s="543"/>
      <c r="R22" s="543">
        <f t="shared" ref="R22:V22" si="25">SUM(R9:R21)</f>
        <v>0</v>
      </c>
      <c r="S22" s="543">
        <f t="shared" si="25"/>
        <v>0</v>
      </c>
      <c r="T22" s="543">
        <f t="shared" si="25"/>
        <v>0</v>
      </c>
      <c r="U22" s="543">
        <f t="shared" si="25"/>
        <v>0</v>
      </c>
      <c r="V22" s="543">
        <f t="shared" si="25"/>
        <v>0</v>
      </c>
      <c r="W22" s="968"/>
      <c r="X22" s="967">
        <f t="shared" ref="X22:Y22" si="26">SUM(X9:X21)</f>
        <v>0</v>
      </c>
      <c r="Y22" s="543">
        <f t="shared" si="26"/>
        <v>0</v>
      </c>
      <c r="Z22" s="543"/>
      <c r="AA22" s="543">
        <f t="shared" ref="AA22:AE22" si="27">SUM(AA9:AA21)</f>
        <v>0</v>
      </c>
      <c r="AB22" s="543">
        <f t="shared" si="27"/>
        <v>0</v>
      </c>
      <c r="AC22" s="543">
        <f t="shared" si="27"/>
        <v>0</v>
      </c>
      <c r="AD22" s="543">
        <f t="shared" si="27"/>
        <v>0</v>
      </c>
      <c r="AE22" s="543">
        <f t="shared" si="27"/>
        <v>0</v>
      </c>
      <c r="AF22" s="968"/>
    </row>
    <row r="23" spans="1:33">
      <c r="A23" s="851"/>
      <c r="B23" s="852"/>
      <c r="C23" s="850"/>
      <c r="D23" s="850"/>
      <c r="E23" s="850"/>
      <c r="F23" s="967"/>
      <c r="G23" s="543"/>
      <c r="H23" s="543"/>
      <c r="I23" s="543"/>
      <c r="J23" s="543"/>
      <c r="K23" s="543"/>
      <c r="L23" s="543"/>
      <c r="M23" s="543"/>
      <c r="N23" s="968"/>
      <c r="O23" s="967"/>
      <c r="P23" s="543"/>
      <c r="Q23" s="543"/>
      <c r="R23" s="543"/>
      <c r="S23" s="543"/>
      <c r="T23" s="543"/>
      <c r="U23" s="543"/>
      <c r="V23" s="543"/>
      <c r="W23" s="968"/>
      <c r="X23" s="967"/>
      <c r="Y23" s="543"/>
      <c r="Z23" s="543"/>
      <c r="AA23" s="543"/>
      <c r="AB23" s="543"/>
      <c r="AC23" s="543"/>
      <c r="AD23" s="543"/>
      <c r="AE23" s="543"/>
      <c r="AF23" s="968"/>
    </row>
    <row r="24" spans="1:33">
      <c r="A24" s="842" t="s">
        <v>1091</v>
      </c>
      <c r="C24" s="850"/>
      <c r="D24" s="955"/>
      <c r="E24" s="955"/>
      <c r="F24" s="967"/>
      <c r="G24" s="543"/>
      <c r="H24" s="543"/>
      <c r="I24" s="543"/>
      <c r="J24" s="543"/>
      <c r="K24" s="543"/>
      <c r="L24" s="543"/>
      <c r="M24" s="543"/>
      <c r="N24" s="968"/>
      <c r="O24" s="967"/>
      <c r="P24" s="543"/>
      <c r="Q24" s="543"/>
      <c r="R24" s="543"/>
      <c r="S24" s="543"/>
      <c r="T24" s="543"/>
      <c r="U24" s="543"/>
      <c r="V24" s="543"/>
      <c r="W24" s="968"/>
      <c r="X24" s="967"/>
      <c r="Y24" s="543"/>
      <c r="Z24" s="543"/>
      <c r="AA24" s="543"/>
      <c r="AB24" s="543"/>
      <c r="AC24" s="543"/>
      <c r="AD24" s="543"/>
      <c r="AE24" s="543"/>
      <c r="AF24" s="968"/>
      <c r="AG24" s="955"/>
    </row>
    <row r="25" spans="1:33">
      <c r="A25" s="851">
        <f>A22+1</f>
        <v>15</v>
      </c>
      <c r="B25" s="849" t="s">
        <v>1020</v>
      </c>
      <c r="C25" s="850" t="s">
        <v>98</v>
      </c>
      <c r="D25" s="1111">
        <f>D9</f>
        <v>2021</v>
      </c>
      <c r="E25" s="966">
        <f>365/365</f>
        <v>1</v>
      </c>
      <c r="F25" s="967"/>
      <c r="G25" s="543"/>
      <c r="H25" s="543">
        <f>'4c- ADIT BOY'!E74</f>
        <v>0</v>
      </c>
      <c r="I25" s="543"/>
      <c r="J25" s="543"/>
      <c r="K25" s="543"/>
      <c r="L25" s="543"/>
      <c r="M25" s="543"/>
      <c r="N25" s="968">
        <f>'4c- ADIT BOY'!C78</f>
        <v>0</v>
      </c>
      <c r="O25" s="967"/>
      <c r="P25" s="543"/>
      <c r="Q25" s="543">
        <f>'4c- ADIT BOY'!F74</f>
        <v>0</v>
      </c>
      <c r="R25" s="543"/>
      <c r="S25" s="543"/>
      <c r="T25" s="543"/>
      <c r="U25" s="543"/>
      <c r="V25" s="543"/>
      <c r="W25" s="968"/>
      <c r="X25" s="967"/>
      <c r="Y25" s="543"/>
      <c r="Z25" s="543">
        <f>'4c- ADIT BOY'!G74</f>
        <v>0</v>
      </c>
      <c r="AA25" s="543"/>
      <c r="AB25" s="543"/>
      <c r="AC25" s="543"/>
      <c r="AD25" s="543"/>
      <c r="AE25" s="543"/>
      <c r="AF25" s="968"/>
    </row>
    <row r="26" spans="1:33">
      <c r="A26" s="851">
        <f t="shared" ref="A26:A38" si="28">+A25+1</f>
        <v>16</v>
      </c>
      <c r="B26" s="849" t="s">
        <v>1017</v>
      </c>
      <c r="C26" s="850" t="s">
        <v>105</v>
      </c>
      <c r="D26" s="1111">
        <f t="shared" ref="D26:D37" si="29">D10</f>
        <v>2022</v>
      </c>
      <c r="E26" s="966">
        <f>335/365</f>
        <v>0.9178082191780822</v>
      </c>
      <c r="F26" s="967">
        <f>'4b-ADIT Projection Proration'!G26</f>
        <v>0</v>
      </c>
      <c r="G26" s="543">
        <f t="shared" ref="G26:G37" si="30">$E26*F26</f>
        <v>0</v>
      </c>
      <c r="H26" s="543">
        <f t="shared" ref="H26:H37" si="31">+G26+H25</f>
        <v>0</v>
      </c>
      <c r="I26" s="537">
        <v>0</v>
      </c>
      <c r="J26" s="543">
        <f t="shared" ref="J26:J37" si="32">I26-F26</f>
        <v>0</v>
      </c>
      <c r="K26" s="543">
        <f t="shared" ref="K26:K37" si="33">IF(J26&gt;=0,+J26,0)</f>
        <v>0</v>
      </c>
      <c r="L26" s="543">
        <f t="shared" ref="L26:L37" si="34">IF(K26&gt;0,0,IF(I26&lt;0,0,(-(J26)*($E26))))</f>
        <v>0</v>
      </c>
      <c r="M26" s="543">
        <f t="shared" ref="M26:M37" si="35">IF(K26&gt;0,0,IF(I26&gt;0,0,(-(J26)*($E26))))</f>
        <v>0</v>
      </c>
      <c r="N26" s="968">
        <f t="shared" ref="N26:N37" si="36">IF(I26&lt;0,N25+M26,N25+$G26+K26-L26)</f>
        <v>0</v>
      </c>
      <c r="O26" s="967">
        <f>'4b-ADIT Projection Proration'!I26</f>
        <v>0</v>
      </c>
      <c r="P26" s="543">
        <f t="shared" ref="P26:P37" si="37">$E26*O26</f>
        <v>0</v>
      </c>
      <c r="Q26" s="543">
        <f t="shared" ref="Q26:Q37" si="38">+P26+Q25</f>
        <v>0</v>
      </c>
      <c r="R26" s="537">
        <v>0</v>
      </c>
      <c r="S26" s="543">
        <f t="shared" ref="S26:S37" si="39">R26-O26</f>
        <v>0</v>
      </c>
      <c r="T26" s="543">
        <f t="shared" ref="T26:T37" si="40">IF(S26&gt;=0,+S26,0)</f>
        <v>0</v>
      </c>
      <c r="U26" s="543">
        <f t="shared" ref="U26:U37" si="41">IF(T26&gt;0,0,IF(R26&lt;0,0,(-(S26)*($E26))))</f>
        <v>0</v>
      </c>
      <c r="V26" s="543">
        <f t="shared" ref="V26:V37" si="42">IF(T26&gt;0,0,IF(R26&gt;0,0,(-(S26)*($E26))))</f>
        <v>0</v>
      </c>
      <c r="W26" s="968">
        <f t="shared" ref="W26:W37" si="43">IF(R26&lt;0,W25+V26,W25+P26+T26-U26)</f>
        <v>0</v>
      </c>
      <c r="X26" s="967">
        <f>'4b-ADIT Projection Proration'!K26</f>
        <v>0</v>
      </c>
      <c r="Y26" s="543">
        <f t="shared" ref="Y26:Y37" si="44">$E26*X26</f>
        <v>0</v>
      </c>
      <c r="Z26" s="543">
        <f t="shared" ref="Z26:Z37" si="45">+Y26+Z25</f>
        <v>0</v>
      </c>
      <c r="AA26" s="537">
        <v>0</v>
      </c>
      <c r="AB26" s="543">
        <f t="shared" ref="AB26:AB37" si="46">AA26-X26</f>
        <v>0</v>
      </c>
      <c r="AC26" s="543">
        <f t="shared" ref="AC26:AC37" si="47">IF(AB26&gt;=0,+AB26,0)</f>
        <v>0</v>
      </c>
      <c r="AD26" s="543">
        <f t="shared" ref="AD26:AD37" si="48">IF(AC26&gt;0,0,IF(AA26&lt;0,0,(-(AB26)*($E26))))</f>
        <v>0</v>
      </c>
      <c r="AE26" s="543">
        <f t="shared" ref="AE26:AE37" si="49">IF(AC26&gt;0,0,IF(AA26&gt;0,0,(-(AB26)*($E26))))</f>
        <v>0</v>
      </c>
      <c r="AF26" s="968">
        <f t="shared" ref="AF26:AF37" si="50">IF(AA26&lt;0,AF25+AE26,AF25+Y26+AC26-AD26)</f>
        <v>0</v>
      </c>
    </row>
    <row r="27" spans="1:33">
      <c r="A27" s="851">
        <f t="shared" si="28"/>
        <v>17</v>
      </c>
      <c r="B27" s="849" t="s">
        <v>1017</v>
      </c>
      <c r="C27" s="850" t="s">
        <v>104</v>
      </c>
      <c r="D27" s="1111">
        <f t="shared" si="29"/>
        <v>2022</v>
      </c>
      <c r="E27" s="966">
        <f>307/365</f>
        <v>0.84109589041095889</v>
      </c>
      <c r="F27" s="967">
        <f>'4b-ADIT Projection Proration'!G27</f>
        <v>0</v>
      </c>
      <c r="G27" s="543">
        <f t="shared" si="30"/>
        <v>0</v>
      </c>
      <c r="H27" s="543">
        <f t="shared" si="31"/>
        <v>0</v>
      </c>
      <c r="I27" s="537">
        <f>I26</f>
        <v>0</v>
      </c>
      <c r="J27" s="543">
        <f t="shared" si="32"/>
        <v>0</v>
      </c>
      <c r="K27" s="543">
        <f t="shared" si="33"/>
        <v>0</v>
      </c>
      <c r="L27" s="543">
        <f t="shared" si="34"/>
        <v>0</v>
      </c>
      <c r="M27" s="543">
        <f t="shared" si="35"/>
        <v>0</v>
      </c>
      <c r="N27" s="968">
        <f t="shared" si="36"/>
        <v>0</v>
      </c>
      <c r="O27" s="967">
        <f>'4b-ADIT Projection Proration'!I27</f>
        <v>0</v>
      </c>
      <c r="P27" s="543">
        <f t="shared" si="37"/>
        <v>0</v>
      </c>
      <c r="Q27" s="543">
        <f t="shared" si="38"/>
        <v>0</v>
      </c>
      <c r="R27" s="537">
        <v>0</v>
      </c>
      <c r="S27" s="543">
        <f t="shared" si="39"/>
        <v>0</v>
      </c>
      <c r="T27" s="543">
        <f t="shared" si="40"/>
        <v>0</v>
      </c>
      <c r="U27" s="543">
        <f t="shared" si="41"/>
        <v>0</v>
      </c>
      <c r="V27" s="543">
        <f t="shared" si="42"/>
        <v>0</v>
      </c>
      <c r="W27" s="968">
        <f t="shared" si="43"/>
        <v>0</v>
      </c>
      <c r="X27" s="967">
        <f>'4b-ADIT Projection Proration'!K27</f>
        <v>0</v>
      </c>
      <c r="Y27" s="543">
        <f t="shared" si="44"/>
        <v>0</v>
      </c>
      <c r="Z27" s="543">
        <f t="shared" si="45"/>
        <v>0</v>
      </c>
      <c r="AA27" s="537">
        <v>0</v>
      </c>
      <c r="AB27" s="543">
        <f t="shared" si="46"/>
        <v>0</v>
      </c>
      <c r="AC27" s="543">
        <f t="shared" si="47"/>
        <v>0</v>
      </c>
      <c r="AD27" s="543">
        <f t="shared" si="48"/>
        <v>0</v>
      </c>
      <c r="AE27" s="543">
        <f t="shared" si="49"/>
        <v>0</v>
      </c>
      <c r="AF27" s="968">
        <f t="shared" si="50"/>
        <v>0</v>
      </c>
    </row>
    <row r="28" spans="1:33">
      <c r="A28" s="851">
        <f t="shared" si="28"/>
        <v>18</v>
      </c>
      <c r="B28" s="849" t="s">
        <v>1017</v>
      </c>
      <c r="C28" s="850" t="s">
        <v>103</v>
      </c>
      <c r="D28" s="1111">
        <f t="shared" si="29"/>
        <v>2022</v>
      </c>
      <c r="E28" s="966">
        <f>276/365</f>
        <v>0.75616438356164384</v>
      </c>
      <c r="F28" s="967">
        <f>'4b-ADIT Projection Proration'!G28</f>
        <v>0</v>
      </c>
      <c r="G28" s="543">
        <f t="shared" si="30"/>
        <v>0</v>
      </c>
      <c r="H28" s="543">
        <f t="shared" si="31"/>
        <v>0</v>
      </c>
      <c r="I28" s="537">
        <f t="shared" ref="I28:I37" si="51">I27</f>
        <v>0</v>
      </c>
      <c r="J28" s="543">
        <f t="shared" si="32"/>
        <v>0</v>
      </c>
      <c r="K28" s="543">
        <f t="shared" si="33"/>
        <v>0</v>
      </c>
      <c r="L28" s="543">
        <f t="shared" si="34"/>
        <v>0</v>
      </c>
      <c r="M28" s="543">
        <f t="shared" si="35"/>
        <v>0</v>
      </c>
      <c r="N28" s="968">
        <f t="shared" si="36"/>
        <v>0</v>
      </c>
      <c r="O28" s="967">
        <f>'4b-ADIT Projection Proration'!I28</f>
        <v>0</v>
      </c>
      <c r="P28" s="543">
        <f t="shared" si="37"/>
        <v>0</v>
      </c>
      <c r="Q28" s="543">
        <f t="shared" si="38"/>
        <v>0</v>
      </c>
      <c r="R28" s="537">
        <v>0</v>
      </c>
      <c r="S28" s="543">
        <f t="shared" si="39"/>
        <v>0</v>
      </c>
      <c r="T28" s="543">
        <f t="shared" si="40"/>
        <v>0</v>
      </c>
      <c r="U28" s="543">
        <f t="shared" si="41"/>
        <v>0</v>
      </c>
      <c r="V28" s="543">
        <f t="shared" si="42"/>
        <v>0</v>
      </c>
      <c r="W28" s="968">
        <f t="shared" si="43"/>
        <v>0</v>
      </c>
      <c r="X28" s="967">
        <f>'4b-ADIT Projection Proration'!K28</f>
        <v>0</v>
      </c>
      <c r="Y28" s="543">
        <f t="shared" si="44"/>
        <v>0</v>
      </c>
      <c r="Z28" s="543">
        <f t="shared" si="45"/>
        <v>0</v>
      </c>
      <c r="AA28" s="537">
        <v>0</v>
      </c>
      <c r="AB28" s="543">
        <f t="shared" si="46"/>
        <v>0</v>
      </c>
      <c r="AC28" s="543">
        <f t="shared" si="47"/>
        <v>0</v>
      </c>
      <c r="AD28" s="543">
        <f t="shared" si="48"/>
        <v>0</v>
      </c>
      <c r="AE28" s="543">
        <f t="shared" si="49"/>
        <v>0</v>
      </c>
      <c r="AF28" s="968">
        <f t="shared" si="50"/>
        <v>0</v>
      </c>
    </row>
    <row r="29" spans="1:33">
      <c r="A29" s="851">
        <f t="shared" si="28"/>
        <v>19</v>
      </c>
      <c r="B29" s="849" t="s">
        <v>1017</v>
      </c>
      <c r="C29" s="850" t="s">
        <v>95</v>
      </c>
      <c r="D29" s="1111">
        <f t="shared" si="29"/>
        <v>2022</v>
      </c>
      <c r="E29" s="966">
        <f>246/365</f>
        <v>0.67397260273972603</v>
      </c>
      <c r="F29" s="967">
        <f>'4b-ADIT Projection Proration'!G29</f>
        <v>0</v>
      </c>
      <c r="G29" s="543">
        <f t="shared" si="30"/>
        <v>0</v>
      </c>
      <c r="H29" s="543">
        <f t="shared" si="31"/>
        <v>0</v>
      </c>
      <c r="I29" s="537">
        <f t="shared" si="51"/>
        <v>0</v>
      </c>
      <c r="J29" s="543">
        <f t="shared" si="32"/>
        <v>0</v>
      </c>
      <c r="K29" s="543">
        <f t="shared" si="33"/>
        <v>0</v>
      </c>
      <c r="L29" s="543">
        <f t="shared" si="34"/>
        <v>0</v>
      </c>
      <c r="M29" s="543">
        <f t="shared" si="35"/>
        <v>0</v>
      </c>
      <c r="N29" s="968">
        <f t="shared" si="36"/>
        <v>0</v>
      </c>
      <c r="O29" s="967">
        <f>'4b-ADIT Projection Proration'!I29</f>
        <v>0</v>
      </c>
      <c r="P29" s="543">
        <f t="shared" si="37"/>
        <v>0</v>
      </c>
      <c r="Q29" s="543">
        <f t="shared" si="38"/>
        <v>0</v>
      </c>
      <c r="R29" s="537">
        <v>0</v>
      </c>
      <c r="S29" s="543">
        <f t="shared" si="39"/>
        <v>0</v>
      </c>
      <c r="T29" s="543">
        <f t="shared" si="40"/>
        <v>0</v>
      </c>
      <c r="U29" s="543">
        <f t="shared" si="41"/>
        <v>0</v>
      </c>
      <c r="V29" s="543">
        <f t="shared" si="42"/>
        <v>0</v>
      </c>
      <c r="W29" s="968">
        <f t="shared" si="43"/>
        <v>0</v>
      </c>
      <c r="X29" s="967">
        <f>'4b-ADIT Projection Proration'!K29</f>
        <v>0</v>
      </c>
      <c r="Y29" s="543">
        <f t="shared" si="44"/>
        <v>0</v>
      </c>
      <c r="Z29" s="543">
        <f t="shared" si="45"/>
        <v>0</v>
      </c>
      <c r="AA29" s="537">
        <v>0</v>
      </c>
      <c r="AB29" s="543">
        <f t="shared" si="46"/>
        <v>0</v>
      </c>
      <c r="AC29" s="543">
        <f t="shared" si="47"/>
        <v>0</v>
      </c>
      <c r="AD29" s="543">
        <f t="shared" si="48"/>
        <v>0</v>
      </c>
      <c r="AE29" s="543">
        <f t="shared" si="49"/>
        <v>0</v>
      </c>
      <c r="AF29" s="968">
        <f t="shared" si="50"/>
        <v>0</v>
      </c>
    </row>
    <row r="30" spans="1:33">
      <c r="A30" s="851">
        <f t="shared" si="28"/>
        <v>20</v>
      </c>
      <c r="B30" s="849" t="s">
        <v>1017</v>
      </c>
      <c r="C30" s="850" t="s">
        <v>92</v>
      </c>
      <c r="D30" s="1111">
        <f t="shared" si="29"/>
        <v>2022</v>
      </c>
      <c r="E30" s="966">
        <f>215/365</f>
        <v>0.58904109589041098</v>
      </c>
      <c r="F30" s="967">
        <f>'4b-ADIT Projection Proration'!G30</f>
        <v>0</v>
      </c>
      <c r="G30" s="543">
        <f t="shared" si="30"/>
        <v>0</v>
      </c>
      <c r="H30" s="543">
        <f t="shared" si="31"/>
        <v>0</v>
      </c>
      <c r="I30" s="537">
        <f t="shared" si="51"/>
        <v>0</v>
      </c>
      <c r="J30" s="543">
        <f t="shared" si="32"/>
        <v>0</v>
      </c>
      <c r="K30" s="543">
        <f t="shared" si="33"/>
        <v>0</v>
      </c>
      <c r="L30" s="543">
        <f t="shared" si="34"/>
        <v>0</v>
      </c>
      <c r="M30" s="543">
        <f t="shared" si="35"/>
        <v>0</v>
      </c>
      <c r="N30" s="968">
        <f t="shared" si="36"/>
        <v>0</v>
      </c>
      <c r="O30" s="967">
        <f>'4b-ADIT Projection Proration'!I30</f>
        <v>0</v>
      </c>
      <c r="P30" s="543">
        <f t="shared" si="37"/>
        <v>0</v>
      </c>
      <c r="Q30" s="543">
        <f t="shared" si="38"/>
        <v>0</v>
      </c>
      <c r="R30" s="537">
        <v>0</v>
      </c>
      <c r="S30" s="543">
        <f t="shared" si="39"/>
        <v>0</v>
      </c>
      <c r="T30" s="543">
        <f t="shared" si="40"/>
        <v>0</v>
      </c>
      <c r="U30" s="543">
        <f t="shared" si="41"/>
        <v>0</v>
      </c>
      <c r="V30" s="543">
        <f t="shared" si="42"/>
        <v>0</v>
      </c>
      <c r="W30" s="968">
        <f t="shared" si="43"/>
        <v>0</v>
      </c>
      <c r="X30" s="967">
        <f>'4b-ADIT Projection Proration'!K30</f>
        <v>0</v>
      </c>
      <c r="Y30" s="543">
        <f t="shared" si="44"/>
        <v>0</v>
      </c>
      <c r="Z30" s="543">
        <f t="shared" si="45"/>
        <v>0</v>
      </c>
      <c r="AA30" s="537">
        <v>0</v>
      </c>
      <c r="AB30" s="543">
        <f t="shared" si="46"/>
        <v>0</v>
      </c>
      <c r="AC30" s="543">
        <f t="shared" si="47"/>
        <v>0</v>
      </c>
      <c r="AD30" s="543">
        <f t="shared" si="48"/>
        <v>0</v>
      </c>
      <c r="AE30" s="543">
        <f t="shared" si="49"/>
        <v>0</v>
      </c>
      <c r="AF30" s="968">
        <f t="shared" si="50"/>
        <v>0</v>
      </c>
    </row>
    <row r="31" spans="1:33">
      <c r="A31" s="851">
        <f t="shared" si="28"/>
        <v>21</v>
      </c>
      <c r="B31" s="849" t="s">
        <v>1017</v>
      </c>
      <c r="C31" s="850" t="s">
        <v>145</v>
      </c>
      <c r="D31" s="1111">
        <f t="shared" si="29"/>
        <v>2022</v>
      </c>
      <c r="E31" s="966">
        <f>185/365</f>
        <v>0.50684931506849318</v>
      </c>
      <c r="F31" s="967">
        <f>'4b-ADIT Projection Proration'!G31</f>
        <v>0</v>
      </c>
      <c r="G31" s="543">
        <f t="shared" si="30"/>
        <v>0</v>
      </c>
      <c r="H31" s="543">
        <f t="shared" si="31"/>
        <v>0</v>
      </c>
      <c r="I31" s="537">
        <f t="shared" si="51"/>
        <v>0</v>
      </c>
      <c r="J31" s="543">
        <f t="shared" si="32"/>
        <v>0</v>
      </c>
      <c r="K31" s="543">
        <f t="shared" si="33"/>
        <v>0</v>
      </c>
      <c r="L31" s="543">
        <f t="shared" si="34"/>
        <v>0</v>
      </c>
      <c r="M31" s="543">
        <f t="shared" si="35"/>
        <v>0</v>
      </c>
      <c r="N31" s="968">
        <f t="shared" si="36"/>
        <v>0</v>
      </c>
      <c r="O31" s="967">
        <f>'4b-ADIT Projection Proration'!I31</f>
        <v>0</v>
      </c>
      <c r="P31" s="543">
        <f t="shared" si="37"/>
        <v>0</v>
      </c>
      <c r="Q31" s="543">
        <f t="shared" si="38"/>
        <v>0</v>
      </c>
      <c r="R31" s="537">
        <v>0</v>
      </c>
      <c r="S31" s="543">
        <f t="shared" si="39"/>
        <v>0</v>
      </c>
      <c r="T31" s="543">
        <f t="shared" si="40"/>
        <v>0</v>
      </c>
      <c r="U31" s="543">
        <f t="shared" si="41"/>
        <v>0</v>
      </c>
      <c r="V31" s="543">
        <f t="shared" si="42"/>
        <v>0</v>
      </c>
      <c r="W31" s="968">
        <f t="shared" si="43"/>
        <v>0</v>
      </c>
      <c r="X31" s="967">
        <f>'4b-ADIT Projection Proration'!K31</f>
        <v>0</v>
      </c>
      <c r="Y31" s="543">
        <f t="shared" si="44"/>
        <v>0</v>
      </c>
      <c r="Z31" s="543">
        <f t="shared" si="45"/>
        <v>0</v>
      </c>
      <c r="AA31" s="537">
        <v>0</v>
      </c>
      <c r="AB31" s="543">
        <f t="shared" si="46"/>
        <v>0</v>
      </c>
      <c r="AC31" s="543">
        <f t="shared" si="47"/>
        <v>0</v>
      </c>
      <c r="AD31" s="543">
        <f t="shared" si="48"/>
        <v>0</v>
      </c>
      <c r="AE31" s="543">
        <f t="shared" si="49"/>
        <v>0</v>
      </c>
      <c r="AF31" s="968">
        <f t="shared" si="50"/>
        <v>0</v>
      </c>
    </row>
    <row r="32" spans="1:33">
      <c r="A32" s="851">
        <f t="shared" si="28"/>
        <v>22</v>
      </c>
      <c r="B32" s="849" t="s">
        <v>1017</v>
      </c>
      <c r="C32" s="850" t="s">
        <v>102</v>
      </c>
      <c r="D32" s="1111">
        <f t="shared" si="29"/>
        <v>2022</v>
      </c>
      <c r="E32" s="966">
        <f>154/365</f>
        <v>0.42191780821917807</v>
      </c>
      <c r="F32" s="967">
        <f>'4b-ADIT Projection Proration'!G32</f>
        <v>0</v>
      </c>
      <c r="G32" s="543">
        <f t="shared" si="30"/>
        <v>0</v>
      </c>
      <c r="H32" s="543">
        <f t="shared" si="31"/>
        <v>0</v>
      </c>
      <c r="I32" s="537">
        <f t="shared" si="51"/>
        <v>0</v>
      </c>
      <c r="J32" s="543">
        <f t="shared" si="32"/>
        <v>0</v>
      </c>
      <c r="K32" s="543">
        <f t="shared" si="33"/>
        <v>0</v>
      </c>
      <c r="L32" s="543">
        <f t="shared" si="34"/>
        <v>0</v>
      </c>
      <c r="M32" s="543">
        <f t="shared" si="35"/>
        <v>0</v>
      </c>
      <c r="N32" s="968">
        <f t="shared" si="36"/>
        <v>0</v>
      </c>
      <c r="O32" s="967">
        <f>'4b-ADIT Projection Proration'!I32</f>
        <v>0</v>
      </c>
      <c r="P32" s="543">
        <f t="shared" si="37"/>
        <v>0</v>
      </c>
      <c r="Q32" s="543">
        <f t="shared" si="38"/>
        <v>0</v>
      </c>
      <c r="R32" s="537">
        <v>0</v>
      </c>
      <c r="S32" s="543">
        <f t="shared" si="39"/>
        <v>0</v>
      </c>
      <c r="T32" s="543">
        <f t="shared" si="40"/>
        <v>0</v>
      </c>
      <c r="U32" s="543">
        <f t="shared" si="41"/>
        <v>0</v>
      </c>
      <c r="V32" s="543">
        <f t="shared" si="42"/>
        <v>0</v>
      </c>
      <c r="W32" s="968">
        <f t="shared" si="43"/>
        <v>0</v>
      </c>
      <c r="X32" s="967">
        <f>'4b-ADIT Projection Proration'!K32</f>
        <v>0</v>
      </c>
      <c r="Y32" s="543">
        <f t="shared" si="44"/>
        <v>0</v>
      </c>
      <c r="Z32" s="543">
        <f t="shared" si="45"/>
        <v>0</v>
      </c>
      <c r="AA32" s="537">
        <v>0</v>
      </c>
      <c r="AB32" s="543">
        <f t="shared" si="46"/>
        <v>0</v>
      </c>
      <c r="AC32" s="543">
        <f t="shared" si="47"/>
        <v>0</v>
      </c>
      <c r="AD32" s="543">
        <f t="shared" si="48"/>
        <v>0</v>
      </c>
      <c r="AE32" s="543">
        <f t="shared" si="49"/>
        <v>0</v>
      </c>
      <c r="AF32" s="968">
        <f t="shared" si="50"/>
        <v>0</v>
      </c>
    </row>
    <row r="33" spans="1:33" s="850" customFormat="1">
      <c r="A33" s="851">
        <f t="shared" si="28"/>
        <v>23</v>
      </c>
      <c r="B33" s="849" t="s">
        <v>1017</v>
      </c>
      <c r="C33" s="850" t="s">
        <v>101</v>
      </c>
      <c r="D33" s="1111">
        <f t="shared" si="29"/>
        <v>2022</v>
      </c>
      <c r="E33" s="966">
        <f>123/365</f>
        <v>0.33698630136986302</v>
      </c>
      <c r="F33" s="967">
        <f>'4b-ADIT Projection Proration'!G33</f>
        <v>0</v>
      </c>
      <c r="G33" s="543">
        <f t="shared" si="30"/>
        <v>0</v>
      </c>
      <c r="H33" s="543">
        <f t="shared" si="31"/>
        <v>0</v>
      </c>
      <c r="I33" s="537">
        <f t="shared" si="51"/>
        <v>0</v>
      </c>
      <c r="J33" s="543">
        <f t="shared" si="32"/>
        <v>0</v>
      </c>
      <c r="K33" s="543">
        <f t="shared" si="33"/>
        <v>0</v>
      </c>
      <c r="L33" s="543">
        <f t="shared" si="34"/>
        <v>0</v>
      </c>
      <c r="M33" s="543">
        <f t="shared" si="35"/>
        <v>0</v>
      </c>
      <c r="N33" s="968">
        <f t="shared" si="36"/>
        <v>0</v>
      </c>
      <c r="O33" s="967">
        <f>'4b-ADIT Projection Proration'!I33</f>
        <v>0</v>
      </c>
      <c r="P33" s="543">
        <f t="shared" si="37"/>
        <v>0</v>
      </c>
      <c r="Q33" s="543">
        <f t="shared" si="38"/>
        <v>0</v>
      </c>
      <c r="R33" s="537">
        <v>0</v>
      </c>
      <c r="S33" s="543">
        <f t="shared" si="39"/>
        <v>0</v>
      </c>
      <c r="T33" s="543">
        <f t="shared" si="40"/>
        <v>0</v>
      </c>
      <c r="U33" s="543">
        <f t="shared" si="41"/>
        <v>0</v>
      </c>
      <c r="V33" s="543">
        <f t="shared" si="42"/>
        <v>0</v>
      </c>
      <c r="W33" s="968">
        <f t="shared" si="43"/>
        <v>0</v>
      </c>
      <c r="X33" s="967">
        <f>'4b-ADIT Projection Proration'!K33</f>
        <v>0</v>
      </c>
      <c r="Y33" s="543">
        <f t="shared" si="44"/>
        <v>0</v>
      </c>
      <c r="Z33" s="543">
        <f t="shared" si="45"/>
        <v>0</v>
      </c>
      <c r="AA33" s="537">
        <v>0</v>
      </c>
      <c r="AB33" s="543">
        <f t="shared" si="46"/>
        <v>0</v>
      </c>
      <c r="AC33" s="543">
        <f t="shared" si="47"/>
        <v>0</v>
      </c>
      <c r="AD33" s="543">
        <f t="shared" si="48"/>
        <v>0</v>
      </c>
      <c r="AE33" s="543">
        <f t="shared" si="49"/>
        <v>0</v>
      </c>
      <c r="AF33" s="968">
        <f t="shared" si="50"/>
        <v>0</v>
      </c>
    </row>
    <row r="34" spans="1:33" s="850" customFormat="1">
      <c r="A34" s="851">
        <f t="shared" si="28"/>
        <v>24</v>
      </c>
      <c r="B34" s="849" t="s">
        <v>1017</v>
      </c>
      <c r="C34" s="850" t="s">
        <v>100</v>
      </c>
      <c r="D34" s="1111">
        <f t="shared" si="29"/>
        <v>2022</v>
      </c>
      <c r="E34" s="966">
        <f>93/365</f>
        <v>0.25479452054794521</v>
      </c>
      <c r="F34" s="967">
        <f>'4b-ADIT Projection Proration'!G34</f>
        <v>0</v>
      </c>
      <c r="G34" s="543">
        <f t="shared" si="30"/>
        <v>0</v>
      </c>
      <c r="H34" s="543">
        <f t="shared" si="31"/>
        <v>0</v>
      </c>
      <c r="I34" s="537">
        <f t="shared" si="51"/>
        <v>0</v>
      </c>
      <c r="J34" s="543">
        <f t="shared" si="32"/>
        <v>0</v>
      </c>
      <c r="K34" s="543">
        <f t="shared" si="33"/>
        <v>0</v>
      </c>
      <c r="L34" s="543">
        <f t="shared" si="34"/>
        <v>0</v>
      </c>
      <c r="M34" s="543">
        <f t="shared" si="35"/>
        <v>0</v>
      </c>
      <c r="N34" s="968">
        <f t="shared" si="36"/>
        <v>0</v>
      </c>
      <c r="O34" s="967">
        <f>'4b-ADIT Projection Proration'!I34</f>
        <v>0</v>
      </c>
      <c r="P34" s="543">
        <f t="shared" si="37"/>
        <v>0</v>
      </c>
      <c r="Q34" s="543">
        <f t="shared" si="38"/>
        <v>0</v>
      </c>
      <c r="R34" s="537">
        <v>0</v>
      </c>
      <c r="S34" s="543">
        <f t="shared" si="39"/>
        <v>0</v>
      </c>
      <c r="T34" s="543">
        <f t="shared" si="40"/>
        <v>0</v>
      </c>
      <c r="U34" s="543">
        <f t="shared" si="41"/>
        <v>0</v>
      </c>
      <c r="V34" s="543">
        <f t="shared" si="42"/>
        <v>0</v>
      </c>
      <c r="W34" s="968">
        <f t="shared" si="43"/>
        <v>0</v>
      </c>
      <c r="X34" s="967">
        <f>'4b-ADIT Projection Proration'!K34</f>
        <v>0</v>
      </c>
      <c r="Y34" s="543">
        <f t="shared" si="44"/>
        <v>0</v>
      </c>
      <c r="Z34" s="543">
        <f t="shared" si="45"/>
        <v>0</v>
      </c>
      <c r="AA34" s="537">
        <v>0</v>
      </c>
      <c r="AB34" s="543">
        <f t="shared" si="46"/>
        <v>0</v>
      </c>
      <c r="AC34" s="543">
        <f t="shared" si="47"/>
        <v>0</v>
      </c>
      <c r="AD34" s="543">
        <f t="shared" si="48"/>
        <v>0</v>
      </c>
      <c r="AE34" s="543">
        <f t="shared" si="49"/>
        <v>0</v>
      </c>
      <c r="AF34" s="968">
        <f t="shared" si="50"/>
        <v>0</v>
      </c>
    </row>
    <row r="35" spans="1:33">
      <c r="A35" s="851">
        <f t="shared" si="28"/>
        <v>25</v>
      </c>
      <c r="B35" s="849" t="s">
        <v>1017</v>
      </c>
      <c r="C35" s="850" t="s">
        <v>106</v>
      </c>
      <c r="D35" s="1111">
        <f t="shared" si="29"/>
        <v>2022</v>
      </c>
      <c r="E35" s="966">
        <f>62/365</f>
        <v>0.16986301369863013</v>
      </c>
      <c r="F35" s="967">
        <f>'4b-ADIT Projection Proration'!G35</f>
        <v>0</v>
      </c>
      <c r="G35" s="543">
        <f t="shared" si="30"/>
        <v>0</v>
      </c>
      <c r="H35" s="543">
        <f t="shared" si="31"/>
        <v>0</v>
      </c>
      <c r="I35" s="537">
        <f t="shared" si="51"/>
        <v>0</v>
      </c>
      <c r="J35" s="543">
        <f t="shared" si="32"/>
        <v>0</v>
      </c>
      <c r="K35" s="543">
        <f t="shared" si="33"/>
        <v>0</v>
      </c>
      <c r="L35" s="543">
        <f t="shared" si="34"/>
        <v>0</v>
      </c>
      <c r="M35" s="543">
        <f t="shared" si="35"/>
        <v>0</v>
      </c>
      <c r="N35" s="968">
        <f t="shared" si="36"/>
        <v>0</v>
      </c>
      <c r="O35" s="967">
        <f>'4b-ADIT Projection Proration'!I35</f>
        <v>0</v>
      </c>
      <c r="P35" s="543">
        <f t="shared" si="37"/>
        <v>0</v>
      </c>
      <c r="Q35" s="543">
        <f t="shared" si="38"/>
        <v>0</v>
      </c>
      <c r="R35" s="537">
        <v>0</v>
      </c>
      <c r="S35" s="543">
        <f t="shared" si="39"/>
        <v>0</v>
      </c>
      <c r="T35" s="543">
        <f t="shared" si="40"/>
        <v>0</v>
      </c>
      <c r="U35" s="543">
        <f t="shared" si="41"/>
        <v>0</v>
      </c>
      <c r="V35" s="543">
        <f t="shared" si="42"/>
        <v>0</v>
      </c>
      <c r="W35" s="968">
        <f t="shared" si="43"/>
        <v>0</v>
      </c>
      <c r="X35" s="967">
        <f>'4b-ADIT Projection Proration'!K35</f>
        <v>0</v>
      </c>
      <c r="Y35" s="543">
        <f t="shared" si="44"/>
        <v>0</v>
      </c>
      <c r="Z35" s="543">
        <f t="shared" si="45"/>
        <v>0</v>
      </c>
      <c r="AA35" s="537">
        <v>0</v>
      </c>
      <c r="AB35" s="543">
        <f t="shared" si="46"/>
        <v>0</v>
      </c>
      <c r="AC35" s="543">
        <f t="shared" si="47"/>
        <v>0</v>
      </c>
      <c r="AD35" s="543">
        <f t="shared" si="48"/>
        <v>0</v>
      </c>
      <c r="AE35" s="543">
        <f t="shared" si="49"/>
        <v>0</v>
      </c>
      <c r="AF35" s="968">
        <f t="shared" si="50"/>
        <v>0</v>
      </c>
    </row>
    <row r="36" spans="1:33">
      <c r="A36" s="851">
        <f t="shared" si="28"/>
        <v>26</v>
      </c>
      <c r="B36" s="849" t="s">
        <v>1017</v>
      </c>
      <c r="C36" s="850" t="s">
        <v>99</v>
      </c>
      <c r="D36" s="1111">
        <f t="shared" si="29"/>
        <v>2022</v>
      </c>
      <c r="E36" s="966">
        <f>32/365</f>
        <v>8.7671232876712329E-2</v>
      </c>
      <c r="F36" s="967">
        <f>'4b-ADIT Projection Proration'!G36</f>
        <v>0</v>
      </c>
      <c r="G36" s="543">
        <f t="shared" si="30"/>
        <v>0</v>
      </c>
      <c r="H36" s="543">
        <f t="shared" si="31"/>
        <v>0</v>
      </c>
      <c r="I36" s="537">
        <f t="shared" si="51"/>
        <v>0</v>
      </c>
      <c r="J36" s="543">
        <f t="shared" si="32"/>
        <v>0</v>
      </c>
      <c r="K36" s="543">
        <f t="shared" si="33"/>
        <v>0</v>
      </c>
      <c r="L36" s="543">
        <f t="shared" si="34"/>
        <v>0</v>
      </c>
      <c r="M36" s="543">
        <f t="shared" si="35"/>
        <v>0</v>
      </c>
      <c r="N36" s="968">
        <f t="shared" si="36"/>
        <v>0</v>
      </c>
      <c r="O36" s="967">
        <f>'4b-ADIT Projection Proration'!I36</f>
        <v>0</v>
      </c>
      <c r="P36" s="543">
        <f t="shared" si="37"/>
        <v>0</v>
      </c>
      <c r="Q36" s="543">
        <f t="shared" si="38"/>
        <v>0</v>
      </c>
      <c r="R36" s="537">
        <v>0</v>
      </c>
      <c r="S36" s="543">
        <f t="shared" si="39"/>
        <v>0</v>
      </c>
      <c r="T36" s="543">
        <f t="shared" si="40"/>
        <v>0</v>
      </c>
      <c r="U36" s="543">
        <f t="shared" si="41"/>
        <v>0</v>
      </c>
      <c r="V36" s="543">
        <f t="shared" si="42"/>
        <v>0</v>
      </c>
      <c r="W36" s="968">
        <f t="shared" si="43"/>
        <v>0</v>
      </c>
      <c r="X36" s="967">
        <f>'4b-ADIT Projection Proration'!K36</f>
        <v>0</v>
      </c>
      <c r="Y36" s="543">
        <f t="shared" si="44"/>
        <v>0</v>
      </c>
      <c r="Z36" s="543">
        <f t="shared" si="45"/>
        <v>0</v>
      </c>
      <c r="AA36" s="537">
        <v>0</v>
      </c>
      <c r="AB36" s="543">
        <f t="shared" si="46"/>
        <v>0</v>
      </c>
      <c r="AC36" s="543">
        <f t="shared" si="47"/>
        <v>0</v>
      </c>
      <c r="AD36" s="543">
        <f t="shared" si="48"/>
        <v>0</v>
      </c>
      <c r="AE36" s="543">
        <f t="shared" si="49"/>
        <v>0</v>
      </c>
      <c r="AF36" s="968">
        <f t="shared" si="50"/>
        <v>0</v>
      </c>
    </row>
    <row r="37" spans="1:33">
      <c r="A37" s="851">
        <f t="shared" si="28"/>
        <v>27</v>
      </c>
      <c r="B37" s="849" t="s">
        <v>1017</v>
      </c>
      <c r="C37" s="850" t="s">
        <v>98</v>
      </c>
      <c r="D37" s="1111">
        <f t="shared" si="29"/>
        <v>2022</v>
      </c>
      <c r="E37" s="966">
        <f>1/365</f>
        <v>2.7397260273972603E-3</v>
      </c>
      <c r="F37" s="969">
        <f>'4b-ADIT Projection Proration'!G37</f>
        <v>0</v>
      </c>
      <c r="G37" s="970">
        <f t="shared" si="30"/>
        <v>0</v>
      </c>
      <c r="H37" s="970">
        <f t="shared" si="31"/>
        <v>0</v>
      </c>
      <c r="I37" s="537">
        <f t="shared" si="51"/>
        <v>0</v>
      </c>
      <c r="J37" s="970">
        <f t="shared" si="32"/>
        <v>0</v>
      </c>
      <c r="K37" s="970">
        <f t="shared" si="33"/>
        <v>0</v>
      </c>
      <c r="L37" s="970">
        <f t="shared" si="34"/>
        <v>0</v>
      </c>
      <c r="M37" s="970">
        <f t="shared" si="35"/>
        <v>0</v>
      </c>
      <c r="N37" s="971">
        <f t="shared" si="36"/>
        <v>0</v>
      </c>
      <c r="O37" s="969">
        <f>'4b-ADIT Projection Proration'!I37</f>
        <v>0</v>
      </c>
      <c r="P37" s="970">
        <f t="shared" si="37"/>
        <v>0</v>
      </c>
      <c r="Q37" s="970">
        <f t="shared" si="38"/>
        <v>0</v>
      </c>
      <c r="R37" s="539">
        <v>0</v>
      </c>
      <c r="S37" s="970">
        <f t="shared" si="39"/>
        <v>0</v>
      </c>
      <c r="T37" s="970">
        <f t="shared" si="40"/>
        <v>0</v>
      </c>
      <c r="U37" s="970">
        <f t="shared" si="41"/>
        <v>0</v>
      </c>
      <c r="V37" s="970">
        <f t="shared" si="42"/>
        <v>0</v>
      </c>
      <c r="W37" s="971">
        <f t="shared" si="43"/>
        <v>0</v>
      </c>
      <c r="X37" s="969">
        <f>'4b-ADIT Projection Proration'!K37</f>
        <v>0</v>
      </c>
      <c r="Y37" s="970">
        <f t="shared" si="44"/>
        <v>0</v>
      </c>
      <c r="Z37" s="970">
        <f t="shared" si="45"/>
        <v>0</v>
      </c>
      <c r="AA37" s="539">
        <v>0</v>
      </c>
      <c r="AB37" s="970">
        <f t="shared" si="46"/>
        <v>0</v>
      </c>
      <c r="AC37" s="970">
        <f t="shared" si="47"/>
        <v>0</v>
      </c>
      <c r="AD37" s="970">
        <f t="shared" si="48"/>
        <v>0</v>
      </c>
      <c r="AE37" s="970">
        <f t="shared" si="49"/>
        <v>0</v>
      </c>
      <c r="AF37" s="971">
        <f t="shared" si="50"/>
        <v>0</v>
      </c>
    </row>
    <row r="38" spans="1:33">
      <c r="A38" s="851">
        <f t="shared" si="28"/>
        <v>28</v>
      </c>
      <c r="B38" s="852" t="s">
        <v>1021</v>
      </c>
      <c r="C38" s="850"/>
      <c r="D38" s="850"/>
      <c r="E38" s="850"/>
      <c r="F38" s="967">
        <f t="shared" ref="F38:M38" si="52">SUM(F25:F37)</f>
        <v>0</v>
      </c>
      <c r="G38" s="972">
        <f t="shared" si="52"/>
        <v>0</v>
      </c>
      <c r="H38" s="543"/>
      <c r="I38" s="543">
        <f t="shared" si="52"/>
        <v>0</v>
      </c>
      <c r="J38" s="543">
        <f t="shared" si="52"/>
        <v>0</v>
      </c>
      <c r="K38" s="543">
        <f t="shared" si="52"/>
        <v>0</v>
      </c>
      <c r="L38" s="543">
        <f t="shared" si="52"/>
        <v>0</v>
      </c>
      <c r="M38" s="543">
        <f t="shared" si="52"/>
        <v>0</v>
      </c>
      <c r="N38" s="968"/>
      <c r="O38" s="967">
        <f t="shared" ref="O38:P38" si="53">SUM(O25:O37)</f>
        <v>0</v>
      </c>
      <c r="P38" s="972">
        <f t="shared" si="53"/>
        <v>0</v>
      </c>
      <c r="Q38" s="543"/>
      <c r="R38" s="543">
        <f t="shared" ref="R38:V38" si="54">SUM(R25:R37)</f>
        <v>0</v>
      </c>
      <c r="S38" s="543">
        <f t="shared" si="54"/>
        <v>0</v>
      </c>
      <c r="T38" s="543">
        <f t="shared" si="54"/>
        <v>0</v>
      </c>
      <c r="U38" s="543">
        <f t="shared" si="54"/>
        <v>0</v>
      </c>
      <c r="V38" s="543">
        <f t="shared" si="54"/>
        <v>0</v>
      </c>
      <c r="W38" s="968"/>
      <c r="X38" s="967">
        <f t="shared" ref="X38:Y38" si="55">SUM(X25:X37)</f>
        <v>0</v>
      </c>
      <c r="Y38" s="972">
        <f t="shared" si="55"/>
        <v>0</v>
      </c>
      <c r="Z38" s="543"/>
      <c r="AA38" s="543">
        <f t="shared" ref="AA38:AE38" si="56">SUM(AA25:AA37)</f>
        <v>0</v>
      </c>
      <c r="AB38" s="543">
        <f t="shared" si="56"/>
        <v>0</v>
      </c>
      <c r="AC38" s="543">
        <f t="shared" si="56"/>
        <v>0</v>
      </c>
      <c r="AD38" s="543">
        <f t="shared" si="56"/>
        <v>0</v>
      </c>
      <c r="AE38" s="543">
        <f t="shared" si="56"/>
        <v>0</v>
      </c>
      <c r="AF38" s="968"/>
    </row>
    <row r="39" spans="1:33">
      <c r="A39" s="851"/>
      <c r="B39" s="852"/>
      <c r="C39" s="850"/>
      <c r="D39" s="850"/>
      <c r="E39" s="850"/>
      <c r="F39" s="967"/>
      <c r="G39" s="543"/>
      <c r="H39" s="543"/>
      <c r="I39" s="543"/>
      <c r="J39" s="543"/>
      <c r="K39" s="543"/>
      <c r="L39" s="543"/>
      <c r="M39" s="543"/>
      <c r="N39" s="968"/>
      <c r="O39" s="967"/>
      <c r="P39" s="543"/>
      <c r="Q39" s="543"/>
      <c r="R39" s="543"/>
      <c r="S39" s="543"/>
      <c r="T39" s="543"/>
      <c r="U39" s="543"/>
      <c r="V39" s="543"/>
      <c r="W39" s="968"/>
      <c r="X39" s="967"/>
      <c r="Y39" s="543"/>
      <c r="Z39" s="543"/>
      <c r="AA39" s="543"/>
      <c r="AB39" s="543"/>
      <c r="AC39" s="543"/>
      <c r="AD39" s="543"/>
      <c r="AE39" s="543"/>
      <c r="AF39" s="968"/>
    </row>
    <row r="40" spans="1:33">
      <c r="A40" s="842" t="s">
        <v>1092</v>
      </c>
      <c r="C40" s="850"/>
      <c r="D40" s="955"/>
      <c r="E40" s="955"/>
      <c r="F40" s="967"/>
      <c r="G40" s="543"/>
      <c r="H40" s="543"/>
      <c r="I40" s="543"/>
      <c r="J40" s="543"/>
      <c r="K40" s="543"/>
      <c r="L40" s="543"/>
      <c r="M40" s="543"/>
      <c r="N40" s="968"/>
      <c r="O40" s="967"/>
      <c r="P40" s="543"/>
      <c r="Q40" s="543"/>
      <c r="R40" s="543"/>
      <c r="S40" s="543"/>
      <c r="T40" s="543"/>
      <c r="U40" s="543"/>
      <c r="V40" s="543"/>
      <c r="W40" s="968"/>
      <c r="X40" s="967"/>
      <c r="Y40" s="543"/>
      <c r="Z40" s="543"/>
      <c r="AA40" s="543"/>
      <c r="AB40" s="543"/>
      <c r="AC40" s="543"/>
      <c r="AD40" s="543"/>
      <c r="AE40" s="543"/>
      <c r="AF40" s="968"/>
      <c r="AG40" s="955"/>
    </row>
    <row r="41" spans="1:33">
      <c r="A41" s="851">
        <f>A38+1</f>
        <v>29</v>
      </c>
      <c r="B41" s="849" t="s">
        <v>1023</v>
      </c>
      <c r="C41" s="850" t="s">
        <v>98</v>
      </c>
      <c r="D41" s="1111">
        <f t="shared" ref="D41:D53" si="57">D25</f>
        <v>2021</v>
      </c>
      <c r="E41" s="966">
        <f>365/365</f>
        <v>1</v>
      </c>
      <c r="F41" s="967"/>
      <c r="G41" s="543"/>
      <c r="H41" s="543">
        <f>'4c- ADIT BOY'!E28</f>
        <v>0</v>
      </c>
      <c r="I41" s="543"/>
      <c r="J41" s="543"/>
      <c r="K41" s="543"/>
      <c r="L41" s="543"/>
      <c r="M41" s="543"/>
      <c r="N41" s="968">
        <f>'4c- ADIT BOY'!C32</f>
        <v>0</v>
      </c>
      <c r="O41" s="967"/>
      <c r="P41" s="543"/>
      <c r="Q41" s="543">
        <f>'4c- ADIT BOY'!F28</f>
        <v>0</v>
      </c>
      <c r="R41" s="543"/>
      <c r="S41" s="543"/>
      <c r="T41" s="543"/>
      <c r="U41" s="543"/>
      <c r="V41" s="543"/>
      <c r="W41" s="968"/>
      <c r="X41" s="967"/>
      <c r="Y41" s="543"/>
      <c r="Z41" s="543">
        <f>'4c- ADIT BOY'!G28</f>
        <v>0</v>
      </c>
      <c r="AA41" s="543"/>
      <c r="AB41" s="543"/>
      <c r="AC41" s="543"/>
      <c r="AD41" s="543"/>
      <c r="AE41" s="543"/>
      <c r="AF41" s="968"/>
    </row>
    <row r="42" spans="1:33">
      <c r="A42" s="851">
        <f t="shared" ref="A42:A54" si="58">+A41+1</f>
        <v>30</v>
      </c>
      <c r="B42" s="849" t="s">
        <v>1017</v>
      </c>
      <c r="C42" s="850" t="s">
        <v>105</v>
      </c>
      <c r="D42" s="1111">
        <f t="shared" si="57"/>
        <v>2022</v>
      </c>
      <c r="E42" s="966">
        <f>335/365</f>
        <v>0.9178082191780822</v>
      </c>
      <c r="F42" s="967">
        <f>'4b-ADIT Projection Proration'!G42</f>
        <v>0</v>
      </c>
      <c r="G42" s="543">
        <f t="shared" ref="G42:G53" si="59">$E42*F42</f>
        <v>0</v>
      </c>
      <c r="H42" s="543">
        <f t="shared" ref="H42:H53" si="60">+G42+H41</f>
        <v>0</v>
      </c>
      <c r="I42" s="537">
        <v>0</v>
      </c>
      <c r="J42" s="543">
        <f t="shared" ref="J42:J53" si="61">I42-F42</f>
        <v>0</v>
      </c>
      <c r="K42" s="543">
        <f t="shared" ref="K42:K53" si="62">IF(J42&gt;=0,+J42,0)</f>
        <v>0</v>
      </c>
      <c r="L42" s="543">
        <f t="shared" ref="L42:L53" si="63">IF(K42&gt;0,0,IF(I42&lt;0,0,(-(J42)*($E42))))</f>
        <v>0</v>
      </c>
      <c r="M42" s="543">
        <f t="shared" ref="M42:M53" si="64">IF(K42&gt;0,0,IF(I42&gt;0,0,(-(J42)*($E42))))</f>
        <v>0</v>
      </c>
      <c r="N42" s="968">
        <f t="shared" ref="N42:N53" si="65">IF(I42&lt;0,N41+M42,N41+$G42+K42-L42)</f>
        <v>0</v>
      </c>
      <c r="O42" s="967">
        <f>'4b-ADIT Projection Proration'!I42</f>
        <v>0</v>
      </c>
      <c r="P42" s="543">
        <f t="shared" ref="P42:P53" si="66">$E42*O42</f>
        <v>0</v>
      </c>
      <c r="Q42" s="543">
        <f t="shared" ref="Q42:Q53" si="67">+P42+Q41</f>
        <v>0</v>
      </c>
      <c r="R42" s="537">
        <v>0</v>
      </c>
      <c r="S42" s="543">
        <f t="shared" ref="S42:S53" si="68">R42-O42</f>
        <v>0</v>
      </c>
      <c r="T42" s="543">
        <f t="shared" ref="T42:T53" si="69">IF(S42&gt;=0,+S42,0)</f>
        <v>0</v>
      </c>
      <c r="U42" s="543">
        <f t="shared" ref="U42:U53" si="70">IF(T42&gt;0,0,IF(R42&lt;0,0,(-(S42)*($E42))))</f>
        <v>0</v>
      </c>
      <c r="V42" s="543">
        <f t="shared" ref="V42:V53" si="71">IF(T42&gt;0,0,IF(R42&gt;0,0,(-(S42)*($E42))))</f>
        <v>0</v>
      </c>
      <c r="W42" s="968">
        <f t="shared" ref="W42:W53" si="72">IF(R42&lt;0,W41+V42,W41+P42+T42-U42)</f>
        <v>0</v>
      </c>
      <c r="X42" s="967">
        <f>'4b-ADIT Projection Proration'!K42</f>
        <v>0</v>
      </c>
      <c r="Y42" s="543">
        <f t="shared" ref="Y42:Y53" si="73">$E42*X42</f>
        <v>0</v>
      </c>
      <c r="Z42" s="543">
        <f t="shared" ref="Z42:Z53" si="74">+Y42+Z41</f>
        <v>0</v>
      </c>
      <c r="AA42" s="537">
        <v>0</v>
      </c>
      <c r="AB42" s="543">
        <f t="shared" ref="AB42:AB53" si="75">AA42-X42</f>
        <v>0</v>
      </c>
      <c r="AC42" s="543">
        <f t="shared" ref="AC42:AC53" si="76">IF(AB42&gt;=0,+AB42,0)</f>
        <v>0</v>
      </c>
      <c r="AD42" s="543">
        <f t="shared" ref="AD42:AD53" si="77">IF(AC42&gt;0,0,IF(AA42&lt;0,0,(-(AB42)*($E42))))</f>
        <v>0</v>
      </c>
      <c r="AE42" s="543">
        <f t="shared" ref="AE42:AE53" si="78">IF(AC42&gt;0,0,IF(AA42&gt;0,0,(-(AB42)*($E42))))</f>
        <v>0</v>
      </c>
      <c r="AF42" s="968">
        <f t="shared" ref="AF42:AF53" si="79">IF(AA42&lt;0,AF41+AE42,AF41+Y42+AC42-AD42)</f>
        <v>0</v>
      </c>
    </row>
    <row r="43" spans="1:33">
      <c r="A43" s="851">
        <f t="shared" si="58"/>
        <v>31</v>
      </c>
      <c r="B43" s="849" t="s">
        <v>1017</v>
      </c>
      <c r="C43" s="850" t="s">
        <v>104</v>
      </c>
      <c r="D43" s="1111">
        <f t="shared" si="57"/>
        <v>2022</v>
      </c>
      <c r="E43" s="966">
        <f>307/365</f>
        <v>0.84109589041095889</v>
      </c>
      <c r="F43" s="967">
        <f>'4b-ADIT Projection Proration'!G43</f>
        <v>0</v>
      </c>
      <c r="G43" s="543">
        <f t="shared" si="59"/>
        <v>0</v>
      </c>
      <c r="H43" s="543">
        <f t="shared" si="60"/>
        <v>0</v>
      </c>
      <c r="I43" s="537">
        <f>I42</f>
        <v>0</v>
      </c>
      <c r="J43" s="543">
        <f t="shared" si="61"/>
        <v>0</v>
      </c>
      <c r="K43" s="543">
        <f t="shared" si="62"/>
        <v>0</v>
      </c>
      <c r="L43" s="543">
        <f t="shared" si="63"/>
        <v>0</v>
      </c>
      <c r="M43" s="543">
        <f t="shared" si="64"/>
        <v>0</v>
      </c>
      <c r="N43" s="968">
        <f t="shared" si="65"/>
        <v>0</v>
      </c>
      <c r="O43" s="967">
        <f>'4b-ADIT Projection Proration'!I43</f>
        <v>0</v>
      </c>
      <c r="P43" s="543">
        <f t="shared" si="66"/>
        <v>0</v>
      </c>
      <c r="Q43" s="543">
        <f t="shared" si="67"/>
        <v>0</v>
      </c>
      <c r="R43" s="537">
        <v>0</v>
      </c>
      <c r="S43" s="543">
        <f t="shared" si="68"/>
        <v>0</v>
      </c>
      <c r="T43" s="543">
        <f t="shared" si="69"/>
        <v>0</v>
      </c>
      <c r="U43" s="543">
        <f t="shared" si="70"/>
        <v>0</v>
      </c>
      <c r="V43" s="543">
        <f t="shared" si="71"/>
        <v>0</v>
      </c>
      <c r="W43" s="968">
        <f t="shared" si="72"/>
        <v>0</v>
      </c>
      <c r="X43" s="967">
        <f>'4b-ADIT Projection Proration'!K43</f>
        <v>0</v>
      </c>
      <c r="Y43" s="543">
        <f t="shared" si="73"/>
        <v>0</v>
      </c>
      <c r="Z43" s="543">
        <f t="shared" si="74"/>
        <v>0</v>
      </c>
      <c r="AA43" s="537">
        <v>0</v>
      </c>
      <c r="AB43" s="543">
        <f t="shared" si="75"/>
        <v>0</v>
      </c>
      <c r="AC43" s="543">
        <f t="shared" si="76"/>
        <v>0</v>
      </c>
      <c r="AD43" s="543">
        <f t="shared" si="77"/>
        <v>0</v>
      </c>
      <c r="AE43" s="543">
        <f t="shared" si="78"/>
        <v>0</v>
      </c>
      <c r="AF43" s="968">
        <f t="shared" si="79"/>
        <v>0</v>
      </c>
    </row>
    <row r="44" spans="1:33">
      <c r="A44" s="851">
        <f t="shared" si="58"/>
        <v>32</v>
      </c>
      <c r="B44" s="849" t="s">
        <v>1017</v>
      </c>
      <c r="C44" s="850" t="s">
        <v>103</v>
      </c>
      <c r="D44" s="1111">
        <f t="shared" si="57"/>
        <v>2022</v>
      </c>
      <c r="E44" s="966">
        <f>276/365</f>
        <v>0.75616438356164384</v>
      </c>
      <c r="F44" s="967">
        <f>'4b-ADIT Projection Proration'!G44</f>
        <v>0</v>
      </c>
      <c r="G44" s="543">
        <f t="shared" si="59"/>
        <v>0</v>
      </c>
      <c r="H44" s="543">
        <f t="shared" si="60"/>
        <v>0</v>
      </c>
      <c r="I44" s="537">
        <f t="shared" ref="I44:I53" si="80">I43</f>
        <v>0</v>
      </c>
      <c r="J44" s="543">
        <f t="shared" si="61"/>
        <v>0</v>
      </c>
      <c r="K44" s="543">
        <f t="shared" si="62"/>
        <v>0</v>
      </c>
      <c r="L44" s="543">
        <f t="shared" si="63"/>
        <v>0</v>
      </c>
      <c r="M44" s="543">
        <f t="shared" si="64"/>
        <v>0</v>
      </c>
      <c r="N44" s="968">
        <f t="shared" si="65"/>
        <v>0</v>
      </c>
      <c r="O44" s="967">
        <f>'4b-ADIT Projection Proration'!I44</f>
        <v>0</v>
      </c>
      <c r="P44" s="543">
        <f t="shared" si="66"/>
        <v>0</v>
      </c>
      <c r="Q44" s="543">
        <f t="shared" si="67"/>
        <v>0</v>
      </c>
      <c r="R44" s="537">
        <v>0</v>
      </c>
      <c r="S44" s="543">
        <f t="shared" si="68"/>
        <v>0</v>
      </c>
      <c r="T44" s="543">
        <f t="shared" si="69"/>
        <v>0</v>
      </c>
      <c r="U44" s="543">
        <f t="shared" si="70"/>
        <v>0</v>
      </c>
      <c r="V44" s="543">
        <f t="shared" si="71"/>
        <v>0</v>
      </c>
      <c r="W44" s="968">
        <f t="shared" si="72"/>
        <v>0</v>
      </c>
      <c r="X44" s="967">
        <f>'4b-ADIT Projection Proration'!K44</f>
        <v>0</v>
      </c>
      <c r="Y44" s="543">
        <f t="shared" si="73"/>
        <v>0</v>
      </c>
      <c r="Z44" s="543">
        <f t="shared" si="74"/>
        <v>0</v>
      </c>
      <c r="AA44" s="537">
        <v>0</v>
      </c>
      <c r="AB44" s="543">
        <f t="shared" si="75"/>
        <v>0</v>
      </c>
      <c r="AC44" s="543">
        <f t="shared" si="76"/>
        <v>0</v>
      </c>
      <c r="AD44" s="543">
        <f t="shared" si="77"/>
        <v>0</v>
      </c>
      <c r="AE44" s="543">
        <f t="shared" si="78"/>
        <v>0</v>
      </c>
      <c r="AF44" s="968">
        <f t="shared" si="79"/>
        <v>0</v>
      </c>
    </row>
    <row r="45" spans="1:33">
      <c r="A45" s="851">
        <f t="shared" si="58"/>
        <v>33</v>
      </c>
      <c r="B45" s="849" t="s">
        <v>1017</v>
      </c>
      <c r="C45" s="850" t="s">
        <v>95</v>
      </c>
      <c r="D45" s="1111">
        <f t="shared" si="57"/>
        <v>2022</v>
      </c>
      <c r="E45" s="966">
        <f>246/365</f>
        <v>0.67397260273972603</v>
      </c>
      <c r="F45" s="967">
        <f>'4b-ADIT Projection Proration'!G45</f>
        <v>0</v>
      </c>
      <c r="G45" s="543">
        <f t="shared" si="59"/>
        <v>0</v>
      </c>
      <c r="H45" s="543">
        <f t="shared" si="60"/>
        <v>0</v>
      </c>
      <c r="I45" s="537">
        <f t="shared" si="80"/>
        <v>0</v>
      </c>
      <c r="J45" s="543">
        <f t="shared" si="61"/>
        <v>0</v>
      </c>
      <c r="K45" s="543">
        <f t="shared" si="62"/>
        <v>0</v>
      </c>
      <c r="L45" s="543">
        <f t="shared" si="63"/>
        <v>0</v>
      </c>
      <c r="M45" s="543">
        <f t="shared" si="64"/>
        <v>0</v>
      </c>
      <c r="N45" s="968">
        <f t="shared" si="65"/>
        <v>0</v>
      </c>
      <c r="O45" s="967">
        <f>'4b-ADIT Projection Proration'!I45</f>
        <v>0</v>
      </c>
      <c r="P45" s="543">
        <f t="shared" si="66"/>
        <v>0</v>
      </c>
      <c r="Q45" s="543">
        <f t="shared" si="67"/>
        <v>0</v>
      </c>
      <c r="R45" s="537">
        <v>0</v>
      </c>
      <c r="S45" s="543">
        <f t="shared" si="68"/>
        <v>0</v>
      </c>
      <c r="T45" s="543">
        <f t="shared" si="69"/>
        <v>0</v>
      </c>
      <c r="U45" s="543">
        <f t="shared" si="70"/>
        <v>0</v>
      </c>
      <c r="V45" s="543">
        <f t="shared" si="71"/>
        <v>0</v>
      </c>
      <c r="W45" s="968">
        <f t="shared" si="72"/>
        <v>0</v>
      </c>
      <c r="X45" s="967">
        <f>'4b-ADIT Projection Proration'!K45</f>
        <v>0</v>
      </c>
      <c r="Y45" s="543">
        <f t="shared" si="73"/>
        <v>0</v>
      </c>
      <c r="Z45" s="543">
        <f t="shared" si="74"/>
        <v>0</v>
      </c>
      <c r="AA45" s="537">
        <v>0</v>
      </c>
      <c r="AB45" s="543">
        <f t="shared" si="75"/>
        <v>0</v>
      </c>
      <c r="AC45" s="543">
        <f t="shared" si="76"/>
        <v>0</v>
      </c>
      <c r="AD45" s="543">
        <f t="shared" si="77"/>
        <v>0</v>
      </c>
      <c r="AE45" s="543">
        <f t="shared" si="78"/>
        <v>0</v>
      </c>
      <c r="AF45" s="968">
        <f t="shared" si="79"/>
        <v>0</v>
      </c>
    </row>
    <row r="46" spans="1:33">
      <c r="A46" s="851">
        <f t="shared" si="58"/>
        <v>34</v>
      </c>
      <c r="B46" s="849" t="s">
        <v>1017</v>
      </c>
      <c r="C46" s="850" t="s">
        <v>92</v>
      </c>
      <c r="D46" s="1111">
        <f t="shared" si="57"/>
        <v>2022</v>
      </c>
      <c r="E46" s="966">
        <f>215/365</f>
        <v>0.58904109589041098</v>
      </c>
      <c r="F46" s="967">
        <f>'4b-ADIT Projection Proration'!G46</f>
        <v>0</v>
      </c>
      <c r="G46" s="543">
        <f t="shared" si="59"/>
        <v>0</v>
      </c>
      <c r="H46" s="543">
        <f t="shared" si="60"/>
        <v>0</v>
      </c>
      <c r="I46" s="537">
        <f t="shared" si="80"/>
        <v>0</v>
      </c>
      <c r="J46" s="543">
        <f t="shared" si="61"/>
        <v>0</v>
      </c>
      <c r="K46" s="543">
        <f t="shared" si="62"/>
        <v>0</v>
      </c>
      <c r="L46" s="543">
        <f t="shared" si="63"/>
        <v>0</v>
      </c>
      <c r="M46" s="543">
        <f t="shared" si="64"/>
        <v>0</v>
      </c>
      <c r="N46" s="968">
        <f t="shared" si="65"/>
        <v>0</v>
      </c>
      <c r="O46" s="967">
        <f>'4b-ADIT Projection Proration'!I46</f>
        <v>0</v>
      </c>
      <c r="P46" s="543">
        <f t="shared" si="66"/>
        <v>0</v>
      </c>
      <c r="Q46" s="543">
        <f t="shared" si="67"/>
        <v>0</v>
      </c>
      <c r="R46" s="537">
        <v>0</v>
      </c>
      <c r="S46" s="543">
        <f t="shared" si="68"/>
        <v>0</v>
      </c>
      <c r="T46" s="543">
        <f t="shared" si="69"/>
        <v>0</v>
      </c>
      <c r="U46" s="543">
        <f t="shared" si="70"/>
        <v>0</v>
      </c>
      <c r="V46" s="543">
        <f t="shared" si="71"/>
        <v>0</v>
      </c>
      <c r="W46" s="968">
        <f t="shared" si="72"/>
        <v>0</v>
      </c>
      <c r="X46" s="967">
        <f>'4b-ADIT Projection Proration'!K46</f>
        <v>0</v>
      </c>
      <c r="Y46" s="543">
        <f t="shared" si="73"/>
        <v>0</v>
      </c>
      <c r="Z46" s="543">
        <f t="shared" si="74"/>
        <v>0</v>
      </c>
      <c r="AA46" s="537">
        <v>0</v>
      </c>
      <c r="AB46" s="543">
        <f t="shared" si="75"/>
        <v>0</v>
      </c>
      <c r="AC46" s="543">
        <f t="shared" si="76"/>
        <v>0</v>
      </c>
      <c r="AD46" s="543">
        <f t="shared" si="77"/>
        <v>0</v>
      </c>
      <c r="AE46" s="543">
        <f t="shared" si="78"/>
        <v>0</v>
      </c>
      <c r="AF46" s="968">
        <f t="shared" si="79"/>
        <v>0</v>
      </c>
    </row>
    <row r="47" spans="1:33">
      <c r="A47" s="851">
        <f t="shared" si="58"/>
        <v>35</v>
      </c>
      <c r="B47" s="849" t="s">
        <v>1017</v>
      </c>
      <c r="C47" s="850" t="s">
        <v>145</v>
      </c>
      <c r="D47" s="1111">
        <f t="shared" si="57"/>
        <v>2022</v>
      </c>
      <c r="E47" s="966">
        <f>185/365</f>
        <v>0.50684931506849318</v>
      </c>
      <c r="F47" s="967">
        <f>'4b-ADIT Projection Proration'!G47</f>
        <v>0</v>
      </c>
      <c r="G47" s="543">
        <f t="shared" si="59"/>
        <v>0</v>
      </c>
      <c r="H47" s="543">
        <f t="shared" si="60"/>
        <v>0</v>
      </c>
      <c r="I47" s="537">
        <f t="shared" si="80"/>
        <v>0</v>
      </c>
      <c r="J47" s="543">
        <f t="shared" si="61"/>
        <v>0</v>
      </c>
      <c r="K47" s="543">
        <f t="shared" si="62"/>
        <v>0</v>
      </c>
      <c r="L47" s="543">
        <f t="shared" si="63"/>
        <v>0</v>
      </c>
      <c r="M47" s="543">
        <f t="shared" si="64"/>
        <v>0</v>
      </c>
      <c r="N47" s="968">
        <f t="shared" si="65"/>
        <v>0</v>
      </c>
      <c r="O47" s="967">
        <f>'4b-ADIT Projection Proration'!I47</f>
        <v>0</v>
      </c>
      <c r="P47" s="543">
        <f t="shared" si="66"/>
        <v>0</v>
      </c>
      <c r="Q47" s="543">
        <f t="shared" si="67"/>
        <v>0</v>
      </c>
      <c r="R47" s="537">
        <v>0</v>
      </c>
      <c r="S47" s="543">
        <f t="shared" si="68"/>
        <v>0</v>
      </c>
      <c r="T47" s="543">
        <f t="shared" si="69"/>
        <v>0</v>
      </c>
      <c r="U47" s="543">
        <f t="shared" si="70"/>
        <v>0</v>
      </c>
      <c r="V47" s="543">
        <f t="shared" si="71"/>
        <v>0</v>
      </c>
      <c r="W47" s="968">
        <f t="shared" si="72"/>
        <v>0</v>
      </c>
      <c r="X47" s="967">
        <f>'4b-ADIT Projection Proration'!K47</f>
        <v>0</v>
      </c>
      <c r="Y47" s="543">
        <f t="shared" si="73"/>
        <v>0</v>
      </c>
      <c r="Z47" s="543">
        <f t="shared" si="74"/>
        <v>0</v>
      </c>
      <c r="AA47" s="537">
        <v>0</v>
      </c>
      <c r="AB47" s="543">
        <f t="shared" si="75"/>
        <v>0</v>
      </c>
      <c r="AC47" s="543">
        <f t="shared" si="76"/>
        <v>0</v>
      </c>
      <c r="AD47" s="543">
        <f t="shared" si="77"/>
        <v>0</v>
      </c>
      <c r="AE47" s="543">
        <f t="shared" si="78"/>
        <v>0</v>
      </c>
      <c r="AF47" s="968">
        <f t="shared" si="79"/>
        <v>0</v>
      </c>
    </row>
    <row r="48" spans="1:33">
      <c r="A48" s="851">
        <f t="shared" si="58"/>
        <v>36</v>
      </c>
      <c r="B48" s="849" t="s">
        <v>1017</v>
      </c>
      <c r="C48" s="850" t="s">
        <v>102</v>
      </c>
      <c r="D48" s="1111">
        <f t="shared" si="57"/>
        <v>2022</v>
      </c>
      <c r="E48" s="966">
        <f>154/365</f>
        <v>0.42191780821917807</v>
      </c>
      <c r="F48" s="967">
        <f>'4b-ADIT Projection Proration'!G48</f>
        <v>0</v>
      </c>
      <c r="G48" s="543">
        <f t="shared" si="59"/>
        <v>0</v>
      </c>
      <c r="H48" s="543">
        <f t="shared" si="60"/>
        <v>0</v>
      </c>
      <c r="I48" s="537">
        <f t="shared" si="80"/>
        <v>0</v>
      </c>
      <c r="J48" s="543">
        <f t="shared" si="61"/>
        <v>0</v>
      </c>
      <c r="K48" s="543">
        <f t="shared" si="62"/>
        <v>0</v>
      </c>
      <c r="L48" s="543">
        <f t="shared" si="63"/>
        <v>0</v>
      </c>
      <c r="M48" s="543">
        <f t="shared" si="64"/>
        <v>0</v>
      </c>
      <c r="N48" s="968">
        <f t="shared" si="65"/>
        <v>0</v>
      </c>
      <c r="O48" s="967">
        <f>'4b-ADIT Projection Proration'!I48</f>
        <v>0</v>
      </c>
      <c r="P48" s="543">
        <f t="shared" si="66"/>
        <v>0</v>
      </c>
      <c r="Q48" s="543">
        <f t="shared" si="67"/>
        <v>0</v>
      </c>
      <c r="R48" s="537">
        <v>0</v>
      </c>
      <c r="S48" s="543">
        <f t="shared" si="68"/>
        <v>0</v>
      </c>
      <c r="T48" s="543">
        <f t="shared" si="69"/>
        <v>0</v>
      </c>
      <c r="U48" s="543">
        <f t="shared" si="70"/>
        <v>0</v>
      </c>
      <c r="V48" s="543">
        <f t="shared" si="71"/>
        <v>0</v>
      </c>
      <c r="W48" s="968">
        <f t="shared" si="72"/>
        <v>0</v>
      </c>
      <c r="X48" s="967">
        <f>'4b-ADIT Projection Proration'!K48</f>
        <v>0</v>
      </c>
      <c r="Y48" s="543">
        <f t="shared" si="73"/>
        <v>0</v>
      </c>
      <c r="Z48" s="543">
        <f t="shared" si="74"/>
        <v>0</v>
      </c>
      <c r="AA48" s="537">
        <v>0</v>
      </c>
      <c r="AB48" s="543">
        <f t="shared" si="75"/>
        <v>0</v>
      </c>
      <c r="AC48" s="543">
        <f t="shared" si="76"/>
        <v>0</v>
      </c>
      <c r="AD48" s="543">
        <f t="shared" si="77"/>
        <v>0</v>
      </c>
      <c r="AE48" s="543">
        <f t="shared" si="78"/>
        <v>0</v>
      </c>
      <c r="AF48" s="968">
        <f t="shared" si="79"/>
        <v>0</v>
      </c>
    </row>
    <row r="49" spans="1:32" s="850" customFormat="1">
      <c r="A49" s="851">
        <f t="shared" si="58"/>
        <v>37</v>
      </c>
      <c r="B49" s="849" t="s">
        <v>1017</v>
      </c>
      <c r="C49" s="850" t="s">
        <v>101</v>
      </c>
      <c r="D49" s="1111">
        <f t="shared" si="57"/>
        <v>2022</v>
      </c>
      <c r="E49" s="966">
        <f>123/365</f>
        <v>0.33698630136986302</v>
      </c>
      <c r="F49" s="967">
        <f>'4b-ADIT Projection Proration'!G49</f>
        <v>0</v>
      </c>
      <c r="G49" s="543">
        <f t="shared" si="59"/>
        <v>0</v>
      </c>
      <c r="H49" s="543">
        <f t="shared" si="60"/>
        <v>0</v>
      </c>
      <c r="I49" s="537">
        <f t="shared" si="80"/>
        <v>0</v>
      </c>
      <c r="J49" s="543">
        <f t="shared" si="61"/>
        <v>0</v>
      </c>
      <c r="K49" s="543">
        <f t="shared" si="62"/>
        <v>0</v>
      </c>
      <c r="L49" s="543">
        <f t="shared" si="63"/>
        <v>0</v>
      </c>
      <c r="M49" s="543">
        <f t="shared" si="64"/>
        <v>0</v>
      </c>
      <c r="N49" s="968">
        <f t="shared" si="65"/>
        <v>0</v>
      </c>
      <c r="O49" s="967">
        <f>'4b-ADIT Projection Proration'!I49</f>
        <v>0</v>
      </c>
      <c r="P49" s="543">
        <f t="shared" si="66"/>
        <v>0</v>
      </c>
      <c r="Q49" s="543">
        <f t="shared" si="67"/>
        <v>0</v>
      </c>
      <c r="R49" s="537">
        <v>0</v>
      </c>
      <c r="S49" s="543">
        <f t="shared" si="68"/>
        <v>0</v>
      </c>
      <c r="T49" s="543">
        <f t="shared" si="69"/>
        <v>0</v>
      </c>
      <c r="U49" s="543">
        <f t="shared" si="70"/>
        <v>0</v>
      </c>
      <c r="V49" s="543">
        <f t="shared" si="71"/>
        <v>0</v>
      </c>
      <c r="W49" s="968">
        <f t="shared" si="72"/>
        <v>0</v>
      </c>
      <c r="X49" s="967">
        <f>'4b-ADIT Projection Proration'!K49</f>
        <v>0</v>
      </c>
      <c r="Y49" s="543">
        <f t="shared" si="73"/>
        <v>0</v>
      </c>
      <c r="Z49" s="543">
        <f t="shared" si="74"/>
        <v>0</v>
      </c>
      <c r="AA49" s="537">
        <v>0</v>
      </c>
      <c r="AB49" s="543">
        <f t="shared" si="75"/>
        <v>0</v>
      </c>
      <c r="AC49" s="543">
        <f t="shared" si="76"/>
        <v>0</v>
      </c>
      <c r="AD49" s="543">
        <f t="shared" si="77"/>
        <v>0</v>
      </c>
      <c r="AE49" s="543">
        <f t="shared" si="78"/>
        <v>0</v>
      </c>
      <c r="AF49" s="968">
        <f t="shared" si="79"/>
        <v>0</v>
      </c>
    </row>
    <row r="50" spans="1:32" s="850" customFormat="1">
      <c r="A50" s="851">
        <f t="shared" si="58"/>
        <v>38</v>
      </c>
      <c r="B50" s="849" t="s">
        <v>1017</v>
      </c>
      <c r="C50" s="850" t="s">
        <v>100</v>
      </c>
      <c r="D50" s="1111">
        <f t="shared" si="57"/>
        <v>2022</v>
      </c>
      <c r="E50" s="966">
        <f>93/365</f>
        <v>0.25479452054794521</v>
      </c>
      <c r="F50" s="967">
        <f>'4b-ADIT Projection Proration'!G50</f>
        <v>0</v>
      </c>
      <c r="G50" s="543">
        <f t="shared" si="59"/>
        <v>0</v>
      </c>
      <c r="H50" s="543">
        <f t="shared" si="60"/>
        <v>0</v>
      </c>
      <c r="I50" s="537">
        <f t="shared" si="80"/>
        <v>0</v>
      </c>
      <c r="J50" s="543">
        <f t="shared" si="61"/>
        <v>0</v>
      </c>
      <c r="K50" s="543">
        <f t="shared" si="62"/>
        <v>0</v>
      </c>
      <c r="L50" s="543">
        <f t="shared" si="63"/>
        <v>0</v>
      </c>
      <c r="M50" s="543">
        <f t="shared" si="64"/>
        <v>0</v>
      </c>
      <c r="N50" s="968">
        <f t="shared" si="65"/>
        <v>0</v>
      </c>
      <c r="O50" s="967">
        <f>'4b-ADIT Projection Proration'!I50</f>
        <v>0</v>
      </c>
      <c r="P50" s="543">
        <f t="shared" si="66"/>
        <v>0</v>
      </c>
      <c r="Q50" s="543">
        <f t="shared" si="67"/>
        <v>0</v>
      </c>
      <c r="R50" s="537">
        <v>0</v>
      </c>
      <c r="S50" s="543">
        <f t="shared" si="68"/>
        <v>0</v>
      </c>
      <c r="T50" s="543">
        <f t="shared" si="69"/>
        <v>0</v>
      </c>
      <c r="U50" s="543">
        <f t="shared" si="70"/>
        <v>0</v>
      </c>
      <c r="V50" s="543">
        <f t="shared" si="71"/>
        <v>0</v>
      </c>
      <c r="W50" s="968">
        <f t="shared" si="72"/>
        <v>0</v>
      </c>
      <c r="X50" s="967">
        <f>'4b-ADIT Projection Proration'!K50</f>
        <v>0</v>
      </c>
      <c r="Y50" s="543">
        <f t="shared" si="73"/>
        <v>0</v>
      </c>
      <c r="Z50" s="543">
        <f t="shared" si="74"/>
        <v>0</v>
      </c>
      <c r="AA50" s="537">
        <v>0</v>
      </c>
      <c r="AB50" s="543">
        <f t="shared" si="75"/>
        <v>0</v>
      </c>
      <c r="AC50" s="543">
        <f t="shared" si="76"/>
        <v>0</v>
      </c>
      <c r="AD50" s="543">
        <f t="shared" si="77"/>
        <v>0</v>
      </c>
      <c r="AE50" s="543">
        <f t="shared" si="78"/>
        <v>0</v>
      </c>
      <c r="AF50" s="968">
        <f t="shared" si="79"/>
        <v>0</v>
      </c>
    </row>
    <row r="51" spans="1:32">
      <c r="A51" s="851">
        <f t="shared" si="58"/>
        <v>39</v>
      </c>
      <c r="B51" s="849" t="s">
        <v>1017</v>
      </c>
      <c r="C51" s="850" t="s">
        <v>106</v>
      </c>
      <c r="D51" s="1111">
        <f t="shared" si="57"/>
        <v>2022</v>
      </c>
      <c r="E51" s="966">
        <f>62/365</f>
        <v>0.16986301369863013</v>
      </c>
      <c r="F51" s="967">
        <f>'4b-ADIT Projection Proration'!G51</f>
        <v>0</v>
      </c>
      <c r="G51" s="543">
        <f t="shared" si="59"/>
        <v>0</v>
      </c>
      <c r="H51" s="543">
        <f t="shared" si="60"/>
        <v>0</v>
      </c>
      <c r="I51" s="537">
        <f t="shared" si="80"/>
        <v>0</v>
      </c>
      <c r="J51" s="543">
        <f t="shared" si="61"/>
        <v>0</v>
      </c>
      <c r="K51" s="543">
        <f t="shared" si="62"/>
        <v>0</v>
      </c>
      <c r="L51" s="543">
        <f t="shared" si="63"/>
        <v>0</v>
      </c>
      <c r="M51" s="543">
        <f t="shared" si="64"/>
        <v>0</v>
      </c>
      <c r="N51" s="968">
        <f t="shared" si="65"/>
        <v>0</v>
      </c>
      <c r="O51" s="967">
        <f>'4b-ADIT Projection Proration'!I51</f>
        <v>0</v>
      </c>
      <c r="P51" s="543">
        <f t="shared" si="66"/>
        <v>0</v>
      </c>
      <c r="Q51" s="543">
        <f t="shared" si="67"/>
        <v>0</v>
      </c>
      <c r="R51" s="537">
        <v>0</v>
      </c>
      <c r="S51" s="543">
        <f t="shared" si="68"/>
        <v>0</v>
      </c>
      <c r="T51" s="543">
        <f t="shared" si="69"/>
        <v>0</v>
      </c>
      <c r="U51" s="543">
        <f t="shared" si="70"/>
        <v>0</v>
      </c>
      <c r="V51" s="543">
        <f t="shared" si="71"/>
        <v>0</v>
      </c>
      <c r="W51" s="968">
        <f t="shared" si="72"/>
        <v>0</v>
      </c>
      <c r="X51" s="967">
        <f>'4b-ADIT Projection Proration'!K51</f>
        <v>0</v>
      </c>
      <c r="Y51" s="543">
        <f t="shared" si="73"/>
        <v>0</v>
      </c>
      <c r="Z51" s="543">
        <f t="shared" si="74"/>
        <v>0</v>
      </c>
      <c r="AA51" s="537">
        <v>0</v>
      </c>
      <c r="AB51" s="543">
        <f t="shared" si="75"/>
        <v>0</v>
      </c>
      <c r="AC51" s="543">
        <f t="shared" si="76"/>
        <v>0</v>
      </c>
      <c r="AD51" s="543">
        <f t="shared" si="77"/>
        <v>0</v>
      </c>
      <c r="AE51" s="543">
        <f t="shared" si="78"/>
        <v>0</v>
      </c>
      <c r="AF51" s="968">
        <f t="shared" si="79"/>
        <v>0</v>
      </c>
    </row>
    <row r="52" spans="1:32">
      <c r="A52" s="851">
        <f t="shared" si="58"/>
        <v>40</v>
      </c>
      <c r="B52" s="849" t="s">
        <v>1017</v>
      </c>
      <c r="C52" s="850" t="s">
        <v>99</v>
      </c>
      <c r="D52" s="1111">
        <f t="shared" si="57"/>
        <v>2022</v>
      </c>
      <c r="E52" s="966">
        <f>32/365</f>
        <v>8.7671232876712329E-2</v>
      </c>
      <c r="F52" s="967">
        <f>'4b-ADIT Projection Proration'!G52</f>
        <v>0</v>
      </c>
      <c r="G52" s="543">
        <f t="shared" si="59"/>
        <v>0</v>
      </c>
      <c r="H52" s="543">
        <f t="shared" si="60"/>
        <v>0</v>
      </c>
      <c r="I52" s="537">
        <f t="shared" si="80"/>
        <v>0</v>
      </c>
      <c r="J52" s="543">
        <f t="shared" si="61"/>
        <v>0</v>
      </c>
      <c r="K52" s="543">
        <f t="shared" si="62"/>
        <v>0</v>
      </c>
      <c r="L52" s="543">
        <f t="shared" si="63"/>
        <v>0</v>
      </c>
      <c r="M52" s="543">
        <f t="shared" si="64"/>
        <v>0</v>
      </c>
      <c r="N52" s="968">
        <f t="shared" si="65"/>
        <v>0</v>
      </c>
      <c r="O52" s="967">
        <f>'4b-ADIT Projection Proration'!I52</f>
        <v>0</v>
      </c>
      <c r="P52" s="543">
        <f t="shared" si="66"/>
        <v>0</v>
      </c>
      <c r="Q52" s="543">
        <f t="shared" si="67"/>
        <v>0</v>
      </c>
      <c r="R52" s="537">
        <v>0</v>
      </c>
      <c r="S52" s="543">
        <f t="shared" si="68"/>
        <v>0</v>
      </c>
      <c r="T52" s="543">
        <f t="shared" si="69"/>
        <v>0</v>
      </c>
      <c r="U52" s="543">
        <f t="shared" si="70"/>
        <v>0</v>
      </c>
      <c r="V52" s="543">
        <f t="shared" si="71"/>
        <v>0</v>
      </c>
      <c r="W52" s="968">
        <f t="shared" si="72"/>
        <v>0</v>
      </c>
      <c r="X52" s="967">
        <f>'4b-ADIT Projection Proration'!K52</f>
        <v>0</v>
      </c>
      <c r="Y52" s="543">
        <f t="shared" si="73"/>
        <v>0</v>
      </c>
      <c r="Z52" s="543">
        <f t="shared" si="74"/>
        <v>0</v>
      </c>
      <c r="AA52" s="537">
        <v>0</v>
      </c>
      <c r="AB52" s="543">
        <f t="shared" si="75"/>
        <v>0</v>
      </c>
      <c r="AC52" s="543">
        <f t="shared" si="76"/>
        <v>0</v>
      </c>
      <c r="AD52" s="543">
        <f t="shared" si="77"/>
        <v>0</v>
      </c>
      <c r="AE52" s="543">
        <f t="shared" si="78"/>
        <v>0</v>
      </c>
      <c r="AF52" s="968">
        <f t="shared" si="79"/>
        <v>0</v>
      </c>
    </row>
    <row r="53" spans="1:32">
      <c r="A53" s="851">
        <f t="shared" si="58"/>
        <v>41</v>
      </c>
      <c r="B53" s="849" t="s">
        <v>1017</v>
      </c>
      <c r="C53" s="850" t="s">
        <v>98</v>
      </c>
      <c r="D53" s="1111">
        <f t="shared" si="57"/>
        <v>2022</v>
      </c>
      <c r="E53" s="966">
        <f>1/365</f>
        <v>2.7397260273972603E-3</v>
      </c>
      <c r="F53" s="969">
        <f>'4b-ADIT Projection Proration'!G53</f>
        <v>0</v>
      </c>
      <c r="G53" s="970">
        <f t="shared" si="59"/>
        <v>0</v>
      </c>
      <c r="H53" s="970">
        <f t="shared" si="60"/>
        <v>0</v>
      </c>
      <c r="I53" s="537">
        <f t="shared" si="80"/>
        <v>0</v>
      </c>
      <c r="J53" s="970">
        <f t="shared" si="61"/>
        <v>0</v>
      </c>
      <c r="K53" s="970">
        <f t="shared" si="62"/>
        <v>0</v>
      </c>
      <c r="L53" s="970">
        <f t="shared" si="63"/>
        <v>0</v>
      </c>
      <c r="M53" s="970">
        <f t="shared" si="64"/>
        <v>0</v>
      </c>
      <c r="N53" s="971">
        <f t="shared" si="65"/>
        <v>0</v>
      </c>
      <c r="O53" s="969">
        <f>'4b-ADIT Projection Proration'!I53</f>
        <v>0</v>
      </c>
      <c r="P53" s="970">
        <f t="shared" si="66"/>
        <v>0</v>
      </c>
      <c r="Q53" s="970">
        <f t="shared" si="67"/>
        <v>0</v>
      </c>
      <c r="R53" s="539">
        <v>0</v>
      </c>
      <c r="S53" s="970">
        <f t="shared" si="68"/>
        <v>0</v>
      </c>
      <c r="T53" s="970">
        <f t="shared" si="69"/>
        <v>0</v>
      </c>
      <c r="U53" s="970">
        <f t="shared" si="70"/>
        <v>0</v>
      </c>
      <c r="V53" s="970">
        <f t="shared" si="71"/>
        <v>0</v>
      </c>
      <c r="W53" s="971">
        <f t="shared" si="72"/>
        <v>0</v>
      </c>
      <c r="X53" s="969">
        <f>'4b-ADIT Projection Proration'!K53</f>
        <v>0</v>
      </c>
      <c r="Y53" s="970">
        <f t="shared" si="73"/>
        <v>0</v>
      </c>
      <c r="Z53" s="970">
        <f t="shared" si="74"/>
        <v>0</v>
      </c>
      <c r="AA53" s="539">
        <v>0</v>
      </c>
      <c r="AB53" s="970">
        <f t="shared" si="75"/>
        <v>0</v>
      </c>
      <c r="AC53" s="970">
        <f t="shared" si="76"/>
        <v>0</v>
      </c>
      <c r="AD53" s="970">
        <f t="shared" si="77"/>
        <v>0</v>
      </c>
      <c r="AE53" s="970">
        <f t="shared" si="78"/>
        <v>0</v>
      </c>
      <c r="AF53" s="971">
        <f t="shared" si="79"/>
        <v>0</v>
      </c>
    </row>
    <row r="54" spans="1:32" ht="13.5" thickBot="1">
      <c r="A54" s="851">
        <f t="shared" si="58"/>
        <v>42</v>
      </c>
      <c r="B54" s="852" t="s">
        <v>1024</v>
      </c>
      <c r="C54" s="850"/>
      <c r="D54" s="850"/>
      <c r="E54" s="850"/>
      <c r="F54" s="973">
        <f t="shared" ref="F54:M54" si="81">SUM(F41:F53)</f>
        <v>0</v>
      </c>
      <c r="G54" s="974">
        <f t="shared" si="81"/>
        <v>0</v>
      </c>
      <c r="H54" s="974"/>
      <c r="I54" s="974">
        <f t="shared" si="81"/>
        <v>0</v>
      </c>
      <c r="J54" s="974">
        <f t="shared" si="81"/>
        <v>0</v>
      </c>
      <c r="K54" s="974">
        <f t="shared" si="81"/>
        <v>0</v>
      </c>
      <c r="L54" s="974">
        <f t="shared" si="81"/>
        <v>0</v>
      </c>
      <c r="M54" s="974">
        <f t="shared" si="81"/>
        <v>0</v>
      </c>
      <c r="N54" s="975"/>
      <c r="O54" s="973">
        <f t="shared" ref="O54:P54" si="82">SUM(O41:O53)</f>
        <v>0</v>
      </c>
      <c r="P54" s="974">
        <f t="shared" si="82"/>
        <v>0</v>
      </c>
      <c r="Q54" s="974"/>
      <c r="R54" s="974">
        <f t="shared" ref="R54:V54" si="83">SUM(R41:R53)</f>
        <v>0</v>
      </c>
      <c r="S54" s="974">
        <f t="shared" si="83"/>
        <v>0</v>
      </c>
      <c r="T54" s="974">
        <f t="shared" si="83"/>
        <v>0</v>
      </c>
      <c r="U54" s="974">
        <f t="shared" si="83"/>
        <v>0</v>
      </c>
      <c r="V54" s="974">
        <f t="shared" si="83"/>
        <v>0</v>
      </c>
      <c r="W54" s="975"/>
      <c r="X54" s="973">
        <f t="shared" ref="X54:Y54" si="84">SUM(X41:X53)</f>
        <v>0</v>
      </c>
      <c r="Y54" s="974">
        <f t="shared" si="84"/>
        <v>0</v>
      </c>
      <c r="Z54" s="974"/>
      <c r="AA54" s="974">
        <f t="shared" ref="AA54:AE54" si="85">SUM(AA41:AA53)</f>
        <v>0</v>
      </c>
      <c r="AB54" s="974">
        <f t="shared" si="85"/>
        <v>0</v>
      </c>
      <c r="AC54" s="974">
        <f t="shared" si="85"/>
        <v>0</v>
      </c>
      <c r="AD54" s="974">
        <f t="shared" si="85"/>
        <v>0</v>
      </c>
      <c r="AE54" s="974">
        <f t="shared" si="85"/>
        <v>0</v>
      </c>
      <c r="AF54" s="975"/>
    </row>
    <row r="55" spans="1:32">
      <c r="B55" s="858"/>
      <c r="C55" s="858"/>
      <c r="D55" s="858"/>
      <c r="E55" s="858"/>
      <c r="F55" s="543"/>
      <c r="G55" s="543"/>
      <c r="H55" s="543"/>
      <c r="I55" s="543"/>
      <c r="J55" s="543"/>
      <c r="K55" s="543"/>
      <c r="L55" s="543"/>
      <c r="M55" s="543"/>
      <c r="N55" s="543"/>
      <c r="O55" s="764"/>
      <c r="P55" s="1015"/>
      <c r="Q55" s="764"/>
      <c r="R55" s="1015"/>
      <c r="S55" s="1015"/>
      <c r="T55" s="1015"/>
      <c r="U55" s="1015"/>
      <c r="V55" s="1015"/>
      <c r="W55" s="1015"/>
      <c r="X55" s="764"/>
      <c r="Y55" s="1015"/>
      <c r="Z55" s="850"/>
      <c r="AA55" s="842"/>
      <c r="AB55" s="842"/>
      <c r="AC55" s="842"/>
      <c r="AD55" s="842"/>
      <c r="AE55" s="842"/>
      <c r="AF55" s="842"/>
    </row>
    <row r="56" spans="1:32">
      <c r="B56" s="858"/>
      <c r="C56" s="858"/>
      <c r="D56" s="858"/>
      <c r="E56" s="858"/>
      <c r="F56" s="858"/>
      <c r="G56" s="858"/>
      <c r="H56" s="858"/>
      <c r="I56" s="858"/>
      <c r="J56" s="858"/>
      <c r="K56" s="858"/>
      <c r="L56" s="858"/>
      <c r="M56" s="858"/>
      <c r="N56" s="858"/>
      <c r="O56" s="850"/>
      <c r="P56" s="842"/>
      <c r="Q56" s="850"/>
      <c r="R56" s="842"/>
      <c r="S56" s="842"/>
      <c r="T56" s="842"/>
      <c r="U56" s="842"/>
      <c r="V56" s="842"/>
      <c r="W56" s="842"/>
      <c r="X56" s="850"/>
      <c r="Y56" s="842"/>
      <c r="Z56" s="850"/>
      <c r="AA56" s="842"/>
      <c r="AB56" s="842"/>
      <c r="AC56" s="842"/>
      <c r="AD56" s="842"/>
      <c r="AE56" s="842"/>
      <c r="AF56" s="842"/>
    </row>
    <row r="57" spans="1:32">
      <c r="A57" s="976" t="s">
        <v>1025</v>
      </c>
      <c r="B57" s="858" t="s">
        <v>1026</v>
      </c>
      <c r="C57" s="858"/>
      <c r="D57" s="858"/>
      <c r="E57" s="858"/>
      <c r="F57" s="858"/>
      <c r="G57" s="858"/>
      <c r="H57" s="858"/>
      <c r="I57" s="858"/>
      <c r="J57" s="858"/>
      <c r="K57" s="858"/>
      <c r="L57" s="858"/>
      <c r="M57" s="858"/>
      <c r="N57" s="858"/>
      <c r="O57" s="850"/>
      <c r="P57" s="842"/>
      <c r="Q57" s="850"/>
      <c r="R57" s="842"/>
      <c r="S57" s="842"/>
      <c r="T57" s="842"/>
      <c r="U57" s="842"/>
      <c r="V57" s="842"/>
      <c r="W57" s="842"/>
      <c r="X57" s="850"/>
      <c r="Y57" s="842"/>
      <c r="Z57" s="850"/>
      <c r="AA57" s="842"/>
      <c r="AB57" s="842"/>
      <c r="AC57" s="842"/>
      <c r="AD57" s="842"/>
      <c r="AE57" s="842"/>
      <c r="AF57" s="842"/>
    </row>
    <row r="58" spans="1:32">
      <c r="A58" s="976" t="s">
        <v>1027</v>
      </c>
      <c r="B58" s="858" t="s">
        <v>1028</v>
      </c>
      <c r="C58" s="858"/>
      <c r="D58" s="860"/>
      <c r="E58" s="860"/>
      <c r="F58" s="860"/>
      <c r="G58" s="860"/>
      <c r="H58" s="860"/>
      <c r="I58" s="860"/>
      <c r="J58" s="860"/>
      <c r="K58" s="860"/>
      <c r="L58" s="860"/>
      <c r="M58" s="860"/>
      <c r="N58" s="860"/>
      <c r="O58" s="850"/>
      <c r="P58" s="842"/>
      <c r="Q58" s="850"/>
      <c r="R58" s="842"/>
      <c r="S58" s="842"/>
      <c r="T58" s="842"/>
      <c r="U58" s="842"/>
      <c r="V58" s="842"/>
      <c r="W58" s="842"/>
      <c r="X58" s="850"/>
      <c r="Y58" s="842"/>
      <c r="Z58" s="850"/>
      <c r="AA58" s="842"/>
      <c r="AB58" s="842"/>
      <c r="AC58" s="842"/>
      <c r="AD58" s="842"/>
      <c r="AE58" s="842"/>
      <c r="AF58" s="842"/>
    </row>
    <row r="59" spans="1:32">
      <c r="A59" s="977" t="s">
        <v>75</v>
      </c>
      <c r="B59" s="858" t="s">
        <v>1029</v>
      </c>
      <c r="C59" s="858"/>
      <c r="D59" s="860"/>
      <c r="E59" s="860"/>
      <c r="F59" s="860"/>
      <c r="G59" s="860"/>
      <c r="H59" s="860"/>
      <c r="I59" s="860"/>
      <c r="J59" s="860"/>
      <c r="K59" s="860"/>
      <c r="L59" s="860"/>
      <c r="M59" s="860"/>
      <c r="N59" s="860"/>
      <c r="O59" s="850"/>
      <c r="P59" s="842"/>
      <c r="Q59" s="850"/>
      <c r="R59" s="842"/>
      <c r="S59" s="842"/>
      <c r="T59" s="842"/>
      <c r="U59" s="842"/>
      <c r="V59" s="842"/>
      <c r="W59" s="842"/>
      <c r="X59" s="850"/>
      <c r="Y59" s="842"/>
      <c r="Z59" s="850"/>
      <c r="AA59" s="842"/>
      <c r="AB59" s="842"/>
      <c r="AC59" s="842"/>
      <c r="AD59" s="842"/>
      <c r="AE59" s="842"/>
      <c r="AF59" s="842"/>
    </row>
    <row r="60" spans="1:32">
      <c r="A60" s="977" t="s">
        <v>76</v>
      </c>
      <c r="B60" s="858" t="s">
        <v>1030</v>
      </c>
      <c r="C60" s="858"/>
      <c r="D60" s="860"/>
      <c r="E60" s="860"/>
      <c r="F60" s="860"/>
      <c r="G60" s="860"/>
      <c r="H60" s="860"/>
      <c r="I60" s="860"/>
      <c r="J60" s="860"/>
      <c r="K60" s="860"/>
      <c r="L60" s="860"/>
      <c r="M60" s="860"/>
      <c r="N60" s="860"/>
      <c r="O60" s="850"/>
      <c r="P60" s="842"/>
      <c r="Q60" s="850"/>
      <c r="R60" s="842"/>
      <c r="S60" s="842"/>
      <c r="T60" s="842"/>
      <c r="U60" s="842"/>
      <c r="V60" s="842"/>
      <c r="W60" s="842"/>
      <c r="X60" s="850"/>
      <c r="Y60" s="842"/>
      <c r="Z60" s="850"/>
      <c r="AA60" s="842"/>
      <c r="AB60" s="842"/>
      <c r="AC60" s="842"/>
      <c r="AD60" s="842"/>
      <c r="AE60" s="842"/>
      <c r="AF60" s="842"/>
    </row>
    <row r="61" spans="1:32">
      <c r="A61" s="977" t="s">
        <v>77</v>
      </c>
      <c r="B61" s="862" t="s">
        <v>1031</v>
      </c>
      <c r="C61" s="858"/>
      <c r="D61" s="956"/>
      <c r="E61" s="956"/>
      <c r="F61" s="858"/>
      <c r="G61" s="858"/>
      <c r="H61" s="858"/>
      <c r="I61" s="858"/>
      <c r="J61" s="858"/>
      <c r="K61" s="858"/>
      <c r="L61" s="858"/>
      <c r="M61" s="858"/>
      <c r="N61" s="858"/>
      <c r="O61" s="850"/>
      <c r="P61" s="842"/>
      <c r="Q61" s="850"/>
      <c r="R61" s="842"/>
      <c r="S61" s="842"/>
      <c r="T61" s="842"/>
      <c r="U61" s="842"/>
      <c r="V61" s="842"/>
      <c r="W61" s="842"/>
      <c r="X61" s="850"/>
      <c r="Y61" s="842"/>
      <c r="Z61" s="850"/>
      <c r="AA61" s="842"/>
      <c r="AB61" s="842"/>
      <c r="AC61" s="842"/>
      <c r="AD61" s="842"/>
      <c r="AE61" s="842"/>
      <c r="AF61" s="842"/>
    </row>
    <row r="62" spans="1:32">
      <c r="B62" s="862"/>
      <c r="C62" s="858"/>
      <c r="D62" s="543"/>
      <c r="E62" s="543"/>
      <c r="F62" s="858"/>
      <c r="G62" s="858"/>
      <c r="H62" s="858"/>
      <c r="I62" s="858"/>
      <c r="J62" s="858"/>
      <c r="K62" s="858"/>
      <c r="L62" s="858"/>
      <c r="M62" s="858"/>
      <c r="N62" s="858"/>
    </row>
    <row r="63" spans="1:32">
      <c r="B63" s="862"/>
      <c r="C63" s="858"/>
      <c r="D63" s="543"/>
      <c r="E63" s="543"/>
      <c r="F63" s="858"/>
      <c r="G63" s="858"/>
      <c r="H63" s="858"/>
      <c r="I63" s="858"/>
      <c r="J63" s="858"/>
      <c r="K63" s="858"/>
      <c r="L63" s="858"/>
      <c r="M63" s="858"/>
      <c r="N63" s="858"/>
    </row>
    <row r="64" spans="1:32">
      <c r="B64" s="862"/>
      <c r="C64" s="858"/>
      <c r="D64" s="543"/>
      <c r="E64" s="543"/>
      <c r="F64" s="858"/>
      <c r="G64" s="858"/>
      <c r="H64" s="858"/>
      <c r="I64" s="858"/>
      <c r="J64" s="858"/>
      <c r="K64" s="858"/>
      <c r="L64" s="858"/>
      <c r="M64" s="858"/>
      <c r="N64" s="858"/>
    </row>
    <row r="65" spans="2:24">
      <c r="B65" s="862"/>
      <c r="C65" s="858"/>
      <c r="D65" s="543"/>
      <c r="E65" s="543"/>
      <c r="F65" s="858"/>
      <c r="G65" s="858"/>
      <c r="H65" s="858"/>
      <c r="I65" s="858"/>
      <c r="J65" s="858"/>
      <c r="K65" s="858"/>
      <c r="L65" s="858"/>
      <c r="M65" s="858"/>
      <c r="N65" s="858"/>
    </row>
    <row r="66" spans="2:24">
      <c r="B66" s="862"/>
      <c r="C66" s="858"/>
      <c r="D66" s="543"/>
      <c r="E66" s="543"/>
      <c r="F66" s="858"/>
      <c r="G66" s="858"/>
      <c r="H66" s="858"/>
      <c r="I66" s="858"/>
      <c r="J66" s="858"/>
      <c r="K66" s="858"/>
      <c r="L66" s="858"/>
      <c r="M66" s="858"/>
      <c r="N66" s="858"/>
      <c r="O66" s="1009"/>
      <c r="P66" s="1009"/>
      <c r="Q66" s="1009"/>
      <c r="R66" s="1009"/>
      <c r="S66" s="1009"/>
      <c r="T66" s="1009"/>
      <c r="U66" s="1009"/>
      <c r="V66" s="1009"/>
      <c r="W66" s="1009"/>
      <c r="X66" s="1009"/>
    </row>
    <row r="67" spans="2:24">
      <c r="B67" s="862"/>
      <c r="C67" s="858"/>
      <c r="D67" s="543"/>
      <c r="E67" s="543"/>
      <c r="F67" s="858"/>
      <c r="G67" s="858"/>
      <c r="H67" s="858"/>
      <c r="I67" s="858"/>
      <c r="J67" s="858"/>
      <c r="K67" s="858"/>
      <c r="L67" s="858"/>
      <c r="M67" s="858"/>
      <c r="N67" s="858"/>
    </row>
    <row r="68" spans="2:24">
      <c r="B68" s="862"/>
      <c r="C68" s="858"/>
      <c r="D68" s="543"/>
      <c r="E68" s="543"/>
      <c r="F68" s="858"/>
      <c r="G68" s="858"/>
      <c r="H68" s="858"/>
      <c r="I68" s="858"/>
      <c r="J68" s="858"/>
      <c r="K68" s="858"/>
      <c r="L68" s="858"/>
      <c r="M68" s="858"/>
      <c r="N68" s="858"/>
    </row>
    <row r="69" spans="2:24">
      <c r="B69" s="862"/>
      <c r="C69" s="858"/>
      <c r="D69" s="543"/>
      <c r="E69" s="543"/>
      <c r="F69" s="858"/>
      <c r="G69" s="858"/>
      <c r="H69" s="858"/>
      <c r="I69" s="858"/>
      <c r="J69" s="858"/>
      <c r="K69" s="858"/>
      <c r="L69" s="858"/>
      <c r="M69" s="858"/>
      <c r="N69" s="858"/>
    </row>
    <row r="70" spans="2:24">
      <c r="B70" s="862"/>
      <c r="C70" s="858"/>
      <c r="D70" s="543"/>
      <c r="E70" s="543"/>
      <c r="F70" s="858"/>
      <c r="G70" s="858"/>
      <c r="H70" s="858"/>
      <c r="I70" s="858"/>
      <c r="J70" s="858"/>
      <c r="K70" s="858"/>
      <c r="L70" s="858"/>
      <c r="M70" s="858"/>
      <c r="N70" s="858"/>
    </row>
    <row r="71" spans="2:24">
      <c r="B71" s="862"/>
      <c r="C71" s="858"/>
      <c r="D71" s="543"/>
      <c r="E71" s="543"/>
      <c r="F71" s="858"/>
      <c r="G71" s="858"/>
      <c r="H71" s="858"/>
      <c r="I71" s="858"/>
      <c r="J71" s="858"/>
      <c r="K71" s="858"/>
      <c r="L71" s="858"/>
      <c r="M71" s="858"/>
      <c r="N71" s="858"/>
    </row>
    <row r="72" spans="2:24">
      <c r="B72" s="858"/>
      <c r="C72" s="858"/>
      <c r="D72" s="543"/>
      <c r="E72" s="543"/>
      <c r="F72" s="858"/>
      <c r="G72" s="858"/>
      <c r="H72" s="858"/>
      <c r="I72" s="858"/>
      <c r="J72" s="858"/>
      <c r="K72" s="858"/>
      <c r="L72" s="858"/>
      <c r="M72" s="858"/>
      <c r="N72" s="858"/>
    </row>
    <row r="73" spans="2:24">
      <c r="B73" s="862"/>
      <c r="C73" s="858"/>
      <c r="D73" s="543"/>
      <c r="E73" s="543"/>
      <c r="F73" s="858"/>
      <c r="G73" s="858"/>
      <c r="H73" s="858"/>
      <c r="I73" s="858"/>
      <c r="J73" s="858"/>
      <c r="K73" s="858"/>
      <c r="L73" s="858"/>
      <c r="M73" s="858"/>
      <c r="N73" s="858"/>
    </row>
    <row r="74" spans="2:24">
      <c r="B74" s="858"/>
      <c r="C74" s="858"/>
      <c r="D74" s="543"/>
      <c r="E74" s="543"/>
      <c r="F74" s="858"/>
      <c r="G74" s="858"/>
      <c r="H74" s="858"/>
      <c r="I74" s="858"/>
      <c r="J74" s="858"/>
      <c r="K74" s="858"/>
      <c r="L74" s="858"/>
      <c r="M74" s="858"/>
      <c r="N74" s="858"/>
    </row>
    <row r="75" spans="2:24">
      <c r="B75" s="862"/>
      <c r="C75" s="858"/>
      <c r="D75" s="858"/>
      <c r="E75" s="858"/>
      <c r="F75" s="858"/>
      <c r="G75" s="858"/>
      <c r="H75" s="858"/>
      <c r="I75" s="858"/>
      <c r="J75" s="858"/>
      <c r="K75" s="858"/>
      <c r="L75" s="858"/>
      <c r="M75" s="858"/>
      <c r="N75" s="858"/>
    </row>
    <row r="76" spans="2:24">
      <c r="B76" s="862"/>
      <c r="C76" s="858"/>
      <c r="D76" s="858"/>
      <c r="E76" s="858"/>
      <c r="F76" s="858"/>
      <c r="G76" s="858"/>
      <c r="H76" s="858"/>
      <c r="I76" s="858"/>
      <c r="J76" s="858"/>
      <c r="K76" s="858"/>
      <c r="L76" s="858"/>
      <c r="M76" s="858"/>
      <c r="N76" s="858"/>
    </row>
    <row r="77" spans="2:24">
      <c r="B77" s="862"/>
      <c r="C77" s="858"/>
      <c r="D77" s="858"/>
      <c r="E77" s="858"/>
      <c r="F77" s="858"/>
      <c r="G77" s="858"/>
      <c r="H77" s="858"/>
      <c r="I77" s="858"/>
      <c r="J77" s="858"/>
      <c r="K77" s="858"/>
      <c r="L77" s="858"/>
      <c r="M77" s="858"/>
      <c r="N77" s="858"/>
    </row>
    <row r="78" spans="2:24">
      <c r="B78" s="862"/>
      <c r="C78" s="858"/>
      <c r="D78" s="858"/>
      <c r="E78" s="858"/>
      <c r="F78" s="858"/>
      <c r="G78" s="858"/>
      <c r="H78" s="858"/>
      <c r="I78" s="858"/>
      <c r="J78" s="858"/>
      <c r="K78" s="858"/>
      <c r="L78" s="858"/>
      <c r="M78" s="858"/>
      <c r="N78" s="858"/>
    </row>
    <row r="79" spans="2:24">
      <c r="B79" s="862"/>
      <c r="C79" s="858"/>
      <c r="D79" s="858"/>
      <c r="E79" s="858"/>
      <c r="F79" s="858"/>
      <c r="G79" s="858"/>
      <c r="H79" s="858"/>
      <c r="I79" s="858"/>
      <c r="J79" s="858"/>
      <c r="K79" s="858"/>
      <c r="L79" s="858"/>
      <c r="M79" s="858"/>
      <c r="N79" s="858"/>
    </row>
    <row r="80" spans="2:24">
      <c r="B80" s="862"/>
      <c r="C80" s="858"/>
      <c r="D80" s="858"/>
      <c r="E80" s="858"/>
      <c r="F80" s="858"/>
      <c r="G80" s="858"/>
      <c r="H80" s="858"/>
      <c r="I80" s="858"/>
      <c r="J80" s="858"/>
      <c r="K80" s="858"/>
      <c r="L80" s="858"/>
      <c r="M80" s="858"/>
      <c r="N80" s="858"/>
    </row>
    <row r="81" spans="2:14">
      <c r="B81" s="862"/>
      <c r="C81" s="858"/>
      <c r="D81" s="858"/>
      <c r="E81" s="858"/>
      <c r="F81" s="858"/>
      <c r="G81" s="858"/>
      <c r="H81" s="858"/>
      <c r="I81" s="858"/>
      <c r="J81" s="858"/>
      <c r="K81" s="858"/>
      <c r="L81" s="858"/>
      <c r="M81" s="858"/>
      <c r="N81" s="858"/>
    </row>
    <row r="82" spans="2:14">
      <c r="B82" s="862"/>
      <c r="C82" s="858"/>
      <c r="D82" s="858"/>
      <c r="E82" s="858"/>
      <c r="F82" s="858"/>
      <c r="G82" s="858"/>
      <c r="H82" s="858"/>
      <c r="I82" s="858"/>
      <c r="J82" s="858"/>
      <c r="K82" s="858"/>
      <c r="L82" s="858"/>
      <c r="M82" s="858"/>
      <c r="N82" s="858"/>
    </row>
    <row r="83" spans="2:14">
      <c r="B83" s="862"/>
      <c r="C83" s="858"/>
      <c r="D83" s="858"/>
      <c r="E83" s="858"/>
      <c r="F83" s="858"/>
      <c r="G83" s="858"/>
      <c r="H83" s="858"/>
      <c r="I83" s="858"/>
      <c r="J83" s="858"/>
      <c r="K83" s="858"/>
      <c r="L83" s="858"/>
      <c r="M83" s="858"/>
      <c r="N83" s="858"/>
    </row>
    <row r="84" spans="2:14">
      <c r="B84" s="862"/>
      <c r="C84" s="858"/>
      <c r="D84" s="858"/>
      <c r="E84" s="858"/>
      <c r="F84" s="858"/>
      <c r="G84" s="858"/>
      <c r="H84" s="858"/>
      <c r="I84" s="858"/>
      <c r="J84" s="858"/>
      <c r="K84" s="858"/>
      <c r="L84" s="858"/>
      <c r="M84" s="858"/>
      <c r="N84" s="858"/>
    </row>
    <row r="85" spans="2:14">
      <c r="B85" s="862"/>
      <c r="C85" s="858"/>
      <c r="D85" s="858"/>
      <c r="E85" s="858"/>
      <c r="F85" s="858"/>
      <c r="G85" s="858"/>
      <c r="H85" s="858"/>
      <c r="I85" s="858"/>
      <c r="J85" s="858"/>
      <c r="K85" s="858"/>
      <c r="L85" s="858"/>
      <c r="M85" s="858"/>
      <c r="N85" s="858"/>
    </row>
    <row r="86" spans="2:14">
      <c r="B86" s="862"/>
      <c r="C86" s="858"/>
      <c r="D86" s="858"/>
      <c r="E86" s="858"/>
      <c r="F86" s="858"/>
      <c r="G86" s="858"/>
      <c r="H86" s="858"/>
      <c r="I86" s="858"/>
      <c r="J86" s="858"/>
      <c r="K86" s="858"/>
      <c r="L86" s="858"/>
      <c r="M86" s="858"/>
      <c r="N86" s="858"/>
    </row>
    <row r="87" spans="2:14">
      <c r="B87" s="862"/>
      <c r="C87" s="858"/>
      <c r="D87" s="858"/>
      <c r="E87" s="858"/>
      <c r="F87" s="858"/>
      <c r="G87" s="858"/>
      <c r="H87" s="858"/>
      <c r="I87" s="858"/>
      <c r="J87" s="858"/>
      <c r="K87" s="858"/>
      <c r="L87" s="858"/>
      <c r="M87" s="858"/>
      <c r="N87" s="858"/>
    </row>
    <row r="88" spans="2:14">
      <c r="B88" s="862"/>
      <c r="C88" s="858"/>
      <c r="D88" s="858"/>
      <c r="E88" s="858"/>
      <c r="F88" s="858"/>
      <c r="G88" s="858"/>
      <c r="H88" s="858"/>
      <c r="I88" s="858"/>
      <c r="J88" s="858"/>
      <c r="K88" s="858"/>
      <c r="L88" s="858"/>
      <c r="M88" s="858"/>
      <c r="N88" s="858"/>
    </row>
    <row r="89" spans="2:14">
      <c r="B89" s="862"/>
      <c r="C89" s="858"/>
      <c r="D89" s="858"/>
      <c r="E89" s="858"/>
      <c r="F89" s="858"/>
      <c r="G89" s="858"/>
      <c r="H89" s="858"/>
      <c r="I89" s="858"/>
      <c r="J89" s="858"/>
      <c r="K89" s="858"/>
      <c r="L89" s="858"/>
      <c r="M89" s="858"/>
      <c r="N89" s="858"/>
    </row>
    <row r="90" spans="2:14">
      <c r="B90" s="862"/>
      <c r="C90" s="858"/>
      <c r="D90" s="858"/>
      <c r="E90" s="858"/>
      <c r="F90" s="858"/>
      <c r="G90" s="858"/>
      <c r="H90" s="858"/>
      <c r="I90" s="858"/>
      <c r="J90" s="858"/>
      <c r="K90" s="858"/>
      <c r="L90" s="858"/>
      <c r="M90" s="858"/>
      <c r="N90" s="858"/>
    </row>
    <row r="91" spans="2:14">
      <c r="B91" s="862"/>
      <c r="C91" s="858"/>
      <c r="D91" s="858"/>
      <c r="E91" s="858"/>
      <c r="F91" s="858"/>
      <c r="G91" s="858"/>
      <c r="H91" s="858"/>
      <c r="I91" s="858"/>
      <c r="J91" s="858"/>
      <c r="K91" s="858"/>
      <c r="L91" s="858"/>
      <c r="M91" s="858"/>
      <c r="N91" s="858"/>
    </row>
    <row r="92" spans="2:14">
      <c r="B92" s="862"/>
      <c r="C92" s="858"/>
      <c r="D92" s="858"/>
      <c r="E92" s="858"/>
      <c r="F92" s="858"/>
      <c r="G92" s="858"/>
      <c r="H92" s="858"/>
      <c r="I92" s="858"/>
      <c r="J92" s="858"/>
      <c r="K92" s="858"/>
      <c r="L92" s="858"/>
      <c r="M92" s="858"/>
      <c r="N92" s="858"/>
    </row>
    <row r="93" spans="2:14">
      <c r="B93" s="862"/>
      <c r="C93" s="858"/>
      <c r="D93" s="858"/>
      <c r="E93" s="858"/>
      <c r="F93" s="858"/>
      <c r="G93" s="858"/>
      <c r="H93" s="858"/>
      <c r="I93" s="858"/>
      <c r="J93" s="858"/>
      <c r="K93" s="858"/>
      <c r="L93" s="858"/>
      <c r="M93" s="858"/>
      <c r="N93" s="858"/>
    </row>
    <row r="94" spans="2:14">
      <c r="B94" s="862"/>
      <c r="C94" s="858"/>
      <c r="D94" s="858"/>
      <c r="E94" s="858"/>
      <c r="F94" s="858"/>
      <c r="G94" s="858"/>
      <c r="H94" s="858"/>
      <c r="I94" s="858"/>
      <c r="J94" s="858"/>
      <c r="K94" s="858"/>
      <c r="L94" s="858"/>
      <c r="M94" s="858"/>
      <c r="N94" s="858"/>
    </row>
    <row r="95" spans="2:14">
      <c r="B95" s="862"/>
      <c r="C95" s="858"/>
      <c r="D95" s="858"/>
      <c r="E95" s="858"/>
      <c r="F95" s="858"/>
      <c r="G95" s="858"/>
      <c r="H95" s="858"/>
      <c r="I95" s="858"/>
      <c r="J95" s="858"/>
      <c r="K95" s="858"/>
      <c r="L95" s="858"/>
      <c r="M95" s="858"/>
      <c r="N95" s="858"/>
    </row>
    <row r="96" spans="2:14">
      <c r="B96" s="862"/>
      <c r="C96" s="858"/>
      <c r="D96" s="858"/>
      <c r="E96" s="858"/>
      <c r="F96" s="858"/>
      <c r="G96" s="858"/>
      <c r="H96" s="858"/>
      <c r="I96" s="858"/>
      <c r="J96" s="858"/>
      <c r="K96" s="858"/>
      <c r="L96" s="858"/>
      <c r="M96" s="858"/>
      <c r="N96" s="858"/>
    </row>
    <row r="97" spans="2:14">
      <c r="B97" s="862"/>
      <c r="C97" s="858"/>
      <c r="D97" s="858"/>
      <c r="E97" s="858"/>
      <c r="F97" s="858"/>
      <c r="G97" s="858"/>
      <c r="H97" s="858"/>
      <c r="I97" s="858"/>
      <c r="J97" s="858"/>
      <c r="K97" s="858"/>
      <c r="L97" s="858"/>
      <c r="M97" s="858"/>
      <c r="N97" s="858"/>
    </row>
    <row r="98" spans="2:14">
      <c r="B98" s="862"/>
      <c r="C98" s="858"/>
      <c r="D98" s="858"/>
      <c r="E98" s="858"/>
      <c r="F98" s="858"/>
      <c r="G98" s="858"/>
      <c r="H98" s="858"/>
      <c r="I98" s="858"/>
      <c r="J98" s="858"/>
      <c r="K98" s="858"/>
      <c r="L98" s="858"/>
      <c r="M98" s="858"/>
      <c r="N98" s="858"/>
    </row>
    <row r="99" spans="2:14">
      <c r="B99" s="862"/>
      <c r="C99" s="858"/>
      <c r="D99" s="858"/>
      <c r="E99" s="858"/>
      <c r="F99" s="858"/>
      <c r="G99" s="858"/>
      <c r="H99" s="858"/>
      <c r="I99" s="858"/>
      <c r="J99" s="858"/>
      <c r="K99" s="858"/>
      <c r="L99" s="858"/>
      <c r="M99" s="858"/>
      <c r="N99" s="858"/>
    </row>
    <row r="100" spans="2:14">
      <c r="B100" s="862"/>
      <c r="C100" s="858"/>
      <c r="D100" s="858"/>
      <c r="E100" s="858"/>
      <c r="F100" s="858"/>
      <c r="G100" s="858"/>
      <c r="H100" s="858"/>
      <c r="I100" s="858"/>
      <c r="J100" s="858"/>
      <c r="K100" s="858"/>
      <c r="L100" s="858"/>
      <c r="M100" s="858"/>
      <c r="N100" s="858"/>
    </row>
    <row r="101" spans="2:14">
      <c r="B101" s="862"/>
      <c r="C101" s="858"/>
      <c r="D101" s="858"/>
      <c r="E101" s="858"/>
      <c r="F101" s="858"/>
      <c r="G101" s="858"/>
      <c r="H101" s="858"/>
      <c r="I101" s="858"/>
      <c r="J101" s="858"/>
      <c r="K101" s="858"/>
      <c r="L101" s="858"/>
      <c r="M101" s="858"/>
      <c r="N101" s="858"/>
    </row>
    <row r="102" spans="2:14">
      <c r="B102" s="862"/>
      <c r="C102" s="858"/>
      <c r="D102" s="858"/>
      <c r="E102" s="858"/>
      <c r="F102" s="858"/>
      <c r="G102" s="858"/>
      <c r="H102" s="858"/>
      <c r="I102" s="858"/>
      <c r="J102" s="858"/>
      <c r="K102" s="858"/>
      <c r="L102" s="858"/>
      <c r="M102" s="858"/>
      <c r="N102" s="858"/>
    </row>
    <row r="103" spans="2:14">
      <c r="B103" s="862"/>
      <c r="C103" s="858"/>
      <c r="D103" s="858"/>
      <c r="E103" s="858"/>
      <c r="F103" s="858"/>
      <c r="G103" s="858"/>
      <c r="H103" s="858"/>
      <c r="I103" s="858"/>
      <c r="J103" s="858"/>
      <c r="K103" s="858"/>
      <c r="L103" s="858"/>
      <c r="M103" s="858"/>
      <c r="N103" s="858"/>
    </row>
    <row r="104" spans="2:14">
      <c r="B104" s="862"/>
      <c r="C104" s="858"/>
      <c r="D104" s="858"/>
      <c r="E104" s="858"/>
      <c r="F104" s="858"/>
      <c r="G104" s="858"/>
      <c r="H104" s="858"/>
      <c r="I104" s="858"/>
      <c r="J104" s="858"/>
      <c r="K104" s="858"/>
      <c r="L104" s="858"/>
      <c r="M104" s="858"/>
      <c r="N104" s="858"/>
    </row>
    <row r="105" spans="2:14">
      <c r="B105" s="862"/>
      <c r="C105" s="858"/>
      <c r="D105" s="858"/>
      <c r="E105" s="858"/>
      <c r="F105" s="858"/>
      <c r="G105" s="858"/>
      <c r="H105" s="858"/>
      <c r="I105" s="858"/>
      <c r="J105" s="858"/>
      <c r="K105" s="858"/>
      <c r="L105" s="858"/>
      <c r="M105" s="858"/>
      <c r="N105" s="858"/>
    </row>
    <row r="106" spans="2:14">
      <c r="B106" s="862"/>
      <c r="C106" s="858"/>
      <c r="D106" s="858"/>
      <c r="E106" s="858"/>
      <c r="F106" s="858"/>
      <c r="G106" s="858"/>
      <c r="H106" s="858"/>
      <c r="I106" s="858"/>
      <c r="J106" s="858"/>
      <c r="K106" s="858"/>
      <c r="L106" s="858"/>
      <c r="M106" s="858"/>
      <c r="N106" s="858"/>
    </row>
    <row r="107" spans="2:14">
      <c r="B107" s="862"/>
      <c r="C107" s="858"/>
      <c r="D107" s="858"/>
      <c r="E107" s="858"/>
      <c r="F107" s="858"/>
      <c r="G107" s="858"/>
      <c r="H107" s="858"/>
      <c r="I107" s="858"/>
      <c r="J107" s="858"/>
      <c r="K107" s="858"/>
      <c r="L107" s="858"/>
      <c r="M107" s="858"/>
      <c r="N107" s="858"/>
    </row>
    <row r="108" spans="2:14">
      <c r="B108" s="862"/>
      <c r="C108" s="858"/>
      <c r="D108" s="858"/>
      <c r="E108" s="858"/>
      <c r="F108" s="858"/>
      <c r="G108" s="858"/>
      <c r="H108" s="858"/>
      <c r="I108" s="858"/>
      <c r="J108" s="858"/>
      <c r="K108" s="858"/>
      <c r="L108" s="858"/>
      <c r="M108" s="858"/>
      <c r="N108" s="858"/>
    </row>
    <row r="109" spans="2:14">
      <c r="B109" s="862"/>
      <c r="C109" s="858"/>
      <c r="D109" s="858"/>
      <c r="E109" s="858"/>
      <c r="F109" s="858"/>
      <c r="G109" s="858"/>
      <c r="H109" s="858"/>
      <c r="I109" s="858"/>
      <c r="J109" s="858"/>
      <c r="K109" s="858"/>
      <c r="L109" s="858"/>
      <c r="M109" s="858"/>
      <c r="N109" s="858"/>
    </row>
    <row r="110" spans="2:14">
      <c r="B110" s="862"/>
      <c r="C110" s="858"/>
      <c r="D110" s="858"/>
      <c r="E110" s="858"/>
      <c r="F110" s="858"/>
      <c r="G110" s="858"/>
      <c r="H110" s="858"/>
      <c r="I110" s="858"/>
      <c r="J110" s="858"/>
      <c r="K110" s="858"/>
      <c r="L110" s="858"/>
      <c r="M110" s="858"/>
      <c r="N110" s="858"/>
    </row>
    <row r="111" spans="2:14">
      <c r="B111" s="862"/>
      <c r="C111" s="858"/>
      <c r="D111" s="858"/>
      <c r="E111" s="858"/>
      <c r="F111" s="858"/>
      <c r="G111" s="858"/>
      <c r="H111" s="858"/>
      <c r="I111" s="858"/>
      <c r="J111" s="858"/>
      <c r="K111" s="858"/>
      <c r="L111" s="858"/>
      <c r="M111" s="858"/>
      <c r="N111" s="858"/>
    </row>
    <row r="112" spans="2:14">
      <c r="B112" s="862"/>
      <c r="C112" s="858"/>
      <c r="D112" s="858"/>
      <c r="E112" s="858"/>
      <c r="F112" s="858"/>
      <c r="G112" s="858"/>
      <c r="H112" s="858"/>
      <c r="I112" s="858"/>
      <c r="J112" s="858"/>
      <c r="K112" s="858"/>
      <c r="L112" s="858"/>
      <c r="M112" s="858"/>
      <c r="N112" s="858"/>
    </row>
    <row r="113" spans="2:14">
      <c r="B113" s="862"/>
      <c r="C113" s="858"/>
      <c r="D113" s="858"/>
      <c r="E113" s="858"/>
      <c r="F113" s="858"/>
      <c r="G113" s="858"/>
      <c r="H113" s="858"/>
      <c r="I113" s="858"/>
      <c r="J113" s="858"/>
      <c r="K113" s="858"/>
      <c r="L113" s="858"/>
      <c r="M113" s="858"/>
      <c r="N113" s="858"/>
    </row>
    <row r="114" spans="2:14">
      <c r="B114" s="862"/>
      <c r="C114" s="858"/>
      <c r="D114" s="858"/>
      <c r="E114" s="858"/>
      <c r="F114" s="858"/>
      <c r="G114" s="858"/>
      <c r="H114" s="858"/>
      <c r="I114" s="858"/>
      <c r="J114" s="858"/>
      <c r="K114" s="858"/>
      <c r="L114" s="858"/>
      <c r="M114" s="858"/>
      <c r="N114" s="858"/>
    </row>
    <row r="115" spans="2:14">
      <c r="B115" s="862"/>
      <c r="C115" s="858"/>
      <c r="D115" s="858"/>
      <c r="E115" s="858"/>
      <c r="F115" s="858"/>
      <c r="G115" s="858"/>
      <c r="H115" s="858"/>
      <c r="I115" s="858"/>
      <c r="J115" s="858"/>
      <c r="K115" s="858"/>
      <c r="L115" s="858"/>
      <c r="M115" s="858"/>
      <c r="N115" s="858"/>
    </row>
    <row r="116" spans="2:14">
      <c r="B116" s="862"/>
      <c r="C116" s="858"/>
      <c r="D116" s="858"/>
      <c r="E116" s="858"/>
      <c r="F116" s="858"/>
      <c r="G116" s="858"/>
      <c r="H116" s="858"/>
      <c r="I116" s="858"/>
      <c r="J116" s="858"/>
      <c r="K116" s="858"/>
      <c r="L116" s="858"/>
      <c r="M116" s="858"/>
      <c r="N116" s="858"/>
    </row>
    <row r="117" spans="2:14">
      <c r="B117" s="862"/>
      <c r="C117" s="858"/>
      <c r="D117" s="858"/>
      <c r="E117" s="858"/>
      <c r="F117" s="858"/>
      <c r="G117" s="858"/>
      <c r="H117" s="858"/>
      <c r="I117" s="858"/>
      <c r="J117" s="858"/>
      <c r="K117" s="858"/>
      <c r="L117" s="858"/>
      <c r="M117" s="858"/>
      <c r="N117" s="858"/>
    </row>
    <row r="118" spans="2:14">
      <c r="B118" s="862"/>
      <c r="C118" s="858"/>
      <c r="D118" s="858"/>
      <c r="E118" s="858"/>
      <c r="F118" s="858"/>
      <c r="G118" s="858"/>
      <c r="H118" s="858"/>
      <c r="I118" s="858"/>
      <c r="J118" s="858"/>
      <c r="K118" s="858"/>
      <c r="L118" s="858"/>
      <c r="M118" s="858"/>
      <c r="N118" s="858"/>
    </row>
    <row r="119" spans="2:14">
      <c r="B119" s="862"/>
      <c r="C119" s="858"/>
      <c r="D119" s="858"/>
      <c r="E119" s="858"/>
      <c r="F119" s="858"/>
      <c r="G119" s="858"/>
      <c r="H119" s="858"/>
      <c r="I119" s="858"/>
      <c r="J119" s="858"/>
      <c r="K119" s="858"/>
      <c r="L119" s="858"/>
      <c r="M119" s="858"/>
      <c r="N119" s="858"/>
    </row>
    <row r="120" spans="2:14">
      <c r="B120" s="862"/>
      <c r="C120" s="858"/>
      <c r="D120" s="858"/>
      <c r="E120" s="858"/>
      <c r="F120" s="858"/>
      <c r="G120" s="858"/>
      <c r="H120" s="858"/>
      <c r="I120" s="858"/>
      <c r="J120" s="858"/>
      <c r="K120" s="858"/>
      <c r="L120" s="858"/>
      <c r="M120" s="858"/>
      <c r="N120" s="858"/>
    </row>
    <row r="121" spans="2:14">
      <c r="B121" s="862"/>
      <c r="C121" s="858"/>
      <c r="D121" s="858"/>
      <c r="E121" s="858"/>
      <c r="F121" s="858"/>
      <c r="G121" s="858"/>
      <c r="H121" s="858"/>
      <c r="I121" s="858"/>
      <c r="J121" s="858"/>
      <c r="K121" s="858"/>
      <c r="L121" s="858"/>
      <c r="M121" s="858"/>
      <c r="N121" s="858"/>
    </row>
    <row r="122" spans="2:14">
      <c r="B122" s="862"/>
      <c r="C122" s="858"/>
      <c r="D122" s="858"/>
      <c r="E122" s="858"/>
      <c r="F122" s="858"/>
      <c r="G122" s="858"/>
      <c r="H122" s="858"/>
      <c r="I122" s="858"/>
      <c r="J122" s="858"/>
      <c r="K122" s="858"/>
      <c r="L122" s="858"/>
      <c r="M122" s="858"/>
      <c r="N122" s="858"/>
    </row>
    <row r="123" spans="2:14">
      <c r="B123" s="862"/>
      <c r="C123" s="858"/>
      <c r="D123" s="858"/>
      <c r="E123" s="858"/>
      <c r="F123" s="858"/>
      <c r="G123" s="858"/>
      <c r="H123" s="858"/>
      <c r="I123" s="858"/>
      <c r="J123" s="858"/>
      <c r="K123" s="858"/>
      <c r="L123" s="858"/>
      <c r="M123" s="858"/>
      <c r="N123" s="858"/>
    </row>
    <row r="124" spans="2:14">
      <c r="B124" s="862"/>
      <c r="C124" s="858"/>
      <c r="D124" s="858"/>
      <c r="E124" s="858"/>
      <c r="F124" s="858"/>
      <c r="G124" s="858"/>
      <c r="H124" s="858"/>
      <c r="I124" s="858"/>
      <c r="J124" s="858"/>
      <c r="K124" s="858"/>
      <c r="L124" s="858"/>
      <c r="M124" s="858"/>
      <c r="N124" s="858"/>
    </row>
    <row r="125" spans="2:14">
      <c r="B125" s="862"/>
      <c r="C125" s="858"/>
      <c r="D125" s="858"/>
      <c r="E125" s="858"/>
      <c r="F125" s="858"/>
      <c r="G125" s="858"/>
      <c r="H125" s="858"/>
      <c r="I125" s="858"/>
      <c r="J125" s="858"/>
      <c r="K125" s="858"/>
      <c r="L125" s="858"/>
      <c r="M125" s="858"/>
      <c r="N125" s="858"/>
    </row>
    <row r="126" spans="2:14">
      <c r="B126" s="862"/>
      <c r="C126" s="858"/>
      <c r="D126" s="858"/>
      <c r="E126" s="858"/>
      <c r="F126" s="858"/>
      <c r="G126" s="858"/>
      <c r="H126" s="858"/>
      <c r="I126" s="858"/>
      <c r="J126" s="858"/>
      <c r="K126" s="858"/>
      <c r="L126" s="858"/>
      <c r="M126" s="858"/>
      <c r="N126" s="858"/>
    </row>
    <row r="127" spans="2:14">
      <c r="B127" s="862"/>
      <c r="C127" s="858"/>
      <c r="D127" s="858"/>
      <c r="E127" s="858"/>
      <c r="F127" s="858"/>
      <c r="G127" s="858"/>
      <c r="H127" s="858"/>
      <c r="I127" s="858"/>
      <c r="J127" s="858"/>
      <c r="K127" s="858"/>
      <c r="L127" s="858"/>
      <c r="M127" s="858"/>
      <c r="N127" s="858"/>
    </row>
    <row r="128" spans="2:14">
      <c r="B128" s="862"/>
      <c r="C128" s="858"/>
      <c r="D128" s="858"/>
      <c r="E128" s="858"/>
      <c r="F128" s="858"/>
      <c r="G128" s="858"/>
      <c r="H128" s="858"/>
      <c r="I128" s="858"/>
      <c r="J128" s="858"/>
      <c r="K128" s="858"/>
      <c r="L128" s="858"/>
      <c r="M128" s="858"/>
      <c r="N128" s="858"/>
    </row>
    <row r="129" spans="2:14">
      <c r="B129" s="862"/>
      <c r="C129" s="858"/>
      <c r="D129" s="858"/>
      <c r="E129" s="858"/>
      <c r="F129" s="858"/>
      <c r="G129" s="858"/>
      <c r="H129" s="858"/>
      <c r="I129" s="858"/>
      <c r="J129" s="858"/>
      <c r="K129" s="858"/>
      <c r="L129" s="858"/>
      <c r="M129" s="858"/>
      <c r="N129" s="858"/>
    </row>
    <row r="130" spans="2:14">
      <c r="B130" s="862"/>
      <c r="C130" s="858"/>
      <c r="D130" s="858"/>
      <c r="E130" s="858"/>
      <c r="F130" s="858"/>
      <c r="G130" s="858"/>
      <c r="H130" s="858"/>
      <c r="I130" s="858"/>
      <c r="J130" s="858"/>
      <c r="K130" s="858"/>
      <c r="L130" s="858"/>
      <c r="M130" s="858"/>
      <c r="N130" s="858"/>
    </row>
    <row r="131" spans="2:14">
      <c r="B131" s="862"/>
      <c r="C131" s="858"/>
      <c r="D131" s="858"/>
      <c r="E131" s="858"/>
      <c r="F131" s="858"/>
      <c r="G131" s="858"/>
      <c r="H131" s="858"/>
      <c r="I131" s="858"/>
      <c r="J131" s="858"/>
      <c r="K131" s="858"/>
      <c r="L131" s="858"/>
      <c r="M131" s="858"/>
      <c r="N131" s="858"/>
    </row>
    <row r="132" spans="2:14">
      <c r="B132" s="862"/>
      <c r="C132" s="858"/>
      <c r="D132" s="858"/>
      <c r="E132" s="858"/>
      <c r="F132" s="858"/>
      <c r="G132" s="858"/>
      <c r="H132" s="858"/>
      <c r="I132" s="858"/>
      <c r="J132" s="858"/>
      <c r="K132" s="858"/>
      <c r="L132" s="858"/>
      <c r="M132" s="858"/>
      <c r="N132" s="858"/>
    </row>
    <row r="133" spans="2:14">
      <c r="B133" s="862"/>
      <c r="C133" s="858"/>
      <c r="D133" s="858"/>
      <c r="E133" s="858"/>
      <c r="F133" s="858"/>
      <c r="G133" s="858"/>
      <c r="H133" s="858"/>
      <c r="I133" s="858"/>
      <c r="J133" s="858"/>
      <c r="K133" s="858"/>
      <c r="L133" s="858"/>
      <c r="M133" s="858"/>
      <c r="N133" s="858"/>
    </row>
    <row r="134" spans="2:14">
      <c r="B134" s="862"/>
      <c r="C134" s="858"/>
      <c r="D134" s="858"/>
      <c r="E134" s="858"/>
      <c r="F134" s="858"/>
      <c r="G134" s="858"/>
      <c r="H134" s="858"/>
      <c r="I134" s="858"/>
      <c r="J134" s="858"/>
      <c r="K134" s="858"/>
      <c r="L134" s="858"/>
      <c r="M134" s="858"/>
      <c r="N134" s="858"/>
    </row>
    <row r="135" spans="2:14">
      <c r="B135" s="862"/>
      <c r="C135" s="858"/>
      <c r="D135" s="858"/>
      <c r="E135" s="858"/>
      <c r="F135" s="858"/>
      <c r="G135" s="858"/>
      <c r="H135" s="858"/>
      <c r="I135" s="858"/>
      <c r="J135" s="858"/>
      <c r="K135" s="858"/>
      <c r="L135" s="858"/>
      <c r="M135" s="858"/>
      <c r="N135" s="858"/>
    </row>
    <row r="136" spans="2:14">
      <c r="B136" s="862"/>
      <c r="C136" s="858"/>
      <c r="D136" s="858"/>
      <c r="E136" s="858"/>
      <c r="F136" s="858"/>
      <c r="G136" s="858"/>
      <c r="H136" s="858"/>
      <c r="I136" s="858"/>
      <c r="J136" s="858"/>
      <c r="K136" s="858"/>
      <c r="L136" s="858"/>
      <c r="M136" s="858"/>
      <c r="N136" s="858"/>
    </row>
    <row r="137" spans="2:14">
      <c r="B137" s="862"/>
      <c r="C137" s="858"/>
      <c r="D137" s="858"/>
      <c r="E137" s="858"/>
      <c r="F137" s="858"/>
      <c r="G137" s="858"/>
      <c r="H137" s="858"/>
      <c r="I137" s="858"/>
      <c r="J137" s="858"/>
      <c r="K137" s="858"/>
      <c r="L137" s="858"/>
      <c r="M137" s="858"/>
      <c r="N137" s="858"/>
    </row>
    <row r="138" spans="2:14">
      <c r="B138" s="862"/>
      <c r="C138" s="858"/>
      <c r="D138" s="858"/>
      <c r="E138" s="858"/>
      <c r="F138" s="858"/>
      <c r="G138" s="858"/>
      <c r="H138" s="858"/>
      <c r="I138" s="858"/>
      <c r="J138" s="858"/>
      <c r="K138" s="858"/>
      <c r="L138" s="858"/>
      <c r="M138" s="858"/>
      <c r="N138" s="858"/>
    </row>
    <row r="139" spans="2:14">
      <c r="B139" s="862"/>
      <c r="C139" s="858"/>
      <c r="D139" s="858"/>
      <c r="E139" s="858"/>
      <c r="F139" s="858"/>
      <c r="G139" s="858"/>
      <c r="H139" s="858"/>
      <c r="I139" s="858"/>
      <c r="J139" s="858"/>
      <c r="K139" s="858"/>
      <c r="L139" s="858"/>
      <c r="M139" s="858"/>
      <c r="N139" s="858"/>
    </row>
    <row r="140" spans="2:14">
      <c r="B140" s="862"/>
      <c r="C140" s="858"/>
      <c r="D140" s="858"/>
      <c r="E140" s="858"/>
      <c r="F140" s="858"/>
      <c r="G140" s="858"/>
      <c r="H140" s="858"/>
      <c r="I140" s="858"/>
      <c r="J140" s="858"/>
      <c r="K140" s="858"/>
      <c r="L140" s="858"/>
      <c r="M140" s="858"/>
      <c r="N140" s="858"/>
    </row>
    <row r="141" spans="2:14">
      <c r="B141" s="862"/>
      <c r="C141" s="858"/>
      <c r="D141" s="858"/>
      <c r="E141" s="858"/>
      <c r="F141" s="858"/>
      <c r="G141" s="858"/>
      <c r="H141" s="858"/>
      <c r="I141" s="858"/>
      <c r="J141" s="858"/>
      <c r="K141" s="858"/>
      <c r="L141" s="858"/>
      <c r="M141" s="858"/>
      <c r="N141" s="858"/>
    </row>
    <row r="142" spans="2:14">
      <c r="B142" s="862"/>
      <c r="C142" s="858"/>
      <c r="D142" s="858"/>
      <c r="E142" s="858"/>
      <c r="F142" s="858"/>
      <c r="G142" s="858"/>
      <c r="H142" s="858"/>
      <c r="I142" s="858"/>
      <c r="J142" s="858"/>
      <c r="K142" s="858"/>
      <c r="L142" s="858"/>
      <c r="M142" s="858"/>
      <c r="N142" s="858"/>
    </row>
    <row r="143" spans="2:14">
      <c r="B143" s="862"/>
      <c r="C143" s="858"/>
      <c r="D143" s="858"/>
      <c r="E143" s="858"/>
      <c r="F143" s="858"/>
      <c r="G143" s="858"/>
      <c r="H143" s="858"/>
      <c r="I143" s="858"/>
      <c r="J143" s="858"/>
      <c r="K143" s="858"/>
      <c r="L143" s="858"/>
      <c r="M143" s="858"/>
      <c r="N143" s="858"/>
    </row>
    <row r="144" spans="2:14">
      <c r="B144" s="862"/>
      <c r="C144" s="858"/>
      <c r="D144" s="858"/>
      <c r="E144" s="858"/>
      <c r="F144" s="858"/>
      <c r="G144" s="858"/>
      <c r="H144" s="858"/>
      <c r="I144" s="858"/>
      <c r="J144" s="858"/>
      <c r="K144" s="858"/>
      <c r="L144" s="858"/>
      <c r="M144" s="858"/>
      <c r="N144" s="858"/>
    </row>
    <row r="145" spans="2:14">
      <c r="B145" s="862"/>
      <c r="C145" s="858"/>
      <c r="D145" s="858"/>
      <c r="E145" s="858"/>
      <c r="F145" s="858"/>
      <c r="G145" s="858"/>
      <c r="H145" s="858"/>
      <c r="I145" s="858"/>
      <c r="J145" s="858"/>
      <c r="K145" s="858"/>
      <c r="L145" s="858"/>
      <c r="M145" s="858"/>
      <c r="N145" s="858"/>
    </row>
    <row r="146" spans="2:14">
      <c r="B146" s="862"/>
      <c r="C146" s="858"/>
      <c r="D146" s="858"/>
      <c r="E146" s="858"/>
      <c r="F146" s="858"/>
      <c r="G146" s="858"/>
      <c r="H146" s="858"/>
      <c r="I146" s="858"/>
      <c r="J146" s="858"/>
      <c r="K146" s="858"/>
      <c r="L146" s="858"/>
      <c r="M146" s="858"/>
      <c r="N146" s="858"/>
    </row>
    <row r="147" spans="2:14">
      <c r="B147" s="862"/>
      <c r="C147" s="858"/>
      <c r="D147" s="858"/>
      <c r="E147" s="858"/>
      <c r="F147" s="858"/>
      <c r="G147" s="858"/>
      <c r="H147" s="858"/>
      <c r="I147" s="858"/>
      <c r="J147" s="858"/>
      <c r="K147" s="858"/>
      <c r="L147" s="858"/>
      <c r="M147" s="858"/>
      <c r="N147" s="858"/>
    </row>
    <row r="148" spans="2:14">
      <c r="B148" s="862"/>
      <c r="C148" s="858"/>
      <c r="D148" s="858"/>
      <c r="E148" s="858"/>
      <c r="F148" s="858"/>
      <c r="G148" s="858"/>
      <c r="H148" s="858"/>
      <c r="I148" s="858"/>
      <c r="J148" s="858"/>
      <c r="K148" s="858"/>
      <c r="L148" s="858"/>
      <c r="M148" s="858"/>
      <c r="N148" s="858"/>
    </row>
    <row r="149" spans="2:14">
      <c r="B149" s="862"/>
      <c r="C149" s="858"/>
      <c r="D149" s="858"/>
      <c r="E149" s="858"/>
      <c r="F149" s="858"/>
      <c r="G149" s="858"/>
      <c r="H149" s="858"/>
      <c r="I149" s="858"/>
      <c r="J149" s="858"/>
      <c r="K149" s="858"/>
      <c r="L149" s="858"/>
      <c r="M149" s="858"/>
      <c r="N149" s="858"/>
    </row>
    <row r="150" spans="2:14">
      <c r="B150" s="862"/>
      <c r="C150" s="858"/>
      <c r="D150" s="858"/>
      <c r="E150" s="858"/>
      <c r="F150" s="858"/>
      <c r="G150" s="858"/>
      <c r="H150" s="858"/>
      <c r="I150" s="858"/>
      <c r="J150" s="858"/>
      <c r="K150" s="858"/>
      <c r="L150" s="858"/>
      <c r="M150" s="858"/>
      <c r="N150" s="858"/>
    </row>
    <row r="151" spans="2:14">
      <c r="B151" s="862"/>
      <c r="C151" s="858"/>
      <c r="D151" s="858"/>
      <c r="E151" s="858"/>
      <c r="F151" s="858"/>
      <c r="G151" s="858"/>
      <c r="H151" s="858"/>
      <c r="I151" s="858"/>
      <c r="J151" s="858"/>
      <c r="K151" s="858"/>
      <c r="L151" s="858"/>
      <c r="M151" s="858"/>
      <c r="N151" s="858"/>
    </row>
    <row r="152" spans="2:14">
      <c r="B152" s="862"/>
      <c r="C152" s="858"/>
      <c r="D152" s="858"/>
      <c r="E152" s="858"/>
      <c r="F152" s="858"/>
      <c r="G152" s="858"/>
      <c r="H152" s="858"/>
      <c r="I152" s="858"/>
      <c r="J152" s="858"/>
      <c r="K152" s="858"/>
      <c r="L152" s="858"/>
      <c r="M152" s="858"/>
      <c r="N152" s="858"/>
    </row>
    <row r="153" spans="2:14">
      <c r="B153" s="862"/>
      <c r="C153" s="858"/>
      <c r="D153" s="858"/>
      <c r="E153" s="858"/>
      <c r="F153" s="858"/>
      <c r="G153" s="858"/>
      <c r="H153" s="858"/>
      <c r="I153" s="858"/>
      <c r="J153" s="858"/>
      <c r="K153" s="858"/>
      <c r="L153" s="858"/>
      <c r="M153" s="858"/>
      <c r="N153" s="858"/>
    </row>
    <row r="154" spans="2:14">
      <c r="B154" s="862"/>
      <c r="C154" s="858"/>
      <c r="D154" s="858"/>
      <c r="E154" s="858"/>
      <c r="F154" s="858"/>
      <c r="G154" s="858"/>
      <c r="H154" s="858"/>
      <c r="I154" s="858"/>
      <c r="J154" s="858"/>
      <c r="K154" s="858"/>
      <c r="L154" s="858"/>
      <c r="M154" s="858"/>
      <c r="N154" s="858"/>
    </row>
    <row r="155" spans="2:14">
      <c r="B155" s="862"/>
      <c r="C155" s="858"/>
      <c r="D155" s="858"/>
      <c r="E155" s="858"/>
      <c r="F155" s="858"/>
      <c r="G155" s="858"/>
      <c r="H155" s="858"/>
      <c r="I155" s="858"/>
      <c r="J155" s="858"/>
      <c r="K155" s="858"/>
      <c r="L155" s="858"/>
      <c r="M155" s="858"/>
      <c r="N155" s="858"/>
    </row>
    <row r="156" spans="2:14">
      <c r="B156" s="862"/>
      <c r="C156" s="858"/>
      <c r="D156" s="858"/>
      <c r="E156" s="858"/>
      <c r="F156" s="858"/>
      <c r="G156" s="858"/>
      <c r="H156" s="858"/>
      <c r="I156" s="858"/>
      <c r="J156" s="858"/>
      <c r="K156" s="858"/>
      <c r="L156" s="858"/>
      <c r="M156" s="858"/>
      <c r="N156" s="858"/>
    </row>
    <row r="157" spans="2:14">
      <c r="B157" s="862"/>
      <c r="C157" s="858"/>
      <c r="D157" s="858"/>
      <c r="E157" s="858"/>
      <c r="F157" s="858"/>
      <c r="G157" s="858"/>
      <c r="H157" s="858"/>
      <c r="I157" s="858"/>
      <c r="J157" s="858"/>
      <c r="K157" s="858"/>
      <c r="L157" s="858"/>
      <c r="M157" s="858"/>
      <c r="N157" s="858"/>
    </row>
    <row r="158" spans="2:14">
      <c r="B158" s="862"/>
      <c r="C158" s="858"/>
      <c r="D158" s="858"/>
      <c r="E158" s="858"/>
      <c r="F158" s="858"/>
      <c r="G158" s="858"/>
      <c r="H158" s="858"/>
      <c r="I158" s="858"/>
      <c r="J158" s="858"/>
      <c r="K158" s="858"/>
      <c r="L158" s="858"/>
      <c r="M158" s="858"/>
      <c r="N158" s="858"/>
    </row>
    <row r="159" spans="2:14">
      <c r="B159" s="862"/>
      <c r="C159" s="858"/>
      <c r="D159" s="858"/>
      <c r="E159" s="858"/>
      <c r="F159" s="858"/>
      <c r="G159" s="858"/>
      <c r="H159" s="858"/>
      <c r="I159" s="858"/>
      <c r="J159" s="858"/>
      <c r="K159" s="858"/>
      <c r="L159" s="858"/>
      <c r="M159" s="858"/>
      <c r="N159" s="858"/>
    </row>
    <row r="160" spans="2:14">
      <c r="B160" s="862"/>
      <c r="C160" s="858"/>
      <c r="D160" s="858"/>
      <c r="E160" s="858"/>
      <c r="F160" s="858"/>
      <c r="G160" s="858"/>
      <c r="H160" s="858"/>
      <c r="I160" s="858"/>
      <c r="J160" s="858"/>
      <c r="K160" s="858"/>
      <c r="L160" s="858"/>
      <c r="M160" s="858"/>
      <c r="N160" s="858"/>
    </row>
    <row r="161" spans="2:14">
      <c r="B161" s="862"/>
      <c r="C161" s="858"/>
      <c r="D161" s="858"/>
      <c r="E161" s="858"/>
      <c r="F161" s="858"/>
      <c r="G161" s="858"/>
      <c r="H161" s="858"/>
      <c r="I161" s="858"/>
      <c r="J161" s="858"/>
      <c r="K161" s="858"/>
      <c r="L161" s="858"/>
      <c r="M161" s="858"/>
      <c r="N161" s="858"/>
    </row>
    <row r="162" spans="2:14">
      <c r="B162" s="862"/>
      <c r="C162" s="858"/>
      <c r="D162" s="858"/>
      <c r="E162" s="858"/>
      <c r="F162" s="858"/>
      <c r="G162" s="858"/>
      <c r="H162" s="858"/>
      <c r="I162" s="858"/>
      <c r="J162" s="858"/>
      <c r="K162" s="858"/>
      <c r="L162" s="858"/>
      <c r="M162" s="858"/>
      <c r="N162" s="858"/>
    </row>
    <row r="163" spans="2:14">
      <c r="B163" s="862"/>
      <c r="C163" s="858"/>
      <c r="D163" s="858"/>
      <c r="E163" s="858"/>
      <c r="F163" s="858"/>
      <c r="G163" s="858"/>
      <c r="H163" s="858"/>
      <c r="I163" s="858"/>
      <c r="J163" s="858"/>
      <c r="K163" s="858"/>
      <c r="L163" s="858"/>
      <c r="M163" s="858"/>
      <c r="N163" s="858"/>
    </row>
    <row r="164" spans="2:14">
      <c r="B164" s="862"/>
      <c r="C164" s="858"/>
      <c r="D164" s="858"/>
      <c r="E164" s="858"/>
      <c r="F164" s="858"/>
      <c r="G164" s="858"/>
      <c r="H164" s="858"/>
      <c r="I164" s="858"/>
      <c r="J164" s="858"/>
      <c r="K164" s="858"/>
      <c r="L164" s="858"/>
      <c r="M164" s="858"/>
      <c r="N164" s="858"/>
    </row>
    <row r="165" spans="2:14">
      <c r="B165" s="862"/>
      <c r="C165" s="858"/>
      <c r="D165" s="858"/>
      <c r="E165" s="858"/>
      <c r="F165" s="858"/>
      <c r="G165" s="858"/>
      <c r="H165" s="858"/>
      <c r="I165" s="858"/>
      <c r="J165" s="858"/>
      <c r="K165" s="858"/>
      <c r="L165" s="858"/>
      <c r="M165" s="858"/>
      <c r="N165" s="858"/>
    </row>
    <row r="166" spans="2:14">
      <c r="B166" s="862"/>
      <c r="C166" s="858"/>
      <c r="D166" s="858"/>
      <c r="E166" s="858"/>
      <c r="F166" s="858"/>
      <c r="G166" s="858"/>
      <c r="H166" s="858"/>
      <c r="I166" s="858"/>
      <c r="J166" s="858"/>
      <c r="K166" s="858"/>
      <c r="L166" s="858"/>
      <c r="M166" s="858"/>
      <c r="N166" s="858"/>
    </row>
    <row r="167" spans="2:14">
      <c r="B167" s="862"/>
      <c r="C167" s="858"/>
      <c r="D167" s="858"/>
      <c r="E167" s="858"/>
      <c r="F167" s="858"/>
      <c r="G167" s="858"/>
      <c r="H167" s="858"/>
      <c r="I167" s="858"/>
      <c r="J167" s="858"/>
      <c r="K167" s="858"/>
      <c r="L167" s="858"/>
      <c r="M167" s="858"/>
      <c r="N167" s="858"/>
    </row>
    <row r="168" spans="2:14">
      <c r="B168" s="862"/>
      <c r="C168" s="858"/>
      <c r="D168" s="858"/>
      <c r="E168" s="858"/>
      <c r="F168" s="858"/>
      <c r="G168" s="858"/>
      <c r="H168" s="858"/>
      <c r="I168" s="858"/>
      <c r="J168" s="858"/>
      <c r="K168" s="858"/>
      <c r="L168" s="858"/>
      <c r="M168" s="858"/>
      <c r="N168" s="858"/>
    </row>
    <row r="169" spans="2:14">
      <c r="B169" s="862"/>
      <c r="C169" s="858"/>
      <c r="D169" s="858"/>
      <c r="E169" s="858"/>
      <c r="F169" s="858"/>
      <c r="G169" s="858"/>
      <c r="H169" s="858"/>
      <c r="I169" s="858"/>
      <c r="J169" s="858"/>
      <c r="K169" s="858"/>
      <c r="L169" s="858"/>
      <c r="M169" s="858"/>
      <c r="N169" s="858"/>
    </row>
    <row r="170" spans="2:14">
      <c r="B170" s="862"/>
      <c r="C170" s="858"/>
      <c r="D170" s="858"/>
      <c r="E170" s="858"/>
      <c r="F170" s="858"/>
      <c r="G170" s="858"/>
      <c r="H170" s="858"/>
      <c r="I170" s="858"/>
      <c r="J170" s="858"/>
      <c r="K170" s="858"/>
      <c r="L170" s="858"/>
      <c r="M170" s="858"/>
      <c r="N170" s="858"/>
    </row>
    <row r="171" spans="2:14">
      <c r="B171" s="862"/>
      <c r="C171" s="858"/>
      <c r="D171" s="858"/>
      <c r="E171" s="858"/>
      <c r="F171" s="858"/>
      <c r="G171" s="858"/>
      <c r="H171" s="858"/>
      <c r="I171" s="858"/>
      <c r="J171" s="858"/>
      <c r="K171" s="858"/>
      <c r="L171" s="858"/>
      <c r="M171" s="858"/>
      <c r="N171" s="858"/>
    </row>
    <row r="172" spans="2:14">
      <c r="B172" s="862"/>
      <c r="C172" s="858"/>
      <c r="D172" s="858"/>
      <c r="E172" s="858"/>
      <c r="F172" s="858"/>
      <c r="G172" s="858"/>
      <c r="H172" s="858"/>
      <c r="I172" s="858"/>
      <c r="J172" s="858"/>
      <c r="K172" s="858"/>
      <c r="L172" s="858"/>
      <c r="M172" s="858"/>
      <c r="N172" s="858"/>
    </row>
    <row r="173" spans="2:14">
      <c r="B173" s="862"/>
      <c r="C173" s="858"/>
      <c r="D173" s="858"/>
      <c r="E173" s="858"/>
      <c r="F173" s="858"/>
      <c r="G173" s="858"/>
      <c r="H173" s="858"/>
      <c r="I173" s="858"/>
      <c r="J173" s="858"/>
      <c r="K173" s="858"/>
      <c r="L173" s="858"/>
      <c r="M173" s="858"/>
      <c r="N173" s="858"/>
    </row>
    <row r="174" spans="2:14">
      <c r="B174" s="862"/>
      <c r="C174" s="858"/>
      <c r="D174" s="858"/>
      <c r="E174" s="858"/>
      <c r="F174" s="858"/>
      <c r="G174" s="858"/>
      <c r="H174" s="858"/>
      <c r="I174" s="858"/>
      <c r="J174" s="858"/>
      <c r="K174" s="858"/>
      <c r="L174" s="858"/>
      <c r="M174" s="858"/>
      <c r="N174" s="858"/>
    </row>
    <row r="175" spans="2:14">
      <c r="B175" s="862"/>
      <c r="C175" s="858"/>
      <c r="D175" s="858"/>
      <c r="E175" s="858"/>
      <c r="F175" s="858"/>
      <c r="G175" s="858"/>
      <c r="H175" s="858"/>
      <c r="I175" s="858"/>
      <c r="J175" s="858"/>
      <c r="K175" s="858"/>
      <c r="L175" s="858"/>
      <c r="M175" s="858"/>
      <c r="N175" s="858"/>
    </row>
    <row r="176" spans="2:14">
      <c r="B176" s="862"/>
      <c r="C176" s="858"/>
      <c r="D176" s="858"/>
      <c r="E176" s="858"/>
      <c r="F176" s="858"/>
      <c r="G176" s="858"/>
      <c r="H176" s="858"/>
      <c r="I176" s="858"/>
      <c r="J176" s="858"/>
      <c r="K176" s="858"/>
      <c r="L176" s="858"/>
      <c r="M176" s="858"/>
      <c r="N176" s="858"/>
    </row>
    <row r="177" spans="2:14">
      <c r="B177" s="862"/>
      <c r="C177" s="858"/>
      <c r="D177" s="858"/>
      <c r="E177" s="858"/>
      <c r="F177" s="858"/>
      <c r="G177" s="858"/>
      <c r="H177" s="858"/>
      <c r="I177" s="858"/>
      <c r="J177" s="858"/>
      <c r="K177" s="858"/>
      <c r="L177" s="858"/>
      <c r="M177" s="858"/>
      <c r="N177" s="858"/>
    </row>
    <row r="178" spans="2:14">
      <c r="B178" s="862"/>
      <c r="C178" s="858"/>
      <c r="D178" s="858"/>
      <c r="E178" s="858"/>
      <c r="F178" s="858"/>
      <c r="G178" s="858"/>
      <c r="H178" s="858"/>
      <c r="I178" s="858"/>
      <c r="J178" s="858"/>
      <c r="K178" s="858"/>
      <c r="L178" s="858"/>
      <c r="M178" s="858"/>
      <c r="N178" s="858"/>
    </row>
    <row r="179" spans="2:14">
      <c r="B179" s="862"/>
      <c r="C179" s="858"/>
      <c r="D179" s="858"/>
      <c r="E179" s="858"/>
      <c r="F179" s="858"/>
      <c r="G179" s="858"/>
      <c r="H179" s="858"/>
      <c r="I179" s="858"/>
      <c r="J179" s="858"/>
      <c r="K179" s="858"/>
      <c r="L179" s="858"/>
      <c r="M179" s="858"/>
      <c r="N179" s="858"/>
    </row>
    <row r="180" spans="2:14">
      <c r="B180" s="862"/>
      <c r="C180" s="858"/>
      <c r="D180" s="858"/>
      <c r="E180" s="858"/>
      <c r="F180" s="858"/>
      <c r="G180" s="858"/>
      <c r="H180" s="858"/>
      <c r="I180" s="858"/>
      <c r="J180" s="858"/>
      <c r="K180" s="858"/>
      <c r="L180" s="858"/>
      <c r="M180" s="858"/>
      <c r="N180" s="858"/>
    </row>
    <row r="181" spans="2:14">
      <c r="B181" s="862"/>
      <c r="C181" s="858"/>
      <c r="D181" s="858"/>
      <c r="E181" s="858"/>
      <c r="F181" s="858"/>
      <c r="G181" s="858"/>
      <c r="H181" s="858"/>
      <c r="I181" s="858"/>
      <c r="J181" s="858"/>
      <c r="K181" s="858"/>
      <c r="L181" s="858"/>
      <c r="M181" s="858"/>
      <c r="N181" s="858"/>
    </row>
    <row r="182" spans="2:14">
      <c r="B182" s="862"/>
      <c r="C182" s="858"/>
      <c r="D182" s="858"/>
      <c r="E182" s="858"/>
      <c r="F182" s="858"/>
      <c r="G182" s="858"/>
      <c r="H182" s="858"/>
      <c r="I182" s="858"/>
      <c r="J182" s="858"/>
      <c r="K182" s="858"/>
      <c r="L182" s="858"/>
      <c r="M182" s="858"/>
      <c r="N182" s="858"/>
    </row>
    <row r="183" spans="2:14">
      <c r="B183" s="862"/>
      <c r="C183" s="858"/>
      <c r="D183" s="858"/>
      <c r="E183" s="858"/>
      <c r="F183" s="858"/>
      <c r="G183" s="858"/>
      <c r="H183" s="858"/>
      <c r="I183" s="858"/>
      <c r="J183" s="858"/>
      <c r="K183" s="858"/>
      <c r="L183" s="858"/>
      <c r="M183" s="858"/>
      <c r="N183" s="858"/>
    </row>
    <row r="184" spans="2:14">
      <c r="B184" s="862"/>
      <c r="C184" s="858"/>
      <c r="D184" s="858"/>
      <c r="E184" s="858"/>
      <c r="F184" s="858"/>
      <c r="G184" s="858"/>
      <c r="H184" s="858"/>
      <c r="I184" s="858"/>
      <c r="J184" s="858"/>
      <c r="K184" s="858"/>
      <c r="L184" s="858"/>
      <c r="M184" s="858"/>
      <c r="N184" s="858"/>
    </row>
    <row r="185" spans="2:14">
      <c r="B185" s="862"/>
      <c r="C185" s="858"/>
      <c r="D185" s="858"/>
      <c r="E185" s="858"/>
      <c r="F185" s="858"/>
      <c r="G185" s="858"/>
      <c r="H185" s="858"/>
      <c r="I185" s="858"/>
      <c r="J185" s="858"/>
      <c r="K185" s="858"/>
      <c r="L185" s="858"/>
      <c r="M185" s="858"/>
      <c r="N185" s="858"/>
    </row>
    <row r="186" spans="2:14">
      <c r="B186" s="862"/>
      <c r="C186" s="858"/>
      <c r="D186" s="858"/>
      <c r="E186" s="858"/>
      <c r="F186" s="858"/>
      <c r="G186" s="858"/>
      <c r="H186" s="858"/>
      <c r="I186" s="858"/>
      <c r="J186" s="858"/>
      <c r="K186" s="858"/>
      <c r="L186" s="858"/>
      <c r="M186" s="858"/>
      <c r="N186" s="858"/>
    </row>
    <row r="187" spans="2:14">
      <c r="B187" s="862"/>
      <c r="C187" s="858"/>
      <c r="D187" s="858"/>
      <c r="E187" s="858"/>
      <c r="F187" s="858"/>
      <c r="G187" s="858"/>
      <c r="H187" s="858"/>
      <c r="I187" s="858"/>
      <c r="J187" s="858"/>
      <c r="K187" s="858"/>
      <c r="L187" s="858"/>
      <c r="M187" s="858"/>
      <c r="N187" s="858"/>
    </row>
    <row r="188" spans="2:14">
      <c r="B188" s="862"/>
      <c r="C188" s="858"/>
      <c r="D188" s="858"/>
      <c r="E188" s="858"/>
      <c r="F188" s="858"/>
      <c r="G188" s="858"/>
      <c r="H188" s="858"/>
      <c r="I188" s="858"/>
      <c r="J188" s="858"/>
      <c r="K188" s="858"/>
      <c r="L188" s="858"/>
      <c r="M188" s="858"/>
      <c r="N188" s="858"/>
    </row>
    <row r="189" spans="2:14">
      <c r="B189" s="862"/>
      <c r="C189" s="858"/>
      <c r="D189" s="858"/>
      <c r="E189" s="858"/>
      <c r="F189" s="858"/>
      <c r="G189" s="858"/>
      <c r="H189" s="858"/>
      <c r="I189" s="858"/>
      <c r="J189" s="858"/>
      <c r="K189" s="858"/>
      <c r="L189" s="858"/>
      <c r="M189" s="858"/>
      <c r="N189" s="858"/>
    </row>
    <row r="190" spans="2:14">
      <c r="B190" s="862"/>
      <c r="C190" s="858"/>
      <c r="D190" s="858"/>
      <c r="E190" s="858"/>
      <c r="F190" s="858"/>
      <c r="G190" s="858"/>
      <c r="H190" s="858"/>
      <c r="I190" s="858"/>
      <c r="J190" s="858"/>
      <c r="K190" s="858"/>
      <c r="L190" s="858"/>
      <c r="M190" s="858"/>
      <c r="N190" s="858"/>
    </row>
    <row r="191" spans="2:14">
      <c r="B191" s="862"/>
      <c r="C191" s="858"/>
      <c r="D191" s="858"/>
      <c r="E191" s="858"/>
      <c r="F191" s="858"/>
      <c r="G191" s="858"/>
      <c r="H191" s="858"/>
      <c r="I191" s="858"/>
      <c r="J191" s="858"/>
      <c r="K191" s="858"/>
      <c r="L191" s="858"/>
      <c r="M191" s="858"/>
      <c r="N191" s="858"/>
    </row>
    <row r="192" spans="2:14">
      <c r="B192" s="862"/>
      <c r="C192" s="858"/>
      <c r="D192" s="858"/>
      <c r="E192" s="858"/>
      <c r="F192" s="858"/>
      <c r="G192" s="858"/>
      <c r="H192" s="858"/>
      <c r="I192" s="858"/>
      <c r="J192" s="858"/>
      <c r="K192" s="858"/>
      <c r="L192" s="858"/>
      <c r="M192" s="858"/>
      <c r="N192" s="858"/>
    </row>
    <row r="193" spans="2:14">
      <c r="B193" s="862"/>
      <c r="C193" s="858"/>
      <c r="D193" s="858"/>
      <c r="E193" s="858"/>
      <c r="F193" s="858"/>
      <c r="G193" s="858"/>
      <c r="H193" s="858"/>
      <c r="I193" s="858"/>
      <c r="J193" s="858"/>
      <c r="K193" s="858"/>
      <c r="L193" s="858"/>
      <c r="M193" s="858"/>
      <c r="N193" s="858"/>
    </row>
    <row r="194" spans="2:14">
      <c r="B194" s="862"/>
      <c r="C194" s="858"/>
      <c r="D194" s="858"/>
      <c r="E194" s="858"/>
      <c r="F194" s="858"/>
      <c r="G194" s="858"/>
      <c r="H194" s="858"/>
      <c r="I194" s="858"/>
      <c r="J194" s="858"/>
      <c r="K194" s="858"/>
      <c r="L194" s="858"/>
      <c r="M194" s="858"/>
      <c r="N194" s="858"/>
    </row>
    <row r="195" spans="2:14">
      <c r="B195" s="862"/>
      <c r="C195" s="858"/>
      <c r="D195" s="858"/>
      <c r="E195" s="858"/>
      <c r="F195" s="858"/>
      <c r="G195" s="858"/>
      <c r="H195" s="858"/>
      <c r="I195" s="858"/>
      <c r="J195" s="858"/>
      <c r="K195" s="858"/>
      <c r="L195" s="858"/>
      <c r="M195" s="858"/>
      <c r="N195" s="858"/>
    </row>
    <row r="196" spans="2:14">
      <c r="B196" s="862"/>
      <c r="C196" s="858"/>
      <c r="D196" s="858"/>
      <c r="E196" s="858"/>
      <c r="F196" s="858"/>
      <c r="G196" s="858"/>
      <c r="H196" s="858"/>
      <c r="I196" s="858"/>
      <c r="J196" s="858"/>
      <c r="K196" s="858"/>
      <c r="L196" s="858"/>
      <c r="M196" s="858"/>
      <c r="N196" s="858"/>
    </row>
    <row r="197" spans="2:14">
      <c r="B197" s="862"/>
      <c r="C197" s="858"/>
      <c r="D197" s="858"/>
      <c r="E197" s="858"/>
      <c r="F197" s="858"/>
      <c r="G197" s="858"/>
      <c r="H197" s="858"/>
      <c r="I197" s="858"/>
      <c r="J197" s="858"/>
      <c r="K197" s="858"/>
      <c r="L197" s="858"/>
      <c r="M197" s="858"/>
      <c r="N197" s="858"/>
    </row>
    <row r="198" spans="2:14">
      <c r="B198" s="862"/>
      <c r="C198" s="858"/>
      <c r="D198" s="858"/>
      <c r="E198" s="858"/>
      <c r="F198" s="858"/>
      <c r="G198" s="858"/>
      <c r="H198" s="858"/>
      <c r="I198" s="858"/>
      <c r="J198" s="858"/>
      <c r="K198" s="858"/>
      <c r="L198" s="858"/>
      <c r="M198" s="858"/>
      <c r="N198" s="858"/>
    </row>
    <row r="199" spans="2:14">
      <c r="B199" s="862"/>
      <c r="C199" s="858"/>
      <c r="D199" s="858"/>
      <c r="E199" s="858"/>
      <c r="F199" s="858"/>
      <c r="G199" s="858"/>
      <c r="H199" s="858"/>
      <c r="I199" s="858"/>
      <c r="J199" s="858"/>
      <c r="K199" s="858"/>
      <c r="L199" s="858"/>
      <c r="M199" s="858"/>
      <c r="N199" s="858"/>
    </row>
    <row r="200" spans="2:14">
      <c r="B200" s="862"/>
      <c r="C200" s="858"/>
      <c r="D200" s="858"/>
      <c r="E200" s="858"/>
      <c r="F200" s="858"/>
      <c r="G200" s="858"/>
      <c r="H200" s="858"/>
      <c r="I200" s="858"/>
      <c r="J200" s="858"/>
      <c r="K200" s="858"/>
      <c r="L200" s="858"/>
      <c r="M200" s="858"/>
      <c r="N200" s="858"/>
    </row>
    <row r="201" spans="2:14">
      <c r="B201" s="862"/>
      <c r="C201" s="858"/>
      <c r="D201" s="858"/>
      <c r="E201" s="858"/>
      <c r="F201" s="858"/>
      <c r="G201" s="858"/>
      <c r="H201" s="858"/>
      <c r="I201" s="858"/>
      <c r="J201" s="858"/>
      <c r="K201" s="858"/>
      <c r="L201" s="858"/>
      <c r="M201" s="858"/>
      <c r="N201" s="858"/>
    </row>
    <row r="202" spans="2:14">
      <c r="B202" s="862"/>
      <c r="C202" s="858"/>
      <c r="D202" s="858"/>
      <c r="E202" s="858"/>
      <c r="F202" s="858"/>
      <c r="G202" s="858"/>
      <c r="H202" s="858"/>
      <c r="I202" s="858"/>
      <c r="J202" s="858"/>
      <c r="K202" s="858"/>
      <c r="L202" s="858"/>
      <c r="M202" s="858"/>
      <c r="N202" s="858"/>
    </row>
    <row r="203" spans="2:14">
      <c r="B203" s="862"/>
      <c r="C203" s="858"/>
      <c r="D203" s="858"/>
      <c r="E203" s="858"/>
      <c r="F203" s="858"/>
      <c r="G203" s="858"/>
      <c r="H203" s="858"/>
      <c r="I203" s="858"/>
      <c r="J203" s="858"/>
      <c r="K203" s="858"/>
      <c r="L203" s="858"/>
      <c r="M203" s="858"/>
      <c r="N203" s="858"/>
    </row>
    <row r="204" spans="2:14">
      <c r="B204" s="862"/>
      <c r="C204" s="858"/>
      <c r="D204" s="858"/>
      <c r="E204" s="858"/>
      <c r="F204" s="858"/>
      <c r="G204" s="858"/>
      <c r="H204" s="858"/>
      <c r="I204" s="858"/>
      <c r="J204" s="858"/>
      <c r="K204" s="858"/>
      <c r="L204" s="858"/>
      <c r="M204" s="858"/>
      <c r="N204" s="858"/>
    </row>
    <row r="205" spans="2:14">
      <c r="B205" s="862"/>
      <c r="C205" s="858"/>
      <c r="D205" s="858"/>
      <c r="E205" s="858"/>
      <c r="F205" s="858"/>
      <c r="G205" s="858"/>
      <c r="H205" s="858"/>
      <c r="I205" s="858"/>
      <c r="J205" s="858"/>
      <c r="K205" s="858"/>
      <c r="L205" s="858"/>
      <c r="M205" s="858"/>
      <c r="N205" s="858"/>
    </row>
    <row r="206" spans="2:14">
      <c r="B206" s="862"/>
      <c r="C206" s="858"/>
      <c r="D206" s="858"/>
      <c r="E206" s="858"/>
      <c r="F206" s="858"/>
      <c r="G206" s="858"/>
      <c r="H206" s="858"/>
      <c r="I206" s="858"/>
      <c r="J206" s="858"/>
      <c r="K206" s="858"/>
      <c r="L206" s="858"/>
      <c r="M206" s="858"/>
      <c r="N206" s="858"/>
    </row>
    <row r="207" spans="2:14">
      <c r="B207" s="862"/>
      <c r="C207" s="858"/>
      <c r="D207" s="858"/>
      <c r="E207" s="858"/>
      <c r="F207" s="858"/>
      <c r="G207" s="858"/>
      <c r="H207" s="858"/>
      <c r="I207" s="858"/>
      <c r="J207" s="858"/>
      <c r="K207" s="858"/>
      <c r="L207" s="858"/>
      <c r="M207" s="858"/>
      <c r="N207" s="858"/>
    </row>
    <row r="208" spans="2:14">
      <c r="B208" s="862"/>
      <c r="C208" s="858"/>
      <c r="D208" s="858"/>
      <c r="E208" s="858"/>
      <c r="F208" s="858"/>
      <c r="G208" s="858"/>
      <c r="H208" s="858"/>
      <c r="I208" s="858"/>
      <c r="J208" s="858"/>
      <c r="K208" s="858"/>
      <c r="L208" s="858"/>
      <c r="M208" s="858"/>
      <c r="N208" s="858"/>
    </row>
    <row r="209" spans="2:14">
      <c r="B209" s="862"/>
      <c r="C209" s="858"/>
      <c r="D209" s="858"/>
      <c r="E209" s="858"/>
      <c r="F209" s="858"/>
      <c r="G209" s="858"/>
      <c r="H209" s="858"/>
      <c r="I209" s="858"/>
      <c r="J209" s="858"/>
      <c r="K209" s="858"/>
      <c r="L209" s="858"/>
      <c r="M209" s="858"/>
      <c r="N209" s="858"/>
    </row>
    <row r="210" spans="2:14">
      <c r="B210" s="862"/>
      <c r="C210" s="858"/>
      <c r="D210" s="858"/>
      <c r="E210" s="858"/>
      <c r="F210" s="858"/>
      <c r="G210" s="858"/>
      <c r="H210" s="858"/>
      <c r="I210" s="858"/>
      <c r="J210" s="858"/>
      <c r="K210" s="858"/>
      <c r="L210" s="858"/>
      <c r="M210" s="858"/>
      <c r="N210" s="858"/>
    </row>
    <row r="211" spans="2:14">
      <c r="B211" s="862"/>
      <c r="C211" s="858"/>
      <c r="D211" s="858"/>
      <c r="E211" s="858"/>
      <c r="F211" s="858"/>
      <c r="G211" s="858"/>
      <c r="H211" s="858"/>
      <c r="I211" s="858"/>
      <c r="J211" s="858"/>
      <c r="K211" s="858"/>
      <c r="L211" s="858"/>
      <c r="M211" s="858"/>
      <c r="N211" s="858"/>
    </row>
    <row r="212" spans="2:14">
      <c r="B212" s="862"/>
      <c r="C212" s="858"/>
      <c r="D212" s="858"/>
      <c r="E212" s="858"/>
      <c r="F212" s="858"/>
      <c r="G212" s="858"/>
      <c r="H212" s="858"/>
      <c r="I212" s="858"/>
      <c r="J212" s="858"/>
      <c r="K212" s="858"/>
      <c r="L212" s="858"/>
      <c r="M212" s="858"/>
      <c r="N212" s="858"/>
    </row>
    <row r="213" spans="2:14">
      <c r="B213" s="862"/>
      <c r="C213" s="858"/>
      <c r="D213" s="858"/>
      <c r="E213" s="858"/>
      <c r="F213" s="858"/>
      <c r="G213" s="858"/>
      <c r="H213" s="858"/>
      <c r="I213" s="858"/>
      <c r="J213" s="858"/>
      <c r="K213" s="858"/>
      <c r="L213" s="858"/>
      <c r="M213" s="858"/>
      <c r="N213" s="858"/>
    </row>
    <row r="214" spans="2:14">
      <c r="B214" s="862"/>
      <c r="C214" s="858"/>
      <c r="D214" s="858"/>
      <c r="E214" s="858"/>
      <c r="F214" s="858"/>
      <c r="G214" s="858"/>
      <c r="H214" s="858"/>
      <c r="I214" s="858"/>
      <c r="J214" s="858"/>
      <c r="K214" s="858"/>
      <c r="L214" s="858"/>
      <c r="M214" s="858"/>
      <c r="N214" s="858"/>
    </row>
    <row r="215" spans="2:14">
      <c r="B215" s="862"/>
      <c r="C215" s="858"/>
      <c r="D215" s="858"/>
      <c r="E215" s="858"/>
      <c r="F215" s="858"/>
      <c r="G215" s="858"/>
      <c r="H215" s="858"/>
      <c r="I215" s="858"/>
      <c r="J215" s="858"/>
      <c r="K215" s="858"/>
      <c r="L215" s="858"/>
      <c r="M215" s="858"/>
      <c r="N215" s="858"/>
    </row>
    <row r="216" spans="2:14">
      <c r="B216" s="862"/>
      <c r="C216" s="858"/>
      <c r="D216" s="858"/>
      <c r="E216" s="858"/>
      <c r="F216" s="858"/>
      <c r="G216" s="858"/>
      <c r="H216" s="858"/>
      <c r="I216" s="858"/>
      <c r="J216" s="858"/>
      <c r="K216" s="858"/>
      <c r="L216" s="858"/>
      <c r="M216" s="858"/>
      <c r="N216" s="858"/>
    </row>
    <row r="217" spans="2:14">
      <c r="B217" s="862"/>
      <c r="C217" s="858"/>
      <c r="D217" s="858"/>
      <c r="E217" s="858"/>
      <c r="F217" s="858"/>
      <c r="G217" s="858"/>
      <c r="H217" s="858"/>
      <c r="I217" s="858"/>
      <c r="J217" s="858"/>
      <c r="K217" s="858"/>
      <c r="L217" s="858"/>
      <c r="M217" s="858"/>
      <c r="N217" s="858"/>
    </row>
    <row r="218" spans="2:14">
      <c r="B218" s="862"/>
      <c r="C218" s="858"/>
      <c r="D218" s="858"/>
      <c r="E218" s="858"/>
      <c r="F218" s="858"/>
      <c r="G218" s="858"/>
      <c r="H218" s="858"/>
      <c r="I218" s="858"/>
      <c r="J218" s="858"/>
      <c r="K218" s="858"/>
      <c r="L218" s="858"/>
      <c r="M218" s="858"/>
      <c r="N218" s="858"/>
    </row>
    <row r="219" spans="2:14">
      <c r="B219" s="862"/>
      <c r="C219" s="858"/>
      <c r="D219" s="858"/>
      <c r="E219" s="858"/>
      <c r="F219" s="858"/>
      <c r="G219" s="858"/>
      <c r="H219" s="858"/>
      <c r="I219" s="858"/>
      <c r="J219" s="858"/>
      <c r="K219" s="858"/>
      <c r="L219" s="858"/>
      <c r="M219" s="858"/>
      <c r="N219" s="858"/>
    </row>
    <row r="220" spans="2:14">
      <c r="B220" s="862"/>
      <c r="C220" s="858"/>
      <c r="D220" s="858"/>
      <c r="E220" s="858"/>
      <c r="F220" s="858"/>
      <c r="G220" s="858"/>
      <c r="H220" s="858"/>
      <c r="I220" s="858"/>
      <c r="J220" s="858"/>
      <c r="K220" s="858"/>
      <c r="L220" s="858"/>
      <c r="M220" s="858"/>
      <c r="N220" s="858"/>
    </row>
    <row r="221" spans="2:14">
      <c r="B221" s="862"/>
      <c r="C221" s="858"/>
      <c r="D221" s="858"/>
      <c r="E221" s="858"/>
      <c r="F221" s="858"/>
      <c r="G221" s="858"/>
      <c r="H221" s="858"/>
      <c r="I221" s="858"/>
      <c r="J221" s="858"/>
      <c r="K221" s="858"/>
      <c r="L221" s="858"/>
      <c r="M221" s="858"/>
      <c r="N221" s="858"/>
    </row>
    <row r="222" spans="2:14">
      <c r="B222" s="862"/>
      <c r="C222" s="858"/>
      <c r="D222" s="858"/>
      <c r="E222" s="858"/>
      <c r="F222" s="858"/>
      <c r="G222" s="858"/>
      <c r="H222" s="858"/>
      <c r="I222" s="858"/>
      <c r="J222" s="858"/>
      <c r="K222" s="858"/>
      <c r="L222" s="858"/>
      <c r="M222" s="858"/>
      <c r="N222" s="858"/>
    </row>
    <row r="223" spans="2:14">
      <c r="B223" s="862"/>
      <c r="C223" s="858"/>
      <c r="D223" s="858"/>
      <c r="E223" s="858"/>
      <c r="F223" s="858"/>
      <c r="G223" s="858"/>
      <c r="H223" s="858"/>
      <c r="I223" s="858"/>
      <c r="J223" s="858"/>
      <c r="K223" s="858"/>
      <c r="L223" s="858"/>
      <c r="M223" s="858"/>
      <c r="N223" s="858"/>
    </row>
    <row r="224" spans="2:14">
      <c r="B224" s="862"/>
      <c r="C224" s="858"/>
      <c r="D224" s="858"/>
      <c r="E224" s="858"/>
      <c r="F224" s="858"/>
      <c r="G224" s="858"/>
      <c r="H224" s="858"/>
      <c r="I224" s="858"/>
      <c r="J224" s="858"/>
      <c r="K224" s="858"/>
      <c r="L224" s="858"/>
      <c r="M224" s="858"/>
      <c r="N224" s="858"/>
    </row>
    <row r="225" spans="2:14">
      <c r="B225" s="862"/>
      <c r="C225" s="858"/>
      <c r="D225" s="858"/>
      <c r="E225" s="858"/>
      <c r="F225" s="858"/>
      <c r="G225" s="858"/>
      <c r="H225" s="858"/>
      <c r="I225" s="858"/>
      <c r="J225" s="858"/>
      <c r="K225" s="858"/>
      <c r="L225" s="858"/>
      <c r="M225" s="858"/>
      <c r="N225" s="858"/>
    </row>
    <row r="226" spans="2:14">
      <c r="B226" s="862"/>
      <c r="C226" s="858"/>
      <c r="D226" s="858"/>
      <c r="E226" s="858"/>
      <c r="F226" s="858"/>
      <c r="G226" s="858"/>
      <c r="H226" s="858"/>
      <c r="I226" s="858"/>
      <c r="J226" s="858"/>
      <c r="K226" s="858"/>
      <c r="L226" s="858"/>
      <c r="M226" s="858"/>
      <c r="N226" s="858"/>
    </row>
    <row r="227" spans="2:14">
      <c r="B227" s="862"/>
      <c r="C227" s="858"/>
      <c r="D227" s="858"/>
      <c r="E227" s="858"/>
      <c r="F227" s="858"/>
      <c r="G227" s="858"/>
      <c r="H227" s="858"/>
      <c r="I227" s="858"/>
      <c r="J227" s="858"/>
      <c r="K227" s="858"/>
      <c r="L227" s="858"/>
      <c r="M227" s="858"/>
      <c r="N227" s="858"/>
    </row>
    <row r="228" spans="2:14">
      <c r="B228" s="862"/>
      <c r="C228" s="858"/>
      <c r="D228" s="858"/>
      <c r="E228" s="858"/>
      <c r="F228" s="858"/>
      <c r="G228" s="858"/>
      <c r="H228" s="858"/>
      <c r="I228" s="858"/>
      <c r="J228" s="858"/>
      <c r="K228" s="858"/>
      <c r="L228" s="858"/>
      <c r="M228" s="858"/>
      <c r="N228" s="858"/>
    </row>
    <row r="229" spans="2:14">
      <c r="B229" s="862"/>
      <c r="C229" s="858"/>
      <c r="D229" s="858"/>
      <c r="E229" s="858"/>
      <c r="F229" s="858"/>
      <c r="G229" s="858"/>
      <c r="H229" s="858"/>
      <c r="I229" s="858"/>
      <c r="J229" s="858"/>
      <c r="K229" s="858"/>
      <c r="L229" s="858"/>
      <c r="M229" s="858"/>
      <c r="N229" s="858"/>
    </row>
    <row r="230" spans="2:14">
      <c r="B230" s="862"/>
      <c r="C230" s="858"/>
      <c r="D230" s="858"/>
      <c r="E230" s="858"/>
      <c r="F230" s="858"/>
      <c r="G230" s="858"/>
      <c r="H230" s="858"/>
      <c r="I230" s="858"/>
      <c r="J230" s="858"/>
      <c r="K230" s="858"/>
      <c r="L230" s="858"/>
      <c r="M230" s="858"/>
      <c r="N230" s="858"/>
    </row>
    <row r="231" spans="2:14">
      <c r="B231" s="862"/>
      <c r="C231" s="858"/>
      <c r="D231" s="858"/>
      <c r="E231" s="858"/>
      <c r="F231" s="858"/>
      <c r="G231" s="858"/>
      <c r="H231" s="858"/>
      <c r="I231" s="858"/>
      <c r="J231" s="858"/>
      <c r="K231" s="858"/>
      <c r="L231" s="858"/>
      <c r="M231" s="858"/>
      <c r="N231" s="858"/>
    </row>
    <row r="232" spans="2:14">
      <c r="B232" s="862"/>
      <c r="C232" s="858"/>
      <c r="D232" s="858"/>
      <c r="E232" s="858"/>
      <c r="F232" s="858"/>
      <c r="G232" s="858"/>
      <c r="H232" s="858"/>
      <c r="I232" s="858"/>
      <c r="J232" s="858"/>
      <c r="K232" s="858"/>
      <c r="L232" s="858"/>
      <c r="M232" s="858"/>
      <c r="N232" s="858"/>
    </row>
    <row r="233" spans="2:14">
      <c r="B233" s="862"/>
      <c r="C233" s="858"/>
      <c r="D233" s="858"/>
      <c r="E233" s="858"/>
      <c r="F233" s="858"/>
      <c r="G233" s="858"/>
      <c r="H233" s="858"/>
      <c r="I233" s="858"/>
      <c r="J233" s="858"/>
      <c r="K233" s="858"/>
      <c r="L233" s="858"/>
      <c r="M233" s="858"/>
      <c r="N233" s="858"/>
    </row>
    <row r="234" spans="2:14">
      <c r="B234" s="862"/>
      <c r="C234" s="858"/>
      <c r="D234" s="858"/>
      <c r="E234" s="858"/>
      <c r="F234" s="858"/>
      <c r="G234" s="858"/>
      <c r="H234" s="858"/>
      <c r="I234" s="858"/>
      <c r="J234" s="858"/>
      <c r="K234" s="858"/>
      <c r="L234" s="858"/>
      <c r="M234" s="858"/>
      <c r="N234" s="858"/>
    </row>
    <row r="235" spans="2:14">
      <c r="B235" s="862"/>
      <c r="C235" s="858"/>
      <c r="D235" s="858"/>
      <c r="E235" s="858"/>
      <c r="F235" s="858"/>
      <c r="G235" s="858"/>
      <c r="H235" s="858"/>
      <c r="I235" s="858"/>
      <c r="J235" s="858"/>
      <c r="K235" s="858"/>
      <c r="L235" s="858"/>
      <c r="M235" s="858"/>
      <c r="N235" s="858"/>
    </row>
    <row r="236" spans="2:14">
      <c r="B236" s="862"/>
      <c r="C236" s="858"/>
      <c r="D236" s="858"/>
      <c r="E236" s="858"/>
      <c r="F236" s="858"/>
      <c r="G236" s="858"/>
      <c r="H236" s="858"/>
      <c r="I236" s="858"/>
      <c r="J236" s="858"/>
      <c r="K236" s="858"/>
      <c r="L236" s="858"/>
      <c r="M236" s="858"/>
      <c r="N236" s="858"/>
    </row>
    <row r="237" spans="2:14">
      <c r="B237" s="862"/>
      <c r="C237" s="858"/>
      <c r="D237" s="858"/>
      <c r="E237" s="858"/>
      <c r="F237" s="858"/>
      <c r="G237" s="858"/>
      <c r="H237" s="858"/>
      <c r="I237" s="858"/>
      <c r="J237" s="858"/>
      <c r="K237" s="858"/>
      <c r="L237" s="858"/>
      <c r="M237" s="858"/>
      <c r="N237" s="858"/>
    </row>
    <row r="238" spans="2:14">
      <c r="B238" s="862"/>
      <c r="C238" s="858"/>
      <c r="D238" s="858"/>
      <c r="E238" s="858"/>
      <c r="F238" s="858"/>
      <c r="G238" s="858"/>
      <c r="H238" s="858"/>
      <c r="I238" s="858"/>
      <c r="J238" s="858"/>
      <c r="K238" s="858"/>
      <c r="L238" s="858"/>
      <c r="M238" s="858"/>
      <c r="N238" s="858"/>
    </row>
    <row r="239" spans="2:14">
      <c r="B239" s="862"/>
      <c r="C239" s="858"/>
      <c r="D239" s="858"/>
      <c r="E239" s="858"/>
      <c r="F239" s="858"/>
      <c r="G239" s="858"/>
      <c r="H239" s="858"/>
      <c r="I239" s="858"/>
      <c r="J239" s="858"/>
      <c r="K239" s="858"/>
      <c r="L239" s="858"/>
      <c r="M239" s="858"/>
      <c r="N239" s="858"/>
    </row>
    <row r="240" spans="2:14">
      <c r="B240" s="862"/>
      <c r="C240" s="858"/>
      <c r="D240" s="858"/>
      <c r="E240" s="858"/>
      <c r="F240" s="858"/>
      <c r="G240" s="858"/>
      <c r="H240" s="858"/>
      <c r="I240" s="858"/>
      <c r="J240" s="858"/>
      <c r="K240" s="858"/>
      <c r="L240" s="858"/>
      <c r="M240" s="858"/>
      <c r="N240" s="858"/>
    </row>
    <row r="241" spans="2:14">
      <c r="B241" s="862"/>
      <c r="C241" s="858"/>
      <c r="D241" s="858"/>
      <c r="E241" s="858"/>
      <c r="F241" s="858"/>
      <c r="G241" s="858"/>
      <c r="H241" s="858"/>
      <c r="I241" s="858"/>
      <c r="J241" s="858"/>
      <c r="K241" s="858"/>
      <c r="L241" s="858"/>
      <c r="M241" s="858"/>
      <c r="N241" s="858"/>
    </row>
    <row r="242" spans="2:14">
      <c r="B242" s="862"/>
      <c r="C242" s="858"/>
      <c r="D242" s="858"/>
      <c r="E242" s="858"/>
      <c r="F242" s="858"/>
      <c r="G242" s="858"/>
      <c r="H242" s="858"/>
      <c r="I242" s="858"/>
      <c r="J242" s="858"/>
      <c r="K242" s="858"/>
      <c r="L242" s="858"/>
      <c r="M242" s="858"/>
      <c r="N242" s="858"/>
    </row>
    <row r="243" spans="2:14">
      <c r="B243" s="862"/>
      <c r="C243" s="858"/>
      <c r="D243" s="858"/>
      <c r="E243" s="858"/>
      <c r="F243" s="858"/>
      <c r="G243" s="858"/>
      <c r="H243" s="858"/>
      <c r="I243" s="858"/>
      <c r="J243" s="858"/>
      <c r="K243" s="858"/>
      <c r="L243" s="858"/>
      <c r="M243" s="858"/>
      <c r="N243" s="858"/>
    </row>
    <row r="244" spans="2:14">
      <c r="B244" s="862"/>
      <c r="C244" s="858"/>
      <c r="D244" s="858"/>
      <c r="E244" s="858"/>
      <c r="F244" s="858"/>
      <c r="G244" s="858"/>
      <c r="H244" s="858"/>
      <c r="I244" s="858"/>
      <c r="J244" s="858"/>
      <c r="K244" s="858"/>
      <c r="L244" s="858"/>
      <c r="M244" s="858"/>
      <c r="N244" s="858"/>
    </row>
    <row r="245" spans="2:14">
      <c r="B245" s="862"/>
      <c r="C245" s="858"/>
      <c r="D245" s="858"/>
      <c r="E245" s="858"/>
      <c r="F245" s="858"/>
      <c r="G245" s="858"/>
      <c r="H245" s="858"/>
      <c r="I245" s="858"/>
      <c r="J245" s="858"/>
      <c r="K245" s="858"/>
      <c r="L245" s="858"/>
      <c r="M245" s="858"/>
      <c r="N245" s="858"/>
    </row>
    <row r="246" spans="2:14">
      <c r="B246" s="862"/>
      <c r="C246" s="858"/>
      <c r="D246" s="858"/>
      <c r="E246" s="858"/>
      <c r="F246" s="858"/>
      <c r="G246" s="858"/>
      <c r="H246" s="858"/>
      <c r="I246" s="858"/>
      <c r="J246" s="858"/>
      <c r="K246" s="858"/>
      <c r="L246" s="858"/>
      <c r="M246" s="858"/>
      <c r="N246" s="858"/>
    </row>
    <row r="247" spans="2:14">
      <c r="B247" s="862"/>
      <c r="C247" s="858"/>
      <c r="D247" s="858"/>
      <c r="E247" s="858"/>
      <c r="F247" s="858"/>
      <c r="G247" s="858"/>
      <c r="H247" s="858"/>
      <c r="I247" s="858"/>
      <c r="J247" s="858"/>
      <c r="K247" s="858"/>
      <c r="L247" s="858"/>
      <c r="M247" s="858"/>
      <c r="N247" s="858"/>
    </row>
    <row r="248" spans="2:14">
      <c r="B248" s="862"/>
      <c r="C248" s="858"/>
      <c r="D248" s="858"/>
      <c r="E248" s="858"/>
      <c r="F248" s="858"/>
      <c r="G248" s="858"/>
      <c r="H248" s="858"/>
      <c r="I248" s="858"/>
      <c r="J248" s="858"/>
      <c r="K248" s="858"/>
      <c r="L248" s="858"/>
      <c r="M248" s="858"/>
      <c r="N248" s="858"/>
    </row>
    <row r="249" spans="2:14">
      <c r="B249" s="862"/>
      <c r="C249" s="858"/>
      <c r="D249" s="858"/>
      <c r="E249" s="858"/>
      <c r="F249" s="858"/>
      <c r="G249" s="858"/>
      <c r="H249" s="858"/>
      <c r="I249" s="858"/>
      <c r="J249" s="858"/>
      <c r="K249" s="858"/>
      <c r="L249" s="858"/>
      <c r="M249" s="858"/>
      <c r="N249" s="858"/>
    </row>
    <row r="250" spans="2:14">
      <c r="B250" s="862"/>
      <c r="C250" s="858"/>
      <c r="D250" s="858"/>
      <c r="E250" s="858"/>
      <c r="F250" s="858"/>
      <c r="G250" s="858"/>
      <c r="H250" s="858"/>
      <c r="I250" s="858"/>
      <c r="J250" s="858"/>
      <c r="K250" s="858"/>
      <c r="L250" s="858"/>
      <c r="M250" s="858"/>
      <c r="N250" s="858"/>
    </row>
    <row r="251" spans="2:14">
      <c r="B251" s="862"/>
      <c r="C251" s="858"/>
      <c r="D251" s="858"/>
      <c r="E251" s="858"/>
      <c r="F251" s="858"/>
      <c r="G251" s="858"/>
      <c r="H251" s="858"/>
      <c r="I251" s="858"/>
      <c r="J251" s="858"/>
      <c r="K251" s="858"/>
      <c r="L251" s="858"/>
      <c r="M251" s="858"/>
      <c r="N251" s="858"/>
    </row>
    <row r="252" spans="2:14">
      <c r="B252" s="862"/>
      <c r="C252" s="858"/>
      <c r="D252" s="858"/>
      <c r="E252" s="858"/>
      <c r="F252" s="858"/>
      <c r="G252" s="858"/>
      <c r="H252" s="858"/>
      <c r="I252" s="858"/>
      <c r="J252" s="858"/>
      <c r="K252" s="858"/>
      <c r="L252" s="858"/>
      <c r="M252" s="858"/>
      <c r="N252" s="858"/>
    </row>
    <row r="253" spans="2:14">
      <c r="B253" s="862"/>
      <c r="C253" s="858"/>
      <c r="D253" s="858"/>
      <c r="E253" s="858"/>
      <c r="F253" s="858"/>
      <c r="G253" s="858"/>
      <c r="H253" s="858"/>
      <c r="I253" s="858"/>
      <c r="J253" s="858"/>
      <c r="K253" s="858"/>
      <c r="L253" s="858"/>
      <c r="M253" s="858"/>
      <c r="N253" s="858"/>
    </row>
    <row r="254" spans="2:14">
      <c r="B254" s="862"/>
      <c r="C254" s="858"/>
      <c r="D254" s="858"/>
      <c r="E254" s="858"/>
      <c r="F254" s="858"/>
      <c r="G254" s="858"/>
      <c r="H254" s="858"/>
      <c r="I254" s="858"/>
      <c r="J254" s="858"/>
      <c r="K254" s="858"/>
      <c r="L254" s="858"/>
      <c r="M254" s="858"/>
      <c r="N254" s="858"/>
    </row>
    <row r="255" spans="2:14">
      <c r="B255" s="862"/>
      <c r="C255" s="858"/>
      <c r="D255" s="858"/>
      <c r="E255" s="858"/>
      <c r="F255" s="858"/>
      <c r="G255" s="858"/>
      <c r="H255" s="858"/>
      <c r="I255" s="858"/>
      <c r="J255" s="858"/>
      <c r="K255" s="858"/>
      <c r="L255" s="858"/>
      <c r="M255" s="858"/>
      <c r="N255" s="858"/>
    </row>
    <row r="256" spans="2:14">
      <c r="B256" s="862"/>
      <c r="C256" s="858"/>
      <c r="D256" s="858"/>
      <c r="E256" s="858"/>
      <c r="F256" s="858"/>
      <c r="G256" s="858"/>
      <c r="H256" s="858"/>
      <c r="I256" s="858"/>
      <c r="J256" s="858"/>
      <c r="K256" s="858"/>
      <c r="L256" s="858"/>
      <c r="M256" s="858"/>
      <c r="N256" s="858"/>
    </row>
    <row r="257" spans="2:14">
      <c r="B257" s="862"/>
      <c r="C257" s="858"/>
      <c r="D257" s="858"/>
      <c r="E257" s="858"/>
      <c r="F257" s="858"/>
      <c r="G257" s="858"/>
      <c r="H257" s="858"/>
      <c r="I257" s="858"/>
      <c r="J257" s="858"/>
      <c r="K257" s="858"/>
      <c r="L257" s="858"/>
      <c r="M257" s="858"/>
      <c r="N257" s="858"/>
    </row>
    <row r="258" spans="2:14">
      <c r="B258" s="862"/>
      <c r="C258" s="858"/>
      <c r="D258" s="858"/>
      <c r="E258" s="858"/>
      <c r="F258" s="858"/>
      <c r="G258" s="858"/>
      <c r="H258" s="858"/>
      <c r="I258" s="858"/>
      <c r="J258" s="858"/>
      <c r="K258" s="858"/>
      <c r="L258" s="858"/>
      <c r="M258" s="858"/>
      <c r="N258" s="858"/>
    </row>
    <row r="259" spans="2:14">
      <c r="B259" s="862"/>
      <c r="C259" s="858"/>
      <c r="D259" s="858"/>
      <c r="E259" s="858"/>
      <c r="F259" s="858"/>
      <c r="G259" s="858"/>
      <c r="H259" s="858"/>
      <c r="I259" s="858"/>
      <c r="J259" s="858"/>
      <c r="K259" s="858"/>
      <c r="L259" s="858"/>
      <c r="M259" s="858"/>
      <c r="N259" s="858"/>
    </row>
    <row r="260" spans="2:14">
      <c r="B260" s="862"/>
      <c r="C260" s="858"/>
      <c r="D260" s="858"/>
      <c r="E260" s="858"/>
      <c r="F260" s="858"/>
      <c r="G260" s="858"/>
      <c r="H260" s="858"/>
      <c r="I260" s="858"/>
      <c r="J260" s="858"/>
      <c r="K260" s="858"/>
      <c r="L260" s="858"/>
      <c r="M260" s="858"/>
      <c r="N260" s="858"/>
    </row>
    <row r="261" spans="2:14">
      <c r="B261" s="862"/>
      <c r="C261" s="858"/>
      <c r="D261" s="858"/>
      <c r="E261" s="858"/>
      <c r="F261" s="858"/>
      <c r="G261" s="858"/>
      <c r="H261" s="858"/>
      <c r="I261" s="858"/>
      <c r="J261" s="858"/>
      <c r="K261" s="858"/>
      <c r="L261" s="858"/>
      <c r="M261" s="858"/>
      <c r="N261" s="858"/>
    </row>
    <row r="262" spans="2:14">
      <c r="B262" s="862"/>
      <c r="C262" s="858"/>
      <c r="D262" s="858"/>
      <c r="E262" s="858"/>
      <c r="F262" s="858"/>
      <c r="G262" s="858"/>
      <c r="H262" s="858"/>
      <c r="I262" s="858"/>
      <c r="J262" s="858"/>
      <c r="K262" s="858"/>
      <c r="L262" s="858"/>
      <c r="M262" s="858"/>
      <c r="N262" s="858"/>
    </row>
    <row r="263" spans="2:14">
      <c r="B263" s="862"/>
      <c r="C263" s="858"/>
      <c r="D263" s="858"/>
      <c r="E263" s="858"/>
      <c r="F263" s="858"/>
      <c r="G263" s="858"/>
      <c r="H263" s="858"/>
      <c r="I263" s="858"/>
      <c r="J263" s="858"/>
      <c r="K263" s="858"/>
      <c r="L263" s="858"/>
      <c r="M263" s="858"/>
      <c r="N263" s="858"/>
    </row>
    <row r="264" spans="2:14">
      <c r="B264" s="862"/>
      <c r="C264" s="858"/>
      <c r="D264" s="858"/>
      <c r="E264" s="858"/>
      <c r="F264" s="858"/>
      <c r="G264" s="858"/>
      <c r="H264" s="858"/>
      <c r="I264" s="858"/>
      <c r="J264" s="858"/>
      <c r="K264" s="858"/>
      <c r="L264" s="858"/>
      <c r="M264" s="858"/>
      <c r="N264" s="858"/>
    </row>
    <row r="265" spans="2:14">
      <c r="B265" s="862"/>
      <c r="C265" s="858"/>
      <c r="D265" s="858"/>
      <c r="E265" s="858"/>
      <c r="F265" s="858"/>
      <c r="G265" s="858"/>
      <c r="H265" s="858"/>
      <c r="I265" s="858"/>
      <c r="J265" s="858"/>
      <c r="K265" s="858"/>
      <c r="L265" s="858"/>
      <c r="M265" s="858"/>
      <c r="N265" s="858"/>
    </row>
    <row r="266" spans="2:14">
      <c r="B266" s="862"/>
      <c r="C266" s="858"/>
      <c r="D266" s="858"/>
      <c r="E266" s="858"/>
      <c r="F266" s="858"/>
      <c r="G266" s="858"/>
      <c r="H266" s="858"/>
      <c r="I266" s="858"/>
      <c r="J266" s="858"/>
      <c r="K266" s="858"/>
      <c r="L266" s="858"/>
      <c r="M266" s="858"/>
      <c r="N266" s="858"/>
    </row>
    <row r="267" spans="2:14">
      <c r="B267" s="862"/>
      <c r="C267" s="858"/>
      <c r="D267" s="858"/>
      <c r="E267" s="858"/>
      <c r="F267" s="858"/>
      <c r="G267" s="858"/>
      <c r="H267" s="858"/>
      <c r="I267" s="858"/>
      <c r="J267" s="858"/>
      <c r="K267" s="858"/>
      <c r="L267" s="858"/>
      <c r="M267" s="858"/>
      <c r="N267" s="858"/>
    </row>
    <row r="268" spans="2:14">
      <c r="B268" s="862"/>
      <c r="C268" s="858"/>
      <c r="D268" s="858"/>
      <c r="E268" s="858"/>
      <c r="F268" s="858"/>
      <c r="G268" s="858"/>
      <c r="H268" s="858"/>
      <c r="I268" s="858"/>
      <c r="J268" s="858"/>
      <c r="K268" s="858"/>
      <c r="L268" s="858"/>
      <c r="M268" s="858"/>
      <c r="N268" s="858"/>
    </row>
    <row r="269" spans="2:14">
      <c r="B269" s="862"/>
      <c r="C269" s="858"/>
      <c r="D269" s="858"/>
      <c r="E269" s="858"/>
      <c r="F269" s="858"/>
      <c r="G269" s="858"/>
      <c r="H269" s="858"/>
      <c r="I269" s="858"/>
      <c r="J269" s="858"/>
      <c r="K269" s="858"/>
      <c r="L269" s="858"/>
      <c r="M269" s="858"/>
      <c r="N269" s="858"/>
    </row>
    <row r="270" spans="2:14">
      <c r="B270" s="862"/>
      <c r="C270" s="858"/>
      <c r="D270" s="858"/>
      <c r="E270" s="858"/>
      <c r="F270" s="858"/>
      <c r="G270" s="858"/>
      <c r="H270" s="858"/>
      <c r="I270" s="858"/>
      <c r="J270" s="858"/>
      <c r="K270" s="858"/>
      <c r="L270" s="858"/>
      <c r="M270" s="858"/>
      <c r="N270" s="858"/>
    </row>
    <row r="271" spans="2:14">
      <c r="B271" s="862"/>
      <c r="C271" s="858"/>
      <c r="D271" s="858"/>
      <c r="E271" s="858"/>
      <c r="F271" s="858"/>
      <c r="G271" s="858"/>
      <c r="H271" s="858"/>
      <c r="I271" s="858"/>
      <c r="J271" s="858"/>
      <c r="K271" s="858"/>
      <c r="L271" s="858"/>
      <c r="M271" s="858"/>
      <c r="N271" s="858"/>
    </row>
    <row r="272" spans="2:14">
      <c r="B272" s="862"/>
      <c r="C272" s="858"/>
      <c r="D272" s="858"/>
      <c r="E272" s="858"/>
      <c r="F272" s="858"/>
      <c r="G272" s="858"/>
      <c r="H272" s="858"/>
      <c r="I272" s="858"/>
      <c r="J272" s="858"/>
      <c r="K272" s="858"/>
      <c r="L272" s="858"/>
      <c r="M272" s="858"/>
      <c r="N272" s="858"/>
    </row>
    <row r="273" spans="2:14">
      <c r="B273" s="862"/>
      <c r="C273" s="858"/>
      <c r="D273" s="858"/>
      <c r="E273" s="858"/>
      <c r="F273" s="858"/>
      <c r="G273" s="858"/>
      <c r="H273" s="858"/>
      <c r="I273" s="858"/>
      <c r="J273" s="858"/>
      <c r="K273" s="858"/>
      <c r="L273" s="858"/>
      <c r="M273" s="858"/>
      <c r="N273" s="858"/>
    </row>
    <row r="274" spans="2:14">
      <c r="B274" s="862"/>
      <c r="C274" s="858"/>
      <c r="D274" s="858"/>
      <c r="E274" s="858"/>
      <c r="F274" s="858"/>
      <c r="G274" s="858"/>
      <c r="H274" s="858"/>
      <c r="I274" s="858"/>
      <c r="J274" s="858"/>
      <c r="K274" s="858"/>
      <c r="L274" s="858"/>
      <c r="M274" s="858"/>
      <c r="N274" s="858"/>
    </row>
    <row r="275" spans="2:14">
      <c r="B275" s="862"/>
      <c r="C275" s="858"/>
      <c r="D275" s="858"/>
      <c r="E275" s="858"/>
      <c r="F275" s="858"/>
      <c r="G275" s="858"/>
      <c r="H275" s="858"/>
      <c r="I275" s="858"/>
      <c r="J275" s="858"/>
      <c r="K275" s="858"/>
      <c r="L275" s="858"/>
      <c r="M275" s="858"/>
      <c r="N275" s="858"/>
    </row>
    <row r="276" spans="2:14">
      <c r="B276" s="862"/>
      <c r="C276" s="858"/>
      <c r="D276" s="858"/>
      <c r="E276" s="858"/>
      <c r="F276" s="858"/>
      <c r="G276" s="858"/>
      <c r="H276" s="858"/>
      <c r="I276" s="858"/>
      <c r="J276" s="858"/>
      <c r="K276" s="858"/>
      <c r="L276" s="858"/>
      <c r="M276" s="858"/>
      <c r="N276" s="858"/>
    </row>
    <row r="277" spans="2:14">
      <c r="B277" s="862"/>
      <c r="C277" s="858"/>
      <c r="D277" s="858"/>
      <c r="E277" s="858"/>
      <c r="F277" s="858"/>
      <c r="G277" s="858"/>
      <c r="H277" s="858"/>
      <c r="I277" s="858"/>
      <c r="J277" s="858"/>
      <c r="K277" s="858"/>
      <c r="L277" s="858"/>
      <c r="M277" s="858"/>
      <c r="N277" s="858"/>
    </row>
    <row r="278" spans="2:14">
      <c r="B278" s="862"/>
      <c r="C278" s="858"/>
      <c r="D278" s="858"/>
      <c r="E278" s="858"/>
      <c r="F278" s="858"/>
      <c r="G278" s="858"/>
      <c r="H278" s="858"/>
      <c r="I278" s="858"/>
      <c r="J278" s="858"/>
      <c r="K278" s="858"/>
      <c r="L278" s="858"/>
      <c r="M278" s="858"/>
      <c r="N278" s="858"/>
    </row>
    <row r="279" spans="2:14">
      <c r="B279" s="862"/>
      <c r="C279" s="858"/>
      <c r="D279" s="858"/>
      <c r="E279" s="858"/>
      <c r="F279" s="858"/>
      <c r="G279" s="858"/>
      <c r="H279" s="858"/>
      <c r="I279" s="858"/>
      <c r="J279" s="858"/>
      <c r="K279" s="858"/>
      <c r="L279" s="858"/>
      <c r="M279" s="858"/>
      <c r="N279" s="858"/>
    </row>
    <row r="280" spans="2:14">
      <c r="B280" s="862"/>
      <c r="C280" s="858"/>
      <c r="D280" s="858"/>
      <c r="E280" s="858"/>
      <c r="F280" s="858"/>
      <c r="G280" s="858"/>
      <c r="H280" s="858"/>
      <c r="I280" s="858"/>
      <c r="J280" s="858"/>
      <c r="K280" s="858"/>
      <c r="L280" s="858"/>
      <c r="M280" s="858"/>
      <c r="N280" s="858"/>
    </row>
    <row r="281" spans="2:14">
      <c r="B281" s="862"/>
      <c r="C281" s="858"/>
      <c r="D281" s="858"/>
      <c r="E281" s="858"/>
      <c r="F281" s="858"/>
      <c r="G281" s="858"/>
      <c r="H281" s="858"/>
      <c r="I281" s="858"/>
      <c r="J281" s="858"/>
      <c r="K281" s="858"/>
      <c r="L281" s="858"/>
      <c r="M281" s="858"/>
      <c r="N281" s="858"/>
    </row>
    <row r="282" spans="2:14">
      <c r="B282" s="862"/>
      <c r="C282" s="858"/>
      <c r="D282" s="858"/>
      <c r="E282" s="858"/>
      <c r="F282" s="858"/>
      <c r="G282" s="858"/>
      <c r="H282" s="858"/>
      <c r="I282" s="858"/>
      <c r="J282" s="858"/>
      <c r="K282" s="858"/>
      <c r="L282" s="858"/>
      <c r="M282" s="858"/>
      <c r="N282" s="858"/>
    </row>
    <row r="283" spans="2:14">
      <c r="B283" s="862"/>
      <c r="C283" s="858"/>
      <c r="D283" s="858"/>
      <c r="E283" s="858"/>
      <c r="F283" s="858"/>
      <c r="G283" s="858"/>
      <c r="H283" s="858"/>
      <c r="I283" s="858"/>
      <c r="J283" s="858"/>
      <c r="K283" s="858"/>
      <c r="L283" s="858"/>
      <c r="M283" s="858"/>
      <c r="N283" s="858"/>
    </row>
    <row r="284" spans="2:14">
      <c r="B284" s="862"/>
      <c r="C284" s="858"/>
      <c r="D284" s="858"/>
      <c r="E284" s="858"/>
      <c r="F284" s="858"/>
      <c r="G284" s="858"/>
      <c r="H284" s="858"/>
      <c r="I284" s="858"/>
      <c r="J284" s="858"/>
      <c r="K284" s="858"/>
      <c r="L284" s="858"/>
      <c r="M284" s="858"/>
      <c r="N284" s="858"/>
    </row>
    <row r="285" spans="2:14">
      <c r="B285" s="862"/>
      <c r="C285" s="858"/>
      <c r="D285" s="858"/>
      <c r="E285" s="858"/>
      <c r="F285" s="858"/>
      <c r="G285" s="858"/>
      <c r="H285" s="858"/>
      <c r="I285" s="858"/>
      <c r="J285" s="858"/>
      <c r="K285" s="858"/>
      <c r="L285" s="858"/>
      <c r="M285" s="858"/>
      <c r="N285" s="858"/>
    </row>
    <row r="286" spans="2:14">
      <c r="B286" s="862"/>
      <c r="C286" s="858"/>
      <c r="D286" s="858"/>
      <c r="E286" s="858"/>
      <c r="F286" s="858"/>
      <c r="G286" s="858"/>
      <c r="H286" s="858"/>
      <c r="I286" s="858"/>
      <c r="J286" s="858"/>
      <c r="K286" s="858"/>
      <c r="L286" s="858"/>
      <c r="M286" s="858"/>
      <c r="N286" s="858"/>
    </row>
    <row r="287" spans="2:14">
      <c r="B287" s="862"/>
      <c r="C287" s="858"/>
      <c r="D287" s="858"/>
      <c r="E287" s="858"/>
      <c r="F287" s="858"/>
      <c r="G287" s="858"/>
      <c r="H287" s="858"/>
      <c r="I287" s="858"/>
      <c r="J287" s="858"/>
      <c r="K287" s="858"/>
      <c r="L287" s="858"/>
      <c r="M287" s="858"/>
      <c r="N287" s="858"/>
    </row>
    <row r="288" spans="2:14">
      <c r="B288" s="862"/>
      <c r="C288" s="858"/>
      <c r="D288" s="858"/>
      <c r="E288" s="858"/>
      <c r="F288" s="858"/>
      <c r="G288" s="858"/>
      <c r="H288" s="858"/>
      <c r="I288" s="858"/>
      <c r="J288" s="858"/>
      <c r="K288" s="858"/>
      <c r="L288" s="858"/>
      <c r="M288" s="858"/>
      <c r="N288" s="858"/>
    </row>
    <row r="289" spans="2:14">
      <c r="B289" s="862"/>
      <c r="C289" s="858"/>
      <c r="D289" s="858"/>
      <c r="E289" s="858"/>
      <c r="F289" s="858"/>
      <c r="G289" s="858"/>
      <c r="H289" s="858"/>
      <c r="I289" s="858"/>
      <c r="J289" s="858"/>
      <c r="K289" s="858"/>
      <c r="L289" s="858"/>
      <c r="M289" s="858"/>
      <c r="N289" s="858"/>
    </row>
    <row r="290" spans="2:14">
      <c r="B290" s="862"/>
      <c r="C290" s="858"/>
      <c r="D290" s="858"/>
      <c r="E290" s="858"/>
      <c r="F290" s="858"/>
      <c r="G290" s="858"/>
      <c r="H290" s="858"/>
      <c r="I290" s="858"/>
      <c r="J290" s="858"/>
      <c r="K290" s="858"/>
      <c r="L290" s="858"/>
      <c r="M290" s="858"/>
      <c r="N290" s="858"/>
    </row>
    <row r="291" spans="2:14">
      <c r="B291" s="862"/>
      <c r="C291" s="858"/>
      <c r="D291" s="858"/>
      <c r="E291" s="858"/>
      <c r="F291" s="858"/>
      <c r="G291" s="858"/>
      <c r="H291" s="858"/>
      <c r="I291" s="858"/>
      <c r="J291" s="858"/>
      <c r="K291" s="858"/>
      <c r="L291" s="858"/>
      <c r="M291" s="858"/>
      <c r="N291" s="858"/>
    </row>
    <row r="292" spans="2:14">
      <c r="B292" s="862"/>
      <c r="C292" s="858"/>
      <c r="D292" s="858"/>
      <c r="E292" s="858"/>
      <c r="F292" s="858"/>
      <c r="G292" s="858"/>
      <c r="H292" s="858"/>
      <c r="I292" s="858"/>
      <c r="J292" s="858"/>
      <c r="K292" s="858"/>
      <c r="L292" s="858"/>
      <c r="M292" s="858"/>
      <c r="N292" s="858"/>
    </row>
    <row r="293" spans="2:14">
      <c r="B293" s="862"/>
      <c r="C293" s="858"/>
      <c r="D293" s="858"/>
      <c r="E293" s="858"/>
      <c r="F293" s="858"/>
      <c r="G293" s="858"/>
      <c r="H293" s="858"/>
      <c r="I293" s="858"/>
      <c r="J293" s="858"/>
      <c r="K293" s="858"/>
      <c r="L293" s="858"/>
      <c r="M293" s="858"/>
      <c r="N293" s="858"/>
    </row>
    <row r="294" spans="2:14">
      <c r="B294" s="862"/>
      <c r="C294" s="858"/>
      <c r="D294" s="858"/>
      <c r="E294" s="858"/>
      <c r="F294" s="858"/>
      <c r="G294" s="858"/>
      <c r="H294" s="858"/>
      <c r="I294" s="858"/>
      <c r="J294" s="858"/>
      <c r="K294" s="858"/>
      <c r="L294" s="858"/>
      <c r="M294" s="858"/>
      <c r="N294" s="858"/>
    </row>
    <row r="295" spans="2:14">
      <c r="B295" s="862"/>
      <c r="C295" s="858"/>
      <c r="D295" s="858"/>
      <c r="E295" s="858"/>
      <c r="F295" s="858"/>
      <c r="G295" s="858"/>
      <c r="H295" s="858"/>
      <c r="I295" s="858"/>
      <c r="J295" s="858"/>
      <c r="K295" s="858"/>
      <c r="L295" s="858"/>
      <c r="M295" s="858"/>
      <c r="N295" s="858"/>
    </row>
    <row r="296" spans="2:14">
      <c r="B296" s="862"/>
      <c r="C296" s="858"/>
      <c r="D296" s="858"/>
      <c r="E296" s="858"/>
      <c r="F296" s="858"/>
      <c r="G296" s="858"/>
      <c r="H296" s="858"/>
      <c r="I296" s="858"/>
      <c r="J296" s="858"/>
      <c r="K296" s="858"/>
      <c r="L296" s="858"/>
      <c r="M296" s="858"/>
      <c r="N296" s="858"/>
    </row>
    <row r="297" spans="2:14">
      <c r="B297" s="862"/>
      <c r="C297" s="858"/>
      <c r="D297" s="858"/>
      <c r="E297" s="858"/>
      <c r="F297" s="858"/>
      <c r="G297" s="858"/>
      <c r="H297" s="858"/>
      <c r="I297" s="858"/>
      <c r="J297" s="858"/>
      <c r="K297" s="858"/>
      <c r="L297" s="858"/>
      <c r="M297" s="858"/>
      <c r="N297" s="858"/>
    </row>
    <row r="298" spans="2:14">
      <c r="B298" s="862"/>
      <c r="C298" s="858"/>
      <c r="D298" s="858"/>
      <c r="E298" s="858"/>
      <c r="F298" s="858"/>
      <c r="G298" s="858"/>
      <c r="H298" s="858"/>
      <c r="I298" s="858"/>
      <c r="J298" s="858"/>
      <c r="K298" s="858"/>
      <c r="L298" s="858"/>
      <c r="M298" s="858"/>
      <c r="N298" s="858"/>
    </row>
    <row r="299" spans="2:14">
      <c r="B299" s="862"/>
      <c r="C299" s="858"/>
      <c r="D299" s="858"/>
      <c r="E299" s="858"/>
      <c r="F299" s="858"/>
      <c r="G299" s="858"/>
      <c r="H299" s="858"/>
      <c r="I299" s="858"/>
      <c r="J299" s="858"/>
      <c r="K299" s="858"/>
      <c r="L299" s="858"/>
      <c r="M299" s="858"/>
      <c r="N299" s="858"/>
    </row>
    <row r="300" spans="2:14">
      <c r="B300" s="862"/>
      <c r="C300" s="858"/>
      <c r="D300" s="858"/>
      <c r="E300" s="858"/>
      <c r="F300" s="858"/>
      <c r="G300" s="858"/>
      <c r="H300" s="858"/>
      <c r="I300" s="858"/>
      <c r="J300" s="858"/>
      <c r="K300" s="858"/>
      <c r="L300" s="858"/>
      <c r="M300" s="858"/>
      <c r="N300" s="858"/>
    </row>
    <row r="301" spans="2:14">
      <c r="B301" s="862"/>
      <c r="C301" s="858"/>
      <c r="D301" s="858"/>
      <c r="E301" s="858"/>
      <c r="F301" s="858"/>
      <c r="G301" s="858"/>
      <c r="H301" s="858"/>
      <c r="I301" s="858"/>
      <c r="J301" s="858"/>
      <c r="K301" s="858"/>
      <c r="L301" s="858"/>
      <c r="M301" s="858"/>
      <c r="N301" s="858"/>
    </row>
    <row r="302" spans="2:14">
      <c r="B302" s="862"/>
      <c r="C302" s="858"/>
      <c r="D302" s="858"/>
      <c r="E302" s="858"/>
      <c r="F302" s="858"/>
      <c r="G302" s="858"/>
      <c r="H302" s="858"/>
      <c r="I302" s="858"/>
      <c r="J302" s="858"/>
      <c r="K302" s="858"/>
      <c r="L302" s="858"/>
      <c r="M302" s="858"/>
      <c r="N302" s="858"/>
    </row>
    <row r="303" spans="2:14">
      <c r="B303" s="862"/>
      <c r="C303" s="858"/>
      <c r="D303" s="858"/>
      <c r="E303" s="858"/>
      <c r="F303" s="858"/>
      <c r="G303" s="858"/>
      <c r="H303" s="858"/>
      <c r="I303" s="858"/>
      <c r="J303" s="858"/>
      <c r="K303" s="858"/>
      <c r="L303" s="858"/>
      <c r="M303" s="858"/>
      <c r="N303" s="858"/>
    </row>
    <row r="304" spans="2:14">
      <c r="B304" s="862"/>
      <c r="C304" s="858"/>
      <c r="D304" s="858"/>
      <c r="E304" s="858"/>
      <c r="F304" s="858"/>
      <c r="G304" s="858"/>
      <c r="H304" s="858"/>
      <c r="I304" s="858"/>
      <c r="J304" s="858"/>
      <c r="K304" s="858"/>
      <c r="L304" s="858"/>
      <c r="M304" s="858"/>
      <c r="N304" s="858"/>
    </row>
    <row r="305" spans="2:14">
      <c r="B305" s="862"/>
      <c r="C305" s="858"/>
      <c r="D305" s="858"/>
      <c r="E305" s="858"/>
      <c r="F305" s="858"/>
      <c r="G305" s="858"/>
      <c r="H305" s="858"/>
      <c r="I305" s="858"/>
      <c r="J305" s="858"/>
      <c r="K305" s="858"/>
      <c r="L305" s="858"/>
      <c r="M305" s="858"/>
      <c r="N305" s="858"/>
    </row>
    <row r="306" spans="2:14">
      <c r="B306" s="862"/>
      <c r="C306" s="858"/>
      <c r="D306" s="858"/>
      <c r="E306" s="858"/>
      <c r="F306" s="858"/>
      <c r="G306" s="858"/>
      <c r="H306" s="858"/>
      <c r="I306" s="858"/>
      <c r="J306" s="858"/>
      <c r="K306" s="858"/>
      <c r="L306" s="858"/>
      <c r="M306" s="858"/>
      <c r="N306" s="858"/>
    </row>
    <row r="307" spans="2:14">
      <c r="B307" s="862"/>
      <c r="C307" s="858"/>
      <c r="D307" s="858"/>
      <c r="E307" s="858"/>
      <c r="F307" s="858"/>
      <c r="G307" s="858"/>
      <c r="H307" s="858"/>
      <c r="I307" s="858"/>
      <c r="J307" s="858"/>
      <c r="K307" s="858"/>
      <c r="L307" s="858"/>
      <c r="M307" s="858"/>
      <c r="N307" s="858"/>
    </row>
    <row r="308" spans="2:14">
      <c r="B308" s="862"/>
      <c r="C308" s="858"/>
      <c r="D308" s="858"/>
      <c r="E308" s="858"/>
      <c r="F308" s="858"/>
      <c r="G308" s="858"/>
      <c r="H308" s="858"/>
      <c r="I308" s="858"/>
      <c r="J308" s="858"/>
      <c r="K308" s="858"/>
      <c r="L308" s="858"/>
      <c r="M308" s="858"/>
      <c r="N308" s="858"/>
    </row>
    <row r="309" spans="2:14">
      <c r="B309" s="862"/>
      <c r="C309" s="858"/>
      <c r="D309" s="858"/>
      <c r="E309" s="858"/>
      <c r="F309" s="858"/>
      <c r="G309" s="858"/>
      <c r="H309" s="858"/>
      <c r="I309" s="858"/>
      <c r="J309" s="858"/>
      <c r="K309" s="858"/>
      <c r="L309" s="858"/>
      <c r="M309" s="858"/>
      <c r="N309" s="858"/>
    </row>
    <row r="310" spans="2:14">
      <c r="B310" s="862"/>
      <c r="C310" s="858"/>
      <c r="D310" s="858"/>
      <c r="E310" s="858"/>
      <c r="F310" s="858"/>
      <c r="G310" s="858"/>
      <c r="H310" s="858"/>
      <c r="I310" s="858"/>
      <c r="J310" s="858"/>
      <c r="K310" s="858"/>
      <c r="L310" s="858"/>
      <c r="M310" s="858"/>
      <c r="N310" s="858"/>
    </row>
    <row r="311" spans="2:14">
      <c r="B311" s="862"/>
      <c r="C311" s="858"/>
      <c r="D311" s="858"/>
      <c r="E311" s="858"/>
      <c r="F311" s="858"/>
      <c r="G311" s="858"/>
      <c r="H311" s="858"/>
      <c r="I311" s="858"/>
      <c r="J311" s="858"/>
      <c r="K311" s="858"/>
      <c r="L311" s="858"/>
      <c r="M311" s="858"/>
      <c r="N311" s="858"/>
    </row>
    <row r="312" spans="2:14">
      <c r="B312" s="862"/>
      <c r="C312" s="858"/>
      <c r="D312" s="858"/>
      <c r="E312" s="858"/>
      <c r="F312" s="858"/>
      <c r="G312" s="858"/>
      <c r="H312" s="858"/>
      <c r="I312" s="858"/>
      <c r="J312" s="858"/>
      <c r="K312" s="858"/>
      <c r="L312" s="858"/>
      <c r="M312" s="858"/>
      <c r="N312" s="858"/>
    </row>
    <row r="313" spans="2:14">
      <c r="B313" s="862"/>
      <c r="C313" s="858"/>
      <c r="D313" s="858"/>
      <c r="E313" s="858"/>
      <c r="F313" s="858"/>
      <c r="G313" s="858"/>
      <c r="H313" s="858"/>
      <c r="I313" s="858"/>
      <c r="J313" s="858"/>
      <c r="K313" s="858"/>
      <c r="L313" s="858"/>
      <c r="M313" s="858"/>
      <c r="N313" s="858"/>
    </row>
    <row r="314" spans="2:14">
      <c r="B314" s="862"/>
      <c r="C314" s="858"/>
      <c r="D314" s="858"/>
      <c r="E314" s="858"/>
      <c r="F314" s="858"/>
      <c r="G314" s="858"/>
      <c r="H314" s="858"/>
      <c r="I314" s="858"/>
      <c r="J314" s="858"/>
      <c r="K314" s="858"/>
      <c r="L314" s="858"/>
      <c r="M314" s="858"/>
      <c r="N314" s="858"/>
    </row>
    <row r="315" spans="2:14">
      <c r="B315" s="862"/>
      <c r="C315" s="858"/>
      <c r="D315" s="858"/>
      <c r="E315" s="858"/>
      <c r="F315" s="858"/>
      <c r="G315" s="858"/>
      <c r="H315" s="858"/>
      <c r="I315" s="858"/>
      <c r="J315" s="858"/>
      <c r="K315" s="858"/>
      <c r="L315" s="858"/>
      <c r="M315" s="858"/>
      <c r="N315" s="858"/>
    </row>
    <row r="316" spans="2:14">
      <c r="B316" s="862"/>
      <c r="C316" s="858"/>
      <c r="D316" s="858"/>
      <c r="E316" s="858"/>
      <c r="F316" s="858"/>
      <c r="G316" s="858"/>
      <c r="H316" s="858"/>
      <c r="I316" s="858"/>
      <c r="J316" s="858"/>
      <c r="K316" s="858"/>
      <c r="L316" s="858"/>
      <c r="M316" s="858"/>
      <c r="N316" s="858"/>
    </row>
    <row r="317" spans="2:14">
      <c r="B317" s="862"/>
      <c r="C317" s="858"/>
      <c r="D317" s="858"/>
      <c r="E317" s="858"/>
      <c r="F317" s="858"/>
      <c r="G317" s="858"/>
      <c r="H317" s="858"/>
      <c r="I317" s="858"/>
      <c r="J317" s="858"/>
      <c r="K317" s="858"/>
      <c r="L317" s="858"/>
      <c r="M317" s="858"/>
      <c r="N317" s="858"/>
    </row>
    <row r="318" spans="2:14">
      <c r="B318" s="862"/>
      <c r="C318" s="858"/>
      <c r="D318" s="858"/>
      <c r="E318" s="858"/>
      <c r="F318" s="858"/>
      <c r="G318" s="858"/>
      <c r="H318" s="858"/>
      <c r="I318" s="858"/>
      <c r="J318" s="858"/>
      <c r="K318" s="858"/>
      <c r="L318" s="858"/>
      <c r="M318" s="858"/>
      <c r="N318" s="858"/>
    </row>
    <row r="319" spans="2:14">
      <c r="B319" s="862"/>
      <c r="C319" s="858"/>
      <c r="D319" s="858"/>
      <c r="E319" s="858"/>
      <c r="F319" s="858"/>
      <c r="G319" s="858"/>
      <c r="H319" s="858"/>
      <c r="I319" s="858"/>
      <c r="J319" s="858"/>
      <c r="K319" s="858"/>
      <c r="L319" s="858"/>
      <c r="M319" s="858"/>
      <c r="N319" s="858"/>
    </row>
    <row r="320" spans="2:14">
      <c r="B320" s="862"/>
      <c r="C320" s="858"/>
      <c r="D320" s="858"/>
      <c r="E320" s="858"/>
      <c r="F320" s="858"/>
      <c r="G320" s="858"/>
      <c r="H320" s="858"/>
      <c r="I320" s="858"/>
      <c r="J320" s="858"/>
      <c r="K320" s="858"/>
      <c r="L320" s="858"/>
      <c r="M320" s="858"/>
      <c r="N320" s="858"/>
    </row>
    <row r="321" spans="2:14">
      <c r="B321" s="862"/>
      <c r="C321" s="858"/>
      <c r="D321" s="858"/>
      <c r="E321" s="858"/>
      <c r="F321" s="858"/>
      <c r="G321" s="858"/>
      <c r="H321" s="858"/>
      <c r="I321" s="858"/>
      <c r="J321" s="858"/>
      <c r="K321" s="858"/>
      <c r="L321" s="858"/>
      <c r="M321" s="858"/>
      <c r="N321" s="858"/>
    </row>
    <row r="322" spans="2:14">
      <c r="B322" s="862"/>
      <c r="C322" s="858"/>
      <c r="D322" s="858"/>
      <c r="E322" s="858"/>
      <c r="F322" s="858"/>
      <c r="G322" s="858"/>
      <c r="H322" s="858"/>
      <c r="I322" s="858"/>
      <c r="J322" s="858"/>
      <c r="K322" s="858"/>
      <c r="L322" s="858"/>
      <c r="M322" s="858"/>
      <c r="N322" s="858"/>
    </row>
    <row r="323" spans="2:14">
      <c r="B323" s="862"/>
      <c r="C323" s="858"/>
      <c r="D323" s="858"/>
      <c r="E323" s="858"/>
      <c r="F323" s="858"/>
      <c r="G323" s="858"/>
      <c r="H323" s="858"/>
      <c r="I323" s="858"/>
      <c r="J323" s="858"/>
      <c r="K323" s="858"/>
      <c r="L323" s="858"/>
      <c r="M323" s="858"/>
      <c r="N323" s="858"/>
    </row>
    <row r="324" spans="2:14">
      <c r="B324" s="862"/>
      <c r="C324" s="858"/>
      <c r="D324" s="858"/>
      <c r="E324" s="858"/>
      <c r="F324" s="858"/>
      <c r="G324" s="858"/>
      <c r="H324" s="858"/>
      <c r="I324" s="858"/>
      <c r="J324" s="858"/>
      <c r="K324" s="858"/>
      <c r="L324" s="858"/>
      <c r="M324" s="858"/>
      <c r="N324" s="858"/>
    </row>
    <row r="325" spans="2:14">
      <c r="B325" s="862"/>
      <c r="C325" s="858"/>
      <c r="D325" s="858"/>
      <c r="E325" s="858"/>
      <c r="F325" s="858"/>
      <c r="G325" s="858"/>
      <c r="H325" s="858"/>
      <c r="I325" s="858"/>
      <c r="J325" s="858"/>
      <c r="K325" s="858"/>
      <c r="L325" s="858"/>
      <c r="M325" s="858"/>
      <c r="N325" s="858"/>
    </row>
    <row r="326" spans="2:14">
      <c r="B326" s="862"/>
      <c r="C326" s="858"/>
      <c r="D326" s="858"/>
      <c r="E326" s="858"/>
      <c r="F326" s="858"/>
      <c r="G326" s="858"/>
      <c r="H326" s="858"/>
      <c r="I326" s="858"/>
      <c r="J326" s="858"/>
      <c r="K326" s="858"/>
      <c r="L326" s="858"/>
      <c r="M326" s="858"/>
      <c r="N326" s="858"/>
    </row>
    <row r="327" spans="2:14">
      <c r="B327" s="862"/>
      <c r="C327" s="858"/>
      <c r="D327" s="858"/>
      <c r="E327" s="858"/>
      <c r="F327" s="858"/>
      <c r="G327" s="858"/>
      <c r="H327" s="858"/>
      <c r="I327" s="858"/>
      <c r="J327" s="858"/>
      <c r="K327" s="858"/>
      <c r="L327" s="858"/>
      <c r="M327" s="858"/>
      <c r="N327" s="858"/>
    </row>
    <row r="328" spans="2:14">
      <c r="B328" s="862"/>
      <c r="C328" s="858"/>
      <c r="D328" s="858"/>
      <c r="E328" s="858"/>
      <c r="F328" s="858"/>
      <c r="G328" s="858"/>
      <c r="H328" s="858"/>
      <c r="I328" s="858"/>
      <c r="J328" s="858"/>
      <c r="K328" s="858"/>
      <c r="L328" s="858"/>
      <c r="M328" s="858"/>
      <c r="N328" s="858"/>
    </row>
    <row r="329" spans="2:14">
      <c r="B329" s="862"/>
      <c r="C329" s="858"/>
      <c r="D329" s="858"/>
      <c r="E329" s="858"/>
      <c r="F329" s="858"/>
      <c r="G329" s="858"/>
      <c r="H329" s="858"/>
      <c r="I329" s="858"/>
      <c r="J329" s="858"/>
      <c r="K329" s="858"/>
      <c r="L329" s="858"/>
      <c r="M329" s="858"/>
      <c r="N329" s="858"/>
    </row>
    <row r="330" spans="2:14">
      <c r="B330" s="862"/>
      <c r="C330" s="858"/>
      <c r="D330" s="858"/>
      <c r="E330" s="858"/>
      <c r="F330" s="858"/>
      <c r="G330" s="858"/>
      <c r="H330" s="858"/>
      <c r="I330" s="858"/>
      <c r="J330" s="858"/>
      <c r="K330" s="858"/>
      <c r="L330" s="858"/>
      <c r="M330" s="858"/>
      <c r="N330" s="858"/>
    </row>
    <row r="331" spans="2:14">
      <c r="B331" s="862"/>
      <c r="C331" s="858"/>
      <c r="D331" s="858"/>
      <c r="E331" s="858"/>
      <c r="F331" s="858"/>
      <c r="G331" s="858"/>
      <c r="H331" s="858"/>
      <c r="I331" s="858"/>
      <c r="J331" s="858"/>
      <c r="K331" s="858"/>
      <c r="L331" s="858"/>
      <c r="M331" s="858"/>
      <c r="N331" s="858"/>
    </row>
    <row r="332" spans="2:14">
      <c r="B332" s="862"/>
      <c r="C332" s="858"/>
      <c r="D332" s="858"/>
      <c r="E332" s="858"/>
      <c r="F332" s="858"/>
      <c r="G332" s="858"/>
      <c r="H332" s="858"/>
      <c r="I332" s="858"/>
      <c r="J332" s="858"/>
      <c r="K332" s="858"/>
      <c r="L332" s="858"/>
      <c r="M332" s="858"/>
      <c r="N332" s="858"/>
    </row>
    <row r="333" spans="2:14">
      <c r="B333" s="862"/>
      <c r="C333" s="858"/>
      <c r="D333" s="858"/>
      <c r="E333" s="858"/>
      <c r="F333" s="858"/>
      <c r="G333" s="858"/>
      <c r="H333" s="858"/>
      <c r="I333" s="858"/>
      <c r="J333" s="858"/>
      <c r="K333" s="858"/>
      <c r="L333" s="858"/>
      <c r="M333" s="858"/>
      <c r="N333" s="858"/>
    </row>
    <row r="334" spans="2:14">
      <c r="B334" s="862"/>
      <c r="C334" s="858"/>
      <c r="D334" s="858"/>
      <c r="E334" s="858"/>
      <c r="F334" s="858"/>
      <c r="G334" s="858"/>
      <c r="H334" s="858"/>
      <c r="I334" s="858"/>
      <c r="J334" s="858"/>
      <c r="K334" s="858"/>
      <c r="L334" s="858"/>
      <c r="M334" s="858"/>
      <c r="N334" s="858"/>
    </row>
    <row r="335" spans="2:14">
      <c r="B335" s="862"/>
      <c r="C335" s="858"/>
      <c r="D335" s="858"/>
      <c r="E335" s="858"/>
      <c r="F335" s="858"/>
      <c r="G335" s="858"/>
      <c r="H335" s="858"/>
      <c r="I335" s="858"/>
      <c r="J335" s="858"/>
      <c r="K335" s="858"/>
      <c r="L335" s="858"/>
      <c r="M335" s="858"/>
      <c r="N335" s="858"/>
    </row>
    <row r="336" spans="2:14">
      <c r="B336" s="862"/>
      <c r="C336" s="858"/>
      <c r="D336" s="858"/>
      <c r="E336" s="858"/>
      <c r="F336" s="858"/>
      <c r="G336" s="858"/>
      <c r="H336" s="858"/>
      <c r="I336" s="858"/>
      <c r="J336" s="858"/>
      <c r="K336" s="858"/>
      <c r="L336" s="858"/>
      <c r="M336" s="858"/>
      <c r="N336" s="858"/>
    </row>
    <row r="337" spans="2:14">
      <c r="B337" s="862"/>
      <c r="C337" s="858"/>
      <c r="D337" s="858"/>
      <c r="E337" s="858"/>
      <c r="F337" s="858"/>
      <c r="G337" s="858"/>
      <c r="H337" s="858"/>
      <c r="I337" s="858"/>
      <c r="J337" s="858"/>
      <c r="K337" s="858"/>
      <c r="L337" s="858"/>
      <c r="M337" s="858"/>
      <c r="N337" s="858"/>
    </row>
    <row r="338" spans="2:14">
      <c r="B338" s="862"/>
      <c r="C338" s="858"/>
      <c r="D338" s="858"/>
      <c r="E338" s="858"/>
      <c r="F338" s="858"/>
      <c r="G338" s="858"/>
      <c r="H338" s="858"/>
      <c r="I338" s="858"/>
      <c r="J338" s="858"/>
      <c r="K338" s="858"/>
      <c r="L338" s="858"/>
      <c r="M338" s="858"/>
      <c r="N338" s="858"/>
    </row>
    <row r="339" spans="2:14">
      <c r="B339" s="862"/>
      <c r="C339" s="858"/>
      <c r="D339" s="858"/>
      <c r="E339" s="858"/>
      <c r="F339" s="858"/>
      <c r="G339" s="858"/>
      <c r="H339" s="858"/>
      <c r="I339" s="858"/>
      <c r="J339" s="858"/>
      <c r="K339" s="858"/>
      <c r="L339" s="858"/>
      <c r="M339" s="858"/>
      <c r="N339" s="858"/>
    </row>
    <row r="340" spans="2:14">
      <c r="B340" s="862"/>
      <c r="C340" s="858"/>
      <c r="D340" s="858"/>
      <c r="E340" s="858"/>
      <c r="F340" s="858"/>
      <c r="G340" s="858"/>
      <c r="H340" s="858"/>
      <c r="I340" s="858"/>
      <c r="J340" s="858"/>
      <c r="K340" s="858"/>
      <c r="L340" s="858"/>
      <c r="M340" s="858"/>
      <c r="N340" s="858"/>
    </row>
    <row r="341" spans="2:14">
      <c r="B341" s="862"/>
      <c r="C341" s="858"/>
      <c r="D341" s="858"/>
      <c r="E341" s="858"/>
      <c r="F341" s="858"/>
      <c r="G341" s="858"/>
      <c r="H341" s="858"/>
      <c r="I341" s="858"/>
      <c r="J341" s="858"/>
      <c r="K341" s="858"/>
      <c r="L341" s="858"/>
      <c r="M341" s="858"/>
      <c r="N341" s="858"/>
    </row>
    <row r="342" spans="2:14">
      <c r="B342" s="862"/>
      <c r="C342" s="858"/>
      <c r="D342" s="858"/>
      <c r="E342" s="858"/>
      <c r="F342" s="858"/>
      <c r="G342" s="858"/>
      <c r="H342" s="858"/>
      <c r="I342" s="858"/>
      <c r="J342" s="858"/>
      <c r="K342" s="858"/>
      <c r="L342" s="858"/>
      <c r="M342" s="858"/>
      <c r="N342" s="858"/>
    </row>
    <row r="343" spans="2:14">
      <c r="B343" s="862"/>
      <c r="C343" s="858"/>
      <c r="D343" s="858"/>
      <c r="E343" s="858"/>
      <c r="F343" s="858"/>
      <c r="G343" s="858"/>
      <c r="H343" s="858"/>
      <c r="I343" s="858"/>
      <c r="J343" s="858"/>
      <c r="K343" s="858"/>
      <c r="L343" s="858"/>
      <c r="M343" s="858"/>
      <c r="N343" s="858"/>
    </row>
    <row r="344" spans="2:14">
      <c r="B344" s="862"/>
      <c r="C344" s="858"/>
      <c r="D344" s="858"/>
      <c r="E344" s="858"/>
      <c r="F344" s="858"/>
      <c r="G344" s="858"/>
      <c r="H344" s="858"/>
      <c r="I344" s="858"/>
      <c r="J344" s="858"/>
      <c r="K344" s="858"/>
      <c r="L344" s="858"/>
      <c r="M344" s="858"/>
      <c r="N344" s="858"/>
    </row>
    <row r="345" spans="2:14">
      <c r="B345" s="862"/>
      <c r="C345" s="858"/>
      <c r="D345" s="858"/>
      <c r="E345" s="858"/>
      <c r="F345" s="858"/>
      <c r="G345" s="858"/>
      <c r="H345" s="858"/>
      <c r="I345" s="858"/>
      <c r="J345" s="858"/>
      <c r="K345" s="858"/>
      <c r="L345" s="858"/>
      <c r="M345" s="858"/>
      <c r="N345" s="858"/>
    </row>
    <row r="346" spans="2:14">
      <c r="B346" s="862"/>
      <c r="C346" s="858"/>
      <c r="D346" s="858"/>
      <c r="E346" s="858"/>
      <c r="F346" s="858"/>
      <c r="G346" s="858"/>
      <c r="H346" s="858"/>
      <c r="I346" s="858"/>
      <c r="J346" s="858"/>
      <c r="K346" s="858"/>
      <c r="L346" s="858"/>
      <c r="M346" s="858"/>
      <c r="N346" s="858"/>
    </row>
    <row r="347" spans="2:14">
      <c r="B347" s="862"/>
      <c r="C347" s="858"/>
      <c r="D347" s="858"/>
      <c r="E347" s="858"/>
      <c r="F347" s="858"/>
      <c r="G347" s="858"/>
      <c r="H347" s="858"/>
      <c r="I347" s="858"/>
      <c r="J347" s="858"/>
      <c r="K347" s="858"/>
      <c r="L347" s="858"/>
      <c r="M347" s="858"/>
      <c r="N347" s="858"/>
    </row>
    <row r="348" spans="2:14">
      <c r="B348" s="862"/>
      <c r="C348" s="858"/>
      <c r="D348" s="858"/>
      <c r="E348" s="858"/>
      <c r="F348" s="858"/>
      <c r="G348" s="858"/>
      <c r="H348" s="858"/>
      <c r="I348" s="858"/>
      <c r="J348" s="858"/>
      <c r="K348" s="858"/>
      <c r="L348" s="858"/>
      <c r="M348" s="858"/>
      <c r="N348" s="858"/>
    </row>
    <row r="349" spans="2:14">
      <c r="B349" s="862"/>
      <c r="C349" s="858"/>
      <c r="D349" s="858"/>
      <c r="E349" s="858"/>
      <c r="F349" s="858"/>
      <c r="G349" s="858"/>
      <c r="H349" s="858"/>
      <c r="I349" s="858"/>
      <c r="J349" s="858"/>
      <c r="K349" s="858"/>
      <c r="L349" s="858"/>
      <c r="M349" s="858"/>
      <c r="N349" s="858"/>
    </row>
    <row r="350" spans="2:14">
      <c r="B350" s="862"/>
      <c r="C350" s="858"/>
      <c r="D350" s="858"/>
      <c r="E350" s="858"/>
      <c r="F350" s="858"/>
      <c r="G350" s="858"/>
      <c r="H350" s="858"/>
      <c r="I350" s="858"/>
      <c r="J350" s="858"/>
      <c r="K350" s="858"/>
      <c r="L350" s="858"/>
      <c r="M350" s="858"/>
      <c r="N350" s="858"/>
    </row>
    <row r="351" spans="2:14">
      <c r="B351" s="862"/>
      <c r="C351" s="858"/>
      <c r="D351" s="858"/>
      <c r="E351" s="858"/>
      <c r="F351" s="858"/>
      <c r="G351" s="858"/>
      <c r="H351" s="858"/>
      <c r="I351" s="858"/>
      <c r="J351" s="858"/>
      <c r="K351" s="858"/>
      <c r="L351" s="858"/>
      <c r="M351" s="858"/>
      <c r="N351" s="858"/>
    </row>
    <row r="352" spans="2:14">
      <c r="B352" s="862"/>
      <c r="C352" s="858"/>
      <c r="D352" s="858"/>
      <c r="E352" s="858"/>
      <c r="F352" s="858"/>
      <c r="G352" s="858"/>
      <c r="H352" s="858"/>
      <c r="I352" s="858"/>
      <c r="J352" s="858"/>
      <c r="K352" s="858"/>
      <c r="L352" s="858"/>
      <c r="M352" s="858"/>
      <c r="N352" s="858"/>
    </row>
    <row r="353" spans="2:14">
      <c r="B353" s="862"/>
      <c r="C353" s="858"/>
      <c r="D353" s="858"/>
      <c r="E353" s="858"/>
      <c r="F353" s="858"/>
      <c r="G353" s="858"/>
      <c r="H353" s="858"/>
      <c r="I353" s="858"/>
      <c r="J353" s="858"/>
      <c r="K353" s="858"/>
      <c r="L353" s="858"/>
      <c r="M353" s="858"/>
      <c r="N353" s="858"/>
    </row>
    <row r="354" spans="2:14">
      <c r="B354" s="862"/>
      <c r="C354" s="858"/>
      <c r="D354" s="858"/>
      <c r="E354" s="858"/>
      <c r="F354" s="858"/>
      <c r="G354" s="858"/>
      <c r="H354" s="858"/>
      <c r="I354" s="858"/>
      <c r="J354" s="858"/>
      <c r="K354" s="858"/>
      <c r="L354" s="858"/>
      <c r="M354" s="858"/>
      <c r="N354" s="858"/>
    </row>
    <row r="355" spans="2:14">
      <c r="B355" s="862"/>
      <c r="C355" s="858"/>
      <c r="D355" s="858"/>
      <c r="E355" s="858"/>
      <c r="F355" s="858"/>
      <c r="G355" s="858"/>
      <c r="H355" s="858"/>
      <c r="I355" s="858"/>
      <c r="J355" s="858"/>
      <c r="K355" s="858"/>
      <c r="L355" s="858"/>
      <c r="M355" s="858"/>
      <c r="N355" s="858"/>
    </row>
    <row r="356" spans="2:14">
      <c r="B356" s="862"/>
      <c r="C356" s="858"/>
      <c r="D356" s="858"/>
      <c r="E356" s="858"/>
      <c r="F356" s="858"/>
      <c r="G356" s="858"/>
      <c r="H356" s="858"/>
      <c r="I356" s="858"/>
      <c r="J356" s="858"/>
      <c r="K356" s="858"/>
      <c r="L356" s="858"/>
      <c r="M356" s="858"/>
      <c r="N356" s="858"/>
    </row>
    <row r="357" spans="2:14">
      <c r="B357" s="862"/>
      <c r="C357" s="858"/>
      <c r="D357" s="858"/>
      <c r="E357" s="858"/>
      <c r="F357" s="858"/>
      <c r="G357" s="858"/>
      <c r="H357" s="858"/>
      <c r="I357" s="858"/>
      <c r="J357" s="858"/>
      <c r="K357" s="858"/>
      <c r="L357" s="858"/>
      <c r="M357" s="858"/>
      <c r="N357" s="858"/>
    </row>
    <row r="358" spans="2:14">
      <c r="B358" s="862"/>
      <c r="C358" s="858"/>
      <c r="D358" s="858"/>
      <c r="E358" s="858"/>
      <c r="F358" s="858"/>
      <c r="G358" s="858"/>
      <c r="H358" s="858"/>
      <c r="I358" s="858"/>
      <c r="J358" s="858"/>
      <c r="K358" s="858"/>
      <c r="L358" s="858"/>
      <c r="M358" s="858"/>
      <c r="N358" s="858"/>
    </row>
    <row r="359" spans="2:14">
      <c r="B359" s="862"/>
      <c r="C359" s="858"/>
      <c r="D359" s="858"/>
      <c r="E359" s="858"/>
      <c r="F359" s="858"/>
      <c r="G359" s="858"/>
      <c r="H359" s="858"/>
      <c r="I359" s="858"/>
      <c r="J359" s="858"/>
      <c r="K359" s="858"/>
      <c r="L359" s="858"/>
      <c r="M359" s="858"/>
      <c r="N359" s="858"/>
    </row>
    <row r="360" spans="2:14">
      <c r="B360" s="862"/>
      <c r="C360" s="858"/>
      <c r="D360" s="858"/>
      <c r="E360" s="858"/>
      <c r="F360" s="858"/>
      <c r="G360" s="858"/>
      <c r="H360" s="858"/>
      <c r="I360" s="858"/>
      <c r="J360" s="858"/>
      <c r="K360" s="858"/>
      <c r="L360" s="858"/>
      <c r="M360" s="858"/>
      <c r="N360" s="858"/>
    </row>
    <row r="361" spans="2:14">
      <c r="B361" s="862"/>
      <c r="C361" s="858"/>
      <c r="D361" s="858"/>
      <c r="E361" s="858"/>
      <c r="F361" s="858"/>
      <c r="G361" s="858"/>
      <c r="H361" s="858"/>
      <c r="I361" s="858"/>
      <c r="J361" s="858"/>
      <c r="K361" s="858"/>
      <c r="L361" s="858"/>
      <c r="M361" s="858"/>
      <c r="N361" s="858"/>
    </row>
    <row r="362" spans="2:14">
      <c r="B362" s="862"/>
      <c r="C362" s="858"/>
      <c r="D362" s="858"/>
      <c r="E362" s="858"/>
      <c r="F362" s="858"/>
      <c r="G362" s="858"/>
      <c r="H362" s="858"/>
      <c r="I362" s="858"/>
      <c r="J362" s="858"/>
      <c r="K362" s="858"/>
      <c r="L362" s="858"/>
      <c r="M362" s="858"/>
      <c r="N362" s="858"/>
    </row>
    <row r="363" spans="2:14">
      <c r="B363" s="862"/>
      <c r="C363" s="858"/>
      <c r="D363" s="858"/>
      <c r="E363" s="858"/>
      <c r="F363" s="858"/>
      <c r="G363" s="858"/>
      <c r="H363" s="858"/>
      <c r="I363" s="858"/>
      <c r="J363" s="858"/>
      <c r="K363" s="858"/>
      <c r="L363" s="858"/>
      <c r="M363" s="858"/>
      <c r="N363" s="858"/>
    </row>
    <row r="364" spans="2:14">
      <c r="B364" s="862"/>
      <c r="C364" s="858"/>
      <c r="D364" s="858"/>
      <c r="E364" s="858"/>
      <c r="F364" s="858"/>
      <c r="G364" s="858"/>
      <c r="H364" s="858"/>
      <c r="I364" s="858"/>
      <c r="J364" s="858"/>
      <c r="K364" s="858"/>
      <c r="L364" s="858"/>
      <c r="M364" s="858"/>
      <c r="N364" s="858"/>
    </row>
    <row r="365" spans="2:14">
      <c r="B365" s="862"/>
      <c r="C365" s="858"/>
      <c r="D365" s="858"/>
      <c r="E365" s="858"/>
      <c r="F365" s="858"/>
      <c r="G365" s="858"/>
      <c r="H365" s="858"/>
      <c r="I365" s="858"/>
      <c r="J365" s="858"/>
      <c r="K365" s="858"/>
      <c r="L365" s="858"/>
      <c r="M365" s="858"/>
      <c r="N365" s="858"/>
    </row>
    <row r="366" spans="2:14">
      <c r="B366" s="862"/>
      <c r="C366" s="858"/>
      <c r="D366" s="858"/>
      <c r="E366" s="858"/>
      <c r="F366" s="858"/>
      <c r="G366" s="858"/>
      <c r="H366" s="858"/>
      <c r="I366" s="858"/>
      <c r="J366" s="858"/>
      <c r="K366" s="858"/>
      <c r="L366" s="858"/>
      <c r="M366" s="858"/>
      <c r="N366" s="858"/>
    </row>
    <row r="367" spans="2:14">
      <c r="B367" s="862"/>
      <c r="C367" s="858"/>
      <c r="D367" s="858"/>
      <c r="E367" s="858"/>
      <c r="F367" s="858"/>
      <c r="G367" s="858"/>
      <c r="H367" s="858"/>
      <c r="I367" s="858"/>
      <c r="J367" s="858"/>
      <c r="K367" s="858"/>
      <c r="L367" s="858"/>
      <c r="M367" s="858"/>
      <c r="N367" s="858"/>
    </row>
    <row r="368" spans="2:14">
      <c r="B368" s="862"/>
      <c r="C368" s="858"/>
      <c r="D368" s="858"/>
      <c r="E368" s="858"/>
      <c r="F368" s="858"/>
      <c r="G368" s="858"/>
      <c r="H368" s="858"/>
      <c r="I368" s="858"/>
      <c r="J368" s="858"/>
      <c r="K368" s="858"/>
      <c r="L368" s="858"/>
      <c r="M368" s="858"/>
      <c r="N368" s="858"/>
    </row>
    <row r="369" spans="2:14">
      <c r="B369" s="862"/>
      <c r="C369" s="858"/>
      <c r="D369" s="858"/>
      <c r="E369" s="858"/>
      <c r="F369" s="858"/>
      <c r="G369" s="858"/>
      <c r="H369" s="858"/>
      <c r="I369" s="858"/>
      <c r="J369" s="858"/>
      <c r="K369" s="858"/>
      <c r="L369" s="858"/>
      <c r="M369" s="858"/>
      <c r="N369" s="858"/>
    </row>
    <row r="370" spans="2:14">
      <c r="B370" s="862"/>
      <c r="C370" s="858"/>
      <c r="D370" s="858"/>
      <c r="E370" s="858"/>
      <c r="F370" s="858"/>
      <c r="G370" s="858"/>
      <c r="H370" s="858"/>
      <c r="I370" s="858"/>
      <c r="J370" s="858"/>
      <c r="K370" s="858"/>
      <c r="L370" s="858"/>
      <c r="M370" s="858"/>
      <c r="N370" s="858"/>
    </row>
    <row r="371" spans="2:14">
      <c r="B371" s="862"/>
      <c r="C371" s="858"/>
      <c r="D371" s="858"/>
      <c r="E371" s="858"/>
      <c r="F371" s="858"/>
      <c r="G371" s="858"/>
      <c r="H371" s="858"/>
      <c r="I371" s="858"/>
      <c r="J371" s="858"/>
      <c r="K371" s="858"/>
      <c r="L371" s="858"/>
      <c r="M371" s="858"/>
      <c r="N371" s="858"/>
    </row>
    <row r="372" spans="2:14">
      <c r="B372" s="862"/>
      <c r="C372" s="858"/>
      <c r="D372" s="858"/>
      <c r="E372" s="858"/>
      <c r="F372" s="858"/>
      <c r="G372" s="858"/>
      <c r="H372" s="858"/>
      <c r="I372" s="858"/>
      <c r="J372" s="858"/>
      <c r="K372" s="858"/>
      <c r="L372" s="858"/>
      <c r="M372" s="858"/>
      <c r="N372" s="858"/>
    </row>
    <row r="373" spans="2:14">
      <c r="B373" s="862"/>
      <c r="C373" s="858"/>
      <c r="D373" s="858"/>
      <c r="E373" s="858"/>
      <c r="F373" s="858"/>
      <c r="G373" s="858"/>
      <c r="H373" s="858"/>
      <c r="I373" s="858"/>
      <c r="J373" s="858"/>
      <c r="K373" s="858"/>
      <c r="L373" s="858"/>
      <c r="M373" s="858"/>
      <c r="N373" s="858"/>
    </row>
    <row r="374" spans="2:14">
      <c r="B374" s="862"/>
      <c r="C374" s="858"/>
      <c r="D374" s="858"/>
      <c r="E374" s="858"/>
      <c r="F374" s="858"/>
      <c r="G374" s="858"/>
      <c r="H374" s="858"/>
      <c r="I374" s="858"/>
      <c r="J374" s="858"/>
      <c r="K374" s="858"/>
      <c r="L374" s="858"/>
      <c r="M374" s="858"/>
      <c r="N374" s="858"/>
    </row>
    <row r="375" spans="2:14">
      <c r="B375" s="862"/>
      <c r="C375" s="858"/>
      <c r="D375" s="858"/>
      <c r="E375" s="858"/>
      <c r="F375" s="858"/>
      <c r="G375" s="858"/>
      <c r="H375" s="858"/>
      <c r="I375" s="858"/>
      <c r="J375" s="858"/>
      <c r="K375" s="858"/>
      <c r="L375" s="858"/>
      <c r="M375" s="858"/>
      <c r="N375" s="858"/>
    </row>
    <row r="376" spans="2:14">
      <c r="B376" s="862"/>
      <c r="C376" s="858"/>
      <c r="D376" s="858"/>
      <c r="E376" s="858"/>
      <c r="F376" s="858"/>
      <c r="G376" s="858"/>
      <c r="H376" s="858"/>
      <c r="I376" s="858"/>
      <c r="J376" s="858"/>
      <c r="K376" s="858"/>
      <c r="L376" s="858"/>
      <c r="M376" s="858"/>
      <c r="N376" s="858"/>
    </row>
    <row r="377" spans="2:14">
      <c r="B377" s="862"/>
      <c r="C377" s="858"/>
      <c r="D377" s="858"/>
      <c r="E377" s="858"/>
      <c r="F377" s="858"/>
      <c r="G377" s="858"/>
      <c r="H377" s="858"/>
      <c r="I377" s="858"/>
      <c r="J377" s="858"/>
      <c r="K377" s="858"/>
      <c r="L377" s="858"/>
      <c r="M377" s="858"/>
      <c r="N377" s="858"/>
    </row>
    <row r="378" spans="2:14">
      <c r="B378" s="862"/>
      <c r="C378" s="858"/>
      <c r="D378" s="858"/>
      <c r="E378" s="858"/>
      <c r="F378" s="858"/>
      <c r="G378" s="858"/>
      <c r="H378" s="858"/>
      <c r="I378" s="858"/>
      <c r="J378" s="858"/>
      <c r="K378" s="858"/>
      <c r="L378" s="858"/>
      <c r="M378" s="858"/>
      <c r="N378" s="858"/>
    </row>
    <row r="379" spans="2:14">
      <c r="B379" s="862"/>
      <c r="C379" s="858"/>
      <c r="D379" s="858"/>
      <c r="E379" s="858"/>
      <c r="F379" s="858"/>
      <c r="G379" s="858"/>
      <c r="H379" s="858"/>
      <c r="I379" s="858"/>
      <c r="J379" s="858"/>
      <c r="K379" s="858"/>
      <c r="L379" s="858"/>
      <c r="M379" s="858"/>
      <c r="N379" s="858"/>
    </row>
    <row r="380" spans="2:14">
      <c r="B380" s="862"/>
      <c r="C380" s="858"/>
      <c r="D380" s="858"/>
      <c r="E380" s="858"/>
      <c r="F380" s="858"/>
      <c r="G380" s="858"/>
      <c r="H380" s="858"/>
      <c r="I380" s="858"/>
      <c r="J380" s="858"/>
      <c r="K380" s="858"/>
      <c r="L380" s="858"/>
      <c r="M380" s="858"/>
      <c r="N380" s="858"/>
    </row>
    <row r="381" spans="2:14">
      <c r="B381" s="862"/>
      <c r="C381" s="858"/>
      <c r="D381" s="858"/>
      <c r="E381" s="858"/>
      <c r="F381" s="858"/>
      <c r="G381" s="858"/>
      <c r="H381" s="858"/>
      <c r="I381" s="858"/>
      <c r="J381" s="858"/>
      <c r="K381" s="858"/>
      <c r="L381" s="858"/>
      <c r="M381" s="858"/>
      <c r="N381" s="858"/>
    </row>
    <row r="382" spans="2:14">
      <c r="B382" s="862"/>
      <c r="C382" s="858"/>
      <c r="D382" s="858"/>
      <c r="E382" s="858"/>
      <c r="F382" s="858"/>
      <c r="G382" s="858"/>
      <c r="H382" s="858"/>
      <c r="I382" s="858"/>
      <c r="J382" s="858"/>
      <c r="K382" s="858"/>
      <c r="L382" s="858"/>
      <c r="M382" s="858"/>
      <c r="N382" s="858"/>
    </row>
    <row r="383" spans="2:14">
      <c r="B383" s="862"/>
      <c r="C383" s="858"/>
      <c r="D383" s="858"/>
      <c r="E383" s="858"/>
      <c r="F383" s="858"/>
      <c r="G383" s="858"/>
      <c r="H383" s="858"/>
      <c r="I383" s="858"/>
      <c r="J383" s="858"/>
      <c r="K383" s="858"/>
      <c r="L383" s="858"/>
      <c r="M383" s="858"/>
      <c r="N383" s="858"/>
    </row>
    <row r="384" spans="2:14">
      <c r="B384" s="862"/>
      <c r="C384" s="858"/>
      <c r="D384" s="858"/>
      <c r="E384" s="858"/>
      <c r="F384" s="858"/>
      <c r="G384" s="858"/>
      <c r="H384" s="858"/>
      <c r="I384" s="858"/>
      <c r="J384" s="858"/>
      <c r="K384" s="858"/>
      <c r="L384" s="858"/>
      <c r="M384" s="858"/>
      <c r="N384" s="858"/>
    </row>
    <row r="385" spans="2:14">
      <c r="B385" s="862"/>
      <c r="C385" s="858"/>
      <c r="D385" s="858"/>
      <c r="E385" s="858"/>
      <c r="F385" s="858"/>
      <c r="G385" s="858"/>
      <c r="H385" s="858"/>
      <c r="I385" s="858"/>
      <c r="J385" s="858"/>
      <c r="K385" s="858"/>
      <c r="L385" s="858"/>
      <c r="M385" s="858"/>
      <c r="N385" s="858"/>
    </row>
    <row r="386" spans="2:14">
      <c r="B386" s="862"/>
      <c r="C386" s="858"/>
      <c r="D386" s="858"/>
      <c r="E386" s="858"/>
      <c r="F386" s="858"/>
      <c r="G386" s="858"/>
      <c r="H386" s="858"/>
      <c r="I386" s="858"/>
      <c r="J386" s="858"/>
      <c r="K386" s="858"/>
      <c r="L386" s="858"/>
      <c r="M386" s="858"/>
      <c r="N386" s="858"/>
    </row>
    <row r="387" spans="2:14">
      <c r="B387" s="862"/>
      <c r="C387" s="858"/>
      <c r="D387" s="858"/>
      <c r="E387" s="858"/>
      <c r="F387" s="858"/>
      <c r="G387" s="858"/>
      <c r="H387" s="858"/>
      <c r="I387" s="858"/>
      <c r="J387" s="858"/>
      <c r="K387" s="858"/>
      <c r="L387" s="858"/>
      <c r="M387" s="858"/>
      <c r="N387" s="858"/>
    </row>
    <row r="388" spans="2:14">
      <c r="B388" s="862"/>
      <c r="C388" s="858"/>
      <c r="D388" s="858"/>
      <c r="E388" s="858"/>
      <c r="F388" s="858"/>
      <c r="G388" s="858"/>
      <c r="H388" s="858"/>
      <c r="I388" s="858"/>
      <c r="J388" s="858"/>
      <c r="K388" s="858"/>
      <c r="L388" s="858"/>
      <c r="M388" s="858"/>
      <c r="N388" s="858"/>
    </row>
    <row r="389" spans="2:14">
      <c r="B389" s="862"/>
      <c r="C389" s="858"/>
      <c r="D389" s="858"/>
      <c r="E389" s="858"/>
      <c r="F389" s="858"/>
      <c r="G389" s="858"/>
      <c r="H389" s="858"/>
      <c r="I389" s="858"/>
      <c r="J389" s="858"/>
      <c r="K389" s="858"/>
      <c r="L389" s="858"/>
      <c r="M389" s="858"/>
      <c r="N389" s="858"/>
    </row>
    <row r="390" spans="2:14">
      <c r="B390" s="862"/>
      <c r="C390" s="858"/>
      <c r="D390" s="858"/>
      <c r="E390" s="858"/>
      <c r="F390" s="858"/>
      <c r="G390" s="858"/>
      <c r="H390" s="858"/>
      <c r="I390" s="858"/>
      <c r="J390" s="858"/>
      <c r="K390" s="858"/>
      <c r="L390" s="858"/>
      <c r="M390" s="858"/>
      <c r="N390" s="858"/>
    </row>
    <row r="391" spans="2:14">
      <c r="B391" s="862"/>
      <c r="C391" s="858"/>
      <c r="D391" s="858"/>
      <c r="E391" s="858"/>
      <c r="F391" s="858"/>
      <c r="G391" s="858"/>
      <c r="H391" s="858"/>
      <c r="I391" s="858"/>
      <c r="J391" s="858"/>
      <c r="K391" s="858"/>
      <c r="L391" s="858"/>
      <c r="M391" s="858"/>
      <c r="N391" s="858"/>
    </row>
    <row r="392" spans="2:14">
      <c r="B392" s="862"/>
      <c r="C392" s="858"/>
      <c r="D392" s="858"/>
      <c r="E392" s="858"/>
      <c r="F392" s="858"/>
      <c r="G392" s="858"/>
      <c r="H392" s="858"/>
      <c r="I392" s="858"/>
      <c r="J392" s="858"/>
      <c r="K392" s="858"/>
      <c r="L392" s="858"/>
      <c r="M392" s="858"/>
      <c r="N392" s="858"/>
    </row>
    <row r="393" spans="2:14">
      <c r="B393" s="862"/>
      <c r="C393" s="858"/>
      <c r="D393" s="858"/>
      <c r="E393" s="858"/>
      <c r="F393" s="858"/>
      <c r="G393" s="858"/>
      <c r="H393" s="858"/>
      <c r="I393" s="858"/>
      <c r="J393" s="858"/>
      <c r="K393" s="858"/>
      <c r="L393" s="858"/>
      <c r="M393" s="858"/>
      <c r="N393" s="858"/>
    </row>
    <row r="394" spans="2:14">
      <c r="B394" s="862"/>
      <c r="C394" s="858"/>
      <c r="D394" s="858"/>
      <c r="E394" s="858"/>
      <c r="F394" s="858"/>
      <c r="G394" s="858"/>
      <c r="H394" s="858"/>
      <c r="I394" s="858"/>
      <c r="J394" s="858"/>
      <c r="K394" s="858"/>
      <c r="L394" s="858"/>
      <c r="M394" s="858"/>
      <c r="N394" s="858"/>
    </row>
    <row r="395" spans="2:14">
      <c r="B395" s="862"/>
      <c r="C395" s="858"/>
      <c r="D395" s="858"/>
      <c r="E395" s="858"/>
      <c r="F395" s="858"/>
      <c r="G395" s="858"/>
      <c r="H395" s="858"/>
      <c r="I395" s="858"/>
      <c r="J395" s="858"/>
      <c r="K395" s="858"/>
      <c r="L395" s="858"/>
      <c r="M395" s="858"/>
      <c r="N395" s="858"/>
    </row>
    <row r="396" spans="2:14">
      <c r="B396" s="862"/>
      <c r="C396" s="858"/>
      <c r="D396" s="858"/>
      <c r="E396" s="858"/>
      <c r="F396" s="858"/>
      <c r="G396" s="858"/>
      <c r="H396" s="858"/>
      <c r="I396" s="858"/>
      <c r="J396" s="858"/>
      <c r="K396" s="858"/>
      <c r="L396" s="858"/>
      <c r="M396" s="858"/>
      <c r="N396" s="858"/>
    </row>
    <row r="397" spans="2:14">
      <c r="B397" s="862"/>
      <c r="C397" s="858"/>
      <c r="D397" s="858"/>
      <c r="E397" s="858"/>
      <c r="F397" s="858"/>
      <c r="G397" s="858"/>
      <c r="H397" s="858"/>
      <c r="I397" s="858"/>
      <c r="J397" s="858"/>
      <c r="K397" s="858"/>
      <c r="L397" s="858"/>
      <c r="M397" s="858"/>
      <c r="N397" s="858"/>
    </row>
    <row r="398" spans="2:14">
      <c r="B398" s="862"/>
      <c r="C398" s="858"/>
      <c r="D398" s="858"/>
      <c r="E398" s="858"/>
      <c r="F398" s="858"/>
      <c r="G398" s="858"/>
      <c r="H398" s="858"/>
      <c r="I398" s="858"/>
      <c r="J398" s="858"/>
      <c r="K398" s="858"/>
      <c r="L398" s="858"/>
      <c r="M398" s="858"/>
      <c r="N398" s="858"/>
    </row>
    <row r="399" spans="2:14">
      <c r="B399" s="862"/>
      <c r="C399" s="858"/>
      <c r="D399" s="858"/>
      <c r="E399" s="858"/>
      <c r="F399" s="858"/>
      <c r="G399" s="858"/>
      <c r="H399" s="858"/>
      <c r="I399" s="858"/>
      <c r="J399" s="858"/>
      <c r="K399" s="858"/>
      <c r="L399" s="858"/>
      <c r="M399" s="858"/>
      <c r="N399" s="858"/>
    </row>
    <row r="400" spans="2:14">
      <c r="B400" s="862"/>
      <c r="C400" s="858"/>
      <c r="D400" s="858"/>
      <c r="E400" s="858"/>
      <c r="F400" s="858"/>
      <c r="G400" s="858"/>
      <c r="H400" s="858"/>
      <c r="I400" s="858"/>
      <c r="J400" s="858"/>
      <c r="K400" s="858"/>
      <c r="L400" s="858"/>
      <c r="M400" s="858"/>
      <c r="N400" s="858"/>
    </row>
    <row r="401" spans="2:14">
      <c r="B401" s="862"/>
      <c r="C401" s="858"/>
      <c r="D401" s="858"/>
      <c r="E401" s="858"/>
      <c r="F401" s="858"/>
      <c r="G401" s="858"/>
      <c r="H401" s="858"/>
      <c r="I401" s="858"/>
      <c r="J401" s="858"/>
      <c r="K401" s="858"/>
      <c r="L401" s="858"/>
      <c r="M401" s="858"/>
      <c r="N401" s="858"/>
    </row>
    <row r="402" spans="2:14">
      <c r="B402" s="862"/>
      <c r="C402" s="858"/>
      <c r="D402" s="858"/>
      <c r="E402" s="858"/>
      <c r="F402" s="858"/>
      <c r="G402" s="858"/>
      <c r="H402" s="858"/>
      <c r="I402" s="858"/>
      <c r="J402" s="858"/>
      <c r="K402" s="858"/>
      <c r="L402" s="858"/>
      <c r="M402" s="858"/>
      <c r="N402" s="858"/>
    </row>
    <row r="403" spans="2:14">
      <c r="B403" s="862"/>
      <c r="C403" s="858"/>
      <c r="D403" s="858"/>
      <c r="E403" s="858"/>
      <c r="F403" s="858"/>
      <c r="G403" s="858"/>
      <c r="H403" s="858"/>
      <c r="I403" s="858"/>
      <c r="J403" s="858"/>
      <c r="K403" s="858"/>
      <c r="L403" s="858"/>
      <c r="M403" s="858"/>
      <c r="N403" s="858"/>
    </row>
    <row r="404" spans="2:14">
      <c r="B404" s="862"/>
      <c r="C404" s="858"/>
      <c r="D404" s="858"/>
      <c r="E404" s="858"/>
      <c r="F404" s="858"/>
      <c r="G404" s="858"/>
      <c r="H404" s="858"/>
      <c r="I404" s="858"/>
      <c r="J404" s="858"/>
      <c r="K404" s="858"/>
      <c r="L404" s="858"/>
      <c r="M404" s="858"/>
      <c r="N404" s="858"/>
    </row>
    <row r="405" spans="2:14">
      <c r="B405" s="862"/>
      <c r="C405" s="858"/>
      <c r="D405" s="858"/>
      <c r="E405" s="858"/>
      <c r="F405" s="858"/>
      <c r="G405" s="858"/>
      <c r="H405" s="858"/>
      <c r="I405" s="858"/>
      <c r="J405" s="858"/>
      <c r="K405" s="858"/>
      <c r="L405" s="858"/>
      <c r="M405" s="858"/>
      <c r="N405" s="858"/>
    </row>
    <row r="406" spans="2:14">
      <c r="B406" s="862"/>
      <c r="C406" s="858"/>
      <c r="D406" s="858"/>
      <c r="E406" s="858"/>
      <c r="F406" s="858"/>
      <c r="G406" s="858"/>
      <c r="H406" s="858"/>
      <c r="I406" s="858"/>
      <c r="J406" s="858"/>
      <c r="K406" s="858"/>
      <c r="L406" s="858"/>
      <c r="M406" s="858"/>
      <c r="N406" s="858"/>
    </row>
    <row r="407" spans="2:14">
      <c r="B407" s="862"/>
      <c r="C407" s="858"/>
      <c r="D407" s="858"/>
      <c r="E407" s="858"/>
      <c r="F407" s="858"/>
      <c r="G407" s="858"/>
      <c r="H407" s="858"/>
      <c r="I407" s="858"/>
      <c r="J407" s="858"/>
      <c r="K407" s="858"/>
      <c r="L407" s="858"/>
      <c r="M407" s="858"/>
      <c r="N407" s="858"/>
    </row>
    <row r="408" spans="2:14">
      <c r="B408" s="862"/>
      <c r="C408" s="858"/>
      <c r="D408" s="858"/>
      <c r="E408" s="858"/>
      <c r="F408" s="858"/>
      <c r="G408" s="858"/>
      <c r="H408" s="858"/>
      <c r="I408" s="858"/>
      <c r="J408" s="858"/>
      <c r="K408" s="858"/>
      <c r="L408" s="858"/>
      <c r="M408" s="858"/>
      <c r="N408" s="858"/>
    </row>
    <row r="409" spans="2:14">
      <c r="B409" s="862"/>
      <c r="C409" s="858"/>
      <c r="D409" s="858"/>
      <c r="E409" s="858"/>
      <c r="F409" s="858"/>
      <c r="G409" s="858"/>
      <c r="H409" s="858"/>
      <c r="I409" s="858"/>
      <c r="J409" s="858"/>
      <c r="K409" s="858"/>
      <c r="L409" s="858"/>
      <c r="M409" s="858"/>
      <c r="N409" s="858"/>
    </row>
    <row r="410" spans="2:14">
      <c r="B410" s="862"/>
      <c r="C410" s="858"/>
      <c r="D410" s="858"/>
      <c r="E410" s="858"/>
      <c r="F410" s="858"/>
      <c r="G410" s="858"/>
      <c r="H410" s="858"/>
      <c r="I410" s="858"/>
      <c r="J410" s="858"/>
      <c r="K410" s="858"/>
      <c r="L410" s="858"/>
      <c r="M410" s="858"/>
      <c r="N410" s="858"/>
    </row>
    <row r="411" spans="2:14">
      <c r="B411" s="862"/>
      <c r="C411" s="858"/>
      <c r="D411" s="858"/>
      <c r="E411" s="858"/>
      <c r="F411" s="858"/>
      <c r="G411" s="858"/>
      <c r="H411" s="858"/>
      <c r="I411" s="858"/>
      <c r="J411" s="858"/>
      <c r="K411" s="858"/>
      <c r="L411" s="858"/>
      <c r="M411" s="858"/>
      <c r="N411" s="858"/>
    </row>
    <row r="412" spans="2:14">
      <c r="B412" s="862"/>
      <c r="C412" s="858"/>
      <c r="D412" s="858"/>
      <c r="E412" s="858"/>
      <c r="F412" s="858"/>
      <c r="G412" s="858"/>
      <c r="H412" s="858"/>
      <c r="I412" s="858"/>
      <c r="J412" s="858"/>
      <c r="K412" s="858"/>
      <c r="L412" s="858"/>
      <c r="M412" s="858"/>
      <c r="N412" s="858"/>
    </row>
    <row r="413" spans="2:14">
      <c r="B413" s="862"/>
      <c r="C413" s="858"/>
      <c r="D413" s="858"/>
      <c r="E413" s="858"/>
      <c r="F413" s="858"/>
      <c r="G413" s="858"/>
      <c r="H413" s="858"/>
      <c r="I413" s="858"/>
      <c r="J413" s="858"/>
      <c r="K413" s="858"/>
      <c r="L413" s="858"/>
      <c r="M413" s="858"/>
      <c r="N413" s="858"/>
    </row>
    <row r="414" spans="2:14">
      <c r="B414" s="862"/>
      <c r="C414" s="858"/>
      <c r="D414" s="858"/>
      <c r="E414" s="858"/>
      <c r="F414" s="858"/>
      <c r="G414" s="858"/>
      <c r="H414" s="858"/>
      <c r="I414" s="858"/>
      <c r="J414" s="858"/>
      <c r="K414" s="858"/>
      <c r="L414" s="858"/>
      <c r="M414" s="858"/>
      <c r="N414" s="858"/>
    </row>
    <row r="415" spans="2:14">
      <c r="B415" s="862"/>
      <c r="C415" s="858"/>
      <c r="D415" s="858"/>
      <c r="E415" s="858"/>
      <c r="F415" s="858"/>
      <c r="G415" s="858"/>
      <c r="H415" s="858"/>
      <c r="I415" s="858"/>
      <c r="J415" s="858"/>
      <c r="K415" s="858"/>
      <c r="L415" s="858"/>
      <c r="M415" s="858"/>
      <c r="N415" s="858"/>
    </row>
    <row r="416" spans="2:14">
      <c r="B416" s="862"/>
      <c r="C416" s="858"/>
      <c r="D416" s="858"/>
      <c r="E416" s="858"/>
      <c r="F416" s="858"/>
      <c r="G416" s="858"/>
      <c r="H416" s="858"/>
      <c r="I416" s="858"/>
      <c r="J416" s="858"/>
      <c r="K416" s="858"/>
      <c r="L416" s="858"/>
      <c r="M416" s="858"/>
      <c r="N416" s="858"/>
    </row>
    <row r="417" spans="2:14">
      <c r="B417" s="862"/>
      <c r="C417" s="858"/>
      <c r="D417" s="858"/>
      <c r="E417" s="858"/>
      <c r="F417" s="858"/>
      <c r="G417" s="858"/>
      <c r="H417" s="858"/>
      <c r="I417" s="858"/>
      <c r="J417" s="858"/>
      <c r="K417" s="858"/>
      <c r="L417" s="858"/>
      <c r="M417" s="858"/>
      <c r="N417" s="858"/>
    </row>
    <row r="418" spans="2:14">
      <c r="B418" s="862"/>
      <c r="C418" s="858"/>
      <c r="D418" s="858"/>
      <c r="E418" s="858"/>
      <c r="F418" s="858"/>
      <c r="G418" s="858"/>
      <c r="H418" s="858"/>
      <c r="I418" s="858"/>
      <c r="J418" s="858"/>
      <c r="K418" s="858"/>
      <c r="L418" s="858"/>
      <c r="M418" s="858"/>
      <c r="N418" s="858"/>
    </row>
    <row r="419" spans="2:14">
      <c r="B419" s="862"/>
      <c r="C419" s="858"/>
      <c r="D419" s="858"/>
      <c r="E419" s="858"/>
      <c r="F419" s="858"/>
      <c r="G419" s="858"/>
      <c r="H419" s="858"/>
      <c r="I419" s="858"/>
      <c r="J419" s="858"/>
      <c r="K419" s="858"/>
      <c r="L419" s="858"/>
      <c r="M419" s="858"/>
      <c r="N419" s="858"/>
    </row>
    <row r="420" spans="2:14">
      <c r="B420" s="862"/>
      <c r="C420" s="858"/>
      <c r="D420" s="858"/>
      <c r="E420" s="858"/>
      <c r="F420" s="858"/>
      <c r="G420" s="858"/>
      <c r="H420" s="858"/>
      <c r="I420" s="858"/>
      <c r="J420" s="858"/>
      <c r="K420" s="858"/>
      <c r="L420" s="858"/>
      <c r="M420" s="858"/>
      <c r="N420" s="858"/>
    </row>
    <row r="421" spans="2:14">
      <c r="B421" s="862"/>
      <c r="C421" s="858"/>
      <c r="D421" s="858"/>
      <c r="E421" s="858"/>
      <c r="F421" s="858"/>
      <c r="G421" s="858"/>
      <c r="H421" s="858"/>
      <c r="I421" s="858"/>
      <c r="J421" s="858"/>
      <c r="K421" s="858"/>
      <c r="L421" s="858"/>
      <c r="M421" s="858"/>
      <c r="N421" s="858"/>
    </row>
    <row r="422" spans="2:14">
      <c r="B422" s="862"/>
      <c r="C422" s="858"/>
      <c r="D422" s="858"/>
      <c r="E422" s="858"/>
      <c r="F422" s="858"/>
      <c r="G422" s="858"/>
      <c r="H422" s="858"/>
      <c r="I422" s="858"/>
      <c r="J422" s="858"/>
      <c r="K422" s="858"/>
      <c r="L422" s="858"/>
      <c r="M422" s="858"/>
      <c r="N422" s="858"/>
    </row>
    <row r="423" spans="2:14">
      <c r="B423" s="862"/>
      <c r="C423" s="858"/>
      <c r="D423" s="858"/>
      <c r="E423" s="858"/>
      <c r="F423" s="858"/>
      <c r="G423" s="858"/>
      <c r="H423" s="858"/>
      <c r="I423" s="858"/>
      <c r="J423" s="858"/>
      <c r="K423" s="858"/>
      <c r="L423" s="858"/>
      <c r="M423" s="858"/>
      <c r="N423" s="858"/>
    </row>
    <row r="424" spans="2:14">
      <c r="B424" s="862"/>
      <c r="C424" s="858"/>
      <c r="D424" s="858"/>
      <c r="E424" s="858"/>
      <c r="F424" s="858"/>
      <c r="G424" s="858"/>
      <c r="H424" s="858"/>
      <c r="I424" s="858"/>
      <c r="J424" s="858"/>
      <c r="K424" s="858"/>
      <c r="L424" s="858"/>
      <c r="M424" s="858"/>
      <c r="N424" s="858"/>
    </row>
    <row r="425" spans="2:14">
      <c r="B425" s="862"/>
      <c r="C425" s="858"/>
      <c r="D425" s="858"/>
      <c r="E425" s="858"/>
      <c r="F425" s="858"/>
      <c r="G425" s="858"/>
      <c r="H425" s="858"/>
      <c r="I425" s="858"/>
      <c r="J425" s="858"/>
      <c r="K425" s="858"/>
      <c r="L425" s="858"/>
      <c r="M425" s="858"/>
      <c r="N425" s="858"/>
    </row>
    <row r="426" spans="2:14">
      <c r="B426" s="862"/>
      <c r="C426" s="858"/>
      <c r="D426" s="858"/>
      <c r="E426" s="858"/>
      <c r="F426" s="858"/>
      <c r="G426" s="858"/>
      <c r="H426" s="858"/>
      <c r="I426" s="858"/>
      <c r="J426" s="858"/>
      <c r="K426" s="858"/>
      <c r="L426" s="858"/>
      <c r="M426" s="858"/>
      <c r="N426" s="858"/>
    </row>
    <row r="427" spans="2:14">
      <c r="B427" s="862"/>
      <c r="C427" s="858"/>
      <c r="D427" s="858"/>
      <c r="E427" s="858"/>
      <c r="F427" s="858"/>
      <c r="G427" s="858"/>
      <c r="H427" s="858"/>
      <c r="I427" s="858"/>
      <c r="J427" s="858"/>
      <c r="K427" s="858"/>
      <c r="L427" s="858"/>
      <c r="M427" s="858"/>
      <c r="N427" s="858"/>
    </row>
    <row r="428" spans="2:14">
      <c r="B428" s="862"/>
      <c r="C428" s="858"/>
      <c r="D428" s="858"/>
      <c r="E428" s="858"/>
      <c r="F428" s="858"/>
      <c r="G428" s="858"/>
      <c r="H428" s="858"/>
      <c r="I428" s="858"/>
      <c r="J428" s="858"/>
      <c r="K428" s="858"/>
      <c r="L428" s="858"/>
      <c r="M428" s="858"/>
      <c r="N428" s="858"/>
    </row>
    <row r="429" spans="2:14">
      <c r="B429" s="862"/>
      <c r="C429" s="858"/>
      <c r="D429" s="858"/>
      <c r="E429" s="858"/>
      <c r="F429" s="858"/>
      <c r="G429" s="858"/>
      <c r="H429" s="858"/>
      <c r="I429" s="858"/>
      <c r="J429" s="858"/>
      <c r="K429" s="858"/>
      <c r="L429" s="858"/>
      <c r="M429" s="858"/>
      <c r="N429" s="858"/>
    </row>
    <row r="430" spans="2:14">
      <c r="B430" s="862"/>
      <c r="C430" s="858"/>
      <c r="D430" s="858"/>
      <c r="E430" s="858"/>
      <c r="F430" s="858"/>
      <c r="G430" s="858"/>
      <c r="H430" s="858"/>
      <c r="I430" s="858"/>
      <c r="J430" s="858"/>
      <c r="K430" s="858"/>
      <c r="L430" s="858"/>
      <c r="M430" s="858"/>
      <c r="N430" s="858"/>
    </row>
    <row r="431" spans="2:14">
      <c r="B431" s="862"/>
      <c r="C431" s="858"/>
      <c r="D431" s="858"/>
      <c r="E431" s="858"/>
      <c r="F431" s="858"/>
      <c r="G431" s="858"/>
      <c r="H431" s="858"/>
      <c r="I431" s="858"/>
      <c r="J431" s="858"/>
      <c r="K431" s="858"/>
      <c r="L431" s="858"/>
      <c r="M431" s="858"/>
      <c r="N431" s="858"/>
    </row>
    <row r="432" spans="2:14">
      <c r="B432" s="862"/>
      <c r="C432" s="858"/>
      <c r="D432" s="858"/>
      <c r="E432" s="858"/>
      <c r="F432" s="858"/>
      <c r="G432" s="858"/>
      <c r="H432" s="858"/>
      <c r="I432" s="858"/>
      <c r="J432" s="858"/>
      <c r="K432" s="858"/>
      <c r="L432" s="858"/>
      <c r="M432" s="858"/>
      <c r="N432" s="858"/>
    </row>
    <row r="433" spans="2:14">
      <c r="B433" s="862"/>
      <c r="C433" s="858"/>
      <c r="D433" s="858"/>
      <c r="E433" s="858"/>
      <c r="F433" s="858"/>
      <c r="G433" s="858"/>
      <c r="H433" s="858"/>
      <c r="I433" s="858"/>
      <c r="J433" s="858"/>
      <c r="K433" s="858"/>
      <c r="L433" s="858"/>
      <c r="M433" s="858"/>
      <c r="N433" s="858"/>
    </row>
    <row r="434" spans="2:14">
      <c r="B434" s="862"/>
      <c r="C434" s="858"/>
      <c r="D434" s="858"/>
      <c r="E434" s="858"/>
      <c r="F434" s="858"/>
      <c r="G434" s="858"/>
      <c r="H434" s="858"/>
      <c r="I434" s="858"/>
      <c r="J434" s="858"/>
      <c r="K434" s="858"/>
      <c r="L434" s="858"/>
      <c r="M434" s="858"/>
      <c r="N434" s="858"/>
    </row>
    <row r="435" spans="2:14">
      <c r="B435" s="862"/>
      <c r="C435" s="858"/>
      <c r="D435" s="858"/>
      <c r="E435" s="858"/>
      <c r="F435" s="858"/>
      <c r="G435" s="858"/>
      <c r="H435" s="858"/>
      <c r="I435" s="858"/>
      <c r="J435" s="858"/>
      <c r="K435" s="858"/>
      <c r="L435" s="858"/>
      <c r="M435" s="858"/>
      <c r="N435" s="858"/>
    </row>
    <row r="436" spans="2:14">
      <c r="B436" s="862"/>
      <c r="C436" s="858"/>
      <c r="D436" s="858"/>
      <c r="E436" s="858"/>
      <c r="F436" s="858"/>
      <c r="G436" s="858"/>
      <c r="H436" s="858"/>
      <c r="I436" s="858"/>
      <c r="J436" s="858"/>
      <c r="K436" s="858"/>
      <c r="L436" s="858"/>
      <c r="M436" s="858"/>
      <c r="N436" s="858"/>
    </row>
    <row r="437" spans="2:14">
      <c r="B437" s="862"/>
      <c r="C437" s="858"/>
      <c r="D437" s="858"/>
      <c r="E437" s="858"/>
      <c r="F437" s="858"/>
      <c r="G437" s="858"/>
      <c r="H437" s="858"/>
      <c r="I437" s="858"/>
      <c r="J437" s="858"/>
      <c r="K437" s="858"/>
      <c r="L437" s="858"/>
      <c r="M437" s="858"/>
      <c r="N437" s="858"/>
    </row>
    <row r="438" spans="2:14">
      <c r="B438" s="862"/>
      <c r="C438" s="858"/>
      <c r="D438" s="858"/>
      <c r="E438" s="858"/>
      <c r="F438" s="858"/>
      <c r="G438" s="858"/>
      <c r="H438" s="858"/>
      <c r="I438" s="858"/>
      <c r="J438" s="858"/>
      <c r="K438" s="858"/>
      <c r="L438" s="858"/>
      <c r="M438" s="858"/>
      <c r="N438" s="858"/>
    </row>
    <row r="439" spans="2:14">
      <c r="B439" s="862"/>
      <c r="C439" s="858"/>
      <c r="D439" s="858"/>
      <c r="E439" s="858"/>
      <c r="F439" s="858"/>
      <c r="G439" s="858"/>
      <c r="H439" s="858"/>
      <c r="I439" s="858"/>
      <c r="J439" s="858"/>
      <c r="K439" s="858"/>
      <c r="L439" s="858"/>
      <c r="M439" s="858"/>
      <c r="N439" s="858"/>
    </row>
    <row r="440" spans="2:14">
      <c r="B440" s="862"/>
      <c r="C440" s="858"/>
      <c r="D440" s="858"/>
      <c r="E440" s="858"/>
      <c r="F440" s="858"/>
      <c r="G440" s="858"/>
      <c r="H440" s="858"/>
      <c r="I440" s="858"/>
      <c r="J440" s="858"/>
      <c r="K440" s="858"/>
      <c r="L440" s="858"/>
      <c r="M440" s="858"/>
      <c r="N440" s="858"/>
    </row>
    <row r="441" spans="2:14">
      <c r="B441" s="862"/>
      <c r="C441" s="858"/>
      <c r="D441" s="858"/>
      <c r="E441" s="858"/>
      <c r="F441" s="858"/>
      <c r="G441" s="858"/>
      <c r="H441" s="858"/>
      <c r="I441" s="858"/>
      <c r="J441" s="858"/>
      <c r="K441" s="858"/>
      <c r="L441" s="858"/>
      <c r="M441" s="858"/>
      <c r="N441" s="858"/>
    </row>
    <row r="442" spans="2:14">
      <c r="B442" s="862"/>
      <c r="C442" s="858"/>
      <c r="D442" s="858"/>
      <c r="E442" s="858"/>
      <c r="F442" s="858"/>
      <c r="G442" s="858"/>
      <c r="H442" s="858"/>
      <c r="I442" s="858"/>
      <c r="J442" s="858"/>
      <c r="K442" s="858"/>
      <c r="L442" s="858"/>
      <c r="M442" s="858"/>
      <c r="N442" s="858"/>
    </row>
    <row r="443" spans="2:14">
      <c r="B443" s="862"/>
      <c r="C443" s="858"/>
      <c r="D443" s="858"/>
      <c r="E443" s="858"/>
      <c r="F443" s="858"/>
      <c r="G443" s="858"/>
      <c r="H443" s="858"/>
      <c r="I443" s="858"/>
      <c r="J443" s="858"/>
      <c r="K443" s="858"/>
      <c r="L443" s="858"/>
      <c r="M443" s="858"/>
      <c r="N443" s="858"/>
    </row>
    <row r="444" spans="2:14">
      <c r="B444" s="862"/>
      <c r="C444" s="858"/>
      <c r="D444" s="858"/>
      <c r="E444" s="858"/>
      <c r="F444" s="858"/>
      <c r="G444" s="858"/>
      <c r="H444" s="858"/>
      <c r="I444" s="858"/>
      <c r="J444" s="858"/>
      <c r="K444" s="858"/>
      <c r="L444" s="858"/>
      <c r="M444" s="858"/>
      <c r="N444" s="858"/>
    </row>
    <row r="445" spans="2:14">
      <c r="B445" s="862"/>
      <c r="C445" s="858"/>
      <c r="D445" s="858"/>
      <c r="E445" s="858"/>
      <c r="F445" s="858"/>
      <c r="G445" s="858"/>
      <c r="H445" s="858"/>
      <c r="I445" s="858"/>
      <c r="J445" s="858"/>
      <c r="K445" s="858"/>
      <c r="L445" s="858"/>
      <c r="M445" s="858"/>
      <c r="N445" s="858"/>
    </row>
    <row r="446" spans="2:14">
      <c r="B446" s="862"/>
      <c r="C446" s="858"/>
      <c r="D446" s="858"/>
      <c r="E446" s="858"/>
      <c r="F446" s="858"/>
      <c r="G446" s="858"/>
      <c r="H446" s="858"/>
      <c r="I446" s="858"/>
      <c r="J446" s="858"/>
      <c r="K446" s="858"/>
      <c r="L446" s="858"/>
      <c r="M446" s="858"/>
      <c r="N446" s="858"/>
    </row>
    <row r="447" spans="2:14">
      <c r="B447" s="862"/>
      <c r="C447" s="858"/>
      <c r="D447" s="858"/>
      <c r="E447" s="858"/>
      <c r="F447" s="858"/>
      <c r="G447" s="858"/>
      <c r="H447" s="858"/>
      <c r="I447" s="858"/>
      <c r="J447" s="858"/>
      <c r="K447" s="858"/>
      <c r="L447" s="858"/>
      <c r="M447" s="858"/>
      <c r="N447" s="858"/>
    </row>
    <row r="448" spans="2:14">
      <c r="B448" s="862"/>
      <c r="C448" s="858"/>
      <c r="D448" s="858"/>
      <c r="E448" s="858"/>
      <c r="F448" s="858"/>
      <c r="G448" s="858"/>
      <c r="H448" s="858"/>
      <c r="I448" s="858"/>
      <c r="J448" s="858"/>
      <c r="K448" s="858"/>
      <c r="L448" s="858"/>
      <c r="M448" s="858"/>
      <c r="N448" s="858"/>
    </row>
    <row r="449" spans="2:14">
      <c r="B449" s="862"/>
      <c r="C449" s="858"/>
      <c r="D449" s="858"/>
      <c r="E449" s="858"/>
      <c r="F449" s="858"/>
      <c r="G449" s="858"/>
      <c r="H449" s="858"/>
      <c r="I449" s="858"/>
      <c r="J449" s="858"/>
      <c r="K449" s="858"/>
      <c r="L449" s="858"/>
      <c r="M449" s="858"/>
      <c r="N449" s="858"/>
    </row>
    <row r="450" spans="2:14">
      <c r="B450" s="862"/>
      <c r="C450" s="858"/>
      <c r="D450" s="858"/>
      <c r="E450" s="858"/>
      <c r="F450" s="858"/>
      <c r="G450" s="858"/>
      <c r="H450" s="858"/>
      <c r="I450" s="858"/>
      <c r="J450" s="858"/>
      <c r="K450" s="858"/>
      <c r="L450" s="858"/>
      <c r="M450" s="858"/>
      <c r="N450" s="858"/>
    </row>
    <row r="451" spans="2:14">
      <c r="B451" s="862"/>
      <c r="C451" s="858"/>
      <c r="D451" s="858"/>
      <c r="E451" s="858"/>
      <c r="F451" s="858"/>
      <c r="G451" s="858"/>
      <c r="H451" s="858"/>
      <c r="I451" s="858"/>
      <c r="J451" s="858"/>
      <c r="K451" s="858"/>
      <c r="L451" s="858"/>
      <c r="M451" s="858"/>
      <c r="N451" s="858"/>
    </row>
    <row r="452" spans="2:14">
      <c r="B452" s="862"/>
      <c r="C452" s="858"/>
      <c r="D452" s="858"/>
      <c r="E452" s="858"/>
      <c r="F452" s="858"/>
      <c r="G452" s="858"/>
      <c r="H452" s="858"/>
      <c r="I452" s="858"/>
      <c r="J452" s="858"/>
      <c r="K452" s="858"/>
      <c r="L452" s="858"/>
      <c r="M452" s="858"/>
      <c r="N452" s="858"/>
    </row>
    <row r="453" spans="2:14">
      <c r="B453" s="862"/>
      <c r="C453" s="858"/>
      <c r="D453" s="858"/>
      <c r="E453" s="858"/>
      <c r="F453" s="858"/>
      <c r="G453" s="858"/>
      <c r="H453" s="858"/>
      <c r="I453" s="858"/>
      <c r="J453" s="858"/>
      <c r="K453" s="858"/>
      <c r="L453" s="858"/>
      <c r="M453" s="858"/>
      <c r="N453" s="858"/>
    </row>
    <row r="454" spans="2:14">
      <c r="B454" s="862"/>
      <c r="C454" s="858"/>
      <c r="D454" s="858"/>
      <c r="E454" s="858"/>
      <c r="F454" s="858"/>
      <c r="G454" s="858"/>
      <c r="H454" s="858"/>
      <c r="I454" s="858"/>
      <c r="J454" s="858"/>
      <c r="K454" s="858"/>
      <c r="L454" s="858"/>
      <c r="M454" s="858"/>
      <c r="N454" s="858"/>
    </row>
    <row r="455" spans="2:14">
      <c r="B455" s="862"/>
      <c r="C455" s="858"/>
      <c r="D455" s="858"/>
      <c r="E455" s="858"/>
      <c r="F455" s="858"/>
      <c r="G455" s="858"/>
      <c r="H455" s="858"/>
      <c r="I455" s="858"/>
      <c r="J455" s="858"/>
      <c r="K455" s="858"/>
      <c r="L455" s="858"/>
      <c r="M455" s="858"/>
      <c r="N455" s="858"/>
    </row>
    <row r="456" spans="2:14">
      <c r="B456" s="862"/>
      <c r="C456" s="858"/>
      <c r="D456" s="858"/>
      <c r="E456" s="858"/>
      <c r="F456" s="858"/>
      <c r="G456" s="858"/>
      <c r="H456" s="858"/>
      <c r="I456" s="858"/>
      <c r="J456" s="858"/>
      <c r="K456" s="858"/>
      <c r="L456" s="858"/>
      <c r="M456" s="858"/>
      <c r="N456" s="858"/>
    </row>
    <row r="457" spans="2:14">
      <c r="B457" s="862"/>
      <c r="C457" s="858"/>
      <c r="D457" s="858"/>
      <c r="E457" s="858"/>
      <c r="F457" s="858"/>
      <c r="G457" s="858"/>
      <c r="H457" s="858"/>
      <c r="I457" s="858"/>
      <c r="J457" s="858"/>
      <c r="K457" s="858"/>
      <c r="L457" s="858"/>
      <c r="M457" s="858"/>
      <c r="N457" s="858"/>
    </row>
    <row r="458" spans="2:14">
      <c r="B458" s="862"/>
      <c r="C458" s="858"/>
      <c r="D458" s="858"/>
      <c r="E458" s="858"/>
      <c r="F458" s="858"/>
      <c r="G458" s="858"/>
      <c r="H458" s="858"/>
      <c r="I458" s="858"/>
      <c r="J458" s="858"/>
      <c r="K458" s="858"/>
      <c r="L458" s="858"/>
      <c r="M458" s="858"/>
      <c r="N458" s="858"/>
    </row>
    <row r="459" spans="2:14">
      <c r="B459" s="862"/>
      <c r="C459" s="858"/>
      <c r="D459" s="858"/>
      <c r="E459" s="858"/>
      <c r="F459" s="858"/>
      <c r="G459" s="858"/>
      <c r="H459" s="858"/>
      <c r="I459" s="858"/>
      <c r="J459" s="858"/>
      <c r="K459" s="858"/>
      <c r="L459" s="858"/>
      <c r="M459" s="858"/>
      <c r="N459" s="858"/>
    </row>
    <row r="460" spans="2:14">
      <c r="B460" s="862"/>
      <c r="C460" s="858"/>
      <c r="D460" s="858"/>
      <c r="E460" s="858"/>
      <c r="F460" s="858"/>
      <c r="G460" s="858"/>
      <c r="H460" s="858"/>
      <c r="I460" s="858"/>
      <c r="J460" s="858"/>
      <c r="K460" s="858"/>
      <c r="L460" s="858"/>
      <c r="M460" s="858"/>
      <c r="N460" s="858"/>
    </row>
    <row r="461" spans="2:14">
      <c r="B461" s="862"/>
      <c r="C461" s="858"/>
      <c r="D461" s="858"/>
      <c r="E461" s="858"/>
      <c r="F461" s="858"/>
      <c r="G461" s="858"/>
      <c r="H461" s="858"/>
      <c r="I461" s="858"/>
      <c r="J461" s="858"/>
      <c r="K461" s="858"/>
      <c r="L461" s="858"/>
      <c r="M461" s="858"/>
      <c r="N461" s="858"/>
    </row>
    <row r="462" spans="2:14">
      <c r="B462" s="862"/>
      <c r="C462" s="858"/>
      <c r="D462" s="858"/>
      <c r="E462" s="858"/>
      <c r="F462" s="858"/>
      <c r="G462" s="858"/>
      <c r="H462" s="858"/>
      <c r="I462" s="858"/>
      <c r="J462" s="858"/>
      <c r="K462" s="858"/>
      <c r="L462" s="858"/>
      <c r="M462" s="858"/>
      <c r="N462" s="858"/>
    </row>
    <row r="463" spans="2:14">
      <c r="B463" s="862"/>
      <c r="C463" s="858"/>
      <c r="D463" s="858"/>
      <c r="E463" s="858"/>
      <c r="F463" s="858"/>
      <c r="G463" s="858"/>
      <c r="H463" s="858"/>
      <c r="I463" s="858"/>
      <c r="J463" s="858"/>
      <c r="K463" s="858"/>
      <c r="L463" s="858"/>
      <c r="M463" s="858"/>
      <c r="N463" s="858"/>
    </row>
    <row r="464" spans="2:14">
      <c r="B464" s="862"/>
      <c r="C464" s="858"/>
      <c r="D464" s="858"/>
      <c r="E464" s="858"/>
      <c r="F464" s="858"/>
      <c r="G464" s="858"/>
      <c r="H464" s="858"/>
      <c r="I464" s="858"/>
      <c r="J464" s="858"/>
      <c r="K464" s="858"/>
      <c r="L464" s="858"/>
      <c r="M464" s="858"/>
      <c r="N464" s="858"/>
    </row>
    <row r="465" spans="2:14">
      <c r="B465" s="862"/>
      <c r="C465" s="858"/>
      <c r="D465" s="858"/>
      <c r="E465" s="858"/>
      <c r="F465" s="858"/>
      <c r="G465" s="858"/>
      <c r="H465" s="858"/>
      <c r="I465" s="858"/>
      <c r="J465" s="858"/>
      <c r="K465" s="858"/>
      <c r="L465" s="858"/>
      <c r="M465" s="858"/>
      <c r="N465" s="858"/>
    </row>
    <row r="466" spans="2:14">
      <c r="B466" s="862"/>
      <c r="C466" s="858"/>
      <c r="D466" s="858"/>
      <c r="E466" s="858"/>
      <c r="F466" s="858"/>
      <c r="G466" s="858"/>
      <c r="H466" s="858"/>
      <c r="I466" s="858"/>
      <c r="J466" s="858"/>
      <c r="K466" s="858"/>
      <c r="L466" s="858"/>
      <c r="M466" s="858"/>
      <c r="N466" s="858"/>
    </row>
    <row r="467" spans="2:14">
      <c r="B467" s="862"/>
      <c r="C467" s="858"/>
      <c r="D467" s="858"/>
      <c r="E467" s="858"/>
      <c r="F467" s="858"/>
      <c r="G467" s="858"/>
      <c r="H467" s="858"/>
      <c r="I467" s="858"/>
      <c r="J467" s="858"/>
      <c r="K467" s="858"/>
      <c r="L467" s="858"/>
      <c r="M467" s="858"/>
      <c r="N467" s="858"/>
    </row>
    <row r="468" spans="2:14">
      <c r="B468" s="862"/>
      <c r="C468" s="858"/>
      <c r="D468" s="858"/>
      <c r="E468" s="858"/>
      <c r="F468" s="858"/>
      <c r="G468" s="858"/>
      <c r="H468" s="858"/>
      <c r="I468" s="858"/>
      <c r="J468" s="858"/>
      <c r="K468" s="858"/>
      <c r="L468" s="858"/>
      <c r="M468" s="858"/>
      <c r="N468" s="858"/>
    </row>
    <row r="469" spans="2:14">
      <c r="B469" s="862"/>
      <c r="C469" s="858"/>
      <c r="D469" s="858"/>
      <c r="E469" s="858"/>
      <c r="F469" s="858"/>
      <c r="G469" s="858"/>
      <c r="H469" s="858"/>
      <c r="I469" s="858"/>
      <c r="J469" s="858"/>
      <c r="K469" s="858"/>
      <c r="L469" s="858"/>
      <c r="M469" s="858"/>
      <c r="N469" s="858"/>
    </row>
    <row r="470" spans="2:14">
      <c r="B470" s="862"/>
      <c r="C470" s="858"/>
      <c r="D470" s="858"/>
      <c r="E470" s="858"/>
      <c r="F470" s="858"/>
      <c r="G470" s="858"/>
      <c r="H470" s="858"/>
      <c r="I470" s="858"/>
      <c r="J470" s="858"/>
      <c r="K470" s="858"/>
      <c r="L470" s="858"/>
      <c r="M470" s="858"/>
      <c r="N470" s="858"/>
    </row>
    <row r="471" spans="2:14">
      <c r="B471" s="862"/>
      <c r="C471" s="858"/>
      <c r="D471" s="858"/>
      <c r="E471" s="858"/>
      <c r="F471" s="858"/>
      <c r="G471" s="858"/>
      <c r="H471" s="858"/>
      <c r="I471" s="858"/>
      <c r="J471" s="858"/>
      <c r="K471" s="858"/>
      <c r="L471" s="858"/>
      <c r="M471" s="858"/>
      <c r="N471" s="858"/>
    </row>
  </sheetData>
  <mergeCells count="6">
    <mergeCell ref="X5:AF5"/>
    <mergeCell ref="A1:N1"/>
    <mergeCell ref="A2:N2"/>
    <mergeCell ref="A3:N3"/>
    <mergeCell ref="F5:N5"/>
    <mergeCell ref="O5:W5"/>
  </mergeCells>
  <pageMargins left="0.25" right="0.25" top="0.75" bottom="0.75" header="0.3" footer="0.3"/>
  <pageSetup scale="31" fitToHeight="0" orientation="landscape" r:id="rId1"/>
  <colBreaks count="1" manualBreakCount="1">
    <brk id="14" max="60"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O95"/>
  <sheetViews>
    <sheetView tabSelected="1" view="pageBreakPreview" topLeftCell="A44" zoomScaleNormal="100" zoomScaleSheetLayoutView="100" workbookViewId="0">
      <selection activeCell="N33" sqref="N33"/>
    </sheetView>
  </sheetViews>
  <sheetFormatPr defaultColWidth="14" defaultRowHeight="12.75"/>
  <cols>
    <col min="1" max="1" width="5.77734375" style="125" bestFit="1" customWidth="1"/>
    <col min="2" max="2" width="20.88671875" style="15" customWidth="1"/>
    <col min="3" max="3" width="14.33203125" style="15" customWidth="1"/>
    <col min="4" max="4" width="16.33203125" style="15" customWidth="1"/>
    <col min="5" max="5" width="10.33203125" style="15" customWidth="1"/>
    <col min="6" max="6" width="10.88671875" style="15" customWidth="1"/>
    <col min="7" max="7" width="10" style="15" customWidth="1"/>
    <col min="8" max="8" width="12.44140625" style="15" bestFit="1" customWidth="1"/>
    <col min="9" max="9" width="12.44140625" style="15" customWidth="1"/>
    <col min="10" max="10" width="13.6640625" style="15" bestFit="1" customWidth="1"/>
    <col min="11" max="11" width="12.5546875" style="15" bestFit="1" customWidth="1"/>
    <col min="12" max="12" width="13.21875" style="15" customWidth="1"/>
    <col min="13" max="13" width="12.77734375" style="15" customWidth="1"/>
    <col min="14" max="14" width="14" style="15"/>
    <col min="15" max="15" width="10" style="15" bestFit="1" customWidth="1"/>
    <col min="16" max="16384" width="14" style="15"/>
  </cols>
  <sheetData>
    <row r="1" spans="1:15">
      <c r="G1" s="20" t="s">
        <v>284</v>
      </c>
      <c r="M1" s="364" t="s">
        <v>945</v>
      </c>
    </row>
    <row r="2" spans="1:15" ht="15" customHeight="1">
      <c r="G2" s="362" t="s">
        <v>754</v>
      </c>
    </row>
    <row r="3" spans="1:15">
      <c r="D3" s="40"/>
      <c r="E3" s="40"/>
      <c r="F3" s="40"/>
      <c r="G3" s="294" t="str">
        <f>+'Attachment H'!D5</f>
        <v>Gridliance High Plains LLC</v>
      </c>
      <c r="H3" s="40"/>
      <c r="J3" s="40"/>
      <c r="K3" s="40"/>
      <c r="L3" s="40"/>
      <c r="M3" s="40"/>
      <c r="N3" s="40"/>
    </row>
    <row r="4" spans="1:15">
      <c r="B4" s="29"/>
    </row>
    <row r="6" spans="1:15" s="139" customFormat="1" ht="69.75" customHeight="1">
      <c r="A6" s="458" t="s">
        <v>239</v>
      </c>
      <c r="B6" s="137" t="s">
        <v>252</v>
      </c>
      <c r="C6" s="138" t="s">
        <v>458</v>
      </c>
      <c r="D6" s="138" t="s">
        <v>394</v>
      </c>
      <c r="E6" s="138" t="s">
        <v>395</v>
      </c>
      <c r="F6" s="138" t="s">
        <v>459</v>
      </c>
      <c r="G6" s="137" t="s">
        <v>375</v>
      </c>
      <c r="H6" s="137" t="s">
        <v>260</v>
      </c>
      <c r="I6" s="137" t="s">
        <v>261</v>
      </c>
      <c r="J6" s="138" t="s">
        <v>379</v>
      </c>
      <c r="K6" s="138" t="s">
        <v>460</v>
      </c>
      <c r="L6" s="630" t="s">
        <v>590</v>
      </c>
      <c r="M6" s="138" t="s">
        <v>461</v>
      </c>
      <c r="O6" s="499"/>
    </row>
    <row r="7" spans="1:15" s="139" customFormat="1">
      <c r="A7" s="458"/>
      <c r="B7" s="137"/>
      <c r="C7" s="130" t="s">
        <v>292</v>
      </c>
      <c r="D7" s="414" t="s">
        <v>293</v>
      </c>
      <c r="E7" s="414" t="s">
        <v>294</v>
      </c>
      <c r="F7" s="415" t="s">
        <v>295</v>
      </c>
      <c r="G7" s="415" t="s">
        <v>297</v>
      </c>
      <c r="H7" s="415" t="s">
        <v>296</v>
      </c>
      <c r="I7" s="416" t="s">
        <v>298</v>
      </c>
      <c r="J7" s="416" t="s">
        <v>299</v>
      </c>
      <c r="K7" s="416" t="s">
        <v>300</v>
      </c>
      <c r="L7" s="362" t="s">
        <v>393</v>
      </c>
      <c r="M7" s="362" t="s">
        <v>397</v>
      </c>
      <c r="O7" s="499"/>
    </row>
    <row r="8" spans="1:15" ht="25.5" customHeight="1">
      <c r="A8" s="418"/>
      <c r="B8" s="623" t="s">
        <v>595</v>
      </c>
      <c r="C8" s="130">
        <v>1</v>
      </c>
      <c r="D8" s="130">
        <v>2</v>
      </c>
      <c r="E8" s="130">
        <v>3</v>
      </c>
      <c r="F8" s="130">
        <v>4</v>
      </c>
      <c r="G8" s="130">
        <v>5</v>
      </c>
      <c r="H8" s="131">
        <v>6</v>
      </c>
      <c r="I8" s="130">
        <v>7</v>
      </c>
      <c r="J8" s="131">
        <v>9</v>
      </c>
      <c r="K8" s="131">
        <v>11</v>
      </c>
      <c r="L8" s="131">
        <v>12</v>
      </c>
      <c r="M8" s="130">
        <v>16</v>
      </c>
      <c r="O8" s="500"/>
    </row>
    <row r="9" spans="1:15" s="17" customFormat="1" ht="24.75" customHeight="1">
      <c r="A9" s="418"/>
      <c r="B9" s="133" t="s">
        <v>755</v>
      </c>
      <c r="C9" s="362" t="s">
        <v>756</v>
      </c>
      <c r="D9" s="362" t="s">
        <v>757</v>
      </c>
      <c r="E9" s="362" t="s">
        <v>758</v>
      </c>
      <c r="F9" s="362" t="s">
        <v>759</v>
      </c>
      <c r="G9" s="673" t="s">
        <v>760</v>
      </c>
      <c r="H9" s="673" t="str">
        <f>+G9</f>
        <v>(Note E)</v>
      </c>
      <c r="I9" s="673" t="str">
        <f>+H9</f>
        <v>(Note E)</v>
      </c>
      <c r="J9" s="673" t="s">
        <v>761</v>
      </c>
      <c r="K9" s="673" t="s">
        <v>762</v>
      </c>
      <c r="L9" s="673" t="s">
        <v>763</v>
      </c>
      <c r="M9" s="362" t="s">
        <v>764</v>
      </c>
      <c r="O9" s="501"/>
    </row>
    <row r="10" spans="1:15" s="17" customFormat="1">
      <c r="A10" s="418"/>
      <c r="B10" s="133"/>
      <c r="O10" s="501"/>
    </row>
    <row r="11" spans="1:15">
      <c r="A11" s="418"/>
      <c r="B11" s="140"/>
      <c r="C11" s="130"/>
      <c r="D11" s="130"/>
      <c r="E11" s="130"/>
      <c r="F11" s="130"/>
      <c r="G11" s="130"/>
      <c r="H11" s="131"/>
      <c r="I11" s="130"/>
      <c r="J11" s="131"/>
      <c r="K11" s="131"/>
      <c r="L11" s="131"/>
      <c r="M11" s="130"/>
      <c r="O11" s="500"/>
    </row>
    <row r="12" spans="1:15">
      <c r="A12" s="418" t="s">
        <v>381</v>
      </c>
      <c r="B12" s="129" t="s">
        <v>105</v>
      </c>
      <c r="C12" s="641">
        <v>0</v>
      </c>
      <c r="D12" s="417">
        <v>1992.76</v>
      </c>
      <c r="E12" s="417">
        <v>0</v>
      </c>
      <c r="F12" s="640">
        <v>0</v>
      </c>
      <c r="G12" s="417">
        <v>0</v>
      </c>
      <c r="H12" s="417">
        <v>0</v>
      </c>
      <c r="I12" s="417">
        <v>0</v>
      </c>
      <c r="J12" s="417">
        <v>0</v>
      </c>
      <c r="K12" s="417">
        <v>0</v>
      </c>
      <c r="L12" s="417">
        <v>0</v>
      </c>
      <c r="M12" s="1000">
        <v>0</v>
      </c>
      <c r="O12" s="502"/>
    </row>
    <row r="13" spans="1:15">
      <c r="A13" s="418" t="s">
        <v>250</v>
      </c>
      <c r="B13" s="129" t="s">
        <v>104</v>
      </c>
      <c r="C13" s="641">
        <v>0</v>
      </c>
      <c r="D13" s="417">
        <v>2539.69</v>
      </c>
      <c r="E13" s="417">
        <v>0</v>
      </c>
      <c r="F13" s="640">
        <v>0</v>
      </c>
      <c r="G13" s="417">
        <v>0</v>
      </c>
      <c r="H13" s="417">
        <v>0</v>
      </c>
      <c r="I13" s="417">
        <v>0</v>
      </c>
      <c r="J13" s="417">
        <v>0</v>
      </c>
      <c r="K13" s="417">
        <v>0</v>
      </c>
      <c r="L13" s="417">
        <v>0</v>
      </c>
      <c r="M13" s="640">
        <v>0</v>
      </c>
      <c r="N13" s="769"/>
      <c r="O13" s="502"/>
    </row>
    <row r="14" spans="1:15">
      <c r="A14" s="418" t="s">
        <v>382</v>
      </c>
      <c r="B14" s="129" t="s">
        <v>103</v>
      </c>
      <c r="C14" s="641">
        <v>0</v>
      </c>
      <c r="D14" s="417">
        <v>3318.79</v>
      </c>
      <c r="E14" s="417">
        <v>0</v>
      </c>
      <c r="F14" s="640">
        <v>0</v>
      </c>
      <c r="G14" s="417">
        <v>0</v>
      </c>
      <c r="H14" s="417">
        <v>0</v>
      </c>
      <c r="I14" s="417">
        <v>0</v>
      </c>
      <c r="J14" s="417">
        <v>0</v>
      </c>
      <c r="K14" s="417">
        <v>0</v>
      </c>
      <c r="L14" s="417">
        <v>0</v>
      </c>
      <c r="M14" s="640">
        <v>0</v>
      </c>
      <c r="N14" s="769"/>
      <c r="O14" s="502"/>
    </row>
    <row r="15" spans="1:15">
      <c r="A15" s="418" t="s">
        <v>380</v>
      </c>
      <c r="B15" s="129" t="s">
        <v>95</v>
      </c>
      <c r="C15" s="641">
        <v>0</v>
      </c>
      <c r="D15" s="417">
        <v>22243.97</v>
      </c>
      <c r="E15" s="417">
        <v>0</v>
      </c>
      <c r="F15" s="640">
        <v>0</v>
      </c>
      <c r="G15" s="417">
        <v>0</v>
      </c>
      <c r="H15" s="417">
        <v>0</v>
      </c>
      <c r="I15" s="417">
        <v>0</v>
      </c>
      <c r="J15" s="417">
        <v>0</v>
      </c>
      <c r="K15" s="417">
        <v>0</v>
      </c>
      <c r="L15" s="417">
        <v>0</v>
      </c>
      <c r="M15" s="640">
        <v>0</v>
      </c>
      <c r="N15" s="769"/>
      <c r="O15" s="502"/>
    </row>
    <row r="16" spans="1:15">
      <c r="A16" s="418" t="s">
        <v>216</v>
      </c>
      <c r="B16" s="129" t="s">
        <v>92</v>
      </c>
      <c r="C16" s="641">
        <v>0</v>
      </c>
      <c r="D16" s="417">
        <v>-9223.7199999999993</v>
      </c>
      <c r="E16" s="417">
        <v>0</v>
      </c>
      <c r="F16" s="640">
        <v>0</v>
      </c>
      <c r="G16" s="417">
        <v>0</v>
      </c>
      <c r="H16" s="417">
        <v>0</v>
      </c>
      <c r="I16" s="417">
        <v>0</v>
      </c>
      <c r="J16" s="417">
        <v>0</v>
      </c>
      <c r="K16" s="417">
        <v>0</v>
      </c>
      <c r="L16" s="417">
        <v>0</v>
      </c>
      <c r="M16" s="640">
        <v>0</v>
      </c>
      <c r="N16" s="769"/>
      <c r="O16" s="502"/>
    </row>
    <row r="17" spans="1:15">
      <c r="A17" s="418" t="s">
        <v>217</v>
      </c>
      <c r="B17" s="129" t="s">
        <v>145</v>
      </c>
      <c r="C17" s="641">
        <v>0</v>
      </c>
      <c r="D17" s="417">
        <v>0</v>
      </c>
      <c r="E17" s="417">
        <v>0</v>
      </c>
      <c r="F17" s="640">
        <v>0</v>
      </c>
      <c r="G17" s="417">
        <v>0</v>
      </c>
      <c r="H17" s="417">
        <v>0</v>
      </c>
      <c r="I17" s="417">
        <v>0</v>
      </c>
      <c r="J17" s="417">
        <v>0</v>
      </c>
      <c r="K17" s="417">
        <v>0</v>
      </c>
      <c r="L17" s="417">
        <v>0</v>
      </c>
      <c r="M17" s="640">
        <v>0</v>
      </c>
      <c r="N17" s="769"/>
      <c r="O17" s="502"/>
    </row>
    <row r="18" spans="1:15">
      <c r="A18" s="418" t="s">
        <v>220</v>
      </c>
      <c r="B18" s="129" t="s">
        <v>102</v>
      </c>
      <c r="C18" s="641">
        <v>0</v>
      </c>
      <c r="D18" s="417">
        <v>17819.64</v>
      </c>
      <c r="E18" s="417">
        <v>0</v>
      </c>
      <c r="F18" s="640">
        <v>0</v>
      </c>
      <c r="G18" s="417">
        <v>0</v>
      </c>
      <c r="H18" s="417">
        <v>0</v>
      </c>
      <c r="I18" s="417">
        <v>0</v>
      </c>
      <c r="J18" s="417">
        <v>0</v>
      </c>
      <c r="K18" s="417">
        <v>0</v>
      </c>
      <c r="L18" s="417">
        <v>0</v>
      </c>
      <c r="M18" s="640">
        <v>0</v>
      </c>
      <c r="N18" s="769"/>
      <c r="O18" s="502"/>
    </row>
    <row r="19" spans="1:15">
      <c r="A19" s="418" t="s">
        <v>222</v>
      </c>
      <c r="B19" s="129" t="s">
        <v>101</v>
      </c>
      <c r="C19" s="641">
        <v>0</v>
      </c>
      <c r="D19" s="417">
        <v>-376.96</v>
      </c>
      <c r="E19" s="417">
        <v>0</v>
      </c>
      <c r="F19" s="640">
        <v>0</v>
      </c>
      <c r="G19" s="417">
        <v>0</v>
      </c>
      <c r="H19" s="417">
        <v>0</v>
      </c>
      <c r="I19" s="417">
        <v>0</v>
      </c>
      <c r="J19" s="417">
        <v>0</v>
      </c>
      <c r="K19" s="417">
        <v>0</v>
      </c>
      <c r="L19" s="417">
        <v>0</v>
      </c>
      <c r="M19" s="640">
        <v>0</v>
      </c>
      <c r="N19" s="769"/>
      <c r="O19" s="502"/>
    </row>
    <row r="20" spans="1:15">
      <c r="A20" s="418" t="s">
        <v>225</v>
      </c>
      <c r="B20" s="129" t="s">
        <v>100</v>
      </c>
      <c r="C20" s="641">
        <v>0</v>
      </c>
      <c r="D20" s="417">
        <v>414.51</v>
      </c>
      <c r="E20" s="417">
        <v>0</v>
      </c>
      <c r="F20" s="640">
        <v>0</v>
      </c>
      <c r="G20" s="417">
        <v>0</v>
      </c>
      <c r="H20" s="417">
        <v>0</v>
      </c>
      <c r="I20" s="417">
        <v>0</v>
      </c>
      <c r="J20" s="417">
        <v>0</v>
      </c>
      <c r="K20" s="417">
        <v>0</v>
      </c>
      <c r="L20" s="417">
        <v>0</v>
      </c>
      <c r="M20" s="640">
        <v>0</v>
      </c>
      <c r="N20" s="769"/>
      <c r="O20" s="502"/>
    </row>
    <row r="21" spans="1:15">
      <c r="A21" s="418" t="s">
        <v>228</v>
      </c>
      <c r="B21" s="129" t="s">
        <v>106</v>
      </c>
      <c r="C21" s="641">
        <v>0</v>
      </c>
      <c r="D21" s="417">
        <v>77.42</v>
      </c>
      <c r="E21" s="417">
        <v>0</v>
      </c>
      <c r="F21" s="640">
        <v>0</v>
      </c>
      <c r="G21" s="417">
        <v>0</v>
      </c>
      <c r="H21" s="417">
        <v>0</v>
      </c>
      <c r="I21" s="417">
        <v>0</v>
      </c>
      <c r="J21" s="417">
        <v>0</v>
      </c>
      <c r="K21" s="417">
        <v>0</v>
      </c>
      <c r="L21" s="417">
        <v>0</v>
      </c>
      <c r="M21" s="640">
        <v>0</v>
      </c>
      <c r="N21" s="769"/>
      <c r="O21" s="502"/>
    </row>
    <row r="22" spans="1:15">
      <c r="A22" s="418" t="s">
        <v>229</v>
      </c>
      <c r="B22" s="129" t="s">
        <v>99</v>
      </c>
      <c r="C22" s="641">
        <v>0</v>
      </c>
      <c r="D22" s="417">
        <v>95.81</v>
      </c>
      <c r="E22" s="417">
        <v>0</v>
      </c>
      <c r="F22" s="640">
        <v>0</v>
      </c>
      <c r="G22" s="417">
        <v>0</v>
      </c>
      <c r="H22" s="417">
        <v>0</v>
      </c>
      <c r="I22" s="417">
        <v>0</v>
      </c>
      <c r="J22" s="417">
        <v>0</v>
      </c>
      <c r="K22" s="417">
        <v>0</v>
      </c>
      <c r="L22" s="417">
        <v>0</v>
      </c>
      <c r="M22" s="640">
        <v>0</v>
      </c>
      <c r="N22" s="769"/>
      <c r="O22" s="502"/>
    </row>
    <row r="23" spans="1:15">
      <c r="A23" s="418" t="s">
        <v>231</v>
      </c>
      <c r="B23" s="129" t="s">
        <v>98</v>
      </c>
      <c r="C23" s="641">
        <v>183081.81178954337</v>
      </c>
      <c r="D23" s="417">
        <v>-2.84</v>
      </c>
      <c r="E23" s="417">
        <v>0</v>
      </c>
      <c r="F23" s="640">
        <v>667502.20608379995</v>
      </c>
      <c r="G23" s="417">
        <v>0</v>
      </c>
      <c r="H23" s="417">
        <v>0</v>
      </c>
      <c r="I23" s="417">
        <v>0</v>
      </c>
      <c r="J23" s="417">
        <v>0</v>
      </c>
      <c r="K23" s="417">
        <v>0</v>
      </c>
      <c r="L23" s="417">
        <v>0</v>
      </c>
      <c r="M23" s="640">
        <v>320983.93124867446</v>
      </c>
      <c r="N23" s="769"/>
      <c r="O23" s="502"/>
    </row>
    <row r="24" spans="1:15">
      <c r="A24" s="418" t="s">
        <v>233</v>
      </c>
      <c r="B24" s="132" t="s">
        <v>21</v>
      </c>
      <c r="C24" s="642">
        <f t="shared" ref="C24:M24" si="0">SUM(C12:C23)</f>
        <v>183081.81178954337</v>
      </c>
      <c r="D24" s="136">
        <f t="shared" si="0"/>
        <v>38899.07</v>
      </c>
      <c r="E24" s="136">
        <f t="shared" si="0"/>
        <v>0</v>
      </c>
      <c r="F24" s="136">
        <f t="shared" si="0"/>
        <v>667502.20608379995</v>
      </c>
      <c r="G24" s="136">
        <f t="shared" si="0"/>
        <v>0</v>
      </c>
      <c r="H24" s="136">
        <f t="shared" si="0"/>
        <v>0</v>
      </c>
      <c r="I24" s="136">
        <f t="shared" si="0"/>
        <v>0</v>
      </c>
      <c r="J24" s="136">
        <f t="shared" si="0"/>
        <v>0</v>
      </c>
      <c r="K24" s="136">
        <f t="shared" si="0"/>
        <v>0</v>
      </c>
      <c r="L24" s="136">
        <f t="shared" si="0"/>
        <v>0</v>
      </c>
      <c r="M24" s="136">
        <f t="shared" si="0"/>
        <v>320983.93124867446</v>
      </c>
      <c r="O24" s="503"/>
    </row>
    <row r="25" spans="1:15">
      <c r="A25" s="418"/>
      <c r="B25" s="129"/>
      <c r="C25" s="129"/>
      <c r="D25" s="129"/>
      <c r="E25" s="129"/>
      <c r="F25" s="129"/>
      <c r="G25" s="129"/>
      <c r="H25" s="129"/>
      <c r="I25" s="129"/>
      <c r="J25" s="129"/>
      <c r="N25" s="336"/>
      <c r="O25" s="504"/>
    </row>
    <row r="26" spans="1:15">
      <c r="A26" s="418"/>
      <c r="B26" s="129"/>
      <c r="C26" s="129"/>
      <c r="D26" s="129"/>
      <c r="E26" s="129"/>
      <c r="F26" s="129"/>
      <c r="G26" s="129"/>
      <c r="H26" s="129"/>
      <c r="I26" s="129"/>
      <c r="J26" s="129"/>
      <c r="N26" s="129"/>
      <c r="O26" s="504"/>
    </row>
    <row r="27" spans="1:15" ht="38.25">
      <c r="A27" s="418"/>
      <c r="C27" s="137" t="s">
        <v>462</v>
      </c>
      <c r="D27" s="139" t="s">
        <v>396</v>
      </c>
      <c r="E27" s="137" t="s">
        <v>463</v>
      </c>
      <c r="F27" s="139" t="s">
        <v>376</v>
      </c>
      <c r="G27" s="138" t="s">
        <v>464</v>
      </c>
      <c r="H27" s="137" t="s">
        <v>377</v>
      </c>
      <c r="I27" s="137" t="s">
        <v>465</v>
      </c>
      <c r="J27" s="137" t="s">
        <v>378</v>
      </c>
      <c r="K27" s="137" t="s">
        <v>263</v>
      </c>
      <c r="L27" s="137" t="s">
        <v>988</v>
      </c>
      <c r="M27" s="138" t="s">
        <v>469</v>
      </c>
      <c r="N27" s="129"/>
      <c r="O27" s="505"/>
    </row>
    <row r="28" spans="1:15" s="636" customFormat="1">
      <c r="A28" s="418"/>
      <c r="C28" s="130" t="s">
        <v>292</v>
      </c>
      <c r="D28" s="414" t="s">
        <v>293</v>
      </c>
      <c r="E28" s="414" t="s">
        <v>294</v>
      </c>
      <c r="F28" s="415" t="s">
        <v>295</v>
      </c>
      <c r="G28" s="415" t="s">
        <v>297</v>
      </c>
      <c r="H28" s="415" t="s">
        <v>296</v>
      </c>
      <c r="I28" s="415" t="s">
        <v>298</v>
      </c>
      <c r="J28" s="416" t="s">
        <v>299</v>
      </c>
      <c r="K28" s="416" t="s">
        <v>300</v>
      </c>
      <c r="L28" s="362" t="s">
        <v>393</v>
      </c>
      <c r="M28" s="362" t="s">
        <v>397</v>
      </c>
      <c r="N28" s="129"/>
      <c r="O28" s="505"/>
    </row>
    <row r="29" spans="1:15" ht="25.5">
      <c r="A29" s="418"/>
      <c r="B29" s="142" t="s">
        <v>506</v>
      </c>
      <c r="C29" s="130">
        <v>17</v>
      </c>
      <c r="D29" s="418">
        <v>19</v>
      </c>
      <c r="E29" s="131">
        <v>23</v>
      </c>
      <c r="F29" s="131">
        <v>24</v>
      </c>
      <c r="G29" s="131">
        <v>26</v>
      </c>
      <c r="H29" s="131">
        <v>27</v>
      </c>
      <c r="I29" s="131">
        <v>28</v>
      </c>
      <c r="J29" s="131">
        <v>29</v>
      </c>
      <c r="K29" s="419">
        <v>37</v>
      </c>
      <c r="L29" s="131">
        <v>38</v>
      </c>
      <c r="M29" s="131">
        <v>39</v>
      </c>
      <c r="N29" s="129"/>
      <c r="O29" s="505"/>
    </row>
    <row r="30" spans="1:15" s="636" customFormat="1" ht="25.5">
      <c r="A30" s="418"/>
      <c r="B30" s="133" t="s">
        <v>755</v>
      </c>
      <c r="C30" s="673" t="s">
        <v>768</v>
      </c>
      <c r="D30" s="362" t="s">
        <v>765</v>
      </c>
      <c r="E30" s="362" t="s">
        <v>892</v>
      </c>
      <c r="F30" s="362" t="str">
        <f>+E30</f>
        <v>263.i</v>
      </c>
      <c r="G30" s="362" t="str">
        <f>+F30</f>
        <v>263.i</v>
      </c>
      <c r="H30" s="362" t="str">
        <f>+G30</f>
        <v>263.i</v>
      </c>
      <c r="I30" s="362" t="str">
        <f>+H30</f>
        <v>263.i</v>
      </c>
      <c r="J30" s="362" t="str">
        <f>+I30</f>
        <v>263.i</v>
      </c>
      <c r="K30" s="362" t="s">
        <v>766</v>
      </c>
      <c r="L30" s="362" t="s">
        <v>369</v>
      </c>
      <c r="M30" s="362" t="s">
        <v>767</v>
      </c>
      <c r="N30" s="129"/>
      <c r="O30" s="505"/>
    </row>
    <row r="31" spans="1:15" s="17" customFormat="1">
      <c r="A31" s="418"/>
      <c r="B31" s="133"/>
      <c r="N31" s="362"/>
    </row>
    <row r="32" spans="1:15">
      <c r="A32" s="418"/>
      <c r="C32" s="130"/>
      <c r="E32" s="130"/>
      <c r="F32" s="130"/>
      <c r="G32" s="130"/>
      <c r="H32" s="130"/>
      <c r="I32" s="130"/>
      <c r="J32" s="130"/>
      <c r="K32" s="130"/>
      <c r="L32" s="130"/>
      <c r="M32" s="130"/>
      <c r="N32" s="129"/>
    </row>
    <row r="33" spans="1:15">
      <c r="A33" s="418" t="s">
        <v>236</v>
      </c>
      <c r="B33" s="129" t="s">
        <v>105</v>
      </c>
      <c r="C33" s="417">
        <v>0</v>
      </c>
      <c r="D33" s="417">
        <v>0</v>
      </c>
      <c r="E33" s="417">
        <v>0</v>
      </c>
      <c r="F33" s="417">
        <v>0</v>
      </c>
      <c r="G33" s="640">
        <v>0</v>
      </c>
      <c r="H33" s="417">
        <v>0</v>
      </c>
      <c r="I33" s="417">
        <v>0</v>
      </c>
      <c r="J33" s="417">
        <v>0</v>
      </c>
      <c r="K33" s="417">
        <v>0</v>
      </c>
      <c r="L33" s="417">
        <v>0</v>
      </c>
      <c r="M33" s="1000">
        <v>-3903.0281337390079</v>
      </c>
      <c r="N33" s="129"/>
    </row>
    <row r="34" spans="1:15">
      <c r="A34" s="418" t="s">
        <v>264</v>
      </c>
      <c r="B34" s="129" t="s">
        <v>104</v>
      </c>
      <c r="C34" s="417">
        <v>0</v>
      </c>
      <c r="D34" s="417">
        <v>0</v>
      </c>
      <c r="E34" s="417">
        <v>0</v>
      </c>
      <c r="F34" s="417">
        <v>0</v>
      </c>
      <c r="G34" s="640">
        <v>0</v>
      </c>
      <c r="H34" s="417">
        <v>0</v>
      </c>
      <c r="I34" s="417">
        <v>0</v>
      </c>
      <c r="J34" s="417">
        <v>0</v>
      </c>
      <c r="K34" s="417">
        <v>0</v>
      </c>
      <c r="L34" s="417">
        <v>0</v>
      </c>
      <c r="M34" s="1000">
        <f>M33</f>
        <v>-3903.0281337390079</v>
      </c>
      <c r="N34" s="129"/>
    </row>
    <row r="35" spans="1:15">
      <c r="A35" s="418" t="s">
        <v>265</v>
      </c>
      <c r="B35" s="129" t="s">
        <v>103</v>
      </c>
      <c r="C35" s="417">
        <v>0</v>
      </c>
      <c r="D35" s="417">
        <v>0</v>
      </c>
      <c r="E35" s="417">
        <v>0</v>
      </c>
      <c r="F35" s="417">
        <v>0</v>
      </c>
      <c r="G35" s="640">
        <v>0</v>
      </c>
      <c r="H35" s="417">
        <v>0</v>
      </c>
      <c r="I35" s="417">
        <v>0</v>
      </c>
      <c r="J35" s="417">
        <v>0</v>
      </c>
      <c r="K35" s="417">
        <v>0</v>
      </c>
      <c r="L35" s="417">
        <v>0</v>
      </c>
      <c r="M35" s="1000">
        <f t="shared" ref="M35:M44" si="1">M34</f>
        <v>-3903.0281337390079</v>
      </c>
      <c r="N35" s="129"/>
    </row>
    <row r="36" spans="1:15">
      <c r="A36" s="418" t="s">
        <v>383</v>
      </c>
      <c r="B36" s="129" t="s">
        <v>95</v>
      </c>
      <c r="C36" s="417">
        <v>0</v>
      </c>
      <c r="D36" s="417">
        <v>0</v>
      </c>
      <c r="E36" s="417">
        <v>0</v>
      </c>
      <c r="F36" s="417">
        <v>0</v>
      </c>
      <c r="G36" s="640">
        <v>0</v>
      </c>
      <c r="H36" s="417">
        <v>0</v>
      </c>
      <c r="I36" s="417">
        <v>0</v>
      </c>
      <c r="J36" s="417">
        <v>0</v>
      </c>
      <c r="K36" s="417">
        <v>0</v>
      </c>
      <c r="L36" s="417">
        <v>0</v>
      </c>
      <c r="M36" s="1000">
        <f t="shared" si="1"/>
        <v>-3903.0281337390079</v>
      </c>
      <c r="N36" s="129"/>
    </row>
    <row r="37" spans="1:15">
      <c r="A37" s="418" t="s">
        <v>384</v>
      </c>
      <c r="B37" s="129" t="s">
        <v>92</v>
      </c>
      <c r="C37" s="417">
        <v>0</v>
      </c>
      <c r="D37" s="417">
        <v>0</v>
      </c>
      <c r="E37" s="417">
        <v>0</v>
      </c>
      <c r="F37" s="417">
        <v>0</v>
      </c>
      <c r="G37" s="640">
        <v>0</v>
      </c>
      <c r="H37" s="417">
        <v>0</v>
      </c>
      <c r="I37" s="417">
        <v>0</v>
      </c>
      <c r="J37" s="417">
        <v>0</v>
      </c>
      <c r="K37" s="417">
        <v>0</v>
      </c>
      <c r="L37" s="417">
        <v>0</v>
      </c>
      <c r="M37" s="1000">
        <f t="shared" si="1"/>
        <v>-3903.0281337390079</v>
      </c>
      <c r="N37" s="129"/>
    </row>
    <row r="38" spans="1:15">
      <c r="A38" s="418" t="s">
        <v>385</v>
      </c>
      <c r="B38" s="129" t="s">
        <v>145</v>
      </c>
      <c r="C38" s="417">
        <v>0</v>
      </c>
      <c r="D38" s="417">
        <v>0</v>
      </c>
      <c r="E38" s="417">
        <v>0</v>
      </c>
      <c r="F38" s="417">
        <v>0</v>
      </c>
      <c r="G38" s="640">
        <v>0</v>
      </c>
      <c r="H38" s="417">
        <v>0</v>
      </c>
      <c r="I38" s="417">
        <v>0</v>
      </c>
      <c r="J38" s="417">
        <v>0</v>
      </c>
      <c r="K38" s="417">
        <v>0</v>
      </c>
      <c r="L38" s="417">
        <v>0</v>
      </c>
      <c r="M38" s="1000">
        <f t="shared" si="1"/>
        <v>-3903.0281337390079</v>
      </c>
      <c r="N38" s="129"/>
    </row>
    <row r="39" spans="1:15">
      <c r="A39" s="418" t="s">
        <v>386</v>
      </c>
      <c r="B39" s="129" t="s">
        <v>102</v>
      </c>
      <c r="C39" s="417">
        <v>0</v>
      </c>
      <c r="D39" s="417">
        <v>0</v>
      </c>
      <c r="E39" s="417">
        <v>0</v>
      </c>
      <c r="F39" s="417">
        <v>0</v>
      </c>
      <c r="G39" s="640">
        <v>0</v>
      </c>
      <c r="H39" s="417">
        <v>0</v>
      </c>
      <c r="I39" s="417">
        <v>0</v>
      </c>
      <c r="J39" s="417">
        <v>0</v>
      </c>
      <c r="K39" s="417">
        <v>0</v>
      </c>
      <c r="L39" s="417">
        <v>0</v>
      </c>
      <c r="M39" s="1000">
        <f t="shared" si="1"/>
        <v>-3903.0281337390079</v>
      </c>
      <c r="N39" s="129"/>
    </row>
    <row r="40" spans="1:15">
      <c r="A40" s="418" t="s">
        <v>387</v>
      </c>
      <c r="B40" s="129" t="s">
        <v>101</v>
      </c>
      <c r="C40" s="417">
        <v>0</v>
      </c>
      <c r="D40" s="417">
        <v>0</v>
      </c>
      <c r="E40" s="417">
        <v>0</v>
      </c>
      <c r="F40" s="417">
        <v>0</v>
      </c>
      <c r="G40" s="640">
        <v>0</v>
      </c>
      <c r="H40" s="417">
        <v>0</v>
      </c>
      <c r="I40" s="417">
        <v>0</v>
      </c>
      <c r="J40" s="417">
        <v>0</v>
      </c>
      <c r="K40" s="417">
        <v>0</v>
      </c>
      <c r="L40" s="417">
        <v>0</v>
      </c>
      <c r="M40" s="1000">
        <f t="shared" si="1"/>
        <v>-3903.0281337390079</v>
      </c>
      <c r="N40" s="129"/>
    </row>
    <row r="41" spans="1:15">
      <c r="A41" s="418" t="s">
        <v>388</v>
      </c>
      <c r="B41" s="129" t="s">
        <v>100</v>
      </c>
      <c r="C41" s="417">
        <v>0</v>
      </c>
      <c r="D41" s="417">
        <v>0</v>
      </c>
      <c r="E41" s="417">
        <v>0</v>
      </c>
      <c r="F41" s="417">
        <v>0</v>
      </c>
      <c r="G41" s="640">
        <v>0</v>
      </c>
      <c r="H41" s="417">
        <v>0</v>
      </c>
      <c r="I41" s="417">
        <v>0</v>
      </c>
      <c r="J41" s="417">
        <v>0</v>
      </c>
      <c r="K41" s="417">
        <v>0</v>
      </c>
      <c r="L41" s="417">
        <v>0</v>
      </c>
      <c r="M41" s="1000">
        <f t="shared" si="1"/>
        <v>-3903.0281337390079</v>
      </c>
      <c r="N41" s="129"/>
    </row>
    <row r="42" spans="1:15">
      <c r="A42" s="418" t="s">
        <v>389</v>
      </c>
      <c r="B42" s="129" t="s">
        <v>106</v>
      </c>
      <c r="C42" s="417">
        <v>0</v>
      </c>
      <c r="D42" s="417">
        <v>0</v>
      </c>
      <c r="E42" s="417">
        <v>0</v>
      </c>
      <c r="F42" s="417">
        <v>0</v>
      </c>
      <c r="G42" s="640">
        <v>0</v>
      </c>
      <c r="H42" s="417">
        <v>0</v>
      </c>
      <c r="I42" s="417">
        <v>0</v>
      </c>
      <c r="J42" s="417">
        <v>0</v>
      </c>
      <c r="K42" s="417">
        <v>0</v>
      </c>
      <c r="L42" s="417">
        <v>0</v>
      </c>
      <c r="M42" s="1000">
        <f t="shared" si="1"/>
        <v>-3903.0281337390079</v>
      </c>
      <c r="N42" s="129"/>
    </row>
    <row r="43" spans="1:15">
      <c r="A43" s="418" t="s">
        <v>390</v>
      </c>
      <c r="B43" s="129" t="s">
        <v>99</v>
      </c>
      <c r="C43" s="417">
        <v>0</v>
      </c>
      <c r="D43" s="417">
        <v>0</v>
      </c>
      <c r="E43" s="417">
        <v>0</v>
      </c>
      <c r="F43" s="417">
        <v>0</v>
      </c>
      <c r="G43" s="640">
        <v>0</v>
      </c>
      <c r="H43" s="417">
        <v>0</v>
      </c>
      <c r="I43" s="417">
        <v>0</v>
      </c>
      <c r="J43" s="417">
        <v>0</v>
      </c>
      <c r="K43" s="417">
        <v>0</v>
      </c>
      <c r="L43" s="417">
        <v>0</v>
      </c>
      <c r="M43" s="1000">
        <f t="shared" si="1"/>
        <v>-3903.0281337390079</v>
      </c>
      <c r="N43" s="129"/>
    </row>
    <row r="44" spans="1:15">
      <c r="A44" s="418" t="s">
        <v>391</v>
      </c>
      <c r="B44" s="129" t="s">
        <v>98</v>
      </c>
      <c r="C44" s="417">
        <v>0</v>
      </c>
      <c r="D44" s="417">
        <v>0</v>
      </c>
      <c r="E44" s="417">
        <v>0</v>
      </c>
      <c r="F44" s="417">
        <v>0</v>
      </c>
      <c r="G44" s="640">
        <v>151948.47890323171</v>
      </c>
      <c r="H44" s="417">
        <v>0</v>
      </c>
      <c r="I44" s="1125">
        <v>0</v>
      </c>
      <c r="J44" s="417">
        <v>0</v>
      </c>
      <c r="K44" s="417">
        <v>0</v>
      </c>
      <c r="L44" s="417">
        <v>0</v>
      </c>
      <c r="M44" s="1000">
        <f t="shared" si="1"/>
        <v>-3903.0281337390079</v>
      </c>
      <c r="N44" s="129"/>
    </row>
    <row r="45" spans="1:15">
      <c r="A45" s="418" t="s">
        <v>392</v>
      </c>
      <c r="B45" s="132" t="s">
        <v>21</v>
      </c>
      <c r="C45" s="136">
        <f t="shared" ref="C45:M45" si="2">SUM(C33:C44)</f>
        <v>0</v>
      </c>
      <c r="D45" s="136">
        <f t="shared" si="2"/>
        <v>0</v>
      </c>
      <c r="E45" s="136">
        <f t="shared" si="2"/>
        <v>0</v>
      </c>
      <c r="F45" s="136">
        <f t="shared" si="2"/>
        <v>0</v>
      </c>
      <c r="G45" s="136">
        <f t="shared" si="2"/>
        <v>151948.47890323171</v>
      </c>
      <c r="H45" s="136">
        <f t="shared" si="2"/>
        <v>0</v>
      </c>
      <c r="I45" s="136">
        <f t="shared" si="2"/>
        <v>0</v>
      </c>
      <c r="J45" s="136">
        <f t="shared" si="2"/>
        <v>0</v>
      </c>
      <c r="K45" s="136">
        <f t="shared" si="2"/>
        <v>0</v>
      </c>
      <c r="L45" s="136">
        <f t="shared" si="2"/>
        <v>0</v>
      </c>
      <c r="M45" s="136">
        <f t="shared" si="2"/>
        <v>-46836.33760486808</v>
      </c>
      <c r="N45" s="129"/>
    </row>
    <row r="46" spans="1:15">
      <c r="B46" s="129"/>
      <c r="C46" s="129"/>
      <c r="D46" s="129"/>
      <c r="E46" s="129"/>
      <c r="F46" s="129"/>
      <c r="G46" s="130" t="s">
        <v>284</v>
      </c>
      <c r="H46" s="129"/>
      <c r="I46" s="129"/>
      <c r="J46" s="129"/>
      <c r="M46" s="364" t="s">
        <v>238</v>
      </c>
      <c r="N46" s="129"/>
      <c r="O46" s="141"/>
    </row>
    <row r="47" spans="1:15" s="769" customFormat="1">
      <c r="A47" s="125"/>
      <c r="B47" s="129"/>
      <c r="C47" s="129"/>
      <c r="D47" s="129"/>
      <c r="E47" s="129"/>
      <c r="F47" s="129"/>
      <c r="G47" s="130" t="s">
        <v>754</v>
      </c>
      <c r="H47" s="129"/>
      <c r="I47" s="129"/>
      <c r="J47" s="129"/>
      <c r="N47" s="129"/>
      <c r="O47" s="141"/>
    </row>
    <row r="48" spans="1:15" s="769" customFormat="1">
      <c r="A48" s="125"/>
      <c r="B48" s="129"/>
      <c r="C48" s="129"/>
      <c r="D48" s="129"/>
      <c r="E48" s="129"/>
      <c r="F48" s="129"/>
      <c r="G48" s="130" t="s">
        <v>860</v>
      </c>
      <c r="H48" s="129"/>
      <c r="I48" s="129"/>
      <c r="J48" s="129"/>
      <c r="N48" s="129"/>
      <c r="O48" s="141"/>
    </row>
    <row r="49" spans="1:15" s="769" customFormat="1">
      <c r="A49" s="125"/>
      <c r="B49" s="129"/>
      <c r="C49" s="129"/>
      <c r="D49" s="129"/>
      <c r="E49" s="129"/>
      <c r="F49" s="129"/>
      <c r="G49" s="129"/>
      <c r="H49" s="129"/>
      <c r="I49" s="129"/>
      <c r="J49" s="129"/>
      <c r="N49" s="129"/>
      <c r="O49" s="141"/>
    </row>
    <row r="50" spans="1:15">
      <c r="B50" s="129"/>
      <c r="C50" s="129"/>
      <c r="D50" s="129"/>
      <c r="E50" s="129"/>
      <c r="F50" s="129"/>
      <c r="G50" s="129"/>
      <c r="H50" s="129"/>
      <c r="I50" s="129"/>
      <c r="J50" s="129"/>
      <c r="N50" s="129"/>
      <c r="O50" s="141"/>
    </row>
    <row r="51" spans="1:15" ht="129" customHeight="1">
      <c r="B51" s="674"/>
      <c r="C51" s="675" t="s">
        <v>0</v>
      </c>
      <c r="D51" s="1121" t="s">
        <v>315</v>
      </c>
      <c r="E51" s="1121" t="s">
        <v>474</v>
      </c>
      <c r="F51" s="676" t="s">
        <v>475</v>
      </c>
      <c r="G51" s="677" t="s">
        <v>273</v>
      </c>
      <c r="H51" s="129"/>
      <c r="I51" s="129"/>
      <c r="J51" s="129"/>
      <c r="K51" s="636"/>
      <c r="L51" s="636"/>
      <c r="M51" s="636"/>
      <c r="N51" s="129"/>
      <c r="O51" s="129"/>
    </row>
    <row r="52" spans="1:15">
      <c r="B52" s="636"/>
      <c r="C52" s="131" t="s">
        <v>292</v>
      </c>
      <c r="D52" s="437" t="s">
        <v>293</v>
      </c>
      <c r="E52" s="437" t="s">
        <v>294</v>
      </c>
      <c r="F52" s="438" t="s">
        <v>295</v>
      </c>
      <c r="G52" s="438" t="s">
        <v>297</v>
      </c>
      <c r="H52" s="129"/>
      <c r="I52" s="129"/>
      <c r="J52" s="129"/>
      <c r="K52" s="636"/>
      <c r="L52" s="636"/>
      <c r="M52" s="636"/>
      <c r="N52" s="129"/>
      <c r="O52" s="129"/>
    </row>
    <row r="53" spans="1:15" ht="25.5">
      <c r="B53" s="623" t="s">
        <v>596</v>
      </c>
      <c r="C53" s="131">
        <v>27</v>
      </c>
      <c r="D53" s="436" t="s">
        <v>476</v>
      </c>
      <c r="E53" s="131">
        <v>31</v>
      </c>
      <c r="F53" s="131">
        <v>32</v>
      </c>
      <c r="G53" s="419" t="s">
        <v>572</v>
      </c>
      <c r="H53" s="130"/>
      <c r="I53" s="130"/>
      <c r="J53" s="129"/>
      <c r="K53" s="636"/>
      <c r="L53" s="636"/>
      <c r="M53" s="636"/>
    </row>
    <row r="54" spans="1:15" ht="25.5">
      <c r="B54" s="133"/>
      <c r="C54" s="673" t="s">
        <v>769</v>
      </c>
      <c r="D54" s="362" t="s">
        <v>770</v>
      </c>
      <c r="E54" s="12" t="s">
        <v>771</v>
      </c>
      <c r="F54" s="636" t="str">
        <f>+E54</f>
        <v>Portion of Account 456.1</v>
      </c>
      <c r="G54" s="636"/>
      <c r="H54" s="130"/>
      <c r="I54" s="636"/>
      <c r="J54" s="636"/>
      <c r="K54" s="636"/>
      <c r="L54" s="130"/>
      <c r="M54" s="130"/>
    </row>
    <row r="55" spans="1:15">
      <c r="B55" s="636"/>
      <c r="C55" s="130"/>
      <c r="D55" s="636"/>
      <c r="E55" s="130"/>
      <c r="F55" s="130"/>
      <c r="G55" s="130"/>
      <c r="H55" s="130"/>
      <c r="I55" s="36"/>
      <c r="J55" s="636"/>
      <c r="K55" s="636"/>
      <c r="L55" s="130"/>
      <c r="M55" s="130"/>
    </row>
    <row r="56" spans="1:15">
      <c r="A56" s="435">
        <f>+A42+1</f>
        <v>24</v>
      </c>
      <c r="B56" s="129" t="s">
        <v>105</v>
      </c>
      <c r="C56" s="417">
        <v>0</v>
      </c>
      <c r="D56" s="417">
        <v>0</v>
      </c>
      <c r="E56" s="640">
        <v>0</v>
      </c>
      <c r="F56" s="417">
        <v>0</v>
      </c>
      <c r="G56" s="417">
        <v>0</v>
      </c>
      <c r="H56" s="129"/>
      <c r="I56" s="36"/>
      <c r="J56" s="636"/>
      <c r="K56" s="636"/>
      <c r="L56" s="129"/>
      <c r="M56" s="129"/>
      <c r="N56" s="325"/>
    </row>
    <row r="57" spans="1:15">
      <c r="A57" s="435">
        <f t="shared" ref="A57:A88" si="3">+A56+1</f>
        <v>25</v>
      </c>
      <c r="B57" s="129" t="s">
        <v>104</v>
      </c>
      <c r="C57" s="417">
        <v>0</v>
      </c>
      <c r="D57" s="417">
        <v>0</v>
      </c>
      <c r="E57" s="640">
        <v>0</v>
      </c>
      <c r="F57" s="417">
        <v>0</v>
      </c>
      <c r="G57" s="417">
        <v>0</v>
      </c>
      <c r="H57" s="129"/>
      <c r="I57" s="636"/>
      <c r="J57" s="636"/>
      <c r="K57" s="636"/>
      <c r="L57" s="129"/>
      <c r="M57" s="129"/>
      <c r="N57" s="325"/>
    </row>
    <row r="58" spans="1:15">
      <c r="A58" s="435">
        <f t="shared" si="3"/>
        <v>26</v>
      </c>
      <c r="B58" s="129" t="s">
        <v>103</v>
      </c>
      <c r="C58" s="417">
        <v>0</v>
      </c>
      <c r="D58" s="417">
        <v>0</v>
      </c>
      <c r="E58" s="640">
        <v>0</v>
      </c>
      <c r="F58" s="417">
        <v>0</v>
      </c>
      <c r="G58" s="417">
        <v>0</v>
      </c>
      <c r="H58" s="129"/>
      <c r="I58" s="36"/>
      <c r="J58" s="636"/>
      <c r="K58" s="636"/>
      <c r="L58" s="129"/>
      <c r="M58" s="129"/>
      <c r="N58" s="325"/>
    </row>
    <row r="59" spans="1:15">
      <c r="A59" s="435">
        <f t="shared" si="3"/>
        <v>27</v>
      </c>
      <c r="B59" s="129" t="s">
        <v>95</v>
      </c>
      <c r="C59" s="417">
        <v>0</v>
      </c>
      <c r="D59" s="417">
        <v>0</v>
      </c>
      <c r="E59" s="640">
        <v>0</v>
      </c>
      <c r="F59" s="417">
        <v>0</v>
      </c>
      <c r="G59" s="417">
        <v>0</v>
      </c>
      <c r="H59" s="129"/>
      <c r="I59" s="28"/>
      <c r="J59" s="636"/>
      <c r="K59" s="636"/>
      <c r="L59" s="129"/>
      <c r="M59" s="129"/>
      <c r="N59" s="325"/>
    </row>
    <row r="60" spans="1:15">
      <c r="A60" s="435">
        <f t="shared" si="3"/>
        <v>28</v>
      </c>
      <c r="B60" s="129" t="s">
        <v>92</v>
      </c>
      <c r="C60" s="417">
        <v>0</v>
      </c>
      <c r="D60" s="417">
        <v>0</v>
      </c>
      <c r="E60" s="640">
        <v>0</v>
      </c>
      <c r="F60" s="417">
        <v>0</v>
      </c>
      <c r="G60" s="417">
        <v>0</v>
      </c>
      <c r="H60" s="129"/>
      <c r="I60" s="636"/>
      <c r="J60" s="636"/>
      <c r="K60" s="636"/>
      <c r="L60" s="129"/>
      <c r="M60" s="129"/>
      <c r="N60" s="325"/>
    </row>
    <row r="61" spans="1:15">
      <c r="A61" s="435">
        <f t="shared" si="3"/>
        <v>29</v>
      </c>
      <c r="B61" s="129" t="s">
        <v>145</v>
      </c>
      <c r="C61" s="417">
        <v>0</v>
      </c>
      <c r="D61" s="417">
        <v>0</v>
      </c>
      <c r="E61" s="640">
        <v>0</v>
      </c>
      <c r="F61" s="417">
        <v>0</v>
      </c>
      <c r="G61" s="417">
        <v>0</v>
      </c>
      <c r="H61" s="129"/>
      <c r="I61" s="636"/>
      <c r="J61" s="636"/>
      <c r="K61" s="636"/>
      <c r="L61" s="129"/>
      <c r="M61" s="129"/>
      <c r="N61" s="325"/>
    </row>
    <row r="62" spans="1:15">
      <c r="A62" s="435">
        <f t="shared" si="3"/>
        <v>30</v>
      </c>
      <c r="B62" s="129" t="s">
        <v>102</v>
      </c>
      <c r="C62" s="417">
        <v>0</v>
      </c>
      <c r="D62" s="417">
        <v>0</v>
      </c>
      <c r="E62" s="640">
        <v>0</v>
      </c>
      <c r="F62" s="417">
        <v>0</v>
      </c>
      <c r="G62" s="417">
        <v>0</v>
      </c>
      <c r="H62" s="129"/>
      <c r="I62" s="636"/>
      <c r="J62" s="636"/>
      <c r="K62" s="636"/>
      <c r="L62" s="129"/>
      <c r="M62" s="129"/>
      <c r="N62" s="325"/>
    </row>
    <row r="63" spans="1:15">
      <c r="A63" s="435">
        <f t="shared" si="3"/>
        <v>31</v>
      </c>
      <c r="B63" s="129" t="s">
        <v>101</v>
      </c>
      <c r="C63" s="417">
        <v>0</v>
      </c>
      <c r="D63" s="417">
        <v>0</v>
      </c>
      <c r="E63" s="640">
        <v>0</v>
      </c>
      <c r="F63" s="417">
        <v>0</v>
      </c>
      <c r="G63" s="417">
        <v>0</v>
      </c>
      <c r="H63" s="129"/>
      <c r="I63" s="636"/>
      <c r="J63" s="636"/>
      <c r="K63" s="636"/>
      <c r="L63" s="129"/>
      <c r="M63" s="129"/>
      <c r="N63" s="325"/>
    </row>
    <row r="64" spans="1:15">
      <c r="A64" s="435">
        <f t="shared" si="3"/>
        <v>32</v>
      </c>
      <c r="B64" s="129" t="s">
        <v>100</v>
      </c>
      <c r="C64" s="417">
        <v>0</v>
      </c>
      <c r="D64" s="417">
        <v>0</v>
      </c>
      <c r="E64" s="640">
        <v>0</v>
      </c>
      <c r="F64" s="417">
        <v>0</v>
      </c>
      <c r="G64" s="417">
        <v>0</v>
      </c>
      <c r="H64" s="129"/>
      <c r="I64" s="636"/>
      <c r="J64" s="636"/>
      <c r="K64" s="636"/>
      <c r="L64" s="129"/>
      <c r="M64" s="129"/>
      <c r="N64" s="325"/>
    </row>
    <row r="65" spans="1:15">
      <c r="A65" s="435">
        <f t="shared" si="3"/>
        <v>33</v>
      </c>
      <c r="B65" s="129" t="s">
        <v>106</v>
      </c>
      <c r="C65" s="417">
        <v>0</v>
      </c>
      <c r="D65" s="417">
        <v>0</v>
      </c>
      <c r="E65" s="640">
        <v>0</v>
      </c>
      <c r="F65" s="417">
        <v>0</v>
      </c>
      <c r="G65" s="417">
        <v>0</v>
      </c>
      <c r="H65" s="129"/>
      <c r="I65" s="636"/>
      <c r="J65" s="636"/>
      <c r="K65" s="636"/>
      <c r="L65" s="129"/>
      <c r="M65" s="129"/>
      <c r="N65" s="325"/>
    </row>
    <row r="66" spans="1:15">
      <c r="A66" s="435">
        <f t="shared" si="3"/>
        <v>34</v>
      </c>
      <c r="B66" s="129" t="s">
        <v>99</v>
      </c>
      <c r="C66" s="417">
        <v>0</v>
      </c>
      <c r="D66" s="417">
        <v>0</v>
      </c>
      <c r="E66" s="640">
        <v>0</v>
      </c>
      <c r="F66" s="417">
        <v>0</v>
      </c>
      <c r="G66" s="417">
        <v>0</v>
      </c>
      <c r="H66" s="129"/>
      <c r="I66" s="636"/>
      <c r="J66" s="636"/>
      <c r="K66" s="636"/>
      <c r="L66" s="129"/>
      <c r="M66" s="129"/>
      <c r="N66" s="325"/>
    </row>
    <row r="67" spans="1:15">
      <c r="A67" s="435">
        <f t="shared" si="3"/>
        <v>35</v>
      </c>
      <c r="B67" s="129" t="s">
        <v>98</v>
      </c>
      <c r="C67" s="417">
        <v>0</v>
      </c>
      <c r="D67" s="417">
        <v>3229.52</v>
      </c>
      <c r="E67" s="640">
        <v>109203.35</v>
      </c>
      <c r="F67" s="417">
        <v>0</v>
      </c>
      <c r="G67" s="417">
        <v>0</v>
      </c>
      <c r="H67" s="129"/>
      <c r="I67" s="636"/>
      <c r="J67" s="636"/>
      <c r="K67" s="636"/>
      <c r="L67" s="129"/>
      <c r="M67" s="129"/>
      <c r="N67" s="325"/>
      <c r="O67" s="129"/>
    </row>
    <row r="68" spans="1:15">
      <c r="A68" s="435">
        <f t="shared" si="3"/>
        <v>36</v>
      </c>
      <c r="B68" s="132" t="s">
        <v>21</v>
      </c>
      <c r="C68" s="136">
        <f>SUM(C56:C67)</f>
        <v>0</v>
      </c>
      <c r="D68" s="136">
        <f>SUM(D56:D67)</f>
        <v>3229.52</v>
      </c>
      <c r="E68" s="136">
        <f>SUM(E56:E67)</f>
        <v>109203.35</v>
      </c>
      <c r="F68" s="136">
        <f>SUM(F56:F67)</f>
        <v>0</v>
      </c>
      <c r="G68" s="136">
        <f>SUM(G56:G67)</f>
        <v>0</v>
      </c>
      <c r="H68" s="129"/>
      <c r="I68" s="129"/>
      <c r="J68" s="129"/>
      <c r="K68" s="636"/>
      <c r="L68" s="636"/>
      <c r="M68" s="636"/>
      <c r="N68" s="129"/>
      <c r="O68" s="129"/>
    </row>
    <row r="69" spans="1:15">
      <c r="A69" s="435">
        <f t="shared" si="3"/>
        <v>37</v>
      </c>
      <c r="B69" s="129"/>
      <c r="C69" s="129"/>
      <c r="D69" s="129"/>
      <c r="E69" s="129"/>
      <c r="F69" s="129"/>
      <c r="G69" s="129"/>
      <c r="H69" s="129"/>
      <c r="I69" s="129"/>
      <c r="J69" s="129"/>
      <c r="K69" s="636"/>
      <c r="L69" s="636"/>
      <c r="M69" s="636"/>
      <c r="N69" s="129"/>
      <c r="O69" s="129"/>
    </row>
    <row r="70" spans="1:15">
      <c r="A70" s="435">
        <f t="shared" si="3"/>
        <v>38</v>
      </c>
      <c r="B70" s="28" t="s">
        <v>66</v>
      </c>
      <c r="C70" s="29"/>
      <c r="D70" s="636"/>
      <c r="E70" s="636"/>
      <c r="F70" s="29"/>
      <c r="G70" s="29"/>
      <c r="H70" s="29"/>
      <c r="I70" s="29"/>
      <c r="J70" s="37"/>
      <c r="K70" s="471"/>
      <c r="L70" s="37"/>
      <c r="M70" s="636"/>
      <c r="N70" s="129"/>
      <c r="O70" s="129"/>
    </row>
    <row r="71" spans="1:15" ht="24" customHeight="1">
      <c r="A71" s="435"/>
      <c r="B71" s="28" t="s">
        <v>772</v>
      </c>
      <c r="C71" s="29"/>
      <c r="D71" s="636"/>
      <c r="E71" s="636"/>
      <c r="F71" s="29"/>
      <c r="G71" s="29"/>
      <c r="H71" s="29"/>
      <c r="I71" s="29"/>
      <c r="J71" s="29"/>
      <c r="K71" s="472"/>
      <c r="L71" s="29"/>
      <c r="M71" s="636"/>
      <c r="N71" s="129"/>
      <c r="O71" s="129"/>
    </row>
    <row r="72" spans="1:15" ht="16.5" thickBot="1">
      <c r="A72" s="435"/>
      <c r="B72" s="28"/>
      <c r="C72" s="29"/>
      <c r="D72" s="473"/>
      <c r="E72" s="473"/>
      <c r="F72" s="473"/>
      <c r="G72" s="473"/>
      <c r="H72" s="473"/>
      <c r="I72" s="473"/>
      <c r="J72" s="474" t="s">
        <v>58</v>
      </c>
      <c r="K72" s="472"/>
      <c r="L72" s="29"/>
      <c r="M72" s="636"/>
      <c r="N72" s="135"/>
      <c r="O72" s="135"/>
    </row>
    <row r="73" spans="1:15" ht="15.75">
      <c r="A73" s="435">
        <f>+A70+1</f>
        <v>39</v>
      </c>
      <c r="B73" s="28"/>
      <c r="C73" s="29"/>
      <c r="D73" s="473" t="s">
        <v>534</v>
      </c>
      <c r="E73" s="473"/>
      <c r="F73" s="473"/>
      <c r="G73" s="473"/>
      <c r="H73" s="473"/>
      <c r="I73" s="473"/>
      <c r="J73" s="1001">
        <v>2320820</v>
      </c>
      <c r="K73" s="325"/>
      <c r="L73" s="636"/>
      <c r="M73" s="636"/>
      <c r="N73" s="129"/>
      <c r="O73" s="129"/>
    </row>
    <row r="74" spans="1:15" ht="15.75">
      <c r="A74" s="435"/>
      <c r="B74" s="28"/>
      <c r="C74" s="29"/>
      <c r="D74" s="473"/>
      <c r="E74" s="473"/>
      <c r="F74" s="473"/>
      <c r="G74" s="473"/>
      <c r="H74" s="473"/>
      <c r="I74" s="473"/>
      <c r="J74" s="439"/>
      <c r="K74" s="636"/>
      <c r="L74" s="636"/>
      <c r="M74" s="636"/>
      <c r="N74" s="129"/>
      <c r="O74" s="129"/>
    </row>
    <row r="75" spans="1:15" ht="15.75">
      <c r="A75" s="435">
        <f>+A73+1</f>
        <v>40</v>
      </c>
      <c r="B75" s="28"/>
      <c r="C75" s="29"/>
      <c r="D75" s="473" t="s">
        <v>535</v>
      </c>
      <c r="E75" s="473"/>
      <c r="F75" s="473"/>
      <c r="G75" s="473"/>
      <c r="H75" s="473"/>
      <c r="I75" s="475"/>
      <c r="J75" s="516">
        <v>0</v>
      </c>
      <c r="K75" s="636"/>
      <c r="L75" s="636"/>
      <c r="M75" s="636"/>
      <c r="N75" s="129"/>
      <c r="O75" s="129"/>
    </row>
    <row r="76" spans="1:15" ht="15.75">
      <c r="A76" s="435"/>
      <c r="B76" s="28"/>
      <c r="C76" s="29"/>
      <c r="D76" s="473"/>
      <c r="E76" s="473"/>
      <c r="F76" s="473"/>
      <c r="G76" s="473"/>
      <c r="H76" s="473"/>
      <c r="I76" s="473"/>
      <c r="J76" s="439"/>
      <c r="K76" s="636"/>
      <c r="L76" s="636"/>
      <c r="M76" s="636"/>
    </row>
    <row r="77" spans="1:15" ht="15.75">
      <c r="A77" s="435">
        <f>+A75+1</f>
        <v>41</v>
      </c>
      <c r="B77" s="28"/>
      <c r="C77" s="29"/>
      <c r="D77" s="473" t="s">
        <v>536</v>
      </c>
      <c r="E77" s="476"/>
      <c r="F77" s="473"/>
      <c r="G77" s="473"/>
      <c r="H77" s="473"/>
      <c r="I77" s="473"/>
      <c r="J77" s="516">
        <f>+'Attachment H'!D212</f>
        <v>93794966.419999987</v>
      </c>
      <c r="K77" s="325"/>
      <c r="L77" s="636"/>
      <c r="M77" s="636"/>
    </row>
    <row r="78" spans="1:15" ht="15.75">
      <c r="A78" s="435">
        <f t="shared" si="3"/>
        <v>42</v>
      </c>
      <c r="B78" s="28"/>
      <c r="C78" s="29"/>
      <c r="D78" s="473" t="s">
        <v>976</v>
      </c>
      <c r="E78" s="473"/>
      <c r="F78" s="473"/>
      <c r="G78" s="473"/>
      <c r="H78" s="473"/>
      <c r="I78" s="473"/>
      <c r="J78" s="517">
        <v>0</v>
      </c>
      <c r="K78" s="636"/>
      <c r="L78" s="636"/>
      <c r="M78" s="636"/>
    </row>
    <row r="79" spans="1:15" ht="16.5" thickBot="1">
      <c r="A79" s="435">
        <f t="shared" si="3"/>
        <v>43</v>
      </c>
      <c r="B79" s="28"/>
      <c r="C79" s="29"/>
      <c r="D79" s="473" t="s">
        <v>537</v>
      </c>
      <c r="E79" s="473"/>
      <c r="F79" s="473"/>
      <c r="G79" s="473"/>
      <c r="H79" s="473"/>
      <c r="I79" s="473"/>
      <c r="J79" s="518">
        <v>0</v>
      </c>
      <c r="K79" s="636"/>
      <c r="L79" s="636"/>
      <c r="M79" s="636"/>
    </row>
    <row r="80" spans="1:15" ht="15.75">
      <c r="A80" s="435">
        <f t="shared" si="3"/>
        <v>44</v>
      </c>
      <c r="B80" s="28"/>
      <c r="C80" s="29"/>
      <c r="D80" s="473" t="s">
        <v>538</v>
      </c>
      <c r="E80" s="476" t="s">
        <v>893</v>
      </c>
      <c r="F80" s="476"/>
      <c r="G80" s="476"/>
      <c r="H80" s="477"/>
      <c r="I80" s="476"/>
      <c r="J80" s="439">
        <f>+J77-J78-J79</f>
        <v>93794966.419999987</v>
      </c>
      <c r="K80" s="636"/>
      <c r="L80" s="636"/>
      <c r="M80" s="636"/>
    </row>
    <row r="81" spans="1:13">
      <c r="A81" s="435"/>
      <c r="B81" s="28"/>
      <c r="C81" s="29"/>
      <c r="D81" s="636"/>
      <c r="E81" s="636"/>
      <c r="F81" s="636"/>
      <c r="G81" s="636"/>
      <c r="H81" s="636"/>
      <c r="I81" s="636"/>
      <c r="J81" s="18"/>
      <c r="K81" s="636"/>
      <c r="L81" s="636"/>
      <c r="M81" s="636"/>
    </row>
    <row r="82" spans="1:13">
      <c r="A82" s="435"/>
      <c r="B82" s="28"/>
      <c r="C82" s="29"/>
      <c r="D82" s="636"/>
      <c r="E82" s="636"/>
      <c r="F82" s="29"/>
      <c r="G82" s="29"/>
      <c r="H82" s="29"/>
      <c r="I82" s="29"/>
      <c r="J82" s="29"/>
      <c r="K82" s="472"/>
      <c r="L82" s="29"/>
      <c r="M82" s="636"/>
    </row>
    <row r="83" spans="1:13">
      <c r="A83" s="435"/>
      <c r="B83" s="31"/>
      <c r="C83" s="29"/>
      <c r="D83" s="636"/>
      <c r="E83" s="636"/>
      <c r="F83" s="29"/>
      <c r="G83" s="29"/>
      <c r="H83" s="29"/>
      <c r="I83" s="32" t="s">
        <v>67</v>
      </c>
      <c r="J83" s="29"/>
      <c r="K83" s="29"/>
      <c r="L83" s="29"/>
      <c r="M83" s="636"/>
    </row>
    <row r="84" spans="1:13" ht="13.5" thickBot="1">
      <c r="A84" s="435"/>
      <c r="B84" s="31"/>
      <c r="C84" s="29"/>
      <c r="D84" s="636"/>
      <c r="E84" s="636"/>
      <c r="F84" s="33" t="s">
        <v>58</v>
      </c>
      <c r="G84" s="33" t="s">
        <v>68</v>
      </c>
      <c r="H84" s="29"/>
      <c r="I84" s="254"/>
      <c r="J84" s="29"/>
      <c r="K84" s="33" t="s">
        <v>69</v>
      </c>
      <c r="L84" s="29"/>
      <c r="M84" s="636"/>
    </row>
    <row r="85" spans="1:13">
      <c r="A85" s="435">
        <f>+A80+1</f>
        <v>45</v>
      </c>
      <c r="B85" s="28" t="s">
        <v>358</v>
      </c>
      <c r="C85" s="34" t="s">
        <v>599</v>
      </c>
      <c r="D85" s="636"/>
      <c r="E85" s="636"/>
      <c r="F85" s="257">
        <f>'Attachment H'!D210</f>
        <v>59600000</v>
      </c>
      <c r="G85" s="525">
        <f>'Attachment H'!E210</f>
        <v>0.4</v>
      </c>
      <c r="H85" s="27"/>
      <c r="I85" s="953">
        <f>IFERROR(J73/'Attachment H'!D210,0)</f>
        <v>3.893993288590604E-2</v>
      </c>
      <c r="J85" s="27"/>
      <c r="K85" s="27">
        <f>G85*I85</f>
        <v>1.5575973154362417E-2</v>
      </c>
      <c r="L85" s="256" t="s">
        <v>70</v>
      </c>
      <c r="M85" s="636"/>
    </row>
    <row r="86" spans="1:13">
      <c r="A86" s="435">
        <f t="shared" si="3"/>
        <v>46</v>
      </c>
      <c r="B86" s="28" t="s">
        <v>193</v>
      </c>
      <c r="C86" s="36" t="s">
        <v>600</v>
      </c>
      <c r="D86" s="636"/>
      <c r="E86" s="636"/>
      <c r="F86" s="257">
        <f>'Attachment H'!D211</f>
        <v>0</v>
      </c>
      <c r="G86" s="525">
        <f>'Attachment H'!E211</f>
        <v>0</v>
      </c>
      <c r="H86" s="27"/>
      <c r="I86" s="161">
        <v>0</v>
      </c>
      <c r="J86" s="27"/>
      <c r="K86" s="27">
        <f>G86*I86</f>
        <v>0</v>
      </c>
      <c r="L86" s="29"/>
      <c r="M86" s="636"/>
    </row>
    <row r="87" spans="1:13" ht="13.5" thickBot="1">
      <c r="A87" s="435">
        <f t="shared" si="3"/>
        <v>47</v>
      </c>
      <c r="B87" s="28" t="s">
        <v>466</v>
      </c>
      <c r="C87" s="36" t="s">
        <v>601</v>
      </c>
      <c r="D87" s="636"/>
      <c r="E87" s="636"/>
      <c r="F87" s="507">
        <f>'Attachment H'!D212</f>
        <v>93794966.419999987</v>
      </c>
      <c r="G87" s="525">
        <f>'Attachment H'!E212</f>
        <v>0.6</v>
      </c>
      <c r="H87" s="35"/>
      <c r="I87" s="678">
        <f>+'Attachment H'!G212</f>
        <v>0.10299999999999999</v>
      </c>
      <c r="J87" s="36"/>
      <c r="K87" s="47">
        <f>G87*I87</f>
        <v>6.1799999999999994E-2</v>
      </c>
      <c r="L87" s="29"/>
      <c r="M87" s="636"/>
    </row>
    <row r="88" spans="1:13">
      <c r="A88" s="435">
        <f t="shared" si="3"/>
        <v>48</v>
      </c>
      <c r="B88" s="31" t="s">
        <v>346</v>
      </c>
      <c r="C88" s="36" t="s">
        <v>894</v>
      </c>
      <c r="D88" s="636"/>
      <c r="E88" s="636"/>
      <c r="F88" s="257">
        <f>SUM(F85:F87)</f>
        <v>153394966.41999999</v>
      </c>
      <c r="G88" s="27" t="s">
        <v>10</v>
      </c>
      <c r="H88" s="29"/>
      <c r="I88" s="37"/>
      <c r="J88" s="29"/>
      <c r="K88" s="27">
        <f>SUM(K85:K87)</f>
        <v>7.7375973154362412E-2</v>
      </c>
      <c r="L88" s="256" t="s">
        <v>71</v>
      </c>
      <c r="M88" s="636"/>
    </row>
    <row r="89" spans="1:13">
      <c r="A89" s="435"/>
      <c r="B89" s="636"/>
      <c r="C89" s="636"/>
      <c r="D89" s="636"/>
      <c r="E89" s="636"/>
      <c r="F89" s="636"/>
      <c r="G89" s="27"/>
      <c r="H89" s="636"/>
      <c r="I89" s="636"/>
      <c r="J89" s="636"/>
      <c r="K89" s="636"/>
      <c r="L89" s="636"/>
      <c r="M89" s="636"/>
    </row>
    <row r="90" spans="1:13">
      <c r="A90" s="636" t="s">
        <v>598</v>
      </c>
      <c r="B90" s="636"/>
      <c r="C90" s="636"/>
      <c r="D90" s="636"/>
      <c r="E90" s="636"/>
      <c r="F90" s="636"/>
      <c r="G90" s="636"/>
      <c r="H90" s="636"/>
      <c r="I90" s="636"/>
      <c r="J90" s="636"/>
      <c r="K90" s="636"/>
      <c r="L90" s="636"/>
      <c r="M90" s="636"/>
    </row>
    <row r="91" spans="1:13">
      <c r="A91" s="436" t="s">
        <v>75</v>
      </c>
      <c r="B91" s="325" t="s">
        <v>935</v>
      </c>
      <c r="C91" s="325"/>
      <c r="D91" s="325"/>
      <c r="E91" s="325"/>
      <c r="F91" s="325"/>
      <c r="G91" s="325"/>
      <c r="H91" s="325"/>
      <c r="I91" s="325"/>
      <c r="J91" s="325"/>
      <c r="K91" s="325"/>
      <c r="L91" s="325"/>
      <c r="M91" s="325"/>
    </row>
    <row r="92" spans="1:13">
      <c r="A92" s="436" t="s">
        <v>76</v>
      </c>
      <c r="B92" s="325" t="s">
        <v>895</v>
      </c>
      <c r="C92" s="325"/>
      <c r="D92" s="325"/>
      <c r="E92" s="325"/>
      <c r="F92" s="325"/>
      <c r="G92" s="325"/>
      <c r="H92" s="325"/>
      <c r="I92" s="325"/>
      <c r="J92" s="325"/>
      <c r="K92" s="325"/>
      <c r="L92" s="325"/>
      <c r="M92" s="325"/>
    </row>
    <row r="93" spans="1:13">
      <c r="A93" s="436" t="s">
        <v>77</v>
      </c>
      <c r="B93" s="325" t="s">
        <v>896</v>
      </c>
      <c r="C93" s="325"/>
      <c r="D93" s="325"/>
      <c r="E93" s="325"/>
      <c r="F93" s="325"/>
      <c r="G93" s="325"/>
      <c r="H93" s="325"/>
      <c r="I93" s="325"/>
      <c r="J93" s="325"/>
      <c r="K93" s="325"/>
      <c r="L93" s="325"/>
      <c r="M93" s="325"/>
    </row>
    <row r="94" spans="1:13">
      <c r="A94" s="418"/>
    </row>
    <row r="95" spans="1:13">
      <c r="A95" s="418"/>
    </row>
  </sheetData>
  <customSheetViews>
    <customSheetView guid="{F04A2B9A-C6FE-4FEB-AD1E-2CF9AC309BE4}" fitToPage="1">
      <selection activeCell="G20" sqref="G20"/>
      <pageMargins left="0.7" right="0.7" top="0.75" bottom="0.75" header="0.3" footer="0.3"/>
      <pageSetup scale="76" orientation="landscape" r:id="rId1"/>
    </customSheetView>
  </customSheetViews>
  <phoneticPr fontId="0" type="noConversion"/>
  <pageMargins left="0.25" right="0.25" top="0.75" bottom="0.75" header="0.3" footer="0.3"/>
  <pageSetup scale="67" fitToHeight="0" orientation="landscape" r:id="rId2"/>
  <rowBreaks count="1" manualBreakCount="1">
    <brk id="45" max="12"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Q68"/>
  <sheetViews>
    <sheetView tabSelected="1" view="pageBreakPreview" zoomScale="75" zoomScaleNormal="100" zoomScaleSheetLayoutView="75" workbookViewId="0">
      <selection activeCell="N33" sqref="N33"/>
    </sheetView>
  </sheetViews>
  <sheetFormatPr defaultColWidth="8.88671875" defaultRowHeight="12.75"/>
  <cols>
    <col min="1" max="1" width="4" style="15" customWidth="1"/>
    <col min="2" max="2" width="17.109375" style="15" customWidth="1"/>
    <col min="3" max="3" width="12.109375" style="15" customWidth="1"/>
    <col min="4" max="11" width="7.77734375" style="15" customWidth="1"/>
    <col min="12" max="12" width="9.44140625" style="15" customWidth="1"/>
    <col min="13" max="13" width="7.77734375" style="15" customWidth="1"/>
    <col min="14" max="14" width="9.5546875" style="15" customWidth="1"/>
    <col min="15" max="15" width="10.44140625" style="15" customWidth="1"/>
    <col min="16" max="16" width="11.77734375" style="15" customWidth="1"/>
    <col min="17" max="17" width="10.6640625" style="15" bestFit="1" customWidth="1"/>
    <col min="18" max="16384" width="8.88671875" style="15"/>
  </cols>
  <sheetData>
    <row r="1" spans="1:17">
      <c r="I1" s="20" t="s">
        <v>285</v>
      </c>
      <c r="Q1" s="364" t="s">
        <v>891</v>
      </c>
    </row>
    <row r="2" spans="1:17">
      <c r="I2" s="362" t="s">
        <v>778</v>
      </c>
    </row>
    <row r="3" spans="1:17">
      <c r="I3" s="294" t="str">
        <f>+'Attachment H'!D5</f>
        <v>Gridliance High Plains LLC</v>
      </c>
    </row>
    <row r="5" spans="1:17" ht="15.75">
      <c r="A5" s="492"/>
      <c r="B5" s="368"/>
      <c r="C5" s="365" t="s">
        <v>773</v>
      </c>
      <c r="D5" s="365"/>
      <c r="E5" s="1168" t="s">
        <v>774</v>
      </c>
      <c r="F5" s="1168"/>
      <c r="G5" s="366"/>
      <c r="H5" s="366"/>
    </row>
    <row r="6" spans="1:17" ht="15">
      <c r="A6" s="492">
        <v>1</v>
      </c>
      <c r="B6" s="366"/>
      <c r="C6" s="367" t="s">
        <v>556</v>
      </c>
      <c r="D6" s="679" t="s">
        <v>1138</v>
      </c>
      <c r="E6" s="1098">
        <v>2.7083333333333334E-3</v>
      </c>
      <c r="F6" s="1122"/>
      <c r="G6" s="1099"/>
      <c r="H6" s="1099"/>
    </row>
    <row r="7" spans="1:17" ht="15">
      <c r="A7" s="492">
        <v>2</v>
      </c>
      <c r="B7" s="366"/>
      <c r="C7" s="367" t="s">
        <v>1137</v>
      </c>
      <c r="D7" s="679" t="s">
        <v>1138</v>
      </c>
      <c r="E7" s="1098">
        <v>2.7083333333333334E-3</v>
      </c>
      <c r="F7" s="1122"/>
      <c r="G7" s="1099"/>
      <c r="H7" s="1099"/>
    </row>
    <row r="8" spans="1:17" ht="15">
      <c r="A8" s="492">
        <v>3</v>
      </c>
      <c r="B8" s="366"/>
      <c r="C8" s="367" t="s">
        <v>554</v>
      </c>
      <c r="D8" s="679" t="s">
        <v>1139</v>
      </c>
      <c r="E8" s="1098">
        <v>2.7083333333333334E-3</v>
      </c>
      <c r="F8" s="1122"/>
      <c r="G8" s="1099"/>
      <c r="H8" s="1099"/>
    </row>
    <row r="9" spans="1:17" ht="15">
      <c r="A9" s="492">
        <v>4</v>
      </c>
      <c r="B9" s="366"/>
      <c r="C9" s="367" t="s">
        <v>555</v>
      </c>
      <c r="D9" s="679" t="s">
        <v>1139</v>
      </c>
      <c r="E9" s="1098">
        <v>2.9999999999999996E-3</v>
      </c>
      <c r="F9" s="1122"/>
      <c r="G9" s="1099"/>
      <c r="H9" s="1099"/>
    </row>
    <row r="10" spans="1:17" ht="15.75" customHeight="1">
      <c r="A10" s="492">
        <v>5</v>
      </c>
      <c r="B10" s="366"/>
      <c r="C10" s="367" t="s">
        <v>556</v>
      </c>
      <c r="D10" s="679" t="s">
        <v>1139</v>
      </c>
      <c r="E10" s="1098">
        <v>4.0916666666666662E-3</v>
      </c>
      <c r="F10" s="1122"/>
      <c r="G10" s="1099"/>
      <c r="H10" s="1099"/>
    </row>
    <row r="11" spans="1:17" ht="15">
      <c r="A11" s="492">
        <v>6</v>
      </c>
      <c r="B11" s="366"/>
      <c r="C11" s="367" t="s">
        <v>1137</v>
      </c>
      <c r="D11" s="1123">
        <v>2023</v>
      </c>
      <c r="E11" s="1098">
        <v>5.2583333333333336E-3</v>
      </c>
      <c r="F11" s="1122"/>
      <c r="G11" s="1099"/>
      <c r="H11" s="1099"/>
    </row>
    <row r="12" spans="1:17" ht="15">
      <c r="A12" s="492">
        <v>7</v>
      </c>
      <c r="B12" s="366"/>
      <c r="C12" s="367" t="s">
        <v>554</v>
      </c>
      <c r="D12" s="1123">
        <v>2023</v>
      </c>
      <c r="E12" s="1098">
        <v>6.2499999999999995E-3</v>
      </c>
      <c r="F12" s="1122"/>
      <c r="G12" s="1099"/>
      <c r="H12" s="1099"/>
    </row>
    <row r="13" spans="1:17" ht="15">
      <c r="A13" s="492"/>
      <c r="B13" s="366"/>
      <c r="C13" s="366"/>
      <c r="D13" s="519"/>
      <c r="E13" s="1100"/>
      <c r="F13" s="1099"/>
      <c r="G13" s="1099"/>
      <c r="H13" s="1099"/>
    </row>
    <row r="14" spans="1:17" ht="15">
      <c r="A14" s="492"/>
      <c r="B14" s="366"/>
      <c r="C14" s="369"/>
      <c r="D14" s="520"/>
      <c r="E14" s="1101"/>
      <c r="F14" s="1099"/>
      <c r="G14" s="1099"/>
      <c r="H14" s="1099"/>
    </row>
    <row r="15" spans="1:17" ht="15">
      <c r="A15" s="492">
        <v>8</v>
      </c>
      <c r="B15" s="493" t="s">
        <v>414</v>
      </c>
      <c r="C15" s="370"/>
      <c r="D15" s="520"/>
      <c r="E15" s="1099">
        <f>AVERAGE(E6:E12)</f>
        <v>3.8178571428571428E-3</v>
      </c>
      <c r="F15" s="1099"/>
      <c r="G15" s="1099"/>
      <c r="H15" s="1102">
        <f>+E15</f>
        <v>3.8178571428571428E-3</v>
      </c>
    </row>
    <row r="16" spans="1:17" ht="15">
      <c r="A16" s="366"/>
      <c r="B16" s="366"/>
      <c r="C16" s="370"/>
      <c r="D16" s="520"/>
      <c r="E16" s="520"/>
      <c r="F16" s="519"/>
      <c r="G16" s="519"/>
      <c r="H16" s="519"/>
    </row>
    <row r="17" spans="1:17" ht="15">
      <c r="A17" s="366" t="s">
        <v>775</v>
      </c>
      <c r="B17" s="366"/>
      <c r="C17" s="366"/>
      <c r="D17" s="366"/>
      <c r="E17" s="366"/>
      <c r="F17" s="366"/>
      <c r="G17" s="366"/>
      <c r="H17" s="366"/>
    </row>
    <row r="18" spans="1:17" ht="15">
      <c r="A18" s="366" t="s">
        <v>776</v>
      </c>
      <c r="B18" s="366"/>
      <c r="C18" s="366"/>
      <c r="D18" s="366"/>
      <c r="E18" s="366"/>
      <c r="F18" s="366"/>
      <c r="G18" s="366"/>
      <c r="H18" s="366"/>
    </row>
    <row r="19" spans="1:17" ht="15">
      <c r="A19" s="366" t="s">
        <v>777</v>
      </c>
      <c r="B19" s="366"/>
      <c r="C19" s="366"/>
      <c r="D19" s="366"/>
      <c r="E19" s="366"/>
      <c r="F19" s="366"/>
      <c r="G19" s="366"/>
      <c r="H19" s="366"/>
    </row>
    <row r="20" spans="1:17" s="769" customFormat="1" ht="15">
      <c r="A20" s="366"/>
      <c r="B20" s="366"/>
      <c r="C20" s="366"/>
      <c r="D20" s="366"/>
      <c r="E20" s="366"/>
      <c r="F20" s="366"/>
      <c r="G20" s="366"/>
      <c r="H20" s="366"/>
    </row>
    <row r="21" spans="1:17" s="769" customFormat="1" ht="15">
      <c r="A21" s="366"/>
      <c r="B21" s="366"/>
      <c r="C21" s="366"/>
      <c r="D21" s="366"/>
      <c r="E21" s="366"/>
      <c r="F21" s="366"/>
      <c r="G21" s="366"/>
      <c r="H21" s="366"/>
    </row>
    <row r="22" spans="1:17">
      <c r="A22" s="646"/>
      <c r="B22" s="324"/>
      <c r="C22" s="324"/>
      <c r="D22" s="1166"/>
      <c r="E22" s="1166"/>
      <c r="F22" s="330"/>
      <c r="G22" s="330"/>
      <c r="H22" s="774"/>
      <c r="I22" s="330"/>
      <c r="J22" s="330"/>
      <c r="K22" s="330"/>
      <c r="L22" s="330"/>
    </row>
    <row r="23" spans="1:17">
      <c r="A23" s="646">
        <v>9</v>
      </c>
      <c r="B23" s="324" t="s">
        <v>96</v>
      </c>
      <c r="C23" s="324"/>
      <c r="D23" s="1166"/>
      <c r="E23" s="1166"/>
      <c r="F23" s="1166"/>
      <c r="G23" s="1166"/>
      <c r="H23" s="774"/>
      <c r="I23" s="1166"/>
      <c r="J23" s="1166"/>
      <c r="K23" s="1166"/>
      <c r="L23" s="1166"/>
    </row>
    <row r="24" spans="1:17">
      <c r="A24" s="646">
        <v>10</v>
      </c>
      <c r="B24" s="557"/>
      <c r="C24" s="324"/>
      <c r="D24" s="330"/>
      <c r="E24" s="330"/>
      <c r="F24" s="333"/>
      <c r="G24" s="330"/>
      <c r="H24" s="330"/>
      <c r="I24" s="330"/>
      <c r="J24" s="330"/>
      <c r="K24" s="330"/>
      <c r="L24" s="330"/>
    </row>
    <row r="25" spans="1:17">
      <c r="A25" s="490"/>
      <c r="B25" s="560" t="s">
        <v>75</v>
      </c>
      <c r="C25" s="560" t="s">
        <v>76</v>
      </c>
      <c r="D25" s="783" t="s">
        <v>77</v>
      </c>
      <c r="E25" s="784" t="s">
        <v>78</v>
      </c>
      <c r="F25" s="784" t="s">
        <v>79</v>
      </c>
      <c r="G25" s="784" t="s">
        <v>80</v>
      </c>
      <c r="H25" s="784" t="s">
        <v>81</v>
      </c>
      <c r="I25" s="784" t="s">
        <v>83</v>
      </c>
      <c r="J25" s="784" t="s">
        <v>84</v>
      </c>
      <c r="K25" s="784" t="s">
        <v>85</v>
      </c>
      <c r="L25" s="784" t="s">
        <v>162</v>
      </c>
      <c r="M25" s="785" t="s">
        <v>857</v>
      </c>
      <c r="N25" s="785" t="s">
        <v>200</v>
      </c>
      <c r="O25" s="786" t="s">
        <v>784</v>
      </c>
      <c r="P25" s="767" t="s">
        <v>203</v>
      </c>
      <c r="Q25" s="768" t="s">
        <v>204</v>
      </c>
    </row>
    <row r="26" spans="1:17">
      <c r="A26" s="646"/>
      <c r="B26" s="558"/>
      <c r="C26" s="554"/>
      <c r="D26" s="772"/>
      <c r="E26" s="774"/>
      <c r="F26" s="774"/>
      <c r="G26" s="490"/>
      <c r="H26" s="774"/>
      <c r="I26" s="330"/>
      <c r="J26" s="774"/>
      <c r="K26" s="330"/>
      <c r="L26" s="330"/>
      <c r="M26" s="544"/>
      <c r="N26" s="544"/>
      <c r="O26" s="778"/>
      <c r="P26" s="790"/>
      <c r="Q26" s="791"/>
    </row>
    <row r="27" spans="1:17">
      <c r="A27" s="646"/>
      <c r="B27" s="559"/>
      <c r="C27" s="561"/>
      <c r="D27" s="772"/>
      <c r="E27" s="774"/>
      <c r="F27" s="774"/>
      <c r="G27" s="774"/>
      <c r="H27" s="774"/>
      <c r="I27" s="774"/>
      <c r="J27" s="774"/>
      <c r="K27" s="774"/>
      <c r="L27" s="774"/>
      <c r="M27" s="776"/>
      <c r="N27" s="776"/>
      <c r="O27" s="650"/>
      <c r="P27" s="649"/>
      <c r="Q27" s="561"/>
    </row>
    <row r="28" spans="1:17">
      <c r="A28" s="646"/>
      <c r="B28" s="561" t="s">
        <v>642</v>
      </c>
      <c r="C28" s="561"/>
      <c r="D28" s="1165" t="s">
        <v>858</v>
      </c>
      <c r="E28" s="1166"/>
      <c r="F28" s="1166"/>
      <c r="G28" s="1166"/>
      <c r="H28" s="1166"/>
      <c r="I28" s="1166"/>
      <c r="J28" s="1166"/>
      <c r="K28" s="1166"/>
      <c r="L28" s="1166"/>
      <c r="M28" s="1166"/>
      <c r="N28" s="1166"/>
      <c r="O28" s="1167"/>
      <c r="P28" s="649" t="s">
        <v>502</v>
      </c>
      <c r="Q28" s="561" t="s">
        <v>502</v>
      </c>
    </row>
    <row r="29" spans="1:17">
      <c r="A29" s="646"/>
      <c r="B29" s="556" t="s">
        <v>634</v>
      </c>
      <c r="C29" s="556" t="s">
        <v>635</v>
      </c>
      <c r="D29" s="817" t="s">
        <v>105</v>
      </c>
      <c r="E29" s="818" t="s">
        <v>104</v>
      </c>
      <c r="F29" s="819" t="s">
        <v>103</v>
      </c>
      <c r="G29" s="819" t="s">
        <v>95</v>
      </c>
      <c r="H29" s="818" t="s">
        <v>92</v>
      </c>
      <c r="I29" s="818" t="s">
        <v>145</v>
      </c>
      <c r="J29" s="818" t="s">
        <v>102</v>
      </c>
      <c r="K29" s="818" t="s">
        <v>101</v>
      </c>
      <c r="L29" s="818" t="s">
        <v>100</v>
      </c>
      <c r="M29" s="820" t="s">
        <v>106</v>
      </c>
      <c r="N29" s="820" t="s">
        <v>99</v>
      </c>
      <c r="O29" s="806" t="s">
        <v>98</v>
      </c>
      <c r="P29" s="805" t="s">
        <v>859</v>
      </c>
      <c r="Q29" s="556" t="s">
        <v>743</v>
      </c>
    </row>
    <row r="30" spans="1:17">
      <c r="A30" s="646">
        <v>11</v>
      </c>
      <c r="B30" s="559" t="s">
        <v>507</v>
      </c>
      <c r="C30" s="559"/>
      <c r="D30" s="773"/>
      <c r="E30" s="775"/>
      <c r="F30" s="775"/>
      <c r="G30" s="775"/>
      <c r="H30" s="775"/>
      <c r="I30" s="82"/>
      <c r="J30" s="82"/>
      <c r="K30" s="82"/>
      <c r="L30" s="82"/>
      <c r="M30" s="544"/>
      <c r="N30" s="544"/>
      <c r="O30" s="778"/>
      <c r="P30" s="787"/>
      <c r="Q30" s="792"/>
    </row>
    <row r="31" spans="1:17">
      <c r="A31" s="646" t="s">
        <v>854</v>
      </c>
      <c r="B31" s="583"/>
      <c r="C31" s="583"/>
      <c r="D31" s="658"/>
      <c r="E31" s="592"/>
      <c r="F31" s="592"/>
      <c r="G31" s="592"/>
      <c r="H31" s="592"/>
      <c r="I31" s="592"/>
      <c r="J31" s="592"/>
      <c r="K31" s="777"/>
      <c r="L31" s="777"/>
      <c r="M31" s="741"/>
      <c r="N31" s="741"/>
      <c r="O31" s="779"/>
      <c r="P31" s="788">
        <f>+H15</f>
        <v>3.8178571428571428E-3</v>
      </c>
      <c r="Q31" s="821">
        <f>+P31*(D31+E31*0.91667+F31*0.83333+G31*0.75+H31*0.66667+I31*7/12+J31*6/12+K31*5/12+L31*4/12+M31*3/12+N31*2/12+O31*1/12)+P31*1.5*SUM(D31:O31)</f>
        <v>0</v>
      </c>
    </row>
    <row r="32" spans="1:17">
      <c r="A32" s="646" t="s">
        <v>855</v>
      </c>
      <c r="B32" s="583"/>
      <c r="C32" s="583"/>
      <c r="D32" s="658"/>
      <c r="E32" s="592"/>
      <c r="F32" s="592"/>
      <c r="G32" s="592"/>
      <c r="H32" s="592"/>
      <c r="I32" s="592"/>
      <c r="J32" s="592"/>
      <c r="K32" s="777"/>
      <c r="L32" s="777"/>
      <c r="M32" s="741"/>
      <c r="N32" s="741"/>
      <c r="O32" s="779"/>
      <c r="P32" s="788">
        <f>+P31</f>
        <v>3.8178571428571428E-3</v>
      </c>
      <c r="Q32" s="821">
        <f t="shared" ref="Q32:Q49" si="0">+P32*(D32+E32*0.91667+F32*0.83333+G32*0.75+H32*0.66667+I32*7/12+J32*6/12+K32*5/12+L32*4/12+M32*3/12+N32*2/12+O32*1/12)+P32*1.5*SUM(D32:O32)</f>
        <v>0</v>
      </c>
    </row>
    <row r="33" spans="1:17">
      <c r="A33" s="646" t="s">
        <v>856</v>
      </c>
      <c r="B33" s="583"/>
      <c r="C33" s="583"/>
      <c r="D33" s="658"/>
      <c r="E33" s="592"/>
      <c r="F33" s="592"/>
      <c r="G33" s="592"/>
      <c r="H33" s="592"/>
      <c r="I33" s="592"/>
      <c r="J33" s="592"/>
      <c r="K33" s="777"/>
      <c r="L33" s="777"/>
      <c r="M33" s="741"/>
      <c r="N33" s="741"/>
      <c r="O33" s="779"/>
      <c r="P33" s="788">
        <f t="shared" ref="P33:P49" si="1">+P32</f>
        <v>3.8178571428571428E-3</v>
      </c>
      <c r="Q33" s="821">
        <f t="shared" si="0"/>
        <v>0</v>
      </c>
    </row>
    <row r="34" spans="1:17">
      <c r="A34" s="646" t="s">
        <v>501</v>
      </c>
      <c r="B34" s="583"/>
      <c r="C34" s="583"/>
      <c r="D34" s="658"/>
      <c r="E34" s="592"/>
      <c r="F34" s="592"/>
      <c r="G34" s="592"/>
      <c r="H34" s="592"/>
      <c r="I34" s="592"/>
      <c r="J34" s="592"/>
      <c r="K34" s="777"/>
      <c r="L34" s="777"/>
      <c r="M34" s="741"/>
      <c r="N34" s="741"/>
      <c r="O34" s="779"/>
      <c r="P34" s="788">
        <f t="shared" si="1"/>
        <v>3.8178571428571428E-3</v>
      </c>
      <c r="Q34" s="821">
        <f t="shared" si="0"/>
        <v>0</v>
      </c>
    </row>
    <row r="35" spans="1:17">
      <c r="A35" s="646"/>
      <c r="B35" s="583"/>
      <c r="C35" s="583"/>
      <c r="D35" s="658"/>
      <c r="E35" s="592"/>
      <c r="F35" s="592"/>
      <c r="G35" s="592"/>
      <c r="H35" s="592"/>
      <c r="I35" s="592"/>
      <c r="J35" s="592"/>
      <c r="K35" s="777"/>
      <c r="L35" s="777"/>
      <c r="M35" s="741"/>
      <c r="N35" s="741"/>
      <c r="O35" s="779"/>
      <c r="P35" s="788">
        <f t="shared" si="1"/>
        <v>3.8178571428571428E-3</v>
      </c>
      <c r="Q35" s="821">
        <f t="shared" si="0"/>
        <v>0</v>
      </c>
    </row>
    <row r="36" spans="1:17">
      <c r="A36" s="646"/>
      <c r="B36" s="583"/>
      <c r="C36" s="583"/>
      <c r="D36" s="658"/>
      <c r="E36" s="592"/>
      <c r="F36" s="592"/>
      <c r="G36" s="592"/>
      <c r="H36" s="592"/>
      <c r="I36" s="592"/>
      <c r="J36" s="592"/>
      <c r="K36" s="777"/>
      <c r="L36" s="777"/>
      <c r="M36" s="741"/>
      <c r="N36" s="741"/>
      <c r="O36" s="779"/>
      <c r="P36" s="788">
        <f t="shared" si="1"/>
        <v>3.8178571428571428E-3</v>
      </c>
      <c r="Q36" s="821">
        <f t="shared" si="0"/>
        <v>0</v>
      </c>
    </row>
    <row r="37" spans="1:17">
      <c r="A37" s="646"/>
      <c r="B37" s="583"/>
      <c r="C37" s="583"/>
      <c r="D37" s="658"/>
      <c r="E37" s="592"/>
      <c r="F37" s="592"/>
      <c r="G37" s="592"/>
      <c r="H37" s="592"/>
      <c r="I37" s="592"/>
      <c r="J37" s="592"/>
      <c r="K37" s="777"/>
      <c r="L37" s="777"/>
      <c r="M37" s="741"/>
      <c r="N37" s="741"/>
      <c r="O37" s="779"/>
      <c r="P37" s="788">
        <f t="shared" si="1"/>
        <v>3.8178571428571428E-3</v>
      </c>
      <c r="Q37" s="821">
        <f t="shared" si="0"/>
        <v>0</v>
      </c>
    </row>
    <row r="38" spans="1:17">
      <c r="A38" s="646"/>
      <c r="B38" s="583"/>
      <c r="C38" s="583"/>
      <c r="D38" s="658"/>
      <c r="E38" s="592"/>
      <c r="F38" s="592"/>
      <c r="G38" s="592"/>
      <c r="H38" s="592"/>
      <c r="I38" s="592"/>
      <c r="J38" s="592"/>
      <c r="K38" s="777"/>
      <c r="L38" s="777"/>
      <c r="M38" s="741"/>
      <c r="N38" s="741"/>
      <c r="O38" s="779"/>
      <c r="P38" s="788">
        <f t="shared" si="1"/>
        <v>3.8178571428571428E-3</v>
      </c>
      <c r="Q38" s="821">
        <f t="shared" si="0"/>
        <v>0</v>
      </c>
    </row>
    <row r="39" spans="1:17">
      <c r="A39" s="646"/>
      <c r="B39" s="583"/>
      <c r="C39" s="583"/>
      <c r="D39" s="658"/>
      <c r="E39" s="592"/>
      <c r="F39" s="592"/>
      <c r="G39" s="592"/>
      <c r="H39" s="592"/>
      <c r="I39" s="592"/>
      <c r="J39" s="592"/>
      <c r="K39" s="777"/>
      <c r="L39" s="777"/>
      <c r="M39" s="741"/>
      <c r="N39" s="741"/>
      <c r="O39" s="779"/>
      <c r="P39" s="788">
        <f t="shared" si="1"/>
        <v>3.8178571428571428E-3</v>
      </c>
      <c r="Q39" s="821">
        <f t="shared" si="0"/>
        <v>0</v>
      </c>
    </row>
    <row r="40" spans="1:17">
      <c r="A40" s="646"/>
      <c r="B40" s="583"/>
      <c r="C40" s="583"/>
      <c r="D40" s="658"/>
      <c r="E40" s="592"/>
      <c r="F40" s="592"/>
      <c r="G40" s="592"/>
      <c r="H40" s="592"/>
      <c r="I40" s="592"/>
      <c r="J40" s="592"/>
      <c r="K40" s="777"/>
      <c r="L40" s="777"/>
      <c r="M40" s="741"/>
      <c r="N40" s="741"/>
      <c r="O40" s="779"/>
      <c r="P40" s="788">
        <f t="shared" si="1"/>
        <v>3.8178571428571428E-3</v>
      </c>
      <c r="Q40" s="821">
        <f t="shared" si="0"/>
        <v>0</v>
      </c>
    </row>
    <row r="41" spans="1:17">
      <c r="A41" s="646"/>
      <c r="B41" s="583"/>
      <c r="C41" s="583"/>
      <c r="D41" s="658"/>
      <c r="E41" s="592"/>
      <c r="F41" s="592"/>
      <c r="G41" s="592"/>
      <c r="H41" s="592"/>
      <c r="I41" s="592"/>
      <c r="J41" s="592"/>
      <c r="K41" s="777"/>
      <c r="L41" s="777"/>
      <c r="M41" s="741"/>
      <c r="N41" s="741"/>
      <c r="O41" s="779"/>
      <c r="P41" s="788">
        <f t="shared" si="1"/>
        <v>3.8178571428571428E-3</v>
      </c>
      <c r="Q41" s="821">
        <f t="shared" si="0"/>
        <v>0</v>
      </c>
    </row>
    <row r="42" spans="1:17">
      <c r="A42" s="646"/>
      <c r="B42" s="583"/>
      <c r="C42" s="583"/>
      <c r="D42" s="658"/>
      <c r="E42" s="592"/>
      <c r="F42" s="592"/>
      <c r="G42" s="592"/>
      <c r="H42" s="592"/>
      <c r="I42" s="592"/>
      <c r="J42" s="592"/>
      <c r="K42" s="777"/>
      <c r="L42" s="777"/>
      <c r="M42" s="741"/>
      <c r="N42" s="741"/>
      <c r="O42" s="779"/>
      <c r="P42" s="788">
        <f t="shared" si="1"/>
        <v>3.8178571428571428E-3</v>
      </c>
      <c r="Q42" s="821">
        <f t="shared" si="0"/>
        <v>0</v>
      </c>
    </row>
    <row r="43" spans="1:17">
      <c r="A43" s="646"/>
      <c r="B43" s="583"/>
      <c r="C43" s="583"/>
      <c r="D43" s="658"/>
      <c r="E43" s="592"/>
      <c r="F43" s="592"/>
      <c r="G43" s="592"/>
      <c r="H43" s="592"/>
      <c r="I43" s="592"/>
      <c r="J43" s="592"/>
      <c r="K43" s="777"/>
      <c r="L43" s="777"/>
      <c r="M43" s="741"/>
      <c r="N43" s="741"/>
      <c r="O43" s="779"/>
      <c r="P43" s="788">
        <f t="shared" si="1"/>
        <v>3.8178571428571428E-3</v>
      </c>
      <c r="Q43" s="821">
        <f t="shared" si="0"/>
        <v>0</v>
      </c>
    </row>
    <row r="44" spans="1:17">
      <c r="A44" s="646"/>
      <c r="B44" s="583"/>
      <c r="C44" s="583"/>
      <c r="D44" s="658"/>
      <c r="E44" s="592"/>
      <c r="F44" s="592"/>
      <c r="G44" s="592"/>
      <c r="H44" s="592"/>
      <c r="I44" s="592"/>
      <c r="J44" s="592"/>
      <c r="K44" s="777"/>
      <c r="L44" s="777"/>
      <c r="M44" s="741"/>
      <c r="N44" s="741"/>
      <c r="O44" s="779"/>
      <c r="P44" s="788">
        <f t="shared" si="1"/>
        <v>3.8178571428571428E-3</v>
      </c>
      <c r="Q44" s="821">
        <f t="shared" si="0"/>
        <v>0</v>
      </c>
    </row>
    <row r="45" spans="1:17">
      <c r="A45" s="646"/>
      <c r="B45" s="583"/>
      <c r="C45" s="583"/>
      <c r="D45" s="658"/>
      <c r="E45" s="592"/>
      <c r="F45" s="592"/>
      <c r="G45" s="592"/>
      <c r="H45" s="592"/>
      <c r="I45" s="592"/>
      <c r="J45" s="592"/>
      <c r="K45" s="777"/>
      <c r="L45" s="777"/>
      <c r="M45" s="741"/>
      <c r="N45" s="741"/>
      <c r="O45" s="779"/>
      <c r="P45" s="788">
        <f t="shared" si="1"/>
        <v>3.8178571428571428E-3</v>
      </c>
      <c r="Q45" s="821">
        <f t="shared" si="0"/>
        <v>0</v>
      </c>
    </row>
    <row r="46" spans="1:17">
      <c r="A46" s="646"/>
      <c r="B46" s="583"/>
      <c r="C46" s="583"/>
      <c r="D46" s="658"/>
      <c r="E46" s="592"/>
      <c r="F46" s="592"/>
      <c r="G46" s="592"/>
      <c r="H46" s="592"/>
      <c r="I46" s="592"/>
      <c r="J46" s="592"/>
      <c r="K46" s="777"/>
      <c r="L46" s="777"/>
      <c r="M46" s="741"/>
      <c r="N46" s="741"/>
      <c r="O46" s="779"/>
      <c r="P46" s="788">
        <f t="shared" si="1"/>
        <v>3.8178571428571428E-3</v>
      </c>
      <c r="Q46" s="821">
        <f t="shared" si="0"/>
        <v>0</v>
      </c>
    </row>
    <row r="47" spans="1:17">
      <c r="A47" s="646"/>
      <c r="B47" s="583"/>
      <c r="C47" s="583"/>
      <c r="D47" s="658"/>
      <c r="E47" s="592"/>
      <c r="F47" s="592"/>
      <c r="G47" s="592"/>
      <c r="H47" s="592"/>
      <c r="I47" s="592"/>
      <c r="J47" s="592"/>
      <c r="K47" s="777"/>
      <c r="L47" s="777"/>
      <c r="M47" s="741"/>
      <c r="N47" s="741"/>
      <c r="O47" s="779"/>
      <c r="P47" s="788">
        <f t="shared" si="1"/>
        <v>3.8178571428571428E-3</v>
      </c>
      <c r="Q47" s="821">
        <f t="shared" si="0"/>
        <v>0</v>
      </c>
    </row>
    <row r="48" spans="1:17">
      <c r="A48" s="646"/>
      <c r="B48" s="583"/>
      <c r="C48" s="583"/>
      <c r="D48" s="658"/>
      <c r="E48" s="592"/>
      <c r="F48" s="592"/>
      <c r="G48" s="592"/>
      <c r="H48" s="592"/>
      <c r="I48" s="592"/>
      <c r="J48" s="592"/>
      <c r="K48" s="777"/>
      <c r="L48" s="777"/>
      <c r="M48" s="741"/>
      <c r="N48" s="741"/>
      <c r="O48" s="779"/>
      <c r="P48" s="788">
        <f t="shared" si="1"/>
        <v>3.8178571428571428E-3</v>
      </c>
      <c r="Q48" s="821">
        <f t="shared" si="0"/>
        <v>0</v>
      </c>
    </row>
    <row r="49" spans="1:17">
      <c r="A49" s="646"/>
      <c r="B49" s="583"/>
      <c r="C49" s="583"/>
      <c r="D49" s="658"/>
      <c r="E49" s="592"/>
      <c r="F49" s="592"/>
      <c r="G49" s="592"/>
      <c r="H49" s="592"/>
      <c r="I49" s="592"/>
      <c r="J49" s="592"/>
      <c r="K49" s="777"/>
      <c r="L49" s="777"/>
      <c r="M49" s="741"/>
      <c r="N49" s="741"/>
      <c r="O49" s="779"/>
      <c r="P49" s="788">
        <f t="shared" si="1"/>
        <v>3.8178571428571428E-3</v>
      </c>
      <c r="Q49" s="821">
        <f t="shared" si="0"/>
        <v>0</v>
      </c>
    </row>
    <row r="50" spans="1:17">
      <c r="A50" s="646"/>
      <c r="B50" s="562"/>
      <c r="C50" s="562"/>
      <c r="D50" s="662"/>
      <c r="E50" s="780"/>
      <c r="F50" s="334"/>
      <c r="G50" s="780"/>
      <c r="H50" s="335"/>
      <c r="I50" s="334"/>
      <c r="J50" s="334"/>
      <c r="K50" s="334"/>
      <c r="L50" s="334"/>
      <c r="M50" s="781"/>
      <c r="N50" s="781"/>
      <c r="O50" s="782"/>
      <c r="P50" s="789"/>
      <c r="Q50" s="793"/>
    </row>
    <row r="51" spans="1:17">
      <c r="A51" s="646"/>
      <c r="B51" s="324"/>
      <c r="C51" s="324"/>
      <c r="D51" s="775"/>
      <c r="E51" s="775"/>
      <c r="F51" s="775"/>
      <c r="G51" s="775"/>
      <c r="H51" s="775"/>
      <c r="I51" s="775"/>
      <c r="J51" s="775"/>
      <c r="K51" s="775"/>
      <c r="L51" s="775"/>
    </row>
    <row r="52" spans="1:17">
      <c r="A52" s="646"/>
      <c r="B52" s="324" t="s">
        <v>600</v>
      </c>
      <c r="C52" s="324"/>
      <c r="D52" s="664"/>
      <c r="E52" s="664"/>
      <c r="F52" s="664"/>
      <c r="G52" s="664"/>
      <c r="H52" s="664"/>
      <c r="I52" s="664"/>
      <c r="J52" s="664"/>
      <c r="K52" s="664"/>
      <c r="L52" s="664"/>
    </row>
    <row r="53" spans="1:17">
      <c r="A53" s="646"/>
      <c r="B53" s="324" t="s">
        <v>866</v>
      </c>
      <c r="C53" s="324"/>
      <c r="D53" s="664"/>
      <c r="E53" s="664"/>
      <c r="F53" s="664"/>
      <c r="G53" s="664"/>
      <c r="H53" s="134"/>
      <c r="I53" s="134"/>
      <c r="J53" s="134"/>
      <c r="K53" s="134"/>
      <c r="L53" s="664"/>
    </row>
    <row r="54" spans="1:17">
      <c r="A54" s="646"/>
      <c r="B54" s="324" t="s">
        <v>971</v>
      </c>
      <c r="C54" s="324"/>
      <c r="D54" s="664"/>
      <c r="E54" s="664"/>
      <c r="F54" s="664"/>
      <c r="G54" s="664"/>
      <c r="H54" s="134"/>
      <c r="I54" s="134"/>
      <c r="J54" s="134"/>
      <c r="K54" s="134"/>
      <c r="L54" s="664"/>
    </row>
    <row r="55" spans="1:17">
      <c r="B55" s="769" t="s">
        <v>972</v>
      </c>
    </row>
    <row r="68" ht="24" customHeight="1"/>
  </sheetData>
  <customSheetViews>
    <customSheetView guid="{F04A2B9A-C6FE-4FEB-AD1E-2CF9AC309BE4}" scale="60" showPageBreaks="1" view="pageBreakPreview">
      <selection activeCell="G20" sqref="G20"/>
      <pageMargins left="0.7" right="0.7" top="0.75" bottom="0.75" header="0.3" footer="0.3"/>
      <pageSetup scale="79" orientation="landscape" r:id="rId1"/>
    </customSheetView>
  </customSheetViews>
  <mergeCells count="6">
    <mergeCell ref="D28:O28"/>
    <mergeCell ref="E5:F5"/>
    <mergeCell ref="D22:E22"/>
    <mergeCell ref="D23:E23"/>
    <mergeCell ref="F23:G23"/>
    <mergeCell ref="I23:L23"/>
  </mergeCells>
  <phoneticPr fontId="0" type="noConversion"/>
  <pageMargins left="0.25" right="0.25" top="0.75" bottom="0.75" header="0.3" footer="0.3"/>
  <pageSetup scale="72" fitToHeight="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Q68"/>
  <sheetViews>
    <sheetView tabSelected="1" view="pageBreakPreview" zoomScale="75" zoomScaleNormal="100" zoomScaleSheetLayoutView="75" workbookViewId="0">
      <selection activeCell="N33" sqref="N33"/>
    </sheetView>
  </sheetViews>
  <sheetFormatPr defaultRowHeight="15"/>
  <cols>
    <col min="2" max="2" width="43.77734375" customWidth="1"/>
    <col min="3" max="3" width="15.5546875" customWidth="1"/>
    <col min="4" max="4" width="16.33203125" customWidth="1"/>
    <col min="5" max="6" width="12.109375" customWidth="1"/>
    <col min="7" max="8" width="11.88671875" bestFit="1" customWidth="1"/>
  </cols>
  <sheetData>
    <row r="1" spans="1:9" ht="15.75">
      <c r="A1" s="365"/>
      <c r="C1" s="449" t="s">
        <v>286</v>
      </c>
      <c r="I1" s="831" t="s">
        <v>891</v>
      </c>
    </row>
    <row r="2" spans="1:9">
      <c r="C2" s="448" t="s">
        <v>471</v>
      </c>
    </row>
    <row r="3" spans="1:9" ht="15.75">
      <c r="C3" s="449" t="str">
        <f>+'Attachment H'!D5</f>
        <v>Gridliance High Plains LLC</v>
      </c>
      <c r="G3" s="441"/>
      <c r="H3" s="441"/>
    </row>
    <row r="4" spans="1:9" ht="15.75">
      <c r="C4" s="440"/>
      <c r="G4" s="441"/>
      <c r="H4" s="441"/>
    </row>
    <row r="5" spans="1:9" ht="15.75">
      <c r="A5" s="431"/>
      <c r="B5" s="434" t="s">
        <v>468</v>
      </c>
      <c r="C5" s="433"/>
      <c r="D5" s="432"/>
      <c r="E5" s="432"/>
      <c r="F5" s="432"/>
      <c r="G5" s="442"/>
      <c r="H5" s="442"/>
    </row>
    <row r="6" spans="1:9" s="615" customFormat="1">
      <c r="A6" s="612"/>
      <c r="B6" s="613" t="s">
        <v>292</v>
      </c>
      <c r="C6" s="614"/>
      <c r="D6" s="613" t="s">
        <v>293</v>
      </c>
      <c r="E6" s="613" t="s">
        <v>294</v>
      </c>
      <c r="F6" s="613" t="s">
        <v>295</v>
      </c>
      <c r="G6" s="613" t="s">
        <v>297</v>
      </c>
      <c r="H6" s="613" t="s">
        <v>296</v>
      </c>
      <c r="I6" s="613" t="s">
        <v>298</v>
      </c>
    </row>
    <row r="7" spans="1:9">
      <c r="A7" s="431"/>
      <c r="B7" s="430"/>
      <c r="C7" s="430"/>
      <c r="D7" s="443"/>
      <c r="E7" s="443"/>
      <c r="F7" s="443"/>
      <c r="G7" s="443"/>
      <c r="H7" s="443"/>
    </row>
    <row r="8" spans="1:9">
      <c r="A8" s="616">
        <v>1</v>
      </c>
      <c r="B8" s="544"/>
      <c r="C8" s="617"/>
      <c r="D8" s="618" t="s">
        <v>695</v>
      </c>
      <c r="E8" s="643" t="s">
        <v>865</v>
      </c>
      <c r="F8" s="643" t="s">
        <v>865</v>
      </c>
      <c r="G8" s="643" t="s">
        <v>865</v>
      </c>
      <c r="H8" s="643" t="s">
        <v>865</v>
      </c>
      <c r="I8" s="619" t="s">
        <v>21</v>
      </c>
    </row>
    <row r="9" spans="1:9">
      <c r="A9" s="616">
        <v>2</v>
      </c>
      <c r="B9" s="620" t="s">
        <v>2</v>
      </c>
      <c r="C9" s="620"/>
      <c r="D9" s="54">
        <v>0</v>
      </c>
      <c r="E9" s="54">
        <v>0</v>
      </c>
      <c r="F9" s="54">
        <v>0</v>
      </c>
      <c r="G9" s="54">
        <v>0</v>
      </c>
      <c r="H9" s="54">
        <v>0</v>
      </c>
      <c r="I9" s="27"/>
    </row>
    <row r="10" spans="1:9">
      <c r="A10" s="616">
        <v>3</v>
      </c>
      <c r="B10" s="620" t="s">
        <v>597</v>
      </c>
      <c r="C10" s="620"/>
      <c r="D10" s="54">
        <v>0</v>
      </c>
      <c r="E10" s="54">
        <v>0</v>
      </c>
      <c r="F10" s="54">
        <v>0</v>
      </c>
      <c r="G10" s="54">
        <v>0</v>
      </c>
      <c r="H10" s="54">
        <v>0</v>
      </c>
      <c r="I10" s="27"/>
    </row>
    <row r="11" spans="1:9">
      <c r="A11" s="616">
        <v>4</v>
      </c>
      <c r="B11" s="620" t="s">
        <v>697</v>
      </c>
      <c r="C11" s="620"/>
      <c r="D11" s="54">
        <f>IF(D9=0,0,D9/D10)</f>
        <v>0</v>
      </c>
      <c r="E11" s="54">
        <f t="shared" ref="E11:H11" si="0">IF(E9=0,0,E9/E10)</f>
        <v>0</v>
      </c>
      <c r="F11" s="54">
        <f t="shared" si="0"/>
        <v>0</v>
      </c>
      <c r="G11" s="54">
        <f t="shared" si="0"/>
        <v>0</v>
      </c>
      <c r="H11" s="54">
        <f t="shared" si="0"/>
        <v>0</v>
      </c>
      <c r="I11" s="27"/>
    </row>
    <row r="12" spans="1:9">
      <c r="A12" s="616">
        <v>5</v>
      </c>
      <c r="B12" s="620" t="s">
        <v>693</v>
      </c>
      <c r="C12" s="620"/>
      <c r="D12" s="795">
        <v>0</v>
      </c>
      <c r="E12" s="795">
        <v>0</v>
      </c>
      <c r="F12" s="795">
        <v>0</v>
      </c>
      <c r="G12" s="795">
        <v>0</v>
      </c>
      <c r="H12" s="795">
        <v>0</v>
      </c>
      <c r="I12" s="27"/>
    </row>
    <row r="13" spans="1:9">
      <c r="A13" s="616">
        <v>6</v>
      </c>
      <c r="B13" s="620" t="s">
        <v>696</v>
      </c>
      <c r="C13" s="620"/>
      <c r="D13" s="711">
        <f>D11*D12</f>
        <v>0</v>
      </c>
      <c r="E13" s="711">
        <f>E11*E12</f>
        <v>0</v>
      </c>
      <c r="F13" s="711">
        <f>F11*F12</f>
        <v>0</v>
      </c>
      <c r="G13" s="711">
        <f>G11*G12</f>
        <v>0</v>
      </c>
      <c r="H13" s="711">
        <f>H11*H12</f>
        <v>0</v>
      </c>
      <c r="I13" s="27">
        <f>SUM(D13:H13)</f>
        <v>0</v>
      </c>
    </row>
    <row r="14" spans="1:9">
      <c r="A14" s="616">
        <v>7</v>
      </c>
      <c r="B14" s="620" t="s">
        <v>587</v>
      </c>
      <c r="C14" s="620"/>
      <c r="D14" s="711"/>
      <c r="E14" s="27"/>
      <c r="F14" s="27"/>
      <c r="G14" s="27"/>
      <c r="H14" s="27"/>
      <c r="I14" s="27"/>
    </row>
    <row r="15" spans="1:9">
      <c r="A15" s="544"/>
      <c r="B15" s="544"/>
      <c r="C15" s="15"/>
      <c r="D15" s="15"/>
      <c r="E15" s="15"/>
      <c r="F15" s="15"/>
      <c r="G15" s="15"/>
      <c r="H15" s="15"/>
      <c r="I15" s="15"/>
    </row>
    <row r="16" spans="1:9" ht="25.5">
      <c r="A16" s="305">
        <v>8</v>
      </c>
      <c r="B16" s="621" t="s">
        <v>673</v>
      </c>
      <c r="C16" s="15"/>
      <c r="D16" s="622"/>
      <c r="E16" s="622"/>
      <c r="F16" s="622"/>
      <c r="G16" s="622"/>
      <c r="H16" s="622"/>
      <c r="I16" s="18">
        <f>SUM(D16:H16)</f>
        <v>0</v>
      </c>
    </row>
    <row r="18" spans="1:17">
      <c r="A18" s="468" t="s">
        <v>73</v>
      </c>
      <c r="B18" s="468"/>
      <c r="C18" s="25"/>
      <c r="D18" s="25"/>
      <c r="E18" s="25"/>
      <c r="F18" s="25"/>
      <c r="G18" s="25"/>
      <c r="H18" s="25"/>
      <c r="I18" s="25"/>
      <c r="J18" s="25"/>
      <c r="K18" s="25"/>
      <c r="L18" s="25"/>
      <c r="M18" s="25"/>
      <c r="N18" s="25"/>
      <c r="O18" s="25"/>
      <c r="P18" s="25"/>
      <c r="Q18" s="25"/>
    </row>
    <row r="19" spans="1:17" ht="15.75" thickBot="1">
      <c r="A19" s="469" t="s">
        <v>74</v>
      </c>
      <c r="B19" s="468"/>
      <c r="C19" s="25"/>
      <c r="D19" s="25"/>
      <c r="E19" s="25"/>
      <c r="F19" s="25"/>
      <c r="G19" s="25"/>
      <c r="H19" s="25"/>
      <c r="I19" s="25"/>
      <c r="J19" s="25"/>
      <c r="K19" s="25"/>
      <c r="L19" s="25"/>
      <c r="M19" s="25"/>
      <c r="N19" s="25"/>
      <c r="O19" s="25"/>
      <c r="P19" s="25"/>
      <c r="Q19" s="25"/>
    </row>
    <row r="20" spans="1:17">
      <c r="A20" s="470" t="s">
        <v>75</v>
      </c>
      <c r="B20" s="632" t="s">
        <v>698</v>
      </c>
      <c r="C20" s="631"/>
      <c r="D20" s="631"/>
      <c r="E20" s="631"/>
      <c r="F20" s="631"/>
      <c r="G20" s="631"/>
      <c r="H20" s="631"/>
      <c r="I20" s="631"/>
      <c r="J20" s="631"/>
      <c r="K20" s="631"/>
      <c r="L20" s="631"/>
      <c r="M20" s="631"/>
      <c r="N20" s="631"/>
      <c r="O20" s="631"/>
      <c r="P20" s="631"/>
      <c r="Q20" s="631"/>
    </row>
    <row r="21" spans="1:17">
      <c r="A21" s="625"/>
      <c r="B21" s="626"/>
    </row>
    <row r="68" ht="24" customHeight="1"/>
  </sheetData>
  <phoneticPr fontId="0" type="noConversion"/>
  <pageMargins left="0.25" right="0.25" top="0.75" bottom="0.75" header="0.3" footer="0.3"/>
  <pageSetup scale="79" fitToHeight="0"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L181"/>
  <sheetViews>
    <sheetView tabSelected="1" view="pageBreakPreview" zoomScale="70" zoomScaleNormal="100" zoomScaleSheetLayoutView="70" workbookViewId="0">
      <selection activeCell="N33" sqref="N33"/>
    </sheetView>
  </sheetViews>
  <sheetFormatPr defaultColWidth="8.88671875" defaultRowHeight="12.75"/>
  <cols>
    <col min="1" max="1" width="5.44140625" style="610" customWidth="1"/>
    <col min="2" max="2" width="21.44140625" style="323" customWidth="1"/>
    <col min="3" max="3" width="12.109375" style="323" bestFit="1" customWidth="1"/>
    <col min="4" max="4" width="12.109375" style="323" customWidth="1"/>
    <col min="5" max="5" width="11" style="323" customWidth="1"/>
    <col min="6" max="6" width="13.44140625" style="323" customWidth="1"/>
    <col min="7" max="7" width="14.109375" style="323" customWidth="1"/>
    <col min="8" max="8" width="12.33203125" style="323" customWidth="1"/>
    <col min="9" max="9" width="14.109375" style="323" customWidth="1"/>
    <col min="10" max="10" width="24.33203125" style="323" customWidth="1"/>
    <col min="11" max="11" width="7.21875" style="323" customWidth="1"/>
    <col min="12" max="12" width="12.21875" style="323" customWidth="1"/>
    <col min="13" max="13" width="8.109375" style="323" customWidth="1"/>
    <col min="14" max="14" width="7.6640625" style="323" bestFit="1" customWidth="1"/>
    <col min="15" max="15" width="11.6640625" style="323" bestFit="1" customWidth="1"/>
    <col min="16" max="16" width="10.88671875" style="323" bestFit="1" customWidth="1"/>
    <col min="17" max="16384" width="8.88671875" style="323"/>
  </cols>
  <sheetData>
    <row r="1" spans="1:11" s="762" customFormat="1">
      <c r="A1" s="610"/>
      <c r="J1" s="832" t="s">
        <v>891</v>
      </c>
    </row>
    <row r="2" spans="1:11" s="300" customFormat="1" ht="15" customHeight="1">
      <c r="A2" s="1171" t="s">
        <v>489</v>
      </c>
      <c r="B2" s="1171"/>
      <c r="C2" s="1171"/>
      <c r="D2" s="1171"/>
      <c r="E2" s="1171"/>
      <c r="F2" s="1171"/>
      <c r="G2" s="1171"/>
      <c r="H2" s="1171"/>
      <c r="I2" s="1171"/>
      <c r="J2" s="1171"/>
    </row>
    <row r="3" spans="1:11" s="300" customFormat="1">
      <c r="A3" s="1171" t="s">
        <v>494</v>
      </c>
      <c r="B3" s="1171"/>
      <c r="C3" s="1171"/>
      <c r="D3" s="1171"/>
      <c r="E3" s="1171"/>
      <c r="F3" s="1171"/>
      <c r="G3" s="1171"/>
      <c r="H3" s="1171"/>
      <c r="I3" s="1171"/>
      <c r="J3" s="1171"/>
    </row>
    <row r="4" spans="1:11" s="300" customFormat="1" ht="15" customHeight="1">
      <c r="A4" s="1172" t="str">
        <f>+'Attachment H'!D5</f>
        <v>Gridliance High Plains LLC</v>
      </c>
      <c r="B4" s="1172"/>
      <c r="C4" s="1172"/>
      <c r="D4" s="1172"/>
      <c r="E4" s="1172"/>
      <c r="F4" s="1172"/>
      <c r="G4" s="1172"/>
      <c r="H4" s="1172"/>
      <c r="I4" s="1172"/>
      <c r="J4" s="1172"/>
      <c r="K4" s="304"/>
    </row>
    <row r="5" spans="1:11" s="300" customFormat="1">
      <c r="A5" s="584"/>
      <c r="B5" s="304"/>
      <c r="C5" s="304"/>
      <c r="D5" s="304"/>
      <c r="E5" s="304"/>
      <c r="F5" s="338"/>
      <c r="G5" s="304"/>
      <c r="H5" s="304"/>
      <c r="I5" s="304"/>
      <c r="J5" s="304"/>
      <c r="K5" s="304"/>
    </row>
    <row r="6" spans="1:11" s="300" customFormat="1">
      <c r="A6" s="584"/>
      <c r="B6" s="304" t="s">
        <v>650</v>
      </c>
      <c r="C6" s="304"/>
      <c r="D6" s="304"/>
      <c r="E6" s="304"/>
      <c r="F6" s="338"/>
      <c r="G6" s="304"/>
      <c r="H6" s="304"/>
      <c r="I6" s="304"/>
      <c r="J6" s="304"/>
      <c r="K6" s="304"/>
    </row>
    <row r="7" spans="1:11" s="300" customFormat="1">
      <c r="A7" s="584"/>
      <c r="B7" s="304" t="s">
        <v>163</v>
      </c>
      <c r="C7" s="304"/>
      <c r="D7" s="304"/>
      <c r="E7" s="304"/>
      <c r="F7" s="338"/>
      <c r="G7" s="304"/>
      <c r="H7" s="304"/>
      <c r="I7" s="304"/>
      <c r="J7" s="304"/>
      <c r="K7" s="304"/>
    </row>
    <row r="8" spans="1:11" s="300" customFormat="1">
      <c r="A8" s="584"/>
      <c r="B8" s="304" t="s">
        <v>164</v>
      </c>
      <c r="C8" s="304"/>
      <c r="D8" s="304"/>
      <c r="E8" s="304"/>
      <c r="F8" s="338"/>
      <c r="G8" s="304"/>
      <c r="H8" s="304"/>
      <c r="I8" s="304"/>
      <c r="J8" s="304"/>
      <c r="K8" s="304"/>
    </row>
    <row r="9" spans="1:11" s="300" customFormat="1">
      <c r="A9" s="584"/>
      <c r="B9" s="304"/>
      <c r="C9" s="304"/>
      <c r="D9" s="304"/>
      <c r="E9" s="304"/>
      <c r="F9" s="338"/>
      <c r="G9" s="304"/>
      <c r="H9" s="304"/>
      <c r="I9" s="304"/>
      <c r="J9" s="304"/>
      <c r="K9" s="304"/>
    </row>
    <row r="10" spans="1:11" s="300" customFormat="1" ht="13.5" thickBot="1">
      <c r="A10" s="480"/>
      <c r="B10" s="304" t="s">
        <v>839</v>
      </c>
      <c r="C10" s="304"/>
      <c r="D10" s="304"/>
      <c r="E10" s="304"/>
      <c r="F10" s="304"/>
      <c r="G10" s="304"/>
      <c r="H10" s="304"/>
      <c r="I10" s="304"/>
      <c r="J10" s="304"/>
      <c r="K10" s="304"/>
    </row>
    <row r="11" spans="1:11" s="300" customFormat="1">
      <c r="A11" s="480"/>
      <c r="B11" s="339"/>
      <c r="C11" s="307"/>
      <c r="D11" s="307"/>
      <c r="E11" s="307"/>
      <c r="F11" s="319"/>
      <c r="G11" s="304"/>
      <c r="H11" s="304"/>
      <c r="I11" s="304"/>
      <c r="J11" s="304"/>
      <c r="K11" s="304"/>
    </row>
    <row r="12" spans="1:11" s="300" customFormat="1" ht="13.5" thickBot="1">
      <c r="A12" s="480">
        <v>1</v>
      </c>
      <c r="B12" s="311" t="s">
        <v>108</v>
      </c>
      <c r="C12" s="340"/>
      <c r="D12" s="340"/>
      <c r="E12" s="340"/>
      <c r="F12" s="341">
        <v>0</v>
      </c>
      <c r="G12" s="304"/>
      <c r="H12" s="1173"/>
      <c r="I12" s="1173"/>
      <c r="J12" s="304"/>
      <c r="K12" s="304"/>
    </row>
    <row r="13" spans="1:11" s="300" customFormat="1" ht="13.5" thickBot="1">
      <c r="A13" s="480"/>
      <c r="B13" s="760" t="s">
        <v>840</v>
      </c>
      <c r="D13" s="304"/>
      <c r="E13" s="304"/>
      <c r="F13" s="342"/>
      <c r="G13" s="304"/>
      <c r="H13" s="343"/>
      <c r="I13" s="301"/>
      <c r="J13" s="304"/>
      <c r="K13" s="304"/>
    </row>
    <row r="14" spans="1:11" s="300" customFormat="1">
      <c r="A14" s="480">
        <v>2</v>
      </c>
      <c r="B14" s="339" t="s">
        <v>651</v>
      </c>
      <c r="C14" s="307"/>
      <c r="D14" s="307"/>
      <c r="E14" s="307"/>
      <c r="F14" s="302" t="e">
        <f>ROUND(XIRR(J55:J71,B55:B71,0.08),4)</f>
        <v>#NUM!</v>
      </c>
      <c r="G14" s="478"/>
      <c r="H14" s="303"/>
      <c r="I14" s="303"/>
      <c r="J14" s="304"/>
      <c r="K14" s="304"/>
    </row>
    <row r="15" spans="1:11" s="300" customFormat="1">
      <c r="A15" s="480">
        <f>+A14+1</f>
        <v>3</v>
      </c>
      <c r="B15" s="344" t="s">
        <v>652</v>
      </c>
      <c r="C15" s="304"/>
      <c r="D15" s="304"/>
      <c r="E15" s="304"/>
      <c r="F15" s="345"/>
      <c r="G15" s="304"/>
      <c r="H15" s="303"/>
      <c r="I15" s="303"/>
      <c r="J15" s="325"/>
    </row>
    <row r="16" spans="1:11" s="300" customFormat="1">
      <c r="A16" s="480">
        <f t="shared" ref="A16:A78" si="0">+A15+1</f>
        <v>4</v>
      </c>
      <c r="B16" s="344"/>
      <c r="C16" s="304"/>
      <c r="D16" s="304"/>
      <c r="E16" s="304"/>
      <c r="F16" s="346"/>
      <c r="G16" s="304"/>
      <c r="H16" s="303"/>
      <c r="I16" s="303"/>
      <c r="J16" s="325"/>
    </row>
    <row r="17" spans="1:12" s="300" customFormat="1">
      <c r="A17" s="480">
        <f t="shared" si="0"/>
        <v>5</v>
      </c>
      <c r="B17" s="344"/>
      <c r="C17" s="304"/>
      <c r="D17" s="304"/>
      <c r="E17" s="304"/>
      <c r="F17" s="346"/>
      <c r="G17" s="304"/>
      <c r="H17" s="304"/>
      <c r="I17" s="304"/>
      <c r="J17" s="304"/>
      <c r="K17" s="347"/>
    </row>
    <row r="18" spans="1:12" s="300" customFormat="1">
      <c r="A18" s="480">
        <f t="shared" si="0"/>
        <v>6</v>
      </c>
      <c r="B18" s="344" t="s">
        <v>109</v>
      </c>
      <c r="C18" s="305"/>
      <c r="D18" s="304"/>
      <c r="E18" s="304"/>
      <c r="F18" s="346"/>
      <c r="G18" s="304"/>
      <c r="H18" s="304"/>
      <c r="J18" s="350"/>
      <c r="K18" s="304"/>
    </row>
    <row r="19" spans="1:12" s="300" customFormat="1">
      <c r="A19" s="480">
        <f t="shared" si="0"/>
        <v>7</v>
      </c>
      <c r="B19" s="344"/>
      <c r="C19" s="305"/>
      <c r="D19" s="304"/>
      <c r="E19" s="304"/>
      <c r="F19" s="346"/>
      <c r="G19" s="304"/>
      <c r="H19" s="304"/>
      <c r="I19" s="304"/>
      <c r="J19" s="304"/>
      <c r="K19" s="304"/>
    </row>
    <row r="20" spans="1:12" s="300" customFormat="1" ht="19.5" customHeight="1" thickBot="1">
      <c r="A20" s="480">
        <f t="shared" si="0"/>
        <v>8</v>
      </c>
      <c r="B20" s="311"/>
      <c r="C20" s="306"/>
      <c r="D20" s="340"/>
      <c r="E20" s="340"/>
      <c r="F20" s="348"/>
      <c r="G20" s="304"/>
      <c r="H20" s="304"/>
      <c r="I20" s="304"/>
      <c r="J20" s="304"/>
      <c r="K20" s="304"/>
    </row>
    <row r="21" spans="1:12" s="300" customFormat="1">
      <c r="A21" s="480"/>
      <c r="B21" s="337"/>
      <c r="D21" s="304"/>
      <c r="E21" s="304"/>
      <c r="F21" s="349"/>
      <c r="G21" s="304"/>
      <c r="H21" s="304"/>
      <c r="I21" s="304"/>
      <c r="J21" s="304"/>
      <c r="K21" s="304"/>
    </row>
    <row r="22" spans="1:12" s="300" customFormat="1" ht="13.5" thickBot="1">
      <c r="A22" s="480"/>
      <c r="B22" s="304" t="s">
        <v>841</v>
      </c>
      <c r="D22" s="304"/>
      <c r="E22" s="304"/>
      <c r="F22" s="350"/>
      <c r="G22" s="304"/>
      <c r="H22" s="304"/>
      <c r="I22" s="304"/>
      <c r="J22" s="304"/>
      <c r="K22" s="304"/>
    </row>
    <row r="23" spans="1:12" s="300" customFormat="1">
      <c r="A23" s="480">
        <f>+A20+1</f>
        <v>9</v>
      </c>
      <c r="B23" s="351"/>
      <c r="C23" s="307"/>
      <c r="D23" s="307"/>
      <c r="E23" s="307"/>
      <c r="F23" s="352"/>
      <c r="G23" s="760"/>
      <c r="H23" s="760"/>
      <c r="I23" s="760"/>
      <c r="J23" s="760"/>
      <c r="K23" s="304"/>
    </row>
    <row r="24" spans="1:12" s="300" customFormat="1">
      <c r="A24" s="480">
        <f t="shared" si="0"/>
        <v>10</v>
      </c>
      <c r="B24" s="344" t="s">
        <v>539</v>
      </c>
      <c r="C24" s="760"/>
      <c r="D24" s="760"/>
      <c r="E24" s="305" t="s">
        <v>653</v>
      </c>
      <c r="F24" s="585" t="s">
        <v>19</v>
      </c>
      <c r="G24" s="760"/>
      <c r="H24" s="760"/>
      <c r="I24" s="760"/>
      <c r="J24" s="760"/>
      <c r="K24" s="304"/>
    </row>
    <row r="25" spans="1:12" s="300" customFormat="1">
      <c r="A25" s="480">
        <f t="shared" si="0"/>
        <v>11</v>
      </c>
      <c r="B25" s="586" t="s">
        <v>110</v>
      </c>
      <c r="C25" s="587"/>
      <c r="D25" s="587"/>
      <c r="E25" s="588"/>
      <c r="F25" s="589"/>
      <c r="G25" s="1169"/>
      <c r="H25" s="1170"/>
      <c r="I25" s="1170"/>
      <c r="J25" s="479"/>
      <c r="K25" s="304"/>
    </row>
    <row r="26" spans="1:12" s="300" customFormat="1">
      <c r="A26" s="480">
        <f t="shared" si="0"/>
        <v>12</v>
      </c>
      <c r="B26" s="586" t="s">
        <v>137</v>
      </c>
      <c r="C26" s="587"/>
      <c r="D26" s="587"/>
      <c r="E26" s="800"/>
      <c r="F26" s="589"/>
      <c r="G26" s="796"/>
      <c r="H26" s="354"/>
      <c r="I26" s="354"/>
      <c r="J26" s="760"/>
      <c r="K26" s="304"/>
      <c r="L26" s="590"/>
    </row>
    <row r="27" spans="1:12" s="300" customFormat="1">
      <c r="A27" s="480">
        <f t="shared" si="0"/>
        <v>13</v>
      </c>
      <c r="B27" s="586" t="s">
        <v>136</v>
      </c>
      <c r="C27" s="587"/>
      <c r="D27" s="587"/>
      <c r="E27" s="588"/>
      <c r="F27" s="589"/>
      <c r="G27" s="796"/>
      <c r="H27" s="354"/>
      <c r="I27" s="354"/>
      <c r="J27" s="481"/>
      <c r="K27" s="304"/>
    </row>
    <row r="28" spans="1:12" s="300" customFormat="1">
      <c r="A28" s="480">
        <f t="shared" si="0"/>
        <v>14</v>
      </c>
      <c r="B28" s="586" t="s">
        <v>135</v>
      </c>
      <c r="C28" s="587"/>
      <c r="D28" s="587"/>
      <c r="E28" s="591">
        <v>0</v>
      </c>
      <c r="F28" s="797">
        <f>E28</f>
        <v>0</v>
      </c>
      <c r="G28" s="796"/>
      <c r="H28" s="760"/>
      <c r="I28" s="760"/>
      <c r="J28" s="760"/>
      <c r="K28" s="304"/>
    </row>
    <row r="29" spans="1:12" s="300" customFormat="1">
      <c r="A29" s="480">
        <f t="shared" si="0"/>
        <v>15</v>
      </c>
      <c r="B29" s="586" t="s">
        <v>134</v>
      </c>
      <c r="C29" s="591"/>
      <c r="D29" s="587"/>
      <c r="E29" s="592">
        <v>0</v>
      </c>
      <c r="F29" s="797">
        <v>0</v>
      </c>
      <c r="G29" s="796"/>
      <c r="H29" s="759"/>
      <c r="I29" s="354"/>
      <c r="J29" s="760"/>
      <c r="K29" s="304"/>
    </row>
    <row r="30" spans="1:12" s="300" customFormat="1">
      <c r="A30" s="480" t="s">
        <v>643</v>
      </c>
      <c r="B30" s="586"/>
      <c r="C30" s="591"/>
      <c r="D30" s="587"/>
      <c r="E30" s="592">
        <v>0</v>
      </c>
      <c r="F30" s="798">
        <v>0</v>
      </c>
      <c r="G30" s="796"/>
      <c r="H30" s="759"/>
      <c r="I30" s="354"/>
      <c r="J30" s="760"/>
      <c r="K30" s="304"/>
    </row>
    <row r="31" spans="1:12" s="300" customFormat="1" ht="13.5" thickBot="1">
      <c r="A31" s="480">
        <f>+A29+1</f>
        <v>16</v>
      </c>
      <c r="B31" s="353" t="s">
        <v>111</v>
      </c>
      <c r="C31" s="355"/>
      <c r="D31" s="760"/>
      <c r="E31" s="593"/>
      <c r="F31" s="594">
        <f>SUM(F25:F29)</f>
        <v>0</v>
      </c>
      <c r="G31" s="796"/>
      <c r="H31" s="760"/>
      <c r="I31" s="760"/>
      <c r="J31" s="760"/>
      <c r="K31" s="304"/>
    </row>
    <row r="32" spans="1:12" s="300" customFormat="1" ht="14.25" thickTop="1" thickBot="1">
      <c r="A32" s="480"/>
      <c r="B32" s="310"/>
      <c r="C32" s="360"/>
      <c r="D32" s="340"/>
      <c r="E32" s="340"/>
      <c r="F32" s="361"/>
      <c r="G32" s="796"/>
      <c r="H32" s="760"/>
      <c r="I32" s="760"/>
      <c r="J32" s="479"/>
      <c r="K32" s="304"/>
    </row>
    <row r="33" spans="1:11" s="300" customFormat="1">
      <c r="A33" s="480">
        <f>+A31+1</f>
        <v>17</v>
      </c>
      <c r="B33" s="595"/>
      <c r="C33" s="596"/>
      <c r="D33" s="597"/>
      <c r="E33" s="597"/>
      <c r="F33" s="598"/>
      <c r="G33" s="796"/>
      <c r="H33" s="760"/>
      <c r="I33" s="760"/>
      <c r="J33" s="356"/>
      <c r="K33" s="304"/>
    </row>
    <row r="34" spans="1:11" s="300" customFormat="1">
      <c r="A34" s="480">
        <f t="shared" si="0"/>
        <v>18</v>
      </c>
      <c r="B34" s="599" t="s">
        <v>138</v>
      </c>
      <c r="C34" s="591"/>
      <c r="D34" s="587"/>
      <c r="E34" s="799">
        <v>0</v>
      </c>
      <c r="F34" s="797">
        <v>0</v>
      </c>
      <c r="G34" s="796"/>
      <c r="H34" s="760"/>
      <c r="I34" s="760"/>
      <c r="J34" s="356"/>
      <c r="K34" s="304"/>
    </row>
    <row r="35" spans="1:11" s="300" customFormat="1">
      <c r="A35" s="480">
        <f t="shared" si="0"/>
        <v>19</v>
      </c>
      <c r="B35" s="599" t="s">
        <v>139</v>
      </c>
      <c r="C35" s="591"/>
      <c r="D35" s="587"/>
      <c r="E35" s="537">
        <v>0</v>
      </c>
      <c r="F35" s="797">
        <v>0</v>
      </c>
      <c r="G35" s="796"/>
      <c r="H35" s="760"/>
      <c r="I35" s="760"/>
      <c r="J35" s="356"/>
      <c r="K35" s="304"/>
    </row>
    <row r="36" spans="1:11" s="300" customFormat="1">
      <c r="A36" s="480">
        <v>21</v>
      </c>
      <c r="B36" s="599" t="s">
        <v>133</v>
      </c>
      <c r="C36" s="591"/>
      <c r="D36" s="587"/>
      <c r="E36" s="592"/>
      <c r="F36" s="600">
        <f>+E36</f>
        <v>0</v>
      </c>
      <c r="G36" s="796"/>
      <c r="H36" s="760"/>
      <c r="I36" s="760"/>
      <c r="J36" s="356"/>
      <c r="K36" s="304"/>
    </row>
    <row r="37" spans="1:11" s="300" customFormat="1" ht="13.5" thickBot="1">
      <c r="A37" s="480" t="s">
        <v>654</v>
      </c>
      <c r="B37" s="601"/>
      <c r="C37" s="602"/>
      <c r="D37" s="603"/>
      <c r="E37" s="604"/>
      <c r="F37" s="482"/>
      <c r="G37" s="796"/>
      <c r="H37" s="357"/>
      <c r="I37" s="354"/>
      <c r="J37" s="759"/>
      <c r="K37" s="304"/>
    </row>
    <row r="38" spans="1:11" s="300" customFormat="1">
      <c r="A38" s="480"/>
      <c r="B38" s="337"/>
      <c r="C38" s="338"/>
      <c r="D38" s="760"/>
      <c r="E38" s="483"/>
      <c r="F38" s="338"/>
      <c r="G38" s="796"/>
      <c r="H38" s="760"/>
      <c r="I38" s="760"/>
      <c r="J38" s="760"/>
      <c r="K38" s="304"/>
    </row>
    <row r="39" spans="1:11" s="300" customFormat="1" ht="13.5" thickBot="1">
      <c r="A39" s="480"/>
      <c r="B39" s="760" t="s">
        <v>842</v>
      </c>
      <c r="C39" s="338"/>
      <c r="D39" s="760"/>
      <c r="E39" s="760"/>
      <c r="F39" s="760"/>
      <c r="G39" s="760"/>
      <c r="H39" s="760"/>
      <c r="I39" s="760"/>
      <c r="J39" s="760"/>
      <c r="K39" s="304"/>
    </row>
    <row r="40" spans="1:11" s="300" customFormat="1" ht="13.5" thickBot="1">
      <c r="A40" s="480">
        <v>22</v>
      </c>
      <c r="B40" s="308"/>
      <c r="C40" s="309">
        <v>2015</v>
      </c>
      <c r="D40" s="309">
        <f t="shared" ref="D40:I40" si="1">+C40+1</f>
        <v>2016</v>
      </c>
      <c r="E40" s="309">
        <f t="shared" si="1"/>
        <v>2017</v>
      </c>
      <c r="F40" s="309">
        <f t="shared" si="1"/>
        <v>2018</v>
      </c>
      <c r="G40" s="309">
        <f t="shared" si="1"/>
        <v>2019</v>
      </c>
      <c r="H40" s="309">
        <f t="shared" si="1"/>
        <v>2020</v>
      </c>
      <c r="I40" s="309">
        <f t="shared" si="1"/>
        <v>2021</v>
      </c>
      <c r="J40" s="759"/>
    </row>
    <row r="41" spans="1:11" s="300" customFormat="1" ht="13.5" thickBot="1">
      <c r="A41" s="480">
        <f t="shared" si="0"/>
        <v>23</v>
      </c>
      <c r="B41" s="310" t="s">
        <v>540</v>
      </c>
      <c r="C41" s="751"/>
      <c r="D41" s="751"/>
      <c r="E41" s="751"/>
      <c r="F41" s="751"/>
      <c r="G41" s="751"/>
      <c r="H41" s="751"/>
      <c r="I41" s="751"/>
      <c r="J41" s="759"/>
    </row>
    <row r="42" spans="1:11" s="300" customFormat="1" ht="13.5" thickBot="1">
      <c r="A42" s="480">
        <f t="shared" si="0"/>
        <v>24</v>
      </c>
      <c r="B42" s="310" t="s">
        <v>132</v>
      </c>
      <c r="C42" s="751"/>
      <c r="D42" s="751"/>
      <c r="E42" s="751"/>
      <c r="F42" s="751"/>
      <c r="G42" s="751"/>
      <c r="H42" s="751"/>
      <c r="I42" s="751"/>
      <c r="J42" s="759"/>
    </row>
    <row r="43" spans="1:11" s="300" customFormat="1" ht="13.5" thickBot="1">
      <c r="A43" s="480">
        <f t="shared" si="0"/>
        <v>25</v>
      </c>
      <c r="B43" s="311" t="s">
        <v>112</v>
      </c>
      <c r="C43" s="484">
        <f>SUM(C41:C42)</f>
        <v>0</v>
      </c>
      <c r="D43" s="484">
        <f t="shared" ref="D43:I43" si="2">SUM(D41:D42)</f>
        <v>0</v>
      </c>
      <c r="E43" s="484">
        <f t="shared" si="2"/>
        <v>0</v>
      </c>
      <c r="F43" s="484">
        <f t="shared" si="2"/>
        <v>0</v>
      </c>
      <c r="G43" s="484">
        <f t="shared" si="2"/>
        <v>0</v>
      </c>
      <c r="H43" s="484">
        <f t="shared" si="2"/>
        <v>0</v>
      </c>
      <c r="I43" s="484">
        <f t="shared" si="2"/>
        <v>0</v>
      </c>
      <c r="J43" s="759"/>
    </row>
    <row r="44" spans="1:11" s="300" customFormat="1">
      <c r="A44" s="480"/>
      <c r="B44" s="759"/>
      <c r="C44" s="759"/>
      <c r="D44" s="759"/>
      <c r="E44" s="759"/>
      <c r="F44" s="759"/>
      <c r="G44" s="759"/>
      <c r="H44" s="759"/>
      <c r="I44" s="759"/>
      <c r="J44" s="759"/>
    </row>
    <row r="45" spans="1:11" s="300" customFormat="1" ht="13.5" thickBot="1">
      <c r="A45" s="480"/>
      <c r="B45" s="759" t="s">
        <v>843</v>
      </c>
      <c r="C45" s="759"/>
      <c r="D45" s="759"/>
      <c r="E45" s="759"/>
      <c r="F45" s="759"/>
      <c r="G45" s="759"/>
      <c r="H45" s="759"/>
      <c r="I45" s="759"/>
      <c r="J45" s="759"/>
    </row>
    <row r="46" spans="1:11" s="300" customFormat="1">
      <c r="A46" s="480">
        <f>+A43+1</f>
        <v>26</v>
      </c>
      <c r="B46" s="312" t="s">
        <v>94</v>
      </c>
      <c r="C46" s="313" t="s">
        <v>93</v>
      </c>
      <c r="D46" s="313" t="s">
        <v>113</v>
      </c>
      <c r="E46" s="313" t="s">
        <v>114</v>
      </c>
      <c r="F46" s="313" t="s">
        <v>115</v>
      </c>
      <c r="G46" s="313" t="s">
        <v>116</v>
      </c>
      <c r="H46" s="313" t="s">
        <v>117</v>
      </c>
      <c r="I46" s="313" t="s">
        <v>118</v>
      </c>
      <c r="J46" s="314" t="s">
        <v>119</v>
      </c>
    </row>
    <row r="47" spans="1:11" s="300" customFormat="1" ht="51" customHeight="1">
      <c r="A47" s="480">
        <f t="shared" si="0"/>
        <v>27</v>
      </c>
      <c r="B47" s="315" t="s">
        <v>96</v>
      </c>
      <c r="C47" s="305"/>
      <c r="D47" s="316" t="s">
        <v>655</v>
      </c>
      <c r="E47" s="316" t="s">
        <v>120</v>
      </c>
      <c r="F47" s="316" t="s">
        <v>121</v>
      </c>
      <c r="G47" s="316" t="s">
        <v>656</v>
      </c>
      <c r="H47" s="316" t="s">
        <v>122</v>
      </c>
      <c r="I47" s="316" t="s">
        <v>167</v>
      </c>
      <c r="J47" s="317" t="s">
        <v>123</v>
      </c>
    </row>
    <row r="48" spans="1:11" s="300" customFormat="1" ht="27.75" customHeight="1" thickBot="1">
      <c r="A48" s="480">
        <f t="shared" si="0"/>
        <v>28</v>
      </c>
      <c r="B48" s="318"/>
      <c r="C48" s="306"/>
      <c r="D48" s="605" t="s">
        <v>657</v>
      </c>
      <c r="E48" s="605" t="s">
        <v>657</v>
      </c>
      <c r="F48" s="605" t="s">
        <v>658</v>
      </c>
      <c r="G48" s="605" t="s">
        <v>659</v>
      </c>
      <c r="H48" s="605" t="s">
        <v>660</v>
      </c>
      <c r="I48" s="605" t="s">
        <v>661</v>
      </c>
      <c r="J48" s="606" t="s">
        <v>124</v>
      </c>
    </row>
    <row r="49" spans="1:12" s="300" customFormat="1">
      <c r="A49" s="480">
        <f t="shared" si="0"/>
        <v>29</v>
      </c>
      <c r="B49" s="312"/>
      <c r="C49" s="313"/>
      <c r="D49" s="307"/>
      <c r="E49" s="307"/>
      <c r="F49" s="307"/>
      <c r="G49" s="307"/>
      <c r="H49" s="307"/>
      <c r="I49" s="307"/>
      <c r="J49" s="319"/>
    </row>
    <row r="50" spans="1:12" s="300" customFormat="1">
      <c r="A50" s="480">
        <f t="shared" si="0"/>
        <v>30</v>
      </c>
      <c r="B50" s="521"/>
      <c r="C50" s="522"/>
      <c r="D50" s="607"/>
      <c r="E50" s="587"/>
      <c r="F50" s="760"/>
      <c r="G50" s="760"/>
      <c r="H50" s="760"/>
      <c r="I50" s="760"/>
      <c r="J50" s="358"/>
    </row>
    <row r="51" spans="1:12" s="300" customFormat="1">
      <c r="A51" s="480">
        <f t="shared" si="0"/>
        <v>31</v>
      </c>
      <c r="B51" s="521"/>
      <c r="C51" s="523"/>
      <c r="D51" s="607"/>
      <c r="E51" s="591"/>
      <c r="F51" s="355">
        <f>+D51*0.4</f>
        <v>0</v>
      </c>
      <c r="G51" s="485">
        <v>0</v>
      </c>
      <c r="H51" s="359"/>
      <c r="I51" s="355"/>
      <c r="J51" s="358">
        <f>E51-G51-H51-I51</f>
        <v>0</v>
      </c>
    </row>
    <row r="52" spans="1:12" s="300" customFormat="1">
      <c r="A52" s="480">
        <f t="shared" si="0"/>
        <v>32</v>
      </c>
      <c r="B52" s="521"/>
      <c r="C52" s="523"/>
      <c r="D52" s="607"/>
      <c r="E52" s="591"/>
      <c r="F52" s="355">
        <f>SUM($E$51:E52)</f>
        <v>0</v>
      </c>
      <c r="G52" s="355">
        <f>F51*SUMIF($C$40:$I$40,YEAR(B51),$C$43:$I$43)*((B52-B51)/365)</f>
        <v>0</v>
      </c>
      <c r="H52" s="355"/>
      <c r="I52" s="355"/>
      <c r="J52" s="358">
        <f>E52-G52-H52-I52</f>
        <v>0</v>
      </c>
      <c r="L52" s="134"/>
    </row>
    <row r="53" spans="1:12" s="300" customFormat="1">
      <c r="A53" s="480">
        <f t="shared" si="0"/>
        <v>33</v>
      </c>
      <c r="B53" s="521"/>
      <c r="C53" s="523"/>
      <c r="D53" s="607"/>
      <c r="E53" s="591"/>
      <c r="F53" s="355">
        <f>SUM($E$51:E53)</f>
        <v>0</v>
      </c>
      <c r="G53" s="355">
        <f>F52*SUMIF($C$40:$I$40,YEAR(B52),$C$43:$I$43)*((B53-B52)/365)</f>
        <v>0</v>
      </c>
      <c r="H53" s="355"/>
      <c r="I53" s="355"/>
      <c r="J53" s="358">
        <f t="shared" ref="J53:J66" si="3">E53-G53-H53-I53</f>
        <v>0</v>
      </c>
      <c r="K53" s="320"/>
      <c r="L53" s="134"/>
    </row>
    <row r="54" spans="1:12" s="300" customFormat="1">
      <c r="A54" s="480">
        <f t="shared" si="0"/>
        <v>34</v>
      </c>
      <c r="B54" s="521"/>
      <c r="C54" s="523"/>
      <c r="D54" s="607"/>
      <c r="E54" s="591"/>
      <c r="F54" s="355">
        <f>SUM($E$51:E54)</f>
        <v>0</v>
      </c>
      <c r="G54" s="355">
        <f t="shared" ref="G54:G65" si="4">F53*SUMIF($C$40:$I$40,YEAR(B53),$C$43:$I$43)*((B54-B53)/365)</f>
        <v>0</v>
      </c>
      <c r="H54" s="359"/>
      <c r="I54" s="355"/>
      <c r="J54" s="358">
        <f t="shared" si="3"/>
        <v>0</v>
      </c>
      <c r="K54" s="320"/>
      <c r="L54" s="134"/>
    </row>
    <row r="55" spans="1:12" s="300" customFormat="1">
      <c r="A55" s="480">
        <f t="shared" si="0"/>
        <v>35</v>
      </c>
      <c r="B55" s="521"/>
      <c r="C55" s="523"/>
      <c r="D55" s="607"/>
      <c r="E55" s="591"/>
      <c r="F55" s="355">
        <f>SUM($E$51:E55)</f>
        <v>0</v>
      </c>
      <c r="G55" s="355">
        <f t="shared" si="4"/>
        <v>0</v>
      </c>
      <c r="H55" s="355">
        <f>F31/1000</f>
        <v>0</v>
      </c>
      <c r="I55" s="355">
        <f>($F$12/1000-F54)*$E$36/4</f>
        <v>0</v>
      </c>
      <c r="J55" s="358">
        <f t="shared" si="3"/>
        <v>0</v>
      </c>
      <c r="K55" s="320"/>
      <c r="L55" s="134"/>
    </row>
    <row r="56" spans="1:12" s="300" customFormat="1">
      <c r="A56" s="480">
        <f t="shared" si="0"/>
        <v>36</v>
      </c>
      <c r="B56" s="521"/>
      <c r="C56" s="523"/>
      <c r="D56" s="607"/>
      <c r="E56" s="591"/>
      <c r="F56" s="355">
        <f>SUM($E$51:E56)</f>
        <v>0</v>
      </c>
      <c r="G56" s="355">
        <f t="shared" si="4"/>
        <v>0</v>
      </c>
      <c r="H56" s="355"/>
      <c r="I56" s="355">
        <f>($F$12/1000-F55)*$E$36/4+$F$35/1000+$F$34/1000</f>
        <v>0</v>
      </c>
      <c r="J56" s="358">
        <f t="shared" si="3"/>
        <v>0</v>
      </c>
      <c r="K56" s="320"/>
      <c r="L56" s="134"/>
    </row>
    <row r="57" spans="1:12" s="300" customFormat="1">
      <c r="A57" s="480">
        <f t="shared" si="0"/>
        <v>37</v>
      </c>
      <c r="B57" s="521"/>
      <c r="C57" s="523"/>
      <c r="D57" s="607"/>
      <c r="E57" s="591"/>
      <c r="F57" s="355">
        <f>SUM($E$51:E57)</f>
        <v>0</v>
      </c>
      <c r="G57" s="355">
        <f t="shared" si="4"/>
        <v>0</v>
      </c>
      <c r="H57" s="355"/>
      <c r="I57" s="355">
        <f t="shared" ref="I57:I71" si="5">($F$12/1000-F56)*$E$36/4+$F$35/1000+$F$34/1000</f>
        <v>0</v>
      </c>
      <c r="J57" s="358">
        <f t="shared" si="3"/>
        <v>0</v>
      </c>
      <c r="K57" s="320"/>
      <c r="L57" s="134"/>
    </row>
    <row r="58" spans="1:12" s="300" customFormat="1">
      <c r="A58" s="480">
        <f t="shared" si="0"/>
        <v>38</v>
      </c>
      <c r="B58" s="521"/>
      <c r="C58" s="523"/>
      <c r="D58" s="607"/>
      <c r="E58" s="591"/>
      <c r="F58" s="355">
        <f>SUM($E$51:E58)</f>
        <v>0</v>
      </c>
      <c r="G58" s="355">
        <f t="shared" si="4"/>
        <v>0</v>
      </c>
      <c r="H58" s="355"/>
      <c r="I58" s="355">
        <f t="shared" si="5"/>
        <v>0</v>
      </c>
      <c r="J58" s="358">
        <f t="shared" si="3"/>
        <v>0</v>
      </c>
      <c r="K58" s="320"/>
      <c r="L58" s="134"/>
    </row>
    <row r="59" spans="1:12" s="300" customFormat="1">
      <c r="A59" s="480">
        <f t="shared" si="0"/>
        <v>39</v>
      </c>
      <c r="B59" s="521"/>
      <c r="C59" s="523"/>
      <c r="D59" s="607"/>
      <c r="E59" s="591"/>
      <c r="F59" s="355">
        <f>SUM($E$51:E59)</f>
        <v>0</v>
      </c>
      <c r="G59" s="355">
        <f t="shared" si="4"/>
        <v>0</v>
      </c>
      <c r="H59" s="355"/>
      <c r="I59" s="355">
        <f t="shared" si="5"/>
        <v>0</v>
      </c>
      <c r="J59" s="358">
        <f t="shared" si="3"/>
        <v>0</v>
      </c>
      <c r="K59" s="320"/>
      <c r="L59" s="134"/>
    </row>
    <row r="60" spans="1:12" s="300" customFormat="1">
      <c r="A60" s="480">
        <f t="shared" si="0"/>
        <v>40</v>
      </c>
      <c r="B60" s="521"/>
      <c r="C60" s="523"/>
      <c r="D60" s="607"/>
      <c r="E60" s="591"/>
      <c r="F60" s="355">
        <f>SUM($E$51:E60)</f>
        <v>0</v>
      </c>
      <c r="G60" s="355">
        <f t="shared" si="4"/>
        <v>0</v>
      </c>
      <c r="H60" s="355"/>
      <c r="I60" s="355">
        <f t="shared" si="5"/>
        <v>0</v>
      </c>
      <c r="J60" s="358">
        <f t="shared" si="3"/>
        <v>0</v>
      </c>
      <c r="K60" s="320"/>
      <c r="L60" s="134"/>
    </row>
    <row r="61" spans="1:12" s="300" customFormat="1">
      <c r="A61" s="480">
        <f t="shared" si="0"/>
        <v>41</v>
      </c>
      <c r="B61" s="521"/>
      <c r="C61" s="523"/>
      <c r="D61" s="607"/>
      <c r="E61" s="591"/>
      <c r="F61" s="355">
        <f>SUM($E$51:E61)</f>
        <v>0</v>
      </c>
      <c r="G61" s="355">
        <f t="shared" si="4"/>
        <v>0</v>
      </c>
      <c r="H61" s="355"/>
      <c r="I61" s="355">
        <f t="shared" si="5"/>
        <v>0</v>
      </c>
      <c r="J61" s="358">
        <f t="shared" si="3"/>
        <v>0</v>
      </c>
      <c r="K61" s="320"/>
      <c r="L61" s="134"/>
    </row>
    <row r="62" spans="1:12" s="300" customFormat="1">
      <c r="A62" s="480">
        <f t="shared" si="0"/>
        <v>42</v>
      </c>
      <c r="B62" s="521"/>
      <c r="C62" s="523"/>
      <c r="D62" s="607"/>
      <c r="E62" s="591"/>
      <c r="F62" s="355">
        <f>SUM($E$51:E62)</f>
        <v>0</v>
      </c>
      <c r="G62" s="355">
        <f t="shared" si="4"/>
        <v>0</v>
      </c>
      <c r="H62" s="355"/>
      <c r="I62" s="355">
        <f t="shared" si="5"/>
        <v>0</v>
      </c>
      <c r="J62" s="358">
        <f t="shared" si="3"/>
        <v>0</v>
      </c>
      <c r="K62" s="320"/>
      <c r="L62" s="134"/>
    </row>
    <row r="63" spans="1:12" s="300" customFormat="1">
      <c r="A63" s="480">
        <f t="shared" si="0"/>
        <v>43</v>
      </c>
      <c r="B63" s="521"/>
      <c r="C63" s="523"/>
      <c r="D63" s="607"/>
      <c r="E63" s="591"/>
      <c r="F63" s="355">
        <f>SUM($E$51:E63)</f>
        <v>0</v>
      </c>
      <c r="G63" s="355">
        <f t="shared" si="4"/>
        <v>0</v>
      </c>
      <c r="H63" s="355"/>
      <c r="I63" s="355">
        <f t="shared" si="5"/>
        <v>0</v>
      </c>
      <c r="J63" s="358">
        <f t="shared" si="3"/>
        <v>0</v>
      </c>
      <c r="K63" s="320"/>
      <c r="L63" s="134"/>
    </row>
    <row r="64" spans="1:12" s="300" customFormat="1">
      <c r="A64" s="480">
        <f t="shared" si="0"/>
        <v>44</v>
      </c>
      <c r="B64" s="521"/>
      <c r="C64" s="523"/>
      <c r="D64" s="607"/>
      <c r="E64" s="591"/>
      <c r="F64" s="355">
        <f>SUM($E$51:E64)</f>
        <v>0</v>
      </c>
      <c r="G64" s="355">
        <f t="shared" si="4"/>
        <v>0</v>
      </c>
      <c r="H64" s="355"/>
      <c r="I64" s="355">
        <f t="shared" si="5"/>
        <v>0</v>
      </c>
      <c r="J64" s="358">
        <f t="shared" si="3"/>
        <v>0</v>
      </c>
      <c r="K64" s="320"/>
      <c r="L64" s="134"/>
    </row>
    <row r="65" spans="1:12" s="300" customFormat="1">
      <c r="A65" s="480">
        <f t="shared" si="0"/>
        <v>45</v>
      </c>
      <c r="B65" s="521"/>
      <c r="C65" s="523"/>
      <c r="D65" s="607"/>
      <c r="E65" s="591"/>
      <c r="F65" s="355">
        <f>SUM($E$51:E65)</f>
        <v>0</v>
      </c>
      <c r="G65" s="355">
        <f t="shared" si="4"/>
        <v>0</v>
      </c>
      <c r="H65" s="355"/>
      <c r="I65" s="355">
        <f t="shared" si="5"/>
        <v>0</v>
      </c>
      <c r="J65" s="358">
        <f t="shared" si="3"/>
        <v>0</v>
      </c>
      <c r="K65" s="320"/>
      <c r="L65" s="134"/>
    </row>
    <row r="66" spans="1:12" s="300" customFormat="1" ht="24" customHeight="1">
      <c r="A66" s="480">
        <f t="shared" si="0"/>
        <v>46</v>
      </c>
      <c r="B66" s="521"/>
      <c r="C66" s="523"/>
      <c r="D66" s="607"/>
      <c r="E66" s="591"/>
      <c r="F66" s="355">
        <f>SUM($E$51:E66)</f>
        <v>0</v>
      </c>
      <c r="G66" s="355">
        <f>F65*SUMIF($C$40:$I$40,YEAR(B65),$C$43:$I$43)*((B66-B65)/365)</f>
        <v>0</v>
      </c>
      <c r="H66" s="355"/>
      <c r="I66" s="355">
        <f t="shared" si="5"/>
        <v>0</v>
      </c>
      <c r="J66" s="358">
        <f t="shared" si="3"/>
        <v>0</v>
      </c>
      <c r="K66" s="320"/>
      <c r="L66" s="134"/>
    </row>
    <row r="67" spans="1:12" s="300" customFormat="1">
      <c r="A67" s="480">
        <f t="shared" si="0"/>
        <v>47</v>
      </c>
      <c r="B67" s="521"/>
      <c r="C67" s="523"/>
      <c r="D67" s="607"/>
      <c r="E67" s="591"/>
      <c r="F67" s="355">
        <f>SUM($E$51:E67)</f>
        <v>0</v>
      </c>
      <c r="G67" s="355">
        <f>F66*SUMIF($C$40:$I$40,YEAR(B66),$C$43:$I$43)*((B67-B66)/365)</f>
        <v>0</v>
      </c>
      <c r="H67" s="355"/>
      <c r="I67" s="355">
        <f t="shared" si="5"/>
        <v>0</v>
      </c>
      <c r="J67" s="358">
        <f>E67-G67-H67-I67</f>
        <v>0</v>
      </c>
      <c r="K67" s="320"/>
      <c r="L67" s="134"/>
    </row>
    <row r="68" spans="1:12" s="300" customFormat="1">
      <c r="A68" s="480">
        <f t="shared" si="0"/>
        <v>48</v>
      </c>
      <c r="B68" s="521"/>
      <c r="C68" s="523"/>
      <c r="D68" s="607"/>
      <c r="E68" s="591"/>
      <c r="F68" s="355">
        <f>SUM($E$51:E68)</f>
        <v>0</v>
      </c>
      <c r="G68" s="355">
        <f>F67*SUMIF($C$40:$I$40,YEAR(B67),$C$43:$I$43)*((B68-B67)/365)</f>
        <v>0</v>
      </c>
      <c r="H68" s="355"/>
      <c r="I68" s="355">
        <f t="shared" si="5"/>
        <v>0</v>
      </c>
      <c r="J68" s="358">
        <f>E68-G68-H68-I68</f>
        <v>0</v>
      </c>
      <c r="K68" s="320"/>
      <c r="L68" s="134"/>
    </row>
    <row r="69" spans="1:12" s="300" customFormat="1">
      <c r="A69" s="480">
        <f t="shared" si="0"/>
        <v>49</v>
      </c>
      <c r="B69" s="521"/>
      <c r="C69" s="523"/>
      <c r="D69" s="607"/>
      <c r="E69" s="591"/>
      <c r="F69" s="355">
        <f>SUM($E$51:E69)</f>
        <v>0</v>
      </c>
      <c r="G69" s="355">
        <f>F68*SUMIF($C$40:$I$40,YEAR(B68),$C$43:$I$43)*((B69-B68)/365)</f>
        <v>0</v>
      </c>
      <c r="H69" s="355"/>
      <c r="I69" s="355">
        <f t="shared" si="5"/>
        <v>0</v>
      </c>
      <c r="J69" s="358">
        <f>E69-G69-H69-I69</f>
        <v>0</v>
      </c>
      <c r="K69" s="320"/>
      <c r="L69" s="134"/>
    </row>
    <row r="70" spans="1:12" s="300" customFormat="1">
      <c r="A70" s="480">
        <f t="shared" si="0"/>
        <v>50</v>
      </c>
      <c r="B70" s="521"/>
      <c r="C70" s="523"/>
      <c r="D70" s="607"/>
      <c r="E70" s="591"/>
      <c r="F70" s="355">
        <f>SUM($E$51:E70)</f>
        <v>0</v>
      </c>
      <c r="G70" s="355">
        <f>F69*SUMIF($C$40:$I$40,YEAR(B69),$C$43:$I$43)*((B70-B69)/365)</f>
        <v>0</v>
      </c>
      <c r="H70" s="355"/>
      <c r="I70" s="355">
        <f t="shared" si="5"/>
        <v>0</v>
      </c>
      <c r="J70" s="358">
        <f>E70-G70-H70-I70</f>
        <v>0</v>
      </c>
      <c r="K70" s="320"/>
    </row>
    <row r="71" spans="1:12" s="300" customFormat="1">
      <c r="A71" s="480">
        <f t="shared" si="0"/>
        <v>51</v>
      </c>
      <c r="B71" s="521"/>
      <c r="C71" s="523"/>
      <c r="D71" s="607"/>
      <c r="E71" s="591"/>
      <c r="F71" s="355">
        <f>SUM($E$51:E71)</f>
        <v>0</v>
      </c>
      <c r="G71" s="355">
        <f>F70*SUMIF($C$40:$I$40,YEAR(B70),$C$43:$I$43)*((B71-B70)/365)+F71</f>
        <v>0</v>
      </c>
      <c r="H71" s="355"/>
      <c r="I71" s="355">
        <f t="shared" si="5"/>
        <v>0</v>
      </c>
      <c r="J71" s="358">
        <f>E71-G71-H71-I71</f>
        <v>0</v>
      </c>
      <c r="K71" s="320"/>
    </row>
    <row r="72" spans="1:12" s="300" customFormat="1">
      <c r="A72" s="480">
        <f t="shared" si="0"/>
        <v>52</v>
      </c>
      <c r="B72" s="608"/>
      <c r="C72" s="522"/>
      <c r="D72" s="591"/>
      <c r="E72" s="591"/>
      <c r="F72" s="355"/>
      <c r="G72" s="355"/>
      <c r="H72" s="355"/>
      <c r="I72" s="355"/>
      <c r="J72" s="358"/>
      <c r="K72" s="320"/>
    </row>
    <row r="73" spans="1:12" s="300" customFormat="1">
      <c r="A73" s="480">
        <f t="shared" si="0"/>
        <v>53</v>
      </c>
      <c r="B73" s="608"/>
      <c r="C73" s="609"/>
      <c r="D73" s="591"/>
      <c r="E73" s="591"/>
      <c r="F73" s="355"/>
      <c r="G73" s="486"/>
      <c r="H73" s="355"/>
      <c r="I73" s="355"/>
      <c r="J73" s="358"/>
      <c r="K73" s="320"/>
    </row>
    <row r="74" spans="1:12" s="300" customFormat="1">
      <c r="A74" s="480">
        <f t="shared" si="0"/>
        <v>54</v>
      </c>
      <c r="B74" s="608"/>
      <c r="C74" s="522"/>
      <c r="D74" s="591"/>
      <c r="E74" s="591"/>
      <c r="F74" s="355"/>
      <c r="G74" s="487"/>
      <c r="H74" s="355"/>
      <c r="I74" s="355"/>
      <c r="J74" s="358"/>
      <c r="K74" s="320"/>
    </row>
    <row r="75" spans="1:12" s="300" customFormat="1">
      <c r="A75" s="480">
        <f t="shared" si="0"/>
        <v>55</v>
      </c>
      <c r="B75" s="608"/>
      <c r="C75" s="522"/>
      <c r="D75" s="591"/>
      <c r="E75" s="591"/>
      <c r="F75" s="355"/>
      <c r="G75" s="355"/>
      <c r="H75" s="355"/>
      <c r="I75" s="355"/>
      <c r="J75" s="358"/>
      <c r="K75" s="320"/>
    </row>
    <row r="76" spans="1:12" s="300" customFormat="1">
      <c r="A76" s="480">
        <f t="shared" si="0"/>
        <v>56</v>
      </c>
      <c r="B76" s="608"/>
      <c r="C76" s="522"/>
      <c r="D76" s="591"/>
      <c r="E76" s="591"/>
      <c r="F76" s="355"/>
      <c r="G76" s="355"/>
      <c r="H76" s="355"/>
      <c r="I76" s="355"/>
      <c r="J76" s="358"/>
      <c r="K76" s="320"/>
    </row>
    <row r="77" spans="1:12" s="300" customFormat="1">
      <c r="A77" s="480">
        <f t="shared" si="0"/>
        <v>57</v>
      </c>
      <c r="B77" s="608"/>
      <c r="C77" s="522"/>
      <c r="D77" s="591"/>
      <c r="E77" s="591"/>
      <c r="F77" s="355"/>
      <c r="G77" s="355"/>
      <c r="H77" s="355"/>
      <c r="I77" s="355"/>
      <c r="J77" s="358"/>
      <c r="K77" s="320"/>
    </row>
    <row r="78" spans="1:12" s="300" customFormat="1" ht="13.5" thickBot="1">
      <c r="A78" s="480">
        <f t="shared" si="0"/>
        <v>58</v>
      </c>
      <c r="B78" s="321"/>
      <c r="C78" s="306"/>
      <c r="D78" s="360"/>
      <c r="E78" s="360"/>
      <c r="F78" s="360"/>
      <c r="G78" s="360"/>
      <c r="H78" s="360"/>
      <c r="I78" s="360"/>
      <c r="J78" s="361"/>
      <c r="K78" s="320"/>
    </row>
    <row r="79" spans="1:12" s="300" customFormat="1">
      <c r="A79" s="322"/>
      <c r="K79" s="320"/>
    </row>
    <row r="80" spans="1:12" s="300" customFormat="1">
      <c r="A80" s="322" t="s">
        <v>662</v>
      </c>
    </row>
    <row r="81" spans="1:10" s="300" customFormat="1">
      <c r="A81" s="322"/>
      <c r="B81" s="759" t="str">
        <f>"1  The IRR is the input to Debt Cost shown on Attachment H, Page 4, Line "&amp;'Attachment H'!A210&amp;" during the construction period, after obtaining project financing, in accordance with Note Q of Attachment H."</f>
        <v>1  The IRR is the input to Debt Cost shown on Attachment H, Page 4, Line 20 during the construction period, after obtaining project financing, in accordance with Note Q of Attachment H.</v>
      </c>
      <c r="C81" s="759"/>
      <c r="D81" s="759"/>
      <c r="E81" s="759"/>
      <c r="F81" s="759"/>
      <c r="G81" s="759"/>
      <c r="H81" s="759"/>
      <c r="I81" s="759"/>
      <c r="J81" s="759"/>
    </row>
    <row r="82" spans="1:10" s="300" customFormat="1">
      <c r="A82" s="322"/>
      <c r="B82" s="759" t="s">
        <v>779</v>
      </c>
      <c r="C82" s="759"/>
      <c r="D82" s="759"/>
      <c r="E82" s="759"/>
      <c r="F82" s="759"/>
      <c r="G82" s="759"/>
      <c r="H82" s="759"/>
      <c r="I82" s="759"/>
      <c r="J82" s="759"/>
    </row>
    <row r="83" spans="1:10" s="300" customFormat="1">
      <c r="A83" s="322"/>
      <c r="B83" s="759" t="s">
        <v>663</v>
      </c>
      <c r="C83" s="759"/>
      <c r="D83" s="759"/>
      <c r="E83" s="759"/>
      <c r="F83" s="759"/>
      <c r="G83" s="759"/>
      <c r="H83" s="759"/>
      <c r="I83" s="759"/>
      <c r="J83" s="759"/>
    </row>
    <row r="84" spans="1:10" s="300" customFormat="1">
      <c r="A84" s="322"/>
      <c r="B84" s="759" t="s">
        <v>664</v>
      </c>
      <c r="C84" s="759"/>
      <c r="D84" s="759"/>
      <c r="E84" s="759"/>
      <c r="F84" s="759"/>
      <c r="G84" s="759"/>
      <c r="H84" s="759"/>
      <c r="I84" s="759"/>
      <c r="J84" s="759"/>
    </row>
    <row r="85" spans="1:10" s="300" customFormat="1">
      <c r="A85" s="322"/>
      <c r="B85" s="759" t="s">
        <v>833</v>
      </c>
      <c r="C85" s="759"/>
      <c r="D85" s="759"/>
      <c r="E85" s="759"/>
      <c r="F85" s="759"/>
      <c r="G85" s="759"/>
      <c r="H85" s="759"/>
      <c r="I85" s="759"/>
      <c r="J85" s="759"/>
    </row>
    <row r="86" spans="1:10" s="300" customFormat="1">
      <c r="A86" s="322"/>
      <c r="B86" s="759" t="s">
        <v>665</v>
      </c>
      <c r="C86" s="759"/>
      <c r="D86" s="759"/>
      <c r="E86" s="759"/>
      <c r="F86" s="759"/>
      <c r="G86" s="759"/>
      <c r="H86" s="759"/>
      <c r="I86" s="759"/>
      <c r="J86" s="759"/>
    </row>
    <row r="87" spans="1:10" s="300" customFormat="1">
      <c r="A87" s="322"/>
      <c r="B87" s="759" t="s">
        <v>844</v>
      </c>
      <c r="C87" s="759"/>
      <c r="D87" s="759"/>
      <c r="E87" s="759"/>
      <c r="F87" s="759"/>
      <c r="G87" s="759"/>
      <c r="H87" s="759"/>
      <c r="I87" s="759"/>
      <c r="J87" s="759"/>
    </row>
    <row r="88" spans="1:10" s="300" customFormat="1">
      <c r="A88" s="322"/>
      <c r="B88" s="759" t="s">
        <v>666</v>
      </c>
      <c r="C88" s="759"/>
      <c r="D88" s="759"/>
      <c r="E88" s="759"/>
      <c r="F88" s="759"/>
      <c r="G88" s="759"/>
      <c r="H88" s="759"/>
      <c r="I88" s="759"/>
      <c r="J88" s="759"/>
    </row>
    <row r="89" spans="1:10" s="300" customFormat="1">
      <c r="A89" s="322"/>
      <c r="B89" s="759" t="s">
        <v>667</v>
      </c>
      <c r="C89" s="759"/>
      <c r="D89" s="759"/>
      <c r="E89" s="759"/>
      <c r="F89" s="759"/>
      <c r="G89" s="759"/>
      <c r="H89" s="759"/>
      <c r="I89" s="759"/>
      <c r="J89" s="759"/>
    </row>
    <row r="90" spans="1:10" s="300" customFormat="1">
      <c r="A90" s="322"/>
      <c r="B90" s="761" t="s">
        <v>897</v>
      </c>
      <c r="C90" s="759"/>
      <c r="D90" s="759"/>
      <c r="E90" s="759"/>
      <c r="F90" s="759"/>
      <c r="G90" s="759"/>
      <c r="H90" s="759"/>
      <c r="I90" s="759"/>
      <c r="J90" s="759"/>
    </row>
    <row r="91" spans="1:10" s="300" customFormat="1">
      <c r="A91" s="322"/>
      <c r="B91" s="759" t="s">
        <v>668</v>
      </c>
      <c r="C91" s="759"/>
      <c r="D91" s="759"/>
      <c r="E91" s="759"/>
      <c r="F91" s="759"/>
      <c r="G91" s="759"/>
      <c r="H91" s="759"/>
      <c r="I91" s="759"/>
      <c r="J91" s="759"/>
    </row>
    <row r="92" spans="1:10" s="300" customFormat="1">
      <c r="A92" s="322"/>
      <c r="B92" s="759" t="s">
        <v>780</v>
      </c>
      <c r="C92" s="759"/>
      <c r="D92" s="759"/>
      <c r="E92" s="759"/>
      <c r="F92" s="759"/>
      <c r="G92" s="759"/>
      <c r="H92" s="759"/>
      <c r="I92" s="759"/>
      <c r="J92" s="759"/>
    </row>
    <row r="93" spans="1:10" s="300" customFormat="1">
      <c r="A93" s="322"/>
      <c r="B93" s="759" t="s">
        <v>845</v>
      </c>
      <c r="C93" s="759"/>
      <c r="D93" s="759"/>
      <c r="E93" s="763"/>
      <c r="F93" s="759"/>
      <c r="G93" s="763"/>
      <c r="H93" s="763"/>
      <c r="I93" s="759"/>
      <c r="J93" s="763"/>
    </row>
    <row r="94" spans="1:10" s="300" customFormat="1">
      <c r="A94" s="322"/>
      <c r="B94" s="759" t="s">
        <v>834</v>
      </c>
      <c r="C94" s="759"/>
      <c r="D94" s="759"/>
      <c r="E94" s="752"/>
      <c r="F94" s="759"/>
      <c r="G94" s="759"/>
      <c r="H94" s="759"/>
      <c r="I94" s="759"/>
      <c r="J94" s="759"/>
    </row>
    <row r="95" spans="1:10" s="300" customFormat="1">
      <c r="A95" s="322"/>
      <c r="B95" s="759" t="s">
        <v>835</v>
      </c>
      <c r="C95" s="759"/>
      <c r="D95" s="752"/>
      <c r="E95" s="752"/>
      <c r="F95" s="759"/>
      <c r="G95" s="759"/>
      <c r="H95" s="759"/>
      <c r="I95" s="759"/>
      <c r="J95" s="759"/>
    </row>
    <row r="96" spans="1:10" s="300" customFormat="1">
      <c r="A96" s="322"/>
      <c r="B96" s="759" t="s">
        <v>846</v>
      </c>
      <c r="C96" s="759"/>
      <c r="D96" s="752"/>
      <c r="E96" s="752"/>
      <c r="F96" s="759"/>
      <c r="G96" s="759"/>
      <c r="H96" s="759"/>
      <c r="I96" s="759"/>
      <c r="J96" s="759"/>
    </row>
    <row r="97" spans="1:11" s="300" customFormat="1">
      <c r="A97" s="322"/>
      <c r="B97" s="759" t="s">
        <v>781</v>
      </c>
      <c r="C97" s="759"/>
      <c r="D97" s="752"/>
      <c r="E97" s="752"/>
      <c r="F97" s="759"/>
      <c r="G97" s="759"/>
      <c r="H97" s="759"/>
      <c r="I97" s="759"/>
      <c r="J97" s="759"/>
    </row>
    <row r="98" spans="1:11" s="300" customFormat="1">
      <c r="A98" s="322"/>
      <c r="B98" s="759" t="s">
        <v>847</v>
      </c>
      <c r="C98" s="759"/>
      <c r="D98" s="752"/>
      <c r="E98" s="752"/>
      <c r="F98" s="759"/>
      <c r="G98" s="759"/>
      <c r="H98" s="759"/>
      <c r="I98" s="759"/>
      <c r="J98" s="759"/>
    </row>
    <row r="99" spans="1:11" s="300" customFormat="1">
      <c r="A99" s="322"/>
      <c r="B99" s="759" t="s">
        <v>848</v>
      </c>
      <c r="C99" s="759"/>
      <c r="D99" s="752"/>
      <c r="E99" s="752"/>
      <c r="F99" s="759"/>
      <c r="G99" s="759"/>
      <c r="H99" s="759"/>
      <c r="I99" s="759"/>
      <c r="J99" s="759"/>
    </row>
    <row r="100" spans="1:11" s="300" customFormat="1">
      <c r="A100" s="322"/>
      <c r="B100" s="759"/>
      <c r="C100" s="759" t="s">
        <v>837</v>
      </c>
      <c r="D100" s="759"/>
      <c r="E100" s="752"/>
      <c r="F100" s="759"/>
      <c r="G100" s="759"/>
      <c r="H100" s="759"/>
      <c r="I100" s="759"/>
      <c r="J100" s="759"/>
    </row>
    <row r="101" spans="1:11" s="300" customFormat="1">
      <c r="A101" s="322"/>
      <c r="B101" s="766" t="s">
        <v>836</v>
      </c>
      <c r="C101" s="759" t="s">
        <v>838</v>
      </c>
      <c r="D101" s="759"/>
      <c r="E101" s="752"/>
      <c r="F101" s="759"/>
      <c r="G101" s="759"/>
      <c r="H101" s="759"/>
      <c r="I101" s="759"/>
      <c r="J101" s="759"/>
    </row>
    <row r="102" spans="1:11" s="300" customFormat="1">
      <c r="A102" s="322"/>
      <c r="B102" s="759" t="s">
        <v>782</v>
      </c>
      <c r="C102" s="765"/>
      <c r="D102" s="765"/>
      <c r="E102" s="759"/>
      <c r="F102" s="759"/>
      <c r="G102" s="759"/>
      <c r="H102" s="759"/>
      <c r="I102" s="759"/>
      <c r="J102" s="759"/>
    </row>
    <row r="103" spans="1:11" s="300" customFormat="1" ht="12.75" customHeight="1">
      <c r="A103" s="322"/>
      <c r="B103" s="759" t="s">
        <v>669</v>
      </c>
      <c r="C103" s="759"/>
      <c r="D103" s="759"/>
      <c r="E103" s="759"/>
      <c r="F103" s="759"/>
      <c r="G103" s="759"/>
      <c r="H103" s="759"/>
      <c r="I103" s="759"/>
      <c r="J103" s="759"/>
    </row>
    <row r="104" spans="1:11" s="300" customFormat="1" ht="59.45" customHeight="1">
      <c r="A104" s="322"/>
      <c r="B104" s="1147" t="s">
        <v>1071</v>
      </c>
      <c r="C104" s="1147"/>
      <c r="D104" s="1147"/>
      <c r="E104" s="1147"/>
      <c r="F104" s="1147"/>
      <c r="G104" s="1147"/>
      <c r="H104" s="1147"/>
      <c r="I104" s="1147"/>
      <c r="J104" s="1147"/>
      <c r="K104" s="680"/>
    </row>
    <row r="105" spans="1:11" s="300" customFormat="1">
      <c r="A105" s="610"/>
      <c r="B105" s="759"/>
      <c r="C105" s="759"/>
      <c r="D105" s="759"/>
      <c r="E105" s="759"/>
      <c r="F105" s="759"/>
      <c r="G105" s="759"/>
      <c r="H105" s="759"/>
      <c r="I105" s="759"/>
      <c r="J105" s="759"/>
    </row>
    <row r="106" spans="1:11" s="300" customFormat="1">
      <c r="A106" s="610"/>
      <c r="B106" s="759"/>
      <c r="C106" s="759"/>
      <c r="D106" s="759"/>
      <c r="E106" s="759"/>
      <c r="F106" s="759"/>
      <c r="G106" s="759"/>
      <c r="H106" s="759"/>
      <c r="I106" s="759"/>
      <c r="J106" s="759"/>
    </row>
    <row r="107" spans="1:11" s="300" customFormat="1">
      <c r="A107" s="610"/>
      <c r="B107" s="759"/>
      <c r="C107" s="759"/>
      <c r="D107" s="765"/>
      <c r="E107" s="759"/>
      <c r="F107" s="759"/>
      <c r="G107" s="759"/>
      <c r="H107" s="759"/>
      <c r="I107" s="759"/>
      <c r="J107" s="759"/>
    </row>
    <row r="108" spans="1:11" s="300" customFormat="1">
      <c r="A108" s="610"/>
      <c r="B108" s="759"/>
      <c r="C108" s="759"/>
      <c r="D108" s="759"/>
      <c r="E108" s="759"/>
      <c r="F108" s="759"/>
      <c r="G108" s="759"/>
      <c r="H108" s="759"/>
      <c r="I108" s="759"/>
      <c r="J108" s="759"/>
    </row>
    <row r="109" spans="1:11">
      <c r="B109" s="759"/>
      <c r="C109" s="759"/>
      <c r="D109" s="759"/>
      <c r="E109" s="759"/>
      <c r="F109" s="759"/>
      <c r="G109" s="759"/>
      <c r="H109" s="759"/>
      <c r="I109" s="759"/>
      <c r="J109" s="759"/>
    </row>
    <row r="110" spans="1:11">
      <c r="B110" s="759"/>
      <c r="C110" s="759"/>
      <c r="D110" s="759"/>
      <c r="E110" s="759"/>
      <c r="F110" s="759"/>
      <c r="G110" s="759"/>
      <c r="H110" s="759"/>
      <c r="I110" s="759"/>
      <c r="J110" s="759"/>
    </row>
    <row r="111" spans="1:11">
      <c r="B111" s="759"/>
      <c r="C111" s="759"/>
      <c r="D111" s="762"/>
      <c r="E111" s="762"/>
      <c r="F111" s="762"/>
      <c r="G111" s="762"/>
      <c r="H111" s="762"/>
      <c r="I111" s="762"/>
      <c r="J111" s="762"/>
    </row>
    <row r="112" spans="1:11">
      <c r="B112" s="759"/>
      <c r="C112" s="759"/>
      <c r="D112" s="759"/>
      <c r="E112" s="759"/>
      <c r="F112" s="759"/>
      <c r="G112" s="759"/>
      <c r="H112" s="759"/>
      <c r="I112" s="759"/>
      <c r="J112" s="759"/>
    </row>
    <row r="113" spans="2:10">
      <c r="B113" s="759"/>
      <c r="C113" s="759"/>
      <c r="D113" s="759"/>
      <c r="E113" s="759"/>
      <c r="F113" s="759"/>
      <c r="G113" s="759"/>
      <c r="H113" s="759"/>
      <c r="I113" s="759"/>
      <c r="J113" s="759"/>
    </row>
    <row r="114" spans="2:10">
      <c r="B114" s="759"/>
      <c r="C114" s="759"/>
      <c r="D114" s="759"/>
      <c r="E114" s="759"/>
      <c r="F114" s="759"/>
      <c r="G114" s="759"/>
      <c r="H114" s="759"/>
      <c r="I114" s="759"/>
      <c r="J114" s="759"/>
    </row>
    <row r="115" spans="2:10">
      <c r="B115" s="761"/>
      <c r="C115" s="759"/>
      <c r="D115" s="759"/>
      <c r="E115" s="759"/>
      <c r="F115" s="759"/>
      <c r="G115" s="759"/>
      <c r="H115" s="759"/>
      <c r="I115" s="759"/>
      <c r="J115" s="759"/>
    </row>
    <row r="116" spans="2:10">
      <c r="B116" s="759"/>
      <c r="C116" s="762"/>
      <c r="D116" s="759"/>
      <c r="E116" s="763"/>
      <c r="F116" s="759"/>
      <c r="G116" s="763"/>
      <c r="H116" s="763"/>
      <c r="I116" s="759"/>
      <c r="J116" s="763"/>
    </row>
    <row r="117" spans="2:10">
      <c r="B117" s="759"/>
      <c r="C117" s="759"/>
      <c r="D117" s="764"/>
      <c r="E117" s="764"/>
      <c r="F117" s="759"/>
      <c r="G117" s="759"/>
      <c r="H117" s="759"/>
      <c r="I117" s="759"/>
      <c r="J117" s="759"/>
    </row>
    <row r="118" spans="2:10">
      <c r="B118" s="759"/>
      <c r="C118" s="759"/>
      <c r="D118" s="764"/>
      <c r="E118" s="764"/>
      <c r="F118" s="759"/>
      <c r="G118" s="759"/>
      <c r="H118" s="759"/>
      <c r="I118" s="759"/>
      <c r="J118" s="759"/>
    </row>
    <row r="119" spans="2:10">
      <c r="B119" s="759"/>
      <c r="C119" s="759"/>
      <c r="D119" s="764"/>
      <c r="E119" s="764"/>
      <c r="F119" s="759"/>
      <c r="G119" s="759"/>
      <c r="H119" s="759"/>
      <c r="I119" s="759"/>
      <c r="J119" s="759"/>
    </row>
    <row r="120" spans="2:10">
      <c r="B120" s="759"/>
      <c r="C120" s="759"/>
      <c r="D120" s="764"/>
      <c r="E120" s="764"/>
      <c r="F120" s="759"/>
      <c r="G120" s="759"/>
      <c r="H120" s="759"/>
      <c r="I120" s="759"/>
      <c r="J120" s="759"/>
    </row>
    <row r="121" spans="2:10">
      <c r="B121" s="759"/>
      <c r="C121" s="759"/>
      <c r="D121" s="764"/>
      <c r="E121" s="764"/>
      <c r="F121" s="759"/>
      <c r="G121" s="759"/>
      <c r="H121" s="759"/>
      <c r="I121" s="759"/>
      <c r="J121" s="759"/>
    </row>
    <row r="122" spans="2:10">
      <c r="B122" s="759"/>
      <c r="C122" s="759"/>
      <c r="D122" s="764"/>
      <c r="E122" s="764"/>
      <c r="F122" s="759"/>
      <c r="G122" s="759"/>
      <c r="H122" s="759"/>
      <c r="I122" s="759"/>
      <c r="J122" s="759"/>
    </row>
    <row r="123" spans="2:10">
      <c r="B123" s="759"/>
      <c r="C123" s="759"/>
      <c r="D123" s="764"/>
      <c r="E123" s="764"/>
      <c r="F123" s="759"/>
      <c r="G123" s="759"/>
      <c r="H123" s="759"/>
      <c r="I123" s="759"/>
      <c r="J123" s="759"/>
    </row>
    <row r="124" spans="2:10">
      <c r="B124" s="759"/>
      <c r="C124" s="759"/>
      <c r="D124" s="759"/>
      <c r="E124" s="759"/>
      <c r="F124" s="759"/>
      <c r="G124" s="759"/>
      <c r="H124" s="759"/>
      <c r="I124" s="759"/>
      <c r="J124" s="759"/>
    </row>
    <row r="125" spans="2:10">
      <c r="B125" s="766"/>
      <c r="C125" s="759"/>
      <c r="D125" s="759"/>
      <c r="E125" s="759"/>
      <c r="F125" s="759"/>
      <c r="G125" s="759"/>
      <c r="H125" s="759"/>
      <c r="I125" s="759"/>
      <c r="J125" s="759"/>
    </row>
    <row r="126" spans="2:10">
      <c r="B126" s="759"/>
      <c r="C126" s="765"/>
      <c r="D126" s="759"/>
      <c r="E126" s="759"/>
      <c r="F126" s="759"/>
      <c r="G126" s="759"/>
      <c r="H126" s="759"/>
      <c r="I126" s="759"/>
      <c r="J126" s="759"/>
    </row>
    <row r="127" spans="2:10">
      <c r="B127" s="759"/>
      <c r="C127" s="765"/>
      <c r="D127" s="759"/>
      <c r="E127" s="759"/>
      <c r="F127" s="759"/>
      <c r="G127" s="759"/>
      <c r="H127" s="759"/>
      <c r="I127" s="759"/>
      <c r="J127" s="759"/>
    </row>
    <row r="128" spans="2:10">
      <c r="B128" s="759"/>
      <c r="C128" s="759"/>
      <c r="D128" s="759"/>
      <c r="E128" s="759"/>
      <c r="F128" s="759"/>
      <c r="G128" s="759"/>
      <c r="H128" s="759"/>
      <c r="I128" s="759"/>
      <c r="J128" s="759"/>
    </row>
    <row r="129" spans="2:10">
      <c r="B129" s="759"/>
      <c r="C129" s="759"/>
      <c r="D129" s="762"/>
      <c r="E129" s="762"/>
      <c r="F129" s="762"/>
      <c r="G129" s="762"/>
      <c r="H129" s="762"/>
      <c r="I129" s="762"/>
      <c r="J129" s="762"/>
    </row>
    <row r="130" spans="2:10">
      <c r="B130" s="759"/>
      <c r="C130" s="762"/>
      <c r="D130" s="762"/>
      <c r="E130" s="762"/>
      <c r="F130" s="762"/>
      <c r="G130" s="762"/>
      <c r="H130" s="762"/>
      <c r="I130" s="762"/>
      <c r="J130" s="762"/>
    </row>
    <row r="181" spans="2:3">
      <c r="B181" s="300"/>
      <c r="C181" s="300"/>
    </row>
  </sheetData>
  <mergeCells count="6">
    <mergeCell ref="B104:J104"/>
    <mergeCell ref="G25:I25"/>
    <mergeCell ref="A2:J2"/>
    <mergeCell ref="A3:J3"/>
    <mergeCell ref="A4:J4"/>
    <mergeCell ref="H12:I12"/>
  </mergeCells>
  <pageMargins left="0.25" right="0.25" top="0.75" bottom="0.75" header="0.3" footer="0.3"/>
  <pageSetup scale="80" fitToHeight="0" orientation="landscape" r:id="rId1"/>
  <drawing r:id="rId2"/>
  <legacyDrawing r:id="rId3"/>
  <oleObjects>
    <mc:AlternateContent xmlns:mc="http://schemas.openxmlformats.org/markup-compatibility/2006">
      <mc:Choice Requires="x14">
        <oleObject progId="Equation.3" shapeId="37890" r:id="rId4">
          <objectPr defaultSize="0" autoPict="0" r:id="rId5">
            <anchor moveWithCells="1">
              <from>
                <xdr:col>1</xdr:col>
                <xdr:colOff>819150</xdr:colOff>
                <xdr:row>15</xdr:row>
                <xdr:rowOff>104775</xdr:rowOff>
              </from>
              <to>
                <xdr:col>4</xdr:col>
                <xdr:colOff>85725</xdr:colOff>
                <xdr:row>19</xdr:row>
                <xdr:rowOff>85725</xdr:rowOff>
              </to>
            </anchor>
          </objectPr>
        </oleObject>
      </mc:Choice>
      <mc:Fallback>
        <oleObject progId="Equation.3" shapeId="37890" r:id="rId4"/>
      </mc:Fallback>
    </mc:AlternateContent>
  </oleObjec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84424-6394-4A95-AC8A-E9069C26C1D2}">
  <sheetPr>
    <pageSetUpPr fitToPage="1"/>
  </sheetPr>
  <dimension ref="A1:R255"/>
  <sheetViews>
    <sheetView tabSelected="1" view="pageBreakPreview" zoomScale="75" zoomScaleNormal="75" zoomScaleSheetLayoutView="75" workbookViewId="0">
      <selection activeCell="N33" sqref="N33"/>
    </sheetView>
  </sheetViews>
  <sheetFormatPr defaultColWidth="8.88671875" defaultRowHeight="12.75"/>
  <cols>
    <col min="1" max="1" width="4.5546875" style="1017" bestFit="1" customWidth="1"/>
    <col min="2" max="2" width="21.77734375" style="324" customWidth="1"/>
    <col min="3" max="3" width="2.109375" style="324" customWidth="1"/>
    <col min="4" max="4" width="26.33203125" style="324" customWidth="1"/>
    <col min="5" max="5" width="2.33203125" style="324" customWidth="1"/>
    <col min="6" max="6" width="26.21875" style="324" customWidth="1"/>
    <col min="7" max="7" width="1.77734375" style="324" customWidth="1"/>
    <col min="8" max="8" width="16.33203125" style="324" customWidth="1"/>
    <col min="9" max="9" width="2.21875" style="324" customWidth="1"/>
    <col min="10" max="10" width="15.44140625" style="324" customWidth="1"/>
    <col min="11" max="11" width="2.44140625" style="324" customWidth="1"/>
    <col min="12" max="12" width="15" style="324" customWidth="1"/>
    <col min="13" max="13" width="2.109375" style="324" customWidth="1"/>
    <col min="14" max="14" width="15.77734375" style="324" customWidth="1"/>
    <col min="15" max="15" width="1.44140625" style="324" customWidth="1"/>
    <col min="16" max="16" width="20.33203125" style="324" customWidth="1"/>
    <col min="17" max="18" width="10.77734375" style="324" bestFit="1" customWidth="1"/>
    <col min="19" max="16384" width="8.88671875" style="324"/>
  </cols>
  <sheetData>
    <row r="1" spans="1:16">
      <c r="H1" s="1017" t="s">
        <v>491</v>
      </c>
      <c r="P1" s="324" t="s">
        <v>943</v>
      </c>
    </row>
    <row r="2" spans="1:16">
      <c r="C2" s="1018"/>
      <c r="D2" s="1018"/>
      <c r="E2" s="1018"/>
      <c r="F2" s="1019"/>
      <c r="G2" s="1018"/>
      <c r="H2" s="1020" t="s">
        <v>490</v>
      </c>
      <c r="I2" s="1018"/>
      <c r="J2" s="1018"/>
      <c r="K2" s="1018"/>
      <c r="L2" s="1018"/>
      <c r="M2" s="1018"/>
      <c r="N2" s="1018"/>
    </row>
    <row r="3" spans="1:16">
      <c r="C3" s="1019"/>
      <c r="D3" s="1019"/>
      <c r="E3" s="1019"/>
      <c r="F3" s="1019"/>
      <c r="H3" s="1017" t="str">
        <f>'Attachment H'!D5</f>
        <v>Gridliance High Plains LLC</v>
      </c>
      <c r="I3" s="1019"/>
      <c r="J3" s="1019"/>
      <c r="K3" s="1019"/>
      <c r="L3" s="1019"/>
      <c r="M3" s="1019"/>
      <c r="N3" s="1019"/>
    </row>
    <row r="4" spans="1:16">
      <c r="B4" s="1174"/>
      <c r="C4" s="1174"/>
      <c r="D4" s="1174"/>
      <c r="E4" s="1174"/>
      <c r="F4" s="1174"/>
      <c r="G4" s="1174"/>
      <c r="H4" s="1174"/>
      <c r="I4" s="1174"/>
      <c r="J4" s="1174"/>
      <c r="K4" s="1174"/>
      <c r="L4" s="1174"/>
      <c r="M4" s="1174"/>
      <c r="N4" s="1174"/>
      <c r="O4" s="1018"/>
      <c r="P4" s="1018"/>
    </row>
    <row r="5" spans="1:16">
      <c r="B5" s="1021"/>
      <c r="C5" s="1021"/>
      <c r="D5" s="1021"/>
      <c r="E5" s="1021"/>
      <c r="F5" s="1021"/>
      <c r="G5" s="1021"/>
      <c r="H5" s="1021"/>
      <c r="I5" s="1021"/>
      <c r="J5" s="1021"/>
      <c r="K5" s="1021"/>
      <c r="L5" s="1021"/>
      <c r="M5" s="1021"/>
      <c r="N5" s="1021"/>
      <c r="O5" s="1018"/>
      <c r="P5" s="1018"/>
    </row>
    <row r="6" spans="1:16" ht="14.25" thickBot="1">
      <c r="B6" s="1022"/>
      <c r="C6" s="1021"/>
      <c r="D6" s="1021"/>
      <c r="E6" s="1021"/>
      <c r="F6" s="1021"/>
      <c r="G6" s="1021"/>
      <c r="H6" s="1021"/>
      <c r="I6" s="1021"/>
      <c r="J6" s="1021"/>
      <c r="K6" s="1021"/>
      <c r="L6" s="1021"/>
      <c r="M6" s="1021"/>
      <c r="N6" s="1021"/>
      <c r="O6" s="1018"/>
      <c r="P6" s="1018"/>
    </row>
    <row r="7" spans="1:16">
      <c r="B7" s="1175" t="s">
        <v>153</v>
      </c>
      <c r="C7" s="1176"/>
      <c r="D7" s="1176"/>
      <c r="E7" s="1176"/>
      <c r="F7" s="1176"/>
      <c r="G7" s="1176"/>
      <c r="H7" s="1176"/>
      <c r="I7" s="1176"/>
      <c r="J7" s="1176"/>
      <c r="K7" s="1176"/>
      <c r="L7" s="1176"/>
      <c r="M7" s="1176"/>
      <c r="N7" s="1176"/>
      <c r="O7" s="1176"/>
      <c r="P7" s="1177"/>
    </row>
    <row r="8" spans="1:16">
      <c r="B8" s="580" t="s">
        <v>292</v>
      </c>
      <c r="C8" s="1016"/>
      <c r="D8" s="1016" t="s">
        <v>293</v>
      </c>
      <c r="E8" s="1016"/>
      <c r="F8" s="1016" t="s">
        <v>294</v>
      </c>
      <c r="G8" s="1021"/>
      <c r="H8" s="1021" t="s">
        <v>295</v>
      </c>
      <c r="I8" s="1021"/>
      <c r="J8" s="1021" t="s">
        <v>297</v>
      </c>
      <c r="K8" s="1021"/>
      <c r="L8" s="1021" t="s">
        <v>296</v>
      </c>
      <c r="M8" s="1021"/>
      <c r="N8" s="1021" t="s">
        <v>298</v>
      </c>
      <c r="O8" s="1021"/>
      <c r="P8" s="1023" t="s">
        <v>299</v>
      </c>
    </row>
    <row r="9" spans="1:16" ht="88.5" customHeight="1">
      <c r="B9" s="1024" t="s">
        <v>152</v>
      </c>
      <c r="C9" s="1021"/>
      <c r="D9" s="1025" t="s">
        <v>910</v>
      </c>
      <c r="E9" s="1019"/>
      <c r="F9" s="1025" t="s">
        <v>646</v>
      </c>
      <c r="G9" s="1026"/>
      <c r="H9" s="1025" t="s">
        <v>647</v>
      </c>
      <c r="I9" s="1027"/>
      <c r="J9" s="1025" t="s">
        <v>648</v>
      </c>
      <c r="K9" s="1027"/>
      <c r="L9" s="1025" t="s">
        <v>649</v>
      </c>
      <c r="N9" s="1025" t="s">
        <v>900</v>
      </c>
      <c r="O9" s="1018"/>
      <c r="P9" s="1028" t="s">
        <v>909</v>
      </c>
    </row>
    <row r="10" spans="1:16">
      <c r="A10" s="839">
        <v>1</v>
      </c>
      <c r="B10" s="581"/>
      <c r="C10" s="827"/>
      <c r="D10" s="1029"/>
      <c r="F10" s="1029"/>
      <c r="G10" s="1018"/>
      <c r="H10" s="1030"/>
      <c r="I10" s="1031"/>
      <c r="J10" s="1030"/>
      <c r="K10" s="1018"/>
      <c r="L10" s="1032">
        <f t="shared" ref="L10:L15" si="0">H10-J10</f>
        <v>0</v>
      </c>
      <c r="N10" s="1033"/>
      <c r="O10" s="1018"/>
      <c r="P10" s="627">
        <f>N71</f>
        <v>0</v>
      </c>
    </row>
    <row r="11" spans="1:16">
      <c r="A11" s="824">
        <v>2</v>
      </c>
      <c r="B11" s="582"/>
      <c r="C11" s="1034"/>
      <c r="D11" s="1035"/>
      <c r="E11" s="1018"/>
      <c r="F11" s="1029"/>
      <c r="G11" s="1018"/>
      <c r="H11" s="1030"/>
      <c r="I11" s="1018"/>
      <c r="J11" s="1030"/>
      <c r="K11" s="1018"/>
      <c r="L11" s="1032">
        <f t="shared" si="0"/>
        <v>0</v>
      </c>
      <c r="M11" s="1018"/>
      <c r="N11" s="1033"/>
      <c r="O11" s="1018"/>
      <c r="P11" s="627">
        <f>N120</f>
        <v>0</v>
      </c>
    </row>
    <row r="12" spans="1:16">
      <c r="A12" s="824">
        <v>3</v>
      </c>
      <c r="B12" s="582"/>
      <c r="C12" s="1034"/>
      <c r="D12" s="1035"/>
      <c r="E12" s="1018"/>
      <c r="F12" s="1029"/>
      <c r="G12" s="1018"/>
      <c r="H12" s="1030"/>
      <c r="I12" s="1018"/>
      <c r="J12" s="1030"/>
      <c r="K12" s="1018"/>
      <c r="L12" s="1032">
        <f t="shared" si="0"/>
        <v>0</v>
      </c>
      <c r="M12" s="1018"/>
      <c r="N12" s="1033"/>
      <c r="O12" s="1018"/>
      <c r="P12" s="627">
        <f>N164</f>
        <v>0</v>
      </c>
    </row>
    <row r="13" spans="1:16">
      <c r="A13" s="824">
        <v>4</v>
      </c>
      <c r="B13" s="582"/>
      <c r="C13" s="1034"/>
      <c r="D13" s="1035"/>
      <c r="E13" s="1018"/>
      <c r="F13" s="1029"/>
      <c r="G13" s="1018"/>
      <c r="H13" s="1030"/>
      <c r="I13" s="1018"/>
      <c r="J13" s="1030"/>
      <c r="K13" s="1018"/>
      <c r="L13" s="1032">
        <f t="shared" si="0"/>
        <v>0</v>
      </c>
      <c r="M13" s="1018"/>
      <c r="N13" s="1033"/>
      <c r="O13" s="1018"/>
      <c r="P13" s="627">
        <f>N211</f>
        <v>0</v>
      </c>
    </row>
    <row r="14" spans="1:16">
      <c r="A14" s="824">
        <v>5</v>
      </c>
      <c r="B14" s="582"/>
      <c r="C14" s="1034" t="s">
        <v>170</v>
      </c>
      <c r="D14" s="1035"/>
      <c r="E14" s="1018"/>
      <c r="F14" s="1029"/>
      <c r="G14" s="1018"/>
      <c r="H14" s="1030"/>
      <c r="I14" s="1018"/>
      <c r="J14" s="1030"/>
      <c r="K14" s="1018"/>
      <c r="L14" s="1032">
        <f t="shared" si="0"/>
        <v>0</v>
      </c>
      <c r="M14" s="1018"/>
      <c r="N14" s="1033"/>
      <c r="O14" s="1018"/>
      <c r="P14" s="627">
        <f>N253</f>
        <v>0</v>
      </c>
    </row>
    <row r="15" spans="1:16">
      <c r="A15" s="824">
        <v>6</v>
      </c>
      <c r="B15" s="582"/>
      <c r="C15" s="1034" t="s">
        <v>1127</v>
      </c>
      <c r="D15" s="1036"/>
      <c r="E15" s="1018"/>
      <c r="F15" s="1029"/>
      <c r="G15" s="1018"/>
      <c r="H15" s="1030"/>
      <c r="I15" s="1018"/>
      <c r="J15" s="1030"/>
      <c r="K15" s="1018"/>
      <c r="L15" s="1032">
        <f t="shared" si="0"/>
        <v>0</v>
      </c>
      <c r="M15" s="1018"/>
      <c r="N15" s="1037"/>
      <c r="O15" s="1018"/>
      <c r="P15" s="628"/>
    </row>
    <row r="16" spans="1:16">
      <c r="A16" s="824">
        <v>7</v>
      </c>
      <c r="B16" s="1038"/>
      <c r="C16" s="1018"/>
      <c r="D16" s="1039"/>
      <c r="E16" s="1018"/>
      <c r="F16" s="1040"/>
      <c r="G16" s="1018"/>
      <c r="H16" s="1041"/>
      <c r="I16" s="1018"/>
      <c r="J16" s="1042"/>
      <c r="K16" s="1018"/>
      <c r="L16" s="1032"/>
      <c r="M16" s="1018"/>
      <c r="N16" s="1037"/>
      <c r="O16" s="1018"/>
      <c r="P16" s="629">
        <f>SUM(P10:P15)</f>
        <v>0</v>
      </c>
    </row>
    <row r="17" spans="1:16" ht="13.5">
      <c r="A17" s="824">
        <v>8</v>
      </c>
      <c r="B17" s="1043" t="s">
        <v>288</v>
      </c>
      <c r="C17" s="1018"/>
      <c r="D17" s="1018"/>
      <c r="E17" s="1018"/>
      <c r="F17" s="1018"/>
      <c r="G17" s="1018"/>
      <c r="H17" s="1018"/>
      <c r="I17" s="1018"/>
      <c r="J17" s="1018"/>
      <c r="K17" s="1018"/>
      <c r="L17" s="1018"/>
      <c r="M17" s="1018"/>
      <c r="N17" s="1037"/>
      <c r="O17" s="1018"/>
      <c r="P17" s="1044"/>
    </row>
    <row r="18" spans="1:16" ht="13.5">
      <c r="A18" s="824">
        <v>9</v>
      </c>
      <c r="B18" s="1043" t="s">
        <v>541</v>
      </c>
      <c r="C18" s="1018"/>
      <c r="D18" s="1018"/>
      <c r="E18" s="1018"/>
      <c r="F18" s="1018"/>
      <c r="G18" s="1018"/>
      <c r="H18" s="1018"/>
      <c r="I18" s="1018"/>
      <c r="J18" s="1018"/>
      <c r="K18" s="1018"/>
      <c r="L18" s="1018"/>
      <c r="M18" s="1018"/>
      <c r="N18" s="1018"/>
      <c r="O18" s="1018"/>
      <c r="P18" s="1044"/>
    </row>
    <row r="19" spans="1:16" ht="13.5">
      <c r="A19" s="824">
        <v>10</v>
      </c>
      <c r="B19" s="1043" t="s">
        <v>542</v>
      </c>
      <c r="C19" s="1018"/>
      <c r="D19" s="1018"/>
      <c r="E19" s="1018"/>
      <c r="F19" s="1018"/>
      <c r="G19" s="1018"/>
      <c r="H19" s="1018"/>
      <c r="I19" s="1018"/>
      <c r="J19" s="1018"/>
      <c r="K19" s="1018"/>
      <c r="L19" s="1018"/>
      <c r="M19" s="1018"/>
      <c r="N19" s="1018"/>
      <c r="O19" s="1018"/>
      <c r="P19" s="1044"/>
    </row>
    <row r="20" spans="1:16" ht="13.5">
      <c r="A20" s="824">
        <v>11</v>
      </c>
      <c r="B20" s="488"/>
      <c r="C20" s="1018"/>
      <c r="D20" s="1018"/>
      <c r="E20" s="1018"/>
      <c r="F20" s="1018"/>
      <c r="G20" s="1018"/>
      <c r="H20" s="1018"/>
      <c r="I20" s="1018"/>
      <c r="J20" s="1018"/>
      <c r="K20" s="1018"/>
      <c r="L20" s="1018"/>
      <c r="M20" s="1018"/>
      <c r="N20" s="1018"/>
      <c r="O20" s="1018"/>
      <c r="P20" s="1044"/>
    </row>
    <row r="21" spans="1:16" ht="13.5">
      <c r="A21" s="824">
        <v>12</v>
      </c>
      <c r="B21" s="1043"/>
      <c r="C21" s="1018"/>
      <c r="D21" s="1018"/>
      <c r="E21" s="1018"/>
      <c r="F21" s="1018"/>
      <c r="G21" s="1018"/>
      <c r="H21" s="1018"/>
      <c r="I21" s="1018"/>
      <c r="J21" s="1018"/>
      <c r="K21" s="1018"/>
      <c r="L21" s="1018"/>
      <c r="M21" s="1018"/>
      <c r="N21" s="1018"/>
      <c r="O21" s="1018"/>
      <c r="P21" s="1044"/>
    </row>
    <row r="22" spans="1:16">
      <c r="A22" s="824">
        <v>13</v>
      </c>
      <c r="B22" s="1045"/>
      <c r="C22" s="1046"/>
      <c r="E22" s="1018"/>
      <c r="F22" s="1018"/>
      <c r="G22" s="1018"/>
      <c r="H22" s="1018"/>
      <c r="I22" s="1018"/>
      <c r="J22" s="1018"/>
      <c r="K22" s="1018"/>
      <c r="L22" s="1018"/>
      <c r="M22" s="1018"/>
      <c r="N22" s="1018"/>
      <c r="O22" s="1018"/>
      <c r="P22" s="1044"/>
    </row>
    <row r="23" spans="1:16">
      <c r="A23" s="824">
        <v>14</v>
      </c>
      <c r="B23" s="1047"/>
      <c r="C23" s="1048"/>
      <c r="D23" s="1020"/>
      <c r="E23" s="1020"/>
      <c r="F23" s="1048"/>
      <c r="G23" s="1048"/>
      <c r="H23" s="1020"/>
      <c r="I23" s="1020"/>
      <c r="J23" s="1048"/>
      <c r="K23" s="1048"/>
      <c r="L23" s="1018"/>
      <c r="M23" s="1018"/>
      <c r="N23" s="1018"/>
      <c r="O23" s="1018"/>
      <c r="P23" s="1044"/>
    </row>
    <row r="24" spans="1:16" ht="13.5" thickBot="1">
      <c r="A24" s="824">
        <v>15</v>
      </c>
      <c r="B24" s="1049"/>
      <c r="C24" s="1050"/>
      <c r="D24" s="1051"/>
      <c r="E24" s="1051"/>
      <c r="F24" s="1050"/>
      <c r="G24" s="1050"/>
      <c r="H24" s="1051"/>
      <c r="I24" s="1051"/>
      <c r="J24" s="1050"/>
      <c r="K24" s="1050"/>
      <c r="L24" s="1052"/>
      <c r="M24" s="1052"/>
      <c r="N24" s="1052"/>
      <c r="O24" s="1052"/>
      <c r="P24" s="1053"/>
    </row>
    <row r="25" spans="1:16" ht="35.25" customHeight="1">
      <c r="A25" s="824">
        <v>16</v>
      </c>
      <c r="B25" s="1178" t="s">
        <v>1128</v>
      </c>
      <c r="C25" s="1178"/>
      <c r="D25" s="1178"/>
      <c r="E25" s="1178"/>
      <c r="F25" s="1178"/>
      <c r="G25" s="1178"/>
      <c r="H25" s="1178"/>
      <c r="I25" s="1178"/>
      <c r="J25" s="1178"/>
      <c r="K25" s="1178"/>
      <c r="L25" s="1178"/>
      <c r="M25" s="1178"/>
      <c r="N25" s="1178"/>
      <c r="O25" s="1178"/>
      <c r="P25" s="1178"/>
    </row>
    <row r="26" spans="1:16" ht="53.25" customHeight="1">
      <c r="A26" s="824">
        <v>17</v>
      </c>
      <c r="B26" s="1054" t="s">
        <v>154</v>
      </c>
      <c r="C26" s="1054"/>
      <c r="D26" s="1020"/>
      <c r="E26" s="1020"/>
      <c r="F26" s="1027" t="s">
        <v>898</v>
      </c>
      <c r="G26" s="1048"/>
      <c r="H26" s="1027" t="s">
        <v>140</v>
      </c>
      <c r="I26" s="1027"/>
      <c r="J26" s="1021" t="s">
        <v>141</v>
      </c>
      <c r="K26" s="1021"/>
      <c r="L26" s="1011" t="s">
        <v>1129</v>
      </c>
      <c r="M26" s="1011"/>
      <c r="N26" s="1027" t="s">
        <v>142</v>
      </c>
      <c r="O26" s="1055"/>
      <c r="P26" s="1027" t="s">
        <v>143</v>
      </c>
    </row>
    <row r="27" spans="1:16">
      <c r="A27" s="824">
        <v>18</v>
      </c>
      <c r="B27" s="1054"/>
      <c r="C27" s="1054"/>
      <c r="D27" s="1020"/>
      <c r="E27" s="1020"/>
      <c r="F27" s="1020"/>
      <c r="G27" s="809"/>
      <c r="H27" s="809" t="s">
        <v>901</v>
      </c>
      <c r="I27" s="327"/>
      <c r="J27" s="1048"/>
      <c r="K27" s="1048"/>
      <c r="L27" s="1018"/>
      <c r="M27" s="1018"/>
      <c r="N27" s="1018"/>
      <c r="O27" s="1018"/>
      <c r="P27" s="1018"/>
    </row>
    <row r="28" spans="1:16">
      <c r="A28" s="824">
        <v>19</v>
      </c>
      <c r="B28" s="1054"/>
      <c r="C28" s="1054"/>
      <c r="D28" s="1020"/>
      <c r="E28" s="1020"/>
      <c r="F28" s="1020" t="s">
        <v>949</v>
      </c>
      <c r="G28" s="809"/>
      <c r="H28" s="1020" t="s">
        <v>902</v>
      </c>
      <c r="I28" s="327"/>
      <c r="J28" s="1048"/>
      <c r="K28" s="1048"/>
      <c r="L28" s="1020" t="s">
        <v>904</v>
      </c>
      <c r="M28" s="1018"/>
      <c r="N28" s="1018"/>
      <c r="O28" s="1018"/>
      <c r="P28" s="1018"/>
    </row>
    <row r="29" spans="1:16">
      <c r="A29" s="824">
        <v>20</v>
      </c>
      <c r="B29" s="1056" t="s">
        <v>10</v>
      </c>
      <c r="C29" s="1056"/>
      <c r="D29" s="1020"/>
      <c r="E29" s="1020"/>
      <c r="F29" s="1017" t="s">
        <v>950</v>
      </c>
      <c r="G29" s="1020"/>
      <c r="H29" s="1017" t="s">
        <v>899</v>
      </c>
      <c r="I29" s="1020"/>
      <c r="J29" s="1020" t="s">
        <v>903</v>
      </c>
      <c r="K29" s="1018"/>
      <c r="L29" s="1020" t="s">
        <v>905</v>
      </c>
      <c r="M29" s="1018"/>
      <c r="N29" s="1018"/>
      <c r="O29" s="1018"/>
      <c r="P29" s="1018"/>
    </row>
    <row r="30" spans="1:16">
      <c r="A30" s="824">
        <v>21</v>
      </c>
      <c r="B30" s="1057" t="s">
        <v>543</v>
      </c>
      <c r="C30" s="1058"/>
      <c r="D30" s="1059"/>
      <c r="E30" s="1059"/>
      <c r="F30" s="1059"/>
      <c r="G30" s="1059"/>
      <c r="H30" s="1060"/>
      <c r="I30" s="1060"/>
      <c r="J30" s="1060"/>
      <c r="K30" s="1060"/>
      <c r="L30" s="1061"/>
      <c r="M30" s="1061"/>
      <c r="N30" s="1059"/>
      <c r="O30" s="1059"/>
      <c r="P30" s="1062"/>
    </row>
    <row r="31" spans="1:16">
      <c r="A31" s="824">
        <v>22</v>
      </c>
      <c r="B31" s="1063"/>
      <c r="C31" s="1064"/>
      <c r="D31" s="1020"/>
      <c r="E31" s="1020"/>
      <c r="F31" s="1020"/>
      <c r="G31" s="1020"/>
      <c r="H31" s="1018"/>
      <c r="I31" s="1018"/>
      <c r="J31" s="1018"/>
      <c r="K31" s="1018"/>
      <c r="L31" s="1021" t="s">
        <v>144</v>
      </c>
      <c r="M31" s="1021"/>
      <c r="N31" s="1020"/>
      <c r="O31" s="1020"/>
      <c r="P31" s="1065"/>
    </row>
    <row r="32" spans="1:16">
      <c r="A32" s="824">
        <v>23</v>
      </c>
      <c r="B32" s="1066"/>
      <c r="C32" s="1064"/>
      <c r="D32" s="1020"/>
      <c r="E32" s="1020"/>
      <c r="F32" s="1020"/>
      <c r="G32" s="1020"/>
      <c r="H32" s="1018"/>
      <c r="I32" s="1018"/>
      <c r="J32" s="1018"/>
      <c r="K32" s="1018"/>
      <c r="L32" s="1021"/>
      <c r="M32" s="1021"/>
      <c r="N32" s="1020"/>
      <c r="O32" s="1020"/>
      <c r="P32" s="1065"/>
    </row>
    <row r="33" spans="1:16">
      <c r="A33" s="824">
        <v>24</v>
      </c>
      <c r="B33" s="1067" t="s">
        <v>105</v>
      </c>
      <c r="C33" s="1018"/>
      <c r="D33" s="1018" t="s">
        <v>171</v>
      </c>
      <c r="E33" s="1018"/>
      <c r="F33" s="1068"/>
      <c r="G33" s="328"/>
      <c r="H33" s="1069"/>
      <c r="I33" s="1070"/>
      <c r="J33" s="1071">
        <v>12</v>
      </c>
      <c r="K33" s="1018"/>
      <c r="L33" s="328">
        <f t="shared" ref="L33:L44" si="1">H33*F33*J33*-1</f>
        <v>0</v>
      </c>
      <c r="M33" s="328"/>
      <c r="N33" s="328"/>
      <c r="O33" s="328"/>
      <c r="P33" s="329">
        <f t="shared" ref="P33:P44" si="2">(-L33+F33)*-1</f>
        <v>0</v>
      </c>
    </row>
    <row r="34" spans="1:16">
      <c r="A34" s="824">
        <v>25</v>
      </c>
      <c r="B34" s="1067" t="s">
        <v>104</v>
      </c>
      <c r="C34" s="1018"/>
      <c r="D34" s="1018" t="str">
        <f t="shared" ref="D34:D44" si="3">D33</f>
        <v>Year 2015</v>
      </c>
      <c r="E34" s="1018"/>
      <c r="F34" s="1068"/>
      <c r="G34" s="328"/>
      <c r="H34" s="1069"/>
      <c r="I34" s="1070"/>
      <c r="J34" s="1072">
        <f t="shared" ref="J34:J44" si="4">+J33-1</f>
        <v>11</v>
      </c>
      <c r="L34" s="328">
        <f t="shared" si="1"/>
        <v>0</v>
      </c>
      <c r="M34" s="328"/>
      <c r="N34" s="328"/>
      <c r="O34" s="328"/>
      <c r="P34" s="329">
        <f t="shared" si="2"/>
        <v>0</v>
      </c>
    </row>
    <row r="35" spans="1:16">
      <c r="A35" s="824">
        <v>26</v>
      </c>
      <c r="B35" s="1067" t="s">
        <v>103</v>
      </c>
      <c r="C35" s="1018"/>
      <c r="D35" s="1018" t="str">
        <f t="shared" si="3"/>
        <v>Year 2015</v>
      </c>
      <c r="E35" s="1018"/>
      <c r="F35" s="1068"/>
      <c r="G35" s="328"/>
      <c r="H35" s="1069"/>
      <c r="I35" s="1070"/>
      <c r="J35" s="1072">
        <f t="shared" si="4"/>
        <v>10</v>
      </c>
      <c r="L35" s="328">
        <f t="shared" si="1"/>
        <v>0</v>
      </c>
      <c r="M35" s="328"/>
      <c r="N35" s="328"/>
      <c r="O35" s="328"/>
      <c r="P35" s="329">
        <f t="shared" si="2"/>
        <v>0</v>
      </c>
    </row>
    <row r="36" spans="1:16">
      <c r="A36" s="824">
        <v>27</v>
      </c>
      <c r="B36" s="1067" t="s">
        <v>95</v>
      </c>
      <c r="C36" s="1018"/>
      <c r="D36" s="1018" t="str">
        <f t="shared" si="3"/>
        <v>Year 2015</v>
      </c>
      <c r="E36" s="1018"/>
      <c r="F36" s="1068"/>
      <c r="G36" s="328"/>
      <c r="H36" s="1069"/>
      <c r="I36" s="1070"/>
      <c r="J36" s="1072">
        <f t="shared" si="4"/>
        <v>9</v>
      </c>
      <c r="L36" s="328">
        <f t="shared" si="1"/>
        <v>0</v>
      </c>
      <c r="M36" s="328"/>
      <c r="N36" s="328"/>
      <c r="O36" s="328"/>
      <c r="P36" s="329">
        <f t="shared" si="2"/>
        <v>0</v>
      </c>
    </row>
    <row r="37" spans="1:16">
      <c r="A37" s="824">
        <v>28</v>
      </c>
      <c r="B37" s="1067" t="s">
        <v>92</v>
      </c>
      <c r="C37" s="1018"/>
      <c r="D37" s="1018" t="str">
        <f t="shared" si="3"/>
        <v>Year 2015</v>
      </c>
      <c r="E37" s="1018"/>
      <c r="F37" s="1068"/>
      <c r="G37" s="328"/>
      <c r="H37" s="1069"/>
      <c r="I37" s="1070"/>
      <c r="J37" s="1072">
        <f t="shared" si="4"/>
        <v>8</v>
      </c>
      <c r="L37" s="328">
        <f t="shared" si="1"/>
        <v>0</v>
      </c>
      <c r="M37" s="328"/>
      <c r="N37" s="328"/>
      <c r="O37" s="328"/>
      <c r="P37" s="329">
        <f t="shared" si="2"/>
        <v>0</v>
      </c>
    </row>
    <row r="38" spans="1:16">
      <c r="A38" s="824">
        <v>29</v>
      </c>
      <c r="B38" s="1067" t="s">
        <v>145</v>
      </c>
      <c r="C38" s="1018"/>
      <c r="D38" s="1018" t="str">
        <f t="shared" si="3"/>
        <v>Year 2015</v>
      </c>
      <c r="E38" s="1018"/>
      <c r="F38" s="1068"/>
      <c r="G38" s="328"/>
      <c r="H38" s="1069"/>
      <c r="I38" s="1070"/>
      <c r="J38" s="1072">
        <f t="shared" si="4"/>
        <v>7</v>
      </c>
      <c r="L38" s="328">
        <f t="shared" si="1"/>
        <v>0</v>
      </c>
      <c r="M38" s="328"/>
      <c r="N38" s="328"/>
      <c r="O38" s="328"/>
      <c r="P38" s="329">
        <f t="shared" si="2"/>
        <v>0</v>
      </c>
    </row>
    <row r="39" spans="1:16">
      <c r="A39" s="824">
        <v>30</v>
      </c>
      <c r="B39" s="1067" t="s">
        <v>102</v>
      </c>
      <c r="C39" s="1018"/>
      <c r="D39" s="1018" t="str">
        <f t="shared" si="3"/>
        <v>Year 2015</v>
      </c>
      <c r="E39" s="1018"/>
      <c r="F39" s="1068"/>
      <c r="G39" s="328"/>
      <c r="H39" s="1069"/>
      <c r="I39" s="1070"/>
      <c r="J39" s="1072">
        <f t="shared" si="4"/>
        <v>6</v>
      </c>
      <c r="L39" s="328">
        <f t="shared" si="1"/>
        <v>0</v>
      </c>
      <c r="M39" s="328"/>
      <c r="N39" s="328"/>
      <c r="O39" s="328"/>
      <c r="P39" s="329">
        <f t="shared" si="2"/>
        <v>0</v>
      </c>
    </row>
    <row r="40" spans="1:16">
      <c r="A40" s="824">
        <v>31</v>
      </c>
      <c r="B40" s="1067" t="s">
        <v>101</v>
      </c>
      <c r="C40" s="1018"/>
      <c r="D40" s="1018" t="str">
        <f t="shared" si="3"/>
        <v>Year 2015</v>
      </c>
      <c r="E40" s="1018"/>
      <c r="F40" s="1068"/>
      <c r="G40" s="328"/>
      <c r="H40" s="1069"/>
      <c r="I40" s="1070"/>
      <c r="J40" s="1072">
        <f t="shared" si="4"/>
        <v>5</v>
      </c>
      <c r="L40" s="328">
        <f t="shared" si="1"/>
        <v>0</v>
      </c>
      <c r="M40" s="328"/>
      <c r="N40" s="328"/>
      <c r="O40" s="328"/>
      <c r="P40" s="329">
        <f t="shared" si="2"/>
        <v>0</v>
      </c>
    </row>
    <row r="41" spans="1:16">
      <c r="A41" s="824">
        <v>32</v>
      </c>
      <c r="B41" s="1067" t="s">
        <v>100</v>
      </c>
      <c r="C41" s="1018"/>
      <c r="D41" s="1018" t="str">
        <f t="shared" si="3"/>
        <v>Year 2015</v>
      </c>
      <c r="E41" s="1018"/>
      <c r="F41" s="1068"/>
      <c r="G41" s="328"/>
      <c r="H41" s="1069"/>
      <c r="I41" s="1070"/>
      <c r="J41" s="1072">
        <f t="shared" si="4"/>
        <v>4</v>
      </c>
      <c r="L41" s="328">
        <f t="shared" si="1"/>
        <v>0</v>
      </c>
      <c r="M41" s="328"/>
      <c r="N41" s="328"/>
      <c r="O41" s="328"/>
      <c r="P41" s="329">
        <f t="shared" si="2"/>
        <v>0</v>
      </c>
    </row>
    <row r="42" spans="1:16">
      <c r="A42" s="824">
        <v>33</v>
      </c>
      <c r="B42" s="1067" t="s">
        <v>106</v>
      </c>
      <c r="C42" s="1018"/>
      <c r="D42" s="1018" t="str">
        <f t="shared" si="3"/>
        <v>Year 2015</v>
      </c>
      <c r="E42" s="1018"/>
      <c r="F42" s="1068"/>
      <c r="G42" s="328"/>
      <c r="H42" s="1069"/>
      <c r="I42" s="1070"/>
      <c r="J42" s="1072">
        <f t="shared" si="4"/>
        <v>3</v>
      </c>
      <c r="L42" s="328">
        <f t="shared" si="1"/>
        <v>0</v>
      </c>
      <c r="M42" s="328"/>
      <c r="N42" s="328"/>
      <c r="O42" s="328"/>
      <c r="P42" s="329">
        <f t="shared" si="2"/>
        <v>0</v>
      </c>
    </row>
    <row r="43" spans="1:16">
      <c r="A43" s="824">
        <v>34</v>
      </c>
      <c r="B43" s="1067" t="s">
        <v>99</v>
      </c>
      <c r="C43" s="1018"/>
      <c r="D43" s="1018" t="str">
        <f t="shared" si="3"/>
        <v>Year 2015</v>
      </c>
      <c r="E43" s="1018"/>
      <c r="F43" s="1068"/>
      <c r="G43" s="328"/>
      <c r="H43" s="1069"/>
      <c r="I43" s="1070"/>
      <c r="J43" s="1072">
        <f t="shared" si="4"/>
        <v>2</v>
      </c>
      <c r="L43" s="328">
        <f t="shared" si="1"/>
        <v>0</v>
      </c>
      <c r="M43" s="328"/>
      <c r="N43" s="328"/>
      <c r="O43" s="328"/>
      <c r="P43" s="329">
        <f t="shared" si="2"/>
        <v>0</v>
      </c>
    </row>
    <row r="44" spans="1:16">
      <c r="A44" s="824">
        <v>35</v>
      </c>
      <c r="B44" s="1067" t="s">
        <v>98</v>
      </c>
      <c r="C44" s="1018"/>
      <c r="D44" s="1018" t="str">
        <f t="shared" si="3"/>
        <v>Year 2015</v>
      </c>
      <c r="E44" s="1018"/>
      <c r="F44" s="1068"/>
      <c r="G44" s="328"/>
      <c r="H44" s="1069"/>
      <c r="I44" s="1070"/>
      <c r="J44" s="1072">
        <f t="shared" si="4"/>
        <v>1</v>
      </c>
      <c r="L44" s="331">
        <f t="shared" si="1"/>
        <v>0</v>
      </c>
      <c r="M44" s="328"/>
      <c r="N44" s="328"/>
      <c r="O44" s="328"/>
      <c r="P44" s="329">
        <f t="shared" si="2"/>
        <v>0</v>
      </c>
    </row>
    <row r="45" spans="1:16">
      <c r="A45" s="824">
        <v>36</v>
      </c>
      <c r="B45" s="1067"/>
      <c r="C45" s="1018"/>
      <c r="D45" s="1018"/>
      <c r="E45" s="1018"/>
      <c r="F45" s="328"/>
      <c r="G45" s="328"/>
      <c r="H45" s="1070"/>
      <c r="I45" s="1070"/>
      <c r="L45" s="328">
        <f>SUM(L33:L44)</f>
        <v>0</v>
      </c>
      <c r="M45" s="328"/>
      <c r="N45" s="328"/>
      <c r="O45" s="328"/>
      <c r="P45" s="332">
        <f>SUM(P33:P44)</f>
        <v>0</v>
      </c>
    </row>
    <row r="46" spans="1:16">
      <c r="A46" s="824">
        <v>37</v>
      </c>
      <c r="B46" s="1067"/>
      <c r="C46" s="1018"/>
      <c r="D46" s="1018"/>
      <c r="E46" s="1018"/>
      <c r="F46" s="328"/>
      <c r="G46" s="328"/>
      <c r="H46" s="1070"/>
      <c r="I46" s="1070"/>
      <c r="L46" s="328"/>
      <c r="M46" s="328"/>
      <c r="N46" s="328"/>
      <c r="O46" s="328"/>
      <c r="P46" s="332"/>
    </row>
    <row r="47" spans="1:16">
      <c r="A47" s="824">
        <v>38</v>
      </c>
      <c r="B47" s="1067"/>
      <c r="C47" s="1018"/>
      <c r="D47" s="1018"/>
      <c r="E47" s="1018"/>
      <c r="F47" s="328"/>
      <c r="G47" s="328"/>
      <c r="H47" s="1070"/>
      <c r="I47" s="1070"/>
      <c r="L47" s="128" t="s">
        <v>1130</v>
      </c>
      <c r="M47" s="328"/>
      <c r="N47" s="328"/>
      <c r="O47" s="328"/>
      <c r="P47" s="332"/>
    </row>
    <row r="48" spans="1:16">
      <c r="A48" s="824">
        <v>39</v>
      </c>
      <c r="B48" s="1067"/>
      <c r="C48" s="1018"/>
      <c r="D48" s="1018"/>
      <c r="E48" s="1018"/>
      <c r="F48" s="328"/>
      <c r="G48" s="328"/>
      <c r="H48" s="1070"/>
      <c r="I48" s="1070"/>
      <c r="L48" s="128"/>
      <c r="M48" s="328"/>
      <c r="N48" s="328"/>
      <c r="O48" s="328"/>
      <c r="P48" s="332"/>
    </row>
    <row r="49" spans="1:18">
      <c r="A49" s="824">
        <v>40</v>
      </c>
      <c r="B49" s="1067" t="s">
        <v>146</v>
      </c>
      <c r="C49" s="1018"/>
      <c r="D49" s="1018" t="s">
        <v>169</v>
      </c>
      <c r="E49" s="1018"/>
      <c r="F49" s="328">
        <f>P45</f>
        <v>0</v>
      </c>
      <c r="G49" s="328"/>
      <c r="H49" s="1069"/>
      <c r="I49" s="1070"/>
      <c r="J49" s="1071">
        <v>12</v>
      </c>
      <c r="K49" s="1018"/>
      <c r="L49" s="328">
        <f>+J49*H49*F49</f>
        <v>0</v>
      </c>
      <c r="M49" s="328"/>
      <c r="N49" s="328" t="s">
        <v>10</v>
      </c>
      <c r="O49" s="328"/>
      <c r="P49" s="332">
        <f>+F49+L49</f>
        <v>0</v>
      </c>
    </row>
    <row r="50" spans="1:18">
      <c r="A50" s="824">
        <v>41</v>
      </c>
      <c r="B50" s="1067" t="s">
        <v>146</v>
      </c>
      <c r="C50" s="1018"/>
      <c r="D50" s="1018" t="s">
        <v>168</v>
      </c>
      <c r="E50" s="1018"/>
      <c r="F50" s="1048">
        <f>P49</f>
        <v>0</v>
      </c>
      <c r="G50" s="1048"/>
      <c r="H50" s="1069"/>
      <c r="I50" s="1070"/>
      <c r="J50" s="1071">
        <v>12</v>
      </c>
      <c r="K50" s="1018"/>
      <c r="L50" s="328">
        <f>+J50*H50*F50</f>
        <v>0</v>
      </c>
      <c r="M50" s="328"/>
      <c r="N50" s="328"/>
      <c r="O50" s="328"/>
      <c r="P50" s="332">
        <f>+F50+L50</f>
        <v>0</v>
      </c>
    </row>
    <row r="51" spans="1:18">
      <c r="A51" s="824">
        <v>42</v>
      </c>
      <c r="B51" s="1067" t="s">
        <v>146</v>
      </c>
      <c r="C51" s="1018"/>
      <c r="D51" s="324" t="s">
        <v>172</v>
      </c>
      <c r="E51" s="1018"/>
      <c r="F51" s="1048">
        <f>P50</f>
        <v>0</v>
      </c>
      <c r="G51" s="1048"/>
      <c r="H51" s="1069"/>
      <c r="I51" s="1070"/>
      <c r="J51" s="1071">
        <v>12</v>
      </c>
      <c r="K51" s="1018"/>
      <c r="L51" s="328">
        <f>+J51*H51*F51</f>
        <v>0</v>
      </c>
      <c r="M51" s="328"/>
      <c r="N51" s="328"/>
      <c r="O51" s="328"/>
      <c r="P51" s="332">
        <f>+F51+L51</f>
        <v>0</v>
      </c>
    </row>
    <row r="52" spans="1:18">
      <c r="A52" s="824">
        <v>43</v>
      </c>
      <c r="B52" s="1067" t="s">
        <v>146</v>
      </c>
      <c r="C52" s="1018"/>
      <c r="D52" s="1018" t="s">
        <v>484</v>
      </c>
      <c r="E52" s="1018"/>
      <c r="F52" s="1048">
        <f>P51</f>
        <v>0</v>
      </c>
      <c r="G52" s="1048"/>
      <c r="H52" s="1069"/>
      <c r="I52" s="1070"/>
      <c r="J52" s="1071">
        <v>12</v>
      </c>
      <c r="K52" s="1018"/>
      <c r="L52" s="328">
        <f>+J52*H52*F52</f>
        <v>0</v>
      </c>
      <c r="M52" s="328"/>
      <c r="N52" s="328"/>
      <c r="O52" s="328"/>
      <c r="P52" s="332">
        <f>+F52+L52</f>
        <v>0</v>
      </c>
    </row>
    <row r="53" spans="1:18">
      <c r="A53" s="824">
        <v>44</v>
      </c>
      <c r="B53" s="1067" t="s">
        <v>146</v>
      </c>
      <c r="C53" s="1018"/>
      <c r="D53" s="1018" t="s">
        <v>485</v>
      </c>
      <c r="E53" s="1018"/>
      <c r="F53" s="1048">
        <f>P52</f>
        <v>0</v>
      </c>
      <c r="G53" s="1048"/>
      <c r="H53" s="1069"/>
      <c r="I53" s="1070"/>
      <c r="J53" s="1071">
        <v>12</v>
      </c>
      <c r="K53" s="1018"/>
      <c r="L53" s="328">
        <f>+J53*H53*F53</f>
        <v>0</v>
      </c>
      <c r="M53" s="328"/>
      <c r="N53" s="328"/>
      <c r="O53" s="328"/>
      <c r="P53" s="332">
        <f>+F53+L53</f>
        <v>0</v>
      </c>
    </row>
    <row r="54" spans="1:18">
      <c r="A54" s="824">
        <v>45</v>
      </c>
      <c r="B54" s="1067"/>
      <c r="C54" s="1018"/>
      <c r="D54" s="1018"/>
      <c r="E54" s="1018"/>
      <c r="F54" s="1048"/>
      <c r="G54" s="1048"/>
      <c r="H54" s="1070"/>
      <c r="I54" s="1070"/>
      <c r="J54" s="1018"/>
      <c r="K54" s="1018"/>
      <c r="L54" s="328"/>
      <c r="M54" s="328"/>
      <c r="N54" s="328"/>
      <c r="O54" s="328"/>
      <c r="P54" s="332"/>
    </row>
    <row r="55" spans="1:18">
      <c r="A55" s="824">
        <v>46</v>
      </c>
      <c r="B55" s="1067"/>
      <c r="C55" s="1018"/>
      <c r="D55" s="1018"/>
      <c r="E55" s="1018"/>
      <c r="F55" s="1048"/>
      <c r="G55" s="1048"/>
      <c r="H55" s="1070"/>
      <c r="I55" s="1070"/>
      <c r="J55" s="1018"/>
      <c r="K55" s="1018"/>
      <c r="L55" s="328"/>
      <c r="M55" s="328"/>
      <c r="N55" s="328"/>
      <c r="O55" s="328"/>
      <c r="P55" s="329"/>
    </row>
    <row r="56" spans="1:18">
      <c r="A56" s="824">
        <v>47</v>
      </c>
      <c r="B56" s="1073" t="s">
        <v>147</v>
      </c>
      <c r="C56" s="1074"/>
      <c r="D56" s="1018"/>
      <c r="E56" s="1018"/>
      <c r="F56" s="328"/>
      <c r="G56" s="328"/>
      <c r="H56" s="1070"/>
      <c r="I56" s="1070"/>
      <c r="J56" s="1018"/>
      <c r="K56" s="1018"/>
      <c r="L56" s="128" t="s">
        <v>144</v>
      </c>
      <c r="M56" s="128"/>
      <c r="N56" s="328"/>
      <c r="O56" s="328"/>
      <c r="P56" s="329"/>
    </row>
    <row r="57" spans="1:18">
      <c r="A57" s="824">
        <v>48</v>
      </c>
      <c r="B57" s="1067" t="s">
        <v>105</v>
      </c>
      <c r="C57" s="1018"/>
      <c r="D57" s="1018" t="s">
        <v>486</v>
      </c>
      <c r="E57" s="1018"/>
      <c r="F57" s="1075">
        <f>-P53</f>
        <v>0</v>
      </c>
      <c r="G57" s="1048"/>
      <c r="H57" s="1069"/>
      <c r="I57" s="1070"/>
      <c r="J57" s="1018"/>
      <c r="K57" s="1018"/>
      <c r="L57" s="328">
        <f t="shared" ref="L57:L68" si="5" xml:space="preserve"> -H57*F57</f>
        <v>0</v>
      </c>
      <c r="M57" s="328"/>
      <c r="N57" s="328">
        <f>-PMT(H57,12,P53)</f>
        <v>0</v>
      </c>
      <c r="O57" s="328"/>
      <c r="P57" s="329">
        <f t="shared" ref="P57:P68" si="6">(+F57+F57*H57+N57)*-1</f>
        <v>0</v>
      </c>
      <c r="Q57" s="1048"/>
      <c r="R57" s="1076"/>
    </row>
    <row r="58" spans="1:18">
      <c r="A58" s="824">
        <v>49</v>
      </c>
      <c r="B58" s="1067" t="s">
        <v>104</v>
      </c>
      <c r="C58" s="1018"/>
      <c r="D58" s="1018" t="str">
        <f>+D57</f>
        <v>Year 2021</v>
      </c>
      <c r="E58" s="1018"/>
      <c r="F58" s="1048">
        <f t="shared" ref="F58:F68" si="7">-P57</f>
        <v>0</v>
      </c>
      <c r="G58" s="1048"/>
      <c r="H58" s="1069"/>
      <c r="I58" s="1070"/>
      <c r="J58" s="1018"/>
      <c r="K58" s="1018"/>
      <c r="L58" s="328">
        <f t="shared" si="5"/>
        <v>0</v>
      </c>
      <c r="M58" s="328"/>
      <c r="N58" s="328">
        <f t="shared" ref="N58:N68" si="8">N57</f>
        <v>0</v>
      </c>
      <c r="O58" s="328"/>
      <c r="P58" s="329">
        <f t="shared" si="6"/>
        <v>0</v>
      </c>
      <c r="Q58" s="1048"/>
      <c r="R58" s="1076"/>
    </row>
    <row r="59" spans="1:18">
      <c r="A59" s="824">
        <v>50</v>
      </c>
      <c r="B59" s="1067" t="s">
        <v>103</v>
      </c>
      <c r="C59" s="1018"/>
      <c r="D59" s="1018" t="str">
        <f>+D58</f>
        <v>Year 2021</v>
      </c>
      <c r="E59" s="1018"/>
      <c r="F59" s="1048">
        <f t="shared" si="7"/>
        <v>0</v>
      </c>
      <c r="G59" s="1048"/>
      <c r="H59" s="1069"/>
      <c r="I59" s="1070"/>
      <c r="J59" s="1018"/>
      <c r="K59" s="1018"/>
      <c r="L59" s="328">
        <f t="shared" si="5"/>
        <v>0</v>
      </c>
      <c r="M59" s="328"/>
      <c r="N59" s="328">
        <f t="shared" si="8"/>
        <v>0</v>
      </c>
      <c r="O59" s="328"/>
      <c r="P59" s="329">
        <f t="shared" si="6"/>
        <v>0</v>
      </c>
      <c r="Q59" s="1048"/>
      <c r="R59" s="1076"/>
    </row>
    <row r="60" spans="1:18">
      <c r="A60" s="824">
        <v>51</v>
      </c>
      <c r="B60" s="1067" t="s">
        <v>95</v>
      </c>
      <c r="C60" s="1018"/>
      <c r="D60" s="1018" t="str">
        <f>+D59</f>
        <v>Year 2021</v>
      </c>
      <c r="E60" s="1018"/>
      <c r="F60" s="1048">
        <f t="shared" si="7"/>
        <v>0</v>
      </c>
      <c r="G60" s="1048"/>
      <c r="H60" s="1069"/>
      <c r="I60" s="1070"/>
      <c r="J60" s="1018"/>
      <c r="K60" s="1018"/>
      <c r="L60" s="328">
        <f t="shared" si="5"/>
        <v>0</v>
      </c>
      <c r="M60" s="328"/>
      <c r="N60" s="328">
        <f t="shared" si="8"/>
        <v>0</v>
      </c>
      <c r="O60" s="328"/>
      <c r="P60" s="329">
        <f t="shared" si="6"/>
        <v>0</v>
      </c>
      <c r="Q60" s="1048"/>
      <c r="R60" s="1076"/>
    </row>
    <row r="61" spans="1:18">
      <c r="A61" s="824">
        <v>52</v>
      </c>
      <c r="B61" s="1067" t="s">
        <v>92</v>
      </c>
      <c r="C61" s="1018"/>
      <c r="D61" s="1018" t="str">
        <f>+D60</f>
        <v>Year 2021</v>
      </c>
      <c r="E61" s="1018"/>
      <c r="F61" s="1048">
        <f t="shared" si="7"/>
        <v>0</v>
      </c>
      <c r="G61" s="1048"/>
      <c r="H61" s="1069"/>
      <c r="I61" s="1070"/>
      <c r="J61" s="1018"/>
      <c r="K61" s="1018"/>
      <c r="L61" s="328">
        <f t="shared" si="5"/>
        <v>0</v>
      </c>
      <c r="M61" s="328"/>
      <c r="N61" s="328">
        <f t="shared" si="8"/>
        <v>0</v>
      </c>
      <c r="O61" s="328"/>
      <c r="P61" s="329">
        <f t="shared" si="6"/>
        <v>0</v>
      </c>
      <c r="Q61" s="1048"/>
      <c r="R61" s="1076"/>
    </row>
    <row r="62" spans="1:18">
      <c r="A62" s="824">
        <v>53</v>
      </c>
      <c r="B62" s="1067" t="s">
        <v>145</v>
      </c>
      <c r="C62" s="1018"/>
      <c r="D62" s="1018" t="str">
        <f>D61</f>
        <v>Year 2021</v>
      </c>
      <c r="E62" s="1018"/>
      <c r="F62" s="1048">
        <f t="shared" si="7"/>
        <v>0</v>
      </c>
      <c r="G62" s="1048"/>
      <c r="H62" s="1069"/>
      <c r="I62" s="1070"/>
      <c r="J62" s="1018"/>
      <c r="K62" s="1018"/>
      <c r="L62" s="328">
        <f t="shared" si="5"/>
        <v>0</v>
      </c>
      <c r="M62" s="328"/>
      <c r="N62" s="328">
        <f t="shared" si="8"/>
        <v>0</v>
      </c>
      <c r="O62" s="328"/>
      <c r="P62" s="329">
        <f t="shared" si="6"/>
        <v>0</v>
      </c>
      <c r="Q62" s="1048"/>
      <c r="R62" s="1076"/>
    </row>
    <row r="63" spans="1:18">
      <c r="A63" s="824">
        <v>54</v>
      </c>
      <c r="B63" s="1067" t="s">
        <v>102</v>
      </c>
      <c r="C63" s="1018"/>
      <c r="D63" s="1018" t="str">
        <f t="shared" ref="D63:D68" si="9">+D62</f>
        <v>Year 2021</v>
      </c>
      <c r="E63" s="1018"/>
      <c r="F63" s="1048">
        <f t="shared" si="7"/>
        <v>0</v>
      </c>
      <c r="G63" s="1048"/>
      <c r="H63" s="1069"/>
      <c r="I63" s="1070"/>
      <c r="J63" s="1018"/>
      <c r="K63" s="1018"/>
      <c r="L63" s="328">
        <f t="shared" si="5"/>
        <v>0</v>
      </c>
      <c r="M63" s="328"/>
      <c r="N63" s="328">
        <f t="shared" si="8"/>
        <v>0</v>
      </c>
      <c r="O63" s="328"/>
      <c r="P63" s="329">
        <f t="shared" si="6"/>
        <v>0</v>
      </c>
      <c r="Q63" s="1048"/>
      <c r="R63" s="1076"/>
    </row>
    <row r="64" spans="1:18">
      <c r="A64" s="824">
        <v>55</v>
      </c>
      <c r="B64" s="1067" t="s">
        <v>101</v>
      </c>
      <c r="C64" s="1018"/>
      <c r="D64" s="1018" t="str">
        <f t="shared" si="9"/>
        <v>Year 2021</v>
      </c>
      <c r="E64" s="1018"/>
      <c r="F64" s="1048">
        <f t="shared" si="7"/>
        <v>0</v>
      </c>
      <c r="G64" s="1048"/>
      <c r="H64" s="1069"/>
      <c r="I64" s="1070"/>
      <c r="J64" s="1018"/>
      <c r="K64" s="1018"/>
      <c r="L64" s="328">
        <f t="shared" si="5"/>
        <v>0</v>
      </c>
      <c r="M64" s="328"/>
      <c r="N64" s="328">
        <f t="shared" si="8"/>
        <v>0</v>
      </c>
      <c r="O64" s="328"/>
      <c r="P64" s="329">
        <f t="shared" si="6"/>
        <v>0</v>
      </c>
      <c r="Q64" s="1048"/>
      <c r="R64" s="1076"/>
    </row>
    <row r="65" spans="1:18">
      <c r="A65" s="824">
        <v>56</v>
      </c>
      <c r="B65" s="1067" t="s">
        <v>100</v>
      </c>
      <c r="C65" s="1018"/>
      <c r="D65" s="1018" t="str">
        <f t="shared" si="9"/>
        <v>Year 2021</v>
      </c>
      <c r="E65" s="1018"/>
      <c r="F65" s="1048">
        <f t="shared" si="7"/>
        <v>0</v>
      </c>
      <c r="G65" s="1048"/>
      <c r="H65" s="1069"/>
      <c r="I65" s="1070"/>
      <c r="J65" s="1018"/>
      <c r="K65" s="1018"/>
      <c r="L65" s="328">
        <f t="shared" si="5"/>
        <v>0</v>
      </c>
      <c r="M65" s="328"/>
      <c r="N65" s="328">
        <f t="shared" si="8"/>
        <v>0</v>
      </c>
      <c r="O65" s="328"/>
      <c r="P65" s="329">
        <f t="shared" si="6"/>
        <v>0</v>
      </c>
      <c r="Q65" s="1048"/>
      <c r="R65" s="1076"/>
    </row>
    <row r="66" spans="1:18">
      <c r="A66" s="824">
        <v>57</v>
      </c>
      <c r="B66" s="1067" t="s">
        <v>106</v>
      </c>
      <c r="C66" s="1018"/>
      <c r="D66" s="1018" t="str">
        <f t="shared" si="9"/>
        <v>Year 2021</v>
      </c>
      <c r="E66" s="1018"/>
      <c r="F66" s="1048">
        <f t="shared" si="7"/>
        <v>0</v>
      </c>
      <c r="G66" s="1048"/>
      <c r="H66" s="1069"/>
      <c r="I66" s="1070"/>
      <c r="J66" s="1018"/>
      <c r="K66" s="1018"/>
      <c r="L66" s="328">
        <f t="shared" si="5"/>
        <v>0</v>
      </c>
      <c r="M66" s="328"/>
      <c r="N66" s="328">
        <f t="shared" si="8"/>
        <v>0</v>
      </c>
      <c r="O66" s="328"/>
      <c r="P66" s="329">
        <f t="shared" si="6"/>
        <v>0</v>
      </c>
      <c r="Q66" s="1048"/>
      <c r="R66" s="1076"/>
    </row>
    <row r="67" spans="1:18">
      <c r="A67" s="824">
        <v>58</v>
      </c>
      <c r="B67" s="1067" t="s">
        <v>99</v>
      </c>
      <c r="C67" s="1018"/>
      <c r="D67" s="1018" t="str">
        <f t="shared" si="9"/>
        <v>Year 2021</v>
      </c>
      <c r="E67" s="1018"/>
      <c r="F67" s="1048">
        <f t="shared" si="7"/>
        <v>0</v>
      </c>
      <c r="G67" s="1048"/>
      <c r="H67" s="1069"/>
      <c r="I67" s="1070"/>
      <c r="J67" s="1018"/>
      <c r="K67" s="1018"/>
      <c r="L67" s="328">
        <f t="shared" si="5"/>
        <v>0</v>
      </c>
      <c r="M67" s="328"/>
      <c r="N67" s="328">
        <f t="shared" si="8"/>
        <v>0</v>
      </c>
      <c r="O67" s="328"/>
      <c r="P67" s="329">
        <f t="shared" si="6"/>
        <v>0</v>
      </c>
      <c r="Q67" s="1048"/>
      <c r="R67" s="1076"/>
    </row>
    <row r="68" spans="1:18">
      <c r="A68" s="824">
        <v>59</v>
      </c>
      <c r="B68" s="1067" t="s">
        <v>98</v>
      </c>
      <c r="C68" s="1018"/>
      <c r="D68" s="1018" t="str">
        <f t="shared" si="9"/>
        <v>Year 2021</v>
      </c>
      <c r="E68" s="1018"/>
      <c r="F68" s="1048">
        <f t="shared" si="7"/>
        <v>0</v>
      </c>
      <c r="G68" s="1048"/>
      <c r="H68" s="1069"/>
      <c r="I68" s="1070"/>
      <c r="J68" s="1018"/>
      <c r="K68" s="1018"/>
      <c r="L68" s="331">
        <f t="shared" si="5"/>
        <v>0</v>
      </c>
      <c r="M68" s="328"/>
      <c r="N68" s="328">
        <f t="shared" si="8"/>
        <v>0</v>
      </c>
      <c r="O68" s="328"/>
      <c r="P68" s="329">
        <f t="shared" si="6"/>
        <v>0</v>
      </c>
      <c r="Q68" s="1048"/>
      <c r="R68" s="1076"/>
    </row>
    <row r="69" spans="1:18" ht="24" customHeight="1">
      <c r="A69" s="824">
        <v>60</v>
      </c>
      <c r="B69" s="1067"/>
      <c r="C69" s="1018"/>
      <c r="D69" s="1018"/>
      <c r="E69" s="1018"/>
      <c r="F69" s="1048"/>
      <c r="G69" s="1048"/>
      <c r="H69" s="1070"/>
      <c r="I69" s="1070"/>
      <c r="J69" s="1018"/>
      <c r="K69" s="1018"/>
      <c r="L69" s="328">
        <f>SUM(L57:L68)</f>
        <v>0</v>
      </c>
      <c r="M69" s="328"/>
      <c r="N69" s="328"/>
      <c r="O69" s="328"/>
      <c r="P69" s="329"/>
      <c r="Q69" s="1048"/>
      <c r="R69" s="1076"/>
    </row>
    <row r="70" spans="1:18">
      <c r="A70" s="824">
        <v>61</v>
      </c>
      <c r="B70" s="1077"/>
      <c r="P70" s="1078"/>
    </row>
    <row r="71" spans="1:18">
      <c r="A71" s="824">
        <v>62</v>
      </c>
      <c r="B71" s="1067" t="s">
        <v>174</v>
      </c>
      <c r="C71" s="1018"/>
      <c r="F71" s="324" t="s">
        <v>1131</v>
      </c>
      <c r="N71" s="333">
        <f>SUM(N57:N68)</f>
        <v>0</v>
      </c>
      <c r="P71" s="1078"/>
    </row>
    <row r="72" spans="1:18">
      <c r="A72" s="824">
        <v>63</v>
      </c>
      <c r="B72" s="1067" t="s">
        <v>148</v>
      </c>
      <c r="C72" s="1018"/>
      <c r="F72" s="324" t="s">
        <v>951</v>
      </c>
      <c r="N72" s="333">
        <f>L10</f>
        <v>0</v>
      </c>
      <c r="P72" s="1078"/>
    </row>
    <row r="73" spans="1:18">
      <c r="A73" s="824">
        <v>64</v>
      </c>
      <c r="B73" s="1079" t="s">
        <v>149</v>
      </c>
      <c r="C73" s="1080"/>
      <c r="D73" s="563"/>
      <c r="E73" s="563"/>
      <c r="F73" s="563" t="s">
        <v>953</v>
      </c>
      <c r="G73" s="563"/>
      <c r="H73" s="563"/>
      <c r="I73" s="563"/>
      <c r="J73" s="563"/>
      <c r="K73" s="563"/>
      <c r="L73" s="563"/>
      <c r="M73" s="563"/>
      <c r="N73" s="335">
        <f>(N71+N72)</f>
        <v>0</v>
      </c>
      <c r="O73" s="563"/>
      <c r="P73" s="1081"/>
    </row>
    <row r="74" spans="1:18">
      <c r="A74" s="824">
        <v>65</v>
      </c>
    </row>
    <row r="75" spans="1:18">
      <c r="A75" s="824">
        <v>66</v>
      </c>
      <c r="P75" s="364" t="s">
        <v>944</v>
      </c>
    </row>
    <row r="76" spans="1:18">
      <c r="A76" s="824">
        <v>67</v>
      </c>
      <c r="B76" s="1174" t="s">
        <v>155</v>
      </c>
      <c r="C76" s="1174"/>
      <c r="D76" s="1174"/>
      <c r="E76" s="1174"/>
      <c r="F76" s="1174"/>
      <c r="G76" s="1174"/>
      <c r="H76" s="1174"/>
      <c r="I76" s="1174"/>
      <c r="J76" s="1174"/>
      <c r="K76" s="1174"/>
      <c r="L76" s="1174"/>
      <c r="M76" s="1174"/>
      <c r="N76" s="1174"/>
    </row>
    <row r="77" spans="1:18">
      <c r="A77" s="824">
        <v>68</v>
      </c>
      <c r="B77" s="1149" t="str">
        <f>+H3</f>
        <v>Gridliance High Plains LLC</v>
      </c>
      <c r="C77" s="1149"/>
      <c r="D77" s="1149"/>
      <c r="E77" s="1149"/>
      <c r="F77" s="1149"/>
      <c r="G77" s="1149"/>
      <c r="H77" s="1149"/>
      <c r="I77" s="1149"/>
      <c r="J77" s="1149"/>
      <c r="K77" s="1149"/>
      <c r="L77" s="1149"/>
      <c r="M77" s="1149"/>
      <c r="N77" s="1149"/>
    </row>
    <row r="78" spans="1:18">
      <c r="A78" s="824">
        <v>69</v>
      </c>
      <c r="B78" s="1174"/>
      <c r="C78" s="1174"/>
      <c r="D78" s="1174"/>
      <c r="E78" s="1174"/>
      <c r="F78" s="1174"/>
      <c r="G78" s="1174"/>
      <c r="H78" s="1174"/>
      <c r="I78" s="1174"/>
      <c r="J78" s="1174"/>
      <c r="K78" s="1174"/>
      <c r="L78" s="1174"/>
      <c r="M78" s="1174"/>
      <c r="N78" s="1174"/>
    </row>
    <row r="79" spans="1:18">
      <c r="A79" s="824">
        <v>70</v>
      </c>
      <c r="B79" s="1018"/>
      <c r="C79" s="1018"/>
      <c r="H79" s="1082"/>
      <c r="I79" s="1082"/>
      <c r="N79" s="336"/>
    </row>
    <row r="80" spans="1:18">
      <c r="A80" s="824">
        <v>71</v>
      </c>
      <c r="B80" s="1057" t="s">
        <v>544</v>
      </c>
      <c r="C80" s="1058"/>
      <c r="D80" s="1059"/>
      <c r="E80" s="1059"/>
      <c r="F80" s="1059"/>
      <c r="G80" s="1059"/>
      <c r="H80" s="1060"/>
      <c r="I80" s="1060"/>
      <c r="J80" s="1060"/>
      <c r="K80" s="1060"/>
      <c r="L80" s="1061"/>
      <c r="M80" s="1061"/>
      <c r="N80" s="1059"/>
      <c r="O80" s="1059"/>
      <c r="P80" s="1062"/>
    </row>
    <row r="81" spans="1:16">
      <c r="A81" s="824">
        <v>72</v>
      </c>
      <c r="B81" s="1063"/>
      <c r="C81" s="1064"/>
      <c r="D81" s="1020"/>
      <c r="E81" s="1020"/>
      <c r="F81" s="1020"/>
      <c r="G81" s="1020"/>
      <c r="H81" s="1018"/>
      <c r="I81" s="1018"/>
      <c r="J81" s="1018"/>
      <c r="K81" s="1018"/>
      <c r="L81" s="1021" t="s">
        <v>144</v>
      </c>
      <c r="M81" s="1021"/>
      <c r="N81" s="1020"/>
      <c r="O81" s="1020"/>
      <c r="P81" s="1065"/>
    </row>
    <row r="82" spans="1:16">
      <c r="A82" s="824">
        <v>73</v>
      </c>
      <c r="B82" s="1066"/>
      <c r="C82" s="1064"/>
      <c r="D82" s="1020"/>
      <c r="E82" s="1020"/>
      <c r="F82" s="1020"/>
      <c r="G82" s="1020"/>
      <c r="H82" s="1018"/>
      <c r="I82" s="1018"/>
      <c r="J82" s="1018"/>
      <c r="K82" s="1018"/>
      <c r="L82" s="1021"/>
      <c r="M82" s="1021"/>
      <c r="N82" s="1020"/>
      <c r="O82" s="1020"/>
      <c r="P82" s="1065"/>
    </row>
    <row r="83" spans="1:16">
      <c r="A83" s="824">
        <v>74</v>
      </c>
      <c r="B83" s="1067" t="s">
        <v>105</v>
      </c>
      <c r="C83" s="1018"/>
      <c r="D83" s="1018" t="str">
        <f>+D49</f>
        <v>Year 2016</v>
      </c>
      <c r="E83" s="1018"/>
      <c r="F83" s="1068"/>
      <c r="G83" s="328"/>
      <c r="H83" s="1069"/>
      <c r="I83" s="1070"/>
      <c r="J83" s="1071">
        <v>12</v>
      </c>
      <c r="K83" s="1018"/>
      <c r="L83" s="328">
        <f t="shared" ref="L83:L94" si="10">H83*F83*J83*-1</f>
        <v>0</v>
      </c>
      <c r="M83" s="328"/>
      <c r="N83" s="328"/>
      <c r="O83" s="328"/>
      <c r="P83" s="329">
        <f t="shared" ref="P83:P94" si="11">(-L83+F83)*-1</f>
        <v>0</v>
      </c>
    </row>
    <row r="84" spans="1:16">
      <c r="A84" s="824">
        <v>75</v>
      </c>
      <c r="B84" s="1067" t="s">
        <v>104</v>
      </c>
      <c r="C84" s="1018"/>
      <c r="D84" s="1018" t="str">
        <f t="shared" ref="D84:D94" si="12">D83</f>
        <v>Year 2016</v>
      </c>
      <c r="E84" s="1018"/>
      <c r="F84" s="1068"/>
      <c r="G84" s="328"/>
      <c r="H84" s="1069"/>
      <c r="I84" s="1070"/>
      <c r="J84" s="1072">
        <f t="shared" ref="J84:J94" si="13">+J83-1</f>
        <v>11</v>
      </c>
      <c r="L84" s="328">
        <f t="shared" si="10"/>
        <v>0</v>
      </c>
      <c r="M84" s="328"/>
      <c r="N84" s="328"/>
      <c r="O84" s="328"/>
      <c r="P84" s="329">
        <f t="shared" si="11"/>
        <v>0</v>
      </c>
    </row>
    <row r="85" spans="1:16">
      <c r="A85" s="824">
        <v>76</v>
      </c>
      <c r="B85" s="1067" t="s">
        <v>103</v>
      </c>
      <c r="C85" s="1018"/>
      <c r="D85" s="1018" t="str">
        <f t="shared" si="12"/>
        <v>Year 2016</v>
      </c>
      <c r="E85" s="1018"/>
      <c r="F85" s="1068"/>
      <c r="G85" s="328"/>
      <c r="H85" s="1069"/>
      <c r="I85" s="1070"/>
      <c r="J85" s="1072">
        <f t="shared" si="13"/>
        <v>10</v>
      </c>
      <c r="L85" s="328">
        <f t="shared" si="10"/>
        <v>0</v>
      </c>
      <c r="M85" s="328"/>
      <c r="N85" s="328"/>
      <c r="O85" s="328"/>
      <c r="P85" s="329">
        <f t="shared" si="11"/>
        <v>0</v>
      </c>
    </row>
    <row r="86" spans="1:16">
      <c r="A86" s="824">
        <v>77</v>
      </c>
      <c r="B86" s="1067" t="s">
        <v>95</v>
      </c>
      <c r="C86" s="1018"/>
      <c r="D86" s="1018" t="str">
        <f t="shared" si="12"/>
        <v>Year 2016</v>
      </c>
      <c r="E86" s="1018"/>
      <c r="F86" s="1068"/>
      <c r="G86" s="328"/>
      <c r="H86" s="1069"/>
      <c r="I86" s="1070"/>
      <c r="J86" s="1072">
        <f t="shared" si="13"/>
        <v>9</v>
      </c>
      <c r="L86" s="328">
        <f t="shared" si="10"/>
        <v>0</v>
      </c>
      <c r="M86" s="328"/>
      <c r="N86" s="328"/>
      <c r="O86" s="328"/>
      <c r="P86" s="329">
        <f t="shared" si="11"/>
        <v>0</v>
      </c>
    </row>
    <row r="87" spans="1:16">
      <c r="A87" s="824">
        <v>78</v>
      </c>
      <c r="B87" s="1067" t="s">
        <v>92</v>
      </c>
      <c r="C87" s="1018"/>
      <c r="D87" s="1018" t="str">
        <f t="shared" si="12"/>
        <v>Year 2016</v>
      </c>
      <c r="E87" s="1018"/>
      <c r="F87" s="1068"/>
      <c r="G87" s="328"/>
      <c r="H87" s="1069"/>
      <c r="I87" s="1070"/>
      <c r="J87" s="1072">
        <f t="shared" si="13"/>
        <v>8</v>
      </c>
      <c r="L87" s="328">
        <f t="shared" si="10"/>
        <v>0</v>
      </c>
      <c r="M87" s="328"/>
      <c r="N87" s="328"/>
      <c r="O87" s="328"/>
      <c r="P87" s="329">
        <f t="shared" si="11"/>
        <v>0</v>
      </c>
    </row>
    <row r="88" spans="1:16">
      <c r="A88" s="824">
        <v>79</v>
      </c>
      <c r="B88" s="1067" t="s">
        <v>145</v>
      </c>
      <c r="C88" s="1018"/>
      <c r="D88" s="1018" t="str">
        <f t="shared" si="12"/>
        <v>Year 2016</v>
      </c>
      <c r="E88" s="1018"/>
      <c r="F88" s="1068"/>
      <c r="G88" s="328"/>
      <c r="H88" s="1069"/>
      <c r="I88" s="1070"/>
      <c r="J88" s="1072">
        <f t="shared" si="13"/>
        <v>7</v>
      </c>
      <c r="L88" s="328">
        <f t="shared" si="10"/>
        <v>0</v>
      </c>
      <c r="M88" s="328"/>
      <c r="N88" s="328"/>
      <c r="O88" s="328"/>
      <c r="P88" s="329">
        <f t="shared" si="11"/>
        <v>0</v>
      </c>
    </row>
    <row r="89" spans="1:16">
      <c r="A89" s="824">
        <v>80</v>
      </c>
      <c r="B89" s="1067" t="s">
        <v>102</v>
      </c>
      <c r="C89" s="1018"/>
      <c r="D89" s="1018" t="str">
        <f t="shared" si="12"/>
        <v>Year 2016</v>
      </c>
      <c r="E89" s="1018"/>
      <c r="F89" s="1068"/>
      <c r="G89" s="328"/>
      <c r="H89" s="1069"/>
      <c r="I89" s="1070"/>
      <c r="J89" s="1072">
        <f t="shared" si="13"/>
        <v>6</v>
      </c>
      <c r="L89" s="328">
        <f t="shared" si="10"/>
        <v>0</v>
      </c>
      <c r="M89" s="328"/>
      <c r="N89" s="328"/>
      <c r="O89" s="328"/>
      <c r="P89" s="329">
        <f t="shared" si="11"/>
        <v>0</v>
      </c>
    </row>
    <row r="90" spans="1:16">
      <c r="A90" s="824">
        <v>81</v>
      </c>
      <c r="B90" s="1067" t="s">
        <v>101</v>
      </c>
      <c r="C90" s="1018"/>
      <c r="D90" s="1018" t="str">
        <f t="shared" si="12"/>
        <v>Year 2016</v>
      </c>
      <c r="E90" s="1018"/>
      <c r="F90" s="1068"/>
      <c r="G90" s="328"/>
      <c r="H90" s="1069"/>
      <c r="I90" s="1070"/>
      <c r="J90" s="1072">
        <f t="shared" si="13"/>
        <v>5</v>
      </c>
      <c r="L90" s="328">
        <f t="shared" si="10"/>
        <v>0</v>
      </c>
      <c r="M90" s="328"/>
      <c r="N90" s="328"/>
      <c r="O90" s="328"/>
      <c r="P90" s="329">
        <f t="shared" si="11"/>
        <v>0</v>
      </c>
    </row>
    <row r="91" spans="1:16">
      <c r="A91" s="824">
        <v>82</v>
      </c>
      <c r="B91" s="1067" t="s">
        <v>100</v>
      </c>
      <c r="C91" s="1018"/>
      <c r="D91" s="1018" t="str">
        <f t="shared" si="12"/>
        <v>Year 2016</v>
      </c>
      <c r="E91" s="1018"/>
      <c r="F91" s="1068"/>
      <c r="G91" s="328"/>
      <c r="H91" s="1069"/>
      <c r="I91" s="1070"/>
      <c r="J91" s="1072">
        <f t="shared" si="13"/>
        <v>4</v>
      </c>
      <c r="L91" s="328">
        <f t="shared" si="10"/>
        <v>0</v>
      </c>
      <c r="M91" s="328"/>
      <c r="N91" s="328"/>
      <c r="O91" s="328"/>
      <c r="P91" s="329">
        <f t="shared" si="11"/>
        <v>0</v>
      </c>
    </row>
    <row r="92" spans="1:16">
      <c r="A92" s="824">
        <v>83</v>
      </c>
      <c r="B92" s="1067" t="s">
        <v>106</v>
      </c>
      <c r="C92" s="1018"/>
      <c r="D92" s="1018" t="str">
        <f t="shared" si="12"/>
        <v>Year 2016</v>
      </c>
      <c r="E92" s="1018"/>
      <c r="F92" s="1068"/>
      <c r="G92" s="328"/>
      <c r="H92" s="1069"/>
      <c r="I92" s="1070"/>
      <c r="J92" s="1072">
        <f t="shared" si="13"/>
        <v>3</v>
      </c>
      <c r="L92" s="328">
        <f t="shared" si="10"/>
        <v>0</v>
      </c>
      <c r="M92" s="328"/>
      <c r="N92" s="328"/>
      <c r="O92" s="328"/>
      <c r="P92" s="329">
        <f t="shared" si="11"/>
        <v>0</v>
      </c>
    </row>
    <row r="93" spans="1:16">
      <c r="A93" s="824">
        <v>84</v>
      </c>
      <c r="B93" s="1067" t="s">
        <v>99</v>
      </c>
      <c r="C93" s="1018"/>
      <c r="D93" s="1018" t="str">
        <f t="shared" si="12"/>
        <v>Year 2016</v>
      </c>
      <c r="E93" s="1018"/>
      <c r="F93" s="1068"/>
      <c r="G93" s="328"/>
      <c r="H93" s="1069"/>
      <c r="I93" s="1070"/>
      <c r="J93" s="1072">
        <f t="shared" si="13"/>
        <v>2</v>
      </c>
      <c r="L93" s="328">
        <f t="shared" si="10"/>
        <v>0</v>
      </c>
      <c r="M93" s="328"/>
      <c r="N93" s="328"/>
      <c r="O93" s="328"/>
      <c r="P93" s="329">
        <f t="shared" si="11"/>
        <v>0</v>
      </c>
    </row>
    <row r="94" spans="1:16">
      <c r="A94" s="824">
        <v>85</v>
      </c>
      <c r="B94" s="1067" t="s">
        <v>98</v>
      </c>
      <c r="C94" s="1018"/>
      <c r="D94" s="1018" t="str">
        <f t="shared" si="12"/>
        <v>Year 2016</v>
      </c>
      <c r="E94" s="1018"/>
      <c r="F94" s="1068"/>
      <c r="G94" s="328"/>
      <c r="H94" s="1069"/>
      <c r="I94" s="1070"/>
      <c r="J94" s="1072">
        <f t="shared" si="13"/>
        <v>1</v>
      </c>
      <c r="L94" s="331">
        <f t="shared" si="10"/>
        <v>0</v>
      </c>
      <c r="M94" s="328"/>
      <c r="N94" s="328"/>
      <c r="O94" s="328"/>
      <c r="P94" s="329">
        <f t="shared" si="11"/>
        <v>0</v>
      </c>
    </row>
    <row r="95" spans="1:16">
      <c r="A95" s="824">
        <v>86</v>
      </c>
      <c r="B95" s="1067"/>
      <c r="C95" s="1018"/>
      <c r="D95" s="1018"/>
      <c r="E95" s="1018"/>
      <c r="F95" s="328"/>
      <c r="G95" s="328"/>
      <c r="H95" s="1070"/>
      <c r="I95" s="1070"/>
      <c r="L95" s="328">
        <f>SUM(L83:L94)</f>
        <v>0</v>
      </c>
      <c r="M95" s="328"/>
      <c r="N95" s="328"/>
      <c r="O95" s="328"/>
      <c r="P95" s="332">
        <f>SUM(P83:P94)</f>
        <v>0</v>
      </c>
    </row>
    <row r="96" spans="1:16">
      <c r="A96" s="824">
        <v>87</v>
      </c>
      <c r="B96" s="1067"/>
      <c r="C96" s="1018"/>
      <c r="D96" s="1018"/>
      <c r="E96" s="1018"/>
      <c r="F96" s="328"/>
      <c r="G96" s="328"/>
      <c r="H96" s="1070"/>
      <c r="I96" s="1070"/>
      <c r="L96" s="328"/>
      <c r="M96" s="328"/>
      <c r="N96" s="328"/>
      <c r="O96" s="328"/>
      <c r="P96" s="332"/>
    </row>
    <row r="97" spans="1:16">
      <c r="A97" s="824">
        <v>88</v>
      </c>
      <c r="B97" s="1067"/>
      <c r="C97" s="1018"/>
      <c r="D97" s="1018"/>
      <c r="E97" s="1018"/>
      <c r="F97" s="328"/>
      <c r="G97" s="328"/>
      <c r="H97" s="1070"/>
      <c r="I97" s="1070"/>
      <c r="L97" s="128" t="s">
        <v>1130</v>
      </c>
      <c r="M97" s="328"/>
      <c r="N97" s="328"/>
      <c r="O97" s="328"/>
      <c r="P97" s="332"/>
    </row>
    <row r="98" spans="1:16">
      <c r="A98" s="824">
        <v>89</v>
      </c>
      <c r="B98" s="1067"/>
      <c r="C98" s="1018"/>
      <c r="D98" s="1018"/>
      <c r="E98" s="1018"/>
      <c r="F98" s="328"/>
      <c r="G98" s="328"/>
      <c r="H98" s="1070"/>
      <c r="I98" s="1070"/>
      <c r="L98" s="128"/>
      <c r="M98" s="328"/>
      <c r="N98" s="328"/>
      <c r="O98" s="328"/>
      <c r="P98" s="332"/>
    </row>
    <row r="99" spans="1:16">
      <c r="A99" s="824">
        <v>90</v>
      </c>
      <c r="B99" s="1067" t="s">
        <v>146</v>
      </c>
      <c r="C99" s="1018"/>
      <c r="D99" s="1018" t="str">
        <f>+D50</f>
        <v>Year 2017</v>
      </c>
      <c r="E99" s="1018"/>
      <c r="F99" s="1048">
        <f>P95</f>
        <v>0</v>
      </c>
      <c r="G99" s="1048"/>
      <c r="H99" s="1069"/>
      <c r="I99" s="1070"/>
      <c r="J99" s="1071">
        <v>12</v>
      </c>
      <c r="K99" s="1018"/>
      <c r="L99" s="328">
        <f>+J99*H99*F99</f>
        <v>0</v>
      </c>
      <c r="M99" s="328"/>
      <c r="N99" s="328"/>
      <c r="O99" s="328"/>
      <c r="P99" s="332">
        <f>+F99+L99</f>
        <v>0</v>
      </c>
    </row>
    <row r="100" spans="1:16">
      <c r="A100" s="824">
        <v>91</v>
      </c>
      <c r="B100" s="1067" t="s">
        <v>146</v>
      </c>
      <c r="C100" s="1018"/>
      <c r="D100" s="1018" t="str">
        <f>+D51</f>
        <v>Year 2018</v>
      </c>
      <c r="E100" s="1018"/>
      <c r="F100" s="1048">
        <f>P99</f>
        <v>0</v>
      </c>
      <c r="G100" s="1048"/>
      <c r="H100" s="1069"/>
      <c r="I100" s="1070"/>
      <c r="J100" s="1071">
        <v>12</v>
      </c>
      <c r="K100" s="1018"/>
      <c r="L100" s="328">
        <f>+J100*H100*F100</f>
        <v>0</v>
      </c>
      <c r="M100" s="328"/>
      <c r="N100" s="328"/>
      <c r="O100" s="328"/>
      <c r="P100" s="332">
        <f>+F100+L100</f>
        <v>0</v>
      </c>
    </row>
    <row r="101" spans="1:16">
      <c r="A101" s="824">
        <v>92</v>
      </c>
      <c r="B101" s="1067" t="s">
        <v>146</v>
      </c>
      <c r="C101" s="1018"/>
      <c r="D101" s="1018" t="str">
        <f>+D52</f>
        <v>Year 2019</v>
      </c>
      <c r="E101" s="1018"/>
      <c r="F101" s="1048">
        <f>P100</f>
        <v>0</v>
      </c>
      <c r="G101" s="1048"/>
      <c r="H101" s="1069"/>
      <c r="I101" s="1070"/>
      <c r="J101" s="1071">
        <v>12</v>
      </c>
      <c r="K101" s="1018"/>
      <c r="L101" s="328">
        <f>+J101*H101*F101</f>
        <v>0</v>
      </c>
      <c r="M101" s="328"/>
      <c r="N101" s="328"/>
      <c r="O101" s="328"/>
      <c r="P101" s="332">
        <f>+F101+L101</f>
        <v>0</v>
      </c>
    </row>
    <row r="102" spans="1:16">
      <c r="A102" s="824">
        <v>93</v>
      </c>
      <c r="B102" s="1067" t="s">
        <v>146</v>
      </c>
      <c r="C102" s="1018"/>
      <c r="D102" s="1018" t="str">
        <f>+D53</f>
        <v>Year 2020</v>
      </c>
      <c r="E102" s="1018"/>
      <c r="F102" s="1048">
        <f>P101</f>
        <v>0</v>
      </c>
      <c r="G102" s="1048"/>
      <c r="H102" s="1069"/>
      <c r="I102" s="1070"/>
      <c r="J102" s="1071">
        <v>12</v>
      </c>
      <c r="K102" s="1018"/>
      <c r="L102" s="328">
        <f>+J102*H102*F102</f>
        <v>0</v>
      </c>
      <c r="M102" s="328"/>
      <c r="N102" s="328"/>
      <c r="O102" s="328"/>
      <c r="P102" s="332">
        <f>+F102+L102</f>
        <v>0</v>
      </c>
    </row>
    <row r="103" spans="1:16">
      <c r="A103" s="824">
        <v>94</v>
      </c>
      <c r="B103" s="1067"/>
      <c r="C103" s="1018"/>
      <c r="D103" s="1018"/>
      <c r="E103" s="1018"/>
      <c r="F103" s="1048"/>
      <c r="G103" s="1048"/>
      <c r="H103" s="1070"/>
      <c r="I103" s="1070"/>
      <c r="J103" s="1018"/>
      <c r="K103" s="1018"/>
      <c r="L103" s="328"/>
      <c r="M103" s="328"/>
      <c r="N103" s="328"/>
      <c r="O103" s="328"/>
      <c r="P103" s="332"/>
    </row>
    <row r="104" spans="1:16">
      <c r="A104" s="824">
        <v>95</v>
      </c>
      <c r="B104" s="1067"/>
      <c r="C104" s="1018"/>
      <c r="D104" s="1018"/>
      <c r="E104" s="1018"/>
      <c r="F104" s="1048"/>
      <c r="G104" s="1048"/>
      <c r="H104" s="1070"/>
      <c r="I104" s="1070"/>
      <c r="J104" s="1018"/>
      <c r="K104" s="1018"/>
      <c r="L104" s="328"/>
      <c r="M104" s="328"/>
      <c r="N104" s="328"/>
      <c r="O104" s="328"/>
      <c r="P104" s="329"/>
    </row>
    <row r="105" spans="1:16">
      <c r="A105" s="824">
        <v>96</v>
      </c>
      <c r="B105" s="1073" t="s">
        <v>147</v>
      </c>
      <c r="C105" s="1074"/>
      <c r="D105" s="1018"/>
      <c r="E105" s="1018"/>
      <c r="F105" s="328"/>
      <c r="G105" s="328"/>
      <c r="H105" s="1070"/>
      <c r="I105" s="1070"/>
      <c r="J105" s="1018"/>
      <c r="K105" s="1018"/>
      <c r="L105" s="128" t="s">
        <v>144</v>
      </c>
      <c r="M105" s="128"/>
      <c r="N105" s="328"/>
      <c r="O105" s="328"/>
      <c r="P105" s="329"/>
    </row>
    <row r="106" spans="1:16">
      <c r="A106" s="824">
        <v>97</v>
      </c>
      <c r="B106" s="1067" t="s">
        <v>105</v>
      </c>
      <c r="C106" s="1018"/>
      <c r="D106" s="1018" t="str">
        <f>+D57</f>
        <v>Year 2021</v>
      </c>
      <c r="E106" s="1018"/>
      <c r="F106" s="1075">
        <f>-P102</f>
        <v>0</v>
      </c>
      <c r="G106" s="1048"/>
      <c r="H106" s="1069"/>
      <c r="I106" s="1070"/>
      <c r="J106" s="1018"/>
      <c r="K106" s="1018"/>
      <c r="L106" s="328">
        <f t="shared" ref="L106:L117" si="14" xml:space="preserve"> -H106*F106</f>
        <v>0</v>
      </c>
      <c r="M106" s="328"/>
      <c r="N106" s="328">
        <f>-PMT(H106,12,P102)</f>
        <v>0</v>
      </c>
      <c r="O106" s="328"/>
      <c r="P106" s="329">
        <f t="shared" ref="P106:P117" si="15">(+F106+F106*H106+N106)*-1</f>
        <v>0</v>
      </c>
    </row>
    <row r="107" spans="1:16">
      <c r="A107" s="824">
        <v>98</v>
      </c>
      <c r="B107" s="1067" t="s">
        <v>104</v>
      </c>
      <c r="C107" s="1018"/>
      <c r="D107" s="1018" t="str">
        <f>+D106</f>
        <v>Year 2021</v>
      </c>
      <c r="E107" s="1018"/>
      <c r="F107" s="1048">
        <f t="shared" ref="F107:F117" si="16">-P106</f>
        <v>0</v>
      </c>
      <c r="G107" s="1048"/>
      <c r="H107" s="1069"/>
      <c r="I107" s="1070"/>
      <c r="J107" s="1018"/>
      <c r="K107" s="1018"/>
      <c r="L107" s="328">
        <f t="shared" si="14"/>
        <v>0</v>
      </c>
      <c r="M107" s="328"/>
      <c r="N107" s="328">
        <f t="shared" ref="N107:N117" si="17">N106</f>
        <v>0</v>
      </c>
      <c r="O107" s="328"/>
      <c r="P107" s="329">
        <f t="shared" si="15"/>
        <v>0</v>
      </c>
    </row>
    <row r="108" spans="1:16">
      <c r="A108" s="824">
        <v>99</v>
      </c>
      <c r="B108" s="1067" t="s">
        <v>103</v>
      </c>
      <c r="C108" s="1018"/>
      <c r="D108" s="1018" t="str">
        <f>+D107</f>
        <v>Year 2021</v>
      </c>
      <c r="E108" s="1018"/>
      <c r="F108" s="1048">
        <f t="shared" si="16"/>
        <v>0</v>
      </c>
      <c r="G108" s="1048"/>
      <c r="H108" s="1069"/>
      <c r="I108" s="1070"/>
      <c r="J108" s="1018"/>
      <c r="K108" s="1018"/>
      <c r="L108" s="328">
        <f t="shared" si="14"/>
        <v>0</v>
      </c>
      <c r="M108" s="328"/>
      <c r="N108" s="328">
        <f t="shared" si="17"/>
        <v>0</v>
      </c>
      <c r="O108" s="328"/>
      <c r="P108" s="329">
        <f t="shared" si="15"/>
        <v>0</v>
      </c>
    </row>
    <row r="109" spans="1:16">
      <c r="A109" s="824">
        <v>100</v>
      </c>
      <c r="B109" s="1067" t="s">
        <v>95</v>
      </c>
      <c r="C109" s="1018"/>
      <c r="D109" s="1018" t="str">
        <f>+D108</f>
        <v>Year 2021</v>
      </c>
      <c r="E109" s="1018"/>
      <c r="F109" s="1048">
        <f t="shared" si="16"/>
        <v>0</v>
      </c>
      <c r="G109" s="1048"/>
      <c r="H109" s="1069"/>
      <c r="I109" s="1070"/>
      <c r="J109" s="1018"/>
      <c r="K109" s="1018"/>
      <c r="L109" s="328">
        <f t="shared" si="14"/>
        <v>0</v>
      </c>
      <c r="M109" s="328"/>
      <c r="N109" s="328">
        <f t="shared" si="17"/>
        <v>0</v>
      </c>
      <c r="O109" s="328"/>
      <c r="P109" s="329">
        <f t="shared" si="15"/>
        <v>0</v>
      </c>
    </row>
    <row r="110" spans="1:16">
      <c r="A110" s="824">
        <v>101</v>
      </c>
      <c r="B110" s="1067" t="s">
        <v>92</v>
      </c>
      <c r="C110" s="1018"/>
      <c r="D110" s="1018" t="str">
        <f>+D109</f>
        <v>Year 2021</v>
      </c>
      <c r="E110" s="1018"/>
      <c r="F110" s="1048">
        <f t="shared" si="16"/>
        <v>0</v>
      </c>
      <c r="G110" s="1048"/>
      <c r="H110" s="1069"/>
      <c r="I110" s="1070"/>
      <c r="J110" s="1018"/>
      <c r="K110" s="1018"/>
      <c r="L110" s="328">
        <f t="shared" si="14"/>
        <v>0</v>
      </c>
      <c r="M110" s="328"/>
      <c r="N110" s="328">
        <f t="shared" si="17"/>
        <v>0</v>
      </c>
      <c r="O110" s="328"/>
      <c r="P110" s="329">
        <f t="shared" si="15"/>
        <v>0</v>
      </c>
    </row>
    <row r="111" spans="1:16">
      <c r="A111" s="824">
        <v>102</v>
      </c>
      <c r="B111" s="1067" t="s">
        <v>145</v>
      </c>
      <c r="C111" s="1018"/>
      <c r="D111" s="1018" t="str">
        <f>D110</f>
        <v>Year 2021</v>
      </c>
      <c r="E111" s="1018"/>
      <c r="F111" s="1048">
        <f t="shared" si="16"/>
        <v>0</v>
      </c>
      <c r="G111" s="1048"/>
      <c r="H111" s="1069"/>
      <c r="I111" s="1070"/>
      <c r="J111" s="1018"/>
      <c r="K111" s="1018"/>
      <c r="L111" s="328">
        <f t="shared" si="14"/>
        <v>0</v>
      </c>
      <c r="M111" s="328"/>
      <c r="N111" s="328">
        <f t="shared" si="17"/>
        <v>0</v>
      </c>
      <c r="O111" s="328"/>
      <c r="P111" s="329">
        <f t="shared" si="15"/>
        <v>0</v>
      </c>
    </row>
    <row r="112" spans="1:16">
      <c r="A112" s="824">
        <v>103</v>
      </c>
      <c r="B112" s="1067" t="s">
        <v>102</v>
      </c>
      <c r="C112" s="1018"/>
      <c r="D112" s="1018" t="str">
        <f t="shared" ref="D112:D117" si="18">+D111</f>
        <v>Year 2021</v>
      </c>
      <c r="E112" s="1018"/>
      <c r="F112" s="1048">
        <f t="shared" si="16"/>
        <v>0</v>
      </c>
      <c r="G112" s="1048"/>
      <c r="H112" s="1069"/>
      <c r="I112" s="1070"/>
      <c r="J112" s="1018"/>
      <c r="K112" s="1018"/>
      <c r="L112" s="328">
        <f t="shared" si="14"/>
        <v>0</v>
      </c>
      <c r="M112" s="328"/>
      <c r="N112" s="328">
        <f t="shared" si="17"/>
        <v>0</v>
      </c>
      <c r="O112" s="328"/>
      <c r="P112" s="329">
        <f t="shared" si="15"/>
        <v>0</v>
      </c>
    </row>
    <row r="113" spans="1:16">
      <c r="A113" s="824">
        <v>104</v>
      </c>
      <c r="B113" s="1067" t="s">
        <v>101</v>
      </c>
      <c r="C113" s="1018"/>
      <c r="D113" s="1018" t="str">
        <f t="shared" si="18"/>
        <v>Year 2021</v>
      </c>
      <c r="E113" s="1018"/>
      <c r="F113" s="1048">
        <f t="shared" si="16"/>
        <v>0</v>
      </c>
      <c r="G113" s="1048"/>
      <c r="H113" s="1069"/>
      <c r="I113" s="1070"/>
      <c r="J113" s="1018"/>
      <c r="K113" s="1018"/>
      <c r="L113" s="328">
        <f t="shared" si="14"/>
        <v>0</v>
      </c>
      <c r="M113" s="328"/>
      <c r="N113" s="328">
        <f t="shared" si="17"/>
        <v>0</v>
      </c>
      <c r="O113" s="328"/>
      <c r="P113" s="329">
        <f t="shared" si="15"/>
        <v>0</v>
      </c>
    </row>
    <row r="114" spans="1:16">
      <c r="A114" s="824">
        <v>105</v>
      </c>
      <c r="B114" s="1067" t="s">
        <v>100</v>
      </c>
      <c r="C114" s="1018"/>
      <c r="D114" s="1018" t="str">
        <f t="shared" si="18"/>
        <v>Year 2021</v>
      </c>
      <c r="E114" s="1018"/>
      <c r="F114" s="1048">
        <f t="shared" si="16"/>
        <v>0</v>
      </c>
      <c r="G114" s="1048"/>
      <c r="H114" s="1069"/>
      <c r="I114" s="1070"/>
      <c r="J114" s="1018"/>
      <c r="K114" s="1018"/>
      <c r="L114" s="328">
        <f t="shared" si="14"/>
        <v>0</v>
      </c>
      <c r="M114" s="328"/>
      <c r="N114" s="328">
        <f t="shared" si="17"/>
        <v>0</v>
      </c>
      <c r="O114" s="328"/>
      <c r="P114" s="329">
        <f t="shared" si="15"/>
        <v>0</v>
      </c>
    </row>
    <row r="115" spans="1:16">
      <c r="A115" s="824">
        <v>106</v>
      </c>
      <c r="B115" s="1067" t="s">
        <v>106</v>
      </c>
      <c r="C115" s="1018"/>
      <c r="D115" s="1018" t="str">
        <f t="shared" si="18"/>
        <v>Year 2021</v>
      </c>
      <c r="E115" s="1018"/>
      <c r="F115" s="1048">
        <f t="shared" si="16"/>
        <v>0</v>
      </c>
      <c r="G115" s="1048"/>
      <c r="H115" s="1069"/>
      <c r="I115" s="1070"/>
      <c r="J115" s="1018"/>
      <c r="K115" s="1018"/>
      <c r="L115" s="328">
        <f t="shared" si="14"/>
        <v>0</v>
      </c>
      <c r="M115" s="328"/>
      <c r="N115" s="328">
        <f t="shared" si="17"/>
        <v>0</v>
      </c>
      <c r="O115" s="328"/>
      <c r="P115" s="329">
        <f t="shared" si="15"/>
        <v>0</v>
      </c>
    </row>
    <row r="116" spans="1:16">
      <c r="A116" s="824">
        <v>107</v>
      </c>
      <c r="B116" s="1067" t="s">
        <v>99</v>
      </c>
      <c r="C116" s="1018"/>
      <c r="D116" s="1018" t="str">
        <f t="shared" si="18"/>
        <v>Year 2021</v>
      </c>
      <c r="E116" s="1018"/>
      <c r="F116" s="1048">
        <f t="shared" si="16"/>
        <v>0</v>
      </c>
      <c r="G116" s="1048"/>
      <c r="H116" s="1069"/>
      <c r="I116" s="1070"/>
      <c r="J116" s="1018"/>
      <c r="K116" s="1018"/>
      <c r="L116" s="328">
        <f t="shared" si="14"/>
        <v>0</v>
      </c>
      <c r="M116" s="328"/>
      <c r="N116" s="328">
        <f t="shared" si="17"/>
        <v>0</v>
      </c>
      <c r="O116" s="328"/>
      <c r="P116" s="329">
        <f t="shared" si="15"/>
        <v>0</v>
      </c>
    </row>
    <row r="117" spans="1:16">
      <c r="A117" s="824">
        <v>108</v>
      </c>
      <c r="B117" s="1067" t="s">
        <v>98</v>
      </c>
      <c r="C117" s="1018"/>
      <c r="D117" s="1018" t="str">
        <f t="shared" si="18"/>
        <v>Year 2021</v>
      </c>
      <c r="E117" s="1018"/>
      <c r="F117" s="1048">
        <f t="shared" si="16"/>
        <v>0</v>
      </c>
      <c r="G117" s="1048"/>
      <c r="H117" s="1069"/>
      <c r="I117" s="1070"/>
      <c r="J117" s="1018"/>
      <c r="K117" s="1018"/>
      <c r="L117" s="331">
        <f t="shared" si="14"/>
        <v>0</v>
      </c>
      <c r="M117" s="328"/>
      <c r="N117" s="328">
        <f t="shared" si="17"/>
        <v>0</v>
      </c>
      <c r="O117" s="328"/>
      <c r="P117" s="329">
        <f t="shared" si="15"/>
        <v>0</v>
      </c>
    </row>
    <row r="118" spans="1:16">
      <c r="A118" s="824">
        <v>109</v>
      </c>
      <c r="B118" s="1067"/>
      <c r="C118" s="1018"/>
      <c r="D118" s="1018"/>
      <c r="E118" s="1018"/>
      <c r="F118" s="1048"/>
      <c r="G118" s="1048"/>
      <c r="H118" s="1070"/>
      <c r="I118" s="1070"/>
      <c r="J118" s="1018"/>
      <c r="K118" s="1018"/>
      <c r="L118" s="328">
        <f>SUM(L106:L117)</f>
        <v>0</v>
      </c>
      <c r="M118" s="328"/>
      <c r="N118" s="328"/>
      <c r="O118" s="328"/>
      <c r="P118" s="329"/>
    </row>
    <row r="119" spans="1:16">
      <c r="A119" s="824">
        <v>110</v>
      </c>
      <c r="B119" s="1077"/>
      <c r="P119" s="1078"/>
    </row>
    <row r="120" spans="1:16">
      <c r="A120" s="824">
        <v>111</v>
      </c>
      <c r="B120" s="1067" t="s">
        <v>173</v>
      </c>
      <c r="C120" s="1018"/>
      <c r="F120" s="324" t="s">
        <v>1132</v>
      </c>
      <c r="N120" s="333">
        <f>SUM(N106:N117)</f>
        <v>0</v>
      </c>
      <c r="P120" s="1078"/>
    </row>
    <row r="121" spans="1:16">
      <c r="A121" s="824">
        <v>112</v>
      </c>
      <c r="B121" s="1067" t="s">
        <v>148</v>
      </c>
      <c r="C121" s="1018"/>
      <c r="F121" s="324" t="s">
        <v>952</v>
      </c>
      <c r="N121" s="333">
        <f>L11</f>
        <v>0</v>
      </c>
      <c r="P121" s="1078"/>
    </row>
    <row r="122" spans="1:16">
      <c r="A122" s="824">
        <v>113</v>
      </c>
      <c r="B122" s="1079" t="s">
        <v>149</v>
      </c>
      <c r="C122" s="1080"/>
      <c r="D122" s="563"/>
      <c r="E122" s="563"/>
      <c r="F122" s="563" t="s">
        <v>954</v>
      </c>
      <c r="G122" s="563"/>
      <c r="H122" s="563"/>
      <c r="I122" s="563"/>
      <c r="J122" s="563"/>
      <c r="K122" s="563"/>
      <c r="L122" s="563"/>
      <c r="M122" s="563"/>
      <c r="N122" s="335">
        <f>(N120+N121)</f>
        <v>0</v>
      </c>
      <c r="O122" s="563"/>
      <c r="P122" s="1081"/>
    </row>
    <row r="123" spans="1:16">
      <c r="A123" s="824">
        <v>114</v>
      </c>
    </row>
    <row r="124" spans="1:16">
      <c r="A124" s="824">
        <v>115</v>
      </c>
    </row>
    <row r="125" spans="1:16">
      <c r="A125" s="824">
        <v>116</v>
      </c>
      <c r="B125" s="1057" t="s">
        <v>545</v>
      </c>
      <c r="C125" s="1058"/>
      <c r="D125" s="1059"/>
      <c r="E125" s="1059"/>
      <c r="F125" s="1059"/>
      <c r="G125" s="1059"/>
      <c r="H125" s="1060"/>
      <c r="I125" s="1060"/>
      <c r="J125" s="1060"/>
      <c r="K125" s="1060"/>
      <c r="L125" s="1061"/>
      <c r="M125" s="1061"/>
      <c r="N125" s="1059"/>
      <c r="O125" s="1059"/>
      <c r="P125" s="1062"/>
    </row>
    <row r="126" spans="1:16">
      <c r="A126" s="824">
        <v>117</v>
      </c>
      <c r="B126" s="1063"/>
      <c r="C126" s="1064"/>
      <c r="D126" s="1020"/>
      <c r="E126" s="1020"/>
      <c r="F126" s="1020"/>
      <c r="G126" s="1020"/>
      <c r="H126" s="1018"/>
      <c r="I126" s="1018"/>
      <c r="J126" s="1018"/>
      <c r="K126" s="1018"/>
      <c r="L126" s="1021" t="s">
        <v>144</v>
      </c>
      <c r="M126" s="1021"/>
      <c r="N126" s="1020"/>
      <c r="O126" s="1020"/>
      <c r="P126" s="1065"/>
    </row>
    <row r="127" spans="1:16">
      <c r="A127" s="824">
        <v>118</v>
      </c>
      <c r="B127" s="1066"/>
      <c r="C127" s="1064"/>
      <c r="D127" s="1020"/>
      <c r="E127" s="1020"/>
      <c r="F127" s="1020"/>
      <c r="G127" s="1020"/>
      <c r="H127" s="1018"/>
      <c r="I127" s="1018"/>
      <c r="J127" s="1018"/>
      <c r="K127" s="1018"/>
      <c r="L127" s="1021"/>
      <c r="M127" s="1021"/>
      <c r="N127" s="1020"/>
      <c r="O127" s="1020"/>
      <c r="P127" s="1065"/>
    </row>
    <row r="128" spans="1:16">
      <c r="A128" s="824">
        <v>119</v>
      </c>
      <c r="B128" s="1067" t="s">
        <v>105</v>
      </c>
      <c r="C128" s="1018"/>
      <c r="D128" s="1018" t="str">
        <f>+D99</f>
        <v>Year 2017</v>
      </c>
      <c r="E128" s="1018"/>
      <c r="F128" s="1068"/>
      <c r="G128" s="328"/>
      <c r="H128" s="1069"/>
      <c r="I128" s="1070"/>
      <c r="J128" s="1071">
        <v>12</v>
      </c>
      <c r="K128" s="1018"/>
      <c r="L128" s="328">
        <f t="shared" ref="L128:L139" si="19">H128*F128*J128*-1</f>
        <v>0</v>
      </c>
      <c r="M128" s="328"/>
      <c r="N128" s="328"/>
      <c r="O128" s="328"/>
      <c r="P128" s="329">
        <f t="shared" ref="P128:P139" si="20">(-L128+F128)*-1</f>
        <v>0</v>
      </c>
    </row>
    <row r="129" spans="1:16">
      <c r="A129" s="824">
        <v>120</v>
      </c>
      <c r="B129" s="1067" t="s">
        <v>104</v>
      </c>
      <c r="C129" s="1018"/>
      <c r="D129" s="1018" t="str">
        <f t="shared" ref="D129:D139" si="21">D128</f>
        <v>Year 2017</v>
      </c>
      <c r="E129" s="1018"/>
      <c r="F129" s="1068"/>
      <c r="G129" s="328"/>
      <c r="H129" s="1069"/>
      <c r="I129" s="1070"/>
      <c r="J129" s="1072">
        <f t="shared" ref="J129:J139" si="22">+J128-1</f>
        <v>11</v>
      </c>
      <c r="L129" s="328">
        <f t="shared" si="19"/>
        <v>0</v>
      </c>
      <c r="M129" s="328"/>
      <c r="N129" s="328"/>
      <c r="O129" s="328"/>
      <c r="P129" s="329">
        <f t="shared" si="20"/>
        <v>0</v>
      </c>
    </row>
    <row r="130" spans="1:16">
      <c r="A130" s="824">
        <v>121</v>
      </c>
      <c r="B130" s="1067" t="s">
        <v>103</v>
      </c>
      <c r="C130" s="1018"/>
      <c r="D130" s="1018" t="str">
        <f t="shared" si="21"/>
        <v>Year 2017</v>
      </c>
      <c r="E130" s="1018"/>
      <c r="F130" s="1068"/>
      <c r="G130" s="328"/>
      <c r="H130" s="1069"/>
      <c r="I130" s="1070"/>
      <c r="J130" s="1072">
        <f t="shared" si="22"/>
        <v>10</v>
      </c>
      <c r="L130" s="328">
        <f t="shared" si="19"/>
        <v>0</v>
      </c>
      <c r="M130" s="328"/>
      <c r="N130" s="328"/>
      <c r="O130" s="328"/>
      <c r="P130" s="329">
        <f t="shared" si="20"/>
        <v>0</v>
      </c>
    </row>
    <row r="131" spans="1:16">
      <c r="A131" s="824">
        <v>122</v>
      </c>
      <c r="B131" s="1067" t="s">
        <v>95</v>
      </c>
      <c r="C131" s="1018"/>
      <c r="D131" s="1018" t="str">
        <f t="shared" si="21"/>
        <v>Year 2017</v>
      </c>
      <c r="E131" s="1018"/>
      <c r="F131" s="1068"/>
      <c r="G131" s="328"/>
      <c r="H131" s="1069"/>
      <c r="I131" s="1070"/>
      <c r="J131" s="1072">
        <f t="shared" si="22"/>
        <v>9</v>
      </c>
      <c r="L131" s="328">
        <f t="shared" si="19"/>
        <v>0</v>
      </c>
      <c r="M131" s="328"/>
      <c r="N131" s="328"/>
      <c r="O131" s="328"/>
      <c r="P131" s="329">
        <f t="shared" si="20"/>
        <v>0</v>
      </c>
    </row>
    <row r="132" spans="1:16">
      <c r="A132" s="824">
        <v>123</v>
      </c>
      <c r="B132" s="1067" t="s">
        <v>92</v>
      </c>
      <c r="C132" s="1018"/>
      <c r="D132" s="1018" t="str">
        <f t="shared" si="21"/>
        <v>Year 2017</v>
      </c>
      <c r="E132" s="1018"/>
      <c r="F132" s="1068"/>
      <c r="G132" s="328"/>
      <c r="H132" s="1069"/>
      <c r="I132" s="1070"/>
      <c r="J132" s="1072">
        <f t="shared" si="22"/>
        <v>8</v>
      </c>
      <c r="L132" s="328">
        <f t="shared" si="19"/>
        <v>0</v>
      </c>
      <c r="M132" s="328"/>
      <c r="N132" s="328"/>
      <c r="O132" s="328"/>
      <c r="P132" s="329">
        <f t="shared" si="20"/>
        <v>0</v>
      </c>
    </row>
    <row r="133" spans="1:16">
      <c r="A133" s="824">
        <v>124</v>
      </c>
      <c r="B133" s="1067" t="s">
        <v>145</v>
      </c>
      <c r="C133" s="1018"/>
      <c r="D133" s="1018" t="str">
        <f t="shared" si="21"/>
        <v>Year 2017</v>
      </c>
      <c r="E133" s="1018"/>
      <c r="F133" s="1068"/>
      <c r="G133" s="328"/>
      <c r="H133" s="1069"/>
      <c r="I133" s="1070"/>
      <c r="J133" s="1072">
        <f t="shared" si="22"/>
        <v>7</v>
      </c>
      <c r="L133" s="328">
        <f t="shared" si="19"/>
        <v>0</v>
      </c>
      <c r="M133" s="328"/>
      <c r="N133" s="328"/>
      <c r="O133" s="328"/>
      <c r="P133" s="329">
        <f t="shared" si="20"/>
        <v>0</v>
      </c>
    </row>
    <row r="134" spans="1:16">
      <c r="A134" s="824">
        <v>125</v>
      </c>
      <c r="B134" s="1067" t="s">
        <v>102</v>
      </c>
      <c r="C134" s="1018"/>
      <c r="D134" s="1018" t="str">
        <f t="shared" si="21"/>
        <v>Year 2017</v>
      </c>
      <c r="E134" s="1018"/>
      <c r="F134" s="1068"/>
      <c r="G134" s="328"/>
      <c r="H134" s="1069"/>
      <c r="I134" s="1070"/>
      <c r="J134" s="1072">
        <f t="shared" si="22"/>
        <v>6</v>
      </c>
      <c r="L134" s="328">
        <f t="shared" si="19"/>
        <v>0</v>
      </c>
      <c r="M134" s="328"/>
      <c r="N134" s="328"/>
      <c r="O134" s="328"/>
      <c r="P134" s="329">
        <f t="shared" si="20"/>
        <v>0</v>
      </c>
    </row>
    <row r="135" spans="1:16">
      <c r="A135" s="824">
        <v>126</v>
      </c>
      <c r="B135" s="1067" t="s">
        <v>101</v>
      </c>
      <c r="C135" s="1018"/>
      <c r="D135" s="1018" t="str">
        <f t="shared" si="21"/>
        <v>Year 2017</v>
      </c>
      <c r="E135" s="1018"/>
      <c r="F135" s="1068"/>
      <c r="G135" s="328"/>
      <c r="H135" s="1069"/>
      <c r="I135" s="1070"/>
      <c r="J135" s="1072">
        <f t="shared" si="22"/>
        <v>5</v>
      </c>
      <c r="L135" s="328">
        <f t="shared" si="19"/>
        <v>0</v>
      </c>
      <c r="M135" s="328"/>
      <c r="N135" s="328"/>
      <c r="O135" s="328"/>
      <c r="P135" s="329">
        <f t="shared" si="20"/>
        <v>0</v>
      </c>
    </row>
    <row r="136" spans="1:16">
      <c r="A136" s="824">
        <v>127</v>
      </c>
      <c r="B136" s="1067" t="s">
        <v>100</v>
      </c>
      <c r="C136" s="1018"/>
      <c r="D136" s="1018" t="str">
        <f t="shared" si="21"/>
        <v>Year 2017</v>
      </c>
      <c r="E136" s="1018"/>
      <c r="F136" s="1068"/>
      <c r="G136" s="328"/>
      <c r="H136" s="1069"/>
      <c r="I136" s="1070"/>
      <c r="J136" s="1072">
        <f t="shared" si="22"/>
        <v>4</v>
      </c>
      <c r="L136" s="328">
        <f t="shared" si="19"/>
        <v>0</v>
      </c>
      <c r="M136" s="328"/>
      <c r="N136" s="328"/>
      <c r="O136" s="328"/>
      <c r="P136" s="329">
        <f t="shared" si="20"/>
        <v>0</v>
      </c>
    </row>
    <row r="137" spans="1:16">
      <c r="A137" s="824">
        <v>128</v>
      </c>
      <c r="B137" s="1067" t="s">
        <v>106</v>
      </c>
      <c r="C137" s="1018"/>
      <c r="D137" s="1018" t="str">
        <f t="shared" si="21"/>
        <v>Year 2017</v>
      </c>
      <c r="E137" s="1018"/>
      <c r="F137" s="1068"/>
      <c r="G137" s="328"/>
      <c r="H137" s="1069"/>
      <c r="I137" s="1070"/>
      <c r="J137" s="1072">
        <f t="shared" si="22"/>
        <v>3</v>
      </c>
      <c r="L137" s="328">
        <f t="shared" si="19"/>
        <v>0</v>
      </c>
      <c r="M137" s="328"/>
      <c r="N137" s="328"/>
      <c r="O137" s="328"/>
      <c r="P137" s="329">
        <f t="shared" si="20"/>
        <v>0</v>
      </c>
    </row>
    <row r="138" spans="1:16">
      <c r="A138" s="824">
        <v>129</v>
      </c>
      <c r="B138" s="1067" t="s">
        <v>99</v>
      </c>
      <c r="C138" s="1018"/>
      <c r="D138" s="1018" t="str">
        <f t="shared" si="21"/>
        <v>Year 2017</v>
      </c>
      <c r="E138" s="1018"/>
      <c r="F138" s="1068"/>
      <c r="G138" s="328"/>
      <c r="H138" s="1069"/>
      <c r="I138" s="1070"/>
      <c r="J138" s="1072">
        <f t="shared" si="22"/>
        <v>2</v>
      </c>
      <c r="L138" s="328">
        <f t="shared" si="19"/>
        <v>0</v>
      </c>
      <c r="M138" s="328"/>
      <c r="N138" s="328"/>
      <c r="O138" s="328"/>
      <c r="P138" s="329">
        <f t="shared" si="20"/>
        <v>0</v>
      </c>
    </row>
    <row r="139" spans="1:16">
      <c r="A139" s="824">
        <v>130</v>
      </c>
      <c r="B139" s="1067" t="s">
        <v>98</v>
      </c>
      <c r="C139" s="1018"/>
      <c r="D139" s="1018" t="str">
        <f t="shared" si="21"/>
        <v>Year 2017</v>
      </c>
      <c r="E139" s="1018"/>
      <c r="F139" s="1068"/>
      <c r="G139" s="328"/>
      <c r="H139" s="1069"/>
      <c r="I139" s="1070"/>
      <c r="J139" s="1072">
        <f t="shared" si="22"/>
        <v>1</v>
      </c>
      <c r="L139" s="331">
        <f t="shared" si="19"/>
        <v>0</v>
      </c>
      <c r="M139" s="328"/>
      <c r="N139" s="328"/>
      <c r="O139" s="328"/>
      <c r="P139" s="329">
        <f t="shared" si="20"/>
        <v>0</v>
      </c>
    </row>
    <row r="140" spans="1:16">
      <c r="A140" s="824">
        <v>131</v>
      </c>
      <c r="B140" s="1067"/>
      <c r="C140" s="1018"/>
      <c r="D140" s="1018"/>
      <c r="E140" s="1018"/>
      <c r="F140" s="328"/>
      <c r="G140" s="328"/>
      <c r="H140" s="1070"/>
      <c r="I140" s="1070"/>
      <c r="L140" s="328">
        <f>SUM(L128:L139)</f>
        <v>0</v>
      </c>
      <c r="M140" s="328"/>
      <c r="N140" s="328"/>
      <c r="O140" s="328"/>
      <c r="P140" s="332">
        <f>SUM(P128:P139)</f>
        <v>0</v>
      </c>
    </row>
    <row r="141" spans="1:16">
      <c r="A141" s="824">
        <v>132</v>
      </c>
      <c r="B141" s="1067"/>
      <c r="C141" s="1018"/>
      <c r="D141" s="1018"/>
      <c r="E141" s="1018"/>
      <c r="F141" s="328"/>
      <c r="G141" s="328"/>
      <c r="H141" s="1070"/>
      <c r="I141" s="1070"/>
      <c r="L141" s="328"/>
      <c r="M141" s="328"/>
      <c r="N141" s="328"/>
      <c r="O141" s="328"/>
      <c r="P141" s="332"/>
    </row>
    <row r="142" spans="1:16">
      <c r="A142" s="824">
        <v>133</v>
      </c>
      <c r="B142" s="1067"/>
      <c r="C142" s="1018"/>
      <c r="D142" s="1018"/>
      <c r="E142" s="1018"/>
      <c r="F142" s="328"/>
      <c r="G142" s="328"/>
      <c r="H142" s="1070"/>
      <c r="I142" s="1070"/>
      <c r="L142" s="128" t="s">
        <v>1130</v>
      </c>
      <c r="M142" s="328"/>
      <c r="N142" s="328"/>
      <c r="O142" s="328"/>
      <c r="P142" s="332"/>
    </row>
    <row r="143" spans="1:16">
      <c r="A143" s="824">
        <v>134</v>
      </c>
      <c r="B143" s="1067"/>
      <c r="C143" s="1018"/>
      <c r="D143" s="1018"/>
      <c r="E143" s="1018"/>
      <c r="F143" s="328"/>
      <c r="G143" s="328"/>
      <c r="H143" s="1070"/>
      <c r="I143" s="1070"/>
      <c r="L143" s="128"/>
      <c r="M143" s="328"/>
      <c r="N143" s="328"/>
      <c r="O143" s="328"/>
      <c r="P143" s="332"/>
    </row>
    <row r="144" spans="1:16">
      <c r="A144" s="824">
        <v>135</v>
      </c>
      <c r="B144" s="1067" t="s">
        <v>146</v>
      </c>
      <c r="C144" s="1018"/>
      <c r="D144" s="324" t="str">
        <f>+D100</f>
        <v>Year 2018</v>
      </c>
      <c r="E144" s="1018"/>
      <c r="F144" s="1048">
        <f>P140</f>
        <v>0</v>
      </c>
      <c r="G144" s="1048"/>
      <c r="H144" s="1069"/>
      <c r="I144" s="1070"/>
      <c r="J144" s="1071">
        <v>12</v>
      </c>
      <c r="K144" s="1018"/>
      <c r="L144" s="328">
        <f>+J144*H144*F144</f>
        <v>0</v>
      </c>
      <c r="M144" s="328"/>
      <c r="N144" s="328"/>
      <c r="O144" s="328"/>
      <c r="P144" s="332">
        <f>+F144+L144</f>
        <v>0</v>
      </c>
    </row>
    <row r="145" spans="1:16">
      <c r="A145" s="824">
        <v>136</v>
      </c>
      <c r="B145" s="1067" t="s">
        <v>146</v>
      </c>
      <c r="C145" s="1018"/>
      <c r="D145" s="324" t="str">
        <f>+D101</f>
        <v>Year 2019</v>
      </c>
      <c r="E145" s="1018"/>
      <c r="F145" s="1048">
        <f>P144</f>
        <v>0</v>
      </c>
      <c r="G145" s="1048"/>
      <c r="H145" s="1069"/>
      <c r="I145" s="1070"/>
      <c r="J145" s="1071">
        <v>12</v>
      </c>
      <c r="K145" s="1018"/>
      <c r="L145" s="328">
        <f>+J145*H145*F145</f>
        <v>0</v>
      </c>
      <c r="M145" s="328"/>
      <c r="N145" s="328"/>
      <c r="O145" s="328"/>
      <c r="P145" s="332">
        <f>+F145+L145</f>
        <v>0</v>
      </c>
    </row>
    <row r="146" spans="1:16">
      <c r="A146" s="824">
        <v>137</v>
      </c>
      <c r="B146" s="1067" t="s">
        <v>146</v>
      </c>
      <c r="C146" s="1018"/>
      <c r="D146" s="324" t="str">
        <f>+D102</f>
        <v>Year 2020</v>
      </c>
      <c r="E146" s="1018"/>
      <c r="F146" s="1048">
        <f>P145</f>
        <v>0</v>
      </c>
      <c r="G146" s="1048"/>
      <c r="H146" s="1069"/>
      <c r="I146" s="1070"/>
      <c r="J146" s="1071">
        <v>12</v>
      </c>
      <c r="K146" s="1018"/>
      <c r="L146" s="328">
        <f>+J146*H146*F146</f>
        <v>0</v>
      </c>
      <c r="M146" s="328"/>
      <c r="N146" s="328"/>
      <c r="O146" s="328"/>
      <c r="P146" s="332">
        <f>+F146+L146</f>
        <v>0</v>
      </c>
    </row>
    <row r="147" spans="1:16">
      <c r="A147" s="824">
        <v>138</v>
      </c>
      <c r="B147" s="1067"/>
      <c r="C147" s="1018"/>
      <c r="D147" s="1018"/>
      <c r="E147" s="1018"/>
      <c r="F147" s="1048"/>
      <c r="G147" s="1048"/>
      <c r="H147" s="1070"/>
      <c r="I147" s="1070"/>
      <c r="J147" s="1018"/>
      <c r="K147" s="1018"/>
      <c r="L147" s="328"/>
      <c r="M147" s="328"/>
      <c r="N147" s="328"/>
      <c r="O147" s="328"/>
      <c r="P147" s="332"/>
    </row>
    <row r="148" spans="1:16">
      <c r="A148" s="824">
        <v>139</v>
      </c>
      <c r="B148" s="1067"/>
      <c r="C148" s="1018"/>
      <c r="D148" s="1018"/>
      <c r="E148" s="1018"/>
      <c r="F148" s="1048"/>
      <c r="G148" s="1048"/>
      <c r="H148" s="1070"/>
      <c r="I148" s="1070"/>
      <c r="J148" s="1018"/>
      <c r="K148" s="1018"/>
      <c r="L148" s="328"/>
      <c r="M148" s="328"/>
      <c r="N148" s="328"/>
      <c r="O148" s="328"/>
      <c r="P148" s="329"/>
    </row>
    <row r="149" spans="1:16">
      <c r="A149" s="824">
        <v>140</v>
      </c>
      <c r="B149" s="1073" t="s">
        <v>147</v>
      </c>
      <c r="C149" s="1074"/>
      <c r="D149" s="1018"/>
      <c r="E149" s="1018"/>
      <c r="F149" s="328"/>
      <c r="G149" s="328"/>
      <c r="H149" s="1070"/>
      <c r="I149" s="1070"/>
      <c r="J149" s="1018"/>
      <c r="K149" s="1018"/>
      <c r="L149" s="128" t="s">
        <v>144</v>
      </c>
      <c r="M149" s="128"/>
      <c r="N149" s="328"/>
      <c r="O149" s="328"/>
      <c r="P149" s="329"/>
    </row>
    <row r="150" spans="1:16">
      <c r="A150" s="824">
        <v>141</v>
      </c>
      <c r="B150" s="1067" t="s">
        <v>105</v>
      </c>
      <c r="C150" s="1018"/>
      <c r="D150" s="1018" t="str">
        <f>+D106</f>
        <v>Year 2021</v>
      </c>
      <c r="E150" s="1018"/>
      <c r="F150" s="1075">
        <f>-P146</f>
        <v>0</v>
      </c>
      <c r="G150" s="1048"/>
      <c r="H150" s="1069"/>
      <c r="I150" s="1070"/>
      <c r="J150" s="1018"/>
      <c r="K150" s="1018"/>
      <c r="L150" s="328">
        <f t="shared" ref="L150:L161" si="23" xml:space="preserve"> -H150*F150</f>
        <v>0</v>
      </c>
      <c r="M150" s="328"/>
      <c r="N150" s="328">
        <f>-PMT(H150,12,P146)</f>
        <v>0</v>
      </c>
      <c r="O150" s="328"/>
      <c r="P150" s="329">
        <f t="shared" ref="P150:P161" si="24">(+F150+F150*H150+N150)*-1</f>
        <v>0</v>
      </c>
    </row>
    <row r="151" spans="1:16">
      <c r="A151" s="824">
        <v>142</v>
      </c>
      <c r="B151" s="1067" t="s">
        <v>104</v>
      </c>
      <c r="C151" s="1018"/>
      <c r="D151" s="1018" t="str">
        <f>+D150</f>
        <v>Year 2021</v>
      </c>
      <c r="E151" s="1018"/>
      <c r="F151" s="1048">
        <f t="shared" ref="F151:F161" si="25">-P150</f>
        <v>0</v>
      </c>
      <c r="G151" s="1048"/>
      <c r="H151" s="1069"/>
      <c r="I151" s="1070"/>
      <c r="J151" s="1018"/>
      <c r="K151" s="1018"/>
      <c r="L151" s="328">
        <f t="shared" si="23"/>
        <v>0</v>
      </c>
      <c r="M151" s="328"/>
      <c r="N151" s="328">
        <f t="shared" ref="N151:N161" si="26">N150</f>
        <v>0</v>
      </c>
      <c r="O151" s="328"/>
      <c r="P151" s="329">
        <f t="shared" si="24"/>
        <v>0</v>
      </c>
    </row>
    <row r="152" spans="1:16">
      <c r="A152" s="824">
        <v>143</v>
      </c>
      <c r="B152" s="1067" t="s">
        <v>103</v>
      </c>
      <c r="C152" s="1018"/>
      <c r="D152" s="1018" t="str">
        <f>+D151</f>
        <v>Year 2021</v>
      </c>
      <c r="E152" s="1018"/>
      <c r="F152" s="1048">
        <f t="shared" si="25"/>
        <v>0</v>
      </c>
      <c r="G152" s="1048"/>
      <c r="H152" s="1069"/>
      <c r="I152" s="1070"/>
      <c r="J152" s="1018"/>
      <c r="K152" s="1018"/>
      <c r="L152" s="328">
        <f t="shared" si="23"/>
        <v>0</v>
      </c>
      <c r="M152" s="328"/>
      <c r="N152" s="328">
        <f t="shared" si="26"/>
        <v>0</v>
      </c>
      <c r="O152" s="328"/>
      <c r="P152" s="329">
        <f t="shared" si="24"/>
        <v>0</v>
      </c>
    </row>
    <row r="153" spans="1:16">
      <c r="A153" s="824">
        <v>144</v>
      </c>
      <c r="B153" s="1067" t="s">
        <v>95</v>
      </c>
      <c r="C153" s="1018"/>
      <c r="D153" s="1018" t="str">
        <f>+D152</f>
        <v>Year 2021</v>
      </c>
      <c r="E153" s="1018"/>
      <c r="F153" s="1048">
        <f t="shared" si="25"/>
        <v>0</v>
      </c>
      <c r="G153" s="1048"/>
      <c r="H153" s="1069"/>
      <c r="I153" s="1070"/>
      <c r="J153" s="1018"/>
      <c r="K153" s="1018"/>
      <c r="L153" s="328">
        <f t="shared" si="23"/>
        <v>0</v>
      </c>
      <c r="M153" s="328"/>
      <c r="N153" s="328">
        <f t="shared" si="26"/>
        <v>0</v>
      </c>
      <c r="O153" s="328"/>
      <c r="P153" s="329">
        <f t="shared" si="24"/>
        <v>0</v>
      </c>
    </row>
    <row r="154" spans="1:16">
      <c r="A154" s="824">
        <v>145</v>
      </c>
      <c r="B154" s="1067" t="s">
        <v>92</v>
      </c>
      <c r="C154" s="1018"/>
      <c r="D154" s="1018" t="str">
        <f>+D153</f>
        <v>Year 2021</v>
      </c>
      <c r="E154" s="1018"/>
      <c r="F154" s="1048">
        <f t="shared" si="25"/>
        <v>0</v>
      </c>
      <c r="G154" s="1048"/>
      <c r="H154" s="1069"/>
      <c r="I154" s="1070"/>
      <c r="J154" s="1018"/>
      <c r="K154" s="1018"/>
      <c r="L154" s="328">
        <f t="shared" si="23"/>
        <v>0</v>
      </c>
      <c r="M154" s="328"/>
      <c r="N154" s="328">
        <f t="shared" si="26"/>
        <v>0</v>
      </c>
      <c r="O154" s="328"/>
      <c r="P154" s="329">
        <f t="shared" si="24"/>
        <v>0</v>
      </c>
    </row>
    <row r="155" spans="1:16">
      <c r="A155" s="824">
        <v>146</v>
      </c>
      <c r="B155" s="1067" t="s">
        <v>145</v>
      </c>
      <c r="C155" s="1018"/>
      <c r="D155" s="1018" t="str">
        <f>D154</f>
        <v>Year 2021</v>
      </c>
      <c r="E155" s="1018"/>
      <c r="F155" s="1048">
        <f t="shared" si="25"/>
        <v>0</v>
      </c>
      <c r="G155" s="1048"/>
      <c r="H155" s="1069"/>
      <c r="I155" s="1070"/>
      <c r="J155" s="1018"/>
      <c r="K155" s="1018"/>
      <c r="L155" s="328">
        <f t="shared" si="23"/>
        <v>0</v>
      </c>
      <c r="M155" s="328"/>
      <c r="N155" s="328">
        <f t="shared" si="26"/>
        <v>0</v>
      </c>
      <c r="O155" s="328"/>
      <c r="P155" s="329">
        <f t="shared" si="24"/>
        <v>0</v>
      </c>
    </row>
    <row r="156" spans="1:16">
      <c r="A156" s="824">
        <v>147</v>
      </c>
      <c r="B156" s="1067" t="s">
        <v>102</v>
      </c>
      <c r="C156" s="1018"/>
      <c r="D156" s="1018" t="str">
        <f t="shared" ref="D156:D161" si="27">+D155</f>
        <v>Year 2021</v>
      </c>
      <c r="E156" s="1018"/>
      <c r="F156" s="1048">
        <f t="shared" si="25"/>
        <v>0</v>
      </c>
      <c r="G156" s="1048"/>
      <c r="H156" s="1069"/>
      <c r="I156" s="1070"/>
      <c r="J156" s="1018"/>
      <c r="K156" s="1018"/>
      <c r="L156" s="328">
        <f t="shared" si="23"/>
        <v>0</v>
      </c>
      <c r="M156" s="328"/>
      <c r="N156" s="328">
        <f t="shared" si="26"/>
        <v>0</v>
      </c>
      <c r="O156" s="328"/>
      <c r="P156" s="329">
        <f t="shared" si="24"/>
        <v>0</v>
      </c>
    </row>
    <row r="157" spans="1:16">
      <c r="A157" s="824">
        <v>148</v>
      </c>
      <c r="B157" s="1067" t="s">
        <v>101</v>
      </c>
      <c r="C157" s="1018"/>
      <c r="D157" s="1018" t="str">
        <f t="shared" si="27"/>
        <v>Year 2021</v>
      </c>
      <c r="E157" s="1018"/>
      <c r="F157" s="1048">
        <f t="shared" si="25"/>
        <v>0</v>
      </c>
      <c r="G157" s="1048"/>
      <c r="H157" s="1069"/>
      <c r="I157" s="1070"/>
      <c r="J157" s="1018"/>
      <c r="K157" s="1018"/>
      <c r="L157" s="328">
        <f t="shared" si="23"/>
        <v>0</v>
      </c>
      <c r="M157" s="328"/>
      <c r="N157" s="328">
        <f t="shared" si="26"/>
        <v>0</v>
      </c>
      <c r="O157" s="328"/>
      <c r="P157" s="329">
        <f t="shared" si="24"/>
        <v>0</v>
      </c>
    </row>
    <row r="158" spans="1:16">
      <c r="A158" s="824">
        <v>149</v>
      </c>
      <c r="B158" s="1067" t="s">
        <v>100</v>
      </c>
      <c r="C158" s="1018"/>
      <c r="D158" s="1018" t="str">
        <f t="shared" si="27"/>
        <v>Year 2021</v>
      </c>
      <c r="E158" s="1018"/>
      <c r="F158" s="1048">
        <f t="shared" si="25"/>
        <v>0</v>
      </c>
      <c r="G158" s="1048"/>
      <c r="H158" s="1069"/>
      <c r="I158" s="1070"/>
      <c r="J158" s="1018"/>
      <c r="K158" s="1018"/>
      <c r="L158" s="328">
        <f t="shared" si="23"/>
        <v>0</v>
      </c>
      <c r="M158" s="328"/>
      <c r="N158" s="328">
        <f t="shared" si="26"/>
        <v>0</v>
      </c>
      <c r="O158" s="328"/>
      <c r="P158" s="329">
        <f t="shared" si="24"/>
        <v>0</v>
      </c>
    </row>
    <row r="159" spans="1:16">
      <c r="A159" s="824">
        <v>150</v>
      </c>
      <c r="B159" s="1067" t="s">
        <v>106</v>
      </c>
      <c r="C159" s="1018"/>
      <c r="D159" s="1018" t="str">
        <f t="shared" si="27"/>
        <v>Year 2021</v>
      </c>
      <c r="E159" s="1018"/>
      <c r="F159" s="1048">
        <f t="shared" si="25"/>
        <v>0</v>
      </c>
      <c r="G159" s="1048"/>
      <c r="H159" s="1069"/>
      <c r="I159" s="1070"/>
      <c r="J159" s="1018"/>
      <c r="K159" s="1018"/>
      <c r="L159" s="328">
        <f t="shared" si="23"/>
        <v>0</v>
      </c>
      <c r="M159" s="328"/>
      <c r="N159" s="328">
        <f t="shared" si="26"/>
        <v>0</v>
      </c>
      <c r="O159" s="328"/>
      <c r="P159" s="329">
        <f t="shared" si="24"/>
        <v>0</v>
      </c>
    </row>
    <row r="160" spans="1:16">
      <c r="A160" s="824">
        <v>151</v>
      </c>
      <c r="B160" s="1067" t="s">
        <v>99</v>
      </c>
      <c r="C160" s="1018"/>
      <c r="D160" s="1018" t="str">
        <f t="shared" si="27"/>
        <v>Year 2021</v>
      </c>
      <c r="E160" s="1018"/>
      <c r="F160" s="1048">
        <f t="shared" si="25"/>
        <v>0</v>
      </c>
      <c r="G160" s="1048"/>
      <c r="H160" s="1069"/>
      <c r="I160" s="1070"/>
      <c r="J160" s="1018"/>
      <c r="K160" s="1018"/>
      <c r="L160" s="328">
        <f t="shared" si="23"/>
        <v>0</v>
      </c>
      <c r="M160" s="328"/>
      <c r="N160" s="328">
        <f t="shared" si="26"/>
        <v>0</v>
      </c>
      <c r="O160" s="328"/>
      <c r="P160" s="329">
        <f t="shared" si="24"/>
        <v>0</v>
      </c>
    </row>
    <row r="161" spans="1:16">
      <c r="A161" s="824">
        <v>152</v>
      </c>
      <c r="B161" s="1067" t="s">
        <v>98</v>
      </c>
      <c r="C161" s="1018"/>
      <c r="D161" s="1018" t="str">
        <f t="shared" si="27"/>
        <v>Year 2021</v>
      </c>
      <c r="E161" s="1018"/>
      <c r="F161" s="1048">
        <f t="shared" si="25"/>
        <v>0</v>
      </c>
      <c r="G161" s="1048"/>
      <c r="H161" s="1069"/>
      <c r="I161" s="1070"/>
      <c r="J161" s="1018"/>
      <c r="K161" s="1018"/>
      <c r="L161" s="331">
        <f t="shared" si="23"/>
        <v>0</v>
      </c>
      <c r="M161" s="328"/>
      <c r="N161" s="328">
        <f t="shared" si="26"/>
        <v>0</v>
      </c>
      <c r="O161" s="328"/>
      <c r="P161" s="329">
        <f t="shared" si="24"/>
        <v>0</v>
      </c>
    </row>
    <row r="162" spans="1:16">
      <c r="A162" s="824">
        <v>153</v>
      </c>
      <c r="B162" s="1067"/>
      <c r="C162" s="1018"/>
      <c r="D162" s="1018"/>
      <c r="E162" s="1018"/>
      <c r="F162" s="1048"/>
      <c r="G162" s="1048"/>
      <c r="H162" s="1070"/>
      <c r="I162" s="1070"/>
      <c r="J162" s="1018"/>
      <c r="K162" s="1018"/>
      <c r="L162" s="328">
        <f>SUM(L150:L161)</f>
        <v>0</v>
      </c>
      <c r="M162" s="328"/>
      <c r="N162" s="328"/>
      <c r="O162" s="328"/>
      <c r="P162" s="329"/>
    </row>
    <row r="163" spans="1:16">
      <c r="A163" s="824">
        <v>154</v>
      </c>
      <c r="B163" s="1077"/>
      <c r="P163" s="1078"/>
    </row>
    <row r="164" spans="1:16">
      <c r="A164" s="824">
        <v>155</v>
      </c>
      <c r="B164" s="1067" t="s">
        <v>906</v>
      </c>
      <c r="C164" s="1018"/>
      <c r="F164" s="324" t="s">
        <v>1133</v>
      </c>
      <c r="N164" s="333">
        <f>SUM(N150:N161)</f>
        <v>0</v>
      </c>
      <c r="P164" s="1078"/>
    </row>
    <row r="165" spans="1:16">
      <c r="A165" s="824">
        <v>156</v>
      </c>
      <c r="B165" s="1067" t="s">
        <v>148</v>
      </c>
      <c r="C165" s="1018"/>
      <c r="F165" s="324" t="s">
        <v>955</v>
      </c>
      <c r="N165" s="333">
        <f>L12</f>
        <v>0</v>
      </c>
      <c r="P165" s="1078"/>
    </row>
    <row r="166" spans="1:16">
      <c r="A166" s="824">
        <v>157</v>
      </c>
      <c r="B166" s="1079" t="s">
        <v>149</v>
      </c>
      <c r="C166" s="1080"/>
      <c r="D166" s="563"/>
      <c r="E166" s="563"/>
      <c r="F166" s="563" t="s">
        <v>956</v>
      </c>
      <c r="G166" s="563"/>
      <c r="H166" s="563"/>
      <c r="I166" s="563"/>
      <c r="J166" s="563"/>
      <c r="K166" s="563"/>
      <c r="L166" s="563"/>
      <c r="M166" s="563"/>
      <c r="N166" s="335">
        <f>(N164+N165)</f>
        <v>0</v>
      </c>
      <c r="O166" s="563"/>
      <c r="P166" s="1081"/>
    </row>
    <row r="167" spans="1:16">
      <c r="A167" s="824">
        <v>158</v>
      </c>
    </row>
    <row r="168" spans="1:16">
      <c r="A168" s="824">
        <v>159</v>
      </c>
      <c r="P168" s="364" t="s">
        <v>946</v>
      </c>
    </row>
    <row r="169" spans="1:16">
      <c r="A169" s="824">
        <v>160</v>
      </c>
      <c r="B169" s="1174" t="s">
        <v>155</v>
      </c>
      <c r="C169" s="1174"/>
      <c r="D169" s="1174"/>
      <c r="E169" s="1174"/>
      <c r="F169" s="1174"/>
      <c r="G169" s="1174"/>
      <c r="H169" s="1174"/>
      <c r="I169" s="1174"/>
      <c r="J169" s="1174"/>
      <c r="K169" s="1174"/>
      <c r="L169" s="1174"/>
      <c r="M169" s="1174"/>
      <c r="N169" s="1174"/>
    </row>
    <row r="170" spans="1:16">
      <c r="A170" s="824">
        <v>161</v>
      </c>
      <c r="B170" s="1149" t="str">
        <f>+H3</f>
        <v>Gridliance High Plains LLC</v>
      </c>
      <c r="C170" s="1149"/>
      <c r="D170" s="1149"/>
      <c r="E170" s="1149"/>
      <c r="F170" s="1149"/>
      <c r="G170" s="1149"/>
      <c r="H170" s="1149"/>
      <c r="I170" s="1149"/>
      <c r="J170" s="1149"/>
      <c r="K170" s="1149"/>
      <c r="L170" s="1149"/>
      <c r="M170" s="1149"/>
      <c r="N170" s="1149"/>
    </row>
    <row r="171" spans="1:16">
      <c r="A171" s="824">
        <v>162</v>
      </c>
      <c r="B171" s="1174"/>
      <c r="C171" s="1174"/>
      <c r="D171" s="1174"/>
      <c r="E171" s="1174"/>
      <c r="F171" s="1174"/>
      <c r="G171" s="1174"/>
      <c r="H171" s="1174"/>
      <c r="I171" s="1174"/>
      <c r="J171" s="1174"/>
      <c r="K171" s="1174"/>
      <c r="L171" s="1174"/>
      <c r="M171" s="1174"/>
      <c r="N171" s="1174"/>
    </row>
    <row r="172" spans="1:16">
      <c r="A172" s="824">
        <v>163</v>
      </c>
    </row>
    <row r="173" spans="1:16">
      <c r="A173" s="824">
        <v>164</v>
      </c>
      <c r="B173" s="1057" t="s">
        <v>546</v>
      </c>
      <c r="C173" s="1058"/>
      <c r="D173" s="1059"/>
      <c r="E173" s="1059"/>
      <c r="F173" s="1059"/>
      <c r="G173" s="1059"/>
      <c r="H173" s="1060"/>
      <c r="I173" s="1060"/>
      <c r="J173" s="1060"/>
      <c r="K173" s="1060"/>
      <c r="L173" s="1061"/>
      <c r="M173" s="1061"/>
      <c r="N173" s="1059"/>
      <c r="O173" s="1059"/>
      <c r="P173" s="1062"/>
    </row>
    <row r="174" spans="1:16">
      <c r="A174" s="824">
        <v>165</v>
      </c>
      <c r="B174" s="1063"/>
      <c r="C174" s="1064"/>
      <c r="D174" s="1020"/>
      <c r="E174" s="1020"/>
      <c r="F174" s="1020"/>
      <c r="G174" s="1020"/>
      <c r="H174" s="1018"/>
      <c r="I174" s="1018"/>
      <c r="J174" s="1018"/>
      <c r="K174" s="1018"/>
      <c r="L174" s="1021" t="s">
        <v>144</v>
      </c>
      <c r="M174" s="1021"/>
      <c r="N174" s="1020"/>
      <c r="O174" s="1020"/>
      <c r="P174" s="1065"/>
    </row>
    <row r="175" spans="1:16">
      <c r="A175" s="824">
        <v>166</v>
      </c>
      <c r="B175" s="1066"/>
      <c r="C175" s="1064"/>
      <c r="D175" s="1020"/>
      <c r="E175" s="1020"/>
      <c r="F175" s="1020"/>
      <c r="G175" s="1020"/>
      <c r="H175" s="1018"/>
      <c r="I175" s="1018"/>
      <c r="J175" s="1018"/>
      <c r="K175" s="1018"/>
      <c r="L175" s="1021"/>
      <c r="M175" s="1021"/>
      <c r="N175" s="1020"/>
      <c r="O175" s="1020"/>
      <c r="P175" s="1065"/>
    </row>
    <row r="176" spans="1:16">
      <c r="A176" s="824">
        <v>167</v>
      </c>
      <c r="B176" s="1067" t="s">
        <v>105</v>
      </c>
      <c r="C176" s="1018"/>
      <c r="D176" s="1018" t="str">
        <f>+D144</f>
        <v>Year 2018</v>
      </c>
      <c r="E176" s="1018"/>
      <c r="F176" s="1068"/>
      <c r="G176" s="328"/>
      <c r="H176" s="1069"/>
      <c r="I176" s="1070"/>
      <c r="J176" s="1071">
        <v>12</v>
      </c>
      <c r="K176" s="1018"/>
      <c r="L176" s="328">
        <f t="shared" ref="L176:L187" si="28">H176*F176*J176*-1</f>
        <v>0</v>
      </c>
      <c r="M176" s="328"/>
      <c r="N176" s="328"/>
      <c r="O176" s="328"/>
      <c r="P176" s="329">
        <f t="shared" ref="P176:P187" si="29">(-L176+F176)*-1</f>
        <v>0</v>
      </c>
    </row>
    <row r="177" spans="1:16">
      <c r="A177" s="824">
        <v>168</v>
      </c>
      <c r="B177" s="1067" t="s">
        <v>104</v>
      </c>
      <c r="C177" s="1018"/>
      <c r="D177" s="1018" t="str">
        <f t="shared" ref="D177:D187" si="30">D176</f>
        <v>Year 2018</v>
      </c>
      <c r="E177" s="1018"/>
      <c r="F177" s="1068"/>
      <c r="G177" s="328"/>
      <c r="H177" s="1069"/>
      <c r="I177" s="1070"/>
      <c r="J177" s="1072">
        <f t="shared" ref="J177:J187" si="31">+J176-1</f>
        <v>11</v>
      </c>
      <c r="L177" s="328">
        <f t="shared" si="28"/>
        <v>0</v>
      </c>
      <c r="M177" s="328"/>
      <c r="N177" s="328"/>
      <c r="O177" s="328"/>
      <c r="P177" s="329">
        <f t="shared" si="29"/>
        <v>0</v>
      </c>
    </row>
    <row r="178" spans="1:16">
      <c r="A178" s="824">
        <v>169</v>
      </c>
      <c r="B178" s="1067" t="s">
        <v>103</v>
      </c>
      <c r="C178" s="1018"/>
      <c r="D178" s="1018" t="str">
        <f t="shared" si="30"/>
        <v>Year 2018</v>
      </c>
      <c r="E178" s="1018"/>
      <c r="F178" s="1068"/>
      <c r="G178" s="328"/>
      <c r="H178" s="1069"/>
      <c r="I178" s="1070"/>
      <c r="J178" s="1072">
        <f t="shared" si="31"/>
        <v>10</v>
      </c>
      <c r="L178" s="328">
        <f t="shared" si="28"/>
        <v>0</v>
      </c>
      <c r="M178" s="328"/>
      <c r="N178" s="328"/>
      <c r="O178" s="328"/>
      <c r="P178" s="329">
        <f t="shared" si="29"/>
        <v>0</v>
      </c>
    </row>
    <row r="179" spans="1:16">
      <c r="A179" s="824">
        <v>170</v>
      </c>
      <c r="B179" s="1067" t="s">
        <v>95</v>
      </c>
      <c r="C179" s="1018"/>
      <c r="D179" s="1018" t="str">
        <f t="shared" si="30"/>
        <v>Year 2018</v>
      </c>
      <c r="E179" s="1018"/>
      <c r="F179" s="1068"/>
      <c r="G179" s="328"/>
      <c r="H179" s="1069"/>
      <c r="I179" s="1070"/>
      <c r="J179" s="1072">
        <f t="shared" si="31"/>
        <v>9</v>
      </c>
      <c r="L179" s="328">
        <f t="shared" si="28"/>
        <v>0</v>
      </c>
      <c r="M179" s="328"/>
      <c r="N179" s="328"/>
      <c r="O179" s="328"/>
      <c r="P179" s="329">
        <f t="shared" si="29"/>
        <v>0</v>
      </c>
    </row>
    <row r="180" spans="1:16">
      <c r="A180" s="824">
        <v>171</v>
      </c>
      <c r="B180" s="1067" t="s">
        <v>92</v>
      </c>
      <c r="C180" s="1018"/>
      <c r="D180" s="1018" t="str">
        <f t="shared" si="30"/>
        <v>Year 2018</v>
      </c>
      <c r="E180" s="1018"/>
      <c r="F180" s="1068"/>
      <c r="G180" s="328"/>
      <c r="H180" s="1069"/>
      <c r="I180" s="1070"/>
      <c r="J180" s="1072">
        <f t="shared" si="31"/>
        <v>8</v>
      </c>
      <c r="L180" s="328">
        <f t="shared" si="28"/>
        <v>0</v>
      </c>
      <c r="M180" s="328"/>
      <c r="N180" s="328"/>
      <c r="O180" s="328"/>
      <c r="P180" s="329">
        <f t="shared" si="29"/>
        <v>0</v>
      </c>
    </row>
    <row r="181" spans="1:16">
      <c r="A181" s="824">
        <v>172</v>
      </c>
      <c r="B181" s="1067" t="s">
        <v>145</v>
      </c>
      <c r="C181" s="1018"/>
      <c r="D181" s="1018" t="str">
        <f t="shared" si="30"/>
        <v>Year 2018</v>
      </c>
      <c r="E181" s="1018"/>
      <c r="F181" s="1068"/>
      <c r="G181" s="328"/>
      <c r="H181" s="1069"/>
      <c r="I181" s="1070"/>
      <c r="J181" s="1072">
        <f t="shared" si="31"/>
        <v>7</v>
      </c>
      <c r="L181" s="328">
        <f t="shared" si="28"/>
        <v>0</v>
      </c>
      <c r="M181" s="328"/>
      <c r="N181" s="328"/>
      <c r="O181" s="328"/>
      <c r="P181" s="329">
        <f t="shared" si="29"/>
        <v>0</v>
      </c>
    </row>
    <row r="182" spans="1:16">
      <c r="A182" s="824">
        <v>173</v>
      </c>
      <c r="B182" s="1067" t="s">
        <v>102</v>
      </c>
      <c r="C182" s="1018"/>
      <c r="D182" s="1018" t="str">
        <f t="shared" si="30"/>
        <v>Year 2018</v>
      </c>
      <c r="E182" s="1018"/>
      <c r="F182" s="1068"/>
      <c r="G182" s="328"/>
      <c r="H182" s="1069"/>
      <c r="I182" s="1070"/>
      <c r="J182" s="1072">
        <f t="shared" si="31"/>
        <v>6</v>
      </c>
      <c r="L182" s="328">
        <f t="shared" si="28"/>
        <v>0</v>
      </c>
      <c r="M182" s="328"/>
      <c r="N182" s="328"/>
      <c r="O182" s="328"/>
      <c r="P182" s="329">
        <f t="shared" si="29"/>
        <v>0</v>
      </c>
    </row>
    <row r="183" spans="1:16">
      <c r="A183" s="824">
        <v>174</v>
      </c>
      <c r="B183" s="1067" t="s">
        <v>101</v>
      </c>
      <c r="C183" s="1018"/>
      <c r="D183" s="1018" t="str">
        <f t="shared" si="30"/>
        <v>Year 2018</v>
      </c>
      <c r="E183" s="1018"/>
      <c r="F183" s="1068"/>
      <c r="G183" s="328"/>
      <c r="H183" s="1069"/>
      <c r="I183" s="1070"/>
      <c r="J183" s="1072">
        <f t="shared" si="31"/>
        <v>5</v>
      </c>
      <c r="L183" s="328">
        <f t="shared" si="28"/>
        <v>0</v>
      </c>
      <c r="M183" s="328"/>
      <c r="N183" s="328"/>
      <c r="O183" s="328"/>
      <c r="P183" s="329">
        <f t="shared" si="29"/>
        <v>0</v>
      </c>
    </row>
    <row r="184" spans="1:16">
      <c r="A184" s="824">
        <v>175</v>
      </c>
      <c r="B184" s="1067" t="s">
        <v>100</v>
      </c>
      <c r="C184" s="1018"/>
      <c r="D184" s="1018" t="str">
        <f t="shared" si="30"/>
        <v>Year 2018</v>
      </c>
      <c r="E184" s="1018"/>
      <c r="F184" s="1068"/>
      <c r="G184" s="328"/>
      <c r="H184" s="1069"/>
      <c r="I184" s="1070"/>
      <c r="J184" s="1072">
        <f t="shared" si="31"/>
        <v>4</v>
      </c>
      <c r="L184" s="328">
        <f t="shared" si="28"/>
        <v>0</v>
      </c>
      <c r="M184" s="328"/>
      <c r="N184" s="328"/>
      <c r="O184" s="328"/>
      <c r="P184" s="329">
        <f t="shared" si="29"/>
        <v>0</v>
      </c>
    </row>
    <row r="185" spans="1:16">
      <c r="A185" s="824">
        <v>176</v>
      </c>
      <c r="B185" s="1067" t="s">
        <v>106</v>
      </c>
      <c r="C185" s="1018"/>
      <c r="D185" s="1018" t="str">
        <f t="shared" si="30"/>
        <v>Year 2018</v>
      </c>
      <c r="E185" s="1018"/>
      <c r="F185" s="1068"/>
      <c r="G185" s="328"/>
      <c r="H185" s="1069"/>
      <c r="I185" s="1070"/>
      <c r="J185" s="1072">
        <f t="shared" si="31"/>
        <v>3</v>
      </c>
      <c r="L185" s="328">
        <f t="shared" si="28"/>
        <v>0</v>
      </c>
      <c r="M185" s="328"/>
      <c r="N185" s="328"/>
      <c r="O185" s="328"/>
      <c r="P185" s="329">
        <f t="shared" si="29"/>
        <v>0</v>
      </c>
    </row>
    <row r="186" spans="1:16">
      <c r="A186" s="824">
        <v>177</v>
      </c>
      <c r="B186" s="1067" t="s">
        <v>99</v>
      </c>
      <c r="C186" s="1018"/>
      <c r="D186" s="1018" t="str">
        <f t="shared" si="30"/>
        <v>Year 2018</v>
      </c>
      <c r="E186" s="1018"/>
      <c r="F186" s="1068"/>
      <c r="G186" s="328"/>
      <c r="H186" s="1069"/>
      <c r="I186" s="1070"/>
      <c r="J186" s="1072">
        <f t="shared" si="31"/>
        <v>2</v>
      </c>
      <c r="L186" s="328">
        <f t="shared" si="28"/>
        <v>0</v>
      </c>
      <c r="M186" s="328"/>
      <c r="N186" s="328"/>
      <c r="O186" s="328"/>
      <c r="P186" s="329">
        <f t="shared" si="29"/>
        <v>0</v>
      </c>
    </row>
    <row r="187" spans="1:16">
      <c r="A187" s="824">
        <v>178</v>
      </c>
      <c r="B187" s="1067" t="s">
        <v>98</v>
      </c>
      <c r="C187" s="1018"/>
      <c r="D187" s="1018" t="str">
        <f t="shared" si="30"/>
        <v>Year 2018</v>
      </c>
      <c r="E187" s="1018"/>
      <c r="F187" s="1068"/>
      <c r="G187" s="328"/>
      <c r="H187" s="1069"/>
      <c r="I187" s="1070"/>
      <c r="J187" s="1072">
        <f t="shared" si="31"/>
        <v>1</v>
      </c>
      <c r="L187" s="331">
        <f t="shared" si="28"/>
        <v>0</v>
      </c>
      <c r="M187" s="328"/>
      <c r="N187" s="328"/>
      <c r="O187" s="328"/>
      <c r="P187" s="329">
        <f t="shared" si="29"/>
        <v>0</v>
      </c>
    </row>
    <row r="188" spans="1:16">
      <c r="A188" s="824">
        <v>179</v>
      </c>
      <c r="B188" s="1067"/>
      <c r="C188" s="1018"/>
      <c r="D188" s="1018"/>
      <c r="E188" s="1018"/>
      <c r="F188" s="328"/>
      <c r="G188" s="328"/>
      <c r="H188" s="1070"/>
      <c r="I188" s="1070"/>
      <c r="L188" s="328">
        <f>SUM(L176:L187)</f>
        <v>0</v>
      </c>
      <c r="M188" s="328"/>
      <c r="N188" s="328"/>
      <c r="O188" s="328"/>
      <c r="P188" s="332">
        <f>SUM(P176:P187)</f>
        <v>0</v>
      </c>
    </row>
    <row r="189" spans="1:16">
      <c r="A189" s="824">
        <v>180</v>
      </c>
      <c r="B189" s="1067"/>
      <c r="C189" s="1018"/>
      <c r="D189" s="1018"/>
      <c r="E189" s="1018"/>
      <c r="F189" s="328"/>
      <c r="G189" s="328"/>
      <c r="H189" s="1070"/>
      <c r="I189" s="1070"/>
      <c r="L189" s="328"/>
      <c r="M189" s="328"/>
      <c r="N189" s="328"/>
      <c r="O189" s="328"/>
      <c r="P189" s="332"/>
    </row>
    <row r="190" spans="1:16">
      <c r="A190" s="824">
        <v>181</v>
      </c>
      <c r="B190" s="1067"/>
      <c r="C190" s="1018"/>
      <c r="D190" s="1018"/>
      <c r="E190" s="1018"/>
      <c r="F190" s="328"/>
      <c r="G190" s="328"/>
      <c r="H190" s="1070"/>
      <c r="I190" s="1070"/>
      <c r="L190" s="128" t="s">
        <v>1130</v>
      </c>
      <c r="M190" s="328"/>
      <c r="N190" s="328"/>
      <c r="O190" s="328"/>
      <c r="P190" s="332"/>
    </row>
    <row r="191" spans="1:16">
      <c r="A191" s="824">
        <v>182</v>
      </c>
      <c r="B191" s="1067"/>
      <c r="C191" s="1018"/>
      <c r="D191" s="1018"/>
      <c r="E191" s="1018"/>
      <c r="F191" s="328"/>
      <c r="G191" s="328"/>
      <c r="H191" s="1070"/>
      <c r="I191" s="1070"/>
      <c r="L191" s="128"/>
      <c r="M191" s="328"/>
      <c r="N191" s="328"/>
      <c r="O191" s="328"/>
      <c r="P191" s="332"/>
    </row>
    <row r="192" spans="1:16">
      <c r="A192" s="824">
        <v>183</v>
      </c>
      <c r="B192" s="1067" t="s">
        <v>146</v>
      </c>
      <c r="C192" s="1018"/>
      <c r="D192" s="1018" t="str">
        <f>+D145</f>
        <v>Year 2019</v>
      </c>
      <c r="E192" s="1018"/>
      <c r="F192" s="1048">
        <f>P188</f>
        <v>0</v>
      </c>
      <c r="G192" s="1048"/>
      <c r="H192" s="1069"/>
      <c r="I192" s="1070"/>
      <c r="J192" s="1071">
        <v>12</v>
      </c>
      <c r="K192" s="1018"/>
      <c r="L192" s="328">
        <f>+J192*H192*F192</f>
        <v>0</v>
      </c>
      <c r="M192" s="328"/>
      <c r="N192" s="328"/>
      <c r="O192" s="328"/>
      <c r="P192" s="332">
        <f>+F192+L192</f>
        <v>0</v>
      </c>
    </row>
    <row r="193" spans="1:16">
      <c r="A193" s="824">
        <v>184</v>
      </c>
      <c r="B193" s="1067" t="s">
        <v>146</v>
      </c>
      <c r="C193" s="1018"/>
      <c r="D193" s="1018" t="str">
        <f>+D146</f>
        <v>Year 2020</v>
      </c>
      <c r="E193" s="1018"/>
      <c r="F193" s="1048">
        <f>P192</f>
        <v>0</v>
      </c>
      <c r="G193" s="1048"/>
      <c r="H193" s="1069"/>
      <c r="I193" s="1070"/>
      <c r="J193" s="1071">
        <v>12</v>
      </c>
      <c r="K193" s="1018"/>
      <c r="L193" s="328">
        <f>+J193*H193*F193</f>
        <v>0</v>
      </c>
      <c r="M193" s="328"/>
      <c r="N193" s="328"/>
      <c r="O193" s="328"/>
      <c r="P193" s="332">
        <f>+F193+L193</f>
        <v>0</v>
      </c>
    </row>
    <row r="194" spans="1:16">
      <c r="A194" s="824">
        <v>185</v>
      </c>
      <c r="B194" s="1067"/>
      <c r="C194" s="1018"/>
      <c r="D194" s="1018"/>
      <c r="E194" s="1018"/>
      <c r="F194" s="1048"/>
      <c r="G194" s="1048"/>
      <c r="H194" s="1070"/>
      <c r="I194" s="1070"/>
      <c r="J194" s="1018"/>
      <c r="K194" s="1018"/>
      <c r="L194" s="328"/>
      <c r="M194" s="328"/>
      <c r="N194" s="328"/>
      <c r="O194" s="328"/>
      <c r="P194" s="332"/>
    </row>
    <row r="195" spans="1:16">
      <c r="A195" s="824">
        <v>186</v>
      </c>
      <c r="B195" s="1067"/>
      <c r="C195" s="1018"/>
      <c r="D195" s="1018"/>
      <c r="E195" s="1018"/>
      <c r="F195" s="1048"/>
      <c r="G195" s="1048"/>
      <c r="H195" s="1070"/>
      <c r="I195" s="1070"/>
      <c r="J195" s="1018"/>
      <c r="K195" s="1018"/>
      <c r="L195" s="328"/>
      <c r="M195" s="328"/>
      <c r="N195" s="328"/>
      <c r="O195" s="328"/>
      <c r="P195" s="329"/>
    </row>
    <row r="196" spans="1:16">
      <c r="A196" s="824">
        <v>187</v>
      </c>
      <c r="B196" s="1073" t="s">
        <v>147</v>
      </c>
      <c r="C196" s="1074"/>
      <c r="D196" s="1018"/>
      <c r="E196" s="1018"/>
      <c r="F196" s="328"/>
      <c r="G196" s="328"/>
      <c r="H196" s="1070"/>
      <c r="I196" s="1070"/>
      <c r="J196" s="1018"/>
      <c r="K196" s="1018"/>
      <c r="L196" s="128" t="s">
        <v>144</v>
      </c>
      <c r="M196" s="128"/>
      <c r="N196" s="328"/>
      <c r="O196" s="328"/>
      <c r="P196" s="329"/>
    </row>
    <row r="197" spans="1:16">
      <c r="A197" s="824">
        <v>188</v>
      </c>
      <c r="B197" s="1067" t="s">
        <v>105</v>
      </c>
      <c r="C197" s="1018"/>
      <c r="D197" s="1018" t="str">
        <f>+D150</f>
        <v>Year 2021</v>
      </c>
      <c r="E197" s="1018"/>
      <c r="F197" s="1075">
        <f>-P193</f>
        <v>0</v>
      </c>
      <c r="G197" s="1048"/>
      <c r="H197" s="1069"/>
      <c r="I197" s="1070"/>
      <c r="J197" s="1018"/>
      <c r="K197" s="1018"/>
      <c r="L197" s="328">
        <f t="shared" ref="L197:L208" si="32" xml:space="preserve"> -H197*F197</f>
        <v>0</v>
      </c>
      <c r="M197" s="328"/>
      <c r="N197" s="328">
        <f>-PMT(H197,12,P193)</f>
        <v>0</v>
      </c>
      <c r="O197" s="328"/>
      <c r="P197" s="329">
        <f t="shared" ref="P197:P208" si="33">(+F197+F197*H197+N197)*-1</f>
        <v>0</v>
      </c>
    </row>
    <row r="198" spans="1:16">
      <c r="A198" s="824">
        <v>189</v>
      </c>
      <c r="B198" s="1067" t="s">
        <v>104</v>
      </c>
      <c r="C198" s="1018"/>
      <c r="D198" s="1018" t="str">
        <f>+D197</f>
        <v>Year 2021</v>
      </c>
      <c r="E198" s="1018"/>
      <c r="F198" s="1048">
        <f t="shared" ref="F198:F208" si="34">-P197</f>
        <v>0</v>
      </c>
      <c r="G198" s="1048"/>
      <c r="H198" s="1069"/>
      <c r="I198" s="1070"/>
      <c r="J198" s="1018"/>
      <c r="K198" s="1018"/>
      <c r="L198" s="328">
        <f t="shared" si="32"/>
        <v>0</v>
      </c>
      <c r="M198" s="328"/>
      <c r="N198" s="328">
        <f t="shared" ref="N198:N208" si="35">N197</f>
        <v>0</v>
      </c>
      <c r="O198" s="328"/>
      <c r="P198" s="329">
        <f t="shared" si="33"/>
        <v>0</v>
      </c>
    </row>
    <row r="199" spans="1:16">
      <c r="A199" s="824">
        <v>190</v>
      </c>
      <c r="B199" s="1067" t="s">
        <v>103</v>
      </c>
      <c r="C199" s="1018"/>
      <c r="D199" s="1018" t="str">
        <f>+D198</f>
        <v>Year 2021</v>
      </c>
      <c r="E199" s="1018"/>
      <c r="F199" s="1048">
        <f t="shared" si="34"/>
        <v>0</v>
      </c>
      <c r="G199" s="1048"/>
      <c r="H199" s="1069"/>
      <c r="I199" s="1070"/>
      <c r="J199" s="1018"/>
      <c r="K199" s="1018"/>
      <c r="L199" s="328">
        <f t="shared" si="32"/>
        <v>0</v>
      </c>
      <c r="M199" s="328"/>
      <c r="N199" s="328">
        <f t="shared" si="35"/>
        <v>0</v>
      </c>
      <c r="O199" s="328"/>
      <c r="P199" s="329">
        <f t="shared" si="33"/>
        <v>0</v>
      </c>
    </row>
    <row r="200" spans="1:16">
      <c r="A200" s="824">
        <v>191</v>
      </c>
      <c r="B200" s="1067" t="s">
        <v>95</v>
      </c>
      <c r="C200" s="1018"/>
      <c r="D200" s="1018" t="str">
        <f>+D199</f>
        <v>Year 2021</v>
      </c>
      <c r="E200" s="1018"/>
      <c r="F200" s="1048">
        <f t="shared" si="34"/>
        <v>0</v>
      </c>
      <c r="G200" s="1048"/>
      <c r="H200" s="1069"/>
      <c r="I200" s="1070"/>
      <c r="J200" s="1018"/>
      <c r="K200" s="1018"/>
      <c r="L200" s="328">
        <f t="shared" si="32"/>
        <v>0</v>
      </c>
      <c r="M200" s="328"/>
      <c r="N200" s="328">
        <f t="shared" si="35"/>
        <v>0</v>
      </c>
      <c r="O200" s="328"/>
      <c r="P200" s="329">
        <f t="shared" si="33"/>
        <v>0</v>
      </c>
    </row>
    <row r="201" spans="1:16">
      <c r="A201" s="824">
        <v>192</v>
      </c>
      <c r="B201" s="1067" t="s">
        <v>92</v>
      </c>
      <c r="C201" s="1018"/>
      <c r="D201" s="1018" t="str">
        <f>+D200</f>
        <v>Year 2021</v>
      </c>
      <c r="E201" s="1018"/>
      <c r="F201" s="1048">
        <f t="shared" si="34"/>
        <v>0</v>
      </c>
      <c r="G201" s="1048"/>
      <c r="H201" s="1069"/>
      <c r="I201" s="1070"/>
      <c r="J201" s="1018"/>
      <c r="K201" s="1018"/>
      <c r="L201" s="328">
        <f t="shared" si="32"/>
        <v>0</v>
      </c>
      <c r="M201" s="328"/>
      <c r="N201" s="328">
        <f t="shared" si="35"/>
        <v>0</v>
      </c>
      <c r="O201" s="328"/>
      <c r="P201" s="329">
        <f t="shared" si="33"/>
        <v>0</v>
      </c>
    </row>
    <row r="202" spans="1:16">
      <c r="A202" s="824">
        <v>193</v>
      </c>
      <c r="B202" s="1067" t="s">
        <v>145</v>
      </c>
      <c r="C202" s="1018"/>
      <c r="D202" s="1018" t="str">
        <f>D201</f>
        <v>Year 2021</v>
      </c>
      <c r="E202" s="1018"/>
      <c r="F202" s="1048">
        <f t="shared" si="34"/>
        <v>0</v>
      </c>
      <c r="G202" s="1048"/>
      <c r="H202" s="1069"/>
      <c r="I202" s="1070"/>
      <c r="J202" s="1018"/>
      <c r="K202" s="1018"/>
      <c r="L202" s="328">
        <f t="shared" si="32"/>
        <v>0</v>
      </c>
      <c r="M202" s="328"/>
      <c r="N202" s="328">
        <f t="shared" si="35"/>
        <v>0</v>
      </c>
      <c r="O202" s="328"/>
      <c r="P202" s="329">
        <f t="shared" si="33"/>
        <v>0</v>
      </c>
    </row>
    <row r="203" spans="1:16">
      <c r="A203" s="824">
        <v>194</v>
      </c>
      <c r="B203" s="1067" t="s">
        <v>102</v>
      </c>
      <c r="C203" s="1018"/>
      <c r="D203" s="1018" t="str">
        <f t="shared" ref="D203:D208" si="36">+D202</f>
        <v>Year 2021</v>
      </c>
      <c r="E203" s="1018"/>
      <c r="F203" s="1048">
        <f t="shared" si="34"/>
        <v>0</v>
      </c>
      <c r="G203" s="1048"/>
      <c r="H203" s="1069"/>
      <c r="I203" s="1070"/>
      <c r="J203" s="1018"/>
      <c r="K203" s="1018"/>
      <c r="L203" s="328">
        <f t="shared" si="32"/>
        <v>0</v>
      </c>
      <c r="M203" s="328"/>
      <c r="N203" s="328">
        <f t="shared" si="35"/>
        <v>0</v>
      </c>
      <c r="O203" s="328"/>
      <c r="P203" s="329">
        <f t="shared" si="33"/>
        <v>0</v>
      </c>
    </row>
    <row r="204" spans="1:16">
      <c r="A204" s="824">
        <v>195</v>
      </c>
      <c r="B204" s="1067" t="s">
        <v>101</v>
      </c>
      <c r="C204" s="1018"/>
      <c r="D204" s="1018" t="str">
        <f t="shared" si="36"/>
        <v>Year 2021</v>
      </c>
      <c r="E204" s="1018"/>
      <c r="F204" s="1048">
        <f t="shared" si="34"/>
        <v>0</v>
      </c>
      <c r="G204" s="1048"/>
      <c r="H204" s="1069"/>
      <c r="I204" s="1070"/>
      <c r="J204" s="1018"/>
      <c r="K204" s="1018"/>
      <c r="L204" s="328">
        <f t="shared" si="32"/>
        <v>0</v>
      </c>
      <c r="M204" s="328"/>
      <c r="N204" s="328">
        <f t="shared" si="35"/>
        <v>0</v>
      </c>
      <c r="O204" s="328"/>
      <c r="P204" s="329">
        <f t="shared" si="33"/>
        <v>0</v>
      </c>
    </row>
    <row r="205" spans="1:16">
      <c r="A205" s="824">
        <v>196</v>
      </c>
      <c r="B205" s="1067" t="s">
        <v>100</v>
      </c>
      <c r="C205" s="1018"/>
      <c r="D205" s="1018" t="str">
        <f t="shared" si="36"/>
        <v>Year 2021</v>
      </c>
      <c r="E205" s="1018"/>
      <c r="F205" s="1048">
        <f t="shared" si="34"/>
        <v>0</v>
      </c>
      <c r="G205" s="1048"/>
      <c r="H205" s="1069"/>
      <c r="I205" s="1070"/>
      <c r="J205" s="1018"/>
      <c r="K205" s="1018"/>
      <c r="L205" s="328">
        <f t="shared" si="32"/>
        <v>0</v>
      </c>
      <c r="M205" s="328"/>
      <c r="N205" s="328">
        <f t="shared" si="35"/>
        <v>0</v>
      </c>
      <c r="O205" s="328"/>
      <c r="P205" s="329">
        <f t="shared" si="33"/>
        <v>0</v>
      </c>
    </row>
    <row r="206" spans="1:16">
      <c r="A206" s="824">
        <v>197</v>
      </c>
      <c r="B206" s="1067" t="s">
        <v>106</v>
      </c>
      <c r="C206" s="1018"/>
      <c r="D206" s="1018" t="str">
        <f t="shared" si="36"/>
        <v>Year 2021</v>
      </c>
      <c r="E206" s="1018"/>
      <c r="F206" s="1048">
        <f t="shared" si="34"/>
        <v>0</v>
      </c>
      <c r="G206" s="1048"/>
      <c r="H206" s="1069"/>
      <c r="I206" s="1070"/>
      <c r="J206" s="1018"/>
      <c r="K206" s="1018"/>
      <c r="L206" s="328">
        <f t="shared" si="32"/>
        <v>0</v>
      </c>
      <c r="M206" s="328"/>
      <c r="N206" s="328">
        <f t="shared" si="35"/>
        <v>0</v>
      </c>
      <c r="O206" s="328"/>
      <c r="P206" s="329">
        <f t="shared" si="33"/>
        <v>0</v>
      </c>
    </row>
    <row r="207" spans="1:16">
      <c r="A207" s="824">
        <v>198</v>
      </c>
      <c r="B207" s="1067" t="s">
        <v>99</v>
      </c>
      <c r="C207" s="1018"/>
      <c r="D207" s="1018" t="str">
        <f t="shared" si="36"/>
        <v>Year 2021</v>
      </c>
      <c r="E207" s="1018"/>
      <c r="F207" s="1048">
        <f t="shared" si="34"/>
        <v>0</v>
      </c>
      <c r="G207" s="1048"/>
      <c r="H207" s="1069"/>
      <c r="I207" s="1070"/>
      <c r="J207" s="1018"/>
      <c r="K207" s="1018"/>
      <c r="L207" s="328">
        <f t="shared" si="32"/>
        <v>0</v>
      </c>
      <c r="M207" s="328"/>
      <c r="N207" s="328">
        <f t="shared" si="35"/>
        <v>0</v>
      </c>
      <c r="O207" s="328"/>
      <c r="P207" s="329">
        <f t="shared" si="33"/>
        <v>0</v>
      </c>
    </row>
    <row r="208" spans="1:16">
      <c r="A208" s="824">
        <v>199</v>
      </c>
      <c r="B208" s="1067" t="s">
        <v>98</v>
      </c>
      <c r="C208" s="1018"/>
      <c r="D208" s="1018" t="str">
        <f t="shared" si="36"/>
        <v>Year 2021</v>
      </c>
      <c r="E208" s="1018"/>
      <c r="F208" s="1048">
        <f t="shared" si="34"/>
        <v>0</v>
      </c>
      <c r="G208" s="1048"/>
      <c r="H208" s="1069"/>
      <c r="I208" s="1070"/>
      <c r="J208" s="1018"/>
      <c r="K208" s="1018"/>
      <c r="L208" s="331">
        <f t="shared" si="32"/>
        <v>0</v>
      </c>
      <c r="M208" s="328"/>
      <c r="N208" s="328">
        <f t="shared" si="35"/>
        <v>0</v>
      </c>
      <c r="O208" s="328"/>
      <c r="P208" s="329">
        <f t="shared" si="33"/>
        <v>0</v>
      </c>
    </row>
    <row r="209" spans="1:16">
      <c r="A209" s="824">
        <v>200</v>
      </c>
      <c r="B209" s="1067"/>
      <c r="C209" s="1018"/>
      <c r="D209" s="1018"/>
      <c r="E209" s="1018"/>
      <c r="F209" s="1048"/>
      <c r="G209" s="1048"/>
      <c r="H209" s="1070"/>
      <c r="I209" s="1070"/>
      <c r="J209" s="1018"/>
      <c r="K209" s="1018"/>
      <c r="L209" s="328">
        <f>SUM(L197:L208)</f>
        <v>0</v>
      </c>
      <c r="M209" s="328"/>
      <c r="N209" s="328"/>
      <c r="O209" s="328"/>
      <c r="P209" s="329"/>
    </row>
    <row r="210" spans="1:16">
      <c r="A210" s="824">
        <v>201</v>
      </c>
      <c r="B210" s="1077"/>
      <c r="P210" s="1078"/>
    </row>
    <row r="211" spans="1:16">
      <c r="A211" s="824">
        <v>202</v>
      </c>
      <c r="B211" s="1067" t="s">
        <v>907</v>
      </c>
      <c r="C211" s="1018"/>
      <c r="F211" s="324" t="s">
        <v>1134</v>
      </c>
      <c r="N211" s="333">
        <f>SUM(N197:N208)</f>
        <v>0</v>
      </c>
      <c r="P211" s="1078"/>
    </row>
    <row r="212" spans="1:16">
      <c r="A212" s="824">
        <v>203</v>
      </c>
      <c r="B212" s="1067" t="s">
        <v>148</v>
      </c>
      <c r="C212" s="1018"/>
      <c r="F212" s="324" t="s">
        <v>957</v>
      </c>
      <c r="N212" s="333">
        <f>L13</f>
        <v>0</v>
      </c>
      <c r="P212" s="1078"/>
    </row>
    <row r="213" spans="1:16">
      <c r="A213" s="824">
        <v>204</v>
      </c>
      <c r="B213" s="1079" t="s">
        <v>149</v>
      </c>
      <c r="C213" s="1080"/>
      <c r="D213" s="563"/>
      <c r="E213" s="563"/>
      <c r="F213" s="563" t="s">
        <v>958</v>
      </c>
      <c r="G213" s="563"/>
      <c r="H213" s="563"/>
      <c r="I213" s="563"/>
      <c r="J213" s="563"/>
      <c r="K213" s="563"/>
      <c r="L213" s="563"/>
      <c r="M213" s="563"/>
      <c r="N213" s="335">
        <f>(N211+N212)</f>
        <v>0</v>
      </c>
      <c r="O213" s="563"/>
      <c r="P213" s="1081"/>
    </row>
    <row r="214" spans="1:16">
      <c r="A214" s="824">
        <v>205</v>
      </c>
    </row>
    <row r="215" spans="1:16">
      <c r="A215" s="824">
        <v>206</v>
      </c>
    </row>
    <row r="216" spans="1:16">
      <c r="A216" s="824">
        <v>207</v>
      </c>
      <c r="B216" s="1057" t="s">
        <v>547</v>
      </c>
      <c r="C216" s="1058"/>
      <c r="D216" s="1059"/>
      <c r="E216" s="1059"/>
      <c r="F216" s="1059"/>
      <c r="G216" s="1059"/>
      <c r="H216" s="1060"/>
      <c r="I216" s="1060"/>
      <c r="J216" s="1060"/>
      <c r="K216" s="1060"/>
      <c r="L216" s="1061"/>
      <c r="M216" s="1061"/>
      <c r="N216" s="1059"/>
      <c r="O216" s="1059"/>
      <c r="P216" s="1062"/>
    </row>
    <row r="217" spans="1:16">
      <c r="A217" s="824">
        <v>208</v>
      </c>
      <c r="B217" s="1063"/>
      <c r="C217" s="1064"/>
      <c r="D217" s="1020"/>
      <c r="E217" s="1020"/>
      <c r="F217" s="1020"/>
      <c r="G217" s="1020"/>
      <c r="H217" s="1018"/>
      <c r="I217" s="1018"/>
      <c r="J217" s="1018"/>
      <c r="K217" s="1018"/>
      <c r="L217" s="1021" t="s">
        <v>144</v>
      </c>
      <c r="M217" s="1021"/>
      <c r="N217" s="1020"/>
      <c r="O217" s="1020"/>
      <c r="P217" s="1065"/>
    </row>
    <row r="218" spans="1:16">
      <c r="A218" s="824">
        <v>209</v>
      </c>
      <c r="B218" s="1066"/>
      <c r="C218" s="1064"/>
      <c r="D218" s="1020"/>
      <c r="E218" s="1020"/>
      <c r="F218" s="1020"/>
      <c r="G218" s="1020"/>
      <c r="H218" s="1018"/>
      <c r="I218" s="1018"/>
      <c r="J218" s="1018"/>
      <c r="K218" s="1018"/>
      <c r="L218" s="1021"/>
      <c r="M218" s="1021"/>
      <c r="N218" s="1020"/>
      <c r="O218" s="1020"/>
      <c r="P218" s="1065"/>
    </row>
    <row r="219" spans="1:16">
      <c r="A219" s="824">
        <v>210</v>
      </c>
      <c r="B219" s="1067" t="s">
        <v>105</v>
      </c>
      <c r="C219" s="1018"/>
      <c r="D219" s="1018" t="str">
        <f>+D192</f>
        <v>Year 2019</v>
      </c>
      <c r="E219" s="1018"/>
      <c r="F219" s="1068"/>
      <c r="G219" s="328"/>
      <c r="H219" s="1069"/>
      <c r="I219" s="1070"/>
      <c r="J219" s="1071">
        <v>12</v>
      </c>
      <c r="K219" s="1018"/>
      <c r="L219" s="328">
        <f t="shared" ref="L219:L230" si="37">H219*F219*J219*-1</f>
        <v>0</v>
      </c>
      <c r="M219" s="328"/>
      <c r="N219" s="328"/>
      <c r="O219" s="328"/>
      <c r="P219" s="329">
        <f t="shared" ref="P219:P230" si="38">(-L219+F219)*-1</f>
        <v>0</v>
      </c>
    </row>
    <row r="220" spans="1:16">
      <c r="A220" s="824">
        <v>211</v>
      </c>
      <c r="B220" s="1067" t="s">
        <v>104</v>
      </c>
      <c r="C220" s="1018"/>
      <c r="D220" s="1018" t="str">
        <f t="shared" ref="D220:D230" si="39">D219</f>
        <v>Year 2019</v>
      </c>
      <c r="E220" s="1018"/>
      <c r="F220" s="1068"/>
      <c r="G220" s="328"/>
      <c r="H220" s="1069"/>
      <c r="I220" s="1070"/>
      <c r="J220" s="1072">
        <f t="shared" ref="J220:J230" si="40">+J219-1</f>
        <v>11</v>
      </c>
      <c r="L220" s="328">
        <f t="shared" si="37"/>
        <v>0</v>
      </c>
      <c r="M220" s="328"/>
      <c r="N220" s="328"/>
      <c r="O220" s="328"/>
      <c r="P220" s="329">
        <f t="shared" si="38"/>
        <v>0</v>
      </c>
    </row>
    <row r="221" spans="1:16">
      <c r="A221" s="824">
        <v>212</v>
      </c>
      <c r="B221" s="1067" t="s">
        <v>103</v>
      </c>
      <c r="C221" s="1018"/>
      <c r="D221" s="1018" t="str">
        <f t="shared" si="39"/>
        <v>Year 2019</v>
      </c>
      <c r="E221" s="1018"/>
      <c r="F221" s="1068"/>
      <c r="G221" s="328"/>
      <c r="H221" s="1069"/>
      <c r="I221" s="1070"/>
      <c r="J221" s="1072">
        <f t="shared" si="40"/>
        <v>10</v>
      </c>
      <c r="L221" s="328">
        <f t="shared" si="37"/>
        <v>0</v>
      </c>
      <c r="M221" s="328"/>
      <c r="N221" s="328"/>
      <c r="O221" s="328"/>
      <c r="P221" s="329">
        <f t="shared" si="38"/>
        <v>0</v>
      </c>
    </row>
    <row r="222" spans="1:16">
      <c r="A222" s="824">
        <v>213</v>
      </c>
      <c r="B222" s="1067" t="s">
        <v>95</v>
      </c>
      <c r="C222" s="1018"/>
      <c r="D222" s="1018" t="str">
        <f t="shared" si="39"/>
        <v>Year 2019</v>
      </c>
      <c r="E222" s="1018"/>
      <c r="F222" s="1068"/>
      <c r="G222" s="328"/>
      <c r="H222" s="1069"/>
      <c r="I222" s="1070"/>
      <c r="J222" s="1072">
        <f t="shared" si="40"/>
        <v>9</v>
      </c>
      <c r="L222" s="328">
        <f t="shared" si="37"/>
        <v>0</v>
      </c>
      <c r="M222" s="328"/>
      <c r="N222" s="328"/>
      <c r="O222" s="328"/>
      <c r="P222" s="329">
        <f t="shared" si="38"/>
        <v>0</v>
      </c>
    </row>
    <row r="223" spans="1:16">
      <c r="A223" s="824">
        <v>214</v>
      </c>
      <c r="B223" s="1067" t="s">
        <v>92</v>
      </c>
      <c r="C223" s="1018"/>
      <c r="D223" s="1018" t="str">
        <f t="shared" si="39"/>
        <v>Year 2019</v>
      </c>
      <c r="E223" s="1018"/>
      <c r="F223" s="1068"/>
      <c r="G223" s="328"/>
      <c r="H223" s="1069"/>
      <c r="I223" s="1070"/>
      <c r="J223" s="1072">
        <f t="shared" si="40"/>
        <v>8</v>
      </c>
      <c r="L223" s="328">
        <f t="shared" si="37"/>
        <v>0</v>
      </c>
      <c r="M223" s="328"/>
      <c r="N223" s="328"/>
      <c r="O223" s="328"/>
      <c r="P223" s="329">
        <f t="shared" si="38"/>
        <v>0</v>
      </c>
    </row>
    <row r="224" spans="1:16">
      <c r="A224" s="824">
        <v>215</v>
      </c>
      <c r="B224" s="1067" t="s">
        <v>145</v>
      </c>
      <c r="C224" s="1018"/>
      <c r="D224" s="1018" t="str">
        <f t="shared" si="39"/>
        <v>Year 2019</v>
      </c>
      <c r="E224" s="1018"/>
      <c r="F224" s="1068"/>
      <c r="G224" s="328"/>
      <c r="H224" s="1069"/>
      <c r="I224" s="1070"/>
      <c r="J224" s="1072">
        <f t="shared" si="40"/>
        <v>7</v>
      </c>
      <c r="L224" s="328">
        <f t="shared" si="37"/>
        <v>0</v>
      </c>
      <c r="M224" s="328"/>
      <c r="N224" s="328"/>
      <c r="O224" s="328"/>
      <c r="P224" s="329">
        <f t="shared" si="38"/>
        <v>0</v>
      </c>
    </row>
    <row r="225" spans="1:16">
      <c r="A225" s="824">
        <v>216</v>
      </c>
      <c r="B225" s="1067" t="s">
        <v>102</v>
      </c>
      <c r="C225" s="1018"/>
      <c r="D225" s="1018" t="str">
        <f t="shared" si="39"/>
        <v>Year 2019</v>
      </c>
      <c r="E225" s="1018"/>
      <c r="F225" s="1068"/>
      <c r="G225" s="328"/>
      <c r="H225" s="1069"/>
      <c r="I225" s="1070"/>
      <c r="J225" s="1072">
        <f t="shared" si="40"/>
        <v>6</v>
      </c>
      <c r="L225" s="328">
        <f t="shared" si="37"/>
        <v>0</v>
      </c>
      <c r="M225" s="328"/>
      <c r="N225" s="328"/>
      <c r="O225" s="328"/>
      <c r="P225" s="329">
        <f t="shared" si="38"/>
        <v>0</v>
      </c>
    </row>
    <row r="226" spans="1:16">
      <c r="A226" s="824">
        <v>217</v>
      </c>
      <c r="B226" s="1067" t="s">
        <v>101</v>
      </c>
      <c r="C226" s="1018"/>
      <c r="D226" s="1018" t="str">
        <f t="shared" si="39"/>
        <v>Year 2019</v>
      </c>
      <c r="E226" s="1018"/>
      <c r="F226" s="1068"/>
      <c r="G226" s="328"/>
      <c r="H226" s="1069"/>
      <c r="I226" s="1070"/>
      <c r="J226" s="1072">
        <f t="shared" si="40"/>
        <v>5</v>
      </c>
      <c r="L226" s="328">
        <f t="shared" si="37"/>
        <v>0</v>
      </c>
      <c r="M226" s="328"/>
      <c r="N226" s="328"/>
      <c r="O226" s="328"/>
      <c r="P226" s="329">
        <f t="shared" si="38"/>
        <v>0</v>
      </c>
    </row>
    <row r="227" spans="1:16">
      <c r="A227" s="824">
        <v>218</v>
      </c>
      <c r="B227" s="1067" t="s">
        <v>100</v>
      </c>
      <c r="C227" s="1018"/>
      <c r="D227" s="1018" t="str">
        <f t="shared" si="39"/>
        <v>Year 2019</v>
      </c>
      <c r="E227" s="1018"/>
      <c r="F227" s="1068"/>
      <c r="G227" s="328"/>
      <c r="H227" s="1069"/>
      <c r="I227" s="1070"/>
      <c r="J227" s="1072">
        <f t="shared" si="40"/>
        <v>4</v>
      </c>
      <c r="L227" s="328">
        <f t="shared" si="37"/>
        <v>0</v>
      </c>
      <c r="M227" s="328"/>
      <c r="N227" s="328"/>
      <c r="O227" s="328"/>
      <c r="P227" s="329">
        <f t="shared" si="38"/>
        <v>0</v>
      </c>
    </row>
    <row r="228" spans="1:16">
      <c r="A228" s="824">
        <v>219</v>
      </c>
      <c r="B228" s="1067" t="s">
        <v>106</v>
      </c>
      <c r="C228" s="1018"/>
      <c r="D228" s="1018" t="str">
        <f t="shared" si="39"/>
        <v>Year 2019</v>
      </c>
      <c r="E228" s="1018"/>
      <c r="F228" s="1068"/>
      <c r="G228" s="328"/>
      <c r="H228" s="1069"/>
      <c r="I228" s="1070"/>
      <c r="J228" s="1072">
        <f t="shared" si="40"/>
        <v>3</v>
      </c>
      <c r="L228" s="328">
        <f t="shared" si="37"/>
        <v>0</v>
      </c>
      <c r="M228" s="328"/>
      <c r="N228" s="328"/>
      <c r="O228" s="328"/>
      <c r="P228" s="329">
        <f t="shared" si="38"/>
        <v>0</v>
      </c>
    </row>
    <row r="229" spans="1:16">
      <c r="A229" s="824">
        <v>220</v>
      </c>
      <c r="B229" s="1067" t="s">
        <v>99</v>
      </c>
      <c r="C229" s="1018"/>
      <c r="D229" s="1018" t="str">
        <f t="shared" si="39"/>
        <v>Year 2019</v>
      </c>
      <c r="E229" s="1018"/>
      <c r="F229" s="1068"/>
      <c r="G229" s="328"/>
      <c r="H229" s="1069"/>
      <c r="I229" s="1070"/>
      <c r="J229" s="1072">
        <f t="shared" si="40"/>
        <v>2</v>
      </c>
      <c r="L229" s="328">
        <f t="shared" si="37"/>
        <v>0</v>
      </c>
      <c r="M229" s="328"/>
      <c r="N229" s="328"/>
      <c r="O229" s="328"/>
      <c r="P229" s="329">
        <f t="shared" si="38"/>
        <v>0</v>
      </c>
    </row>
    <row r="230" spans="1:16">
      <c r="A230" s="824">
        <v>221</v>
      </c>
      <c r="B230" s="1067" t="s">
        <v>98</v>
      </c>
      <c r="C230" s="1018"/>
      <c r="D230" s="1018" t="str">
        <f t="shared" si="39"/>
        <v>Year 2019</v>
      </c>
      <c r="E230" s="1018"/>
      <c r="F230" s="1068"/>
      <c r="G230" s="328"/>
      <c r="H230" s="1069"/>
      <c r="I230" s="1070"/>
      <c r="J230" s="1072">
        <f t="shared" si="40"/>
        <v>1</v>
      </c>
      <c r="L230" s="331">
        <f t="shared" si="37"/>
        <v>0</v>
      </c>
      <c r="M230" s="328"/>
      <c r="N230" s="328"/>
      <c r="O230" s="328"/>
      <c r="P230" s="329">
        <f t="shared" si="38"/>
        <v>0</v>
      </c>
    </row>
    <row r="231" spans="1:16">
      <c r="A231" s="824">
        <v>222</v>
      </c>
      <c r="B231" s="1067"/>
      <c r="C231" s="1018"/>
      <c r="D231" s="1018"/>
      <c r="E231" s="1018"/>
      <c r="F231" s="328"/>
      <c r="G231" s="328"/>
      <c r="H231" s="1070"/>
      <c r="I231" s="1070"/>
      <c r="L231" s="328">
        <f>SUM(L219:L230)</f>
        <v>0</v>
      </c>
      <c r="M231" s="328"/>
      <c r="N231" s="328"/>
      <c r="O231" s="328"/>
      <c r="P231" s="332">
        <f>SUM(P219:P230)</f>
        <v>0</v>
      </c>
    </row>
    <row r="232" spans="1:16">
      <c r="A232" s="824">
        <v>223</v>
      </c>
      <c r="B232" s="1067"/>
      <c r="C232" s="1018"/>
      <c r="D232" s="1018"/>
      <c r="E232" s="1018"/>
      <c r="F232" s="328"/>
      <c r="G232" s="328"/>
      <c r="H232" s="1070"/>
      <c r="I232" s="1070"/>
      <c r="L232" s="328"/>
      <c r="M232" s="328"/>
      <c r="N232" s="328"/>
      <c r="O232" s="328"/>
      <c r="P232" s="332"/>
    </row>
    <row r="233" spans="1:16">
      <c r="A233" s="824">
        <v>224</v>
      </c>
      <c r="B233" s="1067"/>
      <c r="C233" s="1018"/>
      <c r="D233" s="1018"/>
      <c r="E233" s="1018"/>
      <c r="F233" s="328"/>
      <c r="G233" s="328"/>
      <c r="H233" s="1070"/>
      <c r="I233" s="1070"/>
      <c r="L233" s="128" t="s">
        <v>1130</v>
      </c>
      <c r="M233" s="328"/>
      <c r="N233" s="328"/>
      <c r="O233" s="328"/>
      <c r="P233" s="332"/>
    </row>
    <row r="234" spans="1:16">
      <c r="A234" s="824">
        <v>225</v>
      </c>
      <c r="B234" s="1067"/>
      <c r="C234" s="1018"/>
      <c r="D234" s="1018"/>
      <c r="E234" s="1018"/>
      <c r="F234" s="328"/>
      <c r="G234" s="328"/>
      <c r="H234" s="1070"/>
      <c r="I234" s="1070"/>
      <c r="L234" s="128"/>
      <c r="M234" s="328"/>
      <c r="N234" s="328"/>
      <c r="O234" s="328"/>
      <c r="P234" s="332"/>
    </row>
    <row r="235" spans="1:16">
      <c r="A235" s="824">
        <v>226</v>
      </c>
      <c r="B235" s="1067" t="s">
        <v>146</v>
      </c>
      <c r="C235" s="1018"/>
      <c r="D235" s="1018" t="str">
        <f>+D193</f>
        <v>Year 2020</v>
      </c>
      <c r="E235" s="1018"/>
      <c r="F235" s="1048">
        <f>P231</f>
        <v>0</v>
      </c>
      <c r="G235" s="1048"/>
      <c r="H235" s="1069"/>
      <c r="I235" s="1070"/>
      <c r="J235" s="1071">
        <v>12</v>
      </c>
      <c r="K235" s="1018"/>
      <c r="L235" s="328">
        <f>+J235*H235*F235</f>
        <v>0</v>
      </c>
      <c r="M235" s="328"/>
      <c r="N235" s="328"/>
      <c r="O235" s="328"/>
      <c r="P235" s="332">
        <f>+F235+L235</f>
        <v>0</v>
      </c>
    </row>
    <row r="236" spans="1:16">
      <c r="A236" s="824">
        <v>227</v>
      </c>
      <c r="B236" s="1067"/>
      <c r="C236" s="1018"/>
      <c r="D236" s="1018"/>
      <c r="E236" s="1018"/>
      <c r="F236" s="1048"/>
      <c r="G236" s="1048"/>
      <c r="H236" s="1070"/>
      <c r="I236" s="1070"/>
      <c r="J236" s="1018"/>
      <c r="K236" s="1018"/>
      <c r="L236" s="328"/>
      <c r="M236" s="328"/>
      <c r="N236" s="328"/>
      <c r="O236" s="328"/>
      <c r="P236" s="332"/>
    </row>
    <row r="237" spans="1:16">
      <c r="A237" s="824">
        <v>228</v>
      </c>
      <c r="B237" s="1067"/>
      <c r="C237" s="1018"/>
      <c r="D237" s="1018"/>
      <c r="E237" s="1018"/>
      <c r="F237" s="1048"/>
      <c r="G237" s="1048"/>
      <c r="H237" s="1070"/>
      <c r="I237" s="1070"/>
      <c r="J237" s="1018"/>
      <c r="K237" s="1018"/>
      <c r="L237" s="328"/>
      <c r="M237" s="328"/>
      <c r="N237" s="328"/>
      <c r="O237" s="328"/>
      <c r="P237" s="329"/>
    </row>
    <row r="238" spans="1:16">
      <c r="A238" s="824">
        <v>229</v>
      </c>
      <c r="B238" s="1073" t="s">
        <v>147</v>
      </c>
      <c r="C238" s="1074"/>
      <c r="D238" s="1018"/>
      <c r="E238" s="1018"/>
      <c r="F238" s="328"/>
      <c r="G238" s="328"/>
      <c r="H238" s="1070"/>
      <c r="I238" s="1070"/>
      <c r="J238" s="1018"/>
      <c r="K238" s="1018"/>
      <c r="L238" s="128" t="s">
        <v>144</v>
      </c>
      <c r="M238" s="128"/>
      <c r="N238" s="328"/>
      <c r="O238" s="328"/>
      <c r="P238" s="329"/>
    </row>
    <row r="239" spans="1:16">
      <c r="A239" s="824">
        <v>230</v>
      </c>
      <c r="B239" s="1067" t="s">
        <v>105</v>
      </c>
      <c r="C239" s="1018"/>
      <c r="D239" s="1018" t="str">
        <f>+D197</f>
        <v>Year 2021</v>
      </c>
      <c r="E239" s="1018"/>
      <c r="F239" s="1075">
        <f>-P235</f>
        <v>0</v>
      </c>
      <c r="G239" s="1048"/>
      <c r="H239" s="1069"/>
      <c r="I239" s="1070"/>
      <c r="J239" s="1018"/>
      <c r="K239" s="1018"/>
      <c r="L239" s="328">
        <f t="shared" ref="L239:L250" si="41" xml:space="preserve"> -H239*F239</f>
        <v>0</v>
      </c>
      <c r="M239" s="328"/>
      <c r="N239" s="328">
        <f>-PMT(H239,12,P235)</f>
        <v>0</v>
      </c>
      <c r="O239" s="328"/>
      <c r="P239" s="329">
        <f t="shared" ref="P239:P250" si="42">(+F239+F239*H239+N239)*-1</f>
        <v>0</v>
      </c>
    </row>
    <row r="240" spans="1:16">
      <c r="A240" s="824">
        <v>231</v>
      </c>
      <c r="B240" s="1067" t="s">
        <v>104</v>
      </c>
      <c r="C240" s="1018"/>
      <c r="D240" s="1018" t="str">
        <f>+D239</f>
        <v>Year 2021</v>
      </c>
      <c r="E240" s="1018"/>
      <c r="F240" s="1048">
        <f t="shared" ref="F240:F250" si="43">-P239</f>
        <v>0</v>
      </c>
      <c r="G240" s="1048"/>
      <c r="H240" s="1069"/>
      <c r="I240" s="1070"/>
      <c r="J240" s="1018"/>
      <c r="K240" s="1018"/>
      <c r="L240" s="328">
        <f t="shared" si="41"/>
        <v>0</v>
      </c>
      <c r="M240" s="328"/>
      <c r="N240" s="328">
        <f t="shared" ref="N240:N250" si="44">N239</f>
        <v>0</v>
      </c>
      <c r="O240" s="328"/>
      <c r="P240" s="329">
        <f t="shared" si="42"/>
        <v>0</v>
      </c>
    </row>
    <row r="241" spans="1:16">
      <c r="A241" s="824">
        <v>232</v>
      </c>
      <c r="B241" s="1067" t="s">
        <v>103</v>
      </c>
      <c r="C241" s="1018"/>
      <c r="D241" s="1018" t="str">
        <f>+D240</f>
        <v>Year 2021</v>
      </c>
      <c r="E241" s="1018"/>
      <c r="F241" s="1048">
        <f t="shared" si="43"/>
        <v>0</v>
      </c>
      <c r="G241" s="1048"/>
      <c r="H241" s="1069"/>
      <c r="I241" s="1070"/>
      <c r="J241" s="1018"/>
      <c r="K241" s="1018"/>
      <c r="L241" s="328">
        <f t="shared" si="41"/>
        <v>0</v>
      </c>
      <c r="M241" s="328"/>
      <c r="N241" s="328">
        <f t="shared" si="44"/>
        <v>0</v>
      </c>
      <c r="O241" s="328"/>
      <c r="P241" s="329">
        <f t="shared" si="42"/>
        <v>0</v>
      </c>
    </row>
    <row r="242" spans="1:16">
      <c r="A242" s="824">
        <v>233</v>
      </c>
      <c r="B242" s="1067" t="s">
        <v>95</v>
      </c>
      <c r="C242" s="1018"/>
      <c r="D242" s="1018" t="str">
        <f>+D241</f>
        <v>Year 2021</v>
      </c>
      <c r="E242" s="1018"/>
      <c r="F242" s="1048">
        <f t="shared" si="43"/>
        <v>0</v>
      </c>
      <c r="G242" s="1048"/>
      <c r="H242" s="1069"/>
      <c r="I242" s="1070"/>
      <c r="J242" s="1018"/>
      <c r="K242" s="1018"/>
      <c r="L242" s="328">
        <f t="shared" si="41"/>
        <v>0</v>
      </c>
      <c r="M242" s="328"/>
      <c r="N242" s="328">
        <f t="shared" si="44"/>
        <v>0</v>
      </c>
      <c r="O242" s="328"/>
      <c r="P242" s="329">
        <f t="shared" si="42"/>
        <v>0</v>
      </c>
    </row>
    <row r="243" spans="1:16">
      <c r="A243" s="824">
        <v>234</v>
      </c>
      <c r="B243" s="1067" t="s">
        <v>92</v>
      </c>
      <c r="C243" s="1018"/>
      <c r="D243" s="1018" t="str">
        <f>+D242</f>
        <v>Year 2021</v>
      </c>
      <c r="E243" s="1018"/>
      <c r="F243" s="1048">
        <f t="shared" si="43"/>
        <v>0</v>
      </c>
      <c r="G243" s="1048"/>
      <c r="H243" s="1069"/>
      <c r="I243" s="1070"/>
      <c r="J243" s="1018"/>
      <c r="K243" s="1018"/>
      <c r="L243" s="328">
        <f t="shared" si="41"/>
        <v>0</v>
      </c>
      <c r="M243" s="328"/>
      <c r="N243" s="328">
        <f t="shared" si="44"/>
        <v>0</v>
      </c>
      <c r="O243" s="328"/>
      <c r="P243" s="329">
        <f t="shared" si="42"/>
        <v>0</v>
      </c>
    </row>
    <row r="244" spans="1:16">
      <c r="A244" s="824">
        <v>235</v>
      </c>
      <c r="B244" s="1067" t="s">
        <v>145</v>
      </c>
      <c r="C244" s="1018"/>
      <c r="D244" s="1018" t="str">
        <f>D243</f>
        <v>Year 2021</v>
      </c>
      <c r="E244" s="1018"/>
      <c r="F244" s="1048">
        <f t="shared" si="43"/>
        <v>0</v>
      </c>
      <c r="G244" s="1048"/>
      <c r="H244" s="1069"/>
      <c r="I244" s="1070"/>
      <c r="J244" s="1018"/>
      <c r="K244" s="1018"/>
      <c r="L244" s="328">
        <f t="shared" si="41"/>
        <v>0</v>
      </c>
      <c r="M244" s="328"/>
      <c r="N244" s="328">
        <f t="shared" si="44"/>
        <v>0</v>
      </c>
      <c r="O244" s="328"/>
      <c r="P244" s="329">
        <f t="shared" si="42"/>
        <v>0</v>
      </c>
    </row>
    <row r="245" spans="1:16">
      <c r="A245" s="824">
        <v>236</v>
      </c>
      <c r="B245" s="1067" t="s">
        <v>102</v>
      </c>
      <c r="C245" s="1018"/>
      <c r="D245" s="1018" t="str">
        <f t="shared" ref="D245:D250" si="45">+D244</f>
        <v>Year 2021</v>
      </c>
      <c r="E245" s="1018"/>
      <c r="F245" s="1048">
        <f t="shared" si="43"/>
        <v>0</v>
      </c>
      <c r="G245" s="1048"/>
      <c r="H245" s="1069"/>
      <c r="I245" s="1070"/>
      <c r="J245" s="1018"/>
      <c r="K245" s="1018"/>
      <c r="L245" s="328">
        <f t="shared" si="41"/>
        <v>0</v>
      </c>
      <c r="M245" s="328"/>
      <c r="N245" s="328">
        <f t="shared" si="44"/>
        <v>0</v>
      </c>
      <c r="O245" s="328"/>
      <c r="P245" s="329">
        <f t="shared" si="42"/>
        <v>0</v>
      </c>
    </row>
    <row r="246" spans="1:16">
      <c r="A246" s="824">
        <v>237</v>
      </c>
      <c r="B246" s="1067" t="s">
        <v>101</v>
      </c>
      <c r="C246" s="1018"/>
      <c r="D246" s="1018" t="str">
        <f t="shared" si="45"/>
        <v>Year 2021</v>
      </c>
      <c r="E246" s="1018"/>
      <c r="F246" s="1048">
        <f t="shared" si="43"/>
        <v>0</v>
      </c>
      <c r="G246" s="1048"/>
      <c r="H246" s="1069"/>
      <c r="I246" s="1070"/>
      <c r="J246" s="1018"/>
      <c r="K246" s="1018"/>
      <c r="L246" s="328">
        <f t="shared" si="41"/>
        <v>0</v>
      </c>
      <c r="M246" s="328"/>
      <c r="N246" s="328">
        <f t="shared" si="44"/>
        <v>0</v>
      </c>
      <c r="O246" s="328"/>
      <c r="P246" s="329">
        <f t="shared" si="42"/>
        <v>0</v>
      </c>
    </row>
    <row r="247" spans="1:16">
      <c r="A247" s="824">
        <v>238</v>
      </c>
      <c r="B247" s="1067" t="s">
        <v>100</v>
      </c>
      <c r="C247" s="1018"/>
      <c r="D247" s="1018" t="str">
        <f t="shared" si="45"/>
        <v>Year 2021</v>
      </c>
      <c r="E247" s="1018"/>
      <c r="F247" s="1048">
        <f t="shared" si="43"/>
        <v>0</v>
      </c>
      <c r="G247" s="1048"/>
      <c r="H247" s="1069"/>
      <c r="I247" s="1070"/>
      <c r="J247" s="1018"/>
      <c r="K247" s="1018"/>
      <c r="L247" s="328">
        <f t="shared" si="41"/>
        <v>0</v>
      </c>
      <c r="M247" s="328"/>
      <c r="N247" s="328">
        <f t="shared" si="44"/>
        <v>0</v>
      </c>
      <c r="O247" s="328"/>
      <c r="P247" s="329">
        <f t="shared" si="42"/>
        <v>0</v>
      </c>
    </row>
    <row r="248" spans="1:16">
      <c r="A248" s="824">
        <v>239</v>
      </c>
      <c r="B248" s="1067" t="s">
        <v>106</v>
      </c>
      <c r="C248" s="1018"/>
      <c r="D248" s="1018" t="str">
        <f t="shared" si="45"/>
        <v>Year 2021</v>
      </c>
      <c r="E248" s="1018"/>
      <c r="F248" s="1048">
        <f t="shared" si="43"/>
        <v>0</v>
      </c>
      <c r="G248" s="1048"/>
      <c r="H248" s="1069"/>
      <c r="I248" s="1070"/>
      <c r="J248" s="1018"/>
      <c r="K248" s="1018"/>
      <c r="L248" s="328">
        <f t="shared" si="41"/>
        <v>0</v>
      </c>
      <c r="M248" s="328"/>
      <c r="N248" s="328">
        <f t="shared" si="44"/>
        <v>0</v>
      </c>
      <c r="O248" s="328"/>
      <c r="P248" s="329">
        <f t="shared" si="42"/>
        <v>0</v>
      </c>
    </row>
    <row r="249" spans="1:16">
      <c r="A249" s="824">
        <v>240</v>
      </c>
      <c r="B249" s="1067" t="s">
        <v>99</v>
      </c>
      <c r="C249" s="1018"/>
      <c r="D249" s="1018" t="str">
        <f t="shared" si="45"/>
        <v>Year 2021</v>
      </c>
      <c r="E249" s="1018"/>
      <c r="F249" s="1048">
        <f t="shared" si="43"/>
        <v>0</v>
      </c>
      <c r="G249" s="1048"/>
      <c r="H249" s="1069"/>
      <c r="I249" s="1070"/>
      <c r="J249" s="1018"/>
      <c r="K249" s="1018"/>
      <c r="L249" s="328">
        <f t="shared" si="41"/>
        <v>0</v>
      </c>
      <c r="M249" s="328"/>
      <c r="N249" s="328">
        <f t="shared" si="44"/>
        <v>0</v>
      </c>
      <c r="O249" s="328"/>
      <c r="P249" s="329">
        <f t="shared" si="42"/>
        <v>0</v>
      </c>
    </row>
    <row r="250" spans="1:16">
      <c r="A250" s="824">
        <v>241</v>
      </c>
      <c r="B250" s="1067" t="s">
        <v>98</v>
      </c>
      <c r="C250" s="1018"/>
      <c r="D250" s="1018" t="str">
        <f t="shared" si="45"/>
        <v>Year 2021</v>
      </c>
      <c r="E250" s="1018"/>
      <c r="F250" s="1048">
        <f t="shared" si="43"/>
        <v>0</v>
      </c>
      <c r="G250" s="1048"/>
      <c r="H250" s="1069"/>
      <c r="I250" s="1070"/>
      <c r="J250" s="1018"/>
      <c r="K250" s="1018"/>
      <c r="L250" s="331">
        <f t="shared" si="41"/>
        <v>0</v>
      </c>
      <c r="M250" s="328"/>
      <c r="N250" s="328">
        <f t="shared" si="44"/>
        <v>0</v>
      </c>
      <c r="O250" s="328"/>
      <c r="P250" s="329">
        <f t="shared" si="42"/>
        <v>0</v>
      </c>
    </row>
    <row r="251" spans="1:16">
      <c r="A251" s="824">
        <v>242</v>
      </c>
      <c r="B251" s="1067"/>
      <c r="C251" s="1018"/>
      <c r="D251" s="1018"/>
      <c r="E251" s="1018"/>
      <c r="F251" s="1048"/>
      <c r="G251" s="1048"/>
      <c r="H251" s="1070"/>
      <c r="I251" s="1070"/>
      <c r="J251" s="1018"/>
      <c r="K251" s="1018"/>
      <c r="L251" s="328">
        <f>SUM(L239:L250)</f>
        <v>0</v>
      </c>
      <c r="M251" s="328"/>
      <c r="N251" s="328"/>
      <c r="O251" s="328"/>
      <c r="P251" s="329"/>
    </row>
    <row r="252" spans="1:16">
      <c r="A252" s="824">
        <v>243</v>
      </c>
      <c r="B252" s="1077"/>
      <c r="P252" s="1078"/>
    </row>
    <row r="253" spans="1:16">
      <c r="A253" s="824">
        <v>244</v>
      </c>
      <c r="B253" s="1067" t="s">
        <v>908</v>
      </c>
      <c r="C253" s="1018"/>
      <c r="F253" s="324" t="s">
        <v>1135</v>
      </c>
      <c r="N253" s="333">
        <f>SUM(N239:N250)</f>
        <v>0</v>
      </c>
      <c r="P253" s="1078"/>
    </row>
    <row r="254" spans="1:16">
      <c r="A254" s="824">
        <v>245</v>
      </c>
      <c r="B254" s="1067" t="s">
        <v>148</v>
      </c>
      <c r="C254" s="1018"/>
      <c r="F254" s="324" t="s">
        <v>959</v>
      </c>
      <c r="N254" s="333">
        <f>L14</f>
        <v>0</v>
      </c>
      <c r="P254" s="1078"/>
    </row>
    <row r="255" spans="1:16">
      <c r="A255" s="824">
        <v>246</v>
      </c>
      <c r="B255" s="1079" t="s">
        <v>149</v>
      </c>
      <c r="C255" s="1080"/>
      <c r="D255" s="563"/>
      <c r="E255" s="563"/>
      <c r="F255" s="563" t="s">
        <v>960</v>
      </c>
      <c r="G255" s="563"/>
      <c r="H255" s="563"/>
      <c r="I255" s="563"/>
      <c r="J255" s="563"/>
      <c r="K255" s="563"/>
      <c r="L255" s="563"/>
      <c r="M255" s="563"/>
      <c r="N255" s="335">
        <f>(N253+N254)</f>
        <v>0</v>
      </c>
      <c r="O255" s="563"/>
      <c r="P255" s="1081"/>
    </row>
  </sheetData>
  <mergeCells count="9">
    <mergeCell ref="B169:N169"/>
    <mergeCell ref="B170:N170"/>
    <mergeCell ref="B171:N171"/>
    <mergeCell ref="B4:N4"/>
    <mergeCell ref="B7:P7"/>
    <mergeCell ref="B25:P25"/>
    <mergeCell ref="B76:N76"/>
    <mergeCell ref="B77:N77"/>
    <mergeCell ref="B78:N78"/>
  </mergeCells>
  <pageMargins left="0.25" right="0.25" top="0.75" bottom="0.75" header="0.3" footer="0.3"/>
  <pageSetup scale="63" fitToHeight="0" orientation="landscape" r:id="rId1"/>
  <rowBreaks count="2" manualBreakCount="2">
    <brk id="74" max="16383" man="1"/>
    <brk id="167"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D78"/>
  <sheetViews>
    <sheetView tabSelected="1" view="pageBreakPreview" zoomScaleNormal="100" zoomScaleSheetLayoutView="100" workbookViewId="0">
      <selection activeCell="N33" sqref="N33"/>
    </sheetView>
  </sheetViews>
  <sheetFormatPr defaultColWidth="8.88671875" defaultRowHeight="12.75"/>
  <cols>
    <col min="1" max="1" width="15.5546875" style="298" bestFit="1" customWidth="1"/>
    <col min="2" max="2" width="33.88671875" style="15" customWidth="1"/>
    <col min="3" max="3" width="19.77734375" style="295" bestFit="1" customWidth="1"/>
    <col min="4" max="4" width="16.33203125" style="15" customWidth="1"/>
    <col min="5" max="16384" width="8.88671875" style="15"/>
  </cols>
  <sheetData>
    <row r="1" spans="1:4" ht="15" customHeight="1">
      <c r="B1" s="826" t="s">
        <v>409</v>
      </c>
      <c r="C1" s="833" t="s">
        <v>891</v>
      </c>
      <c r="D1" s="19"/>
    </row>
    <row r="2" spans="1:4" ht="15" customHeight="1">
      <c r="B2" s="827" t="s">
        <v>410</v>
      </c>
      <c r="C2" s="298"/>
      <c r="D2" s="298"/>
    </row>
    <row r="3" spans="1:4" ht="15" customHeight="1">
      <c r="B3" s="828" t="str">
        <f>+'Attachment H'!D5</f>
        <v>Gridliance High Plains LLC</v>
      </c>
      <c r="C3" s="678"/>
      <c r="D3" s="678"/>
    </row>
    <row r="5" spans="1:4" ht="15">
      <c r="A5" s="459" t="s">
        <v>510</v>
      </c>
      <c r="B5" s="460" t="s">
        <v>511</v>
      </c>
      <c r="C5" s="460" t="s">
        <v>512</v>
      </c>
      <c r="D5" s="461"/>
    </row>
    <row r="6" spans="1:4" ht="15">
      <c r="A6" s="461"/>
      <c r="B6" s="461"/>
      <c r="C6" s="461"/>
      <c r="D6" s="461"/>
    </row>
    <row r="7" spans="1:4" ht="15">
      <c r="A7" s="459" t="s">
        <v>513</v>
      </c>
      <c r="B7" s="462"/>
      <c r="C7" s="463"/>
      <c r="D7" s="462"/>
    </row>
    <row r="8" spans="1:4" ht="15">
      <c r="A8" s="770">
        <v>350</v>
      </c>
      <c r="B8" s="462" t="s">
        <v>411</v>
      </c>
      <c r="C8" s="464" t="s">
        <v>522</v>
      </c>
      <c r="D8" s="462"/>
    </row>
    <row r="9" spans="1:4" ht="15">
      <c r="A9" s="770">
        <v>352</v>
      </c>
      <c r="B9" s="462" t="s">
        <v>514</v>
      </c>
      <c r="C9" s="464">
        <v>2.18E-2</v>
      </c>
      <c r="D9" s="462"/>
    </row>
    <row r="10" spans="1:4" ht="15">
      <c r="A10" s="770">
        <v>353</v>
      </c>
      <c r="B10" s="462" t="s">
        <v>515</v>
      </c>
      <c r="C10" s="464">
        <v>2.1999999999999999E-2</v>
      </c>
      <c r="D10" s="462"/>
    </row>
    <row r="11" spans="1:4" ht="15">
      <c r="A11" s="770">
        <v>354</v>
      </c>
      <c r="B11" s="462" t="s">
        <v>516</v>
      </c>
      <c r="C11" s="464">
        <v>1.8846999999999999E-2</v>
      </c>
      <c r="D11" s="462"/>
    </row>
    <row r="12" spans="1:4" ht="15">
      <c r="A12" s="770">
        <v>355</v>
      </c>
      <c r="B12" s="462" t="s">
        <v>517</v>
      </c>
      <c r="C12" s="464">
        <v>2.0799999999999999E-2</v>
      </c>
      <c r="D12" s="462"/>
    </row>
    <row r="13" spans="1:4" ht="15">
      <c r="A13" s="770">
        <v>356</v>
      </c>
      <c r="B13" s="462" t="s">
        <v>518</v>
      </c>
      <c r="C13" s="464">
        <v>2.2700000000000001E-2</v>
      </c>
      <c r="D13" s="462"/>
    </row>
    <row r="14" spans="1:4" ht="15">
      <c r="A14" s="770">
        <v>357</v>
      </c>
      <c r="B14" s="462" t="s">
        <v>519</v>
      </c>
      <c r="C14" s="464">
        <v>1.3665E-2</v>
      </c>
      <c r="D14" s="462"/>
    </row>
    <row r="15" spans="1:4" ht="15">
      <c r="A15" s="770">
        <v>358</v>
      </c>
      <c r="B15" s="462" t="s">
        <v>520</v>
      </c>
      <c r="C15" s="464">
        <v>1.8415999999999998E-2</v>
      </c>
      <c r="D15" s="462"/>
    </row>
    <row r="16" spans="1:4" ht="15">
      <c r="A16" s="770">
        <v>359</v>
      </c>
      <c r="B16" s="462" t="s">
        <v>521</v>
      </c>
      <c r="C16" s="464">
        <v>0</v>
      </c>
      <c r="D16" s="462"/>
    </row>
    <row r="17" spans="1:4" ht="15">
      <c r="A17" s="770"/>
      <c r="B17" s="462"/>
      <c r="C17" s="464"/>
      <c r="D17" s="462"/>
    </row>
    <row r="18" spans="1:4" ht="15">
      <c r="A18" s="771" t="s">
        <v>850</v>
      </c>
      <c r="B18" s="462"/>
      <c r="C18" s="465"/>
      <c r="D18" s="462"/>
    </row>
    <row r="19" spans="1:4" ht="15">
      <c r="A19" s="770">
        <v>302</v>
      </c>
      <c r="B19" s="462" t="s">
        <v>699</v>
      </c>
      <c r="C19" s="464" t="s">
        <v>522</v>
      </c>
      <c r="D19" s="462"/>
    </row>
    <row r="20" spans="1:4" ht="15">
      <c r="A20" s="770">
        <v>303</v>
      </c>
      <c r="B20" s="462" t="s">
        <v>523</v>
      </c>
      <c r="C20" s="464">
        <v>0.2</v>
      </c>
      <c r="D20" s="462"/>
    </row>
    <row r="21" spans="1:4" ht="15">
      <c r="A21" s="770">
        <v>390</v>
      </c>
      <c r="B21" s="466" t="s">
        <v>514</v>
      </c>
      <c r="C21" s="464">
        <v>2.1194000000000001E-2</v>
      </c>
      <c r="D21" s="462"/>
    </row>
    <row r="22" spans="1:4" ht="15">
      <c r="A22" s="770">
        <v>391</v>
      </c>
      <c r="B22" s="466" t="s">
        <v>524</v>
      </c>
      <c r="C22" s="464">
        <v>5.0671000000000001E-2</v>
      </c>
      <c r="D22" s="462"/>
    </row>
    <row r="23" spans="1:4" ht="15">
      <c r="A23" s="770">
        <v>391</v>
      </c>
      <c r="B23" s="466" t="s">
        <v>525</v>
      </c>
      <c r="C23" s="464">
        <v>0.25</v>
      </c>
      <c r="D23" s="462"/>
    </row>
    <row r="24" spans="1:4" ht="15">
      <c r="A24" s="770">
        <v>392</v>
      </c>
      <c r="B24" s="466" t="s">
        <v>526</v>
      </c>
      <c r="C24" s="464">
        <v>0.109667</v>
      </c>
      <c r="D24" s="462"/>
    </row>
    <row r="25" spans="1:4" ht="15">
      <c r="A25" s="770">
        <v>392</v>
      </c>
      <c r="B25" s="466" t="s">
        <v>527</v>
      </c>
      <c r="C25" s="464">
        <v>8.4139000000000005E-2</v>
      </c>
      <c r="D25" s="462"/>
    </row>
    <row r="26" spans="1:4" ht="15">
      <c r="A26" s="770">
        <v>392</v>
      </c>
      <c r="B26" s="466" t="s">
        <v>528</v>
      </c>
      <c r="C26" s="464">
        <v>6.9486000000000006E-2</v>
      </c>
      <c r="D26" s="462"/>
    </row>
    <row r="27" spans="1:4" ht="15">
      <c r="A27" s="770">
        <v>392</v>
      </c>
      <c r="B27" s="466" t="s">
        <v>529</v>
      </c>
      <c r="C27" s="464">
        <v>7.2363999999999998E-2</v>
      </c>
      <c r="D27" s="462"/>
    </row>
    <row r="28" spans="1:4" ht="15">
      <c r="A28" s="770">
        <v>393</v>
      </c>
      <c r="B28" s="466" t="s">
        <v>530</v>
      </c>
      <c r="C28" s="464">
        <v>5.1200000000000002E-2</v>
      </c>
      <c r="D28" s="462"/>
    </row>
    <row r="29" spans="1:4" ht="15">
      <c r="A29" s="770">
        <v>394</v>
      </c>
      <c r="B29" s="466" t="s">
        <v>531</v>
      </c>
      <c r="C29" s="464">
        <v>4.82E-2</v>
      </c>
      <c r="D29" s="462"/>
    </row>
    <row r="30" spans="1:4" ht="15">
      <c r="A30" s="770">
        <v>395</v>
      </c>
      <c r="B30" s="466" t="s">
        <v>532</v>
      </c>
      <c r="C30" s="464">
        <v>0.1</v>
      </c>
      <c r="D30" s="462"/>
    </row>
    <row r="31" spans="1:4" ht="15">
      <c r="A31" s="770">
        <v>396</v>
      </c>
      <c r="B31" s="466" t="s">
        <v>412</v>
      </c>
      <c r="C31" s="464">
        <v>8.4139000000000005E-2</v>
      </c>
      <c r="D31" s="462"/>
    </row>
    <row r="32" spans="1:4" ht="15">
      <c r="A32" s="770">
        <v>397</v>
      </c>
      <c r="B32" s="462" t="s">
        <v>413</v>
      </c>
      <c r="C32" s="464">
        <v>0.11111</v>
      </c>
      <c r="D32" s="462"/>
    </row>
    <row r="33" spans="1:4" ht="15">
      <c r="A33" s="770">
        <v>398</v>
      </c>
      <c r="B33" s="466" t="s">
        <v>533</v>
      </c>
      <c r="C33" s="464">
        <v>6.6671999999999995E-2</v>
      </c>
      <c r="D33" s="462"/>
    </row>
    <row r="34" spans="1:4" ht="15">
      <c r="A34" s="462"/>
      <c r="B34" s="462"/>
      <c r="C34" s="462"/>
      <c r="D34" s="462"/>
    </row>
    <row r="35" spans="1:4" ht="15">
      <c r="A35" s="633" t="s">
        <v>700</v>
      </c>
      <c r="B35" s="462"/>
      <c r="C35" s="462"/>
      <c r="D35" s="462"/>
    </row>
    <row r="36" spans="1:4" ht="15">
      <c r="A36" s="462" t="s">
        <v>851</v>
      </c>
      <c r="B36" s="462"/>
      <c r="C36" s="462"/>
      <c r="D36" s="462"/>
    </row>
    <row r="37" spans="1:4" ht="15">
      <c r="A37" s="633" t="s">
        <v>852</v>
      </c>
      <c r="B37" s="462"/>
      <c r="C37" s="466"/>
      <c r="D37" s="466"/>
    </row>
    <row r="38" spans="1:4" ht="15">
      <c r="A38" s="633" t="s">
        <v>947</v>
      </c>
      <c r="B38" s="769"/>
      <c r="C38" s="834"/>
      <c r="D38" s="467"/>
    </row>
    <row r="39" spans="1:4" ht="15.75">
      <c r="A39" s="1179" t="s">
        <v>1136</v>
      </c>
      <c r="B39" s="1180"/>
      <c r="C39" s="1180"/>
    </row>
    <row r="40" spans="1:4" ht="15">
      <c r="A40" s="835" t="s">
        <v>948</v>
      </c>
      <c r="B40" s="288"/>
      <c r="C40" s="828"/>
    </row>
    <row r="41" spans="1:4">
      <c r="A41" s="296"/>
      <c r="B41" s="288"/>
      <c r="C41" s="299"/>
    </row>
    <row r="42" spans="1:4">
      <c r="A42" s="420"/>
      <c r="B42" s="288"/>
      <c r="C42" s="299"/>
    </row>
    <row r="43" spans="1:4">
      <c r="A43" s="296"/>
      <c r="B43" s="288"/>
      <c r="C43" s="299"/>
    </row>
    <row r="44" spans="1:4">
      <c r="A44" s="296"/>
      <c r="B44" s="288"/>
      <c r="C44" s="299"/>
    </row>
    <row r="45" spans="1:4">
      <c r="A45" s="296"/>
      <c r="B45" s="288"/>
      <c r="C45" s="299"/>
    </row>
    <row r="46" spans="1:4">
      <c r="A46" s="296"/>
      <c r="B46" s="288"/>
      <c r="C46" s="299"/>
    </row>
    <row r="47" spans="1:4">
      <c r="A47" s="296"/>
      <c r="B47" s="288"/>
      <c r="C47" s="299"/>
    </row>
    <row r="48" spans="1:4">
      <c r="A48" s="296"/>
      <c r="B48" s="288"/>
      <c r="C48" s="299"/>
    </row>
    <row r="49" spans="1:3">
      <c r="A49" s="296"/>
      <c r="B49" s="288"/>
      <c r="C49" s="299"/>
    </row>
    <row r="50" spans="1:3">
      <c r="A50" s="296"/>
      <c r="B50" s="288"/>
      <c r="C50" s="299"/>
    </row>
    <row r="51" spans="1:3">
      <c r="A51" s="296"/>
      <c r="B51" s="288"/>
      <c r="C51" s="299"/>
    </row>
    <row r="52" spans="1:3">
      <c r="A52" s="296"/>
      <c r="B52" s="288"/>
      <c r="C52" s="299"/>
    </row>
    <row r="53" spans="1:3">
      <c r="A53" s="296"/>
      <c r="B53" s="288"/>
      <c r="C53" s="299"/>
    </row>
    <row r="54" spans="1:3">
      <c r="A54" s="296"/>
      <c r="B54" s="288"/>
      <c r="C54" s="299"/>
    </row>
    <row r="55" spans="1:3">
      <c r="A55" s="296"/>
      <c r="B55" s="288"/>
    </row>
    <row r="56" spans="1:3">
      <c r="A56" s="297"/>
      <c r="B56" s="288"/>
    </row>
    <row r="57" spans="1:3">
      <c r="A57" s="297"/>
      <c r="B57" s="288"/>
    </row>
    <row r="58" spans="1:3">
      <c r="A58" s="297"/>
    </row>
    <row r="59" spans="1:3">
      <c r="A59" s="297"/>
    </row>
    <row r="60" spans="1:3">
      <c r="A60" s="297"/>
    </row>
    <row r="61" spans="1:3">
      <c r="A61" s="297"/>
    </row>
    <row r="62" spans="1:3">
      <c r="A62" s="297"/>
    </row>
    <row r="63" spans="1:3">
      <c r="A63" s="297"/>
    </row>
    <row r="64" spans="1:3">
      <c r="A64" s="297"/>
    </row>
    <row r="65" spans="1:1">
      <c r="A65" s="297"/>
    </row>
    <row r="66" spans="1:1">
      <c r="A66" s="297"/>
    </row>
    <row r="67" spans="1:1">
      <c r="A67" s="297"/>
    </row>
    <row r="68" spans="1:1" ht="24" customHeight="1">
      <c r="A68" s="297"/>
    </row>
    <row r="69" spans="1:1">
      <c r="A69" s="297"/>
    </row>
    <row r="70" spans="1:1">
      <c r="A70" s="297"/>
    </row>
    <row r="71" spans="1:1">
      <c r="A71" s="297"/>
    </row>
    <row r="72" spans="1:1">
      <c r="A72" s="297"/>
    </row>
    <row r="73" spans="1:1">
      <c r="A73" s="297"/>
    </row>
    <row r="74" spans="1:1">
      <c r="A74" s="297"/>
    </row>
    <row r="75" spans="1:1">
      <c r="A75" s="297"/>
    </row>
    <row r="76" spans="1:1">
      <c r="A76" s="297"/>
    </row>
    <row r="77" spans="1:1">
      <c r="A77" s="297"/>
    </row>
    <row r="78" spans="1:1">
      <c r="A78" s="297"/>
    </row>
  </sheetData>
  <mergeCells count="1">
    <mergeCell ref="A39:C39"/>
  </mergeCells>
  <phoneticPr fontId="0" type="noConversion"/>
  <pageMargins left="0.25" right="0.25" top="0.75" bottom="0.75" header="0.3" footer="0.3"/>
  <pageSetup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pageSetUpPr fitToPage="1"/>
  </sheetPr>
  <dimension ref="A1:U282"/>
  <sheetViews>
    <sheetView view="pageBreakPreview" topLeftCell="A7" zoomScale="75" zoomScaleNormal="65" zoomScaleSheetLayoutView="75" workbookViewId="0">
      <selection activeCell="I35" sqref="I35"/>
    </sheetView>
  </sheetViews>
  <sheetFormatPr defaultColWidth="8.88671875" defaultRowHeight="12.75"/>
  <cols>
    <col min="1" max="1" width="6" style="25" customWidth="1"/>
    <col min="2" max="2" width="1.44140625" style="25" customWidth="1"/>
    <col min="3" max="3" width="36" style="25" customWidth="1"/>
    <col min="4" max="4" width="13.77734375" style="25" customWidth="1"/>
    <col min="5" max="5" width="17.5546875" style="25" customWidth="1"/>
    <col min="6" max="6" width="13.109375" style="25" customWidth="1"/>
    <col min="7" max="7" width="14.44140625" style="25" customWidth="1"/>
    <col min="8" max="8" width="16.33203125" style="25" customWidth="1"/>
    <col min="9" max="9" width="13.77734375" style="25" customWidth="1"/>
    <col min="10" max="10" width="14.44140625" style="25" customWidth="1"/>
    <col min="11" max="11" width="13.5546875" style="25" customWidth="1"/>
    <col min="12" max="12" width="15.77734375" style="25" customWidth="1"/>
    <col min="13" max="13" width="19.21875" style="25" customWidth="1"/>
    <col min="14" max="15" width="14.44140625" style="25" customWidth="1"/>
    <col min="16" max="16" width="12.77734375" style="25" customWidth="1"/>
    <col min="17" max="17" width="13.88671875" style="25" customWidth="1"/>
    <col min="18" max="18" width="9.33203125" style="25" customWidth="1"/>
    <col min="19" max="19" width="13" style="25" customWidth="1"/>
    <col min="20" max="16384" width="8.88671875" style="25"/>
  </cols>
  <sheetData>
    <row r="1" spans="1:21">
      <c r="Q1" s="57"/>
    </row>
    <row r="2" spans="1:21">
      <c r="M2" s="25" t="s">
        <v>790</v>
      </c>
      <c r="Q2" s="57"/>
    </row>
    <row r="4" spans="1:21">
      <c r="Q4" s="57"/>
    </row>
    <row r="5" spans="1:21">
      <c r="D5" s="19"/>
      <c r="E5" s="19"/>
      <c r="F5" s="19"/>
      <c r="G5" s="684" t="s">
        <v>786</v>
      </c>
      <c r="H5" s="19"/>
      <c r="I5" s="19"/>
      <c r="J5" s="19"/>
      <c r="K5" s="24"/>
      <c r="L5" s="58"/>
      <c r="M5" s="59"/>
      <c r="N5" s="59"/>
      <c r="O5" s="59"/>
      <c r="P5" s="59"/>
      <c r="Q5" s="59"/>
      <c r="R5" s="26"/>
      <c r="S5" s="60"/>
      <c r="T5" s="60"/>
      <c r="U5" s="26"/>
    </row>
    <row r="6" spans="1:21">
      <c r="D6" s="19"/>
      <c r="E6" s="22" t="s">
        <v>10</v>
      </c>
      <c r="F6" s="22"/>
      <c r="G6" s="684" t="s">
        <v>787</v>
      </c>
      <c r="H6" s="22"/>
      <c r="I6" s="22"/>
      <c r="J6" s="22"/>
      <c r="K6" s="24"/>
      <c r="P6" s="26"/>
      <c r="Q6" s="24"/>
      <c r="R6" s="26"/>
      <c r="S6" s="61"/>
      <c r="T6" s="60"/>
      <c r="U6" s="26"/>
    </row>
    <row r="7" spans="1:21">
      <c r="C7" s="26"/>
      <c r="D7" s="26"/>
      <c r="E7" s="26"/>
      <c r="F7" s="26"/>
      <c r="G7" s="683" t="str">
        <f>+'Attachment H'!D5</f>
        <v>Gridliance High Plains LLC</v>
      </c>
      <c r="H7" s="26"/>
      <c r="I7" s="26"/>
      <c r="J7" s="26"/>
      <c r="K7" s="26"/>
      <c r="P7" s="26"/>
      <c r="Q7" s="26"/>
      <c r="R7" s="26"/>
      <c r="S7" s="60"/>
      <c r="T7" s="60"/>
      <c r="U7" s="26"/>
    </row>
    <row r="8" spans="1:21">
      <c r="A8" s="684"/>
      <c r="C8" s="26"/>
      <c r="D8" s="26"/>
      <c r="E8" s="26"/>
      <c r="F8" s="26"/>
      <c r="H8" s="26"/>
      <c r="I8" s="26"/>
      <c r="J8" s="26"/>
      <c r="K8" s="26"/>
      <c r="L8" s="26"/>
      <c r="M8" s="26"/>
      <c r="N8" s="26"/>
      <c r="O8" s="26"/>
      <c r="P8" s="26"/>
      <c r="Q8" s="26"/>
      <c r="R8" s="26"/>
      <c r="S8" s="60"/>
      <c r="T8" s="60"/>
      <c r="U8" s="26"/>
    </row>
    <row r="9" spans="1:21">
      <c r="A9" s="684"/>
      <c r="C9" s="26"/>
      <c r="D9" s="26"/>
      <c r="E9" s="26"/>
      <c r="F9" s="26"/>
      <c r="G9" s="62"/>
      <c r="H9" s="26"/>
      <c r="I9" s="26"/>
      <c r="J9" s="26"/>
      <c r="K9" s="26"/>
      <c r="L9" s="26"/>
      <c r="M9" s="26"/>
      <c r="N9" s="26"/>
      <c r="O9" s="26"/>
      <c r="P9" s="26"/>
      <c r="Q9" s="26"/>
      <c r="R9" s="26"/>
      <c r="S9" s="60"/>
      <c r="T9" s="60"/>
      <c r="U9" s="26"/>
    </row>
    <row r="10" spans="1:21">
      <c r="A10" s="684"/>
      <c r="C10" s="26" t="s">
        <v>509</v>
      </c>
      <c r="D10" s="26"/>
      <c r="E10" s="26"/>
      <c r="F10" s="26"/>
      <c r="G10" s="62"/>
      <c r="H10" s="26"/>
      <c r="I10" s="26"/>
      <c r="J10" s="26"/>
      <c r="K10" s="26"/>
      <c r="L10" s="26"/>
      <c r="M10" s="26"/>
      <c r="N10" s="26"/>
      <c r="O10" s="26"/>
      <c r="P10" s="26"/>
      <c r="Q10" s="26"/>
      <c r="R10" s="26"/>
      <c r="S10" s="60"/>
      <c r="T10" s="60"/>
      <c r="U10" s="26"/>
    </row>
    <row r="11" spans="1:21">
      <c r="A11" s="684"/>
      <c r="C11" s="26" t="s">
        <v>963</v>
      </c>
      <c r="D11" s="26"/>
      <c r="E11" s="26"/>
      <c r="F11" s="26"/>
      <c r="G11" s="62"/>
      <c r="L11" s="26"/>
      <c r="M11" s="26"/>
      <c r="N11" s="26"/>
      <c r="O11" s="26"/>
      <c r="P11" s="26"/>
      <c r="Q11" s="26"/>
      <c r="R11" s="26"/>
      <c r="S11" s="26"/>
      <c r="T11" s="26"/>
      <c r="U11" s="26"/>
    </row>
    <row r="12" spans="1:21" s="755" customFormat="1">
      <c r="A12" s="826"/>
      <c r="C12" s="1140" t="s">
        <v>973</v>
      </c>
      <c r="D12" s="1140"/>
      <c r="E12" s="1140"/>
      <c r="F12" s="1140"/>
      <c r="G12" s="1140"/>
      <c r="H12" s="1140"/>
      <c r="I12" s="1140"/>
      <c r="J12" s="1140"/>
      <c r="K12" s="1140"/>
      <c r="L12" s="1140"/>
      <c r="M12" s="1140"/>
      <c r="N12" s="1140"/>
      <c r="O12" s="1140"/>
      <c r="P12" s="1140"/>
      <c r="Q12" s="1140"/>
      <c r="R12" s="26"/>
      <c r="S12" s="26"/>
      <c r="T12" s="26"/>
      <c r="U12" s="26"/>
    </row>
    <row r="13" spans="1:21">
      <c r="A13" s="684"/>
      <c r="C13" s="26" t="s">
        <v>936</v>
      </c>
      <c r="D13" s="26"/>
      <c r="E13" s="26"/>
      <c r="F13" s="26"/>
      <c r="G13" s="26"/>
      <c r="L13" s="63"/>
      <c r="M13" s="63"/>
      <c r="N13" s="63"/>
      <c r="O13" s="63"/>
      <c r="P13" s="26"/>
      <c r="Q13" s="26"/>
      <c r="R13" s="26"/>
      <c r="S13" s="26"/>
      <c r="T13" s="26"/>
      <c r="U13" s="26"/>
    </row>
    <row r="14" spans="1:21">
      <c r="C14" s="64" t="s">
        <v>11</v>
      </c>
      <c r="D14" s="64"/>
      <c r="E14" s="64" t="s">
        <v>12</v>
      </c>
      <c r="F14" s="64"/>
      <c r="I14" s="64" t="s">
        <v>13</v>
      </c>
      <c r="L14" s="65" t="s">
        <v>14</v>
      </c>
      <c r="M14" s="65"/>
      <c r="N14" s="65"/>
      <c r="O14" s="65"/>
      <c r="P14" s="22"/>
      <c r="Q14" s="65"/>
      <c r="R14" s="22"/>
      <c r="S14" s="65"/>
      <c r="T14" s="22"/>
      <c r="U14" s="66"/>
    </row>
    <row r="15" spans="1:21">
      <c r="C15" s="66"/>
      <c r="D15" s="66"/>
      <c r="E15" s="67" t="s">
        <v>507</v>
      </c>
      <c r="F15" s="67"/>
      <c r="I15" s="22"/>
      <c r="P15" s="22"/>
      <c r="R15" s="22"/>
      <c r="S15" s="64"/>
      <c r="T15" s="64"/>
      <c r="U15" s="66"/>
    </row>
    <row r="16" spans="1:21">
      <c r="A16" s="684" t="s">
        <v>16</v>
      </c>
      <c r="C16" s="66"/>
      <c r="D16" s="66"/>
      <c r="E16" s="68" t="s">
        <v>26</v>
      </c>
      <c r="F16" s="68"/>
      <c r="I16" s="69" t="s">
        <v>25</v>
      </c>
      <c r="L16" s="69" t="s">
        <v>22</v>
      </c>
      <c r="M16" s="69"/>
      <c r="N16" s="69"/>
      <c r="O16" s="69"/>
      <c r="P16" s="22"/>
      <c r="R16" s="26"/>
      <c r="S16" s="70"/>
      <c r="T16" s="64"/>
      <c r="U16" s="66"/>
    </row>
    <row r="17" spans="1:21">
      <c r="A17" s="684" t="s">
        <v>18</v>
      </c>
      <c r="C17" s="71"/>
      <c r="D17" s="71"/>
      <c r="E17" s="67" t="s">
        <v>911</v>
      </c>
      <c r="F17" s="22"/>
      <c r="I17" s="22"/>
      <c r="L17" s="22"/>
      <c r="M17" s="22"/>
      <c r="N17" s="22"/>
      <c r="O17" s="22"/>
      <c r="P17" s="22"/>
      <c r="Q17" s="22"/>
      <c r="R17" s="26"/>
      <c r="S17" s="22"/>
      <c r="T17" s="22"/>
      <c r="U17" s="66"/>
    </row>
    <row r="18" spans="1:21">
      <c r="A18" s="72"/>
      <c r="C18" s="66"/>
      <c r="D18" s="66"/>
      <c r="E18" s="22"/>
      <c r="F18" s="22"/>
      <c r="I18" s="22"/>
      <c r="L18" s="22"/>
      <c r="M18" s="22"/>
      <c r="N18" s="22"/>
      <c r="O18" s="22"/>
      <c r="P18" s="22"/>
      <c r="Q18" s="22"/>
      <c r="R18" s="26"/>
      <c r="S18" s="22"/>
      <c r="T18" s="22"/>
      <c r="U18" s="66"/>
    </row>
    <row r="19" spans="1:21">
      <c r="A19" s="23">
        <v>1</v>
      </c>
      <c r="C19" s="66" t="s">
        <v>210</v>
      </c>
      <c r="D19" s="66"/>
      <c r="E19" s="73" t="s">
        <v>3</v>
      </c>
      <c r="F19" s="23"/>
      <c r="I19" s="53">
        <f>+'Attachment H'!I64+'Attachment H'!I93</f>
        <v>14259954.521713076</v>
      </c>
      <c r="P19" s="22"/>
      <c r="Q19" s="22"/>
      <c r="R19" s="26"/>
      <c r="S19" s="22"/>
      <c r="T19" s="22"/>
      <c r="U19" s="66"/>
    </row>
    <row r="20" spans="1:21">
      <c r="A20" s="23">
        <v>2</v>
      </c>
      <c r="C20" s="66" t="s">
        <v>211</v>
      </c>
      <c r="D20" s="66"/>
      <c r="E20" s="73" t="s">
        <v>970</v>
      </c>
      <c r="F20" s="23"/>
      <c r="I20" s="53">
        <f>+'Attachment H'!I80+'Attachment H'!I93+'Attachment H'!I95</f>
        <v>12009084.644680597</v>
      </c>
      <c r="P20" s="22"/>
      <c r="Q20" s="22"/>
      <c r="R20" s="26"/>
      <c r="S20" s="22"/>
      <c r="T20" s="22"/>
      <c r="U20" s="66"/>
    </row>
    <row r="21" spans="1:21">
      <c r="A21" s="23"/>
      <c r="E21" s="73"/>
      <c r="F21" s="23"/>
      <c r="P21" s="22"/>
      <c r="Q21" s="22"/>
      <c r="R21" s="26"/>
      <c r="S21" s="22"/>
      <c r="T21" s="22"/>
      <c r="U21" s="66"/>
    </row>
    <row r="22" spans="1:21">
      <c r="A22" s="23"/>
      <c r="C22" s="66" t="s">
        <v>212</v>
      </c>
      <c r="D22" s="66"/>
      <c r="E22" s="73"/>
      <c r="F22" s="23"/>
      <c r="I22" s="22"/>
      <c r="L22" s="22"/>
      <c r="M22" s="22"/>
      <c r="N22" s="22"/>
      <c r="O22" s="22"/>
      <c r="P22" s="22"/>
      <c r="Q22" s="22"/>
      <c r="R22" s="22"/>
      <c r="S22" s="22"/>
      <c r="T22" s="22"/>
      <c r="U22" s="66"/>
    </row>
    <row r="23" spans="1:21">
      <c r="A23" s="23">
        <v>3</v>
      </c>
      <c r="C23" s="66" t="s">
        <v>213</v>
      </c>
      <c r="D23" s="66"/>
      <c r="E23" s="73" t="s">
        <v>4</v>
      </c>
      <c r="F23" s="23"/>
      <c r="I23" s="74">
        <f>+'Attachment H'!I134</f>
        <v>811684.94787334325</v>
      </c>
      <c r="P23" s="22"/>
      <c r="Q23" s="22"/>
      <c r="R23" s="22"/>
      <c r="S23" s="22"/>
      <c r="T23" s="22"/>
      <c r="U23" s="66"/>
    </row>
    <row r="24" spans="1:21">
      <c r="A24" s="23">
        <v>4</v>
      </c>
      <c r="C24" s="66" t="s">
        <v>214</v>
      </c>
      <c r="D24" s="66"/>
      <c r="E24" s="73" t="s">
        <v>215</v>
      </c>
      <c r="F24" s="23"/>
      <c r="I24" s="747">
        <f>IF(I19=0,0,I23/I19)</f>
        <v>5.6920584608977698E-2</v>
      </c>
      <c r="L24" s="75">
        <f>I24</f>
        <v>5.6920584608977698E-2</v>
      </c>
      <c r="M24" s="76"/>
      <c r="N24" s="76"/>
      <c r="O24" s="76"/>
      <c r="P24" s="22"/>
      <c r="Q24" s="77"/>
      <c r="R24" s="78"/>
      <c r="S24" s="79"/>
      <c r="T24" s="22"/>
      <c r="U24" s="66"/>
    </row>
    <row r="25" spans="1:21">
      <c r="A25" s="23"/>
      <c r="C25" s="66"/>
      <c r="D25" s="66"/>
      <c r="E25" s="73"/>
      <c r="F25" s="23"/>
      <c r="I25" s="80"/>
      <c r="L25" s="76"/>
      <c r="M25" s="76"/>
      <c r="N25" s="76"/>
      <c r="O25" s="76"/>
      <c r="P25" s="22"/>
      <c r="Q25" s="77"/>
      <c r="R25" s="78"/>
      <c r="S25" s="79"/>
      <c r="T25" s="22"/>
      <c r="U25" s="66"/>
    </row>
    <row r="26" spans="1:21">
      <c r="A26" s="65"/>
      <c r="C26" s="66" t="s">
        <v>714</v>
      </c>
      <c r="D26" s="66"/>
      <c r="E26" s="681"/>
      <c r="F26" s="56"/>
      <c r="I26" s="22"/>
      <c r="L26" s="22"/>
      <c r="M26" s="22"/>
      <c r="N26" s="22"/>
      <c r="O26" s="22"/>
      <c r="P26" s="22"/>
      <c r="Q26" s="77"/>
      <c r="R26" s="78"/>
      <c r="S26" s="79"/>
      <c r="T26" s="22"/>
      <c r="U26" s="66"/>
    </row>
    <row r="27" spans="1:21">
      <c r="A27" s="65" t="s">
        <v>216</v>
      </c>
      <c r="C27" s="66" t="s">
        <v>716</v>
      </c>
      <c r="D27" s="66"/>
      <c r="E27" s="73" t="s">
        <v>5</v>
      </c>
      <c r="F27" s="23"/>
      <c r="I27" s="74">
        <f>+'Attachment H'!I138+'Attachment H'!I139</f>
        <v>0</v>
      </c>
      <c r="P27" s="22"/>
      <c r="Q27" s="77"/>
      <c r="R27" s="78"/>
      <c r="S27" s="79"/>
      <c r="T27" s="22"/>
      <c r="U27" s="66"/>
    </row>
    <row r="28" spans="1:21">
      <c r="A28" s="65" t="s">
        <v>217</v>
      </c>
      <c r="C28" s="66" t="s">
        <v>715</v>
      </c>
      <c r="D28" s="66"/>
      <c r="E28" s="73" t="s">
        <v>218</v>
      </c>
      <c r="F28" s="23"/>
      <c r="I28" s="54">
        <f>IF(I27=0,0,I27/I19)</f>
        <v>0</v>
      </c>
      <c r="J28" s="54"/>
      <c r="K28" s="54"/>
      <c r="L28" s="81">
        <f>I28</f>
        <v>0</v>
      </c>
      <c r="M28" s="76"/>
      <c r="N28" s="76"/>
      <c r="O28" s="76"/>
      <c r="P28" s="22"/>
      <c r="Q28" s="77"/>
      <c r="R28" s="78"/>
      <c r="S28" s="79"/>
      <c r="T28" s="22"/>
      <c r="U28" s="66"/>
    </row>
    <row r="29" spans="1:21">
      <c r="A29" s="23"/>
      <c r="C29" s="66"/>
      <c r="D29" s="66"/>
      <c r="E29" s="73"/>
      <c r="F29" s="23"/>
      <c r="I29" s="54"/>
      <c r="J29" s="54"/>
      <c r="K29" s="54"/>
      <c r="L29" s="81"/>
      <c r="M29" s="76"/>
      <c r="N29" s="76"/>
      <c r="O29" s="76"/>
      <c r="P29" s="22"/>
      <c r="Q29" s="77"/>
      <c r="R29" s="78"/>
      <c r="S29" s="79"/>
      <c r="T29" s="22"/>
      <c r="U29" s="66"/>
    </row>
    <row r="30" spans="1:21">
      <c r="A30" s="65"/>
      <c r="C30" s="66" t="s">
        <v>219</v>
      </c>
      <c r="D30" s="66"/>
      <c r="E30" s="681"/>
      <c r="F30" s="56"/>
      <c r="I30" s="54"/>
      <c r="J30" s="54"/>
      <c r="K30" s="54"/>
      <c r="L30" s="54"/>
      <c r="M30" s="22"/>
      <c r="N30" s="22"/>
      <c r="O30" s="22"/>
      <c r="P30" s="22"/>
      <c r="Q30" s="22"/>
      <c r="R30" s="22"/>
      <c r="S30" s="22"/>
      <c r="T30" s="22"/>
      <c r="U30" s="66"/>
    </row>
    <row r="31" spans="1:21">
      <c r="A31" s="65" t="s">
        <v>220</v>
      </c>
      <c r="C31" s="66" t="s">
        <v>221</v>
      </c>
      <c r="D31" s="66"/>
      <c r="E31" s="73" t="s">
        <v>681</v>
      </c>
      <c r="F31" s="23"/>
      <c r="I31" s="54">
        <f>+'Attachment H'!I152</f>
        <v>151948.47890323171</v>
      </c>
      <c r="J31" s="54"/>
      <c r="K31" s="54"/>
      <c r="L31" s="54"/>
      <c r="P31" s="22"/>
      <c r="Q31" s="70"/>
      <c r="R31" s="22"/>
      <c r="S31" s="23"/>
      <c r="T31" s="64"/>
      <c r="U31" s="66"/>
    </row>
    <row r="32" spans="1:21">
      <c r="A32" s="65" t="s">
        <v>222</v>
      </c>
      <c r="C32" s="66" t="s">
        <v>223</v>
      </c>
      <c r="D32" s="66"/>
      <c r="E32" s="73" t="s">
        <v>224</v>
      </c>
      <c r="F32" s="23"/>
      <c r="I32" s="54">
        <f>IF(I31=0,0,I31/I19)</f>
        <v>1.0655607538710287E-2</v>
      </c>
      <c r="J32" s="54"/>
      <c r="K32" s="54"/>
      <c r="L32" s="81">
        <f>I32</f>
        <v>1.0655607538710287E-2</v>
      </c>
      <c r="M32" s="76"/>
      <c r="N32" s="76"/>
      <c r="O32" s="76"/>
      <c r="P32" s="22"/>
      <c r="Q32" s="77"/>
      <c r="R32" s="22"/>
      <c r="S32" s="79"/>
      <c r="T32" s="64"/>
      <c r="U32" s="66"/>
    </row>
    <row r="33" spans="1:21">
      <c r="A33" s="65"/>
      <c r="C33" s="66"/>
      <c r="D33" s="66"/>
      <c r="E33" s="73"/>
      <c r="F33" s="23"/>
      <c r="I33" s="22"/>
      <c r="L33" s="22"/>
      <c r="M33" s="22"/>
      <c r="N33" s="22"/>
      <c r="O33" s="22"/>
      <c r="P33" s="22"/>
      <c r="T33" s="22"/>
      <c r="U33" s="66"/>
    </row>
    <row r="34" spans="1:21">
      <c r="A34" s="65" t="s">
        <v>225</v>
      </c>
      <c r="C34" s="66" t="s">
        <v>272</v>
      </c>
      <c r="D34" s="66"/>
      <c r="E34" s="73" t="s">
        <v>6</v>
      </c>
      <c r="F34" s="23"/>
      <c r="I34" s="53">
        <f>-'Attachment H'!I19</f>
        <v>-112432.87000000001</v>
      </c>
      <c r="L34" s="22"/>
      <c r="M34" s="22"/>
      <c r="N34" s="22"/>
      <c r="O34" s="22"/>
      <c r="P34" s="22"/>
      <c r="T34" s="22"/>
      <c r="U34" s="66"/>
    </row>
    <row r="35" spans="1:21">
      <c r="A35" s="65" t="s">
        <v>228</v>
      </c>
      <c r="C35" s="66" t="s">
        <v>671</v>
      </c>
      <c r="D35" s="66"/>
      <c r="E35" s="73" t="s">
        <v>266</v>
      </c>
      <c r="F35" s="23"/>
      <c r="I35" s="82">
        <f>IF(I34=0,0,I34/I19)</f>
        <v>-7.8845181328455766E-3</v>
      </c>
      <c r="L35" s="54">
        <f>+I35</f>
        <v>-7.8845181328455766E-3</v>
      </c>
      <c r="M35" s="22"/>
      <c r="N35" s="22"/>
      <c r="O35" s="22"/>
      <c r="P35" s="22"/>
      <c r="T35" s="22"/>
      <c r="U35" s="66"/>
    </row>
    <row r="36" spans="1:21">
      <c r="A36" s="65"/>
      <c r="C36" s="66"/>
      <c r="D36" s="66"/>
      <c r="E36" s="73"/>
      <c r="F36" s="23"/>
      <c r="I36" s="22"/>
      <c r="L36" s="22"/>
      <c r="M36" s="22"/>
      <c r="N36" s="22"/>
      <c r="O36" s="22"/>
      <c r="P36" s="22"/>
      <c r="T36" s="22"/>
      <c r="U36" s="66"/>
    </row>
    <row r="37" spans="1:21">
      <c r="A37" s="83" t="s">
        <v>229</v>
      </c>
      <c r="B37" s="84"/>
      <c r="C37" s="71" t="s">
        <v>226</v>
      </c>
      <c r="D37" s="71"/>
      <c r="E37" s="85" t="s">
        <v>267</v>
      </c>
      <c r="F37" s="67"/>
      <c r="I37" s="78"/>
      <c r="L37" s="749">
        <f>L24+L28+L32+L35</f>
        <v>5.9691674014842405E-2</v>
      </c>
      <c r="M37" s="87"/>
      <c r="N37" s="87"/>
      <c r="O37" s="87"/>
      <c r="P37" s="22"/>
      <c r="T37" s="22"/>
      <c r="U37" s="66"/>
    </row>
    <row r="38" spans="1:21">
      <c r="A38" s="65"/>
      <c r="C38" s="66"/>
      <c r="D38" s="66"/>
      <c r="E38" s="73"/>
      <c r="F38" s="23"/>
      <c r="I38" s="22"/>
      <c r="L38" s="22"/>
      <c r="M38" s="22"/>
      <c r="N38" s="22"/>
      <c r="O38" s="22"/>
      <c r="P38" s="22"/>
      <c r="Q38" s="22"/>
      <c r="R38" s="22"/>
      <c r="S38" s="88"/>
      <c r="T38" s="22"/>
      <c r="U38" s="66"/>
    </row>
    <row r="39" spans="1:21">
      <c r="A39" s="65"/>
      <c r="B39" s="89"/>
      <c r="C39" s="22" t="s">
        <v>227</v>
      </c>
      <c r="D39" s="22"/>
      <c r="E39" s="73"/>
      <c r="F39" s="23"/>
      <c r="I39" s="22"/>
      <c r="L39" s="22"/>
      <c r="M39" s="22"/>
      <c r="N39" s="22"/>
      <c r="O39" s="22"/>
      <c r="P39" s="90"/>
      <c r="Q39" s="89"/>
      <c r="T39" s="64"/>
      <c r="U39" s="22" t="s">
        <v>10</v>
      </c>
    </row>
    <row r="40" spans="1:21">
      <c r="A40" s="65" t="s">
        <v>231</v>
      </c>
      <c r="B40" s="89"/>
      <c r="C40" s="22" t="s">
        <v>52</v>
      </c>
      <c r="D40" s="22"/>
      <c r="E40" s="73" t="s">
        <v>682</v>
      </c>
      <c r="F40" s="23"/>
      <c r="I40" s="53">
        <f>+'Attachment H'!I167</f>
        <v>193597.07905658238</v>
      </c>
      <c r="L40" s="22"/>
      <c r="M40" s="22"/>
      <c r="N40" s="22"/>
      <c r="O40" s="22"/>
      <c r="P40" s="90"/>
      <c r="Q40" s="89"/>
      <c r="T40" s="64"/>
      <c r="U40" s="22"/>
    </row>
    <row r="41" spans="1:21">
      <c r="A41" s="65" t="s">
        <v>233</v>
      </c>
      <c r="B41" s="89"/>
      <c r="C41" s="22" t="s">
        <v>230</v>
      </c>
      <c r="D41" s="22"/>
      <c r="E41" s="73" t="s">
        <v>235</v>
      </c>
      <c r="F41" s="23"/>
      <c r="I41" s="54">
        <f>IF(I20=0,0,I40/I20)</f>
        <v>1.6120885544955825E-2</v>
      </c>
      <c r="L41" s="81">
        <f>I41</f>
        <v>1.6120885544955825E-2</v>
      </c>
      <c r="M41" s="76"/>
      <c r="N41" s="76"/>
      <c r="O41" s="76"/>
      <c r="P41" s="90"/>
      <c r="Q41" s="89"/>
      <c r="R41" s="22"/>
      <c r="S41" s="22"/>
      <c r="T41" s="64"/>
      <c r="U41" s="22"/>
    </row>
    <row r="42" spans="1:21">
      <c r="A42" s="65"/>
      <c r="C42" s="22"/>
      <c r="D42" s="22"/>
      <c r="E42" s="73"/>
      <c r="F42" s="23"/>
      <c r="I42" s="22"/>
      <c r="L42" s="22"/>
      <c r="M42" s="22"/>
      <c r="N42" s="22"/>
      <c r="O42" s="22"/>
      <c r="P42" s="22"/>
      <c r="R42" s="26"/>
      <c r="S42" s="22"/>
      <c r="T42" s="26"/>
      <c r="U42" s="66"/>
    </row>
    <row r="43" spans="1:21">
      <c r="A43" s="65"/>
      <c r="C43" s="66" t="s">
        <v>53</v>
      </c>
      <c r="D43" s="66"/>
      <c r="E43" s="91"/>
      <c r="F43" s="92"/>
      <c r="P43" s="22"/>
      <c r="R43" s="22"/>
      <c r="S43" s="22"/>
      <c r="T43" s="22"/>
      <c r="U43" s="66"/>
    </row>
    <row r="44" spans="1:21">
      <c r="A44" s="65" t="s">
        <v>236</v>
      </c>
      <c r="C44" s="66" t="s">
        <v>232</v>
      </c>
      <c r="D44" s="66"/>
      <c r="E44" s="73" t="s">
        <v>683</v>
      </c>
      <c r="F44" s="23"/>
      <c r="I44" s="53">
        <f>+'Attachment H'!I170</f>
        <v>929856.94105688413</v>
      </c>
      <c r="L44" s="22"/>
      <c r="M44" s="22"/>
      <c r="N44" s="22"/>
      <c r="O44" s="22"/>
      <c r="P44" s="22"/>
      <c r="R44" s="22"/>
      <c r="S44" s="22"/>
      <c r="T44" s="22"/>
      <c r="U44" s="66"/>
    </row>
    <row r="45" spans="1:21">
      <c r="A45" s="65" t="s">
        <v>264</v>
      </c>
      <c r="B45" s="89"/>
      <c r="C45" s="22" t="s">
        <v>234</v>
      </c>
      <c r="D45" s="22"/>
      <c r="E45" s="73" t="s">
        <v>717</v>
      </c>
      <c r="F45" s="23"/>
      <c r="I45" s="54">
        <f>IF(I20=0,0,I44/I20)</f>
        <v>7.7429460160293118E-2</v>
      </c>
      <c r="L45" s="81">
        <f>I45</f>
        <v>7.7429460160293118E-2</v>
      </c>
      <c r="M45" s="76"/>
      <c r="N45" s="76"/>
      <c r="O45" s="76"/>
      <c r="P45" s="22"/>
      <c r="S45" s="93"/>
      <c r="T45" s="64"/>
      <c r="U45" s="22"/>
    </row>
    <row r="46" spans="1:21">
      <c r="A46" s="65"/>
      <c r="C46" s="66"/>
      <c r="D46" s="66"/>
      <c r="E46" s="73"/>
      <c r="F46" s="23"/>
      <c r="I46" s="22"/>
      <c r="L46" s="22"/>
      <c r="M46" s="22"/>
      <c r="N46" s="22"/>
      <c r="O46" s="22"/>
      <c r="P46" s="22"/>
      <c r="Q46" s="92"/>
      <c r="R46" s="22"/>
      <c r="S46" s="22"/>
      <c r="T46" s="22"/>
      <c r="U46" s="66"/>
    </row>
    <row r="47" spans="1:21">
      <c r="A47" s="83" t="s">
        <v>265</v>
      </c>
      <c r="B47" s="84"/>
      <c r="C47" s="71" t="s">
        <v>237</v>
      </c>
      <c r="D47" s="71"/>
      <c r="E47" s="85" t="s">
        <v>268</v>
      </c>
      <c r="F47" s="67"/>
      <c r="I47" s="54">
        <f>+I45+I41</f>
        <v>9.355034570524895E-2</v>
      </c>
      <c r="L47" s="86">
        <f>L41+L45</f>
        <v>9.355034570524895E-2</v>
      </c>
      <c r="M47" s="87"/>
      <c r="N47" s="87"/>
      <c r="O47" s="87"/>
      <c r="P47" s="22"/>
      <c r="Q47" s="92"/>
      <c r="R47" s="22"/>
      <c r="S47" s="22"/>
      <c r="T47" s="22"/>
      <c r="U47" s="66"/>
    </row>
    <row r="48" spans="1:21">
      <c r="P48" s="94"/>
      <c r="Q48" s="94"/>
      <c r="R48" s="22"/>
      <c r="S48" s="22"/>
      <c r="T48" s="22"/>
      <c r="U48" s="66"/>
    </row>
    <row r="49" spans="1:21">
      <c r="P49" s="94"/>
      <c r="Q49" s="94"/>
      <c r="R49" s="22"/>
      <c r="S49" s="22"/>
      <c r="T49" s="22"/>
      <c r="U49" s="66"/>
    </row>
    <row r="50" spans="1:21">
      <c r="A50" s="95"/>
      <c r="C50" s="65"/>
      <c r="D50" s="65"/>
      <c r="E50" s="56"/>
      <c r="F50" s="56"/>
      <c r="G50" s="22"/>
      <c r="J50" s="80"/>
      <c r="P50" s="22"/>
      <c r="Q50" s="77"/>
      <c r="R50" s="96"/>
      <c r="S50" s="22"/>
      <c r="T50" s="23"/>
      <c r="U50" s="22"/>
    </row>
    <row r="51" spans="1:21">
      <c r="A51" s="684"/>
      <c r="G51" s="22"/>
      <c r="P51" s="22"/>
      <c r="Q51" s="22"/>
      <c r="R51" s="22"/>
      <c r="S51" s="22"/>
      <c r="T51" s="64"/>
      <c r="U51" s="22" t="s">
        <v>10</v>
      </c>
    </row>
    <row r="52" spans="1:21">
      <c r="Q52" s="57"/>
    </row>
    <row r="53" spans="1:21">
      <c r="Q53" s="57"/>
    </row>
    <row r="54" spans="1:21">
      <c r="M54" s="25" t="s">
        <v>791</v>
      </c>
    </row>
    <row r="55" spans="1:21">
      <c r="A55" s="684"/>
      <c r="G55" s="22"/>
      <c r="P55" s="22"/>
      <c r="Q55" s="57"/>
      <c r="R55" s="22"/>
      <c r="S55" s="26"/>
      <c r="T55" s="22"/>
      <c r="U55" s="66"/>
    </row>
    <row r="56" spans="1:21">
      <c r="A56" s="684"/>
      <c r="C56" s="66"/>
      <c r="D56" s="66"/>
      <c r="G56" s="56" t="str">
        <f>+G5</f>
        <v>Attachment 11</v>
      </c>
      <c r="H56" s="56"/>
      <c r="O56" s="56"/>
      <c r="P56" s="22"/>
      <c r="Q56" s="57"/>
      <c r="R56" s="22"/>
      <c r="S56" s="26"/>
      <c r="T56" s="22"/>
      <c r="U56" s="66"/>
    </row>
    <row r="57" spans="1:21">
      <c r="A57" s="684"/>
      <c r="C57" s="66"/>
      <c r="D57" s="66"/>
      <c r="G57" s="56" t="str">
        <f>+G6</f>
        <v>Wholesale Distribution Service</v>
      </c>
      <c r="H57" s="56"/>
      <c r="L57" s="22"/>
      <c r="M57" s="22"/>
      <c r="N57" s="22"/>
      <c r="O57" s="56"/>
      <c r="P57" s="22"/>
      <c r="R57" s="22"/>
      <c r="S57" s="26"/>
      <c r="T57" s="22"/>
      <c r="U57" s="66"/>
    </row>
    <row r="58" spans="1:21" ht="14.25" customHeight="1">
      <c r="A58" s="684"/>
      <c r="G58" s="56" t="str">
        <f>+G7</f>
        <v>Gridliance High Plains LLC</v>
      </c>
      <c r="O58" s="56"/>
      <c r="P58" s="22"/>
      <c r="R58" s="22"/>
      <c r="S58" s="26"/>
      <c r="T58" s="22"/>
      <c r="U58" s="66"/>
    </row>
    <row r="59" spans="1:21">
      <c r="A59" s="684"/>
      <c r="H59" s="56"/>
      <c r="P59" s="22"/>
      <c r="Q59" s="22"/>
      <c r="R59" s="22"/>
      <c r="S59" s="26"/>
      <c r="T59" s="22"/>
      <c r="U59" s="66"/>
    </row>
    <row r="60" spans="1:21">
      <c r="A60" s="684"/>
      <c r="E60" s="66"/>
      <c r="F60" s="66"/>
      <c r="G60" s="66"/>
      <c r="H60" s="66"/>
      <c r="I60" s="66"/>
      <c r="J60" s="66"/>
      <c r="K60" s="66"/>
      <c r="L60" s="66"/>
      <c r="M60" s="66"/>
      <c r="N60" s="66"/>
      <c r="O60" s="66"/>
      <c r="P60" s="66"/>
      <c r="Q60" s="66"/>
      <c r="R60" s="22"/>
      <c r="S60" s="26"/>
      <c r="T60" s="22"/>
      <c r="U60" s="66"/>
    </row>
    <row r="61" spans="1:21">
      <c r="A61" s="684"/>
      <c r="E61" s="71"/>
      <c r="F61" s="71"/>
      <c r="H61" s="26"/>
      <c r="I61" s="26"/>
      <c r="J61" s="26"/>
      <c r="K61" s="26"/>
      <c r="L61" s="26"/>
      <c r="M61" s="26"/>
      <c r="N61" s="26"/>
      <c r="O61" s="26"/>
      <c r="P61" s="22"/>
      <c r="Q61" s="22"/>
      <c r="R61" s="22"/>
      <c r="S61" s="26"/>
      <c r="T61" s="22"/>
      <c r="U61" s="66"/>
    </row>
    <row r="62" spans="1:21">
      <c r="A62" s="684"/>
      <c r="E62" s="71"/>
      <c r="F62" s="71"/>
      <c r="H62" s="26"/>
      <c r="I62" s="26"/>
      <c r="J62" s="26"/>
      <c r="K62" s="26"/>
      <c r="L62" s="26"/>
      <c r="M62" s="26"/>
      <c r="N62" s="26"/>
      <c r="O62" s="26"/>
      <c r="P62" s="22"/>
      <c r="Q62" s="22"/>
      <c r="R62" s="22"/>
      <c r="S62" s="26"/>
      <c r="T62" s="22"/>
      <c r="U62" s="66"/>
    </row>
    <row r="63" spans="1:21" ht="13.5" thickBot="1">
      <c r="A63" s="684"/>
      <c r="C63" s="97">
        <v>-1</v>
      </c>
      <c r="D63" s="97">
        <v>-2</v>
      </c>
      <c r="E63" s="97">
        <v>-3</v>
      </c>
      <c r="F63" s="97">
        <v>-4</v>
      </c>
      <c r="G63" s="97">
        <v>-5</v>
      </c>
      <c r="H63" s="97">
        <v>-6</v>
      </c>
      <c r="I63" s="97">
        <v>-7</v>
      </c>
      <c r="J63" s="97">
        <v>-8</v>
      </c>
      <c r="K63" s="97">
        <v>-9</v>
      </c>
      <c r="L63" s="97">
        <v>-10</v>
      </c>
      <c r="M63" s="97">
        <v>-11</v>
      </c>
      <c r="N63" s="97"/>
      <c r="O63" s="97"/>
      <c r="P63" s="97"/>
      <c r="Q63" s="291"/>
      <c r="R63" s="291"/>
      <c r="S63" s="291"/>
      <c r="T63" s="22"/>
      <c r="U63" s="66"/>
    </row>
    <row r="64" spans="1:21" ht="53.25" customHeight="1" thickBot="1">
      <c r="A64" s="694" t="s">
        <v>239</v>
      </c>
      <c r="B64" s="695"/>
      <c r="C64" s="695" t="s">
        <v>787</v>
      </c>
      <c r="D64" s="696" t="s">
        <v>240</v>
      </c>
      <c r="E64" s="696" t="s">
        <v>912</v>
      </c>
      <c r="F64" s="696" t="s">
        <v>241</v>
      </c>
      <c r="G64" s="696" t="s">
        <v>913</v>
      </c>
      <c r="H64" s="696" t="s">
        <v>237</v>
      </c>
      <c r="I64" s="696" t="s">
        <v>243</v>
      </c>
      <c r="J64" s="696" t="s">
        <v>914</v>
      </c>
      <c r="K64" s="696" t="s">
        <v>916</v>
      </c>
      <c r="L64" s="696" t="s">
        <v>915</v>
      </c>
      <c r="M64" s="736" t="s">
        <v>827</v>
      </c>
      <c r="O64" s="693"/>
      <c r="P64" s="693"/>
      <c r="Q64" s="693"/>
      <c r="R64" s="693"/>
      <c r="S64" s="693"/>
      <c r="T64" s="22"/>
      <c r="U64" s="66"/>
    </row>
    <row r="65" spans="1:21" ht="46.5" customHeight="1">
      <c r="A65" s="727"/>
      <c r="B65" s="725"/>
      <c r="C65" s="725"/>
      <c r="D65" s="726" t="s">
        <v>179</v>
      </c>
      <c r="E65" s="726" t="s">
        <v>472</v>
      </c>
      <c r="F65" s="726" t="s">
        <v>831</v>
      </c>
      <c r="G65" s="726" t="s">
        <v>180</v>
      </c>
      <c r="H65" s="726" t="s">
        <v>473</v>
      </c>
      <c r="I65" s="726" t="s">
        <v>830</v>
      </c>
      <c r="J65" s="726" t="s">
        <v>760</v>
      </c>
      <c r="K65" s="726" t="s">
        <v>829</v>
      </c>
      <c r="L65" s="726"/>
      <c r="M65" s="735" t="s">
        <v>828</v>
      </c>
      <c r="O65" s="723"/>
      <c r="P65" s="708"/>
      <c r="Q65" s="723"/>
      <c r="R65" s="23"/>
      <c r="S65" s="723"/>
      <c r="T65" s="22"/>
      <c r="U65" s="66"/>
    </row>
    <row r="66" spans="1:21">
      <c r="A66" s="728"/>
      <c r="B66" s="26"/>
      <c r="C66" s="26"/>
      <c r="D66" s="26"/>
      <c r="E66" s="26"/>
      <c r="F66" s="26"/>
      <c r="G66" s="26"/>
      <c r="H66" s="26"/>
      <c r="I66" s="26"/>
      <c r="J66" s="26"/>
      <c r="K66" s="26"/>
      <c r="L66" s="26"/>
      <c r="M66" s="730"/>
      <c r="O66" s="26"/>
      <c r="P66" s="26"/>
      <c r="Q66" s="26"/>
      <c r="R66" s="22"/>
      <c r="S66" s="22"/>
      <c r="T66" s="22"/>
      <c r="U66" s="66"/>
    </row>
    <row r="67" spans="1:21">
      <c r="A67" s="731" t="s">
        <v>643</v>
      </c>
      <c r="B67" s="113"/>
      <c r="C67" s="114"/>
      <c r="D67" s="205">
        <v>0</v>
      </c>
      <c r="E67" s="54">
        <f t="shared" ref="E67:E85" si="0">$L$37</f>
        <v>5.9691674014842405E-2</v>
      </c>
      <c r="F67" s="54">
        <f t="shared" ref="F67:F85" si="1">D67*E67</f>
        <v>0</v>
      </c>
      <c r="G67" s="205">
        <v>0</v>
      </c>
      <c r="H67" s="54">
        <f t="shared" ref="H67:H85" si="2">$L$47</f>
        <v>9.355034570524895E-2</v>
      </c>
      <c r="I67" s="53">
        <f t="shared" ref="I67:I85" si="3">G67*H67</f>
        <v>0</v>
      </c>
      <c r="J67" s="205">
        <v>0</v>
      </c>
      <c r="K67" s="53">
        <f t="shared" ref="K67:K85" si="4">F67+I67+J67</f>
        <v>0</v>
      </c>
      <c r="L67" s="722">
        <v>0</v>
      </c>
      <c r="M67" s="737">
        <f>+K67*L67</f>
        <v>0</v>
      </c>
      <c r="O67" s="54"/>
      <c r="P67" s="54"/>
      <c r="Q67" s="54"/>
      <c r="R67" s="54"/>
      <c r="S67" s="54"/>
    </row>
    <row r="68" spans="1:21">
      <c r="A68" s="731" t="s">
        <v>644</v>
      </c>
      <c r="B68" s="113"/>
      <c r="C68" s="114"/>
      <c r="D68" s="722">
        <v>0</v>
      </c>
      <c r="E68" s="54">
        <f t="shared" si="0"/>
        <v>5.9691674014842405E-2</v>
      </c>
      <c r="F68" s="54">
        <f t="shared" si="1"/>
        <v>0</v>
      </c>
      <c r="G68" s="722">
        <v>0</v>
      </c>
      <c r="H68" s="54">
        <f t="shared" si="2"/>
        <v>9.355034570524895E-2</v>
      </c>
      <c r="I68" s="54">
        <f t="shared" si="3"/>
        <v>0</v>
      </c>
      <c r="J68" s="205">
        <v>0</v>
      </c>
      <c r="K68" s="54">
        <f t="shared" si="4"/>
        <v>0</v>
      </c>
      <c r="L68" s="722">
        <v>0</v>
      </c>
      <c r="M68" s="732">
        <f t="shared" ref="M68:M85" si="5">+K68*L68</f>
        <v>0</v>
      </c>
      <c r="O68" s="54"/>
      <c r="P68" s="54"/>
      <c r="Q68" s="54"/>
      <c r="R68" s="54"/>
      <c r="S68" s="54"/>
    </row>
    <row r="69" spans="1:21" ht="24" customHeight="1">
      <c r="A69" s="731" t="s">
        <v>645</v>
      </c>
      <c r="B69" s="113"/>
      <c r="C69" s="114"/>
      <c r="D69" s="722">
        <v>0</v>
      </c>
      <c r="E69" s="54">
        <f t="shared" si="0"/>
        <v>5.9691674014842405E-2</v>
      </c>
      <c r="F69" s="54">
        <f t="shared" si="1"/>
        <v>0</v>
      </c>
      <c r="G69" s="722">
        <v>0</v>
      </c>
      <c r="H69" s="54">
        <f t="shared" si="2"/>
        <v>9.355034570524895E-2</v>
      </c>
      <c r="I69" s="54">
        <f t="shared" si="3"/>
        <v>0</v>
      </c>
      <c r="J69" s="205">
        <v>0</v>
      </c>
      <c r="K69" s="54">
        <f t="shared" si="4"/>
        <v>0</v>
      </c>
      <c r="L69" s="722">
        <v>0</v>
      </c>
      <c r="M69" s="732">
        <f t="shared" si="5"/>
        <v>0</v>
      </c>
      <c r="O69" s="54"/>
      <c r="P69" s="54"/>
      <c r="Q69" s="54"/>
      <c r="R69" s="54"/>
      <c r="S69" s="54"/>
    </row>
    <row r="70" spans="1:21">
      <c r="A70" s="731" t="s">
        <v>501</v>
      </c>
      <c r="B70" s="113"/>
      <c r="C70" s="114"/>
      <c r="D70" s="722">
        <v>0</v>
      </c>
      <c r="E70" s="54">
        <f t="shared" si="0"/>
        <v>5.9691674014842405E-2</v>
      </c>
      <c r="F70" s="54">
        <f t="shared" si="1"/>
        <v>0</v>
      </c>
      <c r="G70" s="722">
        <v>0</v>
      </c>
      <c r="H70" s="54">
        <f t="shared" si="2"/>
        <v>9.355034570524895E-2</v>
      </c>
      <c r="I70" s="54">
        <f t="shared" si="3"/>
        <v>0</v>
      </c>
      <c r="J70" s="205">
        <v>0</v>
      </c>
      <c r="K70" s="54">
        <f t="shared" si="4"/>
        <v>0</v>
      </c>
      <c r="L70" s="722">
        <v>0</v>
      </c>
      <c r="M70" s="732">
        <f t="shared" si="5"/>
        <v>0</v>
      </c>
      <c r="O70" s="54"/>
      <c r="P70" s="54"/>
      <c r="Q70" s="54"/>
      <c r="R70" s="54"/>
      <c r="S70" s="54"/>
    </row>
    <row r="71" spans="1:21">
      <c r="A71" s="731" t="s">
        <v>501</v>
      </c>
      <c r="B71" s="113"/>
      <c r="C71" s="114"/>
      <c r="D71" s="722">
        <v>0</v>
      </c>
      <c r="E71" s="54">
        <f t="shared" si="0"/>
        <v>5.9691674014842405E-2</v>
      </c>
      <c r="F71" s="54">
        <f t="shared" si="1"/>
        <v>0</v>
      </c>
      <c r="G71" s="722">
        <v>0</v>
      </c>
      <c r="H71" s="54">
        <f t="shared" si="2"/>
        <v>9.355034570524895E-2</v>
      </c>
      <c r="I71" s="54">
        <f t="shared" si="3"/>
        <v>0</v>
      </c>
      <c r="J71" s="205">
        <v>0</v>
      </c>
      <c r="K71" s="54">
        <f t="shared" si="4"/>
        <v>0</v>
      </c>
      <c r="L71" s="722">
        <v>0</v>
      </c>
      <c r="M71" s="732">
        <f t="shared" si="5"/>
        <v>0</v>
      </c>
      <c r="O71" s="54"/>
      <c r="P71" s="54"/>
      <c r="Q71" s="54"/>
      <c r="R71" s="54"/>
      <c r="S71" s="54"/>
    </row>
    <row r="72" spans="1:21">
      <c r="A72" s="731" t="s">
        <v>501</v>
      </c>
      <c r="B72" s="113"/>
      <c r="C72" s="114"/>
      <c r="D72" s="722">
        <v>0</v>
      </c>
      <c r="E72" s="54">
        <f t="shared" si="0"/>
        <v>5.9691674014842405E-2</v>
      </c>
      <c r="F72" s="54">
        <f t="shared" si="1"/>
        <v>0</v>
      </c>
      <c r="G72" s="722">
        <v>0</v>
      </c>
      <c r="H72" s="54">
        <f t="shared" si="2"/>
        <v>9.355034570524895E-2</v>
      </c>
      <c r="I72" s="54">
        <f t="shared" si="3"/>
        <v>0</v>
      </c>
      <c r="J72" s="205">
        <v>0</v>
      </c>
      <c r="K72" s="54">
        <f t="shared" si="4"/>
        <v>0</v>
      </c>
      <c r="L72" s="722">
        <v>0</v>
      </c>
      <c r="M72" s="732">
        <f t="shared" si="5"/>
        <v>0</v>
      </c>
      <c r="O72" s="54"/>
      <c r="P72" s="54"/>
      <c r="Q72" s="54"/>
      <c r="R72" s="54"/>
      <c r="S72" s="54"/>
    </row>
    <row r="73" spans="1:21">
      <c r="A73" s="731" t="s">
        <v>501</v>
      </c>
      <c r="B73" s="113"/>
      <c r="C73" s="114"/>
      <c r="D73" s="722">
        <v>0</v>
      </c>
      <c r="E73" s="54">
        <f t="shared" si="0"/>
        <v>5.9691674014842405E-2</v>
      </c>
      <c r="F73" s="54">
        <f t="shared" si="1"/>
        <v>0</v>
      </c>
      <c r="G73" s="722">
        <v>0</v>
      </c>
      <c r="H73" s="54">
        <f t="shared" si="2"/>
        <v>9.355034570524895E-2</v>
      </c>
      <c r="I73" s="54">
        <f t="shared" si="3"/>
        <v>0</v>
      </c>
      <c r="J73" s="205">
        <v>0</v>
      </c>
      <c r="K73" s="54">
        <f t="shared" si="4"/>
        <v>0</v>
      </c>
      <c r="L73" s="722">
        <v>0</v>
      </c>
      <c r="M73" s="732">
        <f t="shared" si="5"/>
        <v>0</v>
      </c>
      <c r="O73" s="54"/>
      <c r="P73" s="54"/>
      <c r="Q73" s="54"/>
      <c r="R73" s="54"/>
      <c r="S73" s="54"/>
    </row>
    <row r="74" spans="1:21">
      <c r="A74" s="731" t="s">
        <v>501</v>
      </c>
      <c r="B74" s="113"/>
      <c r="C74" s="114"/>
      <c r="D74" s="722">
        <v>0</v>
      </c>
      <c r="E74" s="54">
        <f t="shared" si="0"/>
        <v>5.9691674014842405E-2</v>
      </c>
      <c r="F74" s="54">
        <f t="shared" si="1"/>
        <v>0</v>
      </c>
      <c r="G74" s="722">
        <v>0</v>
      </c>
      <c r="H74" s="54">
        <f t="shared" si="2"/>
        <v>9.355034570524895E-2</v>
      </c>
      <c r="I74" s="54">
        <f t="shared" si="3"/>
        <v>0</v>
      </c>
      <c r="J74" s="205">
        <v>0</v>
      </c>
      <c r="K74" s="54">
        <f t="shared" si="4"/>
        <v>0</v>
      </c>
      <c r="L74" s="722">
        <v>0</v>
      </c>
      <c r="M74" s="732">
        <f t="shared" si="5"/>
        <v>0</v>
      </c>
      <c r="O74" s="54"/>
      <c r="P74" s="54"/>
      <c r="Q74" s="54"/>
      <c r="R74" s="54"/>
      <c r="S74" s="54"/>
    </row>
    <row r="75" spans="1:21">
      <c r="A75" s="731" t="s">
        <v>501</v>
      </c>
      <c r="B75" s="113"/>
      <c r="C75" s="114"/>
      <c r="D75" s="722">
        <v>0</v>
      </c>
      <c r="E75" s="54">
        <f t="shared" si="0"/>
        <v>5.9691674014842405E-2</v>
      </c>
      <c r="F75" s="54">
        <f t="shared" si="1"/>
        <v>0</v>
      </c>
      <c r="G75" s="722">
        <v>0</v>
      </c>
      <c r="H75" s="54">
        <f t="shared" si="2"/>
        <v>9.355034570524895E-2</v>
      </c>
      <c r="I75" s="54">
        <f t="shared" si="3"/>
        <v>0</v>
      </c>
      <c r="J75" s="205">
        <v>0</v>
      </c>
      <c r="K75" s="54">
        <f t="shared" si="4"/>
        <v>0</v>
      </c>
      <c r="L75" s="722">
        <v>0</v>
      </c>
      <c r="M75" s="732">
        <f t="shared" si="5"/>
        <v>0</v>
      </c>
      <c r="O75" s="54"/>
      <c r="P75" s="54"/>
      <c r="Q75" s="54"/>
      <c r="R75" s="54"/>
      <c r="S75" s="54"/>
    </row>
    <row r="76" spans="1:21">
      <c r="A76" s="731" t="s">
        <v>501</v>
      </c>
      <c r="B76" s="113"/>
      <c r="C76" s="114"/>
      <c r="D76" s="722">
        <v>0</v>
      </c>
      <c r="E76" s="54">
        <f t="shared" si="0"/>
        <v>5.9691674014842405E-2</v>
      </c>
      <c r="F76" s="54">
        <f t="shared" si="1"/>
        <v>0</v>
      </c>
      <c r="G76" s="722">
        <v>0</v>
      </c>
      <c r="H76" s="54">
        <f t="shared" si="2"/>
        <v>9.355034570524895E-2</v>
      </c>
      <c r="I76" s="54">
        <f t="shared" si="3"/>
        <v>0</v>
      </c>
      <c r="J76" s="205">
        <v>0</v>
      </c>
      <c r="K76" s="54">
        <f t="shared" si="4"/>
        <v>0</v>
      </c>
      <c r="L76" s="722">
        <v>0</v>
      </c>
      <c r="M76" s="732">
        <f t="shared" si="5"/>
        <v>0</v>
      </c>
      <c r="O76" s="54"/>
      <c r="P76" s="54"/>
      <c r="Q76" s="54"/>
      <c r="R76" s="54"/>
      <c r="S76" s="54"/>
    </row>
    <row r="77" spans="1:21">
      <c r="A77" s="731" t="s">
        <v>501</v>
      </c>
      <c r="B77" s="113"/>
      <c r="C77" s="114"/>
      <c r="D77" s="722">
        <v>0</v>
      </c>
      <c r="E77" s="54">
        <f t="shared" si="0"/>
        <v>5.9691674014842405E-2</v>
      </c>
      <c r="F77" s="54">
        <f t="shared" si="1"/>
        <v>0</v>
      </c>
      <c r="G77" s="722">
        <v>0</v>
      </c>
      <c r="H77" s="54">
        <f t="shared" si="2"/>
        <v>9.355034570524895E-2</v>
      </c>
      <c r="I77" s="54">
        <f t="shared" si="3"/>
        <v>0</v>
      </c>
      <c r="J77" s="205">
        <v>0</v>
      </c>
      <c r="K77" s="54">
        <f t="shared" si="4"/>
        <v>0</v>
      </c>
      <c r="L77" s="722">
        <v>0</v>
      </c>
      <c r="M77" s="732">
        <f t="shared" si="5"/>
        <v>0</v>
      </c>
      <c r="O77" s="54"/>
      <c r="P77" s="54"/>
      <c r="Q77" s="54"/>
      <c r="R77" s="54"/>
      <c r="S77" s="54"/>
    </row>
    <row r="78" spans="1:21">
      <c r="A78" s="731" t="s">
        <v>501</v>
      </c>
      <c r="B78" s="113"/>
      <c r="C78" s="114"/>
      <c r="D78" s="722">
        <v>0</v>
      </c>
      <c r="E78" s="54">
        <f t="shared" si="0"/>
        <v>5.9691674014842405E-2</v>
      </c>
      <c r="F78" s="54">
        <f t="shared" si="1"/>
        <v>0</v>
      </c>
      <c r="G78" s="722">
        <v>0</v>
      </c>
      <c r="H78" s="54">
        <f t="shared" si="2"/>
        <v>9.355034570524895E-2</v>
      </c>
      <c r="I78" s="54">
        <f t="shared" si="3"/>
        <v>0</v>
      </c>
      <c r="J78" s="205">
        <v>0</v>
      </c>
      <c r="K78" s="54">
        <f t="shared" si="4"/>
        <v>0</v>
      </c>
      <c r="L78" s="722">
        <v>0</v>
      </c>
      <c r="M78" s="732">
        <f t="shared" si="5"/>
        <v>0</v>
      </c>
      <c r="O78" s="54"/>
      <c r="P78" s="54"/>
      <c r="Q78" s="54"/>
      <c r="R78" s="54"/>
      <c r="S78" s="54"/>
    </row>
    <row r="79" spans="1:21">
      <c r="A79" s="731" t="s">
        <v>501</v>
      </c>
      <c r="B79" s="113"/>
      <c r="C79" s="114"/>
      <c r="D79" s="722">
        <v>0</v>
      </c>
      <c r="E79" s="54">
        <f t="shared" si="0"/>
        <v>5.9691674014842405E-2</v>
      </c>
      <c r="F79" s="54">
        <f t="shared" si="1"/>
        <v>0</v>
      </c>
      <c r="G79" s="722">
        <v>0</v>
      </c>
      <c r="H79" s="54">
        <f t="shared" si="2"/>
        <v>9.355034570524895E-2</v>
      </c>
      <c r="I79" s="54">
        <f t="shared" si="3"/>
        <v>0</v>
      </c>
      <c r="J79" s="205">
        <v>0</v>
      </c>
      <c r="K79" s="54">
        <f t="shared" si="4"/>
        <v>0</v>
      </c>
      <c r="L79" s="722">
        <v>0</v>
      </c>
      <c r="M79" s="732">
        <f t="shared" si="5"/>
        <v>0</v>
      </c>
      <c r="O79" s="54"/>
      <c r="P79" s="54"/>
      <c r="Q79" s="54"/>
      <c r="R79" s="54"/>
      <c r="S79" s="54"/>
    </row>
    <row r="80" spans="1:21">
      <c r="A80" s="731" t="s">
        <v>501</v>
      </c>
      <c r="B80" s="113"/>
      <c r="C80" s="114"/>
      <c r="D80" s="722">
        <v>0</v>
      </c>
      <c r="E80" s="54">
        <f t="shared" si="0"/>
        <v>5.9691674014842405E-2</v>
      </c>
      <c r="F80" s="54">
        <f t="shared" si="1"/>
        <v>0</v>
      </c>
      <c r="G80" s="722">
        <v>0</v>
      </c>
      <c r="H80" s="54">
        <f t="shared" si="2"/>
        <v>9.355034570524895E-2</v>
      </c>
      <c r="I80" s="54">
        <f t="shared" si="3"/>
        <v>0</v>
      </c>
      <c r="J80" s="205">
        <v>0</v>
      </c>
      <c r="K80" s="54">
        <f t="shared" si="4"/>
        <v>0</v>
      </c>
      <c r="L80" s="722">
        <v>0</v>
      </c>
      <c r="M80" s="732">
        <f t="shared" si="5"/>
        <v>0</v>
      </c>
      <c r="O80" s="54"/>
      <c r="P80" s="54"/>
      <c r="Q80" s="54"/>
      <c r="R80" s="54"/>
      <c r="S80" s="54"/>
    </row>
    <row r="81" spans="1:19">
      <c r="A81" s="731" t="s">
        <v>501</v>
      </c>
      <c r="B81" s="113"/>
      <c r="C81" s="114"/>
      <c r="D81" s="722">
        <v>0</v>
      </c>
      <c r="E81" s="54">
        <f t="shared" si="0"/>
        <v>5.9691674014842405E-2</v>
      </c>
      <c r="F81" s="54">
        <f t="shared" si="1"/>
        <v>0</v>
      </c>
      <c r="G81" s="722">
        <v>0</v>
      </c>
      <c r="H81" s="54">
        <f t="shared" si="2"/>
        <v>9.355034570524895E-2</v>
      </c>
      <c r="I81" s="54">
        <f t="shared" si="3"/>
        <v>0</v>
      </c>
      <c r="J81" s="205">
        <v>0</v>
      </c>
      <c r="K81" s="54">
        <f t="shared" si="4"/>
        <v>0</v>
      </c>
      <c r="L81" s="722">
        <v>0</v>
      </c>
      <c r="M81" s="732">
        <f t="shared" si="5"/>
        <v>0</v>
      </c>
      <c r="O81" s="54"/>
      <c r="P81" s="54"/>
      <c r="Q81" s="54"/>
      <c r="R81" s="54"/>
      <c r="S81" s="54"/>
    </row>
    <row r="82" spans="1:19">
      <c r="A82" s="731" t="s">
        <v>501</v>
      </c>
      <c r="C82" s="49"/>
      <c r="D82" s="722">
        <v>0</v>
      </c>
      <c r="E82" s="54">
        <f t="shared" si="0"/>
        <v>5.9691674014842405E-2</v>
      </c>
      <c r="F82" s="54">
        <f t="shared" si="1"/>
        <v>0</v>
      </c>
      <c r="G82" s="722">
        <v>0</v>
      </c>
      <c r="H82" s="54">
        <f t="shared" si="2"/>
        <v>9.355034570524895E-2</v>
      </c>
      <c r="I82" s="54">
        <f t="shared" si="3"/>
        <v>0</v>
      </c>
      <c r="J82" s="205">
        <v>0</v>
      </c>
      <c r="K82" s="54">
        <f t="shared" si="4"/>
        <v>0</v>
      </c>
      <c r="L82" s="722">
        <v>0</v>
      </c>
      <c r="M82" s="732">
        <f t="shared" si="5"/>
        <v>0</v>
      </c>
      <c r="O82" s="54"/>
      <c r="P82" s="54"/>
      <c r="Q82" s="54"/>
      <c r="R82" s="54"/>
      <c r="S82" s="54"/>
    </row>
    <row r="83" spans="1:19">
      <c r="A83" s="731" t="s">
        <v>501</v>
      </c>
      <c r="C83" s="49"/>
      <c r="D83" s="722">
        <v>0</v>
      </c>
      <c r="E83" s="54">
        <f t="shared" si="0"/>
        <v>5.9691674014842405E-2</v>
      </c>
      <c r="F83" s="54">
        <f t="shared" si="1"/>
        <v>0</v>
      </c>
      <c r="G83" s="722">
        <v>0</v>
      </c>
      <c r="H83" s="54">
        <f t="shared" si="2"/>
        <v>9.355034570524895E-2</v>
      </c>
      <c r="I83" s="54">
        <f t="shared" si="3"/>
        <v>0</v>
      </c>
      <c r="J83" s="205">
        <v>0</v>
      </c>
      <c r="K83" s="54">
        <f t="shared" si="4"/>
        <v>0</v>
      </c>
      <c r="L83" s="722">
        <v>0</v>
      </c>
      <c r="M83" s="732">
        <f t="shared" si="5"/>
        <v>0</v>
      </c>
      <c r="O83" s="54"/>
      <c r="P83" s="54"/>
      <c r="Q83" s="54"/>
      <c r="R83" s="54"/>
      <c r="S83" s="54"/>
    </row>
    <row r="84" spans="1:19">
      <c r="A84" s="731" t="s">
        <v>501</v>
      </c>
      <c r="C84" s="49"/>
      <c r="D84" s="722">
        <v>0</v>
      </c>
      <c r="E84" s="54">
        <f t="shared" si="0"/>
        <v>5.9691674014842405E-2</v>
      </c>
      <c r="F84" s="54">
        <f t="shared" si="1"/>
        <v>0</v>
      </c>
      <c r="G84" s="722">
        <v>0</v>
      </c>
      <c r="H84" s="54">
        <f t="shared" si="2"/>
        <v>9.355034570524895E-2</v>
      </c>
      <c r="I84" s="54">
        <f t="shared" si="3"/>
        <v>0</v>
      </c>
      <c r="J84" s="205">
        <v>0</v>
      </c>
      <c r="K84" s="54">
        <f t="shared" si="4"/>
        <v>0</v>
      </c>
      <c r="L84" s="722">
        <v>0</v>
      </c>
      <c r="M84" s="732">
        <f t="shared" si="5"/>
        <v>0</v>
      </c>
      <c r="O84" s="54"/>
      <c r="P84" s="54"/>
      <c r="Q84" s="54"/>
      <c r="R84" s="54"/>
      <c r="S84" s="54"/>
    </row>
    <row r="85" spans="1:19">
      <c r="A85" s="731" t="s">
        <v>501</v>
      </c>
      <c r="C85" s="49"/>
      <c r="D85" s="722">
        <v>0</v>
      </c>
      <c r="E85" s="54">
        <f t="shared" si="0"/>
        <v>5.9691674014842405E-2</v>
      </c>
      <c r="F85" s="54">
        <f t="shared" si="1"/>
        <v>0</v>
      </c>
      <c r="G85" s="722">
        <v>0</v>
      </c>
      <c r="H85" s="54">
        <f t="shared" si="2"/>
        <v>9.355034570524895E-2</v>
      </c>
      <c r="I85" s="54">
        <f t="shared" si="3"/>
        <v>0</v>
      </c>
      <c r="J85" s="205">
        <v>0</v>
      </c>
      <c r="K85" s="54">
        <f t="shared" si="4"/>
        <v>0</v>
      </c>
      <c r="L85" s="722">
        <v>0</v>
      </c>
      <c r="M85" s="732">
        <f t="shared" si="5"/>
        <v>0</v>
      </c>
      <c r="O85" s="54"/>
      <c r="P85" s="54"/>
      <c r="Q85" s="54"/>
      <c r="R85" s="54"/>
      <c r="S85" s="54"/>
    </row>
    <row r="86" spans="1:19" ht="13.5" thickBot="1">
      <c r="A86" s="729"/>
      <c r="B86" s="123"/>
      <c r="C86" s="123"/>
      <c r="D86" s="123"/>
      <c r="E86" s="123"/>
      <c r="F86" s="123"/>
      <c r="G86" s="123"/>
      <c r="H86" s="123"/>
      <c r="I86" s="123"/>
      <c r="J86" s="123"/>
      <c r="K86" s="720"/>
      <c r="L86" s="733"/>
      <c r="M86" s="734"/>
      <c r="O86" s="724"/>
      <c r="P86" s="724"/>
      <c r="Q86" s="724"/>
      <c r="S86" s="53"/>
    </row>
    <row r="87" spans="1:19">
      <c r="A87" s="65" t="s">
        <v>265</v>
      </c>
      <c r="B87" s="89"/>
      <c r="C87" s="66" t="s">
        <v>251</v>
      </c>
      <c r="D87" s="66"/>
      <c r="E87" s="121"/>
      <c r="F87" s="56"/>
      <c r="G87" s="22"/>
      <c r="H87" s="121"/>
      <c r="I87" s="22"/>
      <c r="J87" s="22"/>
      <c r="K87" s="22"/>
      <c r="L87" s="54"/>
      <c r="M87" s="74">
        <f>SUM(M67:M86)</f>
        <v>0</v>
      </c>
      <c r="N87" s="53"/>
      <c r="O87" s="53"/>
      <c r="P87" s="53"/>
      <c r="Q87" s="53"/>
      <c r="R87" s="53"/>
      <c r="S87" s="53"/>
    </row>
    <row r="88" spans="1:19">
      <c r="A88" s="25" t="s">
        <v>73</v>
      </c>
    </row>
    <row r="89" spans="1:19" ht="13.5" thickBot="1">
      <c r="A89" s="123" t="s">
        <v>74</v>
      </c>
    </row>
    <row r="90" spans="1:19">
      <c r="A90" s="124" t="s">
        <v>75</v>
      </c>
      <c r="C90" s="1140" t="s">
        <v>719</v>
      </c>
      <c r="D90" s="1140"/>
      <c r="E90" s="1140"/>
      <c r="F90" s="1140"/>
      <c r="G90" s="1140"/>
      <c r="H90" s="1140"/>
      <c r="I90" s="1140"/>
      <c r="J90" s="1140"/>
      <c r="K90" s="1140"/>
      <c r="L90" s="1140"/>
      <c r="M90" s="1140"/>
      <c r="N90" s="1140"/>
      <c r="O90" s="1140"/>
      <c r="P90" s="1140"/>
      <c r="Q90" s="1140"/>
    </row>
    <row r="91" spans="1:19">
      <c r="A91" s="124" t="s">
        <v>76</v>
      </c>
      <c r="C91" s="1140" t="s">
        <v>672</v>
      </c>
      <c r="D91" s="1140"/>
      <c r="E91" s="1140"/>
      <c r="F91" s="1140"/>
      <c r="G91" s="1140"/>
      <c r="H91" s="1140"/>
      <c r="I91" s="1140"/>
      <c r="J91" s="1140"/>
      <c r="K91" s="1140"/>
      <c r="L91" s="1140"/>
      <c r="M91" s="1140"/>
      <c r="N91" s="1140"/>
      <c r="O91" s="1140"/>
      <c r="P91" s="1140"/>
      <c r="Q91" s="1140"/>
    </row>
    <row r="92" spans="1:19">
      <c r="A92" s="124" t="s">
        <v>77</v>
      </c>
      <c r="C92" s="1141" t="s">
        <v>692</v>
      </c>
      <c r="D92" s="1141"/>
      <c r="E92" s="1141"/>
      <c r="F92" s="1141"/>
      <c r="G92" s="1141"/>
      <c r="H92" s="1141"/>
      <c r="I92" s="1141"/>
      <c r="J92" s="1141"/>
      <c r="K92" s="1141"/>
      <c r="L92" s="1141"/>
      <c r="M92" s="1141"/>
      <c r="N92" s="1141"/>
      <c r="O92" s="1141"/>
      <c r="P92" s="1141"/>
      <c r="Q92" s="1141"/>
    </row>
    <row r="93" spans="1:19">
      <c r="C93" s="25" t="s">
        <v>675</v>
      </c>
    </row>
    <row r="94" spans="1:19">
      <c r="A94" s="124" t="s">
        <v>78</v>
      </c>
      <c r="C94" s="1141" t="s">
        <v>961</v>
      </c>
      <c r="D94" s="1141"/>
      <c r="E94" s="1141"/>
      <c r="F94" s="1141"/>
      <c r="G94" s="1141"/>
      <c r="H94" s="1141"/>
      <c r="I94" s="1141"/>
      <c r="J94" s="1141"/>
      <c r="K94" s="1141"/>
      <c r="L94" s="1141"/>
      <c r="M94" s="1141"/>
      <c r="N94" s="1141"/>
      <c r="O94" s="1141"/>
      <c r="P94" s="1141"/>
      <c r="Q94" s="1141"/>
    </row>
    <row r="95" spans="1:19">
      <c r="A95" s="56" t="s">
        <v>79</v>
      </c>
      <c r="C95" s="1139" t="s">
        <v>674</v>
      </c>
      <c r="D95" s="1139"/>
      <c r="E95" s="1139"/>
      <c r="F95" s="1139"/>
      <c r="G95" s="1139"/>
      <c r="H95" s="1139"/>
      <c r="I95" s="1139"/>
      <c r="J95" s="1139"/>
      <c r="K95" s="1139"/>
      <c r="L95" s="1139"/>
      <c r="M95" s="1139"/>
      <c r="N95" s="1139"/>
      <c r="O95" s="1139"/>
      <c r="P95" s="1139"/>
      <c r="Q95" s="1139"/>
    </row>
    <row r="96" spans="1:19">
      <c r="A96" s="757" t="s">
        <v>80</v>
      </c>
      <c r="C96" s="1139" t="s">
        <v>721</v>
      </c>
      <c r="D96" s="1139"/>
      <c r="E96" s="1139"/>
      <c r="F96" s="1139"/>
      <c r="G96" s="1139"/>
      <c r="H96" s="1139"/>
      <c r="I96" s="1139"/>
      <c r="J96" s="1139"/>
      <c r="K96" s="1139"/>
      <c r="L96" s="1139"/>
      <c r="M96" s="1139"/>
      <c r="N96" s="1139"/>
      <c r="O96" s="1139"/>
      <c r="P96" s="1139"/>
      <c r="Q96" s="1139"/>
    </row>
    <row r="97" spans="1:17">
      <c r="A97" s="56" t="s">
        <v>81</v>
      </c>
      <c r="C97" s="25" t="s">
        <v>571</v>
      </c>
    </row>
    <row r="98" spans="1:17">
      <c r="A98" s="65" t="s">
        <v>83</v>
      </c>
      <c r="C98" s="95" t="s">
        <v>788</v>
      </c>
      <c r="D98" s="65"/>
      <c r="E98" s="56"/>
      <c r="F98" s="56"/>
      <c r="G98" s="22"/>
      <c r="J98" s="80"/>
      <c r="P98" s="22"/>
      <c r="Q98" s="96"/>
    </row>
    <row r="99" spans="1:17">
      <c r="A99" s="65" t="s">
        <v>84</v>
      </c>
      <c r="C99" s="25" t="s">
        <v>962</v>
      </c>
      <c r="D99" s="65"/>
      <c r="E99" s="56"/>
      <c r="F99" s="56"/>
      <c r="G99" s="22"/>
      <c r="J99" s="80"/>
      <c r="P99" s="22"/>
      <c r="Q99" s="77"/>
    </row>
    <row r="100" spans="1:17">
      <c r="A100" s="56"/>
      <c r="C100" s="682"/>
    </row>
    <row r="101" spans="1:17">
      <c r="A101" s="56"/>
    </row>
    <row r="282" spans="1:11">
      <c r="A282" s="145"/>
      <c r="B282" s="281"/>
      <c r="C282" s="145"/>
      <c r="D282" s="29"/>
      <c r="E282" s="29"/>
      <c r="F282" s="29"/>
      <c r="G282" s="29"/>
      <c r="H282" s="150"/>
      <c r="I282" s="282"/>
      <c r="J282" s="276"/>
      <c r="K282" s="280"/>
    </row>
  </sheetData>
  <mergeCells count="7">
    <mergeCell ref="C12:Q12"/>
    <mergeCell ref="C96:Q96"/>
    <mergeCell ref="C90:Q90"/>
    <mergeCell ref="C91:Q91"/>
    <mergeCell ref="C92:Q92"/>
    <mergeCell ref="C94:Q94"/>
    <mergeCell ref="C95:Q95"/>
  </mergeCells>
  <pageMargins left="0.25" right="0.25" top="0.75" bottom="0.75" header="0.3" footer="0.3"/>
  <pageSetup scale="57" fitToHeight="0" orientation="landscape" verticalDpi="300" r:id="rId1"/>
  <rowBreaks count="3" manualBreakCount="3">
    <brk id="51" max="12" man="1"/>
    <brk id="100" max="18" man="1"/>
    <brk id="102" max="18"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T210"/>
  <sheetViews>
    <sheetView view="pageBreakPreview" topLeftCell="B34" zoomScaleNormal="100" zoomScaleSheetLayoutView="100" workbookViewId="0">
      <selection activeCell="E55" sqref="E55"/>
    </sheetView>
  </sheetViews>
  <sheetFormatPr defaultRowHeight="15"/>
  <cols>
    <col min="2" max="2" width="1.77734375" customWidth="1"/>
    <col min="3" max="3" width="39.6640625" customWidth="1"/>
    <col min="4" max="4" width="29.44140625" customWidth="1"/>
    <col min="5" max="5" width="13" customWidth="1"/>
    <col min="6" max="6" width="6.33203125" customWidth="1"/>
    <col min="7" max="7" width="11.88671875" customWidth="1"/>
    <col min="8" max="8" width="11.6640625" customWidth="1"/>
    <col min="9" max="9" width="2.109375" customWidth="1"/>
    <col min="10" max="10" width="11.6640625" customWidth="1"/>
    <col min="11" max="11" width="10.88671875" customWidth="1"/>
    <col min="12" max="12" width="10.77734375" customWidth="1"/>
    <col min="13" max="13" width="9.5546875" customWidth="1"/>
  </cols>
  <sheetData>
    <row r="1" spans="1:20">
      <c r="A1" s="25"/>
      <c r="B1" s="25"/>
      <c r="C1" s="25"/>
      <c r="D1" s="25"/>
      <c r="E1" s="25"/>
      <c r="F1" s="25"/>
      <c r="G1" s="25"/>
      <c r="H1" s="25"/>
      <c r="I1" s="25"/>
      <c r="J1" s="25"/>
      <c r="K1" s="25"/>
      <c r="L1" s="25"/>
    </row>
    <row r="2" spans="1:20">
      <c r="A2" s="25"/>
      <c r="B2" s="25"/>
      <c r="C2" s="25"/>
      <c r="D2" s="25"/>
      <c r="E2" s="25"/>
      <c r="F2" s="25"/>
      <c r="G2" s="25"/>
      <c r="H2" s="25"/>
      <c r="I2" s="25"/>
      <c r="J2" s="25"/>
      <c r="K2" s="25"/>
      <c r="O2" s="25" t="s">
        <v>792</v>
      </c>
    </row>
    <row r="3" spans="1:20">
      <c r="A3" s="25"/>
      <c r="B3" s="25"/>
      <c r="C3" s="25"/>
      <c r="D3" s="25"/>
      <c r="E3" s="25"/>
      <c r="F3" s="25"/>
      <c r="G3" s="25"/>
      <c r="H3" s="25"/>
      <c r="I3" s="25"/>
      <c r="J3" s="25"/>
      <c r="K3" s="25"/>
      <c r="L3" s="25"/>
    </row>
    <row r="4" spans="1:20">
      <c r="A4" s="25"/>
      <c r="B4" s="25"/>
      <c r="C4" s="25"/>
      <c r="D4" s="25"/>
      <c r="E4" s="25"/>
      <c r="F4" s="25"/>
      <c r="G4" s="56" t="str">
        <f>'11-Wholesale Distribution'!G56</f>
        <v>Attachment 11</v>
      </c>
      <c r="H4" s="25"/>
      <c r="I4" s="25"/>
      <c r="J4" s="25"/>
      <c r="K4" s="25"/>
      <c r="L4" s="25"/>
    </row>
    <row r="5" spans="1:20">
      <c r="A5" s="25"/>
      <c r="B5" s="25"/>
      <c r="C5" s="25"/>
      <c r="D5" s="25"/>
      <c r="E5" s="25"/>
      <c r="F5" s="25"/>
      <c r="G5" s="56" t="str">
        <f>'11-Wholesale Distribution'!G57</f>
        <v>Wholesale Distribution Service</v>
      </c>
      <c r="H5" s="25"/>
      <c r="I5" s="25"/>
      <c r="J5" s="25"/>
      <c r="K5" s="25"/>
      <c r="L5" s="25"/>
    </row>
    <row r="6" spans="1:20">
      <c r="A6" s="25"/>
      <c r="B6" s="25"/>
      <c r="C6" s="25"/>
      <c r="D6" s="25"/>
      <c r="E6" s="25"/>
      <c r="F6" s="25"/>
      <c r="G6" s="56" t="str">
        <f>'11-Wholesale Distribution'!G58</f>
        <v>Gridliance High Plains LLC</v>
      </c>
      <c r="H6" s="25"/>
      <c r="I6" s="25"/>
      <c r="J6" s="25"/>
      <c r="K6" s="25"/>
      <c r="L6" s="25"/>
    </row>
    <row r="7" spans="1:20">
      <c r="A7" s="25"/>
      <c r="B7" s="25"/>
      <c r="C7" s="25"/>
      <c r="D7" s="25"/>
      <c r="E7" s="25"/>
      <c r="F7" s="25"/>
      <c r="G7" s="25"/>
      <c r="H7" s="25"/>
      <c r="I7" s="25"/>
      <c r="J7" s="25"/>
      <c r="K7" s="25"/>
      <c r="L7" s="25"/>
    </row>
    <row r="8" spans="1:20" ht="15.75" thickBot="1">
      <c r="A8" s="688"/>
      <c r="B8" s="25"/>
      <c r="C8" s="97">
        <v>-1</v>
      </c>
      <c r="D8" s="97">
        <v>-2</v>
      </c>
      <c r="E8" s="97">
        <v>-3</v>
      </c>
      <c r="F8" s="687"/>
      <c r="G8" s="97">
        <v>-4</v>
      </c>
      <c r="H8" s="97">
        <v>-5</v>
      </c>
      <c r="I8" s="687"/>
      <c r="J8" s="97">
        <v>-6</v>
      </c>
      <c r="K8" s="97">
        <v>-7</v>
      </c>
      <c r="L8" s="97">
        <v>-8</v>
      </c>
      <c r="M8" s="97">
        <v>-9</v>
      </c>
      <c r="N8" s="97">
        <v>-10</v>
      </c>
      <c r="O8" s="97">
        <v>-11</v>
      </c>
      <c r="P8" s="97"/>
      <c r="Q8" s="97"/>
      <c r="R8" s="291"/>
      <c r="S8" s="291"/>
      <c r="T8" s="291"/>
    </row>
    <row r="9" spans="1:20" ht="64.5" thickBot="1">
      <c r="A9" s="698" t="s">
        <v>239</v>
      </c>
      <c r="B9" s="699"/>
      <c r="C9" s="699" t="s">
        <v>787</v>
      </c>
      <c r="D9" s="700" t="s">
        <v>240</v>
      </c>
      <c r="E9" s="700" t="s">
        <v>823</v>
      </c>
      <c r="F9" s="739"/>
      <c r="G9" s="701" t="s">
        <v>241</v>
      </c>
      <c r="H9" s="700" t="s">
        <v>242</v>
      </c>
      <c r="I9" s="739"/>
      <c r="J9" s="700" t="s">
        <v>824</v>
      </c>
      <c r="K9" s="701" t="s">
        <v>243</v>
      </c>
      <c r="L9" s="700" t="s">
        <v>269</v>
      </c>
      <c r="M9" s="702" t="s">
        <v>977</v>
      </c>
      <c r="N9" s="702" t="s">
        <v>928</v>
      </c>
      <c r="O9" s="703" t="s">
        <v>827</v>
      </c>
      <c r="P9" s="693"/>
    </row>
    <row r="10" spans="1:20">
      <c r="A10" s="714" t="s">
        <v>802</v>
      </c>
      <c r="B10" s="715"/>
      <c r="C10" s="716" t="s">
        <v>832</v>
      </c>
      <c r="D10" s="745">
        <f>+'Attachment H'!D65</f>
        <v>0</v>
      </c>
      <c r="E10" s="717">
        <f>+K169</f>
        <v>0</v>
      </c>
      <c r="F10" s="717"/>
      <c r="G10" s="717">
        <f>+D10*E10</f>
        <v>0</v>
      </c>
      <c r="H10" s="745">
        <v>0</v>
      </c>
      <c r="I10" s="715"/>
      <c r="J10" s="718">
        <f>+K172</f>
        <v>0</v>
      </c>
      <c r="K10" s="717">
        <f>+H10*J10</f>
        <v>0</v>
      </c>
      <c r="L10" s="719">
        <v>0</v>
      </c>
      <c r="M10" s="740">
        <f>+G10+K10+L10</f>
        <v>0</v>
      </c>
      <c r="N10" s="719">
        <v>0</v>
      </c>
      <c r="O10" s="742">
        <f>+M10*N10</f>
        <v>0</v>
      </c>
      <c r="P10" s="687"/>
    </row>
    <row r="11" spans="1:20">
      <c r="A11" s="704" t="s">
        <v>803</v>
      </c>
      <c r="B11" s="25"/>
      <c r="C11" s="697"/>
      <c r="D11" s="697"/>
      <c r="E11" s="54">
        <f>+E10</f>
        <v>0</v>
      </c>
      <c r="F11" s="54"/>
      <c r="G11" s="54">
        <f t="shared" ref="G11:G14" si="0">+D11*E11</f>
        <v>0</v>
      </c>
      <c r="H11" s="713">
        <v>0</v>
      </c>
      <c r="I11" s="54"/>
      <c r="J11" s="54">
        <f>+J10</f>
        <v>0</v>
      </c>
      <c r="K11" s="54">
        <f t="shared" ref="K11:K14" si="1">+H11*J11</f>
        <v>0</v>
      </c>
      <c r="L11" s="713">
        <v>0</v>
      </c>
      <c r="M11" s="711">
        <f t="shared" ref="M11:M14" si="2">+G11+K11+L11</f>
        <v>0</v>
      </c>
      <c r="N11" s="713">
        <v>0</v>
      </c>
      <c r="O11" s="743">
        <f>+M11*N11</f>
        <v>0</v>
      </c>
      <c r="P11" s="687"/>
    </row>
    <row r="12" spans="1:20">
      <c r="A12" s="704" t="s">
        <v>804</v>
      </c>
      <c r="B12" s="25"/>
      <c r="C12" s="697"/>
      <c r="D12" s="697"/>
      <c r="E12" s="54">
        <f>+E11</f>
        <v>0</v>
      </c>
      <c r="F12" s="54"/>
      <c r="G12" s="54">
        <f t="shared" si="0"/>
        <v>0</v>
      </c>
      <c r="H12" s="713">
        <v>0</v>
      </c>
      <c r="I12" s="54"/>
      <c r="J12" s="54">
        <f>+J11</f>
        <v>0</v>
      </c>
      <c r="K12" s="54">
        <f t="shared" si="1"/>
        <v>0</v>
      </c>
      <c r="L12" s="713">
        <v>0</v>
      </c>
      <c r="M12" s="711">
        <f t="shared" si="2"/>
        <v>0</v>
      </c>
      <c r="N12" s="713">
        <v>0</v>
      </c>
      <c r="O12" s="743">
        <f>+M12*N12</f>
        <v>0</v>
      </c>
      <c r="P12" s="687"/>
    </row>
    <row r="13" spans="1:20">
      <c r="A13" s="704" t="s">
        <v>805</v>
      </c>
      <c r="B13" s="25"/>
      <c r="C13" s="697"/>
      <c r="D13" s="697"/>
      <c r="E13" s="54">
        <f>+E12</f>
        <v>0</v>
      </c>
      <c r="F13" s="54"/>
      <c r="G13" s="54">
        <f t="shared" si="0"/>
        <v>0</v>
      </c>
      <c r="H13" s="713">
        <v>0</v>
      </c>
      <c r="I13" s="54"/>
      <c r="J13" s="54">
        <f>+J12</f>
        <v>0</v>
      </c>
      <c r="K13" s="54">
        <f t="shared" si="1"/>
        <v>0</v>
      </c>
      <c r="L13" s="713">
        <v>0</v>
      </c>
      <c r="M13" s="711">
        <f t="shared" si="2"/>
        <v>0</v>
      </c>
      <c r="N13" s="713">
        <v>0</v>
      </c>
      <c r="O13" s="743">
        <f>+M13*N13</f>
        <v>0</v>
      </c>
      <c r="P13" s="687"/>
    </row>
    <row r="14" spans="1:20" ht="15.75" thickBot="1">
      <c r="A14" s="705" t="s">
        <v>501</v>
      </c>
      <c r="B14" s="123"/>
      <c r="C14" s="706"/>
      <c r="D14" s="706"/>
      <c r="E14" s="720">
        <f>+E13</f>
        <v>0</v>
      </c>
      <c r="F14" s="720"/>
      <c r="G14" s="720">
        <f t="shared" si="0"/>
        <v>0</v>
      </c>
      <c r="H14" s="721">
        <v>0</v>
      </c>
      <c r="I14" s="720"/>
      <c r="J14" s="720">
        <f>+J13</f>
        <v>0</v>
      </c>
      <c r="K14" s="720">
        <f t="shared" si="1"/>
        <v>0</v>
      </c>
      <c r="L14" s="721">
        <v>0</v>
      </c>
      <c r="M14" s="47">
        <f t="shared" si="2"/>
        <v>0</v>
      </c>
      <c r="N14" s="721">
        <v>0</v>
      </c>
      <c r="O14" s="744">
        <f>+M14*N14</f>
        <v>0</v>
      </c>
      <c r="P14" s="687"/>
    </row>
    <row r="15" spans="1:20">
      <c r="A15" s="56" t="s">
        <v>806</v>
      </c>
      <c r="B15" s="25"/>
      <c r="C15" s="25" t="s">
        <v>21</v>
      </c>
      <c r="D15" s="25"/>
      <c r="E15" s="25"/>
      <c r="F15" s="25"/>
      <c r="G15" s="25"/>
      <c r="H15" s="25"/>
      <c r="I15" s="25"/>
      <c r="J15" s="25"/>
      <c r="K15" s="25"/>
      <c r="L15" s="25"/>
      <c r="M15" s="687"/>
      <c r="N15" s="687"/>
      <c r="O15" s="717">
        <f>SUM(O10:O14)</f>
        <v>0</v>
      </c>
      <c r="P15" s="687"/>
    </row>
    <row r="16" spans="1:20">
      <c r="A16" s="757"/>
      <c r="B16" s="755"/>
      <c r="C16" s="755"/>
      <c r="D16" s="755"/>
      <c r="E16" s="755"/>
      <c r="F16" s="755"/>
      <c r="G16" s="755"/>
      <c r="H16" s="755"/>
      <c r="I16" s="755"/>
      <c r="J16" s="755"/>
      <c r="K16" s="755"/>
      <c r="L16" s="755"/>
      <c r="M16" s="769"/>
      <c r="N16" s="769"/>
      <c r="O16" s="756"/>
      <c r="P16" s="769"/>
    </row>
    <row r="17" spans="1:16">
      <c r="A17" s="757"/>
      <c r="B17" s="755"/>
      <c r="C17" s="755" t="s">
        <v>929</v>
      </c>
      <c r="D17" s="755"/>
      <c r="E17" s="755"/>
      <c r="F17" s="755"/>
      <c r="G17" s="755"/>
      <c r="H17" s="755"/>
      <c r="I17" s="755"/>
      <c r="J17" s="755"/>
      <c r="K17" s="755"/>
      <c r="L17" s="755"/>
      <c r="M17" s="769"/>
      <c r="N17" s="769"/>
      <c r="O17" s="756"/>
      <c r="P17" s="769"/>
    </row>
    <row r="18" spans="1:16">
      <c r="A18" s="757"/>
      <c r="B18" s="755"/>
      <c r="C18" s="755" t="s">
        <v>932</v>
      </c>
      <c r="D18" s="755"/>
      <c r="E18" s="755"/>
      <c r="F18" s="755"/>
      <c r="G18" s="755"/>
      <c r="H18" s="755"/>
      <c r="I18" s="755"/>
      <c r="J18" s="755"/>
      <c r="K18" s="755"/>
      <c r="M18" s="769"/>
      <c r="N18" s="769"/>
      <c r="O18" s="756"/>
      <c r="P18" s="769"/>
    </row>
    <row r="19" spans="1:16">
      <c r="A19" s="757"/>
      <c r="B19" s="755"/>
      <c r="C19" s="755"/>
      <c r="D19" s="755"/>
      <c r="E19" s="755"/>
      <c r="F19" s="755"/>
      <c r="G19" s="757" t="s">
        <v>786</v>
      </c>
      <c r="H19" s="755"/>
      <c r="I19" s="755"/>
      <c r="J19" s="755"/>
      <c r="K19" s="755"/>
      <c r="L19" s="755"/>
      <c r="M19" s="769"/>
      <c r="N19" s="769"/>
      <c r="O19" s="755" t="s">
        <v>789</v>
      </c>
      <c r="P19" s="769"/>
    </row>
    <row r="20" spans="1:16">
      <c r="A20" s="757"/>
      <c r="B20" s="755"/>
      <c r="C20" s="755"/>
      <c r="D20" s="755"/>
      <c r="E20" s="755"/>
      <c r="F20" s="755"/>
      <c r="G20" s="757" t="s">
        <v>787</v>
      </c>
      <c r="H20" s="755"/>
      <c r="I20" s="755"/>
      <c r="J20" s="755"/>
      <c r="K20" s="755"/>
      <c r="L20" s="755"/>
      <c r="M20" s="769"/>
      <c r="N20" s="769"/>
      <c r="O20" s="756"/>
      <c r="P20" s="769"/>
    </row>
    <row r="21" spans="1:16">
      <c r="A21" s="757"/>
      <c r="B21" s="755"/>
      <c r="C21" s="755"/>
      <c r="D21" s="755"/>
      <c r="E21" s="755"/>
      <c r="F21" s="755"/>
      <c r="G21" s="757" t="s">
        <v>860</v>
      </c>
      <c r="H21" s="755"/>
      <c r="I21" s="755"/>
      <c r="J21" s="755"/>
      <c r="K21" s="755"/>
      <c r="L21" s="755"/>
      <c r="M21" s="769"/>
      <c r="N21" s="769"/>
      <c r="O21" s="756"/>
      <c r="P21" s="769"/>
    </row>
    <row r="22" spans="1:16">
      <c r="A22" s="757"/>
      <c r="B22" s="755"/>
      <c r="C22" s="755"/>
      <c r="D22" s="755"/>
      <c r="E22" s="755"/>
      <c r="F22" s="755"/>
      <c r="G22" s="755"/>
      <c r="H22" s="755"/>
      <c r="I22" s="755"/>
      <c r="J22" s="755"/>
      <c r="K22" s="755"/>
      <c r="L22" s="755"/>
      <c r="M22" s="769"/>
      <c r="N22" s="769"/>
      <c r="O22" s="756"/>
      <c r="P22" s="769"/>
    </row>
    <row r="23" spans="1:16">
      <c r="A23" s="757"/>
      <c r="B23" s="755"/>
      <c r="C23" s="755"/>
      <c r="D23" s="755"/>
      <c r="E23" s="755"/>
      <c r="F23" s="755"/>
      <c r="G23" s="755"/>
      <c r="H23" s="755"/>
      <c r="I23" s="755"/>
      <c r="J23" s="755"/>
      <c r="K23" s="755"/>
      <c r="L23" s="755"/>
      <c r="M23" s="769"/>
      <c r="N23" s="769"/>
      <c r="O23" s="756"/>
      <c r="P23" s="769"/>
    </row>
    <row r="24" spans="1:16">
      <c r="A24" s="56"/>
      <c r="B24" s="25"/>
      <c r="C24" s="25"/>
      <c r="D24" s="25"/>
      <c r="E24" s="25"/>
      <c r="F24" s="25"/>
      <c r="G24" s="25"/>
      <c r="H24" s="25"/>
      <c r="I24" s="25"/>
      <c r="J24" s="25"/>
      <c r="K24" s="25"/>
      <c r="L24" s="25"/>
      <c r="M24" s="687"/>
      <c r="O24" s="687"/>
      <c r="P24" s="687"/>
    </row>
    <row r="25" spans="1:16">
      <c r="A25" s="36"/>
      <c r="B25" s="25"/>
      <c r="C25" s="155" t="s">
        <v>11</v>
      </c>
      <c r="D25" s="155" t="s">
        <v>12</v>
      </c>
      <c r="E25" s="155" t="s">
        <v>13</v>
      </c>
      <c r="F25" s="29" t="s">
        <v>10</v>
      </c>
      <c r="G25" s="29"/>
      <c r="H25" s="154" t="s">
        <v>14</v>
      </c>
      <c r="I25" s="29"/>
      <c r="J25" s="154" t="s">
        <v>15</v>
      </c>
      <c r="K25" s="29"/>
      <c r="L25" s="155"/>
      <c r="M25" s="687"/>
      <c r="N25" s="687"/>
      <c r="O25" s="687"/>
      <c r="P25" s="687"/>
    </row>
    <row r="26" spans="1:16">
      <c r="A26" s="36"/>
      <c r="B26" s="25"/>
      <c r="C26" s="31"/>
      <c r="D26" s="194"/>
      <c r="E26" s="29"/>
      <c r="F26" s="29"/>
      <c r="G26" s="195" t="s">
        <v>28</v>
      </c>
      <c r="H26" s="36"/>
      <c r="I26" s="29"/>
      <c r="J26" s="195" t="s">
        <v>822</v>
      </c>
      <c r="K26" s="29"/>
      <c r="L26" s="155"/>
      <c r="M26" s="687"/>
      <c r="N26" s="687"/>
      <c r="O26" s="687"/>
      <c r="P26" s="687"/>
    </row>
    <row r="27" spans="1:16">
      <c r="A27" s="145" t="s">
        <v>16</v>
      </c>
      <c r="B27" s="25"/>
      <c r="C27" s="31"/>
      <c r="D27" s="196" t="s">
        <v>301</v>
      </c>
      <c r="E27" s="195" t="s">
        <v>27</v>
      </c>
      <c r="F27" s="197"/>
      <c r="G27" s="1182" t="s">
        <v>926</v>
      </c>
      <c r="H27" s="1182"/>
      <c r="I27" s="197"/>
      <c r="J27" s="145" t="s">
        <v>29</v>
      </c>
      <c r="K27" s="29"/>
      <c r="L27" s="155"/>
    </row>
    <row r="28" spans="1:16" ht="15.75" thickBot="1">
      <c r="A28" s="33" t="s">
        <v>18</v>
      </c>
      <c r="B28" s="25"/>
      <c r="C28" s="198" t="s">
        <v>569</v>
      </c>
      <c r="D28" s="29"/>
      <c r="E28" s="29"/>
      <c r="F28" s="29"/>
      <c r="G28" s="1181" t="s">
        <v>927</v>
      </c>
      <c r="H28" s="1181"/>
      <c r="I28" s="29"/>
      <c r="J28" s="29"/>
      <c r="K28" s="29"/>
      <c r="L28" s="29"/>
    </row>
    <row r="29" spans="1:16">
      <c r="A29" s="145"/>
      <c r="B29" s="25"/>
      <c r="C29" s="31" t="s">
        <v>795</v>
      </c>
      <c r="D29" s="29"/>
      <c r="E29" s="29"/>
      <c r="F29" s="29"/>
      <c r="G29" s="29"/>
      <c r="H29" s="29"/>
      <c r="I29" s="29"/>
      <c r="J29" s="29"/>
      <c r="K29" s="29"/>
      <c r="L29" s="29"/>
    </row>
    <row r="30" spans="1:16">
      <c r="A30" s="145">
        <v>1</v>
      </c>
      <c r="B30" s="25"/>
      <c r="C30" s="31" t="s">
        <v>420</v>
      </c>
      <c r="D30" s="215" t="str">
        <f>+'Attachment H'!$B$2&amp;", Page 2, Line "&amp;'Attachment H'!A63</f>
        <v>Attachment H, Page 2, Line 1</v>
      </c>
      <c r="E30" s="214">
        <f>+'Attachment H'!D63</f>
        <v>0</v>
      </c>
      <c r="F30" s="29"/>
      <c r="G30" s="29" t="s">
        <v>30</v>
      </c>
      <c r="H30" s="18">
        <v>0</v>
      </c>
      <c r="I30" s="29"/>
      <c r="J30" s="18">
        <f>+H30*E30</f>
        <v>0</v>
      </c>
      <c r="K30" s="29"/>
      <c r="L30" s="29"/>
    </row>
    <row r="31" spans="1:16">
      <c r="A31" s="145">
        <f>+A30+1</f>
        <v>2</v>
      </c>
      <c r="B31" s="25"/>
      <c r="C31" s="31" t="s">
        <v>31</v>
      </c>
      <c r="D31" s="215" t="str">
        <f>+'Attachment H'!$B$2&amp;", Page 2, Line "&amp;'Attachment H'!A64</f>
        <v>Attachment H, Page 2, Line 2</v>
      </c>
      <c r="E31" s="214">
        <f>+'Attachment H'!D64</f>
        <v>14259954.521713076</v>
      </c>
      <c r="F31" s="29"/>
      <c r="G31" s="29" t="s">
        <v>30</v>
      </c>
      <c r="H31" s="27"/>
      <c r="I31" s="44"/>
      <c r="J31" s="18">
        <f>+H31*E31</f>
        <v>0</v>
      </c>
      <c r="K31" s="29"/>
      <c r="L31" s="29"/>
    </row>
    <row r="32" spans="1:16">
      <c r="A32" s="145">
        <f>+A31+1</f>
        <v>3</v>
      </c>
      <c r="B32" s="25"/>
      <c r="C32" s="31" t="s">
        <v>421</v>
      </c>
      <c r="D32" s="215" t="s">
        <v>978</v>
      </c>
      <c r="E32" s="214">
        <f>D194</f>
        <v>0</v>
      </c>
      <c r="F32" s="29"/>
      <c r="G32" s="29" t="s">
        <v>97</v>
      </c>
      <c r="H32" s="161">
        <v>1</v>
      </c>
      <c r="I32" s="44"/>
      <c r="J32" s="18">
        <f>+E32*H32</f>
        <v>0</v>
      </c>
      <c r="K32" s="29"/>
      <c r="L32" s="29"/>
    </row>
    <row r="33" spans="1:12">
      <c r="A33" s="145">
        <f>+A32+1</f>
        <v>4</v>
      </c>
      <c r="B33" s="25"/>
      <c r="C33" s="31" t="s">
        <v>125</v>
      </c>
      <c r="D33" s="215" t="str">
        <f>+'Attachment H'!$B$2&amp;", Page 2, Line "&amp;'Attachment H'!A66</f>
        <v>Attachment H, Page 2, Line 4</v>
      </c>
      <c r="E33" s="214">
        <f>+'Attachment H'!D66</f>
        <v>0</v>
      </c>
      <c r="F33" s="29"/>
      <c r="G33" s="29" t="s">
        <v>32</v>
      </c>
      <c r="H33" s="27">
        <f>J150</f>
        <v>0</v>
      </c>
      <c r="I33" s="44"/>
      <c r="J33" s="18">
        <f>+H33*E33</f>
        <v>0</v>
      </c>
      <c r="K33" s="29"/>
      <c r="L33" s="29"/>
    </row>
    <row r="34" spans="1:12" ht="15.75" thickBot="1">
      <c r="A34" s="145">
        <f>+A33+1</f>
        <v>5</v>
      </c>
      <c r="B34" s="25"/>
      <c r="C34" s="31" t="s">
        <v>422</v>
      </c>
      <c r="D34" s="215" t="str">
        <f>+'Attachment H'!$B$2&amp;", Page 2, Line "&amp;'Attachment H'!A67</f>
        <v>Attachment H, Page 2, Line 5</v>
      </c>
      <c r="E34" s="214">
        <f>+'Attachment H'!D67</f>
        <v>0</v>
      </c>
      <c r="F34" s="29"/>
      <c r="G34" s="29" t="s">
        <v>183</v>
      </c>
      <c r="H34" s="27">
        <f>L154</f>
        <v>0</v>
      </c>
      <c r="I34" s="44"/>
      <c r="J34" s="201">
        <f>+H34*E34</f>
        <v>0</v>
      </c>
      <c r="K34" s="29"/>
      <c r="L34" s="29"/>
    </row>
    <row r="35" spans="1:12">
      <c r="A35" s="145">
        <f>+A34+1</f>
        <v>6</v>
      </c>
      <c r="B35" s="25"/>
      <c r="C35" s="28" t="s">
        <v>330</v>
      </c>
      <c r="D35" s="37" t="s">
        <v>329</v>
      </c>
      <c r="E35" s="214">
        <f>SUM(E30:E34)</f>
        <v>14259954.521713076</v>
      </c>
      <c r="F35" s="29"/>
      <c r="G35" s="29" t="s">
        <v>33</v>
      </c>
      <c r="H35" s="202">
        <f>IF(J35&gt;0,J35/E35,0)</f>
        <v>0</v>
      </c>
      <c r="I35" s="44"/>
      <c r="J35" s="18">
        <f>SUM(J30:J34)</f>
        <v>0</v>
      </c>
      <c r="K35" s="29"/>
      <c r="L35" s="203"/>
    </row>
    <row r="36" spans="1:12">
      <c r="A36" s="145"/>
      <c r="B36" s="25"/>
      <c r="C36" s="31"/>
      <c r="D36" s="37"/>
      <c r="E36" s="214"/>
      <c r="F36" s="29"/>
      <c r="G36" s="29"/>
      <c r="H36" s="203"/>
      <c r="I36" s="29"/>
      <c r="J36" s="18"/>
      <c r="K36" s="29"/>
      <c r="L36" s="203"/>
    </row>
    <row r="37" spans="1:12">
      <c r="A37" s="145">
        <f>+A35+1</f>
        <v>7</v>
      </c>
      <c r="B37" s="25"/>
      <c r="C37" s="31" t="s">
        <v>937</v>
      </c>
      <c r="D37" s="37"/>
      <c r="E37" s="214"/>
      <c r="F37" s="29"/>
      <c r="G37" s="29"/>
      <c r="H37" s="29"/>
      <c r="I37" s="29"/>
      <c r="J37" s="18"/>
      <c r="K37" s="29"/>
      <c r="L37" s="29"/>
    </row>
    <row r="38" spans="1:12">
      <c r="A38" s="145">
        <f t="shared" ref="A38:A43" si="3">+A37+1</f>
        <v>8</v>
      </c>
      <c r="B38" s="25"/>
      <c r="C38" s="31" t="s">
        <v>420</v>
      </c>
      <c r="D38" s="215" t="str">
        <f>+'Attachment H'!$B$2&amp;", Page 2, Line "&amp;'Attachment H'!A71</f>
        <v>Attachment H, Page 2, Line 8</v>
      </c>
      <c r="E38" s="214">
        <f>+'Attachment H'!D71</f>
        <v>0</v>
      </c>
      <c r="F38" s="29"/>
      <c r="G38" s="29" t="s">
        <v>30</v>
      </c>
      <c r="H38" s="18">
        <v>0</v>
      </c>
      <c r="I38" s="29"/>
      <c r="J38" s="18">
        <f>+H38*E38</f>
        <v>0</v>
      </c>
      <c r="K38" s="29"/>
      <c r="L38" s="29"/>
    </row>
    <row r="39" spans="1:12">
      <c r="A39" s="145">
        <f t="shared" si="3"/>
        <v>9</v>
      </c>
      <c r="B39" s="25"/>
      <c r="C39" s="31" t="s">
        <v>31</v>
      </c>
      <c r="D39" s="215" t="str">
        <f>+'Attachment H'!$B$2&amp;", Page 2, Line "&amp;'Attachment H'!A72</f>
        <v>Attachment H, Page 2, Line 9</v>
      </c>
      <c r="E39" s="214">
        <f>+'Attachment H'!D72</f>
        <v>2250869.8770324802</v>
      </c>
      <c r="F39" s="29"/>
      <c r="G39" s="29" t="s">
        <v>30</v>
      </c>
      <c r="H39" s="27"/>
      <c r="I39" s="44"/>
      <c r="J39" s="18">
        <f>+H39*E39</f>
        <v>0</v>
      </c>
      <c r="K39" s="29"/>
      <c r="L39" s="29"/>
    </row>
    <row r="40" spans="1:12">
      <c r="A40" s="145">
        <f t="shared" si="3"/>
        <v>10</v>
      </c>
      <c r="B40" s="25"/>
      <c r="C40" s="31" t="s">
        <v>421</v>
      </c>
      <c r="D40" s="215" t="s">
        <v>939</v>
      </c>
      <c r="E40" s="214">
        <f>E194</f>
        <v>0</v>
      </c>
      <c r="F40" s="29"/>
      <c r="G40" s="29" t="s">
        <v>97</v>
      </c>
      <c r="H40" s="161">
        <v>1</v>
      </c>
      <c r="I40" s="44"/>
      <c r="J40" s="214">
        <f>+H40*E40</f>
        <v>0</v>
      </c>
      <c r="K40" s="29"/>
      <c r="L40" s="29"/>
    </row>
    <row r="41" spans="1:12">
      <c r="A41" s="145">
        <f t="shared" si="3"/>
        <v>11</v>
      </c>
      <c r="B41" s="25"/>
      <c r="C41" s="31" t="s">
        <v>125</v>
      </c>
      <c r="D41" s="215" t="str">
        <f>+'Attachment H'!$B$2&amp;", Page 2, Line "&amp;'Attachment H'!A74</f>
        <v>Attachment H, Page 2, Line 11</v>
      </c>
      <c r="E41" s="214">
        <f>+'Attachment H'!D74</f>
        <v>0</v>
      </c>
      <c r="F41" s="29"/>
      <c r="G41" s="29" t="s">
        <v>32</v>
      </c>
      <c r="H41" s="27">
        <f>+H33</f>
        <v>0</v>
      </c>
      <c r="I41" s="44"/>
      <c r="J41" s="18">
        <f>+H41*E41</f>
        <v>0</v>
      </c>
      <c r="K41" s="29"/>
      <c r="L41" s="29"/>
    </row>
    <row r="42" spans="1:12" ht="15.75" thickBot="1">
      <c r="A42" s="145">
        <f t="shared" si="3"/>
        <v>12</v>
      </c>
      <c r="B42" s="25"/>
      <c r="C42" s="31" t="s">
        <v>422</v>
      </c>
      <c r="D42" s="215" t="str">
        <f>+'Attachment H'!$B$2&amp;", Page 2, Line "&amp;'Attachment H'!A75</f>
        <v>Attachment H, Page 2, Line 12</v>
      </c>
      <c r="E42" s="226">
        <f>+'Attachment H'!D75</f>
        <v>0</v>
      </c>
      <c r="F42" s="29"/>
      <c r="G42" s="29" t="s">
        <v>183</v>
      </c>
      <c r="H42" s="27">
        <f>+H34</f>
        <v>0</v>
      </c>
      <c r="I42" s="44"/>
      <c r="J42" s="201">
        <f>+H42*E42</f>
        <v>0</v>
      </c>
      <c r="K42" s="29"/>
      <c r="L42" s="29"/>
    </row>
    <row r="43" spans="1:12">
      <c r="A43" s="145">
        <f t="shared" si="3"/>
        <v>13</v>
      </c>
      <c r="B43" s="25"/>
      <c r="C43" s="31" t="s">
        <v>332</v>
      </c>
      <c r="D43" s="37" t="s">
        <v>331</v>
      </c>
      <c r="E43" s="214">
        <f>SUM(E38:E42)</f>
        <v>2250869.8770324802</v>
      </c>
      <c r="F43" s="29"/>
      <c r="G43" s="29"/>
      <c r="H43" s="27"/>
      <c r="I43" s="44"/>
      <c r="J43" s="18">
        <f>SUM(J38:J42)</f>
        <v>0</v>
      </c>
      <c r="K43" s="29"/>
      <c r="L43" s="29"/>
    </row>
    <row r="44" spans="1:12">
      <c r="A44" s="145"/>
      <c r="B44" s="25"/>
      <c r="C44" s="36"/>
      <c r="D44" s="37" t="s">
        <v>10</v>
      </c>
      <c r="E44" s="214"/>
      <c r="F44" s="29"/>
      <c r="G44" s="29"/>
      <c r="H44" s="202"/>
      <c r="I44" s="29"/>
      <c r="J44" s="18"/>
      <c r="K44" s="29"/>
      <c r="L44" s="203"/>
    </row>
    <row r="45" spans="1:12">
      <c r="A45" s="145">
        <f>+A43+1</f>
        <v>14</v>
      </c>
      <c r="B45" s="25"/>
      <c r="C45" s="31" t="s">
        <v>34</v>
      </c>
      <c r="D45" s="37"/>
      <c r="E45" s="214"/>
      <c r="F45" s="29"/>
      <c r="G45" s="29"/>
      <c r="H45" s="27"/>
      <c r="I45" s="29"/>
      <c r="J45" s="18"/>
      <c r="K45" s="29"/>
      <c r="L45" s="29"/>
    </row>
    <row r="46" spans="1:12">
      <c r="A46" s="145">
        <f t="shared" ref="A46:A51" si="4">+A45+1</f>
        <v>15</v>
      </c>
      <c r="B46" s="25"/>
      <c r="C46" s="31" t="s">
        <v>420</v>
      </c>
      <c r="D46" s="37" t="str">
        <f>"(line "&amp;A30&amp;" - line "&amp;A38&amp;")"</f>
        <v>(line 1 - line 8)</v>
      </c>
      <c r="E46" s="214">
        <f>E30-E38</f>
        <v>0</v>
      </c>
      <c r="F46" s="44"/>
      <c r="G46" s="44"/>
      <c r="H46" s="202"/>
      <c r="I46" s="44"/>
      <c r="J46" s="18">
        <f>J30-J38</f>
        <v>0</v>
      </c>
      <c r="K46" s="29"/>
      <c r="L46" s="203"/>
    </row>
    <row r="47" spans="1:12">
      <c r="A47" s="145">
        <f t="shared" si="4"/>
        <v>16</v>
      </c>
      <c r="B47" s="25"/>
      <c r="C47" s="31" t="s">
        <v>31</v>
      </c>
      <c r="D47" s="37" t="s">
        <v>334</v>
      </c>
      <c r="E47" s="214">
        <f>E31-E39</f>
        <v>12009084.644680597</v>
      </c>
      <c r="F47" s="44"/>
      <c r="G47" s="44"/>
      <c r="H47" s="27"/>
      <c r="I47" s="44"/>
      <c r="J47" s="18">
        <f>J31-J39</f>
        <v>0</v>
      </c>
      <c r="K47" s="29"/>
      <c r="L47" s="203"/>
    </row>
    <row r="48" spans="1:12">
      <c r="A48" s="145">
        <f t="shared" si="4"/>
        <v>17</v>
      </c>
      <c r="B48" s="25"/>
      <c r="C48" s="31" t="s">
        <v>421</v>
      </c>
      <c r="D48" s="37" t="str">
        <f>"(line "&amp;A32&amp;" - line "&amp;A40&amp;")"</f>
        <v>(line 3 - line 10)</v>
      </c>
      <c r="E48" s="214">
        <f>E32-E40</f>
        <v>0</v>
      </c>
      <c r="F48" s="44"/>
      <c r="G48" s="44"/>
      <c r="H48" s="202"/>
      <c r="I48" s="44"/>
      <c r="J48" s="214">
        <f>J32-J40</f>
        <v>0</v>
      </c>
      <c r="K48" s="29"/>
      <c r="L48" s="203"/>
    </row>
    <row r="49" spans="1:12">
      <c r="A49" s="145">
        <f t="shared" si="4"/>
        <v>18</v>
      </c>
      <c r="B49" s="25"/>
      <c r="C49" s="31" t="s">
        <v>125</v>
      </c>
      <c r="D49" s="37" t="s">
        <v>335</v>
      </c>
      <c r="E49" s="214">
        <f>E33-E41</f>
        <v>0</v>
      </c>
      <c r="F49" s="44"/>
      <c r="G49" s="44"/>
      <c r="H49" s="202"/>
      <c r="I49" s="44"/>
      <c r="J49" s="18">
        <f>J33-J41</f>
        <v>0</v>
      </c>
      <c r="K49" s="29"/>
      <c r="L49" s="203"/>
    </row>
    <row r="50" spans="1:12" ht="15.75" thickBot="1">
      <c r="A50" s="145">
        <f t="shared" si="4"/>
        <v>19</v>
      </c>
      <c r="B50" s="25"/>
      <c r="C50" s="31" t="s">
        <v>422</v>
      </c>
      <c r="D50" s="37" t="str">
        <f>"(line "&amp;A34&amp;" - line "&amp;A42&amp;")"</f>
        <v>(line 5 - line 12)</v>
      </c>
      <c r="E50" s="226">
        <f>E34-E42</f>
        <v>0</v>
      </c>
      <c r="F50" s="44"/>
      <c r="G50" s="44"/>
      <c r="H50" s="202"/>
      <c r="I50" s="44"/>
      <c r="J50" s="201">
        <f>J34-J42</f>
        <v>0</v>
      </c>
      <c r="K50" s="29"/>
      <c r="L50" s="203"/>
    </row>
    <row r="51" spans="1:12">
      <c r="A51" s="145">
        <f t="shared" si="4"/>
        <v>20</v>
      </c>
      <c r="B51" s="25"/>
      <c r="C51" s="31" t="s">
        <v>338</v>
      </c>
      <c r="D51" s="37" t="s">
        <v>333</v>
      </c>
      <c r="E51" s="214">
        <f>SUM(E46:E50)</f>
        <v>12009084.644680597</v>
      </c>
      <c r="F51" s="44"/>
      <c r="G51" s="44" t="s">
        <v>35</v>
      </c>
      <c r="H51" s="202">
        <f>IF(J51&gt;0,J51/E51,0)</f>
        <v>0</v>
      </c>
      <c r="I51" s="44"/>
      <c r="J51" s="18">
        <f>SUM(J46:J50)</f>
        <v>0</v>
      </c>
      <c r="K51" s="29"/>
      <c r="L51" s="29"/>
    </row>
    <row r="52" spans="1:12">
      <c r="A52" s="145"/>
      <c r="B52" s="25"/>
      <c r="C52" s="36"/>
      <c r="D52" s="37"/>
      <c r="E52" s="214"/>
      <c r="F52" s="29"/>
      <c r="G52" s="36"/>
      <c r="H52" s="36"/>
      <c r="I52" s="29"/>
      <c r="J52" s="18"/>
      <c r="K52" s="29"/>
      <c r="L52" s="203"/>
    </row>
    <row r="53" spans="1:12">
      <c r="A53" s="145">
        <f>+A51+1</f>
        <v>21</v>
      </c>
      <c r="B53" s="25"/>
      <c r="C53" s="28" t="s">
        <v>794</v>
      </c>
      <c r="D53" s="37"/>
      <c r="E53" s="214"/>
      <c r="F53" s="29"/>
      <c r="G53" s="29"/>
      <c r="H53" s="29"/>
      <c r="I53" s="29"/>
      <c r="J53" s="18"/>
      <c r="K53" s="29"/>
      <c r="L53" s="29"/>
    </row>
    <row r="54" spans="1:12">
      <c r="A54" s="145">
        <f>+A53+1</f>
        <v>22</v>
      </c>
      <c r="B54" s="25"/>
      <c r="C54" s="31" t="s">
        <v>126</v>
      </c>
      <c r="D54" s="215" t="str">
        <f>+'Attachment H'!$B$2&amp;", Page 2, Line "&amp;'Attachment H'!A87</f>
        <v>Attachment H, Page 2, Line 22</v>
      </c>
      <c r="E54" s="214">
        <f>+'Attachment H'!D87</f>
        <v>0</v>
      </c>
      <c r="F54" s="37"/>
      <c r="G54" s="37" t="s">
        <v>30</v>
      </c>
      <c r="H54" s="204" t="s">
        <v>184</v>
      </c>
      <c r="I54" s="44"/>
      <c r="J54" s="18">
        <v>0</v>
      </c>
      <c r="K54" s="29"/>
      <c r="L54" s="203"/>
    </row>
    <row r="55" spans="1:12">
      <c r="A55" s="145">
        <f>+A54+1</f>
        <v>23</v>
      </c>
      <c r="B55" s="25"/>
      <c r="C55" s="31" t="s">
        <v>127</v>
      </c>
      <c r="D55" s="215" t="str">
        <f>+'Attachment H'!$B$2&amp;", Page 2, Line "&amp;'Attachment H'!A88</f>
        <v>Attachment H, Page 2, Line 23</v>
      </c>
      <c r="E55" s="214">
        <f>+'Attachment H'!D88</f>
        <v>-164236.97358187695</v>
      </c>
      <c r="F55" s="29"/>
      <c r="G55" s="37" t="s">
        <v>97</v>
      </c>
      <c r="H55" s="550">
        <v>1</v>
      </c>
      <c r="I55" s="44"/>
      <c r="J55" s="18">
        <f>E55*H55</f>
        <v>-164236.97358187695</v>
      </c>
      <c r="K55" s="29"/>
      <c r="L55" s="203"/>
    </row>
    <row r="56" spans="1:12">
      <c r="A56" s="145">
        <f>+A55+1</f>
        <v>24</v>
      </c>
      <c r="B56" s="25"/>
      <c r="C56" s="31" t="s">
        <v>128</v>
      </c>
      <c r="D56" s="215" t="str">
        <f>+'Attachment H'!$B$2&amp;", Page 2, Line "&amp;'Attachment H'!A89</f>
        <v>Attachment H, Page 2, Line 24</v>
      </c>
      <c r="E56" s="214">
        <f>+'Attachment H'!D89</f>
        <v>0</v>
      </c>
      <c r="F56" s="29"/>
      <c r="G56" s="37" t="s">
        <v>97</v>
      </c>
      <c r="H56" s="550">
        <v>1</v>
      </c>
      <c r="I56" s="44"/>
      <c r="J56" s="18">
        <f>E56*H56</f>
        <v>0</v>
      </c>
      <c r="K56" s="29"/>
      <c r="L56" s="203"/>
    </row>
    <row r="57" spans="1:12">
      <c r="A57" s="145">
        <f>+A56+1</f>
        <v>25</v>
      </c>
      <c r="B57" s="25"/>
      <c r="C57" s="31" t="s">
        <v>150</v>
      </c>
      <c r="D57" s="215" t="str">
        <f>+'Attachment H'!$B$2&amp;", Page 2, Line "&amp;'Attachment H'!A90</f>
        <v>Attachment H, Page 2, Line 25</v>
      </c>
      <c r="E57" s="214">
        <f>+'Attachment H'!D90</f>
        <v>0</v>
      </c>
      <c r="F57" s="29"/>
      <c r="G57" s="37" t="s">
        <v>97</v>
      </c>
      <c r="H57" s="550">
        <v>1</v>
      </c>
      <c r="I57" s="44"/>
      <c r="J57" s="18">
        <f>E57*H57</f>
        <v>0</v>
      </c>
      <c r="K57" s="29"/>
      <c r="L57" s="203"/>
    </row>
    <row r="58" spans="1:12">
      <c r="A58" s="145">
        <f>+A57+1</f>
        <v>26</v>
      </c>
      <c r="B58" s="25"/>
      <c r="C58" s="36" t="s">
        <v>129</v>
      </c>
      <c r="D58" s="215" t="str">
        <f>+'Attachment H'!$B$2&amp;", Page 2, Line "&amp;'Attachment H'!A91</f>
        <v>Attachment H, Page 2, Line 26</v>
      </c>
      <c r="E58" s="214">
        <f>+'Attachment H'!D91</f>
        <v>0</v>
      </c>
      <c r="F58" s="29"/>
      <c r="G58" s="37" t="s">
        <v>36</v>
      </c>
      <c r="H58" s="550">
        <f>H51</f>
        <v>0</v>
      </c>
      <c r="I58" s="44"/>
      <c r="J58" s="42">
        <f>E58*H58</f>
        <v>0</v>
      </c>
      <c r="K58" s="29"/>
      <c r="L58" s="203"/>
    </row>
    <row r="59" spans="1:12">
      <c r="A59" s="549" t="s">
        <v>585</v>
      </c>
      <c r="B59" s="25"/>
      <c r="C59" s="34" t="s">
        <v>688</v>
      </c>
      <c r="D59" s="215" t="s">
        <v>940</v>
      </c>
      <c r="E59" s="214">
        <f>L207</f>
        <v>0</v>
      </c>
      <c r="F59" s="37"/>
      <c r="G59" s="37" t="s">
        <v>97</v>
      </c>
      <c r="H59" s="550">
        <v>1</v>
      </c>
      <c r="I59" s="215"/>
      <c r="J59" s="53">
        <f>+H59*E59</f>
        <v>0</v>
      </c>
      <c r="K59" s="37"/>
      <c r="L59" s="551"/>
    </row>
    <row r="60" spans="1:12">
      <c r="A60" s="145">
        <f>+A58+1</f>
        <v>27</v>
      </c>
      <c r="B60" s="25"/>
      <c r="C60" s="174" t="s">
        <v>107</v>
      </c>
      <c r="D60" s="215" t="str">
        <f>+'Attachment H'!$B$2&amp;", Page 2, Line "&amp;'Attachment H'!A93</f>
        <v>Attachment H, Page 2, Line 27</v>
      </c>
      <c r="E60" s="214">
        <f>+'Attachment H'!D93</f>
        <v>0</v>
      </c>
      <c r="F60" s="207"/>
      <c r="G60" s="208" t="s">
        <v>30</v>
      </c>
      <c r="H60" s="209"/>
      <c r="I60" s="207"/>
      <c r="J60" s="42">
        <f>+H60*E60</f>
        <v>0</v>
      </c>
      <c r="K60" s="686"/>
      <c r="L60" s="203"/>
    </row>
    <row r="61" spans="1:12">
      <c r="A61" s="145">
        <f>+A60+1</f>
        <v>28</v>
      </c>
      <c r="B61" s="25"/>
      <c r="C61" s="210" t="s">
        <v>165</v>
      </c>
      <c r="D61" s="215" t="str">
        <f>+'Attachment H'!$B$2&amp;", Page 2, Line "&amp;'Attachment H'!A94</f>
        <v>Attachment H, Page 2, Line 28</v>
      </c>
      <c r="E61" s="214">
        <f>+'Attachment H'!D94</f>
        <v>0</v>
      </c>
      <c r="F61" s="208"/>
      <c r="G61" s="208" t="str">
        <f>+G62</f>
        <v>DA</v>
      </c>
      <c r="H61" s="550">
        <v>1</v>
      </c>
      <c r="I61" s="208"/>
      <c r="J61" s="42">
        <f>+H61*E61</f>
        <v>0</v>
      </c>
      <c r="K61" s="686"/>
      <c r="L61" s="203"/>
    </row>
    <row r="62" spans="1:12" ht="15.75" thickBot="1">
      <c r="A62" s="145">
        <f>+A61+1</f>
        <v>29</v>
      </c>
      <c r="B62" s="25"/>
      <c r="C62" s="210" t="s">
        <v>166</v>
      </c>
      <c r="D62" s="215" t="str">
        <f>+'Attachment H'!$B$2&amp;", Page 2, Line "&amp;'Attachment H'!A95</f>
        <v>Attachment H, Page 2, Line 29</v>
      </c>
      <c r="E62" s="226">
        <f>+'Attachment H'!D95</f>
        <v>0</v>
      </c>
      <c r="F62" s="207"/>
      <c r="G62" s="208" t="s">
        <v>97</v>
      </c>
      <c r="H62" s="550">
        <v>1</v>
      </c>
      <c r="I62" s="207"/>
      <c r="J62" s="201">
        <f>+H62*E62</f>
        <v>0</v>
      </c>
      <c r="K62" s="686"/>
      <c r="L62" s="203"/>
    </row>
    <row r="63" spans="1:12">
      <c r="A63" s="145">
        <f>+A62+1</f>
        <v>30</v>
      </c>
      <c r="B63" s="25"/>
      <c r="C63" s="31" t="s">
        <v>337</v>
      </c>
      <c r="D63" s="37" t="s">
        <v>336</v>
      </c>
      <c r="E63" s="18">
        <f>SUM(E54:E62)</f>
        <v>-164236.97358187695</v>
      </c>
      <c r="F63" s="29"/>
      <c r="G63" s="29"/>
      <c r="H63" s="44"/>
      <c r="I63" s="44"/>
      <c r="J63" s="18">
        <f>SUM(J54:J62)</f>
        <v>-164236.97358187695</v>
      </c>
      <c r="K63" s="29"/>
      <c r="L63" s="29"/>
    </row>
    <row r="64" spans="1:12">
      <c r="A64" s="145"/>
      <c r="B64" s="25"/>
      <c r="C64" s="36"/>
      <c r="D64" s="37"/>
      <c r="E64" s="18"/>
      <c r="F64" s="29"/>
      <c r="G64" s="29"/>
      <c r="H64" s="203"/>
      <c r="I64" s="29"/>
      <c r="J64" s="18"/>
      <c r="K64" s="29"/>
      <c r="L64" s="203"/>
    </row>
    <row r="65" spans="1:15">
      <c r="A65" s="145">
        <f>+A63+1</f>
        <v>31</v>
      </c>
      <c r="B65" s="25"/>
      <c r="C65" s="28" t="s">
        <v>807</v>
      </c>
      <c r="D65" s="215" t="s">
        <v>941</v>
      </c>
      <c r="E65" s="199">
        <f>G194</f>
        <v>0</v>
      </c>
      <c r="F65" s="29"/>
      <c r="G65" s="29" t="s">
        <v>97</v>
      </c>
      <c r="H65" s="161">
        <v>1</v>
      </c>
      <c r="I65" s="44"/>
      <c r="J65" s="18">
        <f>+H65*E65</f>
        <v>0</v>
      </c>
      <c r="K65" s="29"/>
      <c r="L65" s="29"/>
    </row>
    <row r="66" spans="1:15">
      <c r="A66" s="145"/>
      <c r="B66" s="25"/>
      <c r="C66" s="31"/>
      <c r="D66" s="37"/>
      <c r="E66" s="18"/>
      <c r="F66" s="29"/>
      <c r="G66" s="29"/>
      <c r="H66" s="27"/>
      <c r="I66" s="44"/>
      <c r="J66" s="18"/>
      <c r="K66" s="29"/>
      <c r="L66" s="29"/>
    </row>
    <row r="67" spans="1:15">
      <c r="A67" s="145">
        <f>+A65+1</f>
        <v>32</v>
      </c>
      <c r="B67" s="25"/>
      <c r="C67" s="31" t="s">
        <v>342</v>
      </c>
      <c r="D67" s="37"/>
      <c r="E67" s="18"/>
      <c r="F67" s="29"/>
      <c r="G67" s="29"/>
      <c r="H67" s="27"/>
      <c r="I67" s="44"/>
      <c r="J67" s="18"/>
      <c r="K67" s="29"/>
      <c r="L67" s="29"/>
    </row>
    <row r="68" spans="1:15">
      <c r="A68" s="145">
        <f>+A67+1</f>
        <v>33</v>
      </c>
      <c r="B68" s="25"/>
      <c r="C68" s="31" t="s">
        <v>185</v>
      </c>
      <c r="D68" s="34" t="s">
        <v>979</v>
      </c>
      <c r="E68" s="214">
        <f>(E93)/8</f>
        <v>83437.775760474993</v>
      </c>
      <c r="F68" s="37"/>
      <c r="G68" s="37"/>
      <c r="H68" s="161"/>
      <c r="I68" s="215"/>
      <c r="J68" s="214">
        <f>(J93)/8</f>
        <v>0</v>
      </c>
      <c r="K68" s="151"/>
      <c r="L68" s="203"/>
    </row>
    <row r="69" spans="1:15">
      <c r="A69" s="145">
        <f>+A68+1</f>
        <v>34</v>
      </c>
      <c r="B69" s="25"/>
      <c r="C69" s="31" t="s">
        <v>808</v>
      </c>
      <c r="D69" s="215" t="s">
        <v>942</v>
      </c>
      <c r="E69" s="199">
        <f>H194</f>
        <v>0</v>
      </c>
      <c r="F69" s="29"/>
      <c r="G69" s="29" t="s">
        <v>97</v>
      </c>
      <c r="H69" s="161">
        <v>1</v>
      </c>
      <c r="I69" s="44"/>
      <c r="J69" s="18">
        <f>+H69*E69</f>
        <v>0</v>
      </c>
      <c r="K69" s="29" t="s">
        <v>10</v>
      </c>
      <c r="L69" s="203"/>
    </row>
    <row r="70" spans="1:15" ht="15.75" thickBot="1">
      <c r="A70" s="145">
        <f>+A69+1</f>
        <v>35</v>
      </c>
      <c r="B70" s="25"/>
      <c r="C70" s="31" t="s">
        <v>130</v>
      </c>
      <c r="D70" s="215" t="str">
        <f>+'Attachment H'!$B$2&amp;", Page 2, Line "&amp;'Attachment H'!A103</f>
        <v>Attachment H, Page 2, Line 35</v>
      </c>
      <c r="E70" s="200">
        <f>+'4- Rate Base'!H24</f>
        <v>6382.2804822689441</v>
      </c>
      <c r="F70" s="29"/>
      <c r="G70" s="29" t="s">
        <v>37</v>
      </c>
      <c r="H70" s="27">
        <f>+H35</f>
        <v>0</v>
      </c>
      <c r="I70" s="44"/>
      <c r="J70" s="201">
        <f>+H70*E70</f>
        <v>0</v>
      </c>
      <c r="K70" s="29"/>
      <c r="L70" s="203"/>
    </row>
    <row r="71" spans="1:15">
      <c r="A71" s="145">
        <f>+A70+1</f>
        <v>36</v>
      </c>
      <c r="B71" s="25"/>
      <c r="C71" s="31" t="s">
        <v>341</v>
      </c>
      <c r="D71" s="151" t="s">
        <v>677</v>
      </c>
      <c r="E71" s="18">
        <f>SUM(E68:E70)</f>
        <v>89820.056242743944</v>
      </c>
      <c r="F71" s="151"/>
      <c r="G71" s="151"/>
      <c r="H71" s="216"/>
      <c r="I71" s="216"/>
      <c r="J71" s="18">
        <f>J68+J69+J70</f>
        <v>0</v>
      </c>
      <c r="K71" s="151"/>
      <c r="L71" s="151"/>
    </row>
    <row r="72" spans="1:15" ht="15.75" thickBot="1">
      <c r="A72" s="145"/>
      <c r="B72" s="25"/>
      <c r="C72" s="36"/>
      <c r="D72" s="29"/>
      <c r="E72" s="201"/>
      <c r="F72" s="29"/>
      <c r="G72" s="29"/>
      <c r="H72" s="29"/>
      <c r="I72" s="29"/>
      <c r="J72" s="201"/>
      <c r="K72" s="29"/>
      <c r="L72" s="29"/>
    </row>
    <row r="73" spans="1:15" ht="15.75" thickBot="1">
      <c r="A73" s="145">
        <f>+A71+1</f>
        <v>37</v>
      </c>
      <c r="B73" s="25"/>
      <c r="C73" s="31" t="s">
        <v>344</v>
      </c>
      <c r="D73" s="29" t="s">
        <v>343</v>
      </c>
      <c r="E73" s="217">
        <f>+E71+E65+E63+E51</f>
        <v>11934667.727341464</v>
      </c>
      <c r="F73" s="44"/>
      <c r="G73" s="44"/>
      <c r="H73" s="218"/>
      <c r="I73" s="44"/>
      <c r="J73" s="217">
        <f>+J71+J65+J63+J51</f>
        <v>-164236.97358187695</v>
      </c>
      <c r="K73" s="29"/>
      <c r="L73" s="203"/>
    </row>
    <row r="74" spans="1:15" ht="15.75" thickTop="1">
      <c r="A74" s="145"/>
      <c r="B74" s="25"/>
      <c r="C74" s="31"/>
      <c r="D74" s="29"/>
      <c r="E74" s="219"/>
      <c r="F74" s="44"/>
      <c r="G74" s="44"/>
      <c r="H74" s="218"/>
      <c r="I74" s="44"/>
      <c r="J74" s="219"/>
      <c r="K74" s="29"/>
      <c r="L74" s="203"/>
    </row>
    <row r="75" spans="1:15">
      <c r="A75" s="145"/>
      <c r="B75" s="25"/>
      <c r="C75" s="31"/>
      <c r="D75" s="29"/>
      <c r="E75" s="219"/>
      <c r="F75" s="44"/>
      <c r="G75" s="44"/>
      <c r="H75" s="218"/>
      <c r="I75" s="44"/>
      <c r="J75" s="219"/>
      <c r="K75" s="29"/>
      <c r="L75" s="203"/>
    </row>
    <row r="76" spans="1:15" ht="24" customHeight="1">
      <c r="A76" s="145"/>
      <c r="B76" s="25"/>
      <c r="C76" s="31"/>
      <c r="D76" s="29"/>
      <c r="E76" s="29"/>
      <c r="F76" s="29"/>
      <c r="G76" s="29"/>
      <c r="H76" s="29"/>
      <c r="I76" s="29"/>
      <c r="J76" s="29"/>
      <c r="K76" s="29"/>
      <c r="O76" s="220" t="s">
        <v>917</v>
      </c>
    </row>
    <row r="77" spans="1:15">
      <c r="A77" s="145"/>
      <c r="B77" s="25"/>
      <c r="C77" s="31"/>
      <c r="D77" s="29"/>
      <c r="E77" s="29"/>
      <c r="F77" s="29"/>
      <c r="G77" s="29"/>
      <c r="H77" s="29"/>
      <c r="I77" s="29"/>
      <c r="J77" s="29"/>
      <c r="K77" s="29"/>
      <c r="L77" s="220"/>
    </row>
    <row r="78" spans="1:15">
      <c r="A78" s="145"/>
      <c r="B78" s="25"/>
      <c r="C78" s="31" t="s">
        <v>9</v>
      </c>
      <c r="D78" s="29"/>
      <c r="E78" s="32"/>
      <c r="F78" s="29"/>
      <c r="G78" s="757" t="s">
        <v>786</v>
      </c>
      <c r="H78" s="29"/>
      <c r="I78" s="29"/>
      <c r="J78" s="143"/>
      <c r="K78" s="29"/>
      <c r="L78" s="220"/>
    </row>
    <row r="79" spans="1:15">
      <c r="A79" s="145"/>
      <c r="B79" s="25"/>
      <c r="C79" s="31"/>
      <c r="D79" s="29"/>
      <c r="E79" s="32"/>
      <c r="F79" s="29"/>
      <c r="G79" s="757" t="s">
        <v>787</v>
      </c>
      <c r="H79" s="29"/>
      <c r="I79" s="29"/>
      <c r="J79" s="29"/>
      <c r="K79" s="29"/>
      <c r="L79" s="29"/>
    </row>
    <row r="80" spans="1:15">
      <c r="A80" s="145"/>
      <c r="B80" s="25"/>
      <c r="C80" s="36"/>
      <c r="D80" s="29"/>
      <c r="E80" s="32"/>
      <c r="F80" s="29"/>
      <c r="G80" s="757" t="s">
        <v>860</v>
      </c>
      <c r="H80" s="29"/>
      <c r="I80" s="29"/>
      <c r="J80" s="29"/>
      <c r="K80" s="29"/>
      <c r="L80" s="29"/>
    </row>
    <row r="81" spans="1:12">
      <c r="A81" s="689"/>
      <c r="B81" s="25"/>
      <c r="C81" s="689"/>
      <c r="D81" s="689"/>
      <c r="E81" s="689"/>
      <c r="F81" s="689"/>
      <c r="G81" s="689"/>
      <c r="H81" s="689"/>
      <c r="I81" s="689"/>
      <c r="J81" s="689"/>
      <c r="K81" s="689"/>
      <c r="L81" s="689"/>
    </row>
    <row r="82" spans="1:12">
      <c r="A82" s="145"/>
      <c r="B82" s="25"/>
      <c r="C82" s="155" t="s">
        <v>11</v>
      </c>
      <c r="D82" s="155" t="s">
        <v>12</v>
      </c>
      <c r="E82" s="155" t="s">
        <v>13</v>
      </c>
      <c r="F82" s="29" t="s">
        <v>10</v>
      </c>
      <c r="G82" s="29"/>
      <c r="H82" s="154" t="s">
        <v>14</v>
      </c>
      <c r="I82" s="29"/>
      <c r="J82" s="154" t="s">
        <v>15</v>
      </c>
      <c r="K82" s="29"/>
      <c r="L82" s="29"/>
    </row>
    <row r="83" spans="1:12">
      <c r="A83" s="145" t="s">
        <v>16</v>
      </c>
      <c r="B83" s="25"/>
      <c r="C83" s="31"/>
      <c r="D83" s="194"/>
      <c r="E83" s="29"/>
      <c r="F83" s="29"/>
      <c r="G83" s="29"/>
      <c r="H83" s="145"/>
      <c r="I83" s="29"/>
      <c r="J83" s="195" t="s">
        <v>822</v>
      </c>
      <c r="K83" s="29"/>
      <c r="L83" s="195"/>
    </row>
    <row r="84" spans="1:12" ht="15.75" thickBot="1">
      <c r="A84" s="33" t="s">
        <v>18</v>
      </c>
      <c r="B84" s="25"/>
      <c r="C84" s="31"/>
      <c r="D84" s="196" t="s">
        <v>301</v>
      </c>
      <c r="E84" s="195" t="s">
        <v>27</v>
      </c>
      <c r="F84" s="197"/>
      <c r="G84" s="195" t="s">
        <v>28</v>
      </c>
      <c r="H84" s="36"/>
      <c r="I84" s="197"/>
      <c r="J84" s="145" t="s">
        <v>29</v>
      </c>
      <c r="K84" s="29"/>
      <c r="L84" s="195"/>
    </row>
    <row r="85" spans="1:12">
      <c r="A85" s="145"/>
      <c r="B85" s="25"/>
      <c r="C85" s="31" t="s">
        <v>7</v>
      </c>
      <c r="D85" s="29"/>
      <c r="E85" s="29"/>
      <c r="F85" s="29"/>
      <c r="G85" s="29"/>
      <c r="H85" s="29"/>
      <c r="I85" s="29"/>
      <c r="J85" s="29"/>
      <c r="K85" s="29"/>
      <c r="L85" s="29"/>
    </row>
    <row r="86" spans="1:12">
      <c r="A86" s="145">
        <v>1</v>
      </c>
      <c r="B86" s="25"/>
      <c r="C86" s="31" t="s">
        <v>793</v>
      </c>
      <c r="D86" s="489" t="s">
        <v>930</v>
      </c>
      <c r="E86" s="199"/>
      <c r="F86" s="29"/>
      <c r="G86" s="29" t="s">
        <v>97</v>
      </c>
      <c r="H86" s="161">
        <v>1</v>
      </c>
      <c r="I86" s="44"/>
      <c r="J86" s="18">
        <f t="shared" ref="J86:J92" si="5">+H86*E86</f>
        <v>0</v>
      </c>
      <c r="K86" s="151"/>
      <c r="L86" s="29"/>
    </row>
    <row r="87" spans="1:12">
      <c r="A87" s="168">
        <f>+A86+1</f>
        <v>2</v>
      </c>
      <c r="B87" s="25"/>
      <c r="C87" s="31" t="s">
        <v>40</v>
      </c>
      <c r="D87" s="44" t="str">
        <f>+'Attachment H'!$B$2&amp;", Page 3, Line "&amp;'Attachment H'!A122</f>
        <v>Attachment H, Page 3, Line 4</v>
      </c>
      <c r="E87" s="214">
        <f>+'Attachment H'!D122</f>
        <v>667502.20608379995</v>
      </c>
      <c r="F87" s="29"/>
      <c r="G87" s="29" t="s">
        <v>32</v>
      </c>
      <c r="H87" s="27">
        <f>+H41</f>
        <v>0</v>
      </c>
      <c r="I87" s="44"/>
      <c r="J87" s="18">
        <f t="shared" si="5"/>
        <v>0</v>
      </c>
      <c r="K87" s="29"/>
      <c r="L87" s="29" t="s">
        <v>10</v>
      </c>
    </row>
    <row r="88" spans="1:12">
      <c r="A88" s="168">
        <f t="shared" ref="A88:A128" si="6">+A87+1</f>
        <v>3</v>
      </c>
      <c r="B88" s="25"/>
      <c r="C88" s="31" t="s">
        <v>187</v>
      </c>
      <c r="D88" s="44" t="str">
        <f>+'Attachment H'!$B$2&amp;", Page 3, Line "&amp;'Attachment H'!A123</f>
        <v>Attachment H, Page 3, Line 5</v>
      </c>
      <c r="E88" s="214">
        <f>+'Attachment H'!D123</f>
        <v>0</v>
      </c>
      <c r="F88" s="29"/>
      <c r="G88" s="29" t="s">
        <v>32</v>
      </c>
      <c r="H88" s="27">
        <f>+H87</f>
        <v>0</v>
      </c>
      <c r="I88" s="44"/>
      <c r="J88" s="18">
        <f t="shared" si="5"/>
        <v>0</v>
      </c>
      <c r="K88" s="29"/>
      <c r="L88" s="29"/>
    </row>
    <row r="89" spans="1:12">
      <c r="A89" s="168">
        <f t="shared" si="6"/>
        <v>4</v>
      </c>
      <c r="B89" s="25"/>
      <c r="C89" s="40" t="s">
        <v>323</v>
      </c>
      <c r="D89" s="44" t="str">
        <f>+'Attachment H'!$B$2&amp;", Page 3, Line "&amp;'Attachment H'!A124</f>
        <v>Attachment H, Page 3, Line 6</v>
      </c>
      <c r="E89" s="214">
        <f>+'Attachment H'!D124</f>
        <v>0</v>
      </c>
      <c r="F89" s="29"/>
      <c r="G89" s="29" t="s">
        <v>32</v>
      </c>
      <c r="H89" s="27">
        <f>+H88</f>
        <v>0</v>
      </c>
      <c r="I89" s="44"/>
      <c r="J89" s="18">
        <f t="shared" si="5"/>
        <v>0</v>
      </c>
      <c r="K89" s="29"/>
      <c r="L89" s="29"/>
    </row>
    <row r="90" spans="1:12">
      <c r="A90" s="168">
        <f t="shared" si="6"/>
        <v>5</v>
      </c>
      <c r="B90" s="25"/>
      <c r="C90" s="40" t="s">
        <v>310</v>
      </c>
      <c r="D90" s="44" t="str">
        <f>+'Attachment H'!$B$2&amp;", Page 3, Line "&amp;'Attachment H'!A125</f>
        <v>Attachment H, Page 3, Line 6a</v>
      </c>
      <c r="E90" s="214">
        <f>+'Attachment H'!D125</f>
        <v>0</v>
      </c>
      <c r="F90" s="126"/>
      <c r="G90" s="29" t="s">
        <v>32</v>
      </c>
      <c r="H90" s="27">
        <f>+H89</f>
        <v>0</v>
      </c>
      <c r="I90" s="44"/>
      <c r="J90" s="18">
        <f t="shared" si="5"/>
        <v>0</v>
      </c>
      <c r="K90" s="126"/>
      <c r="L90" s="126"/>
    </row>
    <row r="91" spans="1:12">
      <c r="A91" s="168">
        <f>+A90+1</f>
        <v>6</v>
      </c>
      <c r="B91" s="25"/>
      <c r="C91" s="40" t="s">
        <v>312</v>
      </c>
      <c r="D91" s="44" t="str">
        <f>+'Attachment H'!$B$2&amp;", Page 3, Line "&amp;'Attachment H'!A127</f>
        <v>Attachment H, Page 3, Line 7a</v>
      </c>
      <c r="E91" s="214">
        <f>+'Attachment H'!D127</f>
        <v>0</v>
      </c>
      <c r="F91" s="126"/>
      <c r="G91" s="29" t="s">
        <v>32</v>
      </c>
      <c r="H91" s="27">
        <f>+H90</f>
        <v>0</v>
      </c>
      <c r="I91" s="44"/>
      <c r="J91" s="18">
        <f t="shared" si="5"/>
        <v>0</v>
      </c>
      <c r="K91" s="126"/>
      <c r="L91" s="126"/>
    </row>
    <row r="92" spans="1:12">
      <c r="A92" s="168">
        <f t="shared" si="6"/>
        <v>7</v>
      </c>
      <c r="B92" s="25"/>
      <c r="C92" s="31" t="s">
        <v>422</v>
      </c>
      <c r="D92" s="44" t="str">
        <f>+'Attachment H'!$B$2&amp;", Page 3, Line "&amp;'Attachment H'!A128</f>
        <v>Attachment H, Page 3, Line 8</v>
      </c>
      <c r="E92" s="214">
        <f>+'Attachment H'!D128</f>
        <v>0</v>
      </c>
      <c r="F92" s="29"/>
      <c r="G92" s="29" t="s">
        <v>183</v>
      </c>
      <c r="H92" s="27">
        <f>+H42</f>
        <v>0</v>
      </c>
      <c r="I92" s="44"/>
      <c r="J92" s="18">
        <f t="shared" si="5"/>
        <v>0</v>
      </c>
      <c r="K92" s="29"/>
      <c r="L92" s="29"/>
    </row>
    <row r="93" spans="1:12">
      <c r="A93" s="168">
        <f t="shared" si="6"/>
        <v>8</v>
      </c>
      <c r="B93" s="25"/>
      <c r="C93" s="227" t="s">
        <v>345</v>
      </c>
      <c r="D93" s="127" t="s">
        <v>810</v>
      </c>
      <c r="E93" s="18">
        <f>+E86+E87-E88-E89-E90+E91+E92</f>
        <v>667502.20608379995</v>
      </c>
      <c r="F93" s="18"/>
      <c r="G93" s="18"/>
      <c r="H93" s="18"/>
      <c r="I93" s="18"/>
      <c r="J93" s="18">
        <f>+J86+J87-J88-J89-J90+J91+J92</f>
        <v>0</v>
      </c>
      <c r="K93" s="29"/>
      <c r="L93" s="29"/>
    </row>
    <row r="94" spans="1:12">
      <c r="A94" s="168"/>
      <c r="B94" s="25"/>
      <c r="C94" s="36"/>
      <c r="D94" s="29"/>
      <c r="E94" s="18"/>
      <c r="F94" s="18"/>
      <c r="G94" s="18"/>
      <c r="H94" s="18"/>
      <c r="I94" s="18"/>
      <c r="J94" s="18"/>
      <c r="K94" s="29"/>
      <c r="L94" s="29"/>
    </row>
    <row r="95" spans="1:12">
      <c r="A95" s="168">
        <f>+A93+1</f>
        <v>9</v>
      </c>
      <c r="B95" s="25"/>
      <c r="C95" s="31" t="s">
        <v>813</v>
      </c>
      <c r="D95" s="29"/>
      <c r="E95" s="18"/>
      <c r="F95" s="18"/>
      <c r="G95" s="214"/>
      <c r="H95" s="214"/>
      <c r="I95" s="18"/>
      <c r="J95" s="18"/>
      <c r="K95" s="29"/>
      <c r="L95" s="29"/>
    </row>
    <row r="96" spans="1:12">
      <c r="A96" s="168">
        <f t="shared" si="6"/>
        <v>10</v>
      </c>
      <c r="B96" s="25"/>
      <c r="C96" s="40" t="s">
        <v>793</v>
      </c>
      <c r="D96" s="707" t="s">
        <v>812</v>
      </c>
      <c r="E96" s="199"/>
      <c r="F96" s="18"/>
      <c r="G96" s="37" t="s">
        <v>1073</v>
      </c>
      <c r="H96" s="954">
        <f>+H65</f>
        <v>1</v>
      </c>
      <c r="I96" s="18"/>
      <c r="J96" s="18">
        <f>+H96*E96</f>
        <v>0</v>
      </c>
      <c r="K96" s="29"/>
      <c r="L96" s="203"/>
    </row>
    <row r="97" spans="1:12">
      <c r="A97" s="168">
        <f t="shared" si="6"/>
        <v>11</v>
      </c>
      <c r="B97" s="25"/>
      <c r="C97" s="228" t="s">
        <v>125</v>
      </c>
      <c r="D97" s="215" t="str">
        <f>+'Attachment H'!$B$2&amp;", Page 3, Line "&amp;'Attachment H'!A138</f>
        <v>Attachment H, Page 3, Line 17</v>
      </c>
      <c r="E97" s="214">
        <f>+'Attachment H'!D138</f>
        <v>0</v>
      </c>
      <c r="F97" s="18"/>
      <c r="G97" s="214" t="s">
        <v>32</v>
      </c>
      <c r="H97" s="214">
        <f>+H87</f>
        <v>0</v>
      </c>
      <c r="I97" s="18"/>
      <c r="J97" s="18">
        <f>+H97*E97</f>
        <v>0</v>
      </c>
      <c r="K97" s="29"/>
      <c r="L97" s="203"/>
    </row>
    <row r="98" spans="1:12">
      <c r="A98" s="168">
        <f t="shared" si="6"/>
        <v>12</v>
      </c>
      <c r="B98" s="25"/>
      <c r="C98" s="31" t="s">
        <v>422</v>
      </c>
      <c r="D98" s="215" t="str">
        <f>+'Attachment H'!$B$2&amp;", Page 3, Line "&amp;'Attachment H'!A139</f>
        <v>Attachment H, Page 3, Line 18</v>
      </c>
      <c r="E98" s="214">
        <f>+'Attachment H'!D139</f>
        <v>0</v>
      </c>
      <c r="F98" s="42"/>
      <c r="G98" s="756" t="s">
        <v>183</v>
      </c>
      <c r="H98" s="756">
        <f>+H92</f>
        <v>0</v>
      </c>
      <c r="I98" s="42"/>
      <c r="J98" s="42">
        <f>+H98*E98</f>
        <v>0</v>
      </c>
      <c r="K98" s="29"/>
      <c r="L98" s="203"/>
    </row>
    <row r="99" spans="1:12">
      <c r="A99" s="168">
        <f t="shared" si="6"/>
        <v>13</v>
      </c>
      <c r="B99" s="25"/>
      <c r="C99" s="31" t="s">
        <v>325</v>
      </c>
      <c r="D99" s="29" t="s">
        <v>811</v>
      </c>
      <c r="E99" s="18">
        <f>SUM(E96:E98)</f>
        <v>0</v>
      </c>
      <c r="F99" s="18"/>
      <c r="G99" s="214"/>
      <c r="H99" s="214"/>
      <c r="I99" s="18"/>
      <c r="J99" s="18">
        <f>SUM(J96:J98)</f>
        <v>0</v>
      </c>
      <c r="K99" s="29"/>
      <c r="L99" s="29"/>
    </row>
    <row r="100" spans="1:12">
      <c r="A100" s="168"/>
      <c r="B100" s="25"/>
      <c r="C100" s="31"/>
      <c r="D100" s="29"/>
      <c r="E100" s="18"/>
      <c r="F100" s="18"/>
      <c r="G100" s="214"/>
      <c r="H100" s="214"/>
      <c r="I100" s="18"/>
      <c r="J100" s="18"/>
      <c r="K100" s="29"/>
      <c r="L100" s="29"/>
    </row>
    <row r="101" spans="1:12">
      <c r="A101" s="168">
        <f>+A99+1</f>
        <v>14</v>
      </c>
      <c r="B101" s="25"/>
      <c r="C101" s="31" t="s">
        <v>326</v>
      </c>
      <c r="D101" s="34"/>
      <c r="E101" s="18"/>
      <c r="F101" s="18"/>
      <c r="G101" s="214"/>
      <c r="H101" s="214"/>
      <c r="I101" s="18"/>
      <c r="J101" s="18"/>
      <c r="K101" s="29"/>
      <c r="L101" s="29"/>
    </row>
    <row r="102" spans="1:12">
      <c r="A102" s="168">
        <f t="shared" si="6"/>
        <v>15</v>
      </c>
      <c r="B102" s="25"/>
      <c r="C102" s="31" t="s">
        <v>42</v>
      </c>
      <c r="D102" s="36"/>
      <c r="E102" s="18"/>
      <c r="F102" s="18"/>
      <c r="G102" s="214"/>
      <c r="H102" s="214"/>
      <c r="I102" s="18"/>
      <c r="J102" s="18"/>
      <c r="K102" s="29"/>
      <c r="L102" s="203"/>
    </row>
    <row r="103" spans="1:12">
      <c r="A103" s="168">
        <f t="shared" si="6"/>
        <v>16</v>
      </c>
      <c r="B103" s="25"/>
      <c r="C103" s="31" t="s">
        <v>43</v>
      </c>
      <c r="D103" s="215" t="str">
        <f>+'Attachment H'!$B$2&amp;", Page 3, Line "&amp;'Attachment H'!A145</f>
        <v>Attachment H, Page 3, Line 23</v>
      </c>
      <c r="E103" s="214">
        <f>+'Attachment H'!D145</f>
        <v>0</v>
      </c>
      <c r="F103" s="18"/>
      <c r="G103" s="214" t="s">
        <v>32</v>
      </c>
      <c r="H103" s="214">
        <f>+H97</f>
        <v>0</v>
      </c>
      <c r="I103" s="18"/>
      <c r="J103" s="18">
        <f>+H103*E103</f>
        <v>0</v>
      </c>
      <c r="K103" s="29"/>
      <c r="L103" s="203"/>
    </row>
    <row r="104" spans="1:12">
      <c r="A104" s="168">
        <f t="shared" si="6"/>
        <v>17</v>
      </c>
      <c r="B104" s="25"/>
      <c r="C104" s="31" t="s">
        <v>44</v>
      </c>
      <c r="D104" s="215" t="str">
        <f>+'Attachment H'!$B$2&amp;", Page 3, Line "&amp;'Attachment H'!A146</f>
        <v>Attachment H, Page 3, Line 24</v>
      </c>
      <c r="E104" s="214">
        <f>+'Attachment H'!D146</f>
        <v>0</v>
      </c>
      <c r="F104" s="18"/>
      <c r="G104" s="214" t="s">
        <v>32</v>
      </c>
      <c r="H104" s="214">
        <f>+H103</f>
        <v>0</v>
      </c>
      <c r="I104" s="18"/>
      <c r="J104" s="18">
        <f>+H104*E104</f>
        <v>0</v>
      </c>
      <c r="K104" s="29"/>
      <c r="L104" s="203"/>
    </row>
    <row r="105" spans="1:12">
      <c r="A105" s="168">
        <f t="shared" si="6"/>
        <v>18</v>
      </c>
      <c r="B105" s="25"/>
      <c r="C105" s="31" t="s">
        <v>45</v>
      </c>
      <c r="D105" s="29" t="s">
        <v>10</v>
      </c>
      <c r="E105" s="214"/>
      <c r="F105" s="18"/>
      <c r="G105" s="214"/>
      <c r="H105" s="214"/>
      <c r="I105" s="18"/>
      <c r="J105" s="18"/>
      <c r="K105" s="29"/>
      <c r="L105" s="203"/>
    </row>
    <row r="106" spans="1:12">
      <c r="A106" s="168">
        <f t="shared" si="6"/>
        <v>19</v>
      </c>
      <c r="B106" s="25"/>
      <c r="C106" s="31" t="s">
        <v>46</v>
      </c>
      <c r="D106" s="215" t="str">
        <f>+'Attachment H'!$B$2&amp;", Page 3, Line "&amp;'Attachment H'!A148</f>
        <v>Attachment H, Page 3, Line 26</v>
      </c>
      <c r="E106" s="214">
        <f>+'Attachment H'!D148</f>
        <v>151948.47890323171</v>
      </c>
      <c r="F106" s="18"/>
      <c r="G106" s="214" t="s">
        <v>37</v>
      </c>
      <c r="H106" s="214">
        <f>+H35</f>
        <v>0</v>
      </c>
      <c r="I106" s="18"/>
      <c r="J106" s="18">
        <f>+H106*E106</f>
        <v>0</v>
      </c>
      <c r="K106" s="29"/>
      <c r="L106" s="203"/>
    </row>
    <row r="107" spans="1:12">
      <c r="A107" s="168">
        <f t="shared" si="6"/>
        <v>20</v>
      </c>
      <c r="B107" s="25"/>
      <c r="C107" s="31" t="s">
        <v>47</v>
      </c>
      <c r="D107" s="215" t="str">
        <f>+'Attachment H'!$B$2&amp;", Page 3, Line "&amp;'Attachment H'!A149</f>
        <v>Attachment H, Page 3, Line 27</v>
      </c>
      <c r="E107" s="214">
        <f>+'Attachment H'!D149</f>
        <v>0</v>
      </c>
      <c r="F107" s="18"/>
      <c r="G107" s="214" t="s">
        <v>30</v>
      </c>
      <c r="H107" s="229">
        <v>0</v>
      </c>
      <c r="I107" s="18"/>
      <c r="J107" s="18">
        <f>+H107*E107</f>
        <v>0</v>
      </c>
      <c r="K107" s="29"/>
      <c r="L107" s="203"/>
    </row>
    <row r="108" spans="1:12">
      <c r="A108" s="168">
        <f t="shared" si="6"/>
        <v>21</v>
      </c>
      <c r="B108" s="25"/>
      <c r="C108" s="31" t="s">
        <v>48</v>
      </c>
      <c r="D108" s="215" t="str">
        <f>+'Attachment H'!$B$2&amp;", Page 3, Line "&amp;'Attachment H'!A150</f>
        <v>Attachment H, Page 3, Line 28</v>
      </c>
      <c r="E108" s="214">
        <f>+'Attachment H'!D150</f>
        <v>0</v>
      </c>
      <c r="F108" s="18"/>
      <c r="G108" s="18" t="s">
        <v>37</v>
      </c>
      <c r="H108" s="18">
        <f>+H106</f>
        <v>0</v>
      </c>
      <c r="I108" s="18"/>
      <c r="J108" s="18">
        <f>+H108*E108</f>
        <v>0</v>
      </c>
      <c r="K108" s="29"/>
      <c r="L108" s="203"/>
    </row>
    <row r="109" spans="1:12" ht="15.75" thickBot="1">
      <c r="A109" s="168">
        <f t="shared" si="6"/>
        <v>22</v>
      </c>
      <c r="B109" s="25"/>
      <c r="C109" s="31" t="s">
        <v>49</v>
      </c>
      <c r="D109" s="215" t="str">
        <f>+'Attachment H'!$B$2&amp;", Page 3, Line "&amp;'Attachment H'!A151</f>
        <v>Attachment H, Page 3, Line 29</v>
      </c>
      <c r="E109" s="214">
        <f>+'Attachment H'!D151</f>
        <v>0</v>
      </c>
      <c r="F109" s="18"/>
      <c r="G109" s="18" t="s">
        <v>37</v>
      </c>
      <c r="H109" s="18">
        <f>+H106</f>
        <v>0</v>
      </c>
      <c r="I109" s="18"/>
      <c r="J109" s="201">
        <f>+H109*E109</f>
        <v>0</v>
      </c>
      <c r="K109" s="29"/>
      <c r="L109" s="203"/>
    </row>
    <row r="110" spans="1:12">
      <c r="A110" s="168">
        <f t="shared" si="6"/>
        <v>23</v>
      </c>
      <c r="B110" s="25"/>
      <c r="C110" s="31" t="s">
        <v>328</v>
      </c>
      <c r="D110" s="29" t="s">
        <v>814</v>
      </c>
      <c r="E110" s="18">
        <f>SUM(E103:E109)</f>
        <v>151948.47890323171</v>
      </c>
      <c r="F110" s="18"/>
      <c r="G110" s="18"/>
      <c r="H110" s="18"/>
      <c r="I110" s="18"/>
      <c r="J110" s="18">
        <f>SUM(J103:J109)</f>
        <v>0</v>
      </c>
      <c r="K110" s="29"/>
      <c r="L110" s="29"/>
    </row>
    <row r="111" spans="1:12">
      <c r="A111" s="168"/>
      <c r="B111" s="25"/>
      <c r="C111" s="31"/>
      <c r="D111" s="29"/>
      <c r="E111" s="29"/>
      <c r="F111" s="29"/>
      <c r="G111" s="29"/>
      <c r="H111" s="164"/>
      <c r="I111" s="29"/>
      <c r="J111" s="29"/>
      <c r="K111" s="29"/>
      <c r="L111" s="29"/>
    </row>
    <row r="112" spans="1:12">
      <c r="A112" s="168">
        <f>+A110+1</f>
        <v>24</v>
      </c>
      <c r="B112" s="25"/>
      <c r="C112" s="31" t="s">
        <v>50</v>
      </c>
      <c r="D112" s="215"/>
      <c r="E112" s="29"/>
      <c r="F112" s="29"/>
      <c r="G112" s="36"/>
      <c r="H112" s="38"/>
      <c r="I112" s="29"/>
      <c r="J112" s="36"/>
      <c r="K112" s="29"/>
      <c r="L112" s="36"/>
    </row>
    <row r="113" spans="1:12">
      <c r="A113" s="168">
        <f t="shared" si="6"/>
        <v>25</v>
      </c>
      <c r="B113" s="25"/>
      <c r="C113" s="39" t="s">
        <v>934</v>
      </c>
      <c r="D113" s="215" t="str">
        <f>+'Attachment H'!$B$2&amp;", Page 3, Line "&amp;'Attachment H'!A155</f>
        <v>Attachment H, Page 3, Line 32</v>
      </c>
      <c r="E113" s="224">
        <f>+'Attachment H'!D155</f>
        <v>0.25679881000000004</v>
      </c>
      <c r="F113" s="29"/>
      <c r="G113" s="36"/>
      <c r="H113" s="38"/>
      <c r="I113" s="29"/>
      <c r="J113" s="36"/>
      <c r="K113" s="29"/>
      <c r="L113" s="36"/>
    </row>
    <row r="114" spans="1:12">
      <c r="A114" s="168">
        <f t="shared" si="6"/>
        <v>26</v>
      </c>
      <c r="B114" s="25"/>
      <c r="C114" s="36" t="s">
        <v>51</v>
      </c>
      <c r="D114" s="215" t="str">
        <f>+'Attachment H'!$B$2&amp;", Page 3, Line "&amp;'Attachment H'!A156</f>
        <v>Attachment H, Page 3, Line 33</v>
      </c>
      <c r="E114" s="224">
        <f>+'Attachment H'!D156</f>
        <v>0.27597450398114304</v>
      </c>
      <c r="F114" s="29"/>
      <c r="G114" s="36"/>
      <c r="H114" s="38"/>
      <c r="I114" s="29"/>
      <c r="J114" s="36"/>
      <c r="K114" s="29"/>
      <c r="L114" s="36"/>
    </row>
    <row r="115" spans="1:12">
      <c r="A115" s="168">
        <f t="shared" si="6"/>
        <v>27</v>
      </c>
      <c r="B115" s="25"/>
      <c r="C115" s="40" t="s">
        <v>368</v>
      </c>
      <c r="D115" s="215" t="str">
        <f>+'Attachment H'!$B$2&amp;", Page 3, Line "&amp;'Attachment H'!A157</f>
        <v>Attachment H, Page 3, Line 34</v>
      </c>
      <c r="E115" s="29"/>
      <c r="F115" s="29"/>
      <c r="G115" s="36"/>
      <c r="H115" s="38"/>
      <c r="I115" s="29"/>
      <c r="J115" s="36"/>
      <c r="K115" s="29"/>
      <c r="L115" s="36"/>
    </row>
    <row r="116" spans="1:12">
      <c r="A116" s="168">
        <f t="shared" si="6"/>
        <v>28</v>
      </c>
      <c r="B116" s="25"/>
      <c r="C116" s="40"/>
      <c r="D116" s="686"/>
      <c r="E116" s="224"/>
      <c r="F116" s="29"/>
      <c r="G116" s="36"/>
      <c r="H116" s="38"/>
      <c r="I116" s="29"/>
      <c r="J116" s="36"/>
      <c r="K116" s="29"/>
      <c r="L116" s="36"/>
    </row>
    <row r="117" spans="1:12">
      <c r="A117" s="168">
        <f t="shared" si="6"/>
        <v>29</v>
      </c>
      <c r="B117" s="25"/>
      <c r="C117" s="41" t="str">
        <f>"      1 / (1 - T) =      (T from line "&amp;A113&amp;")"</f>
        <v xml:space="preserve">      1 / (1 - T) =      (T from line 25)</v>
      </c>
      <c r="D117" s="37"/>
      <c r="E117" s="224">
        <f>+'Attachment H'!D159</f>
        <v>1.3455306765587931</v>
      </c>
      <c r="F117" s="29"/>
      <c r="G117" s="36"/>
      <c r="H117" s="38"/>
      <c r="I117" s="29"/>
      <c r="J117" s="18"/>
      <c r="K117" s="29"/>
      <c r="L117" s="36"/>
    </row>
    <row r="118" spans="1:12">
      <c r="A118" s="168">
        <f t="shared" si="6"/>
        <v>30</v>
      </c>
      <c r="B118" s="25"/>
      <c r="C118" s="40" t="s">
        <v>363</v>
      </c>
      <c r="D118" s="215" t="str">
        <f>+'Attachment H'!$B$2&amp;", Page 3, Line "&amp;'Attachment H'!A160</f>
        <v>Attachment H, Page 3, Line 37</v>
      </c>
      <c r="E118" s="454">
        <f>+'Attachment H'!D160</f>
        <v>0</v>
      </c>
      <c r="F118" s="29"/>
      <c r="G118" s="36"/>
      <c r="H118" s="38"/>
      <c r="I118" s="29"/>
      <c r="J118" s="18"/>
      <c r="K118" s="29"/>
      <c r="L118" s="36"/>
    </row>
    <row r="119" spans="1:12">
      <c r="A119" s="168">
        <f t="shared" si="6"/>
        <v>31</v>
      </c>
      <c r="B119" s="25"/>
      <c r="C119" s="40" t="s">
        <v>982</v>
      </c>
      <c r="D119" s="215" t="str">
        <f>+'Attachment H'!$B$2&amp;", Page 3, Line "&amp;'Attachment H'!A161</f>
        <v>Attachment H, Page 3, Line 38</v>
      </c>
      <c r="E119" s="444">
        <f>+'Attachment H'!D161</f>
        <v>0</v>
      </c>
      <c r="F119" s="29"/>
      <c r="G119" s="36"/>
      <c r="H119" s="42"/>
      <c r="I119" s="29"/>
      <c r="J119" s="18"/>
      <c r="K119" s="29"/>
      <c r="L119" s="36"/>
    </row>
    <row r="120" spans="1:12">
      <c r="A120" s="168">
        <f t="shared" si="6"/>
        <v>32</v>
      </c>
      <c r="B120" s="25"/>
      <c r="C120" s="40" t="s">
        <v>469</v>
      </c>
      <c r="D120" s="215" t="str">
        <f>+'Attachment H'!$B$2&amp;", Page 3, Line "&amp;'Attachment H'!A162</f>
        <v>Attachment H, Page 3, Line 39</v>
      </c>
      <c r="E120" s="444">
        <f>+'Attachment H'!D162</f>
        <v>-46836.33760486808</v>
      </c>
      <c r="F120" s="29"/>
      <c r="G120" s="36"/>
      <c r="H120" s="38"/>
      <c r="I120" s="29"/>
      <c r="J120" s="18"/>
      <c r="K120" s="29"/>
      <c r="L120" s="36"/>
    </row>
    <row r="121" spans="1:12">
      <c r="A121" s="168">
        <f t="shared" si="6"/>
        <v>33</v>
      </c>
      <c r="B121" s="25"/>
      <c r="C121" s="41" t="s">
        <v>364</v>
      </c>
      <c r="D121" s="43" t="s">
        <v>1126</v>
      </c>
      <c r="E121" s="444">
        <f>+E114*E128</f>
        <v>254850.45772576012</v>
      </c>
      <c r="F121" s="44"/>
      <c r="G121" s="44" t="s">
        <v>30</v>
      </c>
      <c r="H121" s="45"/>
      <c r="I121" s="44"/>
      <c r="J121" s="444">
        <f>+E114*E116*J128</f>
        <v>0</v>
      </c>
      <c r="K121" s="29"/>
      <c r="L121" s="163" t="s">
        <v>10</v>
      </c>
    </row>
    <row r="122" spans="1:12">
      <c r="A122" s="168">
        <f t="shared" si="6"/>
        <v>34</v>
      </c>
      <c r="B122" s="25"/>
      <c r="C122" s="34" t="s">
        <v>365</v>
      </c>
      <c r="D122" s="43" t="s">
        <v>815</v>
      </c>
      <c r="E122" s="444">
        <f>+E$117*E118</f>
        <v>0</v>
      </c>
      <c r="F122" s="44"/>
      <c r="G122" s="46" t="s">
        <v>36</v>
      </c>
      <c r="H122" s="27">
        <f>H51</f>
        <v>0</v>
      </c>
      <c r="I122" s="44"/>
      <c r="J122" s="444">
        <f>+H122*E122</f>
        <v>0</v>
      </c>
      <c r="K122" s="29"/>
      <c r="L122" s="163"/>
    </row>
    <row r="123" spans="1:12">
      <c r="A123" s="168">
        <f t="shared" si="6"/>
        <v>35</v>
      </c>
      <c r="B123" s="25"/>
      <c r="C123" s="34" t="s">
        <v>984</v>
      </c>
      <c r="D123" s="43" t="s">
        <v>816</v>
      </c>
      <c r="E123" s="444">
        <f>+E$117*E119</f>
        <v>0</v>
      </c>
      <c r="F123" s="44"/>
      <c r="G123" s="46" t="s">
        <v>36</v>
      </c>
      <c r="H123" s="27">
        <f>H122</f>
        <v>0</v>
      </c>
      <c r="I123" s="44"/>
      <c r="J123" s="444">
        <f>+H123*E123</f>
        <v>0</v>
      </c>
      <c r="K123" s="29"/>
      <c r="L123" s="163"/>
    </row>
    <row r="124" spans="1:12" ht="15.75" thickBot="1">
      <c r="A124" s="168">
        <f t="shared" si="6"/>
        <v>36</v>
      </c>
      <c r="B124" s="25"/>
      <c r="C124" s="34" t="s">
        <v>188</v>
      </c>
      <c r="D124" s="43" t="s">
        <v>817</v>
      </c>
      <c r="E124" s="444">
        <f>E120*E117</f>
        <v>-63019.729025014189</v>
      </c>
      <c r="F124" s="44"/>
      <c r="G124" s="46" t="s">
        <v>36</v>
      </c>
      <c r="H124" s="27">
        <f>H123</f>
        <v>0</v>
      </c>
      <c r="I124" s="44"/>
      <c r="J124" s="445">
        <f>+H124*E124</f>
        <v>0</v>
      </c>
      <c r="K124" s="29"/>
      <c r="L124" s="163"/>
    </row>
    <row r="125" spans="1:12">
      <c r="A125" s="168">
        <f t="shared" si="6"/>
        <v>37</v>
      </c>
      <c r="B125" s="25"/>
      <c r="C125" s="48" t="s">
        <v>366</v>
      </c>
      <c r="D125" s="34" t="s">
        <v>818</v>
      </c>
      <c r="E125" s="444">
        <f>SUM(E121:E124)</f>
        <v>191830.72870074594</v>
      </c>
      <c r="F125" s="44"/>
      <c r="G125" s="44" t="s">
        <v>10</v>
      </c>
      <c r="H125" s="45" t="s">
        <v>10</v>
      </c>
      <c r="I125" s="44"/>
      <c r="J125" s="229">
        <f>SUM(J121:J124)</f>
        <v>0</v>
      </c>
      <c r="K125" s="29"/>
      <c r="L125" s="29"/>
    </row>
    <row r="126" spans="1:12">
      <c r="A126" s="168"/>
      <c r="B126" s="25"/>
      <c r="C126" s="36"/>
      <c r="D126" s="230"/>
      <c r="E126" s="18"/>
      <c r="F126" s="29"/>
      <c r="G126" s="29"/>
      <c r="H126" s="164"/>
      <c r="I126" s="29"/>
      <c r="J126" s="18"/>
      <c r="K126" s="29"/>
      <c r="L126" s="29"/>
    </row>
    <row r="127" spans="1:12">
      <c r="A127" s="168">
        <f>+A125+1</f>
        <v>38</v>
      </c>
      <c r="B127" s="25"/>
      <c r="C127" s="31" t="s">
        <v>53</v>
      </c>
      <c r="D127" s="686"/>
      <c r="E127" s="686"/>
      <c r="F127" s="686"/>
      <c r="G127" s="686"/>
      <c r="H127" s="686"/>
      <c r="I127" s="686"/>
      <c r="J127" s="686"/>
      <c r="K127" s="29"/>
      <c r="L127" s="36"/>
    </row>
    <row r="128" spans="1:12">
      <c r="A128" s="168">
        <f t="shared" si="6"/>
        <v>39</v>
      </c>
      <c r="B128" s="25"/>
      <c r="C128" s="232" t="s">
        <v>487</v>
      </c>
      <c r="D128" s="39" t="s">
        <v>980</v>
      </c>
      <c r="E128" s="18">
        <f>+$J164*E73</f>
        <v>923456.52967700851</v>
      </c>
      <c r="F128" s="44"/>
      <c r="G128" s="44" t="s">
        <v>30</v>
      </c>
      <c r="H128" s="231"/>
      <c r="I128" s="44"/>
      <c r="J128" s="18">
        <f>+$J164*J73</f>
        <v>-12707.995658825041</v>
      </c>
      <c r="K128" s="686"/>
      <c r="L128" s="203"/>
    </row>
    <row r="129" spans="1:15">
      <c r="A129" s="168"/>
      <c r="B129" s="25"/>
      <c r="C129" s="31"/>
      <c r="D129" s="36"/>
      <c r="E129" s="42"/>
      <c r="F129" s="44"/>
      <c r="G129" s="44"/>
      <c r="H129" s="231"/>
      <c r="I129" s="44"/>
      <c r="J129" s="42"/>
      <c r="K129" s="29"/>
      <c r="L129" s="203"/>
    </row>
    <row r="130" spans="1:15" ht="15.75" thickBot="1">
      <c r="A130" s="168">
        <f>+A128+1</f>
        <v>40</v>
      </c>
      <c r="B130" s="25"/>
      <c r="C130" s="31" t="s">
        <v>371</v>
      </c>
      <c r="D130" s="29" t="s">
        <v>981</v>
      </c>
      <c r="E130" s="233">
        <f>+E128+E125+E110+E99+E93</f>
        <v>1934737.943364786</v>
      </c>
      <c r="F130" s="44"/>
      <c r="G130" s="44"/>
      <c r="H130" s="219"/>
      <c r="I130" s="44"/>
      <c r="J130" s="233">
        <f>+J128+J125+J110+J99+J93</f>
        <v>-12707.995658825041</v>
      </c>
      <c r="K130" s="151"/>
      <c r="L130" s="151"/>
    </row>
    <row r="131" spans="1:15" ht="15.75" thickTop="1">
      <c r="A131" s="168"/>
      <c r="B131" s="25"/>
      <c r="C131" s="31"/>
      <c r="D131" s="29"/>
      <c r="E131" s="219"/>
      <c r="F131" s="44"/>
      <c r="G131" s="44"/>
      <c r="H131" s="219"/>
      <c r="I131" s="44"/>
      <c r="J131" s="42"/>
      <c r="K131" s="151"/>
      <c r="L131" s="151"/>
    </row>
    <row r="132" spans="1:15">
      <c r="A132" s="168"/>
      <c r="B132" s="25"/>
      <c r="C132" s="234"/>
      <c r="D132" s="44"/>
      <c r="E132" s="235"/>
      <c r="F132" s="235"/>
      <c r="G132" s="235"/>
      <c r="H132" s="235"/>
      <c r="I132" s="235"/>
      <c r="J132" s="235"/>
      <c r="K132" s="151"/>
      <c r="L132" s="151"/>
    </row>
    <row r="133" spans="1:15">
      <c r="A133" s="145"/>
      <c r="B133" s="25"/>
      <c r="C133" s="36"/>
      <c r="D133" s="36"/>
      <c r="E133" s="36"/>
      <c r="F133" s="36"/>
      <c r="G133" s="36"/>
      <c r="H133" s="36"/>
      <c r="I133" s="36"/>
      <c r="J133" s="36"/>
      <c r="K133" s="29"/>
      <c r="O133" s="220" t="s">
        <v>918</v>
      </c>
    </row>
    <row r="134" spans="1:15">
      <c r="A134" s="145"/>
      <c r="B134" s="25"/>
      <c r="C134" s="36"/>
      <c r="D134" s="36"/>
      <c r="E134" s="36"/>
      <c r="F134" s="36"/>
      <c r="G134" s="36"/>
      <c r="H134" s="36"/>
      <c r="I134" s="36"/>
      <c r="J134" s="36"/>
      <c r="K134" s="29"/>
      <c r="L134" s="29"/>
    </row>
    <row r="135" spans="1:15">
      <c r="A135" s="145"/>
      <c r="B135" s="25"/>
      <c r="C135" s="31" t="s">
        <v>9</v>
      </c>
      <c r="D135" s="36"/>
      <c r="E135" s="685"/>
      <c r="F135" s="36"/>
      <c r="G135" s="757" t="s">
        <v>786</v>
      </c>
      <c r="H135" s="36"/>
      <c r="I135" s="36"/>
      <c r="J135" s="143"/>
      <c r="K135" s="29"/>
      <c r="L135" s="236"/>
    </row>
    <row r="136" spans="1:15">
      <c r="A136" s="145"/>
      <c r="B136" s="25"/>
      <c r="C136" s="31"/>
      <c r="D136" s="36"/>
      <c r="E136" s="685"/>
      <c r="F136" s="36"/>
      <c r="G136" s="757" t="s">
        <v>787</v>
      </c>
      <c r="H136" s="36"/>
      <c r="I136" s="36"/>
      <c r="J136" s="36"/>
      <c r="K136" s="29"/>
      <c r="L136" s="29"/>
    </row>
    <row r="137" spans="1:15">
      <c r="A137" s="145"/>
      <c r="B137" s="25"/>
      <c r="C137" s="36"/>
      <c r="D137" s="36"/>
      <c r="E137" s="685"/>
      <c r="F137" s="36"/>
      <c r="G137" s="757" t="s">
        <v>860</v>
      </c>
      <c r="H137" s="36"/>
      <c r="I137" s="36"/>
      <c r="J137" s="36"/>
      <c r="K137" s="29"/>
      <c r="L137" s="29"/>
    </row>
    <row r="138" spans="1:15">
      <c r="A138" s="689"/>
      <c r="B138" s="25"/>
      <c r="C138" s="689"/>
      <c r="D138" s="689"/>
      <c r="E138" s="689"/>
      <c r="F138" s="689"/>
      <c r="G138" s="689"/>
      <c r="H138" s="689"/>
      <c r="I138" s="689"/>
      <c r="J138" s="689"/>
      <c r="K138" s="689"/>
      <c r="L138" s="689"/>
    </row>
    <row r="139" spans="1:15">
      <c r="A139" s="237"/>
      <c r="B139" s="25"/>
      <c r="C139" s="155" t="s">
        <v>11</v>
      </c>
      <c r="D139" s="155" t="s">
        <v>12</v>
      </c>
      <c r="E139" s="155" t="s">
        <v>13</v>
      </c>
      <c r="F139" s="29" t="s">
        <v>10</v>
      </c>
      <c r="G139" s="29"/>
      <c r="H139" s="154" t="s">
        <v>14</v>
      </c>
      <c r="I139" s="29"/>
      <c r="J139" s="154" t="s">
        <v>15</v>
      </c>
      <c r="K139" s="126"/>
      <c r="L139" s="126"/>
    </row>
    <row r="140" spans="1:15">
      <c r="A140" s="145"/>
      <c r="B140" s="25"/>
      <c r="C140" s="36"/>
      <c r="D140" s="31"/>
      <c r="E140" s="31"/>
      <c r="F140" s="31"/>
      <c r="G140" s="31"/>
      <c r="H140" s="31"/>
      <c r="I140" s="31"/>
      <c r="J140" s="31"/>
      <c r="K140" s="31"/>
      <c r="L140" s="31"/>
    </row>
    <row r="141" spans="1:15">
      <c r="A141" s="145"/>
      <c r="B141" s="25"/>
      <c r="C141" s="36"/>
      <c r="D141" s="198" t="s">
        <v>54</v>
      </c>
      <c r="E141" s="36"/>
      <c r="F141" s="151"/>
      <c r="G141" s="151"/>
      <c r="H141" s="151"/>
      <c r="I141" s="151"/>
      <c r="J141" s="151"/>
      <c r="K141" s="29"/>
      <c r="L141" s="29"/>
    </row>
    <row r="142" spans="1:15">
      <c r="A142" s="145" t="s">
        <v>16</v>
      </c>
      <c r="B142" s="25"/>
      <c r="C142" s="198"/>
      <c r="D142" s="151"/>
      <c r="E142" s="151"/>
      <c r="F142" s="151"/>
      <c r="G142" s="151"/>
      <c r="H142" s="151"/>
      <c r="I142" s="151"/>
      <c r="J142" s="151"/>
      <c r="K142" s="29"/>
      <c r="L142" s="29"/>
    </row>
    <row r="143" spans="1:15" ht="15.75" thickBot="1">
      <c r="A143" s="33" t="s">
        <v>18</v>
      </c>
      <c r="B143" s="25"/>
      <c r="C143" s="181"/>
      <c r="D143" s="173"/>
      <c r="E143" s="173"/>
      <c r="F143" s="173"/>
      <c r="G143" s="173"/>
      <c r="H143" s="173"/>
      <c r="I143" s="178"/>
      <c r="J143" s="178"/>
      <c r="K143" s="37"/>
      <c r="L143" s="29"/>
    </row>
    <row r="144" spans="1:15">
      <c r="A144" s="145">
        <v>1</v>
      </c>
      <c r="B144" s="25"/>
      <c r="C144" s="31" t="s">
        <v>190</v>
      </c>
      <c r="D144" s="29"/>
      <c r="E144" s="29"/>
      <c r="F144" s="29"/>
      <c r="G144" s="29"/>
      <c r="H144" s="29"/>
      <c r="I144" s="29"/>
      <c r="J144" s="29"/>
      <c r="K144" s="29"/>
      <c r="L144" s="29"/>
    </row>
    <row r="145" spans="1:12" ht="15.75" thickBot="1">
      <c r="A145" s="145"/>
      <c r="B145" s="25"/>
      <c r="C145" s="31"/>
      <c r="D145" s="245" t="s">
        <v>57</v>
      </c>
      <c r="E145" s="692" t="s">
        <v>58</v>
      </c>
      <c r="F145" s="30" t="s">
        <v>799</v>
      </c>
      <c r="G145" s="29"/>
      <c r="H145" s="30" t="s">
        <v>59</v>
      </c>
      <c r="I145" s="29"/>
      <c r="J145" s="29"/>
      <c r="K145" s="29"/>
      <c r="L145" s="29"/>
    </row>
    <row r="146" spans="1:12">
      <c r="A146" s="145">
        <f>+A144+1</f>
        <v>2</v>
      </c>
      <c r="B146" s="25"/>
      <c r="C146" s="31" t="s">
        <v>420</v>
      </c>
      <c r="D146" s="215" t="str">
        <f>+'Attachment H'!$B$2&amp;", Page 4, Line "&amp;'Attachment H'!A195</f>
        <v>Attachment H, Page 4, Line 7</v>
      </c>
      <c r="E146" s="214">
        <f>+'Attachment H'!D195</f>
        <v>0</v>
      </c>
      <c r="F146" s="246">
        <v>0</v>
      </c>
      <c r="G146" s="247"/>
      <c r="H146" s="18">
        <f>E146*F146</f>
        <v>0</v>
      </c>
      <c r="I146" s="44"/>
      <c r="J146" s="44"/>
      <c r="K146" s="29"/>
      <c r="L146" s="29"/>
    </row>
    <row r="147" spans="1:12">
      <c r="A147" s="145">
        <f>+A146+1</f>
        <v>3</v>
      </c>
      <c r="B147" s="25"/>
      <c r="C147" s="31" t="s">
        <v>31</v>
      </c>
      <c r="D147" s="215" t="str">
        <f>+'Attachment H'!$B$2&amp;", Page 4, Line "&amp;'Attachment H'!A196</f>
        <v>Attachment H, Page 4, Line 8</v>
      </c>
      <c r="E147" s="214">
        <f>+'Attachment H'!D196</f>
        <v>1</v>
      </c>
      <c r="F147" s="246">
        <v>0</v>
      </c>
      <c r="G147" s="247"/>
      <c r="H147" s="18">
        <f>E147*F147</f>
        <v>0</v>
      </c>
      <c r="I147" s="44"/>
      <c r="J147" s="44"/>
      <c r="K147" s="29"/>
      <c r="L147" s="29"/>
    </row>
    <row r="148" spans="1:12">
      <c r="A148" s="145">
        <f>+A147+1</f>
        <v>4</v>
      </c>
      <c r="B148" s="25"/>
      <c r="C148" s="31" t="s">
        <v>421</v>
      </c>
      <c r="D148" s="215" t="str">
        <f>+'Attachment H'!$B$2&amp;", Page 4, Line "&amp;'Attachment H'!A197</f>
        <v>Attachment H, Page 4, Line 9</v>
      </c>
      <c r="E148" s="214">
        <f>+'Attachment H'!D197</f>
        <v>0</v>
      </c>
      <c r="F148" s="27">
        <v>1</v>
      </c>
      <c r="G148" s="247"/>
      <c r="H148" s="18">
        <f>E148*F148</f>
        <v>0</v>
      </c>
      <c r="I148" s="44"/>
      <c r="J148" s="248" t="s">
        <v>61</v>
      </c>
      <c r="K148" s="29"/>
      <c r="L148" s="29"/>
    </row>
    <row r="149" spans="1:12" ht="15.75" thickBot="1">
      <c r="A149" s="145">
        <f>+A148+1</f>
        <v>5</v>
      </c>
      <c r="B149" s="25"/>
      <c r="C149" s="31" t="s">
        <v>62</v>
      </c>
      <c r="D149" s="215" t="str">
        <f>+'Attachment H'!$B$2&amp;", Page 4, Line "&amp;'Attachment H'!A198</f>
        <v>Attachment H, Page 4, Line 10</v>
      </c>
      <c r="E149" s="226">
        <f>+'Attachment H'!D198</f>
        <v>0</v>
      </c>
      <c r="F149" s="246">
        <v>0</v>
      </c>
      <c r="G149" s="247"/>
      <c r="H149" s="201">
        <f>E149*F149</f>
        <v>0</v>
      </c>
      <c r="I149" s="44"/>
      <c r="J149" s="249" t="s">
        <v>63</v>
      </c>
      <c r="K149" s="29"/>
      <c r="L149" s="29"/>
    </row>
    <row r="150" spans="1:12">
      <c r="A150" s="145">
        <f>+A149+1</f>
        <v>6</v>
      </c>
      <c r="B150" s="25"/>
      <c r="C150" s="40" t="s">
        <v>711</v>
      </c>
      <c r="D150" s="37" t="s">
        <v>798</v>
      </c>
      <c r="E150" s="214">
        <f>SUM(E146:E149)</f>
        <v>1</v>
      </c>
      <c r="F150" s="29"/>
      <c r="G150" s="29"/>
      <c r="H150" s="18">
        <f>SUM(H146:H149)</f>
        <v>0</v>
      </c>
      <c r="I150" s="250" t="s">
        <v>64</v>
      </c>
      <c r="J150" s="206">
        <f>IF(H150&gt;0,H150/E150,0)</f>
        <v>0</v>
      </c>
      <c r="K150" s="32" t="s">
        <v>64</v>
      </c>
      <c r="L150" s="29" t="s">
        <v>65</v>
      </c>
    </row>
    <row r="151" spans="1:12">
      <c r="B151" s="25"/>
      <c r="C151" s="31" t="s">
        <v>10</v>
      </c>
      <c r="D151" s="29" t="s">
        <v>10</v>
      </c>
      <c r="E151" s="36"/>
      <c r="F151" s="29"/>
      <c r="G151" s="29"/>
      <c r="H151" s="36"/>
      <c r="I151" s="36"/>
      <c r="J151" s="36"/>
      <c r="K151" s="36"/>
      <c r="L151" s="29"/>
    </row>
    <row r="152" spans="1:12">
      <c r="A152" s="145"/>
      <c r="B152" s="25"/>
      <c r="C152" s="40" t="s">
        <v>938</v>
      </c>
      <c r="D152" s="29"/>
      <c r="E152" s="194" t="s">
        <v>58</v>
      </c>
      <c r="F152" s="29"/>
      <c r="G152" s="29"/>
      <c r="H152" s="32" t="s">
        <v>191</v>
      </c>
      <c r="I152" s="38"/>
      <c r="J152" s="203" t="s">
        <v>61</v>
      </c>
      <c r="K152" s="29"/>
      <c r="L152" s="29"/>
    </row>
    <row r="153" spans="1:12">
      <c r="A153" s="145">
        <f>+A150+1</f>
        <v>7</v>
      </c>
      <c r="B153" s="25"/>
      <c r="C153" s="31" t="s">
        <v>450</v>
      </c>
      <c r="D153" s="215" t="str">
        <f>+'Attachment H'!$B$2&amp;", Page 4, Line "&amp;'Attachment H'!A202</f>
        <v>Attachment H, Page 4, Line 13</v>
      </c>
      <c r="E153" s="214">
        <f>'Attachment H'!D202</f>
        <v>12009084.644680597</v>
      </c>
      <c r="F153" s="29"/>
      <c r="G153" s="36"/>
      <c r="H153" s="145" t="s">
        <v>800</v>
      </c>
      <c r="I153" s="251"/>
      <c r="J153" s="145" t="s">
        <v>801</v>
      </c>
      <c r="K153" s="29"/>
      <c r="L153" s="155" t="s">
        <v>183</v>
      </c>
    </row>
    <row r="154" spans="1:12">
      <c r="A154" s="145">
        <f>+A153+1</f>
        <v>8</v>
      </c>
      <c r="B154" s="25"/>
      <c r="C154" s="31" t="s">
        <v>451</v>
      </c>
      <c r="D154" s="215" t="str">
        <f>+'Attachment H'!$B$2&amp;", Page 4, Line "&amp;'Attachment H'!A203</f>
        <v>Attachment H, Page 4, Line 14</v>
      </c>
      <c r="E154" s="214">
        <f>'Attachment H'!D203</f>
        <v>0</v>
      </c>
      <c r="F154" s="29"/>
      <c r="G154" s="36"/>
      <c r="H154" s="206">
        <f>IF(E156&gt;0,E153/E156,0)</f>
        <v>1</v>
      </c>
      <c r="I154" s="252" t="s">
        <v>170</v>
      </c>
      <c r="J154" s="206">
        <f>J150</f>
        <v>0</v>
      </c>
      <c r="K154" s="252" t="s">
        <v>64</v>
      </c>
      <c r="L154" s="206">
        <f>J154*H154</f>
        <v>0</v>
      </c>
    </row>
    <row r="155" spans="1:12" ht="15.75" thickBot="1">
      <c r="A155" s="145">
        <f>+A154+1</f>
        <v>9</v>
      </c>
      <c r="B155" s="25"/>
      <c r="C155" s="253" t="s">
        <v>452</v>
      </c>
      <c r="D155" s="691" t="str">
        <f>+'Attachment H'!$B$2&amp;", Page 4, Line "&amp;'Attachment H'!A204</f>
        <v>Attachment H, Page 4, Line 15</v>
      </c>
      <c r="E155" s="226">
        <f>'Attachment H'!D204</f>
        <v>0</v>
      </c>
      <c r="F155" s="29"/>
      <c r="G155" s="29"/>
      <c r="H155" s="29" t="s">
        <v>10</v>
      </c>
      <c r="I155" s="29"/>
      <c r="J155" s="29"/>
      <c r="K155" s="29"/>
      <c r="L155" s="29"/>
    </row>
    <row r="156" spans="1:12">
      <c r="A156" s="145">
        <f>+A155+1</f>
        <v>10</v>
      </c>
      <c r="B156" s="25"/>
      <c r="C156" s="31" t="s">
        <v>453</v>
      </c>
      <c r="D156" s="37" t="s">
        <v>797</v>
      </c>
      <c r="E156" s="18">
        <f>E153+E154+E155</f>
        <v>12009084.644680597</v>
      </c>
      <c r="F156" s="29"/>
      <c r="G156" s="29"/>
      <c r="H156" s="29"/>
      <c r="I156" s="29"/>
      <c r="J156" s="29"/>
      <c r="K156" s="29"/>
      <c r="L156" s="29"/>
    </row>
    <row r="157" spans="1:12">
      <c r="A157" s="145">
        <f>+A156+1</f>
        <v>11</v>
      </c>
      <c r="B157" s="25"/>
      <c r="C157" s="31"/>
      <c r="D157" s="29"/>
      <c r="E157" s="36"/>
      <c r="F157" s="29"/>
      <c r="G157" s="29"/>
      <c r="H157" s="29"/>
      <c r="I157" s="29"/>
      <c r="J157" s="29"/>
      <c r="K157" s="29"/>
      <c r="L157" s="29"/>
    </row>
    <row r="158" spans="1:12" ht="15.75" thickBot="1">
      <c r="A158" s="145"/>
      <c r="B158" s="25"/>
      <c r="C158" s="28" t="s">
        <v>66</v>
      </c>
      <c r="D158" s="29"/>
      <c r="E158" s="29"/>
      <c r="F158" s="29"/>
      <c r="G158" s="29"/>
      <c r="H158" s="29"/>
      <c r="I158" s="29"/>
      <c r="J158" s="30" t="s">
        <v>58</v>
      </c>
      <c r="K158" s="29"/>
      <c r="L158" s="29"/>
    </row>
    <row r="159" spans="1:12">
      <c r="A159" s="145">
        <f>+A157+1</f>
        <v>12</v>
      </c>
      <c r="B159" s="25"/>
      <c r="C159" s="31"/>
      <c r="D159" s="29"/>
      <c r="E159" s="29"/>
      <c r="F159" s="29"/>
      <c r="G159" s="29"/>
      <c r="I159" s="29"/>
      <c r="J159" s="29"/>
      <c r="K159" s="29"/>
      <c r="L159" s="29"/>
    </row>
    <row r="160" spans="1:12" ht="15.75" thickBot="1">
      <c r="A160" s="145">
        <f>+A159+1</f>
        <v>13</v>
      </c>
      <c r="B160" s="25"/>
      <c r="C160" s="31"/>
      <c r="D160" s="29"/>
      <c r="E160" s="33" t="s">
        <v>58</v>
      </c>
      <c r="G160" s="33" t="s">
        <v>68</v>
      </c>
      <c r="H160" s="30" t="s">
        <v>67</v>
      </c>
      <c r="I160" s="29"/>
      <c r="J160" s="33" t="s">
        <v>69</v>
      </c>
      <c r="K160" s="29"/>
      <c r="L160" s="29"/>
    </row>
    <row r="161" spans="1:14">
      <c r="A161" s="145">
        <f>+A160+1</f>
        <v>14</v>
      </c>
      <c r="B161" s="25"/>
      <c r="C161" s="28" t="s">
        <v>358</v>
      </c>
      <c r="D161" s="215" t="str">
        <f>+'Attachment H'!$B$2&amp;", Page 4, Line "&amp;'Attachment H'!A210</f>
        <v>Attachment H, Page 4, Line 20</v>
      </c>
      <c r="E161" s="214">
        <f>+'Attachment H'!D210</f>
        <v>59600000</v>
      </c>
      <c r="F161" s="615"/>
      <c r="G161" s="161">
        <f>+'Attachment H'!E210</f>
        <v>0.4</v>
      </c>
      <c r="H161" s="161">
        <f>+'Attachment H'!G210</f>
        <v>3.893993288590604E-2</v>
      </c>
      <c r="I161" s="161"/>
      <c r="J161" s="161">
        <f>+'Attachment H'!I210</f>
        <v>1.5575973154362417E-2</v>
      </c>
      <c r="K161" s="256" t="s">
        <v>70</v>
      </c>
      <c r="L161" s="36"/>
    </row>
    <row r="162" spans="1:14">
      <c r="A162" s="145">
        <f>+A161+1</f>
        <v>15</v>
      </c>
      <c r="B162" s="25"/>
      <c r="C162" s="28" t="s">
        <v>193</v>
      </c>
      <c r="D162" s="215" t="str">
        <f>+'Attachment H'!$B$2&amp;", Page 4, Line "&amp;'Attachment H'!A211</f>
        <v>Attachment H, Page 4, Line 21</v>
      </c>
      <c r="E162" s="214">
        <f>+'Attachment H'!D211</f>
        <v>0</v>
      </c>
      <c r="F162" s="615"/>
      <c r="G162" s="161">
        <f>+'Attachment H'!E211</f>
        <v>0</v>
      </c>
      <c r="H162" s="161">
        <f>+'Attachment H'!G211</f>
        <v>0</v>
      </c>
      <c r="I162" s="161"/>
      <c r="J162" s="161">
        <f>+'Attachment H'!I211</f>
        <v>0</v>
      </c>
      <c r="K162" s="29"/>
      <c r="L162" s="36"/>
    </row>
    <row r="163" spans="1:14" ht="15.75" thickBot="1">
      <c r="A163" s="145">
        <f>+A162+1</f>
        <v>16</v>
      </c>
      <c r="B163" s="25"/>
      <c r="C163" s="28" t="s">
        <v>466</v>
      </c>
      <c r="D163" s="215" t="str">
        <f>+'Attachment H'!$B$2&amp;", Page 4, Line "&amp;'Attachment H'!A212</f>
        <v>Attachment H, Page 4, Line 22</v>
      </c>
      <c r="E163" s="226">
        <f>+'Attachment H'!D212</f>
        <v>93794966.419999987</v>
      </c>
      <c r="F163" s="615"/>
      <c r="G163" s="161">
        <f>+'Attachment H'!E212</f>
        <v>0.6</v>
      </c>
      <c r="H163" s="678">
        <f>+'Attachment H'!G212</f>
        <v>0.10299999999999999</v>
      </c>
      <c r="I163" s="161"/>
      <c r="J163" s="161">
        <f>+'Attachment H'!I212</f>
        <v>6.1799999999999994E-2</v>
      </c>
      <c r="K163" s="29"/>
      <c r="L163" s="36"/>
    </row>
    <row r="164" spans="1:14">
      <c r="A164" s="145">
        <v>17</v>
      </c>
      <c r="B164" s="25"/>
      <c r="C164" s="31" t="s">
        <v>346</v>
      </c>
      <c r="D164" s="36" t="s">
        <v>796</v>
      </c>
      <c r="E164" s="257">
        <f>SUM(E161:E163)</f>
        <v>153394966.41999999</v>
      </c>
      <c r="F164" s="37" t="s">
        <v>10</v>
      </c>
      <c r="G164" s="161"/>
      <c r="H164" s="161"/>
      <c r="I164" s="161"/>
      <c r="J164" s="161">
        <f>SUM(J161:J163)</f>
        <v>7.7375973154362412E-2</v>
      </c>
      <c r="K164" s="256" t="s">
        <v>71</v>
      </c>
      <c r="L164" s="36"/>
    </row>
    <row r="165" spans="1:14">
      <c r="A165" s="177"/>
      <c r="B165" s="25"/>
      <c r="C165" s="690"/>
      <c r="D165" s="690"/>
      <c r="E165" s="690"/>
      <c r="F165" s="690"/>
      <c r="G165" s="54"/>
      <c r="H165" s="54"/>
      <c r="I165" s="54"/>
      <c r="J165" s="54"/>
      <c r="K165" s="505"/>
      <c r="L165" s="769"/>
      <c r="M165" s="769"/>
      <c r="N165" s="769"/>
    </row>
    <row r="166" spans="1:14">
      <c r="A166" s="177"/>
      <c r="B166" s="25"/>
      <c r="C166" s="505"/>
      <c r="D166" s="505"/>
      <c r="E166" s="505"/>
      <c r="F166" s="505"/>
      <c r="G166" s="505"/>
      <c r="H166" s="769"/>
      <c r="I166" s="505"/>
      <c r="L166" s="769"/>
      <c r="M166" s="769"/>
      <c r="N166" s="769"/>
    </row>
    <row r="167" spans="1:14">
      <c r="A167" s="177"/>
      <c r="B167" s="25"/>
      <c r="C167" s="505"/>
      <c r="D167" s="505"/>
      <c r="E167" s="505"/>
      <c r="F167" s="505"/>
      <c r="G167" s="807" t="s">
        <v>19</v>
      </c>
      <c r="H167" s="769"/>
      <c r="I167" s="769"/>
      <c r="J167" s="505" t="s">
        <v>819</v>
      </c>
      <c r="K167" s="505" t="s">
        <v>821</v>
      </c>
      <c r="L167" s="769"/>
      <c r="M167" s="769"/>
      <c r="N167" s="769"/>
    </row>
    <row r="168" spans="1:14">
      <c r="A168" s="177"/>
      <c r="B168" s="25"/>
      <c r="C168" s="505"/>
      <c r="E168" s="505"/>
      <c r="F168" s="505"/>
      <c r="G168" s="776" t="s">
        <v>825</v>
      </c>
      <c r="H168" s="769"/>
      <c r="I168" s="769"/>
      <c r="J168" s="769" t="s">
        <v>822</v>
      </c>
      <c r="K168" s="769" t="s">
        <v>931</v>
      </c>
      <c r="L168" s="769"/>
      <c r="M168" s="769"/>
      <c r="N168" s="769"/>
    </row>
    <row r="169" spans="1:14">
      <c r="A169" s="177">
        <v>18</v>
      </c>
      <c r="B169" s="755"/>
      <c r="C169" s="710" t="s">
        <v>226</v>
      </c>
      <c r="E169" s="709"/>
      <c r="F169" s="708"/>
      <c r="G169" s="756">
        <f>+J93+J110</f>
        <v>0</v>
      </c>
      <c r="I169" s="756"/>
      <c r="J169" s="42">
        <f>+J32</f>
        <v>0</v>
      </c>
      <c r="K169" s="54">
        <f>IF(J169=0,0,G169/J169)</f>
        <v>0</v>
      </c>
      <c r="L169" s="769"/>
      <c r="M169" s="769"/>
      <c r="N169" s="769"/>
    </row>
    <row r="170" spans="1:14">
      <c r="A170" s="177"/>
      <c r="B170" s="755"/>
      <c r="C170" s="710"/>
      <c r="D170" s="544"/>
      <c r="E170" s="709"/>
      <c r="F170" s="708"/>
      <c r="G170" s="807" t="s">
        <v>19</v>
      </c>
      <c r="H170" s="42"/>
      <c r="I170" s="756"/>
      <c r="J170" s="505" t="s">
        <v>820</v>
      </c>
      <c r="K170" s="505" t="s">
        <v>821</v>
      </c>
      <c r="L170" s="769"/>
      <c r="M170" s="769"/>
      <c r="N170" s="769"/>
    </row>
    <row r="171" spans="1:14">
      <c r="A171" s="177"/>
      <c r="B171" s="755"/>
      <c r="C171" s="710"/>
      <c r="D171" s="544"/>
      <c r="E171" s="709"/>
      <c r="F171" s="708"/>
      <c r="G171" s="807" t="s">
        <v>826</v>
      </c>
      <c r="H171" s="42"/>
      <c r="I171" s="756"/>
      <c r="J171" s="769" t="s">
        <v>822</v>
      </c>
      <c r="K171" s="769" t="s">
        <v>931</v>
      </c>
      <c r="L171" s="769"/>
      <c r="M171" s="769"/>
      <c r="N171" s="769"/>
    </row>
    <row r="172" spans="1:14">
      <c r="A172" s="177">
        <v>19</v>
      </c>
      <c r="B172" s="755"/>
      <c r="C172" s="710" t="s">
        <v>237</v>
      </c>
      <c r="E172" s="505"/>
      <c r="F172" s="505"/>
      <c r="G172" s="756">
        <f>+J125+J128</f>
        <v>-12707.995658825041</v>
      </c>
      <c r="H172" s="756"/>
      <c r="I172" s="756"/>
      <c r="J172" s="18">
        <f>+J48</f>
        <v>0</v>
      </c>
      <c r="K172" s="54">
        <f>IF(J172=0,0,G172/J172)</f>
        <v>0</v>
      </c>
      <c r="L172" s="769"/>
      <c r="M172" s="769"/>
      <c r="N172" s="769"/>
    </row>
    <row r="173" spans="1:14">
      <c r="A173" s="177"/>
      <c r="B173" s="755"/>
      <c r="C173" s="712"/>
      <c r="D173" s="505"/>
      <c r="E173" s="505"/>
      <c r="F173" s="505"/>
      <c r="G173" s="505"/>
      <c r="H173" s="738"/>
      <c r="I173" s="738"/>
      <c r="J173" s="738"/>
      <c r="K173" s="505"/>
      <c r="L173" s="769"/>
      <c r="M173" s="769"/>
      <c r="N173" s="769"/>
    </row>
    <row r="174" spans="1:14">
      <c r="A174" s="177"/>
      <c r="B174" s="755"/>
      <c r="C174" s="505"/>
      <c r="D174" s="505"/>
      <c r="E174" s="505"/>
      <c r="F174" s="505"/>
      <c r="G174" s="505"/>
      <c r="H174" s="505"/>
      <c r="I174" s="505"/>
      <c r="J174" s="505"/>
      <c r="K174" s="505"/>
      <c r="L174" s="769"/>
      <c r="M174" s="769"/>
      <c r="N174" s="769"/>
    </row>
    <row r="175" spans="1:14">
      <c r="A175" s="804"/>
      <c r="B175" s="769"/>
      <c r="C175" s="2"/>
      <c r="D175" s="803"/>
      <c r="E175" s="803" t="s">
        <v>919</v>
      </c>
      <c r="F175" s="769"/>
      <c r="G175" s="803"/>
      <c r="H175" s="803"/>
      <c r="I175" s="803"/>
      <c r="J175" s="803"/>
      <c r="K175" s="803"/>
      <c r="L175" s="803"/>
      <c r="M175" s="769"/>
      <c r="N175" s="769"/>
    </row>
    <row r="176" spans="1:14">
      <c r="A176" s="804"/>
      <c r="B176" s="769"/>
      <c r="C176" s="2"/>
      <c r="D176" s="803" t="s">
        <v>304</v>
      </c>
      <c r="E176" s="3" t="s">
        <v>920</v>
      </c>
      <c r="F176" s="769"/>
      <c r="G176" s="803" t="s">
        <v>307</v>
      </c>
      <c r="H176" s="810" t="s">
        <v>305</v>
      </c>
      <c r="I176" s="769"/>
      <c r="J176" s="811"/>
      <c r="K176" s="812"/>
      <c r="L176" s="812"/>
      <c r="N176" s="769"/>
    </row>
    <row r="177" spans="1:14" ht="25.5">
      <c r="A177" s="372" t="s">
        <v>291</v>
      </c>
      <c r="B177" s="769"/>
      <c r="C177" s="3" t="s">
        <v>252</v>
      </c>
      <c r="D177" s="3" t="s">
        <v>822</v>
      </c>
      <c r="E177" s="674" t="str">
        <f>+D177</f>
        <v>Distribution</v>
      </c>
      <c r="F177" s="769"/>
      <c r="G177" s="3" t="s">
        <v>253</v>
      </c>
      <c r="H177" s="3" t="s">
        <v>254</v>
      </c>
      <c r="I177" s="769"/>
      <c r="J177" s="813"/>
      <c r="K177" s="813"/>
      <c r="L177" s="813"/>
      <c r="N177" s="769"/>
    </row>
    <row r="178" spans="1:14">
      <c r="A178" s="804"/>
      <c r="B178" s="769"/>
      <c r="C178" s="803" t="s">
        <v>292</v>
      </c>
      <c r="D178" s="803" t="s">
        <v>293</v>
      </c>
      <c r="E178" s="803" t="s">
        <v>294</v>
      </c>
      <c r="F178" s="769"/>
      <c r="G178" s="3" t="s">
        <v>295</v>
      </c>
      <c r="H178" s="3" t="s">
        <v>297</v>
      </c>
      <c r="I178" s="769"/>
      <c r="J178" s="813"/>
      <c r="K178" s="4"/>
      <c r="L178" s="4"/>
      <c r="N178" s="769"/>
    </row>
    <row r="179" spans="1:14">
      <c r="A179" s="804"/>
      <c r="B179" s="769"/>
      <c r="C179" s="623"/>
      <c r="D179" s="414"/>
      <c r="E179" s="414"/>
      <c r="F179" s="769"/>
      <c r="G179" s="415"/>
      <c r="H179" s="415"/>
      <c r="I179" s="769"/>
      <c r="J179" s="814"/>
      <c r="K179" s="416"/>
      <c r="L179" s="416"/>
      <c r="N179" s="769"/>
    </row>
    <row r="180" spans="1:14" ht="57" customHeight="1">
      <c r="A180" s="804"/>
      <c r="B180" s="769"/>
      <c r="C180" s="803"/>
      <c r="D180" s="829" t="s">
        <v>426</v>
      </c>
      <c r="E180" s="829" t="s">
        <v>925</v>
      </c>
      <c r="F180" s="447"/>
      <c r="G180" s="829" t="s">
        <v>876</v>
      </c>
      <c r="H180" s="829" t="s">
        <v>809</v>
      </c>
      <c r="I180" s="325"/>
      <c r="J180" s="815"/>
      <c r="K180" s="815"/>
      <c r="L180" s="815"/>
      <c r="N180" s="769"/>
    </row>
    <row r="181" spans="1:14">
      <c r="A181" s="804">
        <f>+A172+1</f>
        <v>20</v>
      </c>
      <c r="B181" s="769"/>
      <c r="C181" s="5" t="s">
        <v>289</v>
      </c>
      <c r="D181" s="6">
        <v>0</v>
      </c>
      <c r="E181" s="6">
        <v>0</v>
      </c>
      <c r="F181" s="769"/>
      <c r="G181" s="6">
        <v>0</v>
      </c>
      <c r="H181" s="6">
        <v>0</v>
      </c>
      <c r="I181" s="769"/>
      <c r="J181" s="543"/>
      <c r="K181" s="816"/>
      <c r="L181" s="816"/>
      <c r="N181" s="769"/>
    </row>
    <row r="182" spans="1:14">
      <c r="A182" s="804">
        <f>+A181+1</f>
        <v>21</v>
      </c>
      <c r="B182" s="769"/>
      <c r="C182" s="5" t="s">
        <v>105</v>
      </c>
      <c r="D182" s="6">
        <v>0</v>
      </c>
      <c r="E182" s="6">
        <v>0</v>
      </c>
      <c r="F182" s="769"/>
      <c r="G182" s="6">
        <v>0</v>
      </c>
      <c r="H182" s="6">
        <v>0</v>
      </c>
      <c r="I182" s="769"/>
      <c r="J182" s="816"/>
      <c r="K182" s="543"/>
      <c r="L182" s="816"/>
      <c r="N182" s="769"/>
    </row>
    <row r="183" spans="1:14">
      <c r="A183" s="804">
        <f t="shared" ref="A183:A194" si="7">+A182+1</f>
        <v>22</v>
      </c>
      <c r="B183" s="769"/>
      <c r="C183" s="1" t="s">
        <v>104</v>
      </c>
      <c r="D183" s="6">
        <v>0</v>
      </c>
      <c r="E183" s="6">
        <v>0</v>
      </c>
      <c r="F183" s="769"/>
      <c r="G183" s="6">
        <v>0</v>
      </c>
      <c r="H183" s="6">
        <v>0</v>
      </c>
      <c r="I183" s="769"/>
      <c r="J183" s="816"/>
      <c r="K183" s="543"/>
      <c r="L183" s="816"/>
      <c r="N183" s="769"/>
    </row>
    <row r="184" spans="1:14">
      <c r="A184" s="804">
        <f t="shared" si="7"/>
        <v>23</v>
      </c>
      <c r="B184" s="769"/>
      <c r="C184" s="1" t="s">
        <v>256</v>
      </c>
      <c r="D184" s="6">
        <v>0</v>
      </c>
      <c r="E184" s="6">
        <v>0</v>
      </c>
      <c r="F184" s="769"/>
      <c r="G184" s="6">
        <v>0</v>
      </c>
      <c r="H184" s="6">
        <v>0</v>
      </c>
      <c r="I184" s="769"/>
      <c r="J184" s="816"/>
      <c r="K184" s="543"/>
      <c r="L184" s="816"/>
      <c r="N184" s="769"/>
    </row>
    <row r="185" spans="1:14">
      <c r="A185" s="804">
        <f t="shared" si="7"/>
        <v>24</v>
      </c>
      <c r="B185" s="769"/>
      <c r="C185" s="1" t="s">
        <v>95</v>
      </c>
      <c r="D185" s="6">
        <v>0</v>
      </c>
      <c r="E185" s="6">
        <v>0</v>
      </c>
      <c r="F185" s="769"/>
      <c r="G185" s="6">
        <v>0</v>
      </c>
      <c r="H185" s="6">
        <v>0</v>
      </c>
      <c r="I185" s="769"/>
      <c r="J185" s="816"/>
      <c r="K185" s="543"/>
      <c r="L185" s="816"/>
      <c r="N185" s="769"/>
    </row>
    <row r="186" spans="1:14">
      <c r="A186" s="804">
        <f t="shared" si="7"/>
        <v>25</v>
      </c>
      <c r="B186" s="769"/>
      <c r="C186" s="1" t="s">
        <v>92</v>
      </c>
      <c r="D186" s="6">
        <f t="shared" ref="D186:D193" si="8">+D185</f>
        <v>0</v>
      </c>
      <c r="E186" s="6">
        <v>0</v>
      </c>
      <c r="F186" s="769"/>
      <c r="G186" s="6">
        <v>0</v>
      </c>
      <c r="H186" s="6">
        <v>0</v>
      </c>
      <c r="I186" s="769"/>
      <c r="J186" s="816"/>
      <c r="K186" s="543"/>
      <c r="L186" s="816"/>
      <c r="N186" s="769"/>
    </row>
    <row r="187" spans="1:14">
      <c r="A187" s="804">
        <f t="shared" si="7"/>
        <v>26</v>
      </c>
      <c r="B187" s="769"/>
      <c r="C187" s="1" t="s">
        <v>145</v>
      </c>
      <c r="D187" s="6">
        <f t="shared" si="8"/>
        <v>0</v>
      </c>
      <c r="E187" s="6">
        <v>0</v>
      </c>
      <c r="F187" s="769"/>
      <c r="G187" s="6">
        <v>0</v>
      </c>
      <c r="H187" s="6">
        <v>0</v>
      </c>
      <c r="I187" s="769"/>
      <c r="J187" s="816"/>
      <c r="K187" s="543"/>
      <c r="L187" s="816"/>
      <c r="N187" s="769"/>
    </row>
    <row r="188" spans="1:14">
      <c r="A188" s="804">
        <f t="shared" si="7"/>
        <v>27</v>
      </c>
      <c r="B188" s="769"/>
      <c r="C188" s="1" t="s">
        <v>102</v>
      </c>
      <c r="D188" s="6">
        <f t="shared" si="8"/>
        <v>0</v>
      </c>
      <c r="E188" s="6">
        <v>0</v>
      </c>
      <c r="F188" s="769"/>
      <c r="G188" s="6">
        <v>0</v>
      </c>
      <c r="H188" s="6">
        <v>0</v>
      </c>
      <c r="I188" s="769"/>
      <c r="J188" s="816"/>
      <c r="K188" s="543"/>
      <c r="L188" s="816"/>
      <c r="N188" s="769"/>
    </row>
    <row r="189" spans="1:14">
      <c r="A189" s="804">
        <f t="shared" si="7"/>
        <v>28</v>
      </c>
      <c r="B189" s="769"/>
      <c r="C189" s="1" t="s">
        <v>257</v>
      </c>
      <c r="D189" s="6">
        <f t="shared" si="8"/>
        <v>0</v>
      </c>
      <c r="E189" s="6">
        <v>0</v>
      </c>
      <c r="F189" s="769"/>
      <c r="G189" s="6">
        <v>0</v>
      </c>
      <c r="H189" s="6">
        <v>0</v>
      </c>
      <c r="I189" s="769"/>
      <c r="J189" s="816"/>
      <c r="K189" s="543"/>
      <c r="L189" s="816"/>
      <c r="N189" s="769"/>
    </row>
    <row r="190" spans="1:14">
      <c r="A190" s="804">
        <f t="shared" si="7"/>
        <v>29</v>
      </c>
      <c r="B190" s="769"/>
      <c r="C190" s="1" t="s">
        <v>100</v>
      </c>
      <c r="D190" s="6">
        <f t="shared" si="8"/>
        <v>0</v>
      </c>
      <c r="E190" s="6">
        <v>0</v>
      </c>
      <c r="F190" s="769"/>
      <c r="G190" s="6">
        <v>0</v>
      </c>
      <c r="H190" s="6">
        <v>0</v>
      </c>
      <c r="I190" s="769"/>
      <c r="J190" s="816"/>
      <c r="K190" s="543"/>
      <c r="L190" s="816"/>
      <c r="N190" s="769"/>
    </row>
    <row r="191" spans="1:14">
      <c r="A191" s="804">
        <f t="shared" si="7"/>
        <v>30</v>
      </c>
      <c r="B191" s="769"/>
      <c r="C191" s="1" t="s">
        <v>106</v>
      </c>
      <c r="D191" s="6">
        <f t="shared" si="8"/>
        <v>0</v>
      </c>
      <c r="E191" s="6">
        <v>0</v>
      </c>
      <c r="F191" s="769"/>
      <c r="G191" s="6">
        <v>0</v>
      </c>
      <c r="H191" s="6">
        <v>0</v>
      </c>
      <c r="I191" s="769"/>
      <c r="J191" s="816"/>
      <c r="K191" s="543"/>
      <c r="L191" s="816"/>
      <c r="N191" s="769"/>
    </row>
    <row r="192" spans="1:14">
      <c r="A192" s="804">
        <f t="shared" si="7"/>
        <v>31</v>
      </c>
      <c r="B192" s="769"/>
      <c r="C192" s="1" t="s">
        <v>99</v>
      </c>
      <c r="D192" s="6">
        <f t="shared" si="8"/>
        <v>0</v>
      </c>
      <c r="E192" s="6">
        <v>0</v>
      </c>
      <c r="F192" s="769"/>
      <c r="G192" s="6">
        <v>0</v>
      </c>
      <c r="H192" s="6">
        <v>0</v>
      </c>
      <c r="I192" s="769"/>
      <c r="J192" s="816"/>
      <c r="K192" s="543"/>
      <c r="L192" s="816"/>
      <c r="N192" s="769"/>
    </row>
    <row r="193" spans="1:14">
      <c r="A193" s="804">
        <f t="shared" si="7"/>
        <v>32</v>
      </c>
      <c r="B193" s="769"/>
      <c r="C193" s="1" t="s">
        <v>290</v>
      </c>
      <c r="D193" s="6">
        <f t="shared" si="8"/>
        <v>0</v>
      </c>
      <c r="E193" s="6">
        <v>0</v>
      </c>
      <c r="F193" s="769"/>
      <c r="G193" s="6">
        <v>0</v>
      </c>
      <c r="H193" s="6">
        <v>0</v>
      </c>
      <c r="I193" s="769"/>
      <c r="J193" s="816"/>
      <c r="K193" s="543"/>
      <c r="L193" s="816"/>
      <c r="N193" s="769"/>
    </row>
    <row r="194" spans="1:14" ht="15.75" thickBot="1">
      <c r="A194" s="804">
        <f t="shared" si="7"/>
        <v>33</v>
      </c>
      <c r="B194" s="769"/>
      <c r="C194" s="7" t="s">
        <v>416</v>
      </c>
      <c r="D194" s="8">
        <f t="shared" ref="D194" si="9">SUM(D181:D193)/13</f>
        <v>0</v>
      </c>
      <c r="E194" s="8">
        <f>SUM(E181:E193)/13</f>
        <v>0</v>
      </c>
      <c r="F194" s="769"/>
      <c r="G194" s="8">
        <f>SUM(G181:G193)/13</f>
        <v>0</v>
      </c>
      <c r="H194" s="8">
        <f>SUM(H181:H193)/13</f>
        <v>0</v>
      </c>
      <c r="I194" s="769"/>
      <c r="J194" s="775"/>
      <c r="K194" s="775"/>
      <c r="L194" s="775"/>
      <c r="N194" s="769"/>
    </row>
    <row r="195" spans="1:14" ht="15.75" thickTop="1">
      <c r="A195" s="769"/>
      <c r="B195" s="769"/>
      <c r="C195" s="769"/>
      <c r="D195" s="769"/>
      <c r="E195" s="769"/>
      <c r="F195" s="769"/>
      <c r="G195" s="769"/>
      <c r="H195" s="769"/>
      <c r="I195" s="769"/>
      <c r="J195" s="505"/>
      <c r="K195" s="505"/>
      <c r="L195" s="505"/>
      <c r="M195" s="769"/>
      <c r="N195" s="769"/>
    </row>
    <row r="198" spans="1:14">
      <c r="A198" s="804"/>
      <c r="C198" s="447" t="s">
        <v>921</v>
      </c>
      <c r="D198" s="527"/>
      <c r="E198" s="527"/>
      <c r="G198" s="527"/>
      <c r="H198" s="528"/>
      <c r="I198" s="528"/>
      <c r="J198" s="325"/>
      <c r="K198" s="325"/>
    </row>
    <row r="199" spans="1:14">
      <c r="A199" s="804"/>
      <c r="C199" s="362" t="s">
        <v>292</v>
      </c>
      <c r="D199" s="362" t="s">
        <v>293</v>
      </c>
      <c r="E199" s="362" t="s">
        <v>294</v>
      </c>
      <c r="G199" s="362" t="s">
        <v>295</v>
      </c>
      <c r="H199" s="447" t="s">
        <v>297</v>
      </c>
      <c r="J199" s="447" t="s">
        <v>296</v>
      </c>
      <c r="K199" s="447" t="s">
        <v>298</v>
      </c>
      <c r="L199" s="447" t="s">
        <v>299</v>
      </c>
    </row>
    <row r="200" spans="1:14" ht="131.25" customHeight="1">
      <c r="A200" s="804">
        <f>+A194+1</f>
        <v>34</v>
      </c>
      <c r="C200" s="529" t="s">
        <v>602</v>
      </c>
      <c r="D200" s="305"/>
      <c r="E200" s="530" t="s">
        <v>19</v>
      </c>
      <c r="G200" s="530" t="s">
        <v>603</v>
      </c>
      <c r="H200" s="530" t="s">
        <v>604</v>
      </c>
      <c r="J200" s="530" t="s">
        <v>605</v>
      </c>
      <c r="K200" s="531" t="s">
        <v>606</v>
      </c>
      <c r="L200" s="531" t="s">
        <v>607</v>
      </c>
    </row>
    <row r="201" spans="1:14">
      <c r="A201" s="804" t="s">
        <v>922</v>
      </c>
      <c r="C201" s="505"/>
      <c r="D201" s="533" t="s">
        <v>609</v>
      </c>
      <c r="E201" s="534">
        <v>0</v>
      </c>
      <c r="G201" s="534">
        <v>0</v>
      </c>
      <c r="H201" s="535"/>
      <c r="J201" s="535"/>
      <c r="K201" s="534"/>
      <c r="L201" s="536">
        <f t="shared" ref="L201:L206" si="10">+K201*G201*E201*H201*J201</f>
        <v>0</v>
      </c>
    </row>
    <row r="202" spans="1:14">
      <c r="A202" s="804" t="s">
        <v>923</v>
      </c>
      <c r="C202" s="505"/>
      <c r="D202" s="533" t="s">
        <v>611</v>
      </c>
      <c r="E202" s="537">
        <v>0</v>
      </c>
      <c r="G202" s="534">
        <v>0</v>
      </c>
      <c r="H202" s="535"/>
      <c r="J202" s="535"/>
      <c r="K202" s="534"/>
      <c r="L202" s="536">
        <f t="shared" si="10"/>
        <v>0</v>
      </c>
    </row>
    <row r="203" spans="1:14">
      <c r="A203" s="804" t="s">
        <v>924</v>
      </c>
      <c r="C203" s="505"/>
      <c r="D203" s="533" t="s">
        <v>613</v>
      </c>
      <c r="E203" s="537"/>
      <c r="G203" s="534"/>
      <c r="H203" s="535"/>
      <c r="J203" s="535"/>
      <c r="K203" s="534"/>
      <c r="L203" s="536">
        <f t="shared" si="10"/>
        <v>0</v>
      </c>
    </row>
    <row r="204" spans="1:14">
      <c r="A204" s="804" t="s">
        <v>501</v>
      </c>
      <c r="C204" s="505"/>
      <c r="D204" s="533"/>
      <c r="E204" s="537"/>
      <c r="G204" s="534"/>
      <c r="H204" s="535"/>
      <c r="J204" s="535"/>
      <c r="K204" s="534"/>
      <c r="L204" s="536">
        <f t="shared" si="10"/>
        <v>0</v>
      </c>
    </row>
    <row r="205" spans="1:14">
      <c r="A205" s="804" t="s">
        <v>501</v>
      </c>
      <c r="C205" s="505"/>
      <c r="D205" s="533" t="s">
        <v>501</v>
      </c>
      <c r="E205" s="537"/>
      <c r="G205" s="534"/>
      <c r="H205" s="535"/>
      <c r="J205" s="535"/>
      <c r="K205" s="534"/>
      <c r="L205" s="536">
        <f t="shared" si="10"/>
        <v>0</v>
      </c>
    </row>
    <row r="206" spans="1:14">
      <c r="A206" s="804" t="s">
        <v>501</v>
      </c>
      <c r="C206" s="505"/>
      <c r="D206" s="538" t="s">
        <v>501</v>
      </c>
      <c r="E206" s="539">
        <v>0</v>
      </c>
      <c r="G206" s="540">
        <v>0</v>
      </c>
      <c r="H206" s="541"/>
      <c r="J206" s="541"/>
      <c r="K206" s="540"/>
      <c r="L206" s="542">
        <f t="shared" si="10"/>
        <v>0</v>
      </c>
    </row>
    <row r="207" spans="1:14">
      <c r="A207" s="804">
        <v>36</v>
      </c>
      <c r="C207" s="505"/>
      <c r="D207" s="529" t="s">
        <v>21</v>
      </c>
      <c r="E207" s="543">
        <f>SUM(E201:E206)</f>
        <v>0</v>
      </c>
      <c r="G207" s="121"/>
      <c r="H207" s="14"/>
      <c r="J207" s="14"/>
      <c r="K207" s="121"/>
      <c r="L207" s="536">
        <f>SUM(L201:L206)</f>
        <v>0</v>
      </c>
    </row>
    <row r="209" spans="1:10" ht="67.5" customHeight="1">
      <c r="A209" s="579" t="s">
        <v>75</v>
      </c>
      <c r="B209" s="1148" t="s">
        <v>753</v>
      </c>
      <c r="C209" s="1148"/>
      <c r="D209" s="1148"/>
      <c r="E209" s="1148"/>
      <c r="F209" s="1148"/>
      <c r="G209" s="1148"/>
      <c r="H209" s="1148"/>
      <c r="I209" s="1148"/>
      <c r="J209" s="1148"/>
    </row>
    <row r="210" spans="1:10" ht="28.5" customHeight="1">
      <c r="A210" s="545" t="s">
        <v>76</v>
      </c>
      <c r="B210" s="1137" t="s">
        <v>1072</v>
      </c>
      <c r="C210" s="1137"/>
      <c r="D210" s="1137"/>
      <c r="E210" s="1137"/>
      <c r="F210" s="1137"/>
      <c r="G210" s="1137"/>
      <c r="H210" s="1137"/>
      <c r="I210" s="1137"/>
      <c r="J210" s="1137"/>
    </row>
  </sheetData>
  <mergeCells count="4">
    <mergeCell ref="B209:J209"/>
    <mergeCell ref="G28:H28"/>
    <mergeCell ref="G27:H27"/>
    <mergeCell ref="B210:J210"/>
  </mergeCells>
  <pageMargins left="0.7" right="0.7" top="0.75" bottom="0.75" header="0.3" footer="0.3"/>
  <pageSetup scale="40" fitToHeight="0" orientation="portrait" r:id="rId1"/>
  <rowBreaks count="3" manualBreakCount="3">
    <brk id="18" max="16383" man="1"/>
    <brk id="75" max="16383" man="1"/>
    <brk id="131"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Y109"/>
  <sheetViews>
    <sheetView tabSelected="1" view="pageBreakPreview" zoomScale="70" zoomScaleNormal="65" zoomScaleSheetLayoutView="70" workbookViewId="0">
      <selection activeCell="N33" sqref="N33"/>
    </sheetView>
  </sheetViews>
  <sheetFormatPr defaultColWidth="8.88671875" defaultRowHeight="12.75"/>
  <cols>
    <col min="1" max="1" width="6" style="25" customWidth="1"/>
    <col min="2" max="2" width="1.44140625" style="25" customWidth="1"/>
    <col min="3" max="3" width="36" style="25" customWidth="1"/>
    <col min="4" max="4" width="13.77734375" style="25" customWidth="1"/>
    <col min="5" max="5" width="17.5546875" style="25" customWidth="1"/>
    <col min="6" max="6" width="13.109375" style="25" customWidth="1"/>
    <col min="7" max="7" width="14.44140625" style="25" customWidth="1"/>
    <col min="8" max="8" width="16.33203125" style="25" customWidth="1"/>
    <col min="9" max="9" width="13.77734375" style="25" customWidth="1"/>
    <col min="10" max="10" width="14.44140625" style="25" customWidth="1"/>
    <col min="11" max="11" width="13.5546875" style="25" customWidth="1"/>
    <col min="12" max="13" width="15.77734375" style="25" customWidth="1"/>
    <col min="14" max="15" width="14.44140625" style="25" customWidth="1"/>
    <col min="16" max="16" width="12.77734375" style="25" customWidth="1"/>
    <col min="17" max="17" width="13.88671875" style="25" customWidth="1"/>
    <col min="18" max="18" width="9.33203125" style="25" customWidth="1"/>
    <col min="19" max="19" width="13" style="25" customWidth="1"/>
    <col min="20" max="20" width="11.33203125" style="53" bestFit="1" customWidth="1"/>
    <col min="21" max="21" width="10.109375" style="25" bestFit="1" customWidth="1"/>
    <col min="22" max="16384" width="8.88671875" style="25"/>
  </cols>
  <sheetData>
    <row r="1" spans="1:21">
      <c r="Q1" s="57"/>
    </row>
    <row r="2" spans="1:21">
      <c r="Q2" s="57"/>
    </row>
    <row r="4" spans="1:21">
      <c r="Q4" s="57"/>
    </row>
    <row r="5" spans="1:21">
      <c r="D5" s="19"/>
      <c r="E5" s="19"/>
      <c r="F5" s="19"/>
      <c r="G5" s="20" t="s">
        <v>281</v>
      </c>
      <c r="H5" s="19"/>
      <c r="I5" s="19"/>
      <c r="J5" s="19"/>
      <c r="K5" s="24"/>
      <c r="L5" s="58"/>
      <c r="M5" s="59"/>
      <c r="N5" s="59"/>
      <c r="O5" s="59"/>
      <c r="P5" s="59"/>
      <c r="Q5" s="59"/>
      <c r="R5" s="26"/>
      <c r="S5" s="26" t="s">
        <v>945</v>
      </c>
      <c r="T5" s="746"/>
      <c r="U5" s="26"/>
    </row>
    <row r="6" spans="1:21">
      <c r="D6" s="19"/>
      <c r="E6" s="22" t="s">
        <v>10</v>
      </c>
      <c r="F6" s="22"/>
      <c r="G6" s="20" t="s">
        <v>280</v>
      </c>
      <c r="H6" s="22"/>
      <c r="I6" s="22"/>
      <c r="J6" s="22"/>
      <c r="K6" s="24"/>
      <c r="P6" s="26"/>
      <c r="Q6" s="24"/>
      <c r="R6" s="26"/>
      <c r="S6" s="61"/>
      <c r="T6" s="746"/>
      <c r="U6" s="26"/>
    </row>
    <row r="7" spans="1:21">
      <c r="C7" s="26"/>
      <c r="D7" s="26"/>
      <c r="E7" s="26"/>
      <c r="F7" s="26"/>
      <c r="G7" s="294" t="str">
        <f>+'Attachment H'!D5</f>
        <v>Gridliance High Plains LLC</v>
      </c>
      <c r="H7" s="26"/>
      <c r="I7" s="26"/>
      <c r="J7" s="26"/>
      <c r="K7" s="26"/>
      <c r="P7" s="26"/>
      <c r="Q7" s="26"/>
      <c r="R7" s="26"/>
      <c r="S7" s="60"/>
      <c r="T7" s="746"/>
      <c r="U7" s="26"/>
    </row>
    <row r="8" spans="1:21">
      <c r="A8" s="20"/>
      <c r="C8" s="26"/>
      <c r="D8" s="26"/>
      <c r="E8" s="26"/>
      <c r="F8" s="26"/>
      <c r="H8" s="26"/>
      <c r="I8" s="26"/>
      <c r="J8" s="26"/>
      <c r="K8" s="26"/>
      <c r="L8" s="26"/>
      <c r="M8" s="26"/>
      <c r="N8" s="26"/>
      <c r="O8" s="26"/>
      <c r="P8" s="26"/>
      <c r="Q8" s="26"/>
      <c r="R8" s="26"/>
      <c r="S8" s="60"/>
      <c r="T8" s="746"/>
      <c r="U8" s="26"/>
    </row>
    <row r="9" spans="1:21">
      <c r="A9" s="20"/>
      <c r="C9" s="26"/>
      <c r="D9" s="26"/>
      <c r="E9" s="26"/>
      <c r="F9" s="26"/>
      <c r="G9" s="62"/>
      <c r="H9" s="26"/>
      <c r="I9" s="26"/>
      <c r="J9" s="26"/>
      <c r="K9" s="26"/>
      <c r="L9" s="26"/>
      <c r="M9" s="26"/>
      <c r="N9" s="26"/>
      <c r="O9" s="26"/>
      <c r="P9" s="26"/>
      <c r="Q9" s="26"/>
      <c r="R9" s="26"/>
      <c r="S9" s="60"/>
      <c r="T9" s="746"/>
      <c r="U9" s="26"/>
    </row>
    <row r="10" spans="1:21">
      <c r="A10" s="20"/>
      <c r="C10" s="26" t="s">
        <v>509</v>
      </c>
      <c r="D10" s="26"/>
      <c r="E10" s="26"/>
      <c r="F10" s="26"/>
      <c r="G10" s="62"/>
      <c r="H10" s="26"/>
      <c r="I10" s="26"/>
      <c r="J10" s="26"/>
      <c r="K10" s="26"/>
      <c r="L10" s="26"/>
      <c r="M10" s="26"/>
      <c r="N10" s="26"/>
      <c r="O10" s="26"/>
      <c r="P10" s="26"/>
      <c r="Q10" s="26"/>
      <c r="R10" s="26"/>
      <c r="S10" s="60"/>
      <c r="T10" s="746"/>
      <c r="U10" s="26"/>
    </row>
    <row r="11" spans="1:21">
      <c r="A11" s="20"/>
      <c r="C11" s="26"/>
      <c r="D11" s="26"/>
      <c r="E11" s="26"/>
      <c r="F11" s="26"/>
      <c r="G11" s="62"/>
      <c r="L11" s="26"/>
      <c r="M11" s="26"/>
      <c r="N11" s="26"/>
      <c r="O11" s="26"/>
      <c r="P11" s="26"/>
      <c r="Q11" s="26"/>
      <c r="R11" s="26"/>
      <c r="S11" s="26"/>
      <c r="T11" s="543"/>
      <c r="U11" s="26"/>
    </row>
    <row r="12" spans="1:21">
      <c r="A12" s="20"/>
      <c r="C12" s="26"/>
      <c r="D12" s="26"/>
      <c r="E12" s="26"/>
      <c r="F12" s="26"/>
      <c r="G12" s="26"/>
      <c r="L12" s="63"/>
      <c r="M12" s="63"/>
      <c r="N12" s="63"/>
      <c r="O12" s="63"/>
      <c r="P12" s="26"/>
      <c r="Q12" s="26"/>
      <c r="R12" s="26"/>
      <c r="S12" s="26"/>
      <c r="T12" s="543"/>
      <c r="U12" s="26"/>
    </row>
    <row r="13" spans="1:21">
      <c r="C13" s="64" t="s">
        <v>11</v>
      </c>
      <c r="D13" s="64"/>
      <c r="E13" s="64" t="s">
        <v>12</v>
      </c>
      <c r="F13" s="64"/>
      <c r="I13" s="64" t="s">
        <v>13</v>
      </c>
      <c r="L13" s="65" t="s">
        <v>14</v>
      </c>
      <c r="M13" s="65"/>
      <c r="N13" s="65"/>
      <c r="O13" s="65"/>
      <c r="P13" s="22"/>
      <c r="Q13" s="65"/>
      <c r="R13" s="22"/>
      <c r="S13" s="65"/>
      <c r="U13" s="66"/>
    </row>
    <row r="14" spans="1:21">
      <c r="C14" s="66"/>
      <c r="D14" s="66"/>
      <c r="E14" s="67" t="s">
        <v>507</v>
      </c>
      <c r="F14" s="67"/>
      <c r="I14" s="22"/>
      <c r="P14" s="22"/>
      <c r="R14" s="22"/>
      <c r="S14" s="64"/>
      <c r="T14" s="121"/>
      <c r="U14" s="66"/>
    </row>
    <row r="15" spans="1:21">
      <c r="A15" s="20" t="s">
        <v>16</v>
      </c>
      <c r="C15" s="66"/>
      <c r="D15" s="66"/>
      <c r="E15" s="68" t="s">
        <v>26</v>
      </c>
      <c r="F15" s="68"/>
      <c r="I15" s="69" t="s">
        <v>25</v>
      </c>
      <c r="L15" s="69" t="s">
        <v>22</v>
      </c>
      <c r="M15" s="69"/>
      <c r="N15" s="69"/>
      <c r="O15" s="69"/>
      <c r="P15" s="22"/>
      <c r="R15" s="26"/>
      <c r="S15" s="70"/>
      <c r="T15" s="121"/>
      <c r="U15" s="66"/>
    </row>
    <row r="16" spans="1:21">
      <c r="A16" s="20" t="s">
        <v>18</v>
      </c>
      <c r="C16" s="71"/>
      <c r="D16" s="71"/>
      <c r="E16" s="22"/>
      <c r="F16" s="22"/>
      <c r="I16" s="22"/>
      <c r="L16" s="22"/>
      <c r="M16" s="22"/>
      <c r="N16" s="22"/>
      <c r="O16" s="22"/>
      <c r="P16" s="22"/>
      <c r="Q16" s="22"/>
      <c r="R16" s="26"/>
      <c r="S16" s="22"/>
      <c r="U16" s="66"/>
    </row>
    <row r="17" spans="1:21">
      <c r="A17" s="72"/>
      <c r="C17" s="66"/>
      <c r="D17" s="66"/>
      <c r="E17" s="22"/>
      <c r="F17" s="22"/>
      <c r="I17" s="22"/>
      <c r="L17" s="22"/>
      <c r="M17" s="22"/>
      <c r="N17" s="22"/>
      <c r="O17" s="22"/>
      <c r="P17" s="22"/>
      <c r="Q17" s="22"/>
      <c r="R17" s="26"/>
      <c r="S17" s="22"/>
      <c r="U17" s="66"/>
    </row>
    <row r="18" spans="1:21">
      <c r="A18" s="23">
        <v>1</v>
      </c>
      <c r="C18" s="66" t="s">
        <v>210</v>
      </c>
      <c r="D18" s="66"/>
      <c r="E18" s="73" t="s">
        <v>3</v>
      </c>
      <c r="F18" s="23"/>
      <c r="I18" s="53">
        <f>+'Attachment H'!I64+'Attachment H'!I93</f>
        <v>14259954.521713076</v>
      </c>
      <c r="P18" s="22"/>
      <c r="Q18" s="22"/>
      <c r="R18" s="26"/>
      <c r="S18" s="22"/>
      <c r="U18" s="66"/>
    </row>
    <row r="19" spans="1:21">
      <c r="A19" s="23">
        <v>2</v>
      </c>
      <c r="C19" s="66" t="s">
        <v>211</v>
      </c>
      <c r="D19" s="66"/>
      <c r="E19" s="73" t="s">
        <v>718</v>
      </c>
      <c r="F19" s="23"/>
      <c r="I19" s="53">
        <f>+'Attachment H'!I80+'Attachment H'!I93+'Attachment H'!I95</f>
        <v>12009084.644680597</v>
      </c>
      <c r="P19" s="22"/>
      <c r="Q19" s="22"/>
      <c r="R19" s="26"/>
      <c r="S19" s="22"/>
      <c r="U19" s="66"/>
    </row>
    <row r="20" spans="1:21">
      <c r="A20" s="23"/>
      <c r="E20" s="73"/>
      <c r="F20" s="23"/>
      <c r="P20" s="22"/>
      <c r="Q20" s="22"/>
      <c r="R20" s="26"/>
      <c r="S20" s="22"/>
      <c r="U20" s="66"/>
    </row>
    <row r="21" spans="1:21">
      <c r="A21" s="23"/>
      <c r="C21" s="66" t="s">
        <v>212</v>
      </c>
      <c r="D21" s="66"/>
      <c r="E21" s="73"/>
      <c r="F21" s="23"/>
      <c r="I21" s="22"/>
      <c r="L21" s="22"/>
      <c r="M21" s="22"/>
      <c r="N21" s="22"/>
      <c r="O21" s="22"/>
      <c r="P21" s="22"/>
      <c r="Q21" s="22"/>
      <c r="R21" s="22"/>
      <c r="S21" s="22"/>
      <c r="U21" s="66"/>
    </row>
    <row r="22" spans="1:21">
      <c r="A22" s="23">
        <v>3</v>
      </c>
      <c r="C22" s="66" t="s">
        <v>213</v>
      </c>
      <c r="D22" s="66"/>
      <c r="E22" s="73" t="s">
        <v>4</v>
      </c>
      <c r="F22" s="23"/>
      <c r="I22" s="74">
        <f>+'Attachment H'!I134</f>
        <v>811684.94787334325</v>
      </c>
      <c r="P22" s="22"/>
      <c r="Q22" s="22"/>
      <c r="R22" s="22"/>
      <c r="S22" s="22"/>
      <c r="U22" s="66"/>
    </row>
    <row r="23" spans="1:21">
      <c r="A23" s="23">
        <v>4</v>
      </c>
      <c r="C23" s="66" t="s">
        <v>214</v>
      </c>
      <c r="D23" s="66"/>
      <c r="E23" s="73" t="s">
        <v>215</v>
      </c>
      <c r="F23" s="23"/>
      <c r="I23" s="747">
        <f>IF(I18=0,0,I22/I18)</f>
        <v>5.6920584608977698E-2</v>
      </c>
      <c r="L23" s="748">
        <f>I23</f>
        <v>5.6920584608977698E-2</v>
      </c>
      <c r="M23" s="76"/>
      <c r="N23" s="76"/>
      <c r="O23" s="76"/>
      <c r="P23" s="22"/>
      <c r="Q23" s="77"/>
      <c r="R23" s="78"/>
      <c r="S23" s="79"/>
      <c r="U23" s="66"/>
    </row>
    <row r="24" spans="1:21">
      <c r="A24" s="23"/>
      <c r="C24" s="66"/>
      <c r="D24" s="66"/>
      <c r="E24" s="73"/>
      <c r="F24" s="23"/>
      <c r="I24" s="80"/>
      <c r="L24" s="76"/>
      <c r="M24" s="76"/>
      <c r="N24" s="76"/>
      <c r="O24" s="76"/>
      <c r="P24" s="22"/>
      <c r="Q24" s="77"/>
      <c r="R24" s="78"/>
      <c r="S24" s="79"/>
      <c r="U24" s="66"/>
    </row>
    <row r="25" spans="1:21">
      <c r="A25" s="65"/>
      <c r="C25" s="66" t="s">
        <v>714</v>
      </c>
      <c r="D25" s="66"/>
      <c r="E25" s="293"/>
      <c r="F25" s="56"/>
      <c r="I25" s="22"/>
      <c r="L25" s="22"/>
      <c r="M25" s="22"/>
      <c r="N25" s="22"/>
      <c r="O25" s="22"/>
      <c r="P25" s="22"/>
      <c r="Q25" s="77"/>
      <c r="R25" s="78"/>
      <c r="S25" s="79"/>
      <c r="U25" s="66"/>
    </row>
    <row r="26" spans="1:21">
      <c r="A26" s="65" t="s">
        <v>216</v>
      </c>
      <c r="C26" s="66" t="s">
        <v>716</v>
      </c>
      <c r="D26" s="66"/>
      <c r="E26" s="73" t="s">
        <v>5</v>
      </c>
      <c r="F26" s="23"/>
      <c r="I26" s="74">
        <f>+'Attachment H'!I138+'Attachment H'!I139</f>
        <v>0</v>
      </c>
      <c r="P26" s="22"/>
      <c r="Q26" s="77"/>
      <c r="R26" s="78"/>
      <c r="S26" s="79"/>
      <c r="U26" s="66"/>
    </row>
    <row r="27" spans="1:21">
      <c r="A27" s="65" t="s">
        <v>217</v>
      </c>
      <c r="C27" s="66" t="s">
        <v>715</v>
      </c>
      <c r="D27" s="66"/>
      <c r="E27" s="73" t="s">
        <v>218</v>
      </c>
      <c r="F27" s="23"/>
      <c r="I27" s="54">
        <f>IF(I26=0,0,I26/I18)</f>
        <v>0</v>
      </c>
      <c r="J27" s="54"/>
      <c r="K27" s="54"/>
      <c r="L27" s="81">
        <f>I27</f>
        <v>0</v>
      </c>
      <c r="M27" s="76"/>
      <c r="N27" s="76"/>
      <c r="O27" s="76"/>
      <c r="P27" s="22"/>
      <c r="Q27" s="77"/>
      <c r="R27" s="78"/>
      <c r="S27" s="79"/>
      <c r="U27" s="66"/>
    </row>
    <row r="28" spans="1:21">
      <c r="A28" s="23"/>
      <c r="C28" s="66"/>
      <c r="D28" s="66"/>
      <c r="E28" s="73"/>
      <c r="F28" s="23"/>
      <c r="I28" s="54"/>
      <c r="J28" s="54"/>
      <c r="K28" s="54"/>
      <c r="L28" s="81"/>
      <c r="M28" s="76"/>
      <c r="N28" s="76"/>
      <c r="O28" s="76"/>
      <c r="P28" s="22"/>
      <c r="Q28" s="77"/>
      <c r="R28" s="78"/>
      <c r="S28" s="79"/>
      <c r="U28" s="66"/>
    </row>
    <row r="29" spans="1:21">
      <c r="A29" s="65"/>
      <c r="C29" s="66" t="s">
        <v>219</v>
      </c>
      <c r="D29" s="66"/>
      <c r="E29" s="293"/>
      <c r="F29" s="56"/>
      <c r="I29" s="54"/>
      <c r="J29" s="54"/>
      <c r="K29" s="54"/>
      <c r="L29" s="54"/>
      <c r="M29" s="22"/>
      <c r="N29" s="22"/>
      <c r="O29" s="22"/>
      <c r="P29" s="22"/>
      <c r="Q29" s="22"/>
      <c r="R29" s="22"/>
      <c r="S29" s="22"/>
      <c r="U29" s="66"/>
    </row>
    <row r="30" spans="1:21">
      <c r="A30" s="65" t="s">
        <v>220</v>
      </c>
      <c r="C30" s="66" t="s">
        <v>221</v>
      </c>
      <c r="D30" s="66"/>
      <c r="E30" s="73" t="s">
        <v>681</v>
      </c>
      <c r="F30" s="23"/>
      <c r="I30" s="54">
        <f>+'Attachment H'!I152</f>
        <v>151948.47890323171</v>
      </c>
      <c r="J30" s="54"/>
      <c r="K30" s="54"/>
      <c r="L30" s="54"/>
      <c r="P30" s="22"/>
      <c r="Q30" s="70"/>
      <c r="R30" s="22"/>
      <c r="S30" s="23"/>
      <c r="T30" s="121"/>
      <c r="U30" s="66"/>
    </row>
    <row r="31" spans="1:21">
      <c r="A31" s="65" t="s">
        <v>222</v>
      </c>
      <c r="C31" s="66" t="s">
        <v>223</v>
      </c>
      <c r="D31" s="66"/>
      <c r="E31" s="73" t="s">
        <v>224</v>
      </c>
      <c r="F31" s="23"/>
      <c r="I31" s="54">
        <f>IF(I30=0,0,I30/I18)</f>
        <v>1.0655607538710287E-2</v>
      </c>
      <c r="J31" s="54"/>
      <c r="K31" s="54"/>
      <c r="L31" s="81">
        <f>I31</f>
        <v>1.0655607538710287E-2</v>
      </c>
      <c r="M31" s="76"/>
      <c r="N31" s="76"/>
      <c r="O31" s="76"/>
      <c r="P31" s="22"/>
      <c r="Q31" s="77"/>
      <c r="R31" s="22"/>
      <c r="S31" s="79"/>
      <c r="T31" s="121"/>
      <c r="U31" s="66"/>
    </row>
    <row r="32" spans="1:21">
      <c r="A32" s="65"/>
      <c r="C32" s="66"/>
      <c r="D32" s="66"/>
      <c r="E32" s="73"/>
      <c r="F32" s="23"/>
      <c r="I32" s="22"/>
      <c r="L32" s="22"/>
      <c r="M32" s="22"/>
      <c r="N32" s="22"/>
      <c r="O32" s="22"/>
      <c r="P32" s="22"/>
      <c r="U32" s="66"/>
    </row>
    <row r="33" spans="1:21">
      <c r="A33" s="65" t="s">
        <v>225</v>
      </c>
      <c r="C33" s="66" t="s">
        <v>272</v>
      </c>
      <c r="D33" s="66"/>
      <c r="E33" s="73" t="s">
        <v>6</v>
      </c>
      <c r="F33" s="23"/>
      <c r="I33" s="53">
        <f>-'Attachment H'!I19</f>
        <v>-112432.87000000001</v>
      </c>
      <c r="L33" s="22"/>
      <c r="M33" s="22"/>
      <c r="N33" s="22"/>
      <c r="O33" s="22"/>
      <c r="P33" s="22"/>
      <c r="U33" s="66"/>
    </row>
    <row r="34" spans="1:21">
      <c r="A34" s="65" t="s">
        <v>228</v>
      </c>
      <c r="C34" s="66" t="s">
        <v>671</v>
      </c>
      <c r="D34" s="66"/>
      <c r="E34" s="73" t="s">
        <v>266</v>
      </c>
      <c r="F34" s="23"/>
      <c r="I34" s="82">
        <f>IF(I33=0,0,I33/I18)</f>
        <v>-7.8845181328455766E-3</v>
      </c>
      <c r="L34" s="54">
        <f>+I34</f>
        <v>-7.8845181328455766E-3</v>
      </c>
      <c r="M34" s="22"/>
      <c r="N34" s="22"/>
      <c r="O34" s="22"/>
      <c r="P34" s="22"/>
      <c r="U34" s="66"/>
    </row>
    <row r="35" spans="1:21">
      <c r="A35" s="65"/>
      <c r="C35" s="66"/>
      <c r="D35" s="66"/>
      <c r="E35" s="73"/>
      <c r="F35" s="23"/>
      <c r="I35" s="22"/>
      <c r="L35" s="22"/>
      <c r="M35" s="22"/>
      <c r="N35" s="22"/>
      <c r="O35" s="22"/>
      <c r="P35" s="22"/>
      <c r="U35" s="66"/>
    </row>
    <row r="36" spans="1:21">
      <c r="A36" s="83" t="s">
        <v>229</v>
      </c>
      <c r="B36" s="84"/>
      <c r="C36" s="71" t="s">
        <v>226</v>
      </c>
      <c r="D36" s="71"/>
      <c r="E36" s="85" t="s">
        <v>267</v>
      </c>
      <c r="F36" s="67"/>
      <c r="I36" s="78"/>
      <c r="L36" s="749">
        <f>L23+L27+L31+L34</f>
        <v>5.9691674014842405E-2</v>
      </c>
      <c r="M36" s="87"/>
      <c r="N36" s="87"/>
      <c r="O36" s="87"/>
      <c r="P36" s="22"/>
      <c r="U36" s="66"/>
    </row>
    <row r="37" spans="1:21">
      <c r="A37" s="65"/>
      <c r="C37" s="66"/>
      <c r="D37" s="66"/>
      <c r="E37" s="73"/>
      <c r="F37" s="23"/>
      <c r="I37" s="22"/>
      <c r="L37" s="22"/>
      <c r="M37" s="22"/>
      <c r="N37" s="22"/>
      <c r="O37" s="22"/>
      <c r="P37" s="22"/>
      <c r="Q37" s="22"/>
      <c r="R37" s="22"/>
      <c r="S37" s="88"/>
      <c r="U37" s="66"/>
    </row>
    <row r="38" spans="1:21">
      <c r="A38" s="65"/>
      <c r="B38" s="89"/>
      <c r="C38" s="22" t="s">
        <v>227</v>
      </c>
      <c r="D38" s="22"/>
      <c r="E38" s="73"/>
      <c r="F38" s="23"/>
      <c r="I38" s="22"/>
      <c r="L38" s="22"/>
      <c r="M38" s="22"/>
      <c r="N38" s="22"/>
      <c r="O38" s="22"/>
      <c r="P38" s="90"/>
      <c r="Q38" s="89"/>
      <c r="T38" s="121"/>
      <c r="U38" s="22" t="s">
        <v>10</v>
      </c>
    </row>
    <row r="39" spans="1:21">
      <c r="A39" s="65" t="s">
        <v>231</v>
      </c>
      <c r="B39" s="89"/>
      <c r="C39" s="22" t="s">
        <v>52</v>
      </c>
      <c r="D39" s="22"/>
      <c r="E39" s="73" t="s">
        <v>682</v>
      </c>
      <c r="F39" s="23"/>
      <c r="I39" s="53">
        <f>+'Attachment H'!I167</f>
        <v>193597.07905658238</v>
      </c>
      <c r="L39" s="22"/>
      <c r="M39" s="22"/>
      <c r="N39" s="22"/>
      <c r="O39" s="22"/>
      <c r="P39" s="90"/>
      <c r="Q39" s="89"/>
      <c r="T39" s="121"/>
      <c r="U39" s="22"/>
    </row>
    <row r="40" spans="1:21">
      <c r="A40" s="65" t="s">
        <v>233</v>
      </c>
      <c r="B40" s="89"/>
      <c r="C40" s="22" t="s">
        <v>230</v>
      </c>
      <c r="D40" s="22"/>
      <c r="E40" s="73" t="s">
        <v>235</v>
      </c>
      <c r="F40" s="23"/>
      <c r="I40" s="54">
        <f>IF(I39=0,0,I39/I19)</f>
        <v>1.6120885544955825E-2</v>
      </c>
      <c r="L40" s="81">
        <f>I40</f>
        <v>1.6120885544955825E-2</v>
      </c>
      <c r="M40" s="76"/>
      <c r="N40" s="76"/>
      <c r="O40" s="76"/>
      <c r="P40" s="90"/>
      <c r="Q40" s="89"/>
      <c r="R40" s="22"/>
      <c r="S40" s="22"/>
      <c r="T40" s="121"/>
      <c r="U40" s="22"/>
    </row>
    <row r="41" spans="1:21">
      <c r="A41" s="65"/>
      <c r="C41" s="22"/>
      <c r="D41" s="22"/>
      <c r="E41" s="73"/>
      <c r="F41" s="23"/>
      <c r="I41" s="22"/>
      <c r="L41" s="22"/>
      <c r="M41" s="22"/>
      <c r="N41" s="22"/>
      <c r="O41" s="22"/>
      <c r="P41" s="22"/>
      <c r="R41" s="26"/>
      <c r="S41" s="22"/>
      <c r="T41" s="543"/>
      <c r="U41" s="66"/>
    </row>
    <row r="42" spans="1:21">
      <c r="A42" s="65"/>
      <c r="C42" s="66" t="s">
        <v>53</v>
      </c>
      <c r="D42" s="66"/>
      <c r="E42" s="91"/>
      <c r="F42" s="92"/>
      <c r="P42" s="22"/>
      <c r="R42" s="22"/>
      <c r="S42" s="22"/>
      <c r="U42" s="66"/>
    </row>
    <row r="43" spans="1:21">
      <c r="A43" s="65" t="s">
        <v>236</v>
      </c>
      <c r="C43" s="66" t="s">
        <v>232</v>
      </c>
      <c r="D43" s="66"/>
      <c r="E43" s="73" t="s">
        <v>683</v>
      </c>
      <c r="F43" s="23"/>
      <c r="I43" s="53">
        <f>+'Attachment H'!I170</f>
        <v>929856.94105688413</v>
      </c>
      <c r="L43" s="22"/>
      <c r="M43" s="22"/>
      <c r="N43" s="22"/>
      <c r="O43" s="22"/>
      <c r="P43" s="22"/>
      <c r="R43" s="22"/>
      <c r="S43" s="22"/>
      <c r="U43" s="66"/>
    </row>
    <row r="44" spans="1:21">
      <c r="A44" s="65" t="s">
        <v>264</v>
      </c>
      <c r="B44" s="89"/>
      <c r="C44" s="22" t="s">
        <v>234</v>
      </c>
      <c r="D44" s="22"/>
      <c r="E44" s="73" t="s">
        <v>717</v>
      </c>
      <c r="F44" s="23"/>
      <c r="I44" s="54">
        <f>IF(I43=0,0,I43/I19)</f>
        <v>7.7429460160293118E-2</v>
      </c>
      <c r="L44" s="81">
        <f>I44</f>
        <v>7.7429460160293118E-2</v>
      </c>
      <c r="M44" s="76"/>
      <c r="N44" s="76"/>
      <c r="O44" s="76"/>
      <c r="P44" s="22"/>
      <c r="S44" s="93"/>
      <c r="T44" s="121"/>
      <c r="U44" s="22"/>
    </row>
    <row r="45" spans="1:21">
      <c r="A45" s="65"/>
      <c r="C45" s="66"/>
      <c r="D45" s="66"/>
      <c r="E45" s="73"/>
      <c r="F45" s="23"/>
      <c r="I45" s="22"/>
      <c r="L45" s="22"/>
      <c r="M45" s="22"/>
      <c r="N45" s="22"/>
      <c r="O45" s="22"/>
      <c r="P45" s="22"/>
      <c r="Q45" s="92"/>
      <c r="R45" s="22"/>
      <c r="S45" s="22"/>
      <c r="U45" s="66"/>
    </row>
    <row r="46" spans="1:21">
      <c r="A46" s="83" t="s">
        <v>265</v>
      </c>
      <c r="B46" s="84"/>
      <c r="C46" s="71" t="s">
        <v>237</v>
      </c>
      <c r="D46" s="71"/>
      <c r="E46" s="85" t="s">
        <v>268</v>
      </c>
      <c r="F46" s="67"/>
      <c r="I46" s="53">
        <f>+I44+I40</f>
        <v>9.355034570524895E-2</v>
      </c>
      <c r="L46" s="86">
        <f>L40+L44</f>
        <v>9.355034570524895E-2</v>
      </c>
      <c r="M46" s="87"/>
      <c r="N46" s="87"/>
      <c r="O46" s="87"/>
      <c r="P46" s="22"/>
      <c r="Q46" s="92"/>
      <c r="R46" s="22"/>
      <c r="S46" s="22"/>
      <c r="U46" s="66"/>
    </row>
    <row r="47" spans="1:21">
      <c r="P47" s="94"/>
      <c r="Q47" s="94"/>
      <c r="R47" s="22"/>
      <c r="S47" s="22"/>
      <c r="U47" s="66"/>
    </row>
    <row r="48" spans="1:21">
      <c r="P48" s="94"/>
      <c r="Q48" s="94"/>
      <c r="R48" s="22"/>
      <c r="S48" s="22"/>
      <c r="U48" s="66"/>
    </row>
    <row r="49" spans="1:21">
      <c r="A49" s="95"/>
      <c r="C49" s="65"/>
      <c r="D49" s="65"/>
      <c r="E49" s="56"/>
      <c r="F49" s="56"/>
      <c r="G49" s="22"/>
      <c r="J49" s="80"/>
      <c r="P49" s="22"/>
      <c r="Q49" s="77"/>
      <c r="R49" s="96"/>
      <c r="S49" s="22"/>
      <c r="T49" s="121"/>
      <c r="U49" s="22"/>
    </row>
    <row r="50" spans="1:21">
      <c r="A50" s="20"/>
      <c r="G50" s="22"/>
      <c r="P50" s="22"/>
      <c r="Q50" s="22"/>
      <c r="R50" s="22"/>
      <c r="S50" s="22"/>
      <c r="T50" s="121"/>
      <c r="U50" s="22" t="s">
        <v>10</v>
      </c>
    </row>
    <row r="51" spans="1:21">
      <c r="Q51" s="57"/>
    </row>
    <row r="52" spans="1:21">
      <c r="Q52" s="57"/>
    </row>
    <row r="54" spans="1:21">
      <c r="A54" s="20"/>
      <c r="G54" s="22"/>
      <c r="P54" s="22"/>
      <c r="Q54" s="57"/>
      <c r="R54" s="22"/>
      <c r="S54" s="26"/>
      <c r="U54" s="66"/>
    </row>
    <row r="55" spans="1:21">
      <c r="A55" s="20"/>
      <c r="C55" s="66"/>
      <c r="D55" s="66"/>
      <c r="G55" s="56" t="str">
        <f>+G5</f>
        <v>Attachment 1</v>
      </c>
      <c r="H55" s="56"/>
      <c r="P55" s="22"/>
      <c r="Q55" s="57"/>
      <c r="R55" s="22"/>
      <c r="S55" s="25" t="s">
        <v>238</v>
      </c>
      <c r="U55" s="66"/>
    </row>
    <row r="56" spans="1:21">
      <c r="A56" s="20"/>
      <c r="C56" s="66"/>
      <c r="D56" s="66"/>
      <c r="G56" s="56" t="str">
        <f>+G6</f>
        <v>Project Revenue Requirement Worksheet</v>
      </c>
      <c r="H56" s="56"/>
      <c r="L56" s="22"/>
      <c r="M56" s="22"/>
      <c r="N56" s="22"/>
      <c r="O56" s="22"/>
      <c r="P56" s="22"/>
      <c r="R56" s="22"/>
      <c r="S56" s="26"/>
      <c r="U56" s="66"/>
    </row>
    <row r="57" spans="1:21" ht="14.25" customHeight="1">
      <c r="A57" s="20"/>
      <c r="G57" s="56" t="str">
        <f>+G7</f>
        <v>Gridliance High Plains LLC</v>
      </c>
      <c r="P57" s="22"/>
      <c r="R57" s="22"/>
      <c r="S57" s="26"/>
      <c r="U57" s="66"/>
    </row>
    <row r="58" spans="1:21">
      <c r="A58" s="20"/>
      <c r="H58" s="56"/>
      <c r="P58" s="22"/>
      <c r="Q58" s="22"/>
      <c r="R58" s="22"/>
      <c r="S58" s="26"/>
      <c r="U58" s="66"/>
    </row>
    <row r="59" spans="1:21">
      <c r="A59" s="20"/>
      <c r="C59" s="1103"/>
      <c r="E59" s="66"/>
      <c r="F59" s="66"/>
      <c r="G59" s="66"/>
      <c r="H59" s="66"/>
      <c r="I59" s="66"/>
      <c r="J59" s="66"/>
      <c r="K59" s="66"/>
      <c r="L59" s="66"/>
      <c r="M59" s="66"/>
      <c r="N59" s="66"/>
      <c r="O59" s="66"/>
      <c r="P59" s="66"/>
      <c r="Q59" s="66"/>
      <c r="R59" s="22"/>
      <c r="S59" s="26"/>
      <c r="U59" s="66"/>
    </row>
    <row r="60" spans="1:21">
      <c r="A60" s="20"/>
      <c r="E60" s="71"/>
      <c r="F60" s="71"/>
      <c r="H60" s="26"/>
      <c r="I60" s="26"/>
      <c r="J60" s="26"/>
      <c r="K60" s="26"/>
      <c r="L60" s="26"/>
      <c r="M60" s="26"/>
      <c r="N60" s="26"/>
      <c r="O60" s="26"/>
      <c r="P60" s="22"/>
      <c r="Q60" s="22"/>
      <c r="R60" s="22"/>
      <c r="S60" s="26"/>
      <c r="U60" s="66"/>
    </row>
    <row r="61" spans="1:21">
      <c r="A61" s="20"/>
      <c r="E61" s="71"/>
      <c r="F61" s="71"/>
      <c r="H61" s="26"/>
      <c r="I61" s="26"/>
      <c r="J61" s="26"/>
      <c r="K61" s="26"/>
      <c r="L61" s="26"/>
      <c r="M61" s="26"/>
      <c r="N61" s="26"/>
      <c r="O61" s="26"/>
      <c r="P61" s="22"/>
      <c r="Q61" s="22"/>
      <c r="R61" s="22"/>
      <c r="S61" s="26"/>
      <c r="U61" s="66"/>
    </row>
    <row r="62" spans="1:21">
      <c r="A62" s="20"/>
      <c r="C62" s="97">
        <v>-1</v>
      </c>
      <c r="D62" s="97">
        <v>-2</v>
      </c>
      <c r="E62" s="97">
        <v>-3</v>
      </c>
      <c r="F62" s="97">
        <v>-4</v>
      </c>
      <c r="G62" s="97">
        <v>-5</v>
      </c>
      <c r="H62" s="97">
        <v>-6</v>
      </c>
      <c r="I62" s="97">
        <v>-7</v>
      </c>
      <c r="J62" s="97">
        <v>-8</v>
      </c>
      <c r="K62" s="97">
        <v>-9</v>
      </c>
      <c r="L62" s="97">
        <v>-10</v>
      </c>
      <c r="M62" s="97">
        <v>-11</v>
      </c>
      <c r="N62" s="97">
        <v>-12</v>
      </c>
      <c r="O62" s="97" t="s">
        <v>580</v>
      </c>
      <c r="P62" s="97">
        <v>-13</v>
      </c>
      <c r="Q62" s="291" t="s">
        <v>456</v>
      </c>
      <c r="R62" s="291" t="s">
        <v>457</v>
      </c>
      <c r="S62" s="291" t="s">
        <v>496</v>
      </c>
      <c r="U62" s="66"/>
    </row>
    <row r="63" spans="1:21" ht="53.25" customHeight="1">
      <c r="A63" s="98" t="s">
        <v>239</v>
      </c>
      <c r="B63" s="99"/>
      <c r="C63" s="99" t="s">
        <v>783</v>
      </c>
      <c r="D63" s="100" t="s">
        <v>8</v>
      </c>
      <c r="E63" s="101" t="s">
        <v>240</v>
      </c>
      <c r="F63" s="101" t="s">
        <v>226</v>
      </c>
      <c r="G63" s="102" t="s">
        <v>241</v>
      </c>
      <c r="H63" s="101" t="s">
        <v>242</v>
      </c>
      <c r="I63" s="101" t="s">
        <v>237</v>
      </c>
      <c r="J63" s="102" t="s">
        <v>243</v>
      </c>
      <c r="K63" s="101" t="s">
        <v>269</v>
      </c>
      <c r="L63" s="103" t="s">
        <v>244</v>
      </c>
      <c r="M63" s="103" t="s">
        <v>271</v>
      </c>
      <c r="N63" s="103" t="s">
        <v>270</v>
      </c>
      <c r="O63" s="103" t="s">
        <v>578</v>
      </c>
      <c r="P63" s="103" t="s">
        <v>497</v>
      </c>
      <c r="Q63" s="103" t="s">
        <v>279</v>
      </c>
      <c r="R63" s="103" t="s">
        <v>245</v>
      </c>
      <c r="S63" s="103" t="s">
        <v>724</v>
      </c>
      <c r="U63" s="66"/>
    </row>
    <row r="64" spans="1:21" ht="46.5" customHeight="1">
      <c r="A64" s="104"/>
      <c r="B64" s="105"/>
      <c r="C64" s="105"/>
      <c r="D64" s="105"/>
      <c r="E64" s="106" t="s">
        <v>179</v>
      </c>
      <c r="F64" s="106" t="s">
        <v>472</v>
      </c>
      <c r="G64" s="107" t="s">
        <v>246</v>
      </c>
      <c r="H64" s="106" t="s">
        <v>576</v>
      </c>
      <c r="I64" s="106" t="s">
        <v>473</v>
      </c>
      <c r="J64" s="107" t="s">
        <v>247</v>
      </c>
      <c r="K64" s="106" t="s">
        <v>577</v>
      </c>
      <c r="L64" s="107" t="s">
        <v>248</v>
      </c>
      <c r="M64" s="106" t="s">
        <v>564</v>
      </c>
      <c r="N64" s="512" t="s">
        <v>723</v>
      </c>
      <c r="O64" s="108" t="s">
        <v>579</v>
      </c>
      <c r="P64" s="378" t="s">
        <v>500</v>
      </c>
      <c r="Q64" s="108" t="s">
        <v>498</v>
      </c>
      <c r="R64" s="109" t="s">
        <v>249</v>
      </c>
      <c r="S64" s="108" t="s">
        <v>499</v>
      </c>
      <c r="U64" s="66"/>
    </row>
    <row r="65" spans="1:25">
      <c r="A65" s="110"/>
      <c r="B65" s="26"/>
      <c r="C65" s="1091" t="s">
        <v>1111</v>
      </c>
      <c r="D65" s="26"/>
      <c r="E65" s="26"/>
      <c r="F65" s="26"/>
      <c r="G65" s="111"/>
      <c r="H65" s="26"/>
      <c r="I65" s="26"/>
      <c r="J65" s="111"/>
      <c r="K65" s="26"/>
      <c r="L65" s="111"/>
      <c r="M65" s="509"/>
      <c r="N65" s="111"/>
      <c r="O65" s="111"/>
      <c r="P65" s="26"/>
      <c r="Q65" s="377"/>
      <c r="R65" s="22"/>
      <c r="S65" s="112"/>
      <c r="U65" s="66"/>
    </row>
    <row r="66" spans="1:25">
      <c r="A66" s="991" t="s">
        <v>643</v>
      </c>
      <c r="B66" s="113"/>
      <c r="C66" s="982" t="s">
        <v>1099</v>
      </c>
      <c r="D66" s="115"/>
      <c r="E66" s="983">
        <v>4536829.4334979011</v>
      </c>
      <c r="F66" s="747">
        <f t="shared" ref="F66:F84" si="0">$L$36</f>
        <v>5.9691674014842405E-2</v>
      </c>
      <c r="G66" s="117">
        <f t="shared" ref="G66:G84" si="1">E66*F66</f>
        <v>270810.94360529887</v>
      </c>
      <c r="H66" s="983">
        <v>3587756.6651468915</v>
      </c>
      <c r="I66" s="747">
        <f>$L$46</f>
        <v>9.355034570524895E-2</v>
      </c>
      <c r="J66" s="117">
        <f>H66*I66</f>
        <v>335635.8763308028</v>
      </c>
      <c r="K66" s="990">
        <v>99618.523083046704</v>
      </c>
      <c r="L66" s="117">
        <f>G66+J66+K66</f>
        <v>706065.34301914833</v>
      </c>
      <c r="M66" s="990">
        <v>0</v>
      </c>
      <c r="N66" s="513">
        <f>+'2-Incentive ROE'!K$40*'1-Project Rev Req'!M66/100</f>
        <v>0</v>
      </c>
      <c r="O66" s="513">
        <f>+L66+N66</f>
        <v>706065.34301914833</v>
      </c>
      <c r="P66" s="990">
        <v>0</v>
      </c>
      <c r="Q66" s="452">
        <f t="shared" ref="Q66:Q84" si="2">+L66+N66-P66</f>
        <v>706065.34301914833</v>
      </c>
      <c r="R66" s="988">
        <f>'3-Project True-up'!$K$20</f>
        <v>-353094.44617632334</v>
      </c>
      <c r="S66" s="452">
        <f>+Q66+R66</f>
        <v>352970.89684282499</v>
      </c>
      <c r="V66" s="1095"/>
    </row>
    <row r="67" spans="1:25">
      <c r="A67" s="991"/>
      <c r="B67" s="113"/>
      <c r="C67" s="982"/>
      <c r="D67" s="115"/>
      <c r="E67" s="116"/>
      <c r="F67" s="54">
        <f t="shared" si="0"/>
        <v>5.9691674014842405E-2</v>
      </c>
      <c r="G67" s="117">
        <f t="shared" si="1"/>
        <v>0</v>
      </c>
      <c r="H67" s="116"/>
      <c r="I67" s="54">
        <f t="shared" ref="I67:I84" si="3">$L$46</f>
        <v>9.355034570524895E-2</v>
      </c>
      <c r="J67" s="117">
        <f t="shared" ref="J67:J84" si="4">H67*I67</f>
        <v>0</v>
      </c>
      <c r="K67" s="988"/>
      <c r="L67" s="117">
        <f t="shared" ref="L67:L84" si="5">G67+J67+K67</f>
        <v>0</v>
      </c>
      <c r="M67" s="988"/>
      <c r="N67" s="513">
        <f>+'2-Incentive ROE'!K$40*'1-Project Rev Req'!M67/100</f>
        <v>0</v>
      </c>
      <c r="O67" s="513">
        <f t="shared" ref="O67:O84" si="6">+L67+N67</f>
        <v>0</v>
      </c>
      <c r="P67" s="988"/>
      <c r="Q67" s="452">
        <f t="shared" si="2"/>
        <v>0</v>
      </c>
      <c r="R67" s="988"/>
      <c r="S67" s="452">
        <f>+Q67+R67</f>
        <v>0</v>
      </c>
    </row>
    <row r="68" spans="1:25">
      <c r="A68" s="991"/>
      <c r="B68" s="113"/>
      <c r="C68" s="984" t="s">
        <v>1100</v>
      </c>
      <c r="D68" s="115"/>
      <c r="E68" s="116"/>
      <c r="F68" s="54">
        <f t="shared" si="0"/>
        <v>5.9691674014842405E-2</v>
      </c>
      <c r="G68" s="117">
        <f t="shared" si="1"/>
        <v>0</v>
      </c>
      <c r="H68" s="116"/>
      <c r="I68" s="54">
        <f t="shared" si="3"/>
        <v>9.355034570524895E-2</v>
      </c>
      <c r="J68" s="117">
        <f>H68*I68</f>
        <v>0</v>
      </c>
      <c r="K68" s="988"/>
      <c r="L68" s="117">
        <f>G68+J68+K68</f>
        <v>0</v>
      </c>
      <c r="M68" s="988"/>
      <c r="N68" s="513">
        <f>+'2-Incentive ROE'!K$40*'1-Project Rev Req'!M68/100</f>
        <v>0</v>
      </c>
      <c r="O68" s="513">
        <f t="shared" si="6"/>
        <v>0</v>
      </c>
      <c r="P68" s="988"/>
      <c r="Q68" s="452">
        <f t="shared" si="2"/>
        <v>0</v>
      </c>
      <c r="R68" s="988"/>
      <c r="S68" s="452">
        <f>+Q68+R68</f>
        <v>0</v>
      </c>
    </row>
    <row r="69" spans="1:25">
      <c r="A69" s="991" t="s">
        <v>644</v>
      </c>
      <c r="B69" s="113"/>
      <c r="C69" s="982" t="s">
        <v>1101</v>
      </c>
      <c r="D69" s="115"/>
      <c r="E69" s="116">
        <v>0</v>
      </c>
      <c r="F69" s="54">
        <f t="shared" si="0"/>
        <v>5.9691674014842405E-2</v>
      </c>
      <c r="G69" s="117">
        <f t="shared" si="1"/>
        <v>0</v>
      </c>
      <c r="H69" s="116">
        <v>0</v>
      </c>
      <c r="I69" s="54">
        <f t="shared" si="3"/>
        <v>9.355034570524895E-2</v>
      </c>
      <c r="J69" s="117">
        <f t="shared" si="4"/>
        <v>0</v>
      </c>
      <c r="K69" s="990"/>
      <c r="L69" s="117">
        <f t="shared" si="5"/>
        <v>0</v>
      </c>
      <c r="M69" s="990">
        <v>0</v>
      </c>
      <c r="N69" s="513">
        <f>+'2-Incentive ROE'!K$40*'1-Project Rev Req'!M69/100</f>
        <v>0</v>
      </c>
      <c r="O69" s="513">
        <f t="shared" si="6"/>
        <v>0</v>
      </c>
      <c r="P69" s="990">
        <v>0</v>
      </c>
      <c r="Q69" s="452">
        <f t="shared" si="2"/>
        <v>0</v>
      </c>
      <c r="R69" s="990">
        <f>'3-Project True-up'!$K$22</f>
        <v>0</v>
      </c>
      <c r="S69" s="452">
        <f>+Q69+R69</f>
        <v>0</v>
      </c>
    </row>
    <row r="70" spans="1:25">
      <c r="A70" s="991"/>
      <c r="B70" s="113"/>
      <c r="C70" s="982"/>
      <c r="D70" s="115"/>
      <c r="E70" s="116"/>
      <c r="F70" s="54">
        <f t="shared" si="0"/>
        <v>5.9691674014842405E-2</v>
      </c>
      <c r="G70" s="117">
        <f t="shared" si="1"/>
        <v>0</v>
      </c>
      <c r="H70" s="116"/>
      <c r="I70" s="54">
        <f t="shared" si="3"/>
        <v>9.355034570524895E-2</v>
      </c>
      <c r="J70" s="117">
        <f t="shared" si="4"/>
        <v>0</v>
      </c>
      <c r="K70" s="990"/>
      <c r="L70" s="117">
        <f t="shared" si="5"/>
        <v>0</v>
      </c>
      <c r="M70" s="990"/>
      <c r="N70" s="513">
        <f>+'2-Incentive ROE'!K$40*'1-Project Rev Req'!M70/100</f>
        <v>0</v>
      </c>
      <c r="O70" s="513">
        <f t="shared" si="6"/>
        <v>0</v>
      </c>
      <c r="P70" s="990"/>
      <c r="Q70" s="452">
        <f t="shared" si="2"/>
        <v>0</v>
      </c>
      <c r="R70" s="990"/>
      <c r="S70" s="452">
        <f>+Q70+R70</f>
        <v>0</v>
      </c>
    </row>
    <row r="71" spans="1:25">
      <c r="A71" s="991"/>
      <c r="B71" s="113"/>
      <c r="C71" s="985" t="s">
        <v>1102</v>
      </c>
      <c r="D71" s="115"/>
      <c r="E71" s="116"/>
      <c r="F71" s="54">
        <f t="shared" si="0"/>
        <v>5.9691674014842405E-2</v>
      </c>
      <c r="G71" s="117">
        <f t="shared" si="1"/>
        <v>0</v>
      </c>
      <c r="H71" s="116"/>
      <c r="I71" s="54">
        <f t="shared" si="3"/>
        <v>9.355034570524895E-2</v>
      </c>
      <c r="J71" s="117">
        <f t="shared" si="4"/>
        <v>0</v>
      </c>
      <c r="K71" s="988"/>
      <c r="L71" s="117">
        <f t="shared" si="5"/>
        <v>0</v>
      </c>
      <c r="M71" s="988"/>
      <c r="N71" s="513">
        <f>+'2-Incentive ROE'!K$40*'1-Project Rev Req'!M71/100</f>
        <v>0</v>
      </c>
      <c r="O71" s="513">
        <f t="shared" si="6"/>
        <v>0</v>
      </c>
      <c r="P71" s="988"/>
      <c r="Q71" s="452">
        <f t="shared" si="2"/>
        <v>0</v>
      </c>
      <c r="R71" s="988"/>
      <c r="S71" s="452">
        <f t="shared" ref="S71:S85" si="7">L71+R71</f>
        <v>0</v>
      </c>
    </row>
    <row r="72" spans="1:25">
      <c r="A72" s="991" t="s">
        <v>645</v>
      </c>
      <c r="B72" s="113"/>
      <c r="C72" s="982" t="s">
        <v>1103</v>
      </c>
      <c r="D72" s="115"/>
      <c r="E72" s="116">
        <v>1086063.6872713291</v>
      </c>
      <c r="F72" s="54">
        <f t="shared" si="0"/>
        <v>5.9691674014842405E-2</v>
      </c>
      <c r="G72" s="117">
        <f t="shared" si="1"/>
        <v>64828.959579957926</v>
      </c>
      <c r="H72" s="116">
        <v>1031521.224144057</v>
      </c>
      <c r="I72" s="54">
        <f t="shared" si="3"/>
        <v>9.355034570524895E-2</v>
      </c>
      <c r="J72" s="117">
        <f t="shared" si="4"/>
        <v>96499.16712097812</v>
      </c>
      <c r="K72" s="990">
        <v>23847.504537256016</v>
      </c>
      <c r="L72" s="117">
        <f t="shared" si="5"/>
        <v>185175.63123819209</v>
      </c>
      <c r="M72" s="990">
        <v>0</v>
      </c>
      <c r="N72" s="513">
        <f>+'2-Incentive ROE'!K$40*'1-Project Rev Req'!M72/100</f>
        <v>0</v>
      </c>
      <c r="O72" s="513">
        <f t="shared" si="6"/>
        <v>185175.63123819209</v>
      </c>
      <c r="P72" s="990">
        <v>0</v>
      </c>
      <c r="Q72" s="452">
        <f t="shared" si="2"/>
        <v>185175.63123819209</v>
      </c>
      <c r="R72" s="988">
        <f>'3-Project True-up'!$K$24</f>
        <v>-103877.07539504819</v>
      </c>
      <c r="S72" s="452">
        <f t="shared" si="7"/>
        <v>81298.555843143899</v>
      </c>
    </row>
    <row r="73" spans="1:25">
      <c r="A73" s="991"/>
      <c r="B73" s="113"/>
      <c r="C73" s="982"/>
      <c r="D73" s="118"/>
      <c r="E73" s="116"/>
      <c r="F73" s="54">
        <f t="shared" si="0"/>
        <v>5.9691674014842405E-2</v>
      </c>
      <c r="G73" s="117">
        <f t="shared" si="1"/>
        <v>0</v>
      </c>
      <c r="H73" s="116"/>
      <c r="I73" s="54">
        <f t="shared" si="3"/>
        <v>9.355034570524895E-2</v>
      </c>
      <c r="J73" s="117">
        <f t="shared" si="4"/>
        <v>0</v>
      </c>
      <c r="K73" s="988"/>
      <c r="L73" s="117">
        <f t="shared" si="5"/>
        <v>0</v>
      </c>
      <c r="M73" s="988"/>
      <c r="N73" s="513">
        <f>+'2-Incentive ROE'!K$40*'1-Project Rev Req'!M73/100</f>
        <v>0</v>
      </c>
      <c r="O73" s="513">
        <f t="shared" si="6"/>
        <v>0</v>
      </c>
      <c r="P73" s="988"/>
      <c r="Q73" s="452">
        <f t="shared" si="2"/>
        <v>0</v>
      </c>
      <c r="R73" s="988"/>
      <c r="S73" s="452">
        <f t="shared" si="7"/>
        <v>0</v>
      </c>
    </row>
    <row r="74" spans="1:25">
      <c r="A74" s="991"/>
      <c r="B74" s="113"/>
      <c r="C74" s="984" t="s">
        <v>1104</v>
      </c>
      <c r="D74" s="115"/>
      <c r="E74" s="116"/>
      <c r="F74" s="54">
        <f t="shared" si="0"/>
        <v>5.9691674014842405E-2</v>
      </c>
      <c r="G74" s="117">
        <f t="shared" si="1"/>
        <v>0</v>
      </c>
      <c r="H74" s="116"/>
      <c r="I74" s="54">
        <f t="shared" si="3"/>
        <v>9.355034570524895E-2</v>
      </c>
      <c r="J74" s="117">
        <f t="shared" si="4"/>
        <v>0</v>
      </c>
      <c r="K74" s="988"/>
      <c r="L74" s="117">
        <f t="shared" si="5"/>
        <v>0</v>
      </c>
      <c r="M74" s="988"/>
      <c r="N74" s="513">
        <f>+'2-Incentive ROE'!K$40*'1-Project Rev Req'!M74/100</f>
        <v>0</v>
      </c>
      <c r="O74" s="513">
        <f t="shared" si="6"/>
        <v>0</v>
      </c>
      <c r="P74" s="988"/>
      <c r="Q74" s="452">
        <f t="shared" si="2"/>
        <v>0</v>
      </c>
      <c r="R74" s="988"/>
      <c r="S74" s="452">
        <f t="shared" si="7"/>
        <v>0</v>
      </c>
    </row>
    <row r="75" spans="1:25">
      <c r="A75" s="991" t="s">
        <v>1108</v>
      </c>
      <c r="B75" s="113"/>
      <c r="C75" s="982" t="s">
        <v>1105</v>
      </c>
      <c r="D75" s="115"/>
      <c r="E75" s="116">
        <v>5551645.3232457498</v>
      </c>
      <c r="F75" s="54">
        <f t="shared" si="0"/>
        <v>5.9691674014842405E-2</v>
      </c>
      <c r="G75" s="117">
        <f t="shared" si="1"/>
        <v>331387.00288120972</v>
      </c>
      <c r="H75" s="116">
        <v>4422991.6088906592</v>
      </c>
      <c r="I75" s="54">
        <f t="shared" si="3"/>
        <v>9.355034570524895E-2</v>
      </c>
      <c r="J75" s="117">
        <f t="shared" si="4"/>
        <v>413772.39406313642</v>
      </c>
      <c r="K75" s="988">
        <v>126958.61416661058</v>
      </c>
      <c r="L75" s="117">
        <f t="shared" si="5"/>
        <v>872118.01111095678</v>
      </c>
      <c r="M75" s="988"/>
      <c r="N75" s="513">
        <f>+'2-Incentive ROE'!K$40*'1-Project Rev Req'!M75/100</f>
        <v>0</v>
      </c>
      <c r="O75" s="513">
        <f t="shared" si="6"/>
        <v>872118.01111095678</v>
      </c>
      <c r="P75" s="988"/>
      <c r="Q75" s="452">
        <f t="shared" si="2"/>
        <v>872118.01111095678</v>
      </c>
      <c r="R75" s="1107">
        <f>'3-Project True-up'!$K$26</f>
        <v>-184312.76697351583</v>
      </c>
      <c r="S75" s="452">
        <f t="shared" si="7"/>
        <v>687805.24413744092</v>
      </c>
      <c r="V75" s="1095"/>
      <c r="X75" s="755"/>
      <c r="Y75" s="755"/>
    </row>
    <row r="76" spans="1:25">
      <c r="A76" s="991"/>
      <c r="B76" s="113"/>
      <c r="C76" s="982"/>
      <c r="D76" s="115"/>
      <c r="E76" s="116"/>
      <c r="F76" s="54">
        <f t="shared" si="0"/>
        <v>5.9691674014842405E-2</v>
      </c>
      <c r="G76" s="117">
        <f t="shared" si="1"/>
        <v>0</v>
      </c>
      <c r="H76" s="116"/>
      <c r="I76" s="54">
        <f t="shared" si="3"/>
        <v>9.355034570524895E-2</v>
      </c>
      <c r="J76" s="117">
        <f t="shared" si="4"/>
        <v>0</v>
      </c>
      <c r="K76" s="990"/>
      <c r="L76" s="117">
        <f t="shared" si="5"/>
        <v>0</v>
      </c>
      <c r="M76" s="990"/>
      <c r="N76" s="513">
        <f>+'2-Incentive ROE'!K$40*'1-Project Rev Req'!M76/100</f>
        <v>0</v>
      </c>
      <c r="O76" s="513">
        <f t="shared" si="6"/>
        <v>0</v>
      </c>
      <c r="P76" s="990"/>
      <c r="Q76" s="452">
        <f t="shared" si="2"/>
        <v>0</v>
      </c>
      <c r="R76" s="988"/>
      <c r="S76" s="452">
        <f t="shared" si="7"/>
        <v>0</v>
      </c>
    </row>
    <row r="77" spans="1:25">
      <c r="A77" s="991"/>
      <c r="B77" s="113"/>
      <c r="C77" s="985" t="s">
        <v>1106</v>
      </c>
      <c r="D77" s="115"/>
      <c r="E77" s="983"/>
      <c r="F77" s="54">
        <f t="shared" si="0"/>
        <v>5.9691674014842405E-2</v>
      </c>
      <c r="G77" s="117">
        <f t="shared" si="1"/>
        <v>0</v>
      </c>
      <c r="H77" s="116"/>
      <c r="I77" s="54">
        <f t="shared" si="3"/>
        <v>9.355034570524895E-2</v>
      </c>
      <c r="J77" s="117">
        <f t="shared" si="4"/>
        <v>0</v>
      </c>
      <c r="K77" s="988"/>
      <c r="L77" s="117">
        <f t="shared" si="5"/>
        <v>0</v>
      </c>
      <c r="M77" s="988"/>
      <c r="N77" s="513">
        <f>+'2-Incentive ROE'!K$40*'1-Project Rev Req'!M77/100</f>
        <v>0</v>
      </c>
      <c r="O77" s="513">
        <f t="shared" si="6"/>
        <v>0</v>
      </c>
      <c r="P77" s="988"/>
      <c r="Q77" s="452">
        <f t="shared" si="2"/>
        <v>0</v>
      </c>
      <c r="R77" s="988"/>
      <c r="S77" s="452">
        <f t="shared" si="7"/>
        <v>0</v>
      </c>
    </row>
    <row r="78" spans="1:25">
      <c r="A78" s="991" t="s">
        <v>1109</v>
      </c>
      <c r="B78" s="113"/>
      <c r="C78" s="982" t="s">
        <v>1107</v>
      </c>
      <c r="D78" s="987"/>
      <c r="E78" s="988">
        <v>3085416.0776980971</v>
      </c>
      <c r="F78" s="54">
        <f t="shared" si="0"/>
        <v>5.9691674014842405E-2</v>
      </c>
      <c r="G78" s="117">
        <f t="shared" si="1"/>
        <v>184173.65071010849</v>
      </c>
      <c r="H78" s="983">
        <v>2966815.1464989902</v>
      </c>
      <c r="I78" s="54">
        <f t="shared" si="3"/>
        <v>9.355034570524895E-2</v>
      </c>
      <c r="J78" s="117">
        <f t="shared" si="4"/>
        <v>277546.58259854937</v>
      </c>
      <c r="K78" s="990">
        <v>70559.28946176116</v>
      </c>
      <c r="L78" s="117">
        <f t="shared" si="5"/>
        <v>532279.52277041902</v>
      </c>
      <c r="M78" s="990">
        <v>0</v>
      </c>
      <c r="N78" s="513">
        <f>+'2-Incentive ROE'!K$40*'1-Project Rev Req'!M78/100</f>
        <v>0</v>
      </c>
      <c r="O78" s="513">
        <f t="shared" si="6"/>
        <v>532279.52277041902</v>
      </c>
      <c r="P78" s="990">
        <v>0</v>
      </c>
      <c r="Q78" s="452">
        <f t="shared" si="2"/>
        <v>532279.52277041902</v>
      </c>
      <c r="R78" s="988">
        <f>'3-Project True-up'!K28</f>
        <v>-135638.12732780047</v>
      </c>
      <c r="S78" s="452">
        <f t="shared" si="7"/>
        <v>396641.39544261852</v>
      </c>
    </row>
    <row r="79" spans="1:25">
      <c r="A79" s="991"/>
      <c r="B79" s="113"/>
      <c r="C79" s="982"/>
      <c r="D79" s="987"/>
      <c r="E79" s="988"/>
      <c r="F79" s="54">
        <f t="shared" si="0"/>
        <v>5.9691674014842405E-2</v>
      </c>
      <c r="G79" s="117">
        <f t="shared" si="1"/>
        <v>0</v>
      </c>
      <c r="H79" s="988"/>
      <c r="I79" s="54">
        <f t="shared" si="3"/>
        <v>9.355034570524895E-2</v>
      </c>
      <c r="J79" s="117">
        <f t="shared" si="4"/>
        <v>0</v>
      </c>
      <c r="K79" s="990"/>
      <c r="L79" s="117">
        <f t="shared" si="5"/>
        <v>0</v>
      </c>
      <c r="M79" s="990"/>
      <c r="N79" s="513">
        <f>+'2-Incentive ROE'!K$40*'1-Project Rev Req'!M79/100</f>
        <v>0</v>
      </c>
      <c r="O79" s="513">
        <f t="shared" si="6"/>
        <v>0</v>
      </c>
      <c r="P79" s="990"/>
      <c r="Q79" s="452">
        <f t="shared" si="2"/>
        <v>0</v>
      </c>
      <c r="R79" s="988"/>
      <c r="S79" s="452">
        <f t="shared" si="7"/>
        <v>0</v>
      </c>
    </row>
    <row r="80" spans="1:25">
      <c r="A80" s="991"/>
      <c r="B80" s="113"/>
      <c r="C80" s="982"/>
      <c r="D80" s="987"/>
      <c r="E80" s="988"/>
      <c r="F80" s="54">
        <f t="shared" si="0"/>
        <v>5.9691674014842405E-2</v>
      </c>
      <c r="G80" s="117">
        <f t="shared" si="1"/>
        <v>0</v>
      </c>
      <c r="H80" s="988"/>
      <c r="I80" s="54">
        <f t="shared" si="3"/>
        <v>9.355034570524895E-2</v>
      </c>
      <c r="J80" s="117">
        <f t="shared" si="4"/>
        <v>0</v>
      </c>
      <c r="K80" s="988"/>
      <c r="L80" s="117">
        <f t="shared" si="5"/>
        <v>0</v>
      </c>
      <c r="M80" s="988"/>
      <c r="N80" s="513">
        <f>+'2-Incentive ROE'!K$40*'1-Project Rev Req'!M80/100</f>
        <v>0</v>
      </c>
      <c r="O80" s="513">
        <f t="shared" si="6"/>
        <v>0</v>
      </c>
      <c r="P80" s="988"/>
      <c r="Q80" s="452">
        <f t="shared" si="2"/>
        <v>0</v>
      </c>
      <c r="R80" s="988"/>
      <c r="S80" s="452">
        <f t="shared" si="7"/>
        <v>0</v>
      </c>
    </row>
    <row r="81" spans="1:20">
      <c r="A81" s="991"/>
      <c r="C81" s="985"/>
      <c r="D81" s="989"/>
      <c r="E81" s="988"/>
      <c r="F81" s="54">
        <f t="shared" si="0"/>
        <v>5.9691674014842405E-2</v>
      </c>
      <c r="G81" s="117">
        <f t="shared" si="1"/>
        <v>0</v>
      </c>
      <c r="H81" s="988"/>
      <c r="I81" s="54">
        <f t="shared" si="3"/>
        <v>9.355034570524895E-2</v>
      </c>
      <c r="J81" s="117">
        <f t="shared" si="4"/>
        <v>0</v>
      </c>
      <c r="K81" s="988"/>
      <c r="L81" s="117">
        <f t="shared" si="5"/>
        <v>0</v>
      </c>
      <c r="M81" s="988"/>
      <c r="N81" s="513">
        <f>+'2-Incentive ROE'!K$40*'1-Project Rev Req'!M81/100</f>
        <v>0</v>
      </c>
      <c r="O81" s="513">
        <f t="shared" si="6"/>
        <v>0</v>
      </c>
      <c r="P81" s="988"/>
      <c r="Q81" s="452">
        <f t="shared" si="2"/>
        <v>0</v>
      </c>
      <c r="R81" s="988"/>
      <c r="S81" s="452">
        <f t="shared" si="7"/>
        <v>0</v>
      </c>
    </row>
    <row r="82" spans="1:20">
      <c r="A82" s="991" t="s">
        <v>1110</v>
      </c>
      <c r="C82" s="986"/>
      <c r="D82" s="989"/>
      <c r="E82" s="990"/>
      <c r="F82" s="54">
        <f t="shared" si="0"/>
        <v>5.9691674014842405E-2</v>
      </c>
      <c r="G82" s="117">
        <f t="shared" si="1"/>
        <v>0</v>
      </c>
      <c r="H82" s="990"/>
      <c r="I82" s="54">
        <f t="shared" si="3"/>
        <v>9.355034570524895E-2</v>
      </c>
      <c r="J82" s="117">
        <f t="shared" si="4"/>
        <v>0</v>
      </c>
      <c r="K82" s="990"/>
      <c r="L82" s="117">
        <f t="shared" si="5"/>
        <v>0</v>
      </c>
      <c r="M82" s="990">
        <v>0</v>
      </c>
      <c r="N82" s="513">
        <f>+'2-Incentive ROE'!K$40*'1-Project Rev Req'!M82/100</f>
        <v>0</v>
      </c>
      <c r="O82" s="513">
        <f t="shared" si="6"/>
        <v>0</v>
      </c>
      <c r="P82" s="990">
        <v>0</v>
      </c>
      <c r="Q82" s="452">
        <f t="shared" si="2"/>
        <v>0</v>
      </c>
      <c r="R82" s="988">
        <v>0</v>
      </c>
      <c r="S82" s="452">
        <f t="shared" si="7"/>
        <v>0</v>
      </c>
    </row>
    <row r="83" spans="1:20">
      <c r="A83" s="119"/>
      <c r="C83" s="989"/>
      <c r="D83" s="989"/>
      <c r="E83" s="988"/>
      <c r="F83" s="54">
        <f t="shared" si="0"/>
        <v>5.9691674014842405E-2</v>
      </c>
      <c r="G83" s="117">
        <f t="shared" si="1"/>
        <v>0</v>
      </c>
      <c r="H83" s="116"/>
      <c r="I83" s="54">
        <f t="shared" si="3"/>
        <v>9.355034570524895E-2</v>
      </c>
      <c r="J83" s="117">
        <f t="shared" si="4"/>
        <v>0</v>
      </c>
      <c r="K83" s="116"/>
      <c r="L83" s="117">
        <f t="shared" si="5"/>
        <v>0</v>
      </c>
      <c r="M83" s="116"/>
      <c r="N83" s="513">
        <f>+'2-Incentive ROE'!K$40*'1-Project Rev Req'!M83/100</f>
        <v>0</v>
      </c>
      <c r="O83" s="513">
        <f t="shared" si="6"/>
        <v>0</v>
      </c>
      <c r="P83" s="116"/>
      <c r="Q83" s="452">
        <f t="shared" si="2"/>
        <v>0</v>
      </c>
      <c r="R83" s="988"/>
      <c r="S83" s="452">
        <f t="shared" si="7"/>
        <v>0</v>
      </c>
    </row>
    <row r="84" spans="1:20">
      <c r="A84" s="119"/>
      <c r="C84" s="989"/>
      <c r="D84" s="989"/>
      <c r="E84" s="988"/>
      <c r="F84" s="54">
        <f t="shared" si="0"/>
        <v>5.9691674014842405E-2</v>
      </c>
      <c r="G84" s="117">
        <f t="shared" si="1"/>
        <v>0</v>
      </c>
      <c r="H84" s="116"/>
      <c r="I84" s="54">
        <f t="shared" si="3"/>
        <v>9.355034570524895E-2</v>
      </c>
      <c r="J84" s="117">
        <f t="shared" si="4"/>
        <v>0</v>
      </c>
      <c r="K84" s="116"/>
      <c r="L84" s="117">
        <f t="shared" si="5"/>
        <v>0</v>
      </c>
      <c r="M84" s="510"/>
      <c r="N84" s="513">
        <f>+'2-Incentive ROE'!K$40*'1-Project Rev Req'!M84/100</f>
        <v>0</v>
      </c>
      <c r="O84" s="513">
        <f t="shared" si="6"/>
        <v>0</v>
      </c>
      <c r="P84" s="510"/>
      <c r="Q84" s="452">
        <f t="shared" si="2"/>
        <v>0</v>
      </c>
      <c r="R84" s="988"/>
      <c r="S84" s="452">
        <f t="shared" si="7"/>
        <v>0</v>
      </c>
    </row>
    <row r="85" spans="1:20">
      <c r="A85" s="120"/>
      <c r="B85" s="50"/>
      <c r="C85" s="50"/>
      <c r="D85" s="50"/>
      <c r="E85" s="50"/>
      <c r="F85" s="50"/>
      <c r="G85" s="51"/>
      <c r="H85" s="50"/>
      <c r="I85" s="50"/>
      <c r="J85" s="51"/>
      <c r="K85" s="50"/>
      <c r="L85" s="52"/>
      <c r="M85" s="511"/>
      <c r="N85" s="289"/>
      <c r="O85" s="289"/>
      <c r="P85" s="290"/>
      <c r="Q85" s="289"/>
      <c r="R85" s="50"/>
      <c r="S85" s="453">
        <f t="shared" si="7"/>
        <v>0</v>
      </c>
    </row>
    <row r="86" spans="1:20">
      <c r="A86" s="65" t="s">
        <v>265</v>
      </c>
      <c r="B86" s="89"/>
      <c r="C86" s="66" t="s">
        <v>251</v>
      </c>
      <c r="D86" s="66"/>
      <c r="E86" s="121"/>
      <c r="F86" s="56"/>
      <c r="G86" s="22"/>
      <c r="H86" s="121"/>
      <c r="I86" s="22"/>
      <c r="J86" s="22"/>
      <c r="K86" s="22"/>
      <c r="L86" s="54"/>
      <c r="M86" s="93"/>
      <c r="N86" s="53"/>
      <c r="O86" s="53"/>
      <c r="P86" s="53">
        <f t="shared" ref="P86:S86" si="8">SUM(P66:P85)</f>
        <v>0</v>
      </c>
      <c r="Q86" s="53"/>
      <c r="R86" s="53"/>
      <c r="S86" s="53">
        <f t="shared" si="8"/>
        <v>1518716.0922660283</v>
      </c>
    </row>
    <row r="87" spans="1:20">
      <c r="E87" s="1124"/>
      <c r="F87" s="53"/>
      <c r="G87" s="53"/>
      <c r="H87" s="53"/>
      <c r="I87" s="53"/>
      <c r="J87" s="53"/>
      <c r="K87" s="53"/>
      <c r="L87" s="54"/>
    </row>
    <row r="88" spans="1:20">
      <c r="A88" s="122"/>
      <c r="E88" s="756"/>
      <c r="F88" s="53"/>
      <c r="G88" s="53"/>
      <c r="H88" s="1096"/>
      <c r="I88" s="53"/>
      <c r="J88" s="53"/>
      <c r="K88" s="53"/>
      <c r="L88" s="54"/>
      <c r="M88" s="93"/>
      <c r="N88" s="93"/>
      <c r="O88" s="93"/>
      <c r="T88" s="750"/>
    </row>
    <row r="89" spans="1:20">
      <c r="E89" s="755"/>
      <c r="K89" s="55"/>
      <c r="L89" s="55"/>
      <c r="M89" s="55"/>
      <c r="N89" s="55"/>
      <c r="O89" s="55"/>
      <c r="T89" s="750"/>
    </row>
    <row r="90" spans="1:20">
      <c r="E90" s="755"/>
      <c r="K90" s="55"/>
      <c r="L90" s="55"/>
      <c r="M90" s="55"/>
      <c r="N90" s="55"/>
      <c r="O90" s="55"/>
      <c r="T90" s="750"/>
    </row>
    <row r="91" spans="1:20">
      <c r="A91" s="25" t="s">
        <v>73</v>
      </c>
      <c r="T91" s="750"/>
    </row>
    <row r="92" spans="1:20" ht="13.5" thickBot="1">
      <c r="A92" s="123" t="s">
        <v>74</v>
      </c>
      <c r="T92" s="750"/>
    </row>
    <row r="93" spans="1:20">
      <c r="A93" s="124" t="s">
        <v>75</v>
      </c>
      <c r="C93" s="1140" t="s">
        <v>719</v>
      </c>
      <c r="D93" s="1140"/>
      <c r="E93" s="1140"/>
      <c r="F93" s="1140"/>
      <c r="G93" s="1140"/>
      <c r="H93" s="1140"/>
      <c r="I93" s="1140"/>
      <c r="J93" s="1140"/>
      <c r="K93" s="1140"/>
      <c r="L93" s="1140"/>
      <c r="M93" s="1140"/>
      <c r="N93" s="1140"/>
      <c r="O93" s="1140"/>
      <c r="P93" s="1140"/>
      <c r="Q93" s="1140"/>
      <c r="T93" s="750"/>
    </row>
    <row r="94" spans="1:20">
      <c r="A94" s="124" t="s">
        <v>76</v>
      </c>
      <c r="C94" s="1140" t="s">
        <v>672</v>
      </c>
      <c r="D94" s="1140"/>
      <c r="E94" s="1140"/>
      <c r="F94" s="1140"/>
      <c r="G94" s="1140"/>
      <c r="H94" s="1140"/>
      <c r="I94" s="1140"/>
      <c r="J94" s="1140"/>
      <c r="K94" s="1140"/>
      <c r="L94" s="1140"/>
      <c r="M94" s="1140"/>
      <c r="N94" s="1140"/>
      <c r="O94" s="1140"/>
      <c r="P94" s="1140"/>
      <c r="Q94" s="1140"/>
    </row>
    <row r="95" spans="1:20">
      <c r="A95" s="124" t="s">
        <v>77</v>
      </c>
      <c r="C95" s="1141" t="s">
        <v>692</v>
      </c>
      <c r="D95" s="1141"/>
      <c r="E95" s="1141"/>
      <c r="F95" s="1141"/>
      <c r="G95" s="1141"/>
      <c r="H95" s="1141"/>
      <c r="I95" s="1141"/>
      <c r="J95" s="1141"/>
      <c r="K95" s="1141"/>
      <c r="L95" s="1141"/>
      <c r="M95" s="1141"/>
      <c r="N95" s="1141"/>
      <c r="O95" s="1141"/>
      <c r="P95" s="1141"/>
      <c r="Q95" s="1141"/>
    </row>
    <row r="96" spans="1:20">
      <c r="C96" s="25" t="s">
        <v>675</v>
      </c>
    </row>
    <row r="97" spans="1:17">
      <c r="A97" s="124" t="s">
        <v>78</v>
      </c>
      <c r="C97" s="1141" t="s">
        <v>864</v>
      </c>
      <c r="D97" s="1141"/>
      <c r="E97" s="1141"/>
      <c r="F97" s="1141"/>
      <c r="G97" s="1141"/>
      <c r="H97" s="1141"/>
      <c r="I97" s="1141"/>
      <c r="J97" s="1141"/>
      <c r="K97" s="1141"/>
      <c r="L97" s="1141"/>
      <c r="M97" s="1141"/>
      <c r="N97" s="1141"/>
      <c r="O97" s="1141"/>
      <c r="P97" s="1141"/>
      <c r="Q97" s="1141"/>
    </row>
    <row r="98" spans="1:17">
      <c r="A98" s="56" t="s">
        <v>79</v>
      </c>
      <c r="C98" s="1139" t="s">
        <v>674</v>
      </c>
      <c r="D98" s="1139"/>
      <c r="E98" s="1139"/>
      <c r="F98" s="1139"/>
      <c r="G98" s="1139"/>
      <c r="H98" s="1139"/>
      <c r="I98" s="1139"/>
      <c r="J98" s="1139"/>
      <c r="K98" s="1139"/>
      <c r="L98" s="1139"/>
      <c r="M98" s="1139"/>
      <c r="N98" s="1139"/>
      <c r="O98" s="1139"/>
      <c r="P98" s="1139"/>
      <c r="Q98" s="1139"/>
    </row>
    <row r="99" spans="1:17">
      <c r="A99" s="56" t="s">
        <v>80</v>
      </c>
      <c r="C99" s="1139" t="s">
        <v>889</v>
      </c>
      <c r="D99" s="1139"/>
      <c r="E99" s="1139"/>
      <c r="F99" s="1139"/>
      <c r="G99" s="1139"/>
      <c r="H99" s="1139"/>
      <c r="I99" s="1139"/>
      <c r="J99" s="1139"/>
      <c r="K99" s="1139"/>
      <c r="L99" s="1139"/>
      <c r="M99" s="1139"/>
      <c r="N99" s="1139"/>
      <c r="O99" s="1139"/>
      <c r="P99" s="1139"/>
      <c r="Q99" s="1139"/>
    </row>
    <row r="100" spans="1:17">
      <c r="A100" s="56" t="s">
        <v>81</v>
      </c>
      <c r="C100" s="1139" t="s">
        <v>720</v>
      </c>
      <c r="D100" s="1139"/>
      <c r="E100" s="1139"/>
      <c r="F100" s="1139"/>
      <c r="G100" s="1139"/>
      <c r="H100" s="1139"/>
      <c r="I100" s="1139"/>
      <c r="J100" s="1139"/>
      <c r="K100" s="1139"/>
      <c r="L100" s="1139"/>
      <c r="M100" s="1139"/>
      <c r="N100" s="1139"/>
      <c r="O100" s="1139"/>
      <c r="P100" s="1139"/>
      <c r="Q100" s="1139"/>
    </row>
    <row r="101" spans="1:17">
      <c r="A101" s="56" t="s">
        <v>83</v>
      </c>
      <c r="C101" s="1139" t="s">
        <v>721</v>
      </c>
      <c r="D101" s="1139"/>
      <c r="E101" s="1139"/>
      <c r="F101" s="1139"/>
      <c r="G101" s="1139"/>
      <c r="H101" s="1139"/>
      <c r="I101" s="1139"/>
      <c r="J101" s="1139"/>
      <c r="K101" s="1139"/>
      <c r="L101" s="1139"/>
      <c r="M101" s="1139"/>
      <c r="N101" s="1139"/>
      <c r="O101" s="1139"/>
      <c r="P101" s="1139"/>
      <c r="Q101" s="1139"/>
    </row>
    <row r="102" spans="1:17">
      <c r="A102" s="56" t="s">
        <v>84</v>
      </c>
      <c r="C102" s="25" t="s">
        <v>571</v>
      </c>
    </row>
    <row r="103" spans="1:17">
      <c r="A103" s="65" t="s">
        <v>85</v>
      </c>
      <c r="C103" s="95" t="s">
        <v>722</v>
      </c>
      <c r="D103" s="65"/>
      <c r="E103" s="56"/>
      <c r="F103" s="56"/>
      <c r="G103" s="22"/>
      <c r="J103" s="80"/>
      <c r="P103" s="22"/>
      <c r="Q103" s="96"/>
    </row>
    <row r="104" spans="1:17">
      <c r="A104" s="65" t="s">
        <v>162</v>
      </c>
      <c r="C104" s="25" t="s">
        <v>563</v>
      </c>
      <c r="D104" s="65"/>
      <c r="E104" s="56"/>
      <c r="F104" s="56"/>
      <c r="G104" s="22"/>
      <c r="J104" s="80"/>
      <c r="P104" s="22"/>
      <c r="Q104" s="77"/>
    </row>
    <row r="105" spans="1:17">
      <c r="A105" s="56" t="s">
        <v>200</v>
      </c>
      <c r="C105" s="15" t="s">
        <v>581</v>
      </c>
    </row>
    <row r="106" spans="1:17">
      <c r="A106" s="56" t="s">
        <v>784</v>
      </c>
      <c r="C106" s="25" t="s">
        <v>785</v>
      </c>
    </row>
    <row r="107" spans="1:17">
      <c r="A107" s="757" t="s">
        <v>203</v>
      </c>
      <c r="C107" s="25" t="s">
        <v>867</v>
      </c>
    </row>
    <row r="108" spans="1:17">
      <c r="C108" s="25" t="s">
        <v>849</v>
      </c>
    </row>
    <row r="109" spans="1:17" ht="15.75">
      <c r="C109" s="1138"/>
      <c r="D109" s="1138"/>
      <c r="E109" s="1138"/>
      <c r="F109" s="1138"/>
      <c r="G109" s="1138"/>
    </row>
  </sheetData>
  <customSheetViews>
    <customSheetView guid="{F04A2B9A-C6FE-4FEB-AD1E-2CF9AC309BE4}" scale="50" showPageBreaks="1" printArea="1" view="pageBreakPreview">
      <selection activeCell="G20" sqref="G20"/>
      <rowBreaks count="1" manualBreakCount="1">
        <brk id="50" max="13" man="1"/>
      </rowBreaks>
      <pageMargins left="0.56999999999999995" right="0.3" top="0.77" bottom="0.75" header="0.5" footer="0.5"/>
      <printOptions horizontalCentered="1"/>
      <pageSetup scale="43" fitToHeight="0" orientation="landscape" verticalDpi="300" r:id="rId1"/>
      <headerFooter alignWithMargins="0"/>
    </customSheetView>
  </customSheetViews>
  <mergeCells count="9">
    <mergeCell ref="C109:G109"/>
    <mergeCell ref="C100:Q100"/>
    <mergeCell ref="C101:Q101"/>
    <mergeCell ref="C93:Q93"/>
    <mergeCell ref="C94:Q94"/>
    <mergeCell ref="C95:Q95"/>
    <mergeCell ref="C97:Q97"/>
    <mergeCell ref="C98:Q98"/>
    <mergeCell ref="C99:Q99"/>
  </mergeCells>
  <phoneticPr fontId="0" type="noConversion"/>
  <pageMargins left="0.25" right="0.25" top="0.75" bottom="0.75" header="0.3" footer="0.3"/>
  <pageSetup scale="42" fitToHeight="0" orientation="landscape" r:id="rId2"/>
  <rowBreaks count="1" manualBreakCount="1">
    <brk id="50" max="18"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K61"/>
  <sheetViews>
    <sheetView workbookViewId="0">
      <selection activeCell="B21" sqref="B21"/>
    </sheetView>
  </sheetViews>
  <sheetFormatPr defaultRowHeight="15"/>
  <cols>
    <col min="2" max="2" width="27.33203125" customWidth="1"/>
    <col min="4" max="4" width="11.6640625" customWidth="1"/>
    <col min="5" max="5" width="14.77734375" customWidth="1"/>
    <col min="6" max="6" width="13.33203125" customWidth="1"/>
    <col min="7" max="7" width="12.109375" customWidth="1"/>
    <col min="8" max="8" width="12.88671875" customWidth="1"/>
    <col min="10" max="10" width="10.88671875" customWidth="1"/>
    <col min="11" max="11" width="11" customWidth="1"/>
  </cols>
  <sheetData>
    <row r="1" spans="1:11">
      <c r="A1" s="755"/>
      <c r="B1" s="755"/>
      <c r="C1" s="755"/>
      <c r="D1" s="755"/>
      <c r="E1" s="755"/>
      <c r="F1" s="755"/>
      <c r="G1" s="755"/>
      <c r="H1" s="755"/>
      <c r="I1" s="755"/>
      <c r="J1" s="19" t="s">
        <v>891</v>
      </c>
      <c r="K1" s="755"/>
    </row>
    <row r="2" spans="1:11">
      <c r="A2" s="755"/>
      <c r="B2" s="755"/>
      <c r="C2" s="755"/>
      <c r="D2" s="755"/>
      <c r="E2" s="755"/>
      <c r="F2" s="755"/>
      <c r="G2" s="755"/>
      <c r="H2" s="755"/>
      <c r="I2" s="755"/>
      <c r="J2" s="755"/>
      <c r="K2" s="755"/>
    </row>
    <row r="3" spans="1:11">
      <c r="A3" s="755"/>
      <c r="B3" s="755"/>
      <c r="C3" s="755"/>
      <c r="D3" s="755"/>
      <c r="E3" s="755"/>
      <c r="F3" s="755"/>
      <c r="G3" s="755"/>
      <c r="H3" s="755"/>
      <c r="I3" s="755"/>
      <c r="J3" s="755"/>
      <c r="K3" s="755"/>
    </row>
    <row r="4" spans="1:11">
      <c r="A4" s="755"/>
      <c r="B4" s="755"/>
      <c r="C4" s="755"/>
      <c r="D4" s="755"/>
      <c r="E4" s="755"/>
      <c r="F4" s="755"/>
      <c r="G4" s="755"/>
      <c r="H4" s="755"/>
      <c r="I4" s="755"/>
      <c r="J4" s="755"/>
      <c r="K4" s="755"/>
    </row>
    <row r="5" spans="1:11">
      <c r="A5" s="644"/>
      <c r="B5" s="755"/>
      <c r="C5" s="755"/>
      <c r="D5" s="19"/>
      <c r="E5" s="826" t="s">
        <v>965</v>
      </c>
      <c r="F5" s="19"/>
      <c r="G5" s="19"/>
      <c r="H5" s="755"/>
      <c r="I5" s="19"/>
      <c r="J5" s="19"/>
      <c r="K5" s="19"/>
    </row>
    <row r="6" spans="1:11">
      <c r="A6" s="644"/>
      <c r="B6" s="755"/>
      <c r="C6" s="755"/>
      <c r="D6" s="19"/>
      <c r="E6" s="506" t="s">
        <v>964</v>
      </c>
      <c r="F6" s="22"/>
      <c r="G6" s="22"/>
      <c r="H6" s="755"/>
      <c r="I6" s="22"/>
      <c r="J6" s="22"/>
      <c r="K6" s="22"/>
    </row>
    <row r="7" spans="1:11">
      <c r="A7" s="644"/>
      <c r="B7" s="755"/>
      <c r="C7" s="26"/>
      <c r="D7" s="26"/>
      <c r="E7" s="837" t="str">
        <f>+'2-Incentive ROE'!F5</f>
        <v>Gridliance High Plains LLC</v>
      </c>
      <c r="F7" s="26"/>
      <c r="G7" s="26"/>
      <c r="H7" s="755"/>
      <c r="I7" s="26"/>
      <c r="J7" s="26"/>
      <c r="K7" s="26"/>
    </row>
    <row r="8" spans="1:11">
      <c r="A8" s="645"/>
      <c r="B8" s="755"/>
      <c r="C8" s="755"/>
      <c r="D8" s="755"/>
      <c r="E8" s="71"/>
      <c r="F8" s="71"/>
      <c r="G8" s="71"/>
      <c r="H8" s="755"/>
      <c r="I8" s="26"/>
      <c r="J8" s="26"/>
      <c r="K8" s="26"/>
    </row>
    <row r="9" spans="1:11">
      <c r="A9" s="646"/>
      <c r="B9" s="324"/>
      <c r="C9" s="324"/>
      <c r="D9" s="324"/>
      <c r="E9" s="324"/>
      <c r="F9" s="324"/>
      <c r="G9" s="324"/>
      <c r="H9" s="324"/>
      <c r="I9" s="324"/>
      <c r="J9" s="324"/>
      <c r="K9" s="838"/>
    </row>
    <row r="10" spans="1:11">
      <c r="A10" s="646"/>
      <c r="B10" s="324"/>
      <c r="C10" s="324"/>
      <c r="D10" s="1143" t="s">
        <v>887</v>
      </c>
      <c r="E10" s="1144"/>
      <c r="F10" s="552"/>
      <c r="G10" s="554" t="s">
        <v>627</v>
      </c>
      <c r="H10" s="552"/>
      <c r="I10" s="555"/>
      <c r="J10" s="555"/>
      <c r="K10" s="553"/>
    </row>
    <row r="11" spans="1:11" ht="15.75">
      <c r="A11" s="646">
        <v>1</v>
      </c>
      <c r="B11" s="324" t="s">
        <v>886</v>
      </c>
      <c r="C11" s="324"/>
      <c r="D11" s="1145" t="s">
        <v>888</v>
      </c>
      <c r="E11" s="1146"/>
      <c r="F11" s="808" t="s">
        <v>732</v>
      </c>
      <c r="G11" s="556" t="s">
        <v>628</v>
      </c>
      <c r="H11" s="808" t="s">
        <v>629</v>
      </c>
      <c r="I11" s="781"/>
      <c r="J11" s="781"/>
      <c r="K11" s="782"/>
    </row>
    <row r="12" spans="1:11">
      <c r="A12" s="646">
        <v>2</v>
      </c>
      <c r="B12" s="557"/>
      <c r="C12" s="324"/>
      <c r="D12" s="558"/>
      <c r="E12" s="558"/>
      <c r="F12" s="647">
        <v>0</v>
      </c>
      <c r="G12" s="559"/>
      <c r="H12" s="558"/>
      <c r="I12" s="558"/>
      <c r="J12" s="558"/>
      <c r="K12" s="552"/>
    </row>
    <row r="13" spans="1:11">
      <c r="A13" s="490"/>
      <c r="B13" s="560" t="s">
        <v>75</v>
      </c>
      <c r="C13" s="560" t="s">
        <v>76</v>
      </c>
      <c r="D13" s="556" t="s">
        <v>77</v>
      </c>
      <c r="E13" s="556" t="s">
        <v>78</v>
      </c>
      <c r="F13" s="554" t="s">
        <v>79</v>
      </c>
      <c r="G13" s="560" t="s">
        <v>80</v>
      </c>
      <c r="H13" s="561" t="s">
        <v>81</v>
      </c>
      <c r="I13" s="561" t="s">
        <v>83</v>
      </c>
      <c r="J13" s="561" t="s">
        <v>84</v>
      </c>
      <c r="K13" s="649" t="s">
        <v>85</v>
      </c>
    </row>
    <row r="14" spans="1:11">
      <c r="A14" s="646"/>
      <c r="B14" s="558"/>
      <c r="C14" s="554"/>
      <c r="D14" s="554"/>
      <c r="E14" s="836" t="s">
        <v>733</v>
      </c>
      <c r="F14" s="554"/>
      <c r="G14" s="554"/>
      <c r="H14" s="558"/>
      <c r="I14" s="554"/>
      <c r="J14" s="558"/>
      <c r="K14" s="558"/>
    </row>
    <row r="15" spans="1:11">
      <c r="A15" s="646"/>
      <c r="B15" s="559"/>
      <c r="C15" s="561"/>
      <c r="D15" s="561" t="s">
        <v>879</v>
      </c>
      <c r="E15" s="649" t="s">
        <v>21</v>
      </c>
      <c r="F15" s="561" t="s">
        <v>632</v>
      </c>
      <c r="G15" s="561" t="s">
        <v>878</v>
      </c>
      <c r="H15" s="561" t="s">
        <v>630</v>
      </c>
      <c r="I15" s="561"/>
      <c r="J15" s="561" t="s">
        <v>502</v>
      </c>
      <c r="K15" s="561"/>
    </row>
    <row r="16" spans="1:11">
      <c r="A16" s="646"/>
      <c r="B16" s="561" t="s">
        <v>642</v>
      </c>
      <c r="C16" s="561"/>
      <c r="D16" s="561" t="s">
        <v>631</v>
      </c>
      <c r="E16" s="649" t="s">
        <v>734</v>
      </c>
      <c r="F16" s="561" t="s">
        <v>637</v>
      </c>
      <c r="G16" s="561" t="s">
        <v>631</v>
      </c>
      <c r="H16" s="561" t="s">
        <v>553</v>
      </c>
      <c r="I16" s="554" t="s">
        <v>694</v>
      </c>
      <c r="J16" s="561" t="s">
        <v>633</v>
      </c>
      <c r="K16" s="561" t="s">
        <v>735</v>
      </c>
    </row>
    <row r="17" spans="1:11" ht="15.75">
      <c r="A17" s="646"/>
      <c r="B17" s="556" t="s">
        <v>634</v>
      </c>
      <c r="C17" s="556" t="s">
        <v>635</v>
      </c>
      <c r="D17" s="556" t="s">
        <v>636</v>
      </c>
      <c r="E17" s="649" t="s">
        <v>628</v>
      </c>
      <c r="F17" s="651" t="s">
        <v>880</v>
      </c>
      <c r="G17" s="556" t="s">
        <v>736</v>
      </c>
      <c r="H17" s="556" t="s">
        <v>881</v>
      </c>
      <c r="I17" s="561" t="s">
        <v>737</v>
      </c>
      <c r="J17" s="556" t="s">
        <v>738</v>
      </c>
      <c r="K17" s="556" t="s">
        <v>882</v>
      </c>
    </row>
    <row r="18" spans="1:11">
      <c r="A18" s="646">
        <v>3</v>
      </c>
      <c r="B18" s="583"/>
      <c r="C18" s="583"/>
      <c r="D18" s="652">
        <v>0</v>
      </c>
      <c r="E18" s="653">
        <f>IF(D$39=0,0,D18/D$39)</f>
        <v>0</v>
      </c>
      <c r="F18" s="654">
        <f>IF(F$12=0,0,#REF!*F$12)</f>
        <v>0</v>
      </c>
      <c r="G18" s="655">
        <v>0</v>
      </c>
      <c r="H18" s="656">
        <f t="shared" ref="H18:H37" si="0">+G18-F18</f>
        <v>0</v>
      </c>
      <c r="I18" s="657">
        <v>0</v>
      </c>
      <c r="J18" s="656">
        <f t="shared" ref="J18:J37" si="1">(H18+I18)*((J$41/12)*24)</f>
        <v>0</v>
      </c>
      <c r="K18" s="656">
        <f>+H18+J18+I18</f>
        <v>0</v>
      </c>
    </row>
    <row r="19" spans="1:11">
      <c r="A19" s="646" t="s">
        <v>739</v>
      </c>
      <c r="B19" s="583"/>
      <c r="C19" s="583"/>
      <c r="D19" s="658">
        <v>0</v>
      </c>
      <c r="E19" s="659">
        <f t="shared" ref="E19:E37" si="2">IF(D$39=0,0,D19/D$39)</f>
        <v>0</v>
      </c>
      <c r="F19" s="654">
        <f>IF(F$12=0,0,#REF!*F$12)</f>
        <v>0</v>
      </c>
      <c r="G19" s="660">
        <v>0</v>
      </c>
      <c r="H19" s="659">
        <f t="shared" si="0"/>
        <v>0</v>
      </c>
      <c r="I19" s="661">
        <v>0</v>
      </c>
      <c r="J19" s="656">
        <f t="shared" si="1"/>
        <v>0</v>
      </c>
      <c r="K19" s="656">
        <f t="shared" ref="K19:K37" si="3">+H19+J19+I19</f>
        <v>0</v>
      </c>
    </row>
    <row r="20" spans="1:11">
      <c r="A20" s="646" t="s">
        <v>740</v>
      </c>
      <c r="B20" s="583"/>
      <c r="C20" s="583"/>
      <c r="D20" s="658">
        <v>0</v>
      </c>
      <c r="E20" s="659">
        <f t="shared" si="2"/>
        <v>0</v>
      </c>
      <c r="F20" s="654">
        <f>IF(F$12=0,0,#REF!*F$12)</f>
        <v>0</v>
      </c>
      <c r="G20" s="660">
        <v>0</v>
      </c>
      <c r="H20" s="659">
        <f t="shared" si="0"/>
        <v>0</v>
      </c>
      <c r="I20" s="661">
        <v>0</v>
      </c>
      <c r="J20" s="656">
        <f t="shared" si="1"/>
        <v>0</v>
      </c>
      <c r="K20" s="656">
        <f t="shared" si="3"/>
        <v>0</v>
      </c>
    </row>
    <row r="21" spans="1:11">
      <c r="A21" s="646" t="s">
        <v>741</v>
      </c>
      <c r="B21" s="583"/>
      <c r="C21" s="583"/>
      <c r="D21" s="658">
        <v>0</v>
      </c>
      <c r="E21" s="659">
        <f t="shared" si="2"/>
        <v>0</v>
      </c>
      <c r="F21" s="654">
        <f>IF(F$12=0,0,#REF!*F$12)</f>
        <v>0</v>
      </c>
      <c r="G21" s="660">
        <v>0</v>
      </c>
      <c r="H21" s="659">
        <f t="shared" si="0"/>
        <v>0</v>
      </c>
      <c r="I21" s="661">
        <v>0</v>
      </c>
      <c r="J21" s="656">
        <f t="shared" si="1"/>
        <v>0</v>
      </c>
      <c r="K21" s="656">
        <f t="shared" si="3"/>
        <v>0</v>
      </c>
    </row>
    <row r="22" spans="1:11">
      <c r="A22" s="646"/>
      <c r="B22" s="583"/>
      <c r="C22" s="583"/>
      <c r="D22" s="658">
        <v>0</v>
      </c>
      <c r="E22" s="659">
        <f t="shared" si="2"/>
        <v>0</v>
      </c>
      <c r="F22" s="654">
        <f>IF(F$12=0,0,#REF!*F$12)</f>
        <v>0</v>
      </c>
      <c r="G22" s="660">
        <v>0</v>
      </c>
      <c r="H22" s="659">
        <f t="shared" si="0"/>
        <v>0</v>
      </c>
      <c r="I22" s="661">
        <v>0</v>
      </c>
      <c r="J22" s="656">
        <f t="shared" si="1"/>
        <v>0</v>
      </c>
      <c r="K22" s="656">
        <f t="shared" si="3"/>
        <v>0</v>
      </c>
    </row>
    <row r="23" spans="1:11">
      <c r="A23" s="646"/>
      <c r="B23" s="583"/>
      <c r="C23" s="583"/>
      <c r="D23" s="658">
        <v>0</v>
      </c>
      <c r="E23" s="659">
        <f t="shared" si="2"/>
        <v>0</v>
      </c>
      <c r="F23" s="654">
        <f>IF(F$12=0,0,#REF!*F$12)</f>
        <v>0</v>
      </c>
      <c r="G23" s="660">
        <v>0</v>
      </c>
      <c r="H23" s="659">
        <f t="shared" si="0"/>
        <v>0</v>
      </c>
      <c r="I23" s="661">
        <v>0</v>
      </c>
      <c r="J23" s="656">
        <f t="shared" si="1"/>
        <v>0</v>
      </c>
      <c r="K23" s="656">
        <f t="shared" si="3"/>
        <v>0</v>
      </c>
    </row>
    <row r="24" spans="1:11">
      <c r="A24" s="646"/>
      <c r="B24" s="583"/>
      <c r="C24" s="583"/>
      <c r="D24" s="658">
        <v>0</v>
      </c>
      <c r="E24" s="659">
        <f t="shared" si="2"/>
        <v>0</v>
      </c>
      <c r="F24" s="654">
        <f>IF(F$12=0,0,#REF!*F$12)</f>
        <v>0</v>
      </c>
      <c r="G24" s="660">
        <v>0</v>
      </c>
      <c r="H24" s="659">
        <f t="shared" si="0"/>
        <v>0</v>
      </c>
      <c r="I24" s="661">
        <v>0</v>
      </c>
      <c r="J24" s="656">
        <f t="shared" si="1"/>
        <v>0</v>
      </c>
      <c r="K24" s="656">
        <f t="shared" si="3"/>
        <v>0</v>
      </c>
    </row>
    <row r="25" spans="1:11">
      <c r="A25" s="646"/>
      <c r="B25" s="583"/>
      <c r="C25" s="583"/>
      <c r="D25" s="658">
        <v>0</v>
      </c>
      <c r="E25" s="659">
        <f t="shared" si="2"/>
        <v>0</v>
      </c>
      <c r="F25" s="654">
        <f>IF(F$12=0,0,#REF!*F$12)</f>
        <v>0</v>
      </c>
      <c r="G25" s="660">
        <v>0</v>
      </c>
      <c r="H25" s="659">
        <f t="shared" si="0"/>
        <v>0</v>
      </c>
      <c r="I25" s="661">
        <v>0</v>
      </c>
      <c r="J25" s="656">
        <f t="shared" si="1"/>
        <v>0</v>
      </c>
      <c r="K25" s="656">
        <f t="shared" si="3"/>
        <v>0</v>
      </c>
    </row>
    <row r="26" spans="1:11">
      <c r="A26" s="646"/>
      <c r="B26" s="583"/>
      <c r="C26" s="583"/>
      <c r="D26" s="658">
        <v>0</v>
      </c>
      <c r="E26" s="659">
        <f t="shared" si="2"/>
        <v>0</v>
      </c>
      <c r="F26" s="654">
        <f>IF(F$12=0,0,#REF!*F$12)</f>
        <v>0</v>
      </c>
      <c r="G26" s="660">
        <v>0</v>
      </c>
      <c r="H26" s="659">
        <f t="shared" si="0"/>
        <v>0</v>
      </c>
      <c r="I26" s="661">
        <v>0</v>
      </c>
      <c r="J26" s="656">
        <f t="shared" si="1"/>
        <v>0</v>
      </c>
      <c r="K26" s="656">
        <f t="shared" si="3"/>
        <v>0</v>
      </c>
    </row>
    <row r="27" spans="1:11">
      <c r="A27" s="646"/>
      <c r="B27" s="583"/>
      <c r="C27" s="583"/>
      <c r="D27" s="658">
        <v>0</v>
      </c>
      <c r="E27" s="659">
        <f t="shared" si="2"/>
        <v>0</v>
      </c>
      <c r="F27" s="654">
        <f>IF(F$12=0,0,#REF!*F$12)</f>
        <v>0</v>
      </c>
      <c r="G27" s="660">
        <v>0</v>
      </c>
      <c r="H27" s="659">
        <f t="shared" si="0"/>
        <v>0</v>
      </c>
      <c r="I27" s="661">
        <v>0</v>
      </c>
      <c r="J27" s="656">
        <f t="shared" si="1"/>
        <v>0</v>
      </c>
      <c r="K27" s="656">
        <f t="shared" si="3"/>
        <v>0</v>
      </c>
    </row>
    <row r="28" spans="1:11">
      <c r="A28" s="646"/>
      <c r="B28" s="583"/>
      <c r="C28" s="583"/>
      <c r="D28" s="658">
        <v>0</v>
      </c>
      <c r="E28" s="659">
        <f t="shared" si="2"/>
        <v>0</v>
      </c>
      <c r="F28" s="654">
        <f>IF(F$12=0,0,#REF!*F$12)</f>
        <v>0</v>
      </c>
      <c r="G28" s="660">
        <v>0</v>
      </c>
      <c r="H28" s="659">
        <f t="shared" si="0"/>
        <v>0</v>
      </c>
      <c r="I28" s="661">
        <v>0</v>
      </c>
      <c r="J28" s="656">
        <f t="shared" si="1"/>
        <v>0</v>
      </c>
      <c r="K28" s="656">
        <f t="shared" si="3"/>
        <v>0</v>
      </c>
    </row>
    <row r="29" spans="1:11">
      <c r="A29" s="646"/>
      <c r="B29" s="583"/>
      <c r="C29" s="583"/>
      <c r="D29" s="658">
        <v>0</v>
      </c>
      <c r="E29" s="659">
        <f t="shared" si="2"/>
        <v>0</v>
      </c>
      <c r="F29" s="654">
        <f>IF(F$12=0,0,#REF!*F$12)</f>
        <v>0</v>
      </c>
      <c r="G29" s="660">
        <v>0</v>
      </c>
      <c r="H29" s="659">
        <f t="shared" si="0"/>
        <v>0</v>
      </c>
      <c r="I29" s="661">
        <v>0</v>
      </c>
      <c r="J29" s="656">
        <f t="shared" si="1"/>
        <v>0</v>
      </c>
      <c r="K29" s="656">
        <f t="shared" si="3"/>
        <v>0</v>
      </c>
    </row>
    <row r="30" spans="1:11">
      <c r="A30" s="646"/>
      <c r="B30" s="583"/>
      <c r="C30" s="583"/>
      <c r="D30" s="658">
        <v>0</v>
      </c>
      <c r="E30" s="659">
        <f t="shared" si="2"/>
        <v>0</v>
      </c>
      <c r="F30" s="654">
        <f>IF(F$12=0,0,#REF!*F$12)</f>
        <v>0</v>
      </c>
      <c r="G30" s="660">
        <v>0</v>
      </c>
      <c r="H30" s="659">
        <f t="shared" si="0"/>
        <v>0</v>
      </c>
      <c r="I30" s="661">
        <v>0</v>
      </c>
      <c r="J30" s="656">
        <f t="shared" si="1"/>
        <v>0</v>
      </c>
      <c r="K30" s="656">
        <f t="shared" si="3"/>
        <v>0</v>
      </c>
    </row>
    <row r="31" spans="1:11">
      <c r="A31" s="646"/>
      <c r="B31" s="583"/>
      <c r="C31" s="583"/>
      <c r="D31" s="658">
        <v>0</v>
      </c>
      <c r="E31" s="659">
        <f t="shared" si="2"/>
        <v>0</v>
      </c>
      <c r="F31" s="654">
        <f>IF(F$12=0,0,#REF!*F$12)</f>
        <v>0</v>
      </c>
      <c r="G31" s="660">
        <v>0</v>
      </c>
      <c r="H31" s="659">
        <f t="shared" si="0"/>
        <v>0</v>
      </c>
      <c r="I31" s="661">
        <v>0</v>
      </c>
      <c r="J31" s="656">
        <f t="shared" si="1"/>
        <v>0</v>
      </c>
      <c r="K31" s="656">
        <f t="shared" si="3"/>
        <v>0</v>
      </c>
    </row>
    <row r="32" spans="1:11">
      <c r="A32" s="646"/>
      <c r="B32" s="583"/>
      <c r="C32" s="583"/>
      <c r="D32" s="658">
        <v>0</v>
      </c>
      <c r="E32" s="659">
        <f t="shared" si="2"/>
        <v>0</v>
      </c>
      <c r="F32" s="654">
        <f>IF(F$12=0,0,#REF!*F$12)</f>
        <v>0</v>
      </c>
      <c r="G32" s="660">
        <v>0</v>
      </c>
      <c r="H32" s="659">
        <f t="shared" si="0"/>
        <v>0</v>
      </c>
      <c r="I32" s="661">
        <v>0</v>
      </c>
      <c r="J32" s="656">
        <f t="shared" si="1"/>
        <v>0</v>
      </c>
      <c r="K32" s="656">
        <f t="shared" si="3"/>
        <v>0</v>
      </c>
    </row>
    <row r="33" spans="1:11">
      <c r="A33" s="646"/>
      <c r="B33" s="583"/>
      <c r="C33" s="583"/>
      <c r="D33" s="658">
        <v>0</v>
      </c>
      <c r="E33" s="659">
        <f t="shared" si="2"/>
        <v>0</v>
      </c>
      <c r="F33" s="654">
        <f>IF(F$12=0,0,#REF!*F$12)</f>
        <v>0</v>
      </c>
      <c r="G33" s="660">
        <v>0</v>
      </c>
      <c r="H33" s="659">
        <f t="shared" si="0"/>
        <v>0</v>
      </c>
      <c r="I33" s="661">
        <v>0</v>
      </c>
      <c r="J33" s="656">
        <f t="shared" si="1"/>
        <v>0</v>
      </c>
      <c r="K33" s="656">
        <f t="shared" si="3"/>
        <v>0</v>
      </c>
    </row>
    <row r="34" spans="1:11">
      <c r="A34" s="646"/>
      <c r="B34" s="583"/>
      <c r="C34" s="583"/>
      <c r="D34" s="658">
        <v>0</v>
      </c>
      <c r="E34" s="659">
        <f t="shared" si="2"/>
        <v>0</v>
      </c>
      <c r="F34" s="654">
        <f>IF(F$12=0,0,#REF!*F$12)</f>
        <v>0</v>
      </c>
      <c r="G34" s="660">
        <v>0</v>
      </c>
      <c r="H34" s="659">
        <f t="shared" si="0"/>
        <v>0</v>
      </c>
      <c r="I34" s="661">
        <v>0</v>
      </c>
      <c r="J34" s="656">
        <f t="shared" si="1"/>
        <v>0</v>
      </c>
      <c r="K34" s="656">
        <f t="shared" si="3"/>
        <v>0</v>
      </c>
    </row>
    <row r="35" spans="1:11">
      <c r="A35" s="646"/>
      <c r="B35" s="583"/>
      <c r="C35" s="583"/>
      <c r="D35" s="658">
        <v>0</v>
      </c>
      <c r="E35" s="659">
        <f t="shared" si="2"/>
        <v>0</v>
      </c>
      <c r="F35" s="654">
        <f>IF(F$12=0,0,#REF!*F$12)</f>
        <v>0</v>
      </c>
      <c r="G35" s="660">
        <v>0</v>
      </c>
      <c r="H35" s="659">
        <f t="shared" si="0"/>
        <v>0</v>
      </c>
      <c r="I35" s="661">
        <v>0</v>
      </c>
      <c r="J35" s="656">
        <f t="shared" si="1"/>
        <v>0</v>
      </c>
      <c r="K35" s="656">
        <f t="shared" si="3"/>
        <v>0</v>
      </c>
    </row>
    <row r="36" spans="1:11">
      <c r="A36" s="646"/>
      <c r="B36" s="583"/>
      <c r="C36" s="583"/>
      <c r="D36" s="658">
        <v>0</v>
      </c>
      <c r="E36" s="659">
        <f t="shared" si="2"/>
        <v>0</v>
      </c>
      <c r="F36" s="654">
        <f>IF(F$12=0,0,#REF!*F$12)</f>
        <v>0</v>
      </c>
      <c r="G36" s="660">
        <v>0</v>
      </c>
      <c r="H36" s="659">
        <f t="shared" si="0"/>
        <v>0</v>
      </c>
      <c r="I36" s="661">
        <v>0</v>
      </c>
      <c r="J36" s="656">
        <f t="shared" si="1"/>
        <v>0</v>
      </c>
      <c r="K36" s="656">
        <f t="shared" si="3"/>
        <v>0</v>
      </c>
    </row>
    <row r="37" spans="1:11">
      <c r="A37" s="646"/>
      <c r="B37" s="583"/>
      <c r="C37" s="583"/>
      <c r="D37" s="658">
        <v>0</v>
      </c>
      <c r="E37" s="659">
        <f t="shared" si="2"/>
        <v>0</v>
      </c>
      <c r="F37" s="654">
        <f>IF(F$12=0,0,#REF!*F$12)</f>
        <v>0</v>
      </c>
      <c r="G37" s="660">
        <v>0</v>
      </c>
      <c r="H37" s="659">
        <f t="shared" si="0"/>
        <v>0</v>
      </c>
      <c r="I37" s="661">
        <v>0</v>
      </c>
      <c r="J37" s="656">
        <f t="shared" si="1"/>
        <v>0</v>
      </c>
      <c r="K37" s="656">
        <f t="shared" si="3"/>
        <v>0</v>
      </c>
    </row>
    <row r="38" spans="1:11">
      <c r="A38" s="646"/>
      <c r="B38" s="562"/>
      <c r="C38" s="562"/>
      <c r="D38" s="662"/>
      <c r="E38" s="663"/>
      <c r="F38" s="563"/>
      <c r="G38" s="564"/>
      <c r="H38" s="562"/>
      <c r="I38" s="562"/>
      <c r="J38" s="562"/>
      <c r="K38" s="562"/>
    </row>
    <row r="39" spans="1:11">
      <c r="A39" s="646">
        <v>4</v>
      </c>
      <c r="B39" s="324" t="s">
        <v>687</v>
      </c>
      <c r="C39" s="324"/>
      <c r="D39" s="664">
        <f t="shared" ref="D39:F39" si="4">SUM(D18:D38)</f>
        <v>0</v>
      </c>
      <c r="E39" s="664">
        <f t="shared" si="4"/>
        <v>0</v>
      </c>
      <c r="F39" s="664">
        <f t="shared" si="4"/>
        <v>0</v>
      </c>
      <c r="G39" s="664">
        <f>SUM(G18:G38)</f>
        <v>0</v>
      </c>
      <c r="H39" s="664">
        <f>SUM(H18:H38)</f>
        <v>0</v>
      </c>
      <c r="I39" s="664"/>
      <c r="J39" s="664">
        <f>SUM(J18:J38)</f>
        <v>0</v>
      </c>
      <c r="K39" s="664">
        <f>SUM(K18:K38)</f>
        <v>0</v>
      </c>
    </row>
    <row r="40" spans="1:11">
      <c r="A40" s="646"/>
      <c r="B40" s="324"/>
      <c r="C40" s="324"/>
      <c r="D40" s="664"/>
      <c r="E40" s="664"/>
      <c r="F40" s="664"/>
      <c r="G40" s="664"/>
      <c r="H40" s="664"/>
      <c r="I40" s="664"/>
      <c r="J40" s="664"/>
      <c r="K40" s="664"/>
    </row>
    <row r="41" spans="1:11">
      <c r="A41" s="646"/>
      <c r="B41" s="324"/>
      <c r="C41" s="324"/>
      <c r="D41" s="664"/>
      <c r="E41" s="664"/>
      <c r="F41" s="664"/>
      <c r="G41" s="664" t="s">
        <v>638</v>
      </c>
      <c r="H41" s="664"/>
      <c r="I41" s="664"/>
      <c r="J41" s="665">
        <v>0</v>
      </c>
      <c r="K41" s="664"/>
    </row>
    <row r="42" spans="1:11">
      <c r="A42" s="646"/>
      <c r="B42" s="324"/>
      <c r="C42" s="324"/>
      <c r="D42" s="664"/>
      <c r="E42" s="664"/>
      <c r="F42" s="664"/>
      <c r="G42" s="664" t="s">
        <v>639</v>
      </c>
      <c r="H42" s="664"/>
      <c r="I42" s="664"/>
      <c r="J42" s="664">
        <f>+J39</f>
        <v>0</v>
      </c>
      <c r="K42" s="664"/>
    </row>
    <row r="43" spans="1:11">
      <c r="A43" s="646"/>
      <c r="B43" s="324" t="s">
        <v>274</v>
      </c>
      <c r="C43" s="324"/>
      <c r="D43" s="324"/>
      <c r="E43" s="324"/>
      <c r="F43" s="324"/>
      <c r="G43" s="324"/>
      <c r="H43" s="324"/>
      <c r="I43" s="324"/>
      <c r="J43" s="324"/>
      <c r="K43" s="324"/>
    </row>
    <row r="44" spans="1:11">
      <c r="A44" s="646"/>
      <c r="B44" s="324" t="s">
        <v>967</v>
      </c>
      <c r="C44" s="324"/>
      <c r="D44" s="324"/>
      <c r="E44" s="324"/>
      <c r="F44" s="324"/>
      <c r="G44" s="324"/>
      <c r="H44" s="324"/>
      <c r="I44" s="324"/>
      <c r="J44" s="324"/>
      <c r="K44" s="324"/>
    </row>
    <row r="45" spans="1:11">
      <c r="A45" s="646"/>
      <c r="B45" s="326" t="s">
        <v>968</v>
      </c>
      <c r="C45" s="324"/>
      <c r="D45" s="324"/>
      <c r="E45" s="324"/>
      <c r="F45" s="324"/>
      <c r="G45" s="324"/>
      <c r="H45" s="324"/>
      <c r="I45" s="324"/>
      <c r="J45" s="324"/>
      <c r="K45" s="324"/>
    </row>
    <row r="46" spans="1:11">
      <c r="A46" s="646"/>
      <c r="B46" s="324" t="s">
        <v>969</v>
      </c>
      <c r="C46" s="324"/>
      <c r="D46" s="324"/>
      <c r="E46" s="324"/>
      <c r="F46" s="324"/>
      <c r="G46" s="324"/>
      <c r="H46" s="324"/>
      <c r="I46" s="324"/>
      <c r="J46" s="324"/>
      <c r="K46" s="324"/>
    </row>
    <row r="47" spans="1:11">
      <c r="A47" s="646"/>
      <c r="B47" s="755" t="s">
        <v>884</v>
      </c>
      <c r="C47" s="324"/>
      <c r="D47" s="324"/>
      <c r="E47" s="324"/>
      <c r="F47" s="324"/>
      <c r="G47" s="324"/>
      <c r="H47" s="324"/>
      <c r="I47" s="324"/>
      <c r="J47" s="324"/>
      <c r="K47" s="324"/>
    </row>
    <row r="48" spans="1:11">
      <c r="A48" s="646"/>
      <c r="B48" s="324" t="s">
        <v>853</v>
      </c>
      <c r="C48" s="324"/>
      <c r="D48" s="324"/>
      <c r="E48" s="324"/>
      <c r="F48" s="324"/>
      <c r="G48" s="324"/>
      <c r="H48" s="324"/>
      <c r="I48" s="324"/>
      <c r="J48" s="324"/>
      <c r="K48" s="324"/>
    </row>
    <row r="49" spans="1:11">
      <c r="A49" s="646"/>
      <c r="B49" s="565" t="s">
        <v>885</v>
      </c>
      <c r="C49" s="324"/>
      <c r="D49" s="324"/>
      <c r="E49" s="324"/>
      <c r="F49" s="324"/>
      <c r="G49" s="324"/>
      <c r="H49" s="324"/>
      <c r="I49" s="324"/>
      <c r="J49" s="324"/>
      <c r="K49" s="324"/>
    </row>
    <row r="52" spans="1:11">
      <c r="A52" s="666" t="s">
        <v>742</v>
      </c>
      <c r="B52" s="755"/>
      <c r="C52" s="566"/>
      <c r="D52" s="27"/>
      <c r="E52" s="27"/>
      <c r="F52" s="27"/>
      <c r="G52" s="27"/>
      <c r="H52" s="27"/>
      <c r="I52" s="566"/>
      <c r="J52" s="566"/>
      <c r="K52" s="755"/>
    </row>
    <row r="53" spans="1:11">
      <c r="A53" s="667"/>
      <c r="B53" s="757" t="s">
        <v>292</v>
      </c>
      <c r="C53" s="568" t="s">
        <v>293</v>
      </c>
      <c r="D53" s="567" t="s">
        <v>294</v>
      </c>
      <c r="E53" s="567" t="s">
        <v>295</v>
      </c>
      <c r="F53" s="757"/>
      <c r="G53" s="755"/>
      <c r="H53" s="755"/>
      <c r="I53" s="755"/>
      <c r="J53" s="566"/>
      <c r="K53" s="755"/>
    </row>
    <row r="54" spans="1:11">
      <c r="A54" s="667"/>
      <c r="B54" s="569" t="str">
        <f>+A52</f>
        <v>Prior Period Adjustment</v>
      </c>
      <c r="C54" s="570" t="s">
        <v>19</v>
      </c>
      <c r="D54" s="571" t="s">
        <v>502</v>
      </c>
      <c r="E54" s="571" t="s">
        <v>21</v>
      </c>
      <c r="F54" s="755"/>
      <c r="G54" s="755"/>
      <c r="H54" s="755"/>
      <c r="I54" s="755"/>
      <c r="J54" s="566"/>
      <c r="K54" s="755"/>
    </row>
    <row r="55" spans="1:11">
      <c r="A55" s="667"/>
      <c r="B55" s="572" t="s">
        <v>743</v>
      </c>
      <c r="C55" s="573" t="s">
        <v>640</v>
      </c>
      <c r="D55" s="573" t="s">
        <v>600</v>
      </c>
      <c r="E55" s="573" t="s">
        <v>641</v>
      </c>
      <c r="F55" s="755"/>
      <c r="G55" s="755"/>
      <c r="H55" s="755"/>
      <c r="I55" s="755"/>
      <c r="J55" s="566"/>
      <c r="K55" s="755"/>
    </row>
    <row r="56" spans="1:11">
      <c r="A56" s="667" t="s">
        <v>216</v>
      </c>
      <c r="B56" s="574">
        <v>0</v>
      </c>
      <c r="C56" s="575">
        <v>0</v>
      </c>
      <c r="D56" s="575">
        <v>0</v>
      </c>
      <c r="E56" s="576">
        <f>+C56+D56</f>
        <v>0</v>
      </c>
      <c r="F56" s="755"/>
      <c r="G56" s="755"/>
      <c r="H56" s="755"/>
      <c r="I56" s="755"/>
      <c r="J56" s="566"/>
      <c r="K56" s="755"/>
    </row>
    <row r="57" spans="1:11">
      <c r="A57" s="667"/>
      <c r="B57" s="577"/>
      <c r="C57" s="51"/>
      <c r="D57" s="51"/>
      <c r="E57" s="453"/>
      <c r="F57" s="755"/>
      <c r="G57" s="755"/>
      <c r="H57" s="755"/>
      <c r="I57" s="755"/>
      <c r="J57" s="566"/>
      <c r="K57" s="755"/>
    </row>
    <row r="58" spans="1:11">
      <c r="A58" s="667"/>
      <c r="B58" s="755"/>
      <c r="C58" s="566"/>
      <c r="D58" s="566"/>
      <c r="E58" s="566"/>
      <c r="F58" s="566"/>
      <c r="G58" s="566"/>
      <c r="H58" s="18"/>
      <c r="I58" s="755"/>
      <c r="J58" s="566"/>
      <c r="K58" s="755"/>
    </row>
    <row r="59" spans="1:11">
      <c r="A59" s="667"/>
      <c r="B59" s="755"/>
      <c r="C59" s="769"/>
      <c r="D59" s="578"/>
      <c r="E59" s="578"/>
      <c r="F59" s="578"/>
      <c r="G59" s="578"/>
      <c r="H59" s="578"/>
      <c r="I59" s="578"/>
      <c r="J59" s="566"/>
      <c r="K59" s="755"/>
    </row>
    <row r="60" spans="1:11" ht="67.5" customHeight="1">
      <c r="A60" s="668" t="s">
        <v>274</v>
      </c>
      <c r="B60" s="124" t="s">
        <v>75</v>
      </c>
      <c r="C60" s="1147" t="s">
        <v>966</v>
      </c>
      <c r="D60" s="1147"/>
      <c r="E60" s="1147"/>
      <c r="F60" s="1147"/>
      <c r="G60" s="1147"/>
      <c r="H60" s="1147"/>
      <c r="I60" s="1147"/>
      <c r="J60" s="1147"/>
      <c r="K60" s="755"/>
    </row>
    <row r="61" spans="1:11" ht="34.5" customHeight="1">
      <c r="A61" s="667"/>
      <c r="B61" s="545" t="s">
        <v>76</v>
      </c>
      <c r="C61" s="1142" t="s">
        <v>744</v>
      </c>
      <c r="D61" s="1142"/>
      <c r="E61" s="1142"/>
      <c r="F61" s="1142"/>
      <c r="G61" s="1142"/>
      <c r="H61" s="1142"/>
      <c r="I61" s="1142"/>
      <c r="J61" s="566"/>
      <c r="K61" s="755"/>
    </row>
  </sheetData>
  <mergeCells count="4">
    <mergeCell ref="D10:E10"/>
    <mergeCell ref="D11:E11"/>
    <mergeCell ref="C60:J60"/>
    <mergeCell ref="C61:I61"/>
  </mergeCells>
  <pageMargins left="0.7" right="0.7" top="0.75" bottom="0.75" header="0.3" footer="0.3"/>
  <pageSetup scale="54"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K69"/>
  <sheetViews>
    <sheetView tabSelected="1" view="pageBreakPreview" zoomScale="75" zoomScaleNormal="100" zoomScaleSheetLayoutView="75" workbookViewId="0">
      <selection activeCell="N33" sqref="N33"/>
    </sheetView>
  </sheetViews>
  <sheetFormatPr defaultRowHeight="15.75"/>
  <cols>
    <col min="1" max="1" width="5.5546875" style="379" customWidth="1"/>
    <col min="2" max="2" width="21.5546875" style="387" customWidth="1"/>
    <col min="3" max="3" width="30.5546875" style="387" customWidth="1"/>
    <col min="4" max="4" width="25.21875" style="387" customWidth="1"/>
    <col min="5" max="5" width="13.33203125" style="387" bestFit="1" customWidth="1"/>
    <col min="6" max="6" width="6.5546875" style="387" customWidth="1"/>
    <col min="7" max="7" width="9" style="387" bestFit="1" customWidth="1"/>
    <col min="8" max="8" width="7.109375" style="387" bestFit="1" customWidth="1"/>
    <col min="9" max="9" width="12.33203125" style="387" customWidth="1"/>
    <col min="10" max="10" width="24.109375" style="393" bestFit="1" customWidth="1"/>
    <col min="11" max="11" width="16.5546875" customWidth="1"/>
  </cols>
  <sheetData>
    <row r="1" spans="1:11">
      <c r="C1" s="380"/>
      <c r="D1" s="380"/>
      <c r="E1" s="380"/>
      <c r="F1" s="381"/>
      <c r="G1" s="380"/>
      <c r="H1" s="380"/>
      <c r="I1" s="380"/>
      <c r="J1" s="497"/>
    </row>
    <row r="2" spans="1:11">
      <c r="B2" s="379"/>
      <c r="C2" s="380"/>
      <c r="D2" s="380"/>
      <c r="E2" s="380"/>
      <c r="F2" s="381"/>
      <c r="G2" s="380"/>
      <c r="H2" s="380"/>
      <c r="I2" s="380"/>
      <c r="J2" s="497"/>
    </row>
    <row r="3" spans="1:11">
      <c r="C3" s="380"/>
      <c r="D3" s="382" t="s">
        <v>10</v>
      </c>
      <c r="E3" s="382"/>
      <c r="F3" s="381" t="s">
        <v>401</v>
      </c>
      <c r="H3" s="382"/>
      <c r="I3" s="382"/>
      <c r="J3" s="383"/>
      <c r="K3" s="830" t="s">
        <v>891</v>
      </c>
    </row>
    <row r="4" spans="1:11">
      <c r="B4" s="385"/>
      <c r="C4" s="385"/>
      <c r="D4" s="385"/>
      <c r="E4" s="385"/>
      <c r="F4" s="450" t="s">
        <v>573</v>
      </c>
      <c r="H4" s="385"/>
      <c r="I4" s="385"/>
      <c r="J4" s="385"/>
      <c r="K4" s="384"/>
    </row>
    <row r="5" spans="1:11">
      <c r="B5" s="385"/>
      <c r="C5" s="385"/>
      <c r="D5" s="385"/>
      <c r="F5" s="386" t="str">
        <f>+'Attachment H'!D5</f>
        <v>Gridliance High Plains LLC</v>
      </c>
      <c r="H5" s="385"/>
      <c r="I5" s="385"/>
      <c r="J5" s="385"/>
      <c r="K5" s="385"/>
    </row>
    <row r="7" spans="1:11">
      <c r="A7" s="379">
        <v>1</v>
      </c>
      <c r="B7" s="387" t="s">
        <v>557</v>
      </c>
      <c r="C7" s="387" t="s">
        <v>725</v>
      </c>
      <c r="J7" s="387"/>
      <c r="K7" s="439">
        <f>+'Attachment H'!I106</f>
        <v>12017386.058613459</v>
      </c>
    </row>
    <row r="8" spans="1:11">
      <c r="J8" s="387"/>
      <c r="K8" s="393"/>
    </row>
    <row r="9" spans="1:11" ht="16.5" thickBot="1">
      <c r="A9" s="389">
        <f>+A7+1</f>
        <v>2</v>
      </c>
      <c r="B9" s="390" t="s">
        <v>402</v>
      </c>
      <c r="C9" s="391"/>
      <c r="D9" s="391"/>
      <c r="E9" s="391"/>
      <c r="F9" s="391"/>
      <c r="G9" s="391"/>
      <c r="H9" s="391"/>
      <c r="I9" s="391"/>
      <c r="J9" s="392" t="s">
        <v>58</v>
      </c>
      <c r="K9" s="393"/>
    </row>
    <row r="10" spans="1:11">
      <c r="A10" s="389"/>
      <c r="B10" s="394"/>
      <c r="C10" s="391"/>
      <c r="D10" s="391"/>
      <c r="E10" s="391"/>
      <c r="F10" s="391"/>
      <c r="G10" s="391"/>
      <c r="H10" s="395" t="s">
        <v>67</v>
      </c>
      <c r="I10" s="391"/>
      <c r="J10" s="391"/>
      <c r="K10" s="393"/>
    </row>
    <row r="11" spans="1:11" ht="16.5" thickBot="1">
      <c r="A11" s="389"/>
      <c r="B11" s="394"/>
      <c r="C11" s="391"/>
      <c r="D11" s="391"/>
      <c r="E11" s="396" t="s">
        <v>58</v>
      </c>
      <c r="F11" s="396" t="s">
        <v>68</v>
      </c>
      <c r="G11" s="391"/>
      <c r="H11" s="396"/>
      <c r="I11" s="391"/>
      <c r="J11" s="396" t="s">
        <v>69</v>
      </c>
      <c r="K11" s="393"/>
    </row>
    <row r="12" spans="1:11">
      <c r="A12" s="389">
        <f>+A9+1</f>
        <v>3</v>
      </c>
      <c r="B12" s="390" t="s">
        <v>358</v>
      </c>
      <c r="C12" s="397" t="s">
        <v>726</v>
      </c>
      <c r="D12" s="397"/>
      <c r="E12" s="992">
        <f>'Attachment H'!D210</f>
        <v>59600000</v>
      </c>
      <c r="F12" s="515">
        <f>'Attachment H'!E210</f>
        <v>0.4</v>
      </c>
      <c r="G12" s="388"/>
      <c r="H12" s="1010">
        <f>'Attachment H'!G210</f>
        <v>3.893993288590604E-2</v>
      </c>
      <c r="I12" s="388"/>
      <c r="J12" s="388">
        <f>F12*H12</f>
        <v>1.5575973154362417E-2</v>
      </c>
      <c r="K12" s="393"/>
    </row>
    <row r="13" spans="1:11">
      <c r="A13" s="389">
        <f>+A12+1</f>
        <v>4</v>
      </c>
      <c r="B13" s="390" t="s">
        <v>558</v>
      </c>
      <c r="C13" s="397" t="s">
        <v>726</v>
      </c>
      <c r="D13" s="397"/>
      <c r="E13" s="398">
        <f>'Attachment H'!D211</f>
        <v>0</v>
      </c>
      <c r="F13" s="515">
        <v>0</v>
      </c>
      <c r="G13" s="388"/>
      <c r="H13" s="388">
        <v>0</v>
      </c>
      <c r="I13" s="388"/>
      <c r="J13" s="388">
        <f>F13*H13</f>
        <v>0</v>
      </c>
      <c r="K13" s="393"/>
    </row>
    <row r="14" spans="1:11" ht="32.25" thickBot="1">
      <c r="A14" s="389">
        <f>+A13+1</f>
        <v>5</v>
      </c>
      <c r="B14" s="390" t="s">
        <v>466</v>
      </c>
      <c r="C14" s="397" t="s">
        <v>727</v>
      </c>
      <c r="D14" s="494" t="s">
        <v>728</v>
      </c>
      <c r="E14" s="993">
        <f>'Attachment H'!D212</f>
        <v>93794966.419999987</v>
      </c>
      <c r="F14" s="515">
        <f>'Attachment H'!E212</f>
        <v>0.6</v>
      </c>
      <c r="G14" s="1104"/>
      <c r="H14" s="524">
        <v>0.113</v>
      </c>
      <c r="I14" s="388"/>
      <c r="J14" s="794">
        <f>F14*H14</f>
        <v>6.7799999999999999E-2</v>
      </c>
      <c r="K14" s="393"/>
    </row>
    <row r="15" spans="1:11">
      <c r="A15" s="389">
        <f>+A14+1</f>
        <v>6</v>
      </c>
      <c r="B15" s="394" t="s">
        <v>729</v>
      </c>
      <c r="C15" s="399"/>
      <c r="D15" s="399"/>
      <c r="E15" s="1097">
        <f>SUM(E12:E14)</f>
        <v>153394966.41999999</v>
      </c>
      <c r="F15" s="388" t="s">
        <v>10</v>
      </c>
      <c r="G15" s="388"/>
      <c r="H15" s="388"/>
      <c r="I15" s="388"/>
      <c r="J15" s="388">
        <f>SUM(J12:J14)</f>
        <v>8.3375973154362418E-2</v>
      </c>
      <c r="K15" s="393"/>
    </row>
    <row r="16" spans="1:11">
      <c r="A16" s="389">
        <f t="shared" ref="A16:A40" si="0">+A15+1</f>
        <v>7</v>
      </c>
      <c r="B16" s="394" t="s">
        <v>408</v>
      </c>
      <c r="C16" s="399"/>
      <c r="D16" s="399"/>
      <c r="E16" s="400"/>
      <c r="F16" s="391"/>
      <c r="G16" s="391"/>
      <c r="H16" s="391"/>
      <c r="I16" s="391"/>
      <c r="J16" s="388"/>
      <c r="K16" s="388">
        <f>+J15*K7</f>
        <v>1001961.2574085649</v>
      </c>
    </row>
    <row r="17" spans="1:11">
      <c r="A17" s="389"/>
      <c r="J17" s="387"/>
      <c r="K17" s="393"/>
    </row>
    <row r="18" spans="1:11">
      <c r="A18" s="389">
        <f>+A16+1</f>
        <v>8</v>
      </c>
      <c r="B18" s="394" t="s">
        <v>50</v>
      </c>
      <c r="C18" s="401"/>
      <c r="D18" s="401"/>
      <c r="E18" s="391"/>
      <c r="F18" s="391"/>
      <c r="G18" s="399"/>
      <c r="H18" s="402"/>
      <c r="I18" s="391"/>
      <c r="J18" s="399"/>
      <c r="K18" s="393"/>
    </row>
    <row r="19" spans="1:11">
      <c r="A19" s="389">
        <f t="shared" si="0"/>
        <v>9</v>
      </c>
      <c r="B19" s="403" t="s">
        <v>562</v>
      </c>
      <c r="C19" s="391"/>
      <c r="D19" s="37"/>
      <c r="E19" s="454">
        <f>IF('Attachment H'!D259&gt;0,1-(((1-'Attachment H'!D260)*(1-'Attachment H'!D259))/(1-'Attachment H'!D259*'Attachment H'!D260*'Attachment H'!D261)),0)</f>
        <v>0.25679881000000004</v>
      </c>
      <c r="F19" s="454"/>
      <c r="G19" s="399"/>
      <c r="H19" s="402"/>
      <c r="I19" s="391"/>
      <c r="J19" s="399"/>
      <c r="K19" s="393"/>
    </row>
    <row r="20" spans="1:11">
      <c r="A20" s="389">
        <f t="shared" si="0"/>
        <v>10</v>
      </c>
      <c r="B20" s="399" t="s">
        <v>51</v>
      </c>
      <c r="C20" s="391"/>
      <c r="D20" s="37"/>
      <c r="E20" s="454">
        <f>IF(J15&gt;0,(E19/(1-E19))*(1-J12/J15),0)</f>
        <v>0.28097998721182438</v>
      </c>
      <c r="F20" s="391"/>
      <c r="G20" s="399"/>
      <c r="H20" s="402"/>
      <c r="I20" s="391"/>
      <c r="J20" s="399"/>
      <c r="K20" s="393"/>
    </row>
    <row r="21" spans="1:11">
      <c r="A21" s="389">
        <f t="shared" si="0"/>
        <v>11</v>
      </c>
      <c r="B21" s="401" t="s">
        <v>559</v>
      </c>
      <c r="C21" s="401"/>
      <c r="D21" s="37"/>
      <c r="E21" s="391"/>
      <c r="F21" s="391"/>
      <c r="G21" s="399"/>
      <c r="H21" s="402"/>
      <c r="I21" s="391"/>
      <c r="J21" s="399"/>
      <c r="K21" s="393"/>
    </row>
    <row r="22" spans="1:11">
      <c r="A22" s="389">
        <f t="shared" si="0"/>
        <v>12</v>
      </c>
      <c r="B22" s="404" t="s">
        <v>987</v>
      </c>
      <c r="C22" s="401"/>
      <c r="D22" s="401"/>
      <c r="E22" s="391"/>
      <c r="F22" s="391"/>
      <c r="G22" s="399"/>
      <c r="H22" s="402"/>
      <c r="I22" s="391"/>
      <c r="J22" s="399"/>
      <c r="K22" s="393"/>
    </row>
    <row r="23" spans="1:11">
      <c r="A23" s="389">
        <f t="shared" si="0"/>
        <v>13</v>
      </c>
      <c r="B23" s="405" t="str">
        <f>"      1 / (1 - T)  =  (from line "&amp;A19&amp;")"</f>
        <v xml:space="preserve">      1 / (1 - T)  =  (from line 9)</v>
      </c>
      <c r="C23" s="401"/>
      <c r="D23" s="401"/>
      <c r="E23" s="454">
        <f>IF(E19&gt;0,1/(1-E19),0)</f>
        <v>1.3455306765587931</v>
      </c>
      <c r="F23" s="391"/>
      <c r="G23" s="399"/>
      <c r="H23" s="402"/>
      <c r="I23" s="391"/>
      <c r="J23" s="399"/>
      <c r="K23" s="393"/>
    </row>
    <row r="24" spans="1:11">
      <c r="A24" s="389">
        <f t="shared" si="0"/>
        <v>14</v>
      </c>
      <c r="B24" s="404" t="s">
        <v>403</v>
      </c>
      <c r="C24" s="401"/>
      <c r="D24" s="401" t="s">
        <v>684</v>
      </c>
      <c r="E24" s="406">
        <f>+'Attachment H'!D160</f>
        <v>0</v>
      </c>
      <c r="F24" s="391"/>
      <c r="G24" s="399"/>
      <c r="H24" s="402"/>
      <c r="I24" s="391"/>
      <c r="J24" s="399"/>
      <c r="K24" s="393"/>
    </row>
    <row r="25" spans="1:11">
      <c r="A25" s="389">
        <f t="shared" si="0"/>
        <v>15</v>
      </c>
      <c r="B25" s="404" t="s">
        <v>988</v>
      </c>
      <c r="C25" s="401"/>
      <c r="D25" s="401" t="s">
        <v>685</v>
      </c>
      <c r="E25" s="406">
        <f>+'Attachment H'!D161</f>
        <v>0</v>
      </c>
      <c r="F25" s="391"/>
      <c r="G25" s="399"/>
      <c r="H25" s="407"/>
      <c r="I25" s="391"/>
      <c r="J25" s="399"/>
      <c r="K25" s="393"/>
    </row>
    <row r="26" spans="1:11">
      <c r="A26" s="389">
        <f t="shared" si="0"/>
        <v>16</v>
      </c>
      <c r="B26" s="404" t="s">
        <v>560</v>
      </c>
      <c r="C26" s="401"/>
      <c r="D26" s="401" t="s">
        <v>686</v>
      </c>
      <c r="E26" s="406">
        <f>+'Attachment H'!D162</f>
        <v>-46836.33760486808</v>
      </c>
      <c r="F26" s="391"/>
      <c r="G26" s="399"/>
      <c r="H26" s="402"/>
      <c r="I26" s="391"/>
      <c r="J26" s="399"/>
      <c r="K26" s="393"/>
    </row>
    <row r="27" spans="1:11">
      <c r="A27" s="389">
        <f t="shared" si="0"/>
        <v>17</v>
      </c>
      <c r="B27" s="405" t="s">
        <v>1125</v>
      </c>
      <c r="C27" s="408"/>
      <c r="D27" s="387" t="s">
        <v>1124</v>
      </c>
      <c r="E27" s="406">
        <f>+'Attachment H'!D163</f>
        <v>256616.80808159657</v>
      </c>
      <c r="F27" s="409"/>
      <c r="G27" s="409" t="s">
        <v>30</v>
      </c>
      <c r="H27" s="410"/>
      <c r="I27" s="409"/>
      <c r="J27" s="446">
        <f>E27</f>
        <v>256616.80808159657</v>
      </c>
      <c r="K27" s="393"/>
    </row>
    <row r="28" spans="1:11">
      <c r="A28" s="389">
        <f t="shared" si="0"/>
        <v>18</v>
      </c>
      <c r="B28" s="397" t="str">
        <f>"ITC adjustment (line "&amp;A23&amp;" * line "&amp;A24&amp;")"</f>
        <v>ITC adjustment (line 13 * line 14)</v>
      </c>
      <c r="C28" s="408"/>
      <c r="D28" s="408"/>
      <c r="E28" s="446">
        <f>+E$23*E24</f>
        <v>0</v>
      </c>
      <c r="F28" s="409"/>
      <c r="G28" s="411" t="s">
        <v>36</v>
      </c>
      <c r="H28" s="388">
        <f>+'Attachment H'!G84</f>
        <v>1</v>
      </c>
      <c r="I28" s="409"/>
      <c r="J28" s="446">
        <f>+E28*H28</f>
        <v>0</v>
      </c>
      <c r="K28" s="393"/>
    </row>
    <row r="29" spans="1:11">
      <c r="A29" s="389">
        <f t="shared" si="0"/>
        <v>19</v>
      </c>
      <c r="B29" s="397" t="str">
        <f>"(Excess)/Deficient Deferred Income Tax Adjustment (line "&amp;A23&amp;" * line "&amp;A25&amp;")"</f>
        <v>(Excess)/Deficient Deferred Income Tax Adjustment (line 13 * line 15)</v>
      </c>
      <c r="C29" s="408"/>
      <c r="D29" s="408"/>
      <c r="E29" s="446">
        <f>+E$23*E25</f>
        <v>0</v>
      </c>
      <c r="F29" s="409"/>
      <c r="G29" s="411" t="s">
        <v>36</v>
      </c>
      <c r="H29" s="388">
        <f>H28</f>
        <v>1</v>
      </c>
      <c r="I29" s="409"/>
      <c r="J29" s="446">
        <f>+E29*H29</f>
        <v>0</v>
      </c>
      <c r="K29" s="393"/>
    </row>
    <row r="30" spans="1:11">
      <c r="A30" s="389">
        <f t="shared" si="0"/>
        <v>20</v>
      </c>
      <c r="B30" s="397" t="str">
        <f>"Permanent Differences Tax Adjustment (line "&amp;A23&amp;" * "&amp;A26&amp;")"</f>
        <v>Permanent Differences Tax Adjustment (line 13 * 16)</v>
      </c>
      <c r="C30" s="408"/>
      <c r="D30" s="408"/>
      <c r="E30" s="498">
        <f>+E$23*E26</f>
        <v>-63019.729025014189</v>
      </c>
      <c r="F30" s="409"/>
      <c r="G30" s="411" t="s">
        <v>36</v>
      </c>
      <c r="H30" s="388">
        <f>H29</f>
        <v>1</v>
      </c>
      <c r="I30" s="409"/>
      <c r="J30" s="498">
        <f>+E30*H30</f>
        <v>-63019.729025014189</v>
      </c>
      <c r="K30" s="393"/>
    </row>
    <row r="31" spans="1:11">
      <c r="A31" s="389">
        <f t="shared" si="0"/>
        <v>21</v>
      </c>
      <c r="B31" s="412" t="str">
        <f>"Total Income Taxes (sum lines "&amp;A27&amp;" - "&amp;A30&amp;")"</f>
        <v>Total Income Taxes (sum lines 17 - 20)</v>
      </c>
      <c r="C31" s="397"/>
      <c r="D31" s="397"/>
      <c r="E31" s="406">
        <f>SUM(E27:E30)</f>
        <v>193597.07905658238</v>
      </c>
      <c r="F31" s="409"/>
      <c r="G31" s="409" t="s">
        <v>10</v>
      </c>
      <c r="H31" s="410" t="s">
        <v>10</v>
      </c>
      <c r="I31" s="409"/>
      <c r="J31" s="406">
        <f>SUM(J27:J30)</f>
        <v>193597.07905658238</v>
      </c>
      <c r="K31" s="388">
        <f>+J31</f>
        <v>193597.07905658238</v>
      </c>
    </row>
    <row r="32" spans="1:11">
      <c r="A32" s="389"/>
      <c r="J32" s="387"/>
      <c r="K32" s="393"/>
    </row>
    <row r="33" spans="1:11">
      <c r="A33" s="389">
        <f>+A31+1</f>
        <v>22</v>
      </c>
      <c r="B33" s="397" t="s">
        <v>404</v>
      </c>
      <c r="J33" s="387"/>
      <c r="K33" s="388">
        <f>+K31+K16</f>
        <v>1195558.3364651473</v>
      </c>
    </row>
    <row r="34" spans="1:11">
      <c r="A34" s="389"/>
      <c r="J34" s="387"/>
      <c r="K34" s="393"/>
    </row>
    <row r="35" spans="1:11">
      <c r="A35" s="389">
        <f>+A33+1</f>
        <v>23</v>
      </c>
      <c r="B35" s="387" t="s">
        <v>583</v>
      </c>
      <c r="J35" s="387"/>
      <c r="K35" s="388">
        <f>+'Attachment H'!I170</f>
        <v>929856.94105688413</v>
      </c>
    </row>
    <row r="36" spans="1:11">
      <c r="A36" s="389">
        <f t="shared" si="0"/>
        <v>24</v>
      </c>
      <c r="B36" s="387" t="s">
        <v>584</v>
      </c>
      <c r="J36" s="387"/>
      <c r="K36" s="388">
        <f>+'Attachment H'!I167</f>
        <v>193597.07905658238</v>
      </c>
    </row>
    <row r="37" spans="1:11">
      <c r="A37" s="389">
        <f t="shared" si="0"/>
        <v>25</v>
      </c>
      <c r="B37" s="397" t="s">
        <v>405</v>
      </c>
      <c r="J37" s="387"/>
      <c r="K37" s="413">
        <f>SUM(K35:K36)</f>
        <v>1123454.0201134665</v>
      </c>
    </row>
    <row r="38" spans="1:11">
      <c r="A38" s="389">
        <f t="shared" si="0"/>
        <v>26</v>
      </c>
      <c r="B38" s="397" t="s">
        <v>406</v>
      </c>
      <c r="J38" s="387"/>
      <c r="K38" s="388">
        <f>+K33-K37</f>
        <v>72104.316351680784</v>
      </c>
    </row>
    <row r="39" spans="1:11">
      <c r="A39" s="389">
        <f t="shared" si="0"/>
        <v>27</v>
      </c>
      <c r="B39" s="387" t="s">
        <v>561</v>
      </c>
      <c r="J39" s="387"/>
      <c r="K39" s="495">
        <f>+K7</f>
        <v>12017386.058613459</v>
      </c>
    </row>
    <row r="40" spans="1:11">
      <c r="A40" s="389">
        <f t="shared" si="0"/>
        <v>28</v>
      </c>
      <c r="B40" s="387" t="s">
        <v>407</v>
      </c>
      <c r="J40" s="387"/>
      <c r="K40" s="496">
        <f>IF(K39=0,0,K38/K39)</f>
        <v>6.0000000000000027E-3</v>
      </c>
    </row>
    <row r="41" spans="1:11">
      <c r="A41" s="389"/>
      <c r="D41" s="1013"/>
      <c r="J41" s="387"/>
      <c r="K41" s="393"/>
    </row>
    <row r="42" spans="1:11">
      <c r="J42" s="387"/>
      <c r="K42" s="393"/>
    </row>
    <row r="43" spans="1:11">
      <c r="A43" s="379" t="s">
        <v>481</v>
      </c>
      <c r="J43" s="387"/>
      <c r="K43" s="393"/>
    </row>
    <row r="44" spans="1:11">
      <c r="A44" s="491" t="s">
        <v>75</v>
      </c>
      <c r="B44" s="439" t="s">
        <v>480</v>
      </c>
      <c r="J44" s="387"/>
      <c r="K44" s="393"/>
    </row>
    <row r="45" spans="1:11">
      <c r="A45" s="491"/>
      <c r="B45" s="387" t="s">
        <v>731</v>
      </c>
      <c r="J45" s="387"/>
      <c r="K45" s="393"/>
    </row>
    <row r="46" spans="1:11">
      <c r="A46" s="491"/>
      <c r="B46" s="387" t="s">
        <v>483</v>
      </c>
      <c r="J46" s="387"/>
      <c r="K46" s="393"/>
    </row>
    <row r="47" spans="1:11">
      <c r="A47" s="491"/>
      <c r="B47" s="387" t="s">
        <v>730</v>
      </c>
      <c r="J47" s="387"/>
      <c r="K47" s="393"/>
    </row>
    <row r="48" spans="1:11">
      <c r="A48" s="491" t="s">
        <v>76</v>
      </c>
      <c r="B48" s="387" t="s">
        <v>482</v>
      </c>
      <c r="J48" s="387"/>
      <c r="K48" s="393"/>
    </row>
    <row r="49" spans="2:11">
      <c r="B49" s="387" t="s">
        <v>508</v>
      </c>
      <c r="J49" s="387"/>
      <c r="K49" s="393"/>
    </row>
    <row r="69" ht="24" customHeight="1"/>
  </sheetData>
  <phoneticPr fontId="0" type="noConversion"/>
  <pageMargins left="0.25" right="0.25" top="0.75" bottom="0.75" header="0.3" footer="0.3"/>
  <pageSetup scale="65"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M68"/>
  <sheetViews>
    <sheetView tabSelected="1" view="pageBreakPreview" topLeftCell="A7" zoomScaleNormal="65" zoomScaleSheetLayoutView="100" workbookViewId="0">
      <selection activeCell="N33" sqref="N33"/>
    </sheetView>
  </sheetViews>
  <sheetFormatPr defaultColWidth="8.88671875" defaultRowHeight="12.75"/>
  <cols>
    <col min="1" max="1" width="6" style="25" customWidth="1"/>
    <col min="2" max="2" width="27.109375" style="25" customWidth="1"/>
    <col min="3" max="3" width="38.77734375" style="25" bestFit="1" customWidth="1"/>
    <col min="4" max="4" width="18.6640625" style="25" customWidth="1"/>
    <col min="5" max="5" width="22.21875" style="25" customWidth="1"/>
    <col min="6" max="6" width="15.21875" style="25" customWidth="1"/>
    <col min="7" max="7" width="18.33203125" style="25" customWidth="1"/>
    <col min="8" max="8" width="14.44140625" style="25" customWidth="1"/>
    <col min="9" max="9" width="18.5546875" style="25" customWidth="1"/>
    <col min="10" max="10" width="13.77734375" style="25" customWidth="1"/>
    <col min="11" max="11" width="14.44140625" style="25" customWidth="1"/>
    <col min="12" max="12" width="13.5546875" style="25" customWidth="1"/>
    <col min="13" max="16384" width="8.88671875" style="25"/>
  </cols>
  <sheetData>
    <row r="1" spans="1:13">
      <c r="J1" s="19" t="s">
        <v>891</v>
      </c>
    </row>
    <row r="5" spans="1:13">
      <c r="A5" s="644"/>
      <c r="D5" s="19"/>
      <c r="E5" s="638" t="s">
        <v>282</v>
      </c>
      <c r="F5" s="19"/>
      <c r="G5" s="19"/>
      <c r="I5" s="19"/>
      <c r="J5" s="19"/>
      <c r="K5" s="19"/>
      <c r="L5" s="24"/>
    </row>
    <row r="6" spans="1:13">
      <c r="A6" s="644"/>
      <c r="D6" s="19"/>
      <c r="E6" s="506" t="s">
        <v>488</v>
      </c>
      <c r="F6" s="22"/>
      <c r="G6" s="22"/>
      <c r="I6" s="22"/>
      <c r="J6" s="22"/>
      <c r="K6" s="22"/>
      <c r="L6" s="24"/>
    </row>
    <row r="7" spans="1:13">
      <c r="A7" s="644"/>
      <c r="C7" s="26"/>
      <c r="D7" s="26"/>
      <c r="E7" s="637" t="str">
        <f>+'2-Incentive ROE'!F5</f>
        <v>Gridliance High Plains LLC</v>
      </c>
      <c r="F7" s="26"/>
      <c r="G7" s="26"/>
      <c r="I7" s="26"/>
      <c r="J7" s="26"/>
      <c r="K7" s="26"/>
      <c r="L7" s="26"/>
    </row>
    <row r="8" spans="1:13" s="490" customFormat="1">
      <c r="A8" s="645"/>
      <c r="B8" s="25"/>
      <c r="C8" s="25"/>
      <c r="D8" s="25"/>
      <c r="E8" s="71"/>
      <c r="F8" s="71"/>
      <c r="G8" s="71"/>
      <c r="H8" s="25"/>
      <c r="I8" s="26"/>
      <c r="J8" s="26"/>
      <c r="K8" s="26"/>
      <c r="L8" s="26"/>
    </row>
    <row r="9" spans="1:13" s="490" customFormat="1">
      <c r="A9" s="646"/>
      <c r="B9" s="324"/>
      <c r="C9" s="324"/>
      <c r="D9" s="324"/>
      <c r="E9" s="324"/>
      <c r="F9" s="324"/>
      <c r="G9" s="324"/>
      <c r="H9" s="324"/>
      <c r="I9" s="324"/>
      <c r="J9" s="324"/>
      <c r="K9" s="362"/>
      <c r="L9" s="324"/>
    </row>
    <row r="10" spans="1:13" s="490" customFormat="1">
      <c r="A10" s="646"/>
      <c r="B10" s="324"/>
      <c r="C10" s="324"/>
      <c r="D10" s="1143" t="s">
        <v>887</v>
      </c>
      <c r="E10" s="1144"/>
      <c r="F10" s="552"/>
      <c r="G10" s="554" t="s">
        <v>627</v>
      </c>
      <c r="H10" s="552"/>
      <c r="I10" s="555"/>
      <c r="J10" s="555"/>
      <c r="K10" s="553"/>
    </row>
    <row r="11" spans="1:13" s="490" customFormat="1" ht="15.75">
      <c r="A11" s="646">
        <v>1</v>
      </c>
      <c r="B11" s="324" t="s">
        <v>886</v>
      </c>
      <c r="C11" s="324"/>
      <c r="D11" s="1145" t="s">
        <v>888</v>
      </c>
      <c r="E11" s="1146"/>
      <c r="F11" s="1118" t="s">
        <v>732</v>
      </c>
      <c r="G11" s="556" t="s">
        <v>628</v>
      </c>
      <c r="H11" s="808" t="s">
        <v>629</v>
      </c>
      <c r="I11" s="781"/>
      <c r="J11" s="781"/>
      <c r="K11" s="782"/>
    </row>
    <row r="12" spans="1:13" s="490" customFormat="1">
      <c r="A12" s="646">
        <v>2</v>
      </c>
      <c r="B12" s="1089">
        <v>2022</v>
      </c>
      <c r="C12" s="324"/>
      <c r="D12" s="558"/>
      <c r="E12" s="558"/>
      <c r="F12" s="647">
        <v>3007348</v>
      </c>
      <c r="G12" s="559"/>
      <c r="H12" s="558"/>
      <c r="I12" s="558"/>
      <c r="J12" s="558"/>
      <c r="K12" s="552"/>
    </row>
    <row r="13" spans="1:13" s="490" customFormat="1">
      <c r="B13" s="560" t="s">
        <v>75</v>
      </c>
      <c r="C13" s="560" t="s">
        <v>76</v>
      </c>
      <c r="D13" s="556" t="s">
        <v>77</v>
      </c>
      <c r="E13" s="556" t="s">
        <v>78</v>
      </c>
      <c r="F13" s="554" t="s">
        <v>79</v>
      </c>
      <c r="G13" s="560" t="s">
        <v>80</v>
      </c>
      <c r="H13" s="561" t="s">
        <v>81</v>
      </c>
      <c r="I13" s="561" t="s">
        <v>83</v>
      </c>
      <c r="J13" s="561" t="s">
        <v>84</v>
      </c>
      <c r="K13" s="649" t="s">
        <v>85</v>
      </c>
      <c r="M13" s="776"/>
    </row>
    <row r="14" spans="1:13" s="490" customFormat="1">
      <c r="A14" s="646"/>
      <c r="B14" s="558"/>
      <c r="C14" s="554"/>
      <c r="D14" s="554"/>
      <c r="E14" s="648" t="s">
        <v>733</v>
      </c>
      <c r="F14" s="554"/>
      <c r="G14" s="554"/>
      <c r="H14" s="558"/>
      <c r="I14" s="554"/>
      <c r="J14" s="558"/>
      <c r="K14" s="558"/>
    </row>
    <row r="15" spans="1:13" s="490" customFormat="1">
      <c r="A15" s="646"/>
      <c r="B15" s="559"/>
      <c r="C15" s="561"/>
      <c r="D15" s="1119" t="s">
        <v>879</v>
      </c>
      <c r="E15" s="649" t="s">
        <v>21</v>
      </c>
      <c r="F15" s="561" t="s">
        <v>632</v>
      </c>
      <c r="G15" s="561" t="s">
        <v>878</v>
      </c>
      <c r="H15" s="561" t="s">
        <v>630</v>
      </c>
      <c r="I15" s="561"/>
      <c r="J15" s="561" t="s">
        <v>502</v>
      </c>
      <c r="K15" s="561"/>
    </row>
    <row r="16" spans="1:13" s="490" customFormat="1">
      <c r="A16" s="646"/>
      <c r="B16" s="561" t="s">
        <v>642</v>
      </c>
      <c r="C16" s="561"/>
      <c r="D16" s="1119" t="s">
        <v>631</v>
      </c>
      <c r="E16" s="649" t="s">
        <v>734</v>
      </c>
      <c r="F16" s="561" t="s">
        <v>637</v>
      </c>
      <c r="G16" s="561" t="s">
        <v>631</v>
      </c>
      <c r="H16" s="561" t="s">
        <v>553</v>
      </c>
      <c r="I16" s="554" t="s">
        <v>694</v>
      </c>
      <c r="J16" s="561" t="s">
        <v>633</v>
      </c>
      <c r="K16" s="561" t="s">
        <v>735</v>
      </c>
    </row>
    <row r="17" spans="1:12" s="490" customFormat="1" ht="15.75">
      <c r="A17" s="646"/>
      <c r="B17" s="556" t="s">
        <v>634</v>
      </c>
      <c r="C17" s="556" t="s">
        <v>635</v>
      </c>
      <c r="D17" s="1120" t="s">
        <v>636</v>
      </c>
      <c r="E17" s="649" t="s">
        <v>628</v>
      </c>
      <c r="F17" s="651" t="s">
        <v>880</v>
      </c>
      <c r="G17" s="556" t="s">
        <v>736</v>
      </c>
      <c r="H17" s="556" t="s">
        <v>881</v>
      </c>
      <c r="I17" s="561" t="s">
        <v>737</v>
      </c>
      <c r="J17" s="556" t="s">
        <v>738</v>
      </c>
      <c r="K17" s="556" t="s">
        <v>882</v>
      </c>
    </row>
    <row r="18" spans="1:12" s="490" customFormat="1">
      <c r="A18" s="646">
        <v>3</v>
      </c>
      <c r="B18" s="559" t="s">
        <v>507</v>
      </c>
      <c r="C18" s="559"/>
      <c r="D18" s="994"/>
      <c r="E18" s="653">
        <f>IF(D$39=0,0,D18/D$39)</f>
        <v>0</v>
      </c>
      <c r="F18" s="1084">
        <f>IF(F$12=0,0,E18*F$12)</f>
        <v>0</v>
      </c>
      <c r="G18" s="994"/>
      <c r="H18" s="656">
        <f t="shared" ref="H18:H37" si="0">+G18-F18</f>
        <v>0</v>
      </c>
      <c r="I18" s="657">
        <v>0</v>
      </c>
      <c r="J18" s="1086">
        <f>(H18+I18)*((J$41/12)*24)</f>
        <v>0</v>
      </c>
      <c r="K18" s="1087">
        <f>+H18+J18+I18</f>
        <v>0</v>
      </c>
    </row>
    <row r="19" spans="1:12" s="490" customFormat="1">
      <c r="A19" s="646"/>
      <c r="B19" s="583"/>
      <c r="C19" s="583"/>
      <c r="D19" s="995"/>
      <c r="E19" s="659">
        <f t="shared" ref="E19:E37" si="1">IF(D$39=0,0,D19/D$39)</f>
        <v>0</v>
      </c>
      <c r="F19" s="1084">
        <f t="shared" ref="F19:F37" si="2">IF(F$12=0,0,E19*F$12)</f>
        <v>0</v>
      </c>
      <c r="G19" s="995"/>
      <c r="H19" s="659">
        <f t="shared" si="0"/>
        <v>0</v>
      </c>
      <c r="I19" s="661">
        <v>0</v>
      </c>
      <c r="J19" s="1086">
        <f t="shared" ref="J19:J37" si="3">(H19+I19)*((J$41/12)*24)</f>
        <v>0</v>
      </c>
      <c r="K19" s="1087">
        <f t="shared" ref="K19:K37" si="4">+H19+J19+I19</f>
        <v>0</v>
      </c>
    </row>
    <row r="20" spans="1:12" s="490" customFormat="1">
      <c r="A20" s="646" t="s">
        <v>739</v>
      </c>
      <c r="B20" s="996" t="s">
        <v>1111</v>
      </c>
      <c r="C20" s="982" t="s">
        <v>1099</v>
      </c>
      <c r="D20" s="1108">
        <v>2003108.0536217135</v>
      </c>
      <c r="E20" s="659">
        <f>IF(D$39=0,0,D20/D$39)</f>
        <v>0.45447838672501883</v>
      </c>
      <c r="F20" s="1084">
        <f>IF(F$12=0,0,E20*F$12)</f>
        <v>1366774.6673607118</v>
      </c>
      <c r="G20" s="1108">
        <f>'Attachment H'!$I$21*E20</f>
        <v>1043318.0856827126</v>
      </c>
      <c r="H20" s="659">
        <f t="shared" si="0"/>
        <v>-323456.58167799923</v>
      </c>
      <c r="I20" s="995">
        <v>0</v>
      </c>
      <c r="J20" s="1086">
        <f t="shared" si="3"/>
        <v>-29637.864498324099</v>
      </c>
      <c r="K20" s="1087">
        <f t="shared" si="4"/>
        <v>-353094.44617632334</v>
      </c>
    </row>
    <row r="21" spans="1:12" s="490" customFormat="1">
      <c r="A21" s="646"/>
      <c r="B21" s="996"/>
      <c r="C21" s="583"/>
      <c r="D21" s="1108"/>
      <c r="E21" s="659">
        <f t="shared" si="1"/>
        <v>0</v>
      </c>
      <c r="F21" s="1084">
        <f t="shared" si="2"/>
        <v>0</v>
      </c>
      <c r="G21" s="1115"/>
      <c r="H21" s="659">
        <f t="shared" si="0"/>
        <v>0</v>
      </c>
      <c r="I21" s="995">
        <v>0</v>
      </c>
      <c r="J21" s="1086">
        <f t="shared" si="3"/>
        <v>0</v>
      </c>
      <c r="K21" s="1087">
        <f t="shared" si="4"/>
        <v>0</v>
      </c>
    </row>
    <row r="22" spans="1:12" s="490" customFormat="1">
      <c r="A22" s="646" t="s">
        <v>740</v>
      </c>
      <c r="B22" s="996"/>
      <c r="C22" s="583"/>
      <c r="D22" s="1108">
        <v>0</v>
      </c>
      <c r="E22" s="659">
        <f t="shared" si="1"/>
        <v>0</v>
      </c>
      <c r="F22" s="1084">
        <f t="shared" si="2"/>
        <v>0</v>
      </c>
      <c r="G22" s="1108">
        <f>'Attachment H'!$I$21*E22</f>
        <v>0</v>
      </c>
      <c r="H22" s="659">
        <f t="shared" si="0"/>
        <v>0</v>
      </c>
      <c r="I22" s="995">
        <v>0</v>
      </c>
      <c r="J22" s="1086">
        <f t="shared" si="3"/>
        <v>0</v>
      </c>
      <c r="K22" s="1087">
        <f t="shared" si="4"/>
        <v>0</v>
      </c>
    </row>
    <row r="23" spans="1:12" s="490" customFormat="1">
      <c r="A23" s="646"/>
      <c r="B23" s="997"/>
      <c r="C23" s="583"/>
      <c r="D23" s="1108"/>
      <c r="E23" s="659">
        <f t="shared" si="1"/>
        <v>0</v>
      </c>
      <c r="F23" s="1084">
        <f t="shared" si="2"/>
        <v>0</v>
      </c>
      <c r="G23" s="1115"/>
      <c r="H23" s="659">
        <f t="shared" si="0"/>
        <v>0</v>
      </c>
      <c r="I23" s="995">
        <v>0</v>
      </c>
      <c r="J23" s="1086">
        <f t="shared" si="3"/>
        <v>0</v>
      </c>
      <c r="K23" s="1087">
        <f t="shared" si="4"/>
        <v>0</v>
      </c>
    </row>
    <row r="24" spans="1:12" s="490" customFormat="1">
      <c r="A24" s="646" t="s">
        <v>741</v>
      </c>
      <c r="B24" s="996" t="s">
        <v>1102</v>
      </c>
      <c r="C24" s="986" t="s">
        <v>1103</v>
      </c>
      <c r="D24" s="1108">
        <v>589295.60791387898</v>
      </c>
      <c r="E24" s="659">
        <f t="shared" si="1"/>
        <v>0.13370328011242527</v>
      </c>
      <c r="F24" s="1084">
        <f t="shared" si="2"/>
        <v>402092.29203954194</v>
      </c>
      <c r="G24" s="1108">
        <f>'Attachment H'!$I$21*E24</f>
        <v>306934.3984905408</v>
      </c>
      <c r="H24" s="659">
        <f t="shared" si="0"/>
        <v>-95157.893549001135</v>
      </c>
      <c r="I24" s="995">
        <v>0</v>
      </c>
      <c r="J24" s="1086">
        <f t="shared" si="3"/>
        <v>-8719.1818460470458</v>
      </c>
      <c r="K24" s="1087">
        <f t="shared" si="4"/>
        <v>-103877.07539504819</v>
      </c>
    </row>
    <row r="25" spans="1:12">
      <c r="A25" s="646"/>
      <c r="B25" s="997"/>
      <c r="C25" s="583"/>
      <c r="D25" s="1108"/>
      <c r="E25" s="659">
        <f t="shared" si="1"/>
        <v>0</v>
      </c>
      <c r="F25" s="1084">
        <f t="shared" si="2"/>
        <v>0</v>
      </c>
      <c r="G25" s="1115"/>
      <c r="H25" s="659">
        <f t="shared" si="0"/>
        <v>0</v>
      </c>
      <c r="I25" s="995">
        <v>0</v>
      </c>
      <c r="J25" s="1086">
        <f t="shared" si="3"/>
        <v>0</v>
      </c>
      <c r="K25" s="1087">
        <f t="shared" si="4"/>
        <v>0</v>
      </c>
      <c r="L25" s="490"/>
    </row>
    <row r="26" spans="1:12">
      <c r="A26" s="646" t="s">
        <v>1112</v>
      </c>
      <c r="B26" s="996" t="s">
        <v>1104</v>
      </c>
      <c r="C26" s="986" t="s">
        <v>1140</v>
      </c>
      <c r="D26" s="1108">
        <v>1045608.0289792677</v>
      </c>
      <c r="E26" s="659">
        <f>IF(D$39=0,0,D26/D$39)</f>
        <v>0.23723445637294957</v>
      </c>
      <c r="F26" s="1084">
        <f t="shared" si="2"/>
        <v>713446.56790427712</v>
      </c>
      <c r="G26" s="1108">
        <f>'Attachment H'!$I$21*E26</f>
        <v>544604.55350709718</v>
      </c>
      <c r="H26" s="659">
        <f t="shared" si="0"/>
        <v>-168842.01439717994</v>
      </c>
      <c r="I26" s="995">
        <v>0</v>
      </c>
      <c r="J26" s="1086">
        <f t="shared" si="3"/>
        <v>-15470.752576335886</v>
      </c>
      <c r="K26" s="1087">
        <f t="shared" si="4"/>
        <v>-184312.76697351583</v>
      </c>
      <c r="L26" s="490"/>
    </row>
    <row r="27" spans="1:12">
      <c r="A27" s="646"/>
      <c r="B27" s="997"/>
      <c r="C27" s="583"/>
      <c r="D27" s="995"/>
      <c r="E27" s="659">
        <f t="shared" si="1"/>
        <v>0</v>
      </c>
      <c r="F27" s="1084">
        <f t="shared" si="2"/>
        <v>0</v>
      </c>
      <c r="G27" s="1115"/>
      <c r="H27" s="659">
        <f t="shared" si="0"/>
        <v>0</v>
      </c>
      <c r="I27" s="661">
        <v>0</v>
      </c>
      <c r="J27" s="1086">
        <f t="shared" si="3"/>
        <v>0</v>
      </c>
      <c r="K27" s="1087">
        <f t="shared" si="4"/>
        <v>0</v>
      </c>
      <c r="L27" s="490"/>
    </row>
    <row r="28" spans="1:12" ht="12.75" customHeight="1">
      <c r="A28" s="646" t="s">
        <v>1113</v>
      </c>
      <c r="B28" s="996" t="s">
        <v>1106</v>
      </c>
      <c r="C28" s="583" t="s">
        <v>1107</v>
      </c>
      <c r="D28" s="1108">
        <v>769476.34880897554</v>
      </c>
      <c r="E28" s="659">
        <f>IF(D$39=0,0,D28/D$39)</f>
        <v>0.17458387678960616</v>
      </c>
      <c r="F28" s="1084">
        <f t="shared" si="2"/>
        <v>525034.47269546846</v>
      </c>
      <c r="G28" s="1108">
        <f>'Attachment H'!$I$21*E28</f>
        <v>400781.47045836487</v>
      </c>
      <c r="H28" s="659">
        <f t="shared" si="0"/>
        <v>-124253.00223710359</v>
      </c>
      <c r="I28" s="661">
        <v>0</v>
      </c>
      <c r="J28" s="1086">
        <f t="shared" si="3"/>
        <v>-11385.125090696891</v>
      </c>
      <c r="K28" s="1087">
        <f t="shared" si="4"/>
        <v>-135638.12732780047</v>
      </c>
      <c r="L28" s="490"/>
    </row>
    <row r="29" spans="1:12">
      <c r="A29" s="646"/>
      <c r="B29" s="583"/>
      <c r="C29" s="583"/>
      <c r="D29" s="995"/>
      <c r="E29" s="659">
        <f t="shared" si="1"/>
        <v>0</v>
      </c>
      <c r="F29" s="1084">
        <f t="shared" si="2"/>
        <v>0</v>
      </c>
      <c r="G29" s="995"/>
      <c r="H29" s="659">
        <f t="shared" si="0"/>
        <v>0</v>
      </c>
      <c r="I29" s="661">
        <v>0</v>
      </c>
      <c r="J29" s="1086">
        <f t="shared" si="3"/>
        <v>0</v>
      </c>
      <c r="K29" s="1087">
        <f t="shared" si="4"/>
        <v>0</v>
      </c>
      <c r="L29" s="490"/>
    </row>
    <row r="30" spans="1:12">
      <c r="A30" s="646"/>
      <c r="B30" s="583"/>
      <c r="C30" s="583"/>
      <c r="D30" s="995"/>
      <c r="E30" s="659">
        <f t="shared" si="1"/>
        <v>0</v>
      </c>
      <c r="F30" s="1084">
        <f t="shared" si="2"/>
        <v>0</v>
      </c>
      <c r="G30" s="995"/>
      <c r="H30" s="659">
        <f t="shared" si="0"/>
        <v>0</v>
      </c>
      <c r="I30" s="661">
        <v>0</v>
      </c>
      <c r="J30" s="1086">
        <f t="shared" si="3"/>
        <v>0</v>
      </c>
      <c r="K30" s="1087">
        <f t="shared" si="4"/>
        <v>0</v>
      </c>
      <c r="L30" s="490"/>
    </row>
    <row r="31" spans="1:12">
      <c r="A31" s="646"/>
      <c r="B31" s="583"/>
      <c r="C31" s="583"/>
      <c r="D31" s="995"/>
      <c r="E31" s="659">
        <f t="shared" si="1"/>
        <v>0</v>
      </c>
      <c r="F31" s="1084">
        <f t="shared" si="2"/>
        <v>0</v>
      </c>
      <c r="G31" s="995"/>
      <c r="H31" s="659">
        <f t="shared" si="0"/>
        <v>0</v>
      </c>
      <c r="I31" s="661">
        <v>0</v>
      </c>
      <c r="J31" s="1086">
        <f t="shared" si="3"/>
        <v>0</v>
      </c>
      <c r="K31" s="1087">
        <f t="shared" si="4"/>
        <v>0</v>
      </c>
      <c r="L31" s="490"/>
    </row>
    <row r="32" spans="1:12">
      <c r="A32" s="646"/>
      <c r="B32" s="583"/>
      <c r="C32" s="583"/>
      <c r="D32" s="995"/>
      <c r="E32" s="659">
        <f t="shared" si="1"/>
        <v>0</v>
      </c>
      <c r="F32" s="1084">
        <f t="shared" si="2"/>
        <v>0</v>
      </c>
      <c r="G32" s="995"/>
      <c r="H32" s="659">
        <f t="shared" si="0"/>
        <v>0</v>
      </c>
      <c r="I32" s="661">
        <v>0</v>
      </c>
      <c r="J32" s="1086">
        <f t="shared" si="3"/>
        <v>0</v>
      </c>
      <c r="K32" s="1087">
        <f t="shared" si="4"/>
        <v>0</v>
      </c>
      <c r="L32" s="490"/>
    </row>
    <row r="33" spans="1:12">
      <c r="A33" s="646"/>
      <c r="B33" s="583"/>
      <c r="C33" s="583"/>
      <c r="D33" s="995"/>
      <c r="E33" s="659">
        <f t="shared" si="1"/>
        <v>0</v>
      </c>
      <c r="F33" s="1084">
        <f t="shared" si="2"/>
        <v>0</v>
      </c>
      <c r="G33" s="995"/>
      <c r="H33" s="659">
        <f t="shared" si="0"/>
        <v>0</v>
      </c>
      <c r="I33" s="661">
        <v>0</v>
      </c>
      <c r="J33" s="1086">
        <f t="shared" si="3"/>
        <v>0</v>
      </c>
      <c r="K33" s="1087">
        <f t="shared" si="4"/>
        <v>0</v>
      </c>
      <c r="L33" s="490"/>
    </row>
    <row r="34" spans="1:12">
      <c r="A34" s="646"/>
      <c r="B34" s="583"/>
      <c r="C34" s="583"/>
      <c r="D34" s="995"/>
      <c r="E34" s="659">
        <f t="shared" si="1"/>
        <v>0</v>
      </c>
      <c r="F34" s="1084">
        <f t="shared" si="2"/>
        <v>0</v>
      </c>
      <c r="G34" s="995"/>
      <c r="H34" s="659">
        <f t="shared" si="0"/>
        <v>0</v>
      </c>
      <c r="I34" s="661">
        <v>0</v>
      </c>
      <c r="J34" s="1086">
        <f t="shared" si="3"/>
        <v>0</v>
      </c>
      <c r="K34" s="1087">
        <f t="shared" si="4"/>
        <v>0</v>
      </c>
      <c r="L34" s="490"/>
    </row>
    <row r="35" spans="1:12" ht="13.5" customHeight="1">
      <c r="A35" s="646"/>
      <c r="B35" s="583"/>
      <c r="C35" s="583"/>
      <c r="D35" s="995"/>
      <c r="E35" s="659">
        <f t="shared" si="1"/>
        <v>0</v>
      </c>
      <c r="F35" s="1084">
        <f t="shared" si="2"/>
        <v>0</v>
      </c>
      <c r="G35" s="995"/>
      <c r="H35" s="659">
        <f t="shared" si="0"/>
        <v>0</v>
      </c>
      <c r="I35" s="661">
        <v>0</v>
      </c>
      <c r="J35" s="1086">
        <f t="shared" si="3"/>
        <v>0</v>
      </c>
      <c r="K35" s="1087">
        <f t="shared" si="4"/>
        <v>0</v>
      </c>
      <c r="L35" s="490"/>
    </row>
    <row r="36" spans="1:12" ht="13.5" customHeight="1">
      <c r="A36" s="646"/>
      <c r="B36" s="583"/>
      <c r="C36" s="583"/>
      <c r="D36" s="995"/>
      <c r="E36" s="659">
        <f t="shared" si="1"/>
        <v>0</v>
      </c>
      <c r="F36" s="1084">
        <f t="shared" si="2"/>
        <v>0</v>
      </c>
      <c r="G36" s="995"/>
      <c r="H36" s="659">
        <f t="shared" si="0"/>
        <v>0</v>
      </c>
      <c r="I36" s="661">
        <v>0</v>
      </c>
      <c r="J36" s="1086">
        <f t="shared" si="3"/>
        <v>0</v>
      </c>
      <c r="K36" s="1087">
        <f t="shared" si="4"/>
        <v>0</v>
      </c>
      <c r="L36" s="490"/>
    </row>
    <row r="37" spans="1:12">
      <c r="A37" s="646"/>
      <c r="B37" s="583"/>
      <c r="C37" s="583"/>
      <c r="D37" s="995"/>
      <c r="E37" s="659">
        <f t="shared" si="1"/>
        <v>0</v>
      </c>
      <c r="F37" s="1084">
        <f t="shared" si="2"/>
        <v>0</v>
      </c>
      <c r="G37" s="995"/>
      <c r="H37" s="659">
        <f t="shared" si="0"/>
        <v>0</v>
      </c>
      <c r="I37" s="661">
        <v>0</v>
      </c>
      <c r="J37" s="1086">
        <f t="shared" si="3"/>
        <v>0</v>
      </c>
      <c r="K37" s="1087">
        <f t="shared" si="4"/>
        <v>0</v>
      </c>
      <c r="L37" s="490"/>
    </row>
    <row r="38" spans="1:12">
      <c r="A38" s="646"/>
      <c r="B38" s="562"/>
      <c r="C38" s="562"/>
      <c r="D38" s="662"/>
      <c r="E38" s="663"/>
      <c r="F38" s="1085"/>
      <c r="G38" s="564"/>
      <c r="H38" s="562"/>
      <c r="I38" s="562"/>
      <c r="J38" s="1088"/>
      <c r="K38" s="1088"/>
    </row>
    <row r="39" spans="1:12">
      <c r="A39" s="646">
        <v>4</v>
      </c>
      <c r="B39" s="324" t="s">
        <v>687</v>
      </c>
      <c r="C39" s="324"/>
      <c r="D39" s="1015">
        <f t="shared" ref="D39:F39" si="5">SUM(D18:D38)</f>
        <v>4407488.0393238366</v>
      </c>
      <c r="E39" s="1015">
        <f t="shared" si="5"/>
        <v>0.99999999999999989</v>
      </c>
      <c r="F39" s="1015">
        <f t="shared" si="5"/>
        <v>3007347.9999999995</v>
      </c>
      <c r="G39" s="1015">
        <f>SUM(G18:G38)</f>
        <v>2295638.5081387158</v>
      </c>
      <c r="H39" s="1015">
        <f>SUM(H18:H38)</f>
        <v>-711709.49186128401</v>
      </c>
      <c r="I39" s="1015"/>
      <c r="J39" s="1015">
        <f>SUM(J18:J38)</f>
        <v>-65212.924011403928</v>
      </c>
      <c r="K39" s="1015">
        <f>SUM(K18:K38)</f>
        <v>-776922.41587268782</v>
      </c>
    </row>
    <row r="40" spans="1:12">
      <c r="A40" s="646"/>
      <c r="B40" s="324"/>
      <c r="C40" s="324"/>
      <c r="D40" s="664"/>
      <c r="E40" s="664"/>
      <c r="F40" s="664"/>
      <c r="G40" s="664"/>
      <c r="H40" s="664"/>
      <c r="I40" s="664"/>
      <c r="J40" s="664"/>
      <c r="K40" s="664"/>
    </row>
    <row r="41" spans="1:12">
      <c r="A41" s="646"/>
      <c r="B41" s="324"/>
      <c r="C41" s="324"/>
      <c r="D41" s="664"/>
      <c r="E41" s="664"/>
      <c r="F41" s="664"/>
      <c r="G41" s="664" t="s">
        <v>638</v>
      </c>
      <c r="H41" s="664"/>
      <c r="I41" s="664"/>
      <c r="J41" s="998">
        <f>'6-True-Up Interest'!H15*12</f>
        <v>4.581428571428571E-2</v>
      </c>
      <c r="K41" s="664"/>
    </row>
    <row r="42" spans="1:12">
      <c r="A42" s="646"/>
      <c r="B42" s="324"/>
      <c r="C42" s="324"/>
      <c r="D42" s="664">
        <f>+D20+D24</f>
        <v>2592403.6615355927</v>
      </c>
      <c r="E42" s="664"/>
      <c r="F42" s="664"/>
      <c r="G42" s="664" t="s">
        <v>639</v>
      </c>
      <c r="H42" s="664"/>
      <c r="I42" s="664"/>
      <c r="J42" s="1015">
        <f>+J39</f>
        <v>-65212.924011403928</v>
      </c>
      <c r="K42" s="664"/>
    </row>
    <row r="43" spans="1:12">
      <c r="A43" s="646"/>
      <c r="B43" s="324" t="s">
        <v>274</v>
      </c>
      <c r="C43" s="324"/>
      <c r="D43" s="324"/>
      <c r="E43" s="324"/>
      <c r="F43" s="324"/>
      <c r="G43" s="324"/>
      <c r="H43" s="324"/>
      <c r="I43" s="324"/>
      <c r="J43" s="324"/>
      <c r="K43" s="324"/>
      <c r="L43" s="324"/>
    </row>
    <row r="44" spans="1:12">
      <c r="A44" s="646"/>
      <c r="B44" s="324" t="s">
        <v>877</v>
      </c>
      <c r="C44" s="324"/>
      <c r="D44" s="324"/>
      <c r="E44" s="324"/>
      <c r="F44" s="324"/>
      <c r="G44" s="324"/>
      <c r="H44" s="324"/>
      <c r="I44" s="324"/>
      <c r="J44" s="324"/>
      <c r="K44" s="324"/>
      <c r="L44" s="324"/>
    </row>
    <row r="45" spans="1:12">
      <c r="A45" s="646"/>
      <c r="B45" s="326" t="s">
        <v>933</v>
      </c>
      <c r="C45" s="324"/>
      <c r="D45" s="324"/>
      <c r="E45" s="324"/>
      <c r="F45" s="324"/>
      <c r="G45" s="324"/>
      <c r="H45" s="324"/>
      <c r="I45" s="324"/>
      <c r="J45" s="324"/>
      <c r="K45" s="324"/>
      <c r="L45" s="324"/>
    </row>
    <row r="46" spans="1:12">
      <c r="A46" s="646"/>
      <c r="B46" s="324" t="s">
        <v>883</v>
      </c>
      <c r="C46" s="324"/>
      <c r="D46" s="324"/>
      <c r="E46" s="324"/>
      <c r="F46" s="324"/>
      <c r="G46" s="324"/>
      <c r="H46" s="324"/>
      <c r="I46" s="324"/>
      <c r="J46" s="324"/>
      <c r="K46" s="324"/>
      <c r="L46" s="324"/>
    </row>
    <row r="47" spans="1:12">
      <c r="A47" s="646"/>
      <c r="B47" s="25" t="s">
        <v>884</v>
      </c>
      <c r="C47" s="324"/>
      <c r="D47" s="324"/>
      <c r="E47" s="324"/>
      <c r="F47" s="324"/>
      <c r="G47" s="324"/>
      <c r="H47" s="324"/>
      <c r="I47" s="324"/>
      <c r="J47" s="324"/>
      <c r="K47" s="324"/>
      <c r="L47" s="324"/>
    </row>
    <row r="48" spans="1:12">
      <c r="A48" s="646"/>
      <c r="B48" s="324" t="s">
        <v>853</v>
      </c>
      <c r="C48" s="324"/>
      <c r="D48" s="324"/>
      <c r="E48" s="324"/>
      <c r="F48" s="324"/>
      <c r="G48" s="324"/>
      <c r="H48" s="324"/>
      <c r="I48" s="324"/>
      <c r="J48" s="324"/>
      <c r="K48" s="324"/>
      <c r="L48" s="324"/>
    </row>
    <row r="49" spans="1:12">
      <c r="A49" s="646"/>
      <c r="B49" s="565" t="s">
        <v>885</v>
      </c>
      <c r="C49" s="324"/>
      <c r="D49" s="324"/>
      <c r="E49" s="324"/>
      <c r="F49" s="324"/>
      <c r="G49" s="324"/>
      <c r="H49" s="324"/>
      <c r="I49" s="324"/>
      <c r="J49" s="324"/>
      <c r="K49" s="324"/>
      <c r="L49" s="324"/>
    </row>
    <row r="50" spans="1:12">
      <c r="A50" s="646"/>
      <c r="B50" s="324"/>
      <c r="C50" s="324"/>
      <c r="D50" s="324"/>
      <c r="E50" s="324"/>
      <c r="F50" s="324"/>
      <c r="G50" s="324"/>
      <c r="H50" s="324"/>
      <c r="I50" s="324"/>
      <c r="J50" s="324"/>
      <c r="K50" s="324"/>
      <c r="L50" s="324"/>
    </row>
    <row r="51" spans="1:12">
      <c r="A51" s="646"/>
      <c r="J51" s="324"/>
      <c r="K51" s="324"/>
      <c r="L51" s="324"/>
    </row>
    <row r="52" spans="1:12">
      <c r="A52" s="646"/>
      <c r="C52" s="324"/>
      <c r="D52" s="324"/>
      <c r="E52" s="324"/>
      <c r="F52" s="324"/>
      <c r="G52" s="324"/>
      <c r="H52" s="326"/>
      <c r="I52" s="324"/>
      <c r="J52" s="324"/>
      <c r="K52" s="324"/>
      <c r="L52" s="324"/>
    </row>
    <row r="53" spans="1:12">
      <c r="A53" s="646"/>
      <c r="C53" s="324"/>
      <c r="D53" s="324"/>
      <c r="E53" s="324"/>
      <c r="F53" s="324"/>
      <c r="G53" s="324"/>
      <c r="H53" s="326"/>
      <c r="I53" s="324"/>
      <c r="J53" s="324"/>
      <c r="K53" s="324"/>
      <c r="L53" s="324"/>
    </row>
    <row r="54" spans="1:12">
      <c r="A54" s="646"/>
      <c r="B54" s="566"/>
      <c r="C54" s="566"/>
      <c r="D54" s="27"/>
      <c r="E54" s="27"/>
      <c r="F54" s="27"/>
      <c r="G54" s="27"/>
      <c r="H54" s="27"/>
      <c r="I54" s="566"/>
      <c r="J54" s="566"/>
    </row>
    <row r="55" spans="1:12">
      <c r="A55" s="666" t="s">
        <v>742</v>
      </c>
      <c r="C55" s="566"/>
      <c r="D55" s="27"/>
      <c r="E55" s="27"/>
      <c r="F55" s="27"/>
      <c r="G55" s="27"/>
      <c r="H55" s="27"/>
      <c r="I55" s="566"/>
      <c r="J55" s="566"/>
    </row>
    <row r="56" spans="1:12">
      <c r="A56" s="667"/>
      <c r="B56" s="56" t="s">
        <v>292</v>
      </c>
      <c r="C56" s="568" t="s">
        <v>293</v>
      </c>
      <c r="D56" s="567" t="s">
        <v>294</v>
      </c>
      <c r="E56" s="567" t="s">
        <v>295</v>
      </c>
      <c r="F56" s="56"/>
      <c r="J56" s="566"/>
    </row>
    <row r="57" spans="1:12">
      <c r="A57" s="667"/>
      <c r="B57" s="569" t="str">
        <f>+A55</f>
        <v>Prior Period Adjustment</v>
      </c>
      <c r="C57" s="570" t="s">
        <v>19</v>
      </c>
      <c r="D57" s="571" t="s">
        <v>502</v>
      </c>
      <c r="E57" s="571" t="s">
        <v>21</v>
      </c>
      <c r="J57" s="566"/>
    </row>
    <row r="58" spans="1:12">
      <c r="A58" s="667"/>
      <c r="B58" s="572" t="s">
        <v>743</v>
      </c>
      <c r="C58" s="573" t="s">
        <v>640</v>
      </c>
      <c r="D58" s="573" t="s">
        <v>600</v>
      </c>
      <c r="E58" s="573" t="s">
        <v>641</v>
      </c>
      <c r="J58" s="566"/>
    </row>
    <row r="59" spans="1:12">
      <c r="A59" s="667" t="s">
        <v>216</v>
      </c>
      <c r="B59" s="574"/>
      <c r="C59" s="1090"/>
      <c r="D59" s="1090"/>
      <c r="E59" s="576">
        <f>+C59+D59</f>
        <v>0</v>
      </c>
      <c r="J59" s="566"/>
    </row>
    <row r="60" spans="1:12">
      <c r="A60" s="667"/>
      <c r="B60" s="577"/>
      <c r="C60" s="51"/>
      <c r="D60" s="51"/>
      <c r="E60" s="453"/>
      <c r="J60" s="566"/>
    </row>
    <row r="61" spans="1:12">
      <c r="A61" s="667"/>
      <c r="C61" s="566"/>
      <c r="D61" s="566"/>
      <c r="E61" s="566"/>
      <c r="F61" s="566"/>
      <c r="G61" s="566"/>
      <c r="H61" s="18"/>
      <c r="J61" s="566"/>
    </row>
    <row r="62" spans="1:12" ht="66" customHeight="1">
      <c r="A62" s="667"/>
      <c r="C62" s="636"/>
      <c r="D62" s="578"/>
      <c r="E62" s="578"/>
      <c r="F62" s="578"/>
      <c r="G62" s="578"/>
      <c r="H62" s="578"/>
      <c r="I62" s="578"/>
      <c r="J62" s="566"/>
    </row>
    <row r="63" spans="1:12" ht="56.25" customHeight="1">
      <c r="A63" s="668" t="s">
        <v>274</v>
      </c>
      <c r="B63" s="124" t="s">
        <v>75</v>
      </c>
      <c r="C63" s="1147" t="s">
        <v>890</v>
      </c>
      <c r="D63" s="1147"/>
      <c r="E63" s="1147"/>
      <c r="F63" s="1147"/>
      <c r="G63" s="1147"/>
      <c r="H63" s="1147"/>
      <c r="I63" s="1147"/>
      <c r="J63" s="1147"/>
    </row>
    <row r="64" spans="1:12" ht="27" customHeight="1">
      <c r="A64" s="667"/>
      <c r="B64" s="545" t="s">
        <v>76</v>
      </c>
      <c r="C64" s="1142" t="s">
        <v>744</v>
      </c>
      <c r="D64" s="1142"/>
      <c r="E64" s="1142"/>
      <c r="F64" s="1142"/>
      <c r="G64" s="1142"/>
      <c r="H64" s="1142"/>
      <c r="I64" s="1142"/>
      <c r="J64" s="566"/>
    </row>
    <row r="68" ht="24" customHeight="1"/>
  </sheetData>
  <mergeCells count="4">
    <mergeCell ref="C64:I64"/>
    <mergeCell ref="D10:E10"/>
    <mergeCell ref="D11:E11"/>
    <mergeCell ref="C63:J63"/>
  </mergeCells>
  <phoneticPr fontId="0" type="noConversion"/>
  <pageMargins left="0.25" right="0.25" top="0.75" bottom="0.75" header="0.3" footer="0.3"/>
  <pageSetup scale="54"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P77"/>
  <sheetViews>
    <sheetView tabSelected="1" view="pageBreakPreview" zoomScale="86" zoomScaleNormal="85" zoomScaleSheetLayoutView="86" workbookViewId="0">
      <selection activeCell="N33" sqref="N33"/>
    </sheetView>
  </sheetViews>
  <sheetFormatPr defaultColWidth="8.88671875" defaultRowHeight="12.75"/>
  <cols>
    <col min="1" max="1" width="4.88671875" style="13" customWidth="1"/>
    <col min="2" max="2" width="29" style="15" bestFit="1" customWidth="1"/>
    <col min="3" max="3" width="20" style="15" customWidth="1"/>
    <col min="4" max="4" width="19.21875" style="15" customWidth="1"/>
    <col min="5" max="5" width="16" style="15" customWidth="1"/>
    <col min="6" max="6" width="18.6640625" style="15" customWidth="1"/>
    <col min="7" max="7" width="21.33203125" style="15" customWidth="1"/>
    <col min="8" max="8" width="18" style="15" customWidth="1"/>
    <col min="9" max="9" width="20.77734375" style="15" customWidth="1"/>
    <col min="10" max="10" width="25.21875" style="15" customWidth="1"/>
    <col min="11" max="14" width="11.77734375" style="15" customWidth="1"/>
    <col min="15" max="16384" width="8.88671875" style="15"/>
  </cols>
  <sheetData>
    <row r="1" spans="1:12">
      <c r="C1" s="1"/>
      <c r="D1" s="1"/>
      <c r="E1" s="1"/>
      <c r="G1" s="20" t="s">
        <v>283</v>
      </c>
      <c r="H1" s="1"/>
      <c r="I1" s="1"/>
      <c r="J1" s="7" t="s">
        <v>945</v>
      </c>
    </row>
    <row r="2" spans="1:12">
      <c r="A2" s="371"/>
      <c r="C2" s="363"/>
      <c r="D2" s="1"/>
      <c r="E2" s="1"/>
      <c r="F2" s="1"/>
      <c r="G2" s="414" t="s">
        <v>415</v>
      </c>
      <c r="H2" s="1"/>
      <c r="I2" s="1"/>
      <c r="J2" s="1"/>
      <c r="L2" s="364"/>
    </row>
    <row r="3" spans="1:12">
      <c r="A3" s="371"/>
      <c r="C3" s="1"/>
      <c r="D3" s="1"/>
      <c r="E3" s="1"/>
      <c r="F3" s="1"/>
      <c r="G3" s="294" t="str">
        <f>+'Attachment H'!D5</f>
        <v>Gridliance High Plains LLC</v>
      </c>
      <c r="H3" s="1"/>
      <c r="I3" s="1"/>
      <c r="J3" s="1"/>
    </row>
    <row r="4" spans="1:12">
      <c r="A4" s="371"/>
      <c r="C4" s="1"/>
      <c r="D4" s="1"/>
      <c r="E4" s="1"/>
      <c r="F4" s="1"/>
      <c r="G4" s="1"/>
      <c r="H4" s="1"/>
      <c r="I4" s="1"/>
      <c r="J4" s="1"/>
    </row>
    <row r="5" spans="1:12">
      <c r="A5" s="371"/>
      <c r="B5" s="2"/>
      <c r="C5" s="2"/>
      <c r="D5" s="2"/>
      <c r="E5" s="2"/>
      <c r="F5" s="2"/>
      <c r="G5" s="2"/>
      <c r="H5" s="2"/>
      <c r="I5" s="2"/>
      <c r="J5" s="2"/>
    </row>
    <row r="6" spans="1:12">
      <c r="A6" s="371"/>
      <c r="B6" s="2"/>
      <c r="C6" s="1150" t="s">
        <v>304</v>
      </c>
      <c r="D6" s="1150"/>
      <c r="E6" s="11" t="s">
        <v>306</v>
      </c>
      <c r="F6" s="11" t="s">
        <v>307</v>
      </c>
      <c r="G6" s="1150" t="s">
        <v>305</v>
      </c>
      <c r="H6" s="1150"/>
      <c r="I6" s="1149" t="s">
        <v>303</v>
      </c>
      <c r="J6" s="1149"/>
    </row>
    <row r="7" spans="1:12" s="12" customFormat="1" ht="25.5">
      <c r="A7" s="372" t="s">
        <v>291</v>
      </c>
      <c r="B7" s="3" t="s">
        <v>252</v>
      </c>
      <c r="C7" s="548" t="s">
        <v>25</v>
      </c>
      <c r="D7" s="548" t="s">
        <v>262</v>
      </c>
      <c r="E7" s="548" t="s">
        <v>745</v>
      </c>
      <c r="F7" s="548" t="s">
        <v>253</v>
      </c>
      <c r="G7" s="548" t="s">
        <v>254</v>
      </c>
      <c r="H7" s="548" t="s">
        <v>255</v>
      </c>
      <c r="I7" s="548" t="s">
        <v>25</v>
      </c>
      <c r="J7" s="3" t="s">
        <v>262</v>
      </c>
    </row>
    <row r="8" spans="1:12" s="14" customFormat="1">
      <c r="A8" s="371"/>
      <c r="B8" s="11" t="s">
        <v>292</v>
      </c>
      <c r="C8" s="11" t="s">
        <v>293</v>
      </c>
      <c r="D8" s="11" t="s">
        <v>294</v>
      </c>
      <c r="E8" s="3" t="s">
        <v>295</v>
      </c>
      <c r="F8" s="3" t="s">
        <v>297</v>
      </c>
      <c r="G8" s="3" t="s">
        <v>296</v>
      </c>
      <c r="H8" s="3" t="s">
        <v>298</v>
      </c>
      <c r="I8" s="4" t="s">
        <v>299</v>
      </c>
      <c r="J8" s="4" t="s">
        <v>300</v>
      </c>
    </row>
    <row r="9" spans="1:12" s="14" customFormat="1">
      <c r="A9" s="639"/>
      <c r="B9" s="623" t="s">
        <v>747</v>
      </c>
      <c r="C9" s="414">
        <v>2</v>
      </c>
      <c r="D9" s="414">
        <v>4</v>
      </c>
      <c r="E9" s="415">
        <v>27</v>
      </c>
      <c r="F9" s="415">
        <v>31</v>
      </c>
      <c r="G9" s="415">
        <v>34</v>
      </c>
      <c r="H9" s="415">
        <v>35</v>
      </c>
      <c r="I9" s="416">
        <v>9</v>
      </c>
      <c r="J9" s="416">
        <v>11</v>
      </c>
    </row>
    <row r="10" spans="1:12" s="14" customFormat="1" ht="25.5">
      <c r="A10" s="371"/>
      <c r="B10" s="11"/>
      <c r="C10" s="489" t="s">
        <v>548</v>
      </c>
      <c r="D10" s="547" t="s">
        <v>594</v>
      </c>
      <c r="E10" s="669" t="s">
        <v>179</v>
      </c>
      <c r="F10" s="489" t="s">
        <v>876</v>
      </c>
      <c r="G10" s="489" t="s">
        <v>552</v>
      </c>
      <c r="H10" s="489" t="s">
        <v>551</v>
      </c>
      <c r="I10" s="489" t="s">
        <v>549</v>
      </c>
      <c r="J10" s="489" t="s">
        <v>550</v>
      </c>
    </row>
    <row r="11" spans="1:12">
      <c r="A11" s="371">
        <v>1</v>
      </c>
      <c r="B11" s="5" t="s">
        <v>289</v>
      </c>
      <c r="C11" s="999">
        <v>23262974.189999998</v>
      </c>
      <c r="D11" s="6">
        <v>0</v>
      </c>
      <c r="E11" s="6">
        <v>0</v>
      </c>
      <c r="F11" s="6">
        <v>0</v>
      </c>
      <c r="G11" s="6">
        <v>106557.48091561443</v>
      </c>
      <c r="H11" s="640">
        <v>7682.7686882943181</v>
      </c>
      <c r="I11" s="999">
        <v>4937149.2461268399</v>
      </c>
      <c r="J11" s="6">
        <v>0</v>
      </c>
    </row>
    <row r="12" spans="1:12">
      <c r="A12" s="371">
        <v>2</v>
      </c>
      <c r="B12" s="5" t="s">
        <v>105</v>
      </c>
      <c r="C12" s="6">
        <v>23232114.935796719</v>
      </c>
      <c r="D12" s="6">
        <v>0</v>
      </c>
      <c r="E12" s="6">
        <v>0</v>
      </c>
      <c r="F12" s="6">
        <v>0</v>
      </c>
      <c r="G12" s="6">
        <v>76155.609756806502</v>
      </c>
      <c r="H12" s="6">
        <v>7140.7786126144829</v>
      </c>
      <c r="I12" s="640">
        <v>3572465.4823973291</v>
      </c>
      <c r="J12" s="6">
        <v>0</v>
      </c>
      <c r="K12" s="769"/>
    </row>
    <row r="13" spans="1:12">
      <c r="A13" s="371">
        <v>3</v>
      </c>
      <c r="B13" s="1" t="s">
        <v>104</v>
      </c>
      <c r="C13" s="6">
        <v>23304190.054434028</v>
      </c>
      <c r="D13" s="6">
        <v>0</v>
      </c>
      <c r="E13" s="6">
        <v>0</v>
      </c>
      <c r="F13" s="6">
        <v>0</v>
      </c>
      <c r="G13" s="6">
        <v>76155.609756806502</v>
      </c>
      <c r="H13" s="6">
        <v>6762.7215254464372</v>
      </c>
      <c r="I13" s="640">
        <v>3613465.7192191542</v>
      </c>
      <c r="J13" s="6">
        <v>0</v>
      </c>
      <c r="K13" s="769"/>
    </row>
    <row r="14" spans="1:12">
      <c r="A14" s="371">
        <v>4</v>
      </c>
      <c r="B14" s="1" t="s">
        <v>256</v>
      </c>
      <c r="C14" s="6">
        <v>23214650.004434031</v>
      </c>
      <c r="D14" s="6">
        <v>0</v>
      </c>
      <c r="E14" s="6">
        <v>0</v>
      </c>
      <c r="F14" s="6">
        <v>0</v>
      </c>
      <c r="G14" s="6">
        <v>76155.609756806502</v>
      </c>
      <c r="H14" s="6">
        <v>5350.4217092527178</v>
      </c>
      <c r="I14" s="640">
        <v>3653034.9394471413</v>
      </c>
      <c r="J14" s="6">
        <v>0</v>
      </c>
      <c r="K14" s="769"/>
    </row>
    <row r="15" spans="1:12">
      <c r="A15" s="371">
        <v>5</v>
      </c>
      <c r="B15" s="1" t="s">
        <v>95</v>
      </c>
      <c r="C15" s="6">
        <v>23228920.884434029</v>
      </c>
      <c r="D15" s="6">
        <v>0</v>
      </c>
      <c r="E15" s="6">
        <v>0</v>
      </c>
      <c r="F15" s="6">
        <v>0</v>
      </c>
      <c r="G15" s="6">
        <v>76155.609756806502</v>
      </c>
      <c r="H15" s="6">
        <v>4213.9199541325124</v>
      </c>
      <c r="I15" s="640">
        <v>3693683.4996751295</v>
      </c>
      <c r="J15" s="6">
        <v>0</v>
      </c>
      <c r="K15" s="769"/>
    </row>
    <row r="16" spans="1:12">
      <c r="A16" s="371">
        <v>6</v>
      </c>
      <c r="B16" s="1" t="s">
        <v>92</v>
      </c>
      <c r="C16" s="6">
        <v>8652030.7501848247</v>
      </c>
      <c r="D16" s="6">
        <v>0</v>
      </c>
      <c r="E16" s="6">
        <v>0</v>
      </c>
      <c r="F16" s="6">
        <v>0</v>
      </c>
      <c r="G16" s="6">
        <v>49666.128535209857</v>
      </c>
      <c r="H16" s="6">
        <v>3077.4181990123061</v>
      </c>
      <c r="I16" s="640">
        <v>1323119.1858993287</v>
      </c>
      <c r="J16" s="6">
        <v>0</v>
      </c>
      <c r="K16" s="769"/>
    </row>
    <row r="17" spans="1:11">
      <c r="A17" s="371">
        <v>7</v>
      </c>
      <c r="B17" s="1" t="s">
        <v>145</v>
      </c>
      <c r="C17" s="6">
        <v>8609660.1616143826</v>
      </c>
      <c r="D17" s="6">
        <v>0</v>
      </c>
      <c r="E17" s="6">
        <v>0</v>
      </c>
      <c r="F17" s="6">
        <v>0</v>
      </c>
      <c r="G17" s="6">
        <v>49666.128535209857</v>
      </c>
      <c r="H17" s="6">
        <v>2285.6640202339918</v>
      </c>
      <c r="I17" s="640">
        <v>1201786.9288756894</v>
      </c>
      <c r="J17" s="6">
        <v>0</v>
      </c>
      <c r="K17" s="769"/>
    </row>
    <row r="18" spans="1:11">
      <c r="A18" s="371">
        <v>8</v>
      </c>
      <c r="B18" s="1" t="s">
        <v>102</v>
      </c>
      <c r="C18" s="6">
        <v>8565583.9012435786</v>
      </c>
      <c r="D18" s="6">
        <v>0</v>
      </c>
      <c r="E18" s="6">
        <v>0</v>
      </c>
      <c r="F18" s="6">
        <v>0</v>
      </c>
      <c r="G18" s="6">
        <v>49568.748376815711</v>
      </c>
      <c r="H18" s="6">
        <v>1493.9098414556772</v>
      </c>
      <c r="I18" s="640">
        <v>1216226.5985710309</v>
      </c>
      <c r="J18" s="6">
        <v>0</v>
      </c>
      <c r="K18" s="769"/>
    </row>
    <row r="19" spans="1:11">
      <c r="A19" s="371">
        <v>9</v>
      </c>
      <c r="B19" s="1" t="s">
        <v>257</v>
      </c>
      <c r="C19" s="6">
        <v>8585064.9501109235</v>
      </c>
      <c r="D19" s="6">
        <v>0</v>
      </c>
      <c r="E19" s="6">
        <v>0</v>
      </c>
      <c r="F19" s="6">
        <v>0</v>
      </c>
      <c r="G19" s="6">
        <v>49568.748376815711</v>
      </c>
      <c r="H19" s="6">
        <v>4958.6229836916855</v>
      </c>
      <c r="I19" s="640">
        <v>1227629.9315867014</v>
      </c>
      <c r="J19" s="6">
        <v>0</v>
      </c>
      <c r="K19" s="769"/>
    </row>
    <row r="20" spans="1:11">
      <c r="A20" s="371">
        <v>10</v>
      </c>
      <c r="B20" s="1" t="s">
        <v>100</v>
      </c>
      <c r="C20" s="6">
        <v>8693615.870224243</v>
      </c>
      <c r="D20" s="6">
        <v>0</v>
      </c>
      <c r="E20" s="6">
        <v>0</v>
      </c>
      <c r="F20" s="6">
        <v>0</v>
      </c>
      <c r="G20" s="6">
        <v>49568.748376815711</v>
      </c>
      <c r="H20" s="6">
        <v>3941.6176334831061</v>
      </c>
      <c r="I20" s="640">
        <v>1201512.4074610362</v>
      </c>
      <c r="J20" s="6">
        <v>0</v>
      </c>
      <c r="K20" s="769"/>
    </row>
    <row r="21" spans="1:11">
      <c r="A21" s="371">
        <v>11</v>
      </c>
      <c r="B21" s="1" t="s">
        <v>106</v>
      </c>
      <c r="C21" s="6">
        <v>8756664.0002242364</v>
      </c>
      <c r="D21" s="6">
        <v>0</v>
      </c>
      <c r="E21" s="6">
        <v>0</v>
      </c>
      <c r="F21" s="6">
        <v>0</v>
      </c>
      <c r="G21" s="6">
        <v>49568.748376815711</v>
      </c>
      <c r="H21" s="6">
        <v>9819.563810112355</v>
      </c>
      <c r="I21" s="640">
        <v>1258023.837744273</v>
      </c>
      <c r="J21" s="6">
        <v>0</v>
      </c>
      <c r="K21" s="769"/>
    </row>
    <row r="22" spans="1:11">
      <c r="A22" s="371">
        <v>12</v>
      </c>
      <c r="B22" s="1" t="s">
        <v>99</v>
      </c>
      <c r="C22" s="6">
        <v>8636970.6685324293</v>
      </c>
      <c r="D22" s="6">
        <v>0</v>
      </c>
      <c r="E22" s="6">
        <v>0</v>
      </c>
      <c r="F22" s="6">
        <v>0</v>
      </c>
      <c r="G22" s="6">
        <v>49568.748376815711</v>
      </c>
      <c r="H22" s="6">
        <v>13066.570236878764</v>
      </c>
      <c r="I22" s="640">
        <v>1262540.7005518894</v>
      </c>
      <c r="J22" s="6">
        <v>0</v>
      </c>
      <c r="K22" s="769"/>
    </row>
    <row r="23" spans="1:11">
      <c r="A23" s="371">
        <v>13</v>
      </c>
      <c r="B23" s="1" t="s">
        <v>290</v>
      </c>
      <c r="C23" s="999">
        <v>8636968.4110365864</v>
      </c>
      <c r="D23" s="6">
        <v>0</v>
      </c>
      <c r="E23" s="6">
        <v>0</v>
      </c>
      <c r="F23" s="6">
        <v>0</v>
      </c>
      <c r="G23" s="6">
        <v>82685.432230589096</v>
      </c>
      <c r="H23" s="6">
        <v>13175.66905488792</v>
      </c>
      <c r="I23" s="1000">
        <v>1100669.9238666955</v>
      </c>
      <c r="J23" s="6">
        <v>0</v>
      </c>
      <c r="K23" s="769"/>
    </row>
    <row r="24" spans="1:11" ht="13.5" thickBot="1">
      <c r="A24" s="371">
        <v>14</v>
      </c>
      <c r="B24" s="7" t="s">
        <v>416</v>
      </c>
      <c r="C24" s="801">
        <f t="shared" ref="C24:H24" si="0">SUM(C11:C23)/13</f>
        <v>14259954.521713076</v>
      </c>
      <c r="D24" s="801">
        <f>SUM(D11:D23)/13</f>
        <v>0</v>
      </c>
      <c r="E24" s="801">
        <f t="shared" si="0"/>
        <v>0</v>
      </c>
      <c r="F24" s="801">
        <f t="shared" si="0"/>
        <v>0</v>
      </c>
      <c r="G24" s="801">
        <f t="shared" si="0"/>
        <v>64695.488548302135</v>
      </c>
      <c r="H24" s="801">
        <f t="shared" si="0"/>
        <v>6382.2804822689441</v>
      </c>
      <c r="I24" s="801">
        <f>SUM(I11:I23)/13</f>
        <v>2250869.8770324802</v>
      </c>
      <c r="J24" s="801">
        <f>SUM(J11:J23)/13</f>
        <v>0</v>
      </c>
    </row>
    <row r="25" spans="1:11" ht="13.5" thickTop="1">
      <c r="A25" s="371"/>
      <c r="B25" s="1"/>
      <c r="C25" s="9"/>
      <c r="D25" s="16"/>
      <c r="E25" s="16"/>
      <c r="F25" s="16"/>
      <c r="G25" s="9"/>
      <c r="H25" s="9"/>
      <c r="I25" s="9"/>
    </row>
    <row r="26" spans="1:11">
      <c r="A26" s="371"/>
      <c r="B26" s="10"/>
      <c r="C26" s="1149" t="s">
        <v>308</v>
      </c>
      <c r="D26" s="1149"/>
      <c r="E26" s="1149"/>
      <c r="F26" s="1149"/>
      <c r="G26" s="1149"/>
      <c r="H26" s="1149"/>
      <c r="I26" s="1149"/>
    </row>
    <row r="27" spans="1:11" ht="72" customHeight="1">
      <c r="A27" s="371" t="s">
        <v>291</v>
      </c>
      <c r="B27" s="11" t="s">
        <v>252</v>
      </c>
      <c r="C27" s="4" t="s">
        <v>258</v>
      </c>
      <c r="D27" s="4" t="s">
        <v>259</v>
      </c>
      <c r="E27" s="4" t="s">
        <v>624</v>
      </c>
      <c r="F27" s="4" t="s">
        <v>625</v>
      </c>
      <c r="G27" s="4" t="s">
        <v>626</v>
      </c>
      <c r="H27" s="4" t="s">
        <v>746</v>
      </c>
      <c r="I27" s="4" t="s">
        <v>418</v>
      </c>
    </row>
    <row r="28" spans="1:11" s="14" customFormat="1">
      <c r="A28" s="371"/>
      <c r="B28" s="11" t="s">
        <v>292</v>
      </c>
      <c r="C28" s="4" t="s">
        <v>293</v>
      </c>
      <c r="D28" s="4" t="s">
        <v>294</v>
      </c>
      <c r="E28" s="4" t="s">
        <v>295</v>
      </c>
      <c r="F28" s="4" t="s">
        <v>297</v>
      </c>
      <c r="G28" s="4" t="s">
        <v>296</v>
      </c>
      <c r="H28" s="4" t="s">
        <v>298</v>
      </c>
      <c r="I28" s="4" t="s">
        <v>299</v>
      </c>
    </row>
    <row r="29" spans="1:11" s="14" customFormat="1">
      <c r="A29" s="639"/>
      <c r="B29" s="623" t="s">
        <v>747</v>
      </c>
      <c r="C29" s="416">
        <v>28</v>
      </c>
      <c r="D29" s="416">
        <v>29</v>
      </c>
      <c r="E29" s="416">
        <v>22</v>
      </c>
      <c r="F29" s="416">
        <v>23</v>
      </c>
      <c r="G29" s="416">
        <v>24</v>
      </c>
      <c r="H29" s="416">
        <v>25</v>
      </c>
      <c r="I29" s="416">
        <v>26</v>
      </c>
    </row>
    <row r="30" spans="1:11" s="14" customFormat="1" ht="25.5">
      <c r="A30" s="371"/>
      <c r="B30" s="11"/>
      <c r="C30" s="548" t="s">
        <v>620</v>
      </c>
      <c r="D30" s="4" t="s">
        <v>621</v>
      </c>
      <c r="E30" s="4" t="s">
        <v>622</v>
      </c>
      <c r="F30" s="4" t="s">
        <v>1066</v>
      </c>
      <c r="G30" s="4" t="s">
        <v>1066</v>
      </c>
      <c r="H30" s="4" t="s">
        <v>1066</v>
      </c>
      <c r="I30" s="4" t="s">
        <v>623</v>
      </c>
    </row>
    <row r="31" spans="1:11">
      <c r="A31" s="371">
        <v>15</v>
      </c>
      <c r="B31" s="5" t="s">
        <v>289</v>
      </c>
      <c r="C31" s="6">
        <v>0</v>
      </c>
      <c r="D31" s="6">
        <v>0</v>
      </c>
      <c r="E31" s="6">
        <v>0</v>
      </c>
      <c r="F31" s="514"/>
      <c r="G31" s="514"/>
      <c r="H31" s="514"/>
      <c r="I31" s="6">
        <v>0</v>
      </c>
    </row>
    <row r="32" spans="1:11">
      <c r="A32" s="371">
        <v>16</v>
      </c>
      <c r="B32" s="5" t="s">
        <v>105</v>
      </c>
      <c r="C32" s="6">
        <v>0</v>
      </c>
      <c r="D32" s="6">
        <v>0</v>
      </c>
      <c r="E32" s="514"/>
      <c r="F32" s="514"/>
      <c r="G32" s="514"/>
      <c r="H32" s="514"/>
      <c r="I32" s="6">
        <v>0</v>
      </c>
      <c r="K32" s="769"/>
    </row>
    <row r="33" spans="1:15">
      <c r="A33" s="371">
        <v>17</v>
      </c>
      <c r="B33" s="1" t="s">
        <v>104</v>
      </c>
      <c r="C33" s="6">
        <v>0</v>
      </c>
      <c r="D33" s="6">
        <v>0</v>
      </c>
      <c r="E33" s="514"/>
      <c r="F33" s="514"/>
      <c r="G33" s="514"/>
      <c r="H33" s="514"/>
      <c r="I33" s="6">
        <v>0</v>
      </c>
      <c r="K33" s="769"/>
    </row>
    <row r="34" spans="1:15">
      <c r="A34" s="371">
        <v>18</v>
      </c>
      <c r="B34" s="1" t="s">
        <v>256</v>
      </c>
      <c r="C34" s="6">
        <v>0</v>
      </c>
      <c r="D34" s="6">
        <v>0</v>
      </c>
      <c r="E34" s="514"/>
      <c r="F34" s="514"/>
      <c r="G34" s="514"/>
      <c r="H34" s="514"/>
      <c r="I34" s="6">
        <v>0</v>
      </c>
      <c r="K34" s="769"/>
    </row>
    <row r="35" spans="1:15">
      <c r="A35" s="371">
        <v>19</v>
      </c>
      <c r="B35" s="1" t="s">
        <v>95</v>
      </c>
      <c r="C35" s="6">
        <v>0</v>
      </c>
      <c r="D35" s="6">
        <v>0</v>
      </c>
      <c r="E35" s="514"/>
      <c r="F35" s="514"/>
      <c r="G35" s="514"/>
      <c r="H35" s="514"/>
      <c r="I35" s="6">
        <v>0</v>
      </c>
      <c r="K35" s="769"/>
    </row>
    <row r="36" spans="1:15">
      <c r="A36" s="371">
        <v>20</v>
      </c>
      <c r="B36" s="1" t="s">
        <v>92</v>
      </c>
      <c r="C36" s="6">
        <v>0</v>
      </c>
      <c r="D36" s="6">
        <v>0</v>
      </c>
      <c r="E36" s="514"/>
      <c r="F36" s="514"/>
      <c r="G36" s="514"/>
      <c r="H36" s="514"/>
      <c r="I36" s="6">
        <v>0</v>
      </c>
      <c r="K36" s="769"/>
    </row>
    <row r="37" spans="1:15">
      <c r="A37" s="371">
        <v>21</v>
      </c>
      <c r="B37" s="1" t="s">
        <v>145</v>
      </c>
      <c r="C37" s="6">
        <v>0</v>
      </c>
      <c r="D37" s="6">
        <v>0</v>
      </c>
      <c r="E37" s="514"/>
      <c r="F37" s="514"/>
      <c r="G37" s="514"/>
      <c r="H37" s="514"/>
      <c r="I37" s="6">
        <v>0</v>
      </c>
      <c r="K37" s="769"/>
    </row>
    <row r="38" spans="1:15">
      <c r="A38" s="371">
        <v>22</v>
      </c>
      <c r="B38" s="1" t="s">
        <v>102</v>
      </c>
      <c r="C38" s="6">
        <v>0</v>
      </c>
      <c r="D38" s="6">
        <v>0</v>
      </c>
      <c r="E38" s="514"/>
      <c r="F38" s="514"/>
      <c r="G38" s="514"/>
      <c r="H38" s="514"/>
      <c r="I38" s="6">
        <v>0</v>
      </c>
      <c r="K38" s="769"/>
    </row>
    <row r="39" spans="1:15">
      <c r="A39" s="371">
        <v>23</v>
      </c>
      <c r="B39" s="1" t="s">
        <v>257</v>
      </c>
      <c r="C39" s="6">
        <v>0</v>
      </c>
      <c r="D39" s="6">
        <v>0</v>
      </c>
      <c r="E39" s="514"/>
      <c r="F39" s="514"/>
      <c r="G39" s="514"/>
      <c r="H39" s="514"/>
      <c r="I39" s="6">
        <v>0</v>
      </c>
      <c r="K39" s="769"/>
    </row>
    <row r="40" spans="1:15">
      <c r="A40" s="371">
        <v>24</v>
      </c>
      <c r="B40" s="1" t="s">
        <v>100</v>
      </c>
      <c r="C40" s="6">
        <v>0</v>
      </c>
      <c r="D40" s="6">
        <v>0</v>
      </c>
      <c r="E40" s="514"/>
      <c r="F40" s="514"/>
      <c r="G40" s="514"/>
      <c r="H40" s="514"/>
      <c r="I40" s="6">
        <v>0</v>
      </c>
      <c r="K40" s="769"/>
    </row>
    <row r="41" spans="1:15">
      <c r="A41" s="371">
        <v>25</v>
      </c>
      <c r="B41" s="1" t="s">
        <v>106</v>
      </c>
      <c r="C41" s="6">
        <v>0</v>
      </c>
      <c r="D41" s="6">
        <v>0</v>
      </c>
      <c r="E41" s="514"/>
      <c r="F41" s="514"/>
      <c r="G41" s="514"/>
      <c r="H41" s="514"/>
      <c r="I41" s="6">
        <v>0</v>
      </c>
      <c r="K41" s="769"/>
    </row>
    <row r="42" spans="1:15">
      <c r="A42" s="371">
        <v>26</v>
      </c>
      <c r="B42" s="1" t="s">
        <v>99</v>
      </c>
      <c r="C42" s="6">
        <v>0</v>
      </c>
      <c r="D42" s="6">
        <v>0</v>
      </c>
      <c r="E42" s="514"/>
      <c r="F42" s="514"/>
      <c r="G42" s="514"/>
      <c r="H42" s="514"/>
      <c r="I42" s="6">
        <v>0</v>
      </c>
      <c r="K42" s="769"/>
    </row>
    <row r="43" spans="1:15">
      <c r="A43" s="371">
        <v>27</v>
      </c>
      <c r="B43" s="1" t="s">
        <v>290</v>
      </c>
      <c r="C43" s="6">
        <f>+C42</f>
        <v>0</v>
      </c>
      <c r="D43" s="6">
        <v>0</v>
      </c>
      <c r="E43" s="6">
        <v>0</v>
      </c>
      <c r="F43" s="514"/>
      <c r="G43" s="514"/>
      <c r="H43" s="514"/>
      <c r="I43" s="6">
        <v>0</v>
      </c>
      <c r="K43" s="769"/>
    </row>
    <row r="44" spans="1:15" ht="13.5" thickBot="1">
      <c r="A44" s="371">
        <v>28</v>
      </c>
      <c r="B44" s="7" t="s">
        <v>417</v>
      </c>
      <c r="C44" s="801">
        <f t="shared" ref="C44:I44" si="1">SUM(C31:C43)/13</f>
        <v>0</v>
      </c>
      <c r="D44" s="8">
        <f t="shared" si="1"/>
        <v>0</v>
      </c>
      <c r="E44" s="8">
        <f>(E31+E43)/2</f>
        <v>0</v>
      </c>
      <c r="F44" s="950">
        <f>'4e-ADIT True-up'!I15</f>
        <v>-164236.97358187695</v>
      </c>
      <c r="G44" s="950">
        <f>'4e-ADIT True-up'!I25</f>
        <v>0</v>
      </c>
      <c r="H44" s="950">
        <f>'4e-ADIT True-up'!I35</f>
        <v>0</v>
      </c>
      <c r="I44" s="8">
        <f t="shared" si="1"/>
        <v>0</v>
      </c>
      <c r="K44" s="769"/>
    </row>
    <row r="45" spans="1:15" ht="13.5" thickTop="1">
      <c r="A45" s="371"/>
      <c r="B45" s="1"/>
      <c r="I45" s="16"/>
    </row>
    <row r="46" spans="1:15">
      <c r="A46" s="371"/>
    </row>
    <row r="47" spans="1:15">
      <c r="F47" s="826" t="s">
        <v>283</v>
      </c>
    </row>
    <row r="48" spans="1:15">
      <c r="A48" s="526"/>
      <c r="B48" s="362"/>
      <c r="C48" s="527"/>
      <c r="D48" s="527"/>
      <c r="E48" s="527"/>
      <c r="F48" s="414" t="s">
        <v>415</v>
      </c>
      <c r="G48" s="527"/>
      <c r="L48" s="14"/>
      <c r="M48" s="14"/>
      <c r="N48" s="14"/>
      <c r="O48" s="14"/>
    </row>
    <row r="49" spans="1:16">
      <c r="A49" s="526"/>
      <c r="C49" s="527"/>
      <c r="D49" s="527"/>
      <c r="E49" s="527"/>
      <c r="F49" s="825" t="s">
        <v>860</v>
      </c>
      <c r="G49" s="528"/>
      <c r="H49" s="325"/>
      <c r="I49" s="325"/>
      <c r="K49" s="14"/>
      <c r="L49" s="14"/>
      <c r="M49" s="14"/>
      <c r="N49" s="14"/>
      <c r="O49" s="14"/>
    </row>
    <row r="50" spans="1:16" s="769" customFormat="1">
      <c r="A50" s="827"/>
      <c r="B50" s="447" t="s">
        <v>748</v>
      </c>
      <c r="C50" s="527"/>
      <c r="D50" s="527"/>
      <c r="E50" s="527"/>
      <c r="F50" s="825"/>
      <c r="G50" s="528"/>
      <c r="H50" s="325"/>
      <c r="I50" s="325"/>
      <c r="K50" s="14"/>
      <c r="L50" s="14"/>
      <c r="M50" s="14"/>
      <c r="N50" s="14"/>
      <c r="O50" s="14"/>
    </row>
    <row r="51" spans="1:16">
      <c r="A51" s="526"/>
      <c r="B51" s="362" t="s">
        <v>292</v>
      </c>
      <c r="C51" s="362" t="s">
        <v>293</v>
      </c>
      <c r="D51" s="362" t="s">
        <v>294</v>
      </c>
      <c r="E51" s="362" t="s">
        <v>295</v>
      </c>
      <c r="F51" s="447" t="s">
        <v>297</v>
      </c>
      <c r="G51" s="447" t="s">
        <v>296</v>
      </c>
      <c r="H51" s="447" t="s">
        <v>298</v>
      </c>
      <c r="I51" s="447" t="s">
        <v>299</v>
      </c>
      <c r="J51" s="364" t="s">
        <v>238</v>
      </c>
      <c r="K51" s="325"/>
      <c r="L51" s="14"/>
      <c r="M51" s="14"/>
      <c r="N51" s="14"/>
      <c r="O51" s="14"/>
      <c r="P51" s="14"/>
    </row>
    <row r="52" spans="1:16" ht="63.75">
      <c r="A52" s="526">
        <v>29</v>
      </c>
      <c r="B52" s="529" t="s">
        <v>602</v>
      </c>
      <c r="C52" s="305"/>
      <c r="D52" s="530" t="s">
        <v>19</v>
      </c>
      <c r="E52" s="530" t="s">
        <v>603</v>
      </c>
      <c r="F52" s="530" t="s">
        <v>604</v>
      </c>
      <c r="G52" s="530" t="s">
        <v>605</v>
      </c>
      <c r="H52" s="531" t="s">
        <v>606</v>
      </c>
      <c r="I52" s="531" t="s">
        <v>607</v>
      </c>
      <c r="J52" s="529"/>
      <c r="K52" s="529"/>
      <c r="L52" s="529"/>
      <c r="M52" s="532"/>
      <c r="N52" s="14"/>
      <c r="O52" s="14"/>
      <c r="P52" s="14"/>
    </row>
    <row r="53" spans="1:16">
      <c r="A53" s="526" t="s">
        <v>608</v>
      </c>
      <c r="B53" s="505"/>
      <c r="C53" s="533" t="s">
        <v>609</v>
      </c>
      <c r="D53" s="534">
        <v>0</v>
      </c>
      <c r="E53" s="534">
        <v>0</v>
      </c>
      <c r="F53" s="535"/>
      <c r="G53" s="535"/>
      <c r="H53" s="534"/>
      <c r="I53" s="536">
        <f t="shared" ref="I53:I58" si="2">+H53*E53*D53*F53*G53</f>
        <v>0</v>
      </c>
      <c r="J53" s="505"/>
      <c r="K53" s="505"/>
      <c r="L53" s="505"/>
      <c r="M53" s="532"/>
      <c r="N53" s="14"/>
      <c r="O53" s="14"/>
      <c r="P53" s="14"/>
    </row>
    <row r="54" spans="1:16">
      <c r="A54" s="526" t="s">
        <v>610</v>
      </c>
      <c r="B54" s="505"/>
      <c r="C54" s="533" t="s">
        <v>611</v>
      </c>
      <c r="D54" s="537">
        <v>0</v>
      </c>
      <c r="E54" s="534">
        <v>0</v>
      </c>
      <c r="F54" s="535"/>
      <c r="G54" s="535"/>
      <c r="H54" s="534"/>
      <c r="I54" s="536">
        <f t="shared" si="2"/>
        <v>0</v>
      </c>
      <c r="J54" s="505"/>
      <c r="K54" s="505"/>
      <c r="L54" s="505"/>
      <c r="M54" s="532"/>
      <c r="N54" s="14"/>
      <c r="O54" s="14"/>
      <c r="P54" s="14"/>
    </row>
    <row r="55" spans="1:16">
      <c r="A55" s="526" t="s">
        <v>612</v>
      </c>
      <c r="B55" s="505"/>
      <c r="C55" s="533" t="s">
        <v>613</v>
      </c>
      <c r="D55" s="537"/>
      <c r="E55" s="534"/>
      <c r="F55" s="535"/>
      <c r="G55" s="535"/>
      <c r="H55" s="534"/>
      <c r="I55" s="536">
        <f t="shared" si="2"/>
        <v>0</v>
      </c>
      <c r="J55" s="505"/>
      <c r="K55" s="505"/>
      <c r="L55" s="505"/>
      <c r="M55" s="532"/>
      <c r="N55" s="14"/>
      <c r="O55" s="14"/>
      <c r="P55" s="14"/>
    </row>
    <row r="56" spans="1:16">
      <c r="A56" s="526" t="s">
        <v>614</v>
      </c>
      <c r="B56" s="505"/>
      <c r="C56" s="533" t="s">
        <v>615</v>
      </c>
      <c r="D56" s="537"/>
      <c r="E56" s="534"/>
      <c r="F56" s="535"/>
      <c r="G56" s="535"/>
      <c r="H56" s="534"/>
      <c r="I56" s="536">
        <f t="shared" si="2"/>
        <v>0</v>
      </c>
      <c r="J56" s="505"/>
      <c r="K56" s="505"/>
      <c r="L56" s="505"/>
      <c r="M56" s="532"/>
      <c r="N56" s="14"/>
      <c r="O56" s="14"/>
      <c r="P56" s="14"/>
    </row>
    <row r="57" spans="1:16">
      <c r="A57" s="526" t="s">
        <v>616</v>
      </c>
      <c r="B57" s="505"/>
      <c r="C57" s="533" t="s">
        <v>501</v>
      </c>
      <c r="D57" s="537"/>
      <c r="E57" s="534"/>
      <c r="F57" s="535"/>
      <c r="G57" s="535"/>
      <c r="H57" s="534"/>
      <c r="I57" s="536">
        <f t="shared" si="2"/>
        <v>0</v>
      </c>
      <c r="J57" s="505"/>
      <c r="K57" s="505"/>
      <c r="L57" s="505"/>
      <c r="M57" s="532"/>
      <c r="N57" s="14"/>
      <c r="O57" s="14"/>
      <c r="P57" s="14"/>
    </row>
    <row r="58" spans="1:16">
      <c r="A58" s="526" t="s">
        <v>617</v>
      </c>
      <c r="B58" s="505"/>
      <c r="C58" s="538" t="s">
        <v>501</v>
      </c>
      <c r="D58" s="539">
        <v>0</v>
      </c>
      <c r="E58" s="540">
        <v>0</v>
      </c>
      <c r="F58" s="541"/>
      <c r="G58" s="541"/>
      <c r="H58" s="540"/>
      <c r="I58" s="542">
        <f t="shared" si="2"/>
        <v>0</v>
      </c>
      <c r="J58" s="505"/>
      <c r="K58" s="505"/>
      <c r="L58" s="505"/>
      <c r="M58" s="532"/>
      <c r="N58" s="14"/>
      <c r="O58" s="14"/>
      <c r="P58" s="14"/>
    </row>
    <row r="59" spans="1:16">
      <c r="A59" s="526">
        <v>31</v>
      </c>
      <c r="B59" s="505"/>
      <c r="C59" s="529" t="s">
        <v>21</v>
      </c>
      <c r="D59" s="543">
        <f>SUM(D53:D58)</f>
        <v>0</v>
      </c>
      <c r="E59" s="121"/>
      <c r="F59" s="14"/>
      <c r="G59" s="14"/>
      <c r="H59" s="121"/>
      <c r="I59" s="536">
        <f>SUM(I53:I58)</f>
        <v>0</v>
      </c>
      <c r="J59" s="505"/>
      <c r="K59" s="505"/>
      <c r="L59" s="505"/>
      <c r="M59" s="532"/>
      <c r="N59" s="14"/>
      <c r="O59" s="14"/>
      <c r="P59" s="14"/>
    </row>
    <row r="60" spans="1:16">
      <c r="A60" s="373"/>
      <c r="B60" s="374"/>
      <c r="C60" s="375"/>
      <c r="D60" s="375"/>
      <c r="E60" s="375"/>
      <c r="F60" s="375"/>
      <c r="G60" s="375"/>
      <c r="I60" s="544"/>
      <c r="J60" s="544"/>
      <c r="K60" s="544"/>
    </row>
    <row r="61" spans="1:16">
      <c r="A61" s="373"/>
      <c r="B61" s="374"/>
      <c r="C61" s="375"/>
      <c r="D61" s="375"/>
      <c r="E61" s="375"/>
      <c r="F61" s="375"/>
      <c r="G61" s="375"/>
      <c r="L61" s="14"/>
      <c r="M61" s="14"/>
      <c r="N61" s="14"/>
      <c r="O61" s="14"/>
      <c r="P61" s="14"/>
    </row>
    <row r="62" spans="1:16">
      <c r="A62" s="373"/>
      <c r="B62" s="374"/>
      <c r="C62" s="375"/>
      <c r="D62" s="375"/>
      <c r="E62" s="375"/>
      <c r="F62" s="375"/>
      <c r="G62" s="375"/>
      <c r="L62" s="14"/>
      <c r="M62" s="14"/>
      <c r="N62" s="14"/>
      <c r="O62" s="14"/>
      <c r="P62" s="14"/>
    </row>
    <row r="63" spans="1:16">
      <c r="A63" s="526" t="s">
        <v>274</v>
      </c>
    </row>
    <row r="64" spans="1:16" ht="12.75" customHeight="1">
      <c r="A64" s="639" t="s">
        <v>75</v>
      </c>
      <c r="B64" s="1151" t="s">
        <v>618</v>
      </c>
      <c r="C64" s="1151"/>
      <c r="D64" s="1151"/>
      <c r="E64" s="1151"/>
      <c r="F64" s="1151"/>
      <c r="G64" s="1151"/>
      <c r="H64" s="1151"/>
      <c r="I64" s="1151"/>
      <c r="J64" s="1151"/>
      <c r="K64" s="1151"/>
    </row>
    <row r="65" spans="1:12" ht="12.75" customHeight="1">
      <c r="A65" s="639" t="s">
        <v>76</v>
      </c>
      <c r="B65" s="1151" t="s">
        <v>749</v>
      </c>
      <c r="C65" s="1151"/>
      <c r="D65" s="1151"/>
      <c r="E65" s="1151"/>
      <c r="F65" s="1151"/>
      <c r="G65" s="1151"/>
      <c r="H65" s="1151"/>
      <c r="I65" s="1151"/>
      <c r="J65" s="1151"/>
      <c r="K65" s="1151"/>
      <c r="L65" s="364"/>
    </row>
    <row r="66" spans="1:12" ht="12.75" customHeight="1">
      <c r="A66" s="546" t="s">
        <v>77</v>
      </c>
      <c r="B66" s="325" t="s">
        <v>750</v>
      </c>
      <c r="C66" s="670"/>
      <c r="D66" s="670"/>
      <c r="E66" s="670"/>
      <c r="F66" s="670"/>
      <c r="G66" s="670"/>
      <c r="H66" s="670"/>
      <c r="I66" s="670"/>
      <c r="J66" s="670"/>
      <c r="K66" s="670"/>
    </row>
    <row r="67" spans="1:12">
      <c r="A67" s="546"/>
      <c r="B67" s="671" t="s">
        <v>751</v>
      </c>
      <c r="C67" s="635"/>
      <c r="D67" s="635"/>
      <c r="E67" s="635"/>
      <c r="F67" s="635"/>
      <c r="G67" s="635"/>
      <c r="H67" s="635"/>
      <c r="I67" s="635"/>
      <c r="J67" s="635"/>
      <c r="K67" s="635"/>
    </row>
    <row r="68" spans="1:12" ht="27.4" customHeight="1">
      <c r="A68" s="545" t="s">
        <v>78</v>
      </c>
      <c r="B68" s="1147" t="s">
        <v>1097</v>
      </c>
      <c r="C68" s="1147"/>
      <c r="D68" s="1147"/>
      <c r="E68" s="1147"/>
      <c r="F68" s="1147"/>
      <c r="G68" s="1147"/>
      <c r="H68" s="1147"/>
      <c r="I68" s="1147"/>
      <c r="J68" s="1147"/>
      <c r="K68" s="325"/>
    </row>
    <row r="69" spans="1:12" ht="28.5" customHeight="1">
      <c r="A69" s="545" t="s">
        <v>79</v>
      </c>
      <c r="B69" s="1148" t="s">
        <v>752</v>
      </c>
      <c r="C69" s="1148"/>
      <c r="D69" s="1148"/>
      <c r="E69" s="1148"/>
      <c r="F69" s="1148"/>
      <c r="G69" s="1148"/>
      <c r="H69" s="1148"/>
      <c r="I69" s="1148"/>
      <c r="J69" s="1148"/>
      <c r="K69" s="634"/>
    </row>
    <row r="70" spans="1:12" ht="12.75" customHeight="1">
      <c r="A70" s="639" t="s">
        <v>80</v>
      </c>
      <c r="B70" s="1152" t="s">
        <v>619</v>
      </c>
      <c r="C70" s="1148"/>
      <c r="D70" s="1148"/>
      <c r="E70" s="1148"/>
      <c r="F70" s="1148"/>
      <c r="G70" s="1148"/>
      <c r="H70" s="1148"/>
      <c r="I70" s="1148"/>
      <c r="J70" s="1148"/>
      <c r="K70" s="1148"/>
    </row>
    <row r="71" spans="1:12" ht="43.5" customHeight="1">
      <c r="A71" s="579" t="s">
        <v>81</v>
      </c>
      <c r="B71" s="1148" t="s">
        <v>753</v>
      </c>
      <c r="C71" s="1148"/>
      <c r="D71" s="1148"/>
      <c r="E71" s="1148"/>
      <c r="F71" s="1148"/>
      <c r="G71" s="1148"/>
      <c r="H71" s="1148"/>
      <c r="I71" s="1148"/>
      <c r="J71" s="1148"/>
      <c r="K71" s="634"/>
    </row>
    <row r="72" spans="1:12">
      <c r="A72" s="639" t="s">
        <v>83</v>
      </c>
      <c r="B72" s="672" t="s">
        <v>1069</v>
      </c>
      <c r="C72" s="636"/>
      <c r="D72" s="636"/>
      <c r="E72" s="636"/>
      <c r="F72" s="636"/>
      <c r="G72" s="636"/>
      <c r="H72" s="636"/>
      <c r="I72" s="636"/>
      <c r="J72" s="636"/>
      <c r="K72" s="636"/>
    </row>
    <row r="75" spans="1:12">
      <c r="B75" s="758"/>
    </row>
    <row r="76" spans="1:12">
      <c r="B76" s="753"/>
    </row>
    <row r="77" spans="1:12">
      <c r="B77" s="754"/>
    </row>
  </sheetData>
  <customSheetViews>
    <customSheetView guid="{F04A2B9A-C6FE-4FEB-AD1E-2CF9AC309BE4}" scale="85" showPageBreaks="1" printArea="1">
      <selection activeCell="E6" sqref="E6"/>
      <pageMargins left="0.7" right="0.7" top="0.75" bottom="0.75" header="0.3" footer="0.3"/>
      <pageSetup scale="55" orientation="landscape" r:id="rId1"/>
    </customSheetView>
  </customSheetViews>
  <mergeCells count="10">
    <mergeCell ref="B71:J71"/>
    <mergeCell ref="C26:I26"/>
    <mergeCell ref="I6:J6"/>
    <mergeCell ref="G6:H6"/>
    <mergeCell ref="C6:D6"/>
    <mergeCell ref="B64:K64"/>
    <mergeCell ref="B65:K65"/>
    <mergeCell ref="B70:K70"/>
    <mergeCell ref="B69:J69"/>
    <mergeCell ref="B68:J68"/>
  </mergeCells>
  <phoneticPr fontId="0" type="noConversion"/>
  <pageMargins left="0.25" right="0.25" top="0.75" bottom="0.75" header="0.3" footer="0.3"/>
  <pageSetup scale="58" fitToHeight="0" orientation="landscape" r:id="rId2"/>
  <rowBreaks count="1" manualBreakCount="1">
    <brk id="46" max="9"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R448"/>
  <sheetViews>
    <sheetView tabSelected="1" view="pageBreakPreview" topLeftCell="B1" zoomScale="85" zoomScaleNormal="80" zoomScaleSheetLayoutView="85" workbookViewId="0">
      <selection activeCell="N33" sqref="N33"/>
    </sheetView>
  </sheetViews>
  <sheetFormatPr defaultColWidth="8.88671875" defaultRowHeight="12.75"/>
  <cols>
    <col min="1" max="1" width="5.6640625" style="842" customWidth="1"/>
    <col min="2" max="2" width="31.44140625" style="849" customWidth="1"/>
    <col min="3" max="3" width="10.6640625" style="842" customWidth="1"/>
    <col min="4" max="4" width="9.88671875" style="842" customWidth="1"/>
    <col min="5" max="5" width="16.33203125" style="842" customWidth="1"/>
    <col min="6" max="6" width="12.109375" style="842" customWidth="1"/>
    <col min="7" max="7" width="11.88671875" style="842" customWidth="1"/>
    <col min="8" max="8" width="12" style="842" customWidth="1"/>
    <col min="9" max="9" width="17.109375" style="842" customWidth="1"/>
    <col min="10" max="10" width="39.77734375" style="842" bestFit="1" customWidth="1"/>
    <col min="11" max="11" width="8.88671875" style="842"/>
    <col min="12" max="12" width="12.109375" style="842" customWidth="1"/>
    <col min="13" max="13" width="12.88671875" style="842" customWidth="1"/>
    <col min="14" max="16384" width="8.88671875" style="842"/>
  </cols>
  <sheetData>
    <row r="1" spans="1:18" ht="18" customHeight="1">
      <c r="A1" s="1153" t="s">
        <v>989</v>
      </c>
      <c r="B1" s="1153"/>
      <c r="C1" s="1153"/>
      <c r="D1" s="1153"/>
      <c r="E1" s="1153"/>
      <c r="F1" s="1153"/>
      <c r="G1" s="1153"/>
      <c r="H1" s="1153"/>
      <c r="I1" s="1153"/>
      <c r="J1" s="1153"/>
      <c r="K1" s="841"/>
      <c r="L1" s="841"/>
      <c r="M1" s="841"/>
    </row>
    <row r="2" spans="1:18" ht="18" customHeight="1">
      <c r="A2" s="1153" t="str">
        <f>+'Attachment H'!D5</f>
        <v>Gridliance High Plains LLC</v>
      </c>
      <c r="B2" s="1153"/>
      <c r="C2" s="1153"/>
      <c r="D2" s="1153"/>
      <c r="E2" s="1153"/>
      <c r="F2" s="1153"/>
      <c r="G2" s="1153"/>
      <c r="H2" s="1153"/>
      <c r="I2" s="1153"/>
      <c r="J2" s="1153"/>
      <c r="K2" s="843"/>
      <c r="L2" s="843"/>
      <c r="M2" s="843"/>
    </row>
    <row r="3" spans="1:18" ht="18" customHeight="1">
      <c r="A3" s="1153" t="s">
        <v>1143</v>
      </c>
      <c r="B3" s="1153"/>
      <c r="C3" s="1153"/>
      <c r="D3" s="1153"/>
      <c r="E3" s="1153"/>
      <c r="F3" s="1153"/>
      <c r="G3" s="1153"/>
      <c r="H3" s="1154"/>
      <c r="I3" s="1154"/>
      <c r="J3" s="1153"/>
      <c r="K3" s="841"/>
      <c r="L3" s="841"/>
      <c r="M3" s="841"/>
    </row>
    <row r="4" spans="1:18" ht="18" customHeight="1">
      <c r="A4" s="844"/>
      <c r="B4" s="844"/>
      <c r="C4" s="844"/>
      <c r="D4" s="844"/>
      <c r="E4" s="844"/>
      <c r="F4" s="844"/>
      <c r="G4" s="844"/>
      <c r="H4" s="844"/>
      <c r="I4" s="844"/>
      <c r="J4" s="844"/>
      <c r="K4" s="841"/>
      <c r="L4" s="841"/>
      <c r="M4" s="841"/>
    </row>
    <row r="5" spans="1:18">
      <c r="B5" s="844" t="s">
        <v>292</v>
      </c>
      <c r="C5" s="844" t="s">
        <v>293</v>
      </c>
      <c r="D5" s="844" t="s">
        <v>294</v>
      </c>
      <c r="E5" s="844" t="s">
        <v>295</v>
      </c>
      <c r="F5" s="844" t="s">
        <v>297</v>
      </c>
      <c r="G5" s="845" t="s">
        <v>296</v>
      </c>
      <c r="H5" s="845" t="s">
        <v>298</v>
      </c>
      <c r="I5" s="846" t="s">
        <v>299</v>
      </c>
      <c r="J5" s="844"/>
    </row>
    <row r="6" spans="1:18" ht="25.5">
      <c r="A6" s="847" t="s">
        <v>990</v>
      </c>
      <c r="B6" s="848" t="s">
        <v>991</v>
      </c>
      <c r="C6" s="848" t="s">
        <v>252</v>
      </c>
      <c r="D6" s="848" t="s">
        <v>96</v>
      </c>
      <c r="E6" s="848" t="s">
        <v>992</v>
      </c>
      <c r="F6" s="848" t="s">
        <v>993</v>
      </c>
      <c r="G6" s="848" t="s">
        <v>994</v>
      </c>
      <c r="H6" s="848" t="s">
        <v>995</v>
      </c>
      <c r="I6" s="848" t="s">
        <v>996</v>
      </c>
      <c r="J6" s="848"/>
      <c r="K6" s="841"/>
      <c r="L6" s="841"/>
      <c r="M6" s="841"/>
      <c r="N6" s="841"/>
      <c r="O6" s="841"/>
      <c r="P6" s="841"/>
      <c r="Q6" s="841"/>
      <c r="R6" s="844"/>
    </row>
    <row r="7" spans="1:18">
      <c r="A7" s="842" t="s">
        <v>997</v>
      </c>
      <c r="C7" s="850"/>
      <c r="D7" s="844"/>
      <c r="E7" s="844"/>
      <c r="F7" s="844"/>
      <c r="H7" s="841"/>
      <c r="I7" s="841"/>
      <c r="J7" s="841"/>
      <c r="K7" s="841"/>
      <c r="L7" s="841"/>
      <c r="M7" s="841"/>
      <c r="N7" s="841"/>
      <c r="O7" s="841"/>
      <c r="P7" s="841"/>
      <c r="Q7" s="841"/>
      <c r="R7" s="844"/>
    </row>
    <row r="8" spans="1:18" ht="20.100000000000001" customHeight="1">
      <c r="A8" s="851">
        <v>1</v>
      </c>
      <c r="B8" s="852" t="s">
        <v>998</v>
      </c>
      <c r="C8" s="850" t="s">
        <v>98</v>
      </c>
      <c r="D8" s="1002">
        <v>2021</v>
      </c>
      <c r="E8" s="764">
        <f>SUM(F8:H8)</f>
        <v>-604380.61580149084</v>
      </c>
      <c r="F8" s="764">
        <v>-604380.61580149084</v>
      </c>
      <c r="G8" s="764">
        <v>0</v>
      </c>
      <c r="H8" s="764">
        <f>'4c- ADIT BOY'!G54</f>
        <v>0</v>
      </c>
      <c r="I8" s="764"/>
      <c r="J8" s="853"/>
    </row>
    <row r="9" spans="1:18" ht="20.100000000000001" customHeight="1">
      <c r="A9" s="851">
        <f>A8+1</f>
        <v>2</v>
      </c>
      <c r="B9" s="852" t="s">
        <v>1117</v>
      </c>
      <c r="C9" s="850" t="s">
        <v>98</v>
      </c>
      <c r="D9" s="1002">
        <v>2022</v>
      </c>
      <c r="E9" s="764">
        <f t="shared" ref="E9:E11" si="0">SUM(F9:H9)</f>
        <v>0</v>
      </c>
      <c r="F9" s="764">
        <v>0</v>
      </c>
      <c r="G9" s="134">
        <v>0</v>
      </c>
      <c r="H9" s="134">
        <f>'4d- ADIT EOY'!G54-'4d- ADIT EOY'!G51</f>
        <v>0</v>
      </c>
      <c r="I9" s="764"/>
      <c r="J9" s="853"/>
    </row>
    <row r="10" spans="1:18" ht="20.100000000000001" customHeight="1">
      <c r="A10" s="851">
        <f>A9+1</f>
        <v>3</v>
      </c>
      <c r="B10" s="852" t="s">
        <v>1074</v>
      </c>
      <c r="C10" s="850" t="s">
        <v>98</v>
      </c>
      <c r="D10" s="1111">
        <v>2022</v>
      </c>
      <c r="E10" s="764">
        <f t="shared" si="0"/>
        <v>-1239642.779502745</v>
      </c>
      <c r="F10" s="764">
        <v>-1239642.779502745</v>
      </c>
      <c r="G10" s="764">
        <v>0</v>
      </c>
      <c r="H10" s="764">
        <f>'4b-ADIT Projection Proration'!L22</f>
        <v>0</v>
      </c>
      <c r="I10" s="764"/>
      <c r="J10" s="853"/>
    </row>
    <row r="11" spans="1:18" ht="20.100000000000001" customHeight="1">
      <c r="A11" s="851">
        <f>+A10+1</f>
        <v>4</v>
      </c>
      <c r="B11" s="852" t="s">
        <v>1075</v>
      </c>
      <c r="C11" s="850" t="s">
        <v>98</v>
      </c>
      <c r="D11" s="1111">
        <v>2022</v>
      </c>
      <c r="E11" s="764">
        <f t="shared" si="0"/>
        <v>-1239642.779502745</v>
      </c>
      <c r="F11" s="856">
        <v>-1239642.779502745</v>
      </c>
      <c r="G11" s="854">
        <v>0</v>
      </c>
      <c r="H11" s="854">
        <f t="shared" ref="H11" si="1">H9+H10</f>
        <v>0</v>
      </c>
      <c r="I11" s="854"/>
      <c r="J11" s="854"/>
    </row>
    <row r="12" spans="1:18" ht="20.100000000000001" customHeight="1">
      <c r="A12" s="851">
        <f t="shared" ref="A12:A15" si="2">+A11+1</f>
        <v>5</v>
      </c>
      <c r="B12" s="852" t="s">
        <v>999</v>
      </c>
      <c r="C12" s="850"/>
      <c r="D12" s="850"/>
      <c r="E12" s="854"/>
      <c r="F12" s="854">
        <v>1</v>
      </c>
      <c r="G12" s="854"/>
      <c r="H12" s="854"/>
      <c r="I12" s="854"/>
      <c r="J12" s="855">
        <v>1</v>
      </c>
    </row>
    <row r="13" spans="1:18" ht="20.100000000000001" customHeight="1">
      <c r="A13" s="851">
        <f t="shared" si="2"/>
        <v>6</v>
      </c>
      <c r="B13" s="852" t="s">
        <v>1000</v>
      </c>
      <c r="C13" s="850"/>
      <c r="D13" s="850"/>
      <c r="E13" s="854"/>
      <c r="F13" s="854"/>
      <c r="G13" s="854">
        <f>'Attachment H'!G$84</f>
        <v>1</v>
      </c>
      <c r="H13" s="854"/>
      <c r="I13" s="854"/>
      <c r="J13" s="850" t="s">
        <v>1001</v>
      </c>
    </row>
    <row r="14" spans="1:18" ht="20.100000000000001" customHeight="1">
      <c r="A14" s="851">
        <f t="shared" si="2"/>
        <v>7</v>
      </c>
      <c r="B14" s="852" t="s">
        <v>1002</v>
      </c>
      <c r="C14" s="850"/>
      <c r="D14" s="850"/>
      <c r="E14" s="854"/>
      <c r="F14" s="854"/>
      <c r="G14" s="854"/>
      <c r="H14" s="854">
        <f>'Attachment H'!I$199</f>
        <v>1</v>
      </c>
      <c r="I14" s="854"/>
      <c r="J14" s="850" t="s">
        <v>1003</v>
      </c>
    </row>
    <row r="15" spans="1:18" ht="20.100000000000001" customHeight="1">
      <c r="A15" s="851">
        <f t="shared" si="2"/>
        <v>8</v>
      </c>
      <c r="B15" s="852" t="s">
        <v>1004</v>
      </c>
      <c r="C15" s="850"/>
      <c r="D15" s="850"/>
      <c r="E15" s="764">
        <f>+E11</f>
        <v>-1239642.779502745</v>
      </c>
      <c r="F15" s="764">
        <f>+F11*F12</f>
        <v>-1239642.779502745</v>
      </c>
      <c r="G15" s="854">
        <f>+G11*G13</f>
        <v>0</v>
      </c>
      <c r="H15" s="854">
        <f>+H11*H14</f>
        <v>0</v>
      </c>
      <c r="I15" s="854">
        <f>+F15+G15+H15</f>
        <v>-1239642.779502745</v>
      </c>
      <c r="J15" s="854" t="s">
        <v>1067</v>
      </c>
    </row>
    <row r="16" spans="1:18">
      <c r="A16" s="851"/>
      <c r="B16" s="852"/>
      <c r="C16" s="850"/>
      <c r="D16" s="850"/>
      <c r="E16" s="764"/>
      <c r="F16" s="764"/>
    </row>
    <row r="17" spans="1:10">
      <c r="A17" s="842" t="s">
        <v>1005</v>
      </c>
      <c r="B17" s="852"/>
      <c r="C17" s="850"/>
      <c r="D17" s="850"/>
      <c r="E17" s="764"/>
      <c r="F17" s="764"/>
    </row>
    <row r="18" spans="1:10" ht="20.100000000000001" customHeight="1">
      <c r="A18" s="851">
        <f>A15+1</f>
        <v>9</v>
      </c>
      <c r="B18" s="852" t="s">
        <v>1006</v>
      </c>
      <c r="C18" s="850" t="s">
        <v>98</v>
      </c>
      <c r="D18" s="1111">
        <f>D8</f>
        <v>2021</v>
      </c>
      <c r="E18" s="764">
        <f t="shared" ref="E18:E21" si="3">SUM(F18:H18)</f>
        <v>0</v>
      </c>
      <c r="F18" s="856">
        <v>0</v>
      </c>
      <c r="G18" s="764">
        <v>0</v>
      </c>
      <c r="H18" s="764">
        <v>0</v>
      </c>
      <c r="I18" s="764"/>
      <c r="J18" s="853"/>
    </row>
    <row r="19" spans="1:10" ht="20.100000000000001" customHeight="1">
      <c r="A19" s="851">
        <f>A18+1</f>
        <v>10</v>
      </c>
      <c r="B19" s="852" t="s">
        <v>1118</v>
      </c>
      <c r="C19" s="850" t="s">
        <v>98</v>
      </c>
      <c r="D19" s="1111">
        <f t="shared" ref="D19:D21" si="4">D9</f>
        <v>2022</v>
      </c>
      <c r="E19" s="134">
        <f t="shared" si="3"/>
        <v>0</v>
      </c>
      <c r="F19" s="764">
        <v>0</v>
      </c>
      <c r="G19" s="764">
        <v>0</v>
      </c>
      <c r="H19" s="764">
        <v>0</v>
      </c>
      <c r="I19" s="764"/>
      <c r="J19" s="853"/>
    </row>
    <row r="20" spans="1:10" ht="20.100000000000001" customHeight="1">
      <c r="A20" s="851">
        <f>A19+1</f>
        <v>11</v>
      </c>
      <c r="B20" s="852" t="s">
        <v>1078</v>
      </c>
      <c r="C20" s="850" t="s">
        <v>98</v>
      </c>
      <c r="D20" s="1111">
        <f t="shared" si="4"/>
        <v>2022</v>
      </c>
      <c r="E20" s="134">
        <f t="shared" si="3"/>
        <v>0</v>
      </c>
      <c r="F20" s="764">
        <v>0</v>
      </c>
      <c r="G20" s="764">
        <v>0</v>
      </c>
      <c r="H20" s="764">
        <v>0</v>
      </c>
      <c r="I20" s="764"/>
      <c r="J20" s="853"/>
    </row>
    <row r="21" spans="1:10" ht="20.100000000000001" customHeight="1">
      <c r="A21" s="851">
        <f>A20+1</f>
        <v>12</v>
      </c>
      <c r="B21" s="852" t="s">
        <v>1076</v>
      </c>
      <c r="C21" s="850" t="s">
        <v>98</v>
      </c>
      <c r="D21" s="1111">
        <f t="shared" si="4"/>
        <v>2022</v>
      </c>
      <c r="E21" s="134">
        <f t="shared" si="3"/>
        <v>0</v>
      </c>
      <c r="F21" s="764">
        <v>0</v>
      </c>
      <c r="G21" s="764">
        <v>0</v>
      </c>
      <c r="H21" s="764">
        <v>0</v>
      </c>
      <c r="I21" s="764"/>
      <c r="J21" s="853"/>
    </row>
    <row r="22" spans="1:10" ht="20.100000000000001" customHeight="1">
      <c r="A22" s="851">
        <f t="shared" ref="A22:A25" si="5">A21+1</f>
        <v>13</v>
      </c>
      <c r="B22" s="852" t="s">
        <v>999</v>
      </c>
      <c r="C22" s="850"/>
      <c r="E22" s="854"/>
      <c r="F22" s="854">
        <v>1</v>
      </c>
      <c r="G22" s="854"/>
      <c r="H22" s="854"/>
      <c r="I22" s="854"/>
      <c r="J22" s="855">
        <v>1</v>
      </c>
    </row>
    <row r="23" spans="1:10" ht="20.100000000000001" customHeight="1">
      <c r="A23" s="851">
        <f t="shared" si="5"/>
        <v>14</v>
      </c>
      <c r="B23" s="852" t="s">
        <v>1000</v>
      </c>
      <c r="C23" s="850"/>
      <c r="E23" s="854"/>
      <c r="F23" s="854"/>
      <c r="G23" s="854">
        <f>'Attachment H'!G$84</f>
        <v>1</v>
      </c>
      <c r="H23" s="854"/>
      <c r="I23" s="854"/>
      <c r="J23" s="850" t="s">
        <v>1001</v>
      </c>
    </row>
    <row r="24" spans="1:10" ht="20.100000000000001" customHeight="1">
      <c r="A24" s="851">
        <f t="shared" si="5"/>
        <v>15</v>
      </c>
      <c r="B24" s="852" t="s">
        <v>1002</v>
      </c>
      <c r="C24" s="850"/>
      <c r="E24" s="854"/>
      <c r="F24" s="854"/>
      <c r="G24" s="854"/>
      <c r="H24" s="854">
        <f>'Attachment H'!I$199</f>
        <v>1</v>
      </c>
      <c r="I24" s="854"/>
      <c r="J24" s="850" t="s">
        <v>1003</v>
      </c>
    </row>
    <row r="25" spans="1:10" ht="20.100000000000001" customHeight="1">
      <c r="A25" s="851">
        <f t="shared" si="5"/>
        <v>16</v>
      </c>
      <c r="B25" s="852" t="s">
        <v>1004</v>
      </c>
      <c r="C25" s="850"/>
      <c r="E25" s="856">
        <f>E21</f>
        <v>0</v>
      </c>
      <c r="F25" s="856">
        <f>+F21*F22</f>
        <v>0</v>
      </c>
      <c r="G25" s="854">
        <f>+G21*G23</f>
        <v>0</v>
      </c>
      <c r="H25" s="854">
        <f>+H21*H24</f>
        <v>0</v>
      </c>
      <c r="I25" s="854">
        <f>+F25+G25+H25</f>
        <v>0</v>
      </c>
      <c r="J25" s="854" t="s">
        <v>1067</v>
      </c>
    </row>
    <row r="26" spans="1:10">
      <c r="A26" s="851"/>
      <c r="B26" s="852"/>
      <c r="C26" s="850"/>
      <c r="E26" s="850"/>
      <c r="F26" s="850"/>
    </row>
    <row r="27" spans="1:10">
      <c r="A27" s="842" t="s">
        <v>1007</v>
      </c>
      <c r="B27" s="852"/>
      <c r="C27" s="850"/>
      <c r="E27" s="850"/>
      <c r="F27" s="850"/>
    </row>
    <row r="28" spans="1:10" ht="20.100000000000001" customHeight="1">
      <c r="A28" s="851">
        <f>A25+1</f>
        <v>17</v>
      </c>
      <c r="B28" s="852" t="s">
        <v>1008</v>
      </c>
      <c r="C28" s="850" t="s">
        <v>98</v>
      </c>
      <c r="D28" s="1111">
        <f>D18</f>
        <v>2021</v>
      </c>
      <c r="E28" s="764">
        <f t="shared" ref="E28:E31" si="6">SUM(F28:H28)</f>
        <v>0</v>
      </c>
      <c r="F28" s="764">
        <v>0</v>
      </c>
      <c r="G28" s="764">
        <f>'4c- ADIT BOY'!F32</f>
        <v>0</v>
      </c>
      <c r="H28" s="764">
        <f>'4c- ADIT BOY'!G32</f>
        <v>0</v>
      </c>
      <c r="I28" s="764"/>
      <c r="J28" s="853"/>
    </row>
    <row r="29" spans="1:10" ht="20.100000000000001" customHeight="1">
      <c r="A29" s="851">
        <f>A28+1</f>
        <v>18</v>
      </c>
      <c r="B29" s="852" t="s">
        <v>1119</v>
      </c>
      <c r="C29" s="850" t="s">
        <v>98</v>
      </c>
      <c r="D29" s="1111">
        <f t="shared" ref="D29:D31" si="7">D19</f>
        <v>2022</v>
      </c>
      <c r="E29" s="764">
        <f t="shared" si="6"/>
        <v>0</v>
      </c>
      <c r="F29" s="764">
        <v>0</v>
      </c>
      <c r="G29" s="764">
        <f>'4d- ADIT EOY'!F32-'4d- ADIT EOY'!F29</f>
        <v>0</v>
      </c>
      <c r="H29" s="764">
        <f>'4d- ADIT EOY'!G32-'4d- ADIT EOY'!G29</f>
        <v>0</v>
      </c>
      <c r="I29" s="764"/>
      <c r="J29" s="853"/>
    </row>
    <row r="30" spans="1:10" ht="20.100000000000001" customHeight="1">
      <c r="A30" s="851">
        <f>A29+1</f>
        <v>19</v>
      </c>
      <c r="B30" s="852" t="s">
        <v>1079</v>
      </c>
      <c r="C30" s="850" t="s">
        <v>98</v>
      </c>
      <c r="D30" s="1111">
        <f t="shared" si="7"/>
        <v>2022</v>
      </c>
      <c r="E30" s="764">
        <f t="shared" si="6"/>
        <v>0</v>
      </c>
      <c r="F30" s="764">
        <v>0</v>
      </c>
      <c r="G30" s="764">
        <f>'4b-ADIT Projection Proration'!J54</f>
        <v>0</v>
      </c>
      <c r="H30" s="764">
        <f>'4b-ADIT Projection Proration'!L54</f>
        <v>0</v>
      </c>
      <c r="I30" s="764"/>
      <c r="J30" s="853"/>
    </row>
    <row r="31" spans="1:10" ht="20.100000000000001" customHeight="1">
      <c r="A31" s="851">
        <f>A30+1</f>
        <v>20</v>
      </c>
      <c r="B31" s="852" t="s">
        <v>1077</v>
      </c>
      <c r="C31" s="850" t="s">
        <v>98</v>
      </c>
      <c r="D31" s="1111">
        <f t="shared" si="7"/>
        <v>2022</v>
      </c>
      <c r="E31" s="764">
        <f t="shared" si="6"/>
        <v>0</v>
      </c>
      <c r="F31" s="856">
        <v>0</v>
      </c>
      <c r="G31" s="764">
        <f>G29+G30</f>
        <v>0</v>
      </c>
      <c r="H31" s="764">
        <f>H29+H30</f>
        <v>0</v>
      </c>
      <c r="I31" s="764"/>
      <c r="J31" s="853"/>
    </row>
    <row r="32" spans="1:10" ht="20.100000000000001" customHeight="1">
      <c r="A32" s="851">
        <f t="shared" ref="A32:A35" si="8">A31+1</f>
        <v>21</v>
      </c>
      <c r="B32" s="852" t="s">
        <v>999</v>
      </c>
      <c r="C32" s="850"/>
      <c r="D32" s="850"/>
      <c r="E32" s="854"/>
      <c r="F32" s="854">
        <v>1</v>
      </c>
      <c r="G32" s="854"/>
      <c r="H32" s="854"/>
      <c r="I32" s="854"/>
      <c r="J32" s="855">
        <v>1</v>
      </c>
    </row>
    <row r="33" spans="1:10" ht="20.100000000000001" customHeight="1">
      <c r="A33" s="851">
        <f t="shared" si="8"/>
        <v>22</v>
      </c>
      <c r="B33" s="852" t="s">
        <v>1000</v>
      </c>
      <c r="C33" s="850"/>
      <c r="D33" s="850"/>
      <c r="E33" s="854"/>
      <c r="F33" s="854"/>
      <c r="G33" s="854">
        <f>'Attachment H'!G$84</f>
        <v>1</v>
      </c>
      <c r="H33" s="854"/>
      <c r="I33" s="854"/>
      <c r="J33" s="850" t="s">
        <v>1001</v>
      </c>
    </row>
    <row r="34" spans="1:10" ht="20.100000000000001" customHeight="1">
      <c r="A34" s="851">
        <f t="shared" si="8"/>
        <v>23</v>
      </c>
      <c r="B34" s="852" t="s">
        <v>1002</v>
      </c>
      <c r="C34" s="850"/>
      <c r="D34" s="850"/>
      <c r="E34" s="854"/>
      <c r="F34" s="854"/>
      <c r="G34" s="854"/>
      <c r="H34" s="854">
        <f>'Attachment H'!I$199</f>
        <v>1</v>
      </c>
      <c r="I34" s="854"/>
      <c r="J34" s="850" t="s">
        <v>1003</v>
      </c>
    </row>
    <row r="35" spans="1:10" ht="20.100000000000001" customHeight="1">
      <c r="A35" s="851">
        <f t="shared" si="8"/>
        <v>24</v>
      </c>
      <c r="B35" s="852" t="s">
        <v>1004</v>
      </c>
      <c r="C35" s="850"/>
      <c r="D35" s="850"/>
      <c r="E35" s="856">
        <f>E31</f>
        <v>0</v>
      </c>
      <c r="F35" s="856">
        <f>+F31*F32</f>
        <v>0</v>
      </c>
      <c r="G35" s="854">
        <f>+G31*G33</f>
        <v>0</v>
      </c>
      <c r="H35" s="854">
        <f>+H31*H34</f>
        <v>0</v>
      </c>
      <c r="I35" s="854">
        <f>+F35+G35+H35</f>
        <v>0</v>
      </c>
      <c r="J35" s="854" t="s">
        <v>1067</v>
      </c>
    </row>
    <row r="36" spans="1:10">
      <c r="B36" s="858"/>
      <c r="C36" s="858"/>
      <c r="D36" s="858"/>
      <c r="E36" s="858"/>
      <c r="F36" s="858"/>
      <c r="G36" s="859"/>
    </row>
    <row r="37" spans="1:10">
      <c r="B37" s="858"/>
      <c r="C37" s="858"/>
      <c r="D37" s="860"/>
      <c r="E37" s="860"/>
      <c r="F37" s="860"/>
      <c r="G37" s="860"/>
      <c r="H37" s="861"/>
      <c r="I37" s="861"/>
    </row>
    <row r="38" spans="1:10">
      <c r="B38" s="862"/>
      <c r="C38" s="858"/>
      <c r="D38" s="863"/>
      <c r="E38" s="858"/>
      <c r="F38" s="858"/>
      <c r="G38" s="858"/>
      <c r="H38" s="859"/>
      <c r="I38" s="859"/>
    </row>
    <row r="39" spans="1:10">
      <c r="B39" s="862"/>
      <c r="C39" s="858"/>
      <c r="D39" s="543"/>
      <c r="E39" s="858"/>
      <c r="F39" s="858"/>
      <c r="G39" s="858"/>
      <c r="H39" s="859"/>
      <c r="I39" s="859"/>
    </row>
    <row r="40" spans="1:10">
      <c r="B40" s="862"/>
      <c r="C40" s="858"/>
      <c r="D40" s="543"/>
      <c r="E40" s="858"/>
      <c r="F40" s="858"/>
      <c r="G40" s="858"/>
      <c r="H40" s="859"/>
      <c r="I40" s="859"/>
    </row>
    <row r="41" spans="1:10">
      <c r="B41" s="862"/>
      <c r="C41" s="858"/>
      <c r="D41" s="543"/>
      <c r="E41" s="858"/>
      <c r="F41" s="858"/>
      <c r="G41" s="858"/>
      <c r="H41" s="859"/>
      <c r="I41" s="859"/>
    </row>
    <row r="42" spans="1:10">
      <c r="B42" s="862"/>
      <c r="C42" s="858"/>
      <c r="D42" s="543"/>
      <c r="E42" s="858"/>
      <c r="F42" s="858"/>
      <c r="G42" s="858"/>
      <c r="H42" s="859"/>
      <c r="I42" s="859"/>
    </row>
    <row r="43" spans="1:10">
      <c r="B43" s="862"/>
      <c r="C43" s="858"/>
      <c r="D43" s="543"/>
      <c r="E43" s="858"/>
      <c r="F43" s="858"/>
      <c r="G43" s="858"/>
      <c r="H43" s="859"/>
      <c r="I43" s="859"/>
    </row>
    <row r="44" spans="1:10">
      <c r="B44" s="862"/>
      <c r="C44" s="858"/>
      <c r="D44" s="543"/>
      <c r="E44" s="858"/>
      <c r="F44" s="858"/>
      <c r="G44" s="858"/>
      <c r="H44" s="859"/>
      <c r="I44" s="859"/>
    </row>
    <row r="45" spans="1:10">
      <c r="B45" s="862"/>
      <c r="C45" s="858"/>
      <c r="D45" s="543"/>
      <c r="E45" s="858"/>
      <c r="F45" s="858"/>
      <c r="G45" s="858"/>
      <c r="H45" s="859"/>
      <c r="I45" s="859"/>
    </row>
    <row r="46" spans="1:10">
      <c r="B46" s="862"/>
      <c r="C46" s="858"/>
      <c r="D46" s="543"/>
      <c r="E46" s="858"/>
      <c r="F46" s="858"/>
      <c r="G46" s="858"/>
      <c r="H46" s="859"/>
      <c r="I46" s="859"/>
    </row>
    <row r="47" spans="1:10">
      <c r="B47" s="862"/>
      <c r="C47" s="858"/>
      <c r="D47" s="543"/>
      <c r="E47" s="858"/>
      <c r="F47" s="858"/>
      <c r="G47" s="858"/>
      <c r="H47" s="859"/>
      <c r="I47" s="859"/>
    </row>
    <row r="48" spans="1:10">
      <c r="B48" s="862"/>
      <c r="C48" s="858"/>
      <c r="D48" s="543"/>
      <c r="E48" s="858"/>
      <c r="F48" s="858"/>
      <c r="G48" s="858"/>
      <c r="H48" s="859"/>
      <c r="I48" s="859"/>
    </row>
    <row r="49" spans="2:11">
      <c r="B49" s="858"/>
      <c r="C49" s="858"/>
      <c r="D49" s="543"/>
      <c r="E49" s="858"/>
      <c r="F49" s="858"/>
      <c r="G49" s="858"/>
      <c r="H49" s="859"/>
      <c r="I49" s="859"/>
    </row>
    <row r="50" spans="2:11">
      <c r="B50" s="862"/>
      <c r="C50" s="858"/>
      <c r="D50" s="543"/>
      <c r="E50" s="858"/>
      <c r="F50" s="858"/>
      <c r="G50" s="858"/>
      <c r="H50" s="859"/>
      <c r="I50" s="859"/>
    </row>
    <row r="51" spans="2:11">
      <c r="B51" s="858"/>
      <c r="C51" s="858"/>
      <c r="D51" s="543"/>
      <c r="E51" s="858"/>
      <c r="F51" s="858"/>
      <c r="G51" s="858"/>
      <c r="H51" s="859"/>
      <c r="I51" s="859"/>
    </row>
    <row r="52" spans="2:11">
      <c r="B52" s="862"/>
      <c r="C52" s="858"/>
      <c r="D52" s="858"/>
      <c r="E52" s="858"/>
      <c r="F52" s="858"/>
      <c r="G52" s="858"/>
      <c r="H52" s="859"/>
      <c r="I52" s="859"/>
    </row>
    <row r="53" spans="2:11">
      <c r="B53" s="862"/>
      <c r="C53" s="858"/>
      <c r="D53" s="858"/>
      <c r="E53" s="858"/>
      <c r="F53" s="858"/>
      <c r="G53" s="858"/>
    </row>
    <row r="54" spans="2:11">
      <c r="B54" s="862"/>
      <c r="C54" s="858"/>
      <c r="D54" s="858"/>
      <c r="E54" s="858"/>
      <c r="F54" s="858"/>
      <c r="G54" s="858"/>
    </row>
    <row r="55" spans="2:11">
      <c r="B55" s="862"/>
      <c r="C55" s="858"/>
      <c r="D55" s="858"/>
      <c r="E55" s="858"/>
      <c r="F55" s="858"/>
      <c r="G55" s="858"/>
    </row>
    <row r="56" spans="2:11">
      <c r="B56" s="862"/>
      <c r="C56" s="858"/>
      <c r="D56" s="858"/>
      <c r="E56" s="858"/>
      <c r="F56" s="858"/>
      <c r="G56" s="858"/>
    </row>
    <row r="57" spans="2:11">
      <c r="B57" s="862"/>
      <c r="C57" s="858"/>
      <c r="D57" s="858"/>
      <c r="E57" s="858"/>
      <c r="F57" s="858"/>
      <c r="G57" s="858"/>
    </row>
    <row r="58" spans="2:11">
      <c r="B58" s="862"/>
      <c r="C58" s="858"/>
      <c r="D58" s="858"/>
      <c r="E58" s="858"/>
      <c r="F58" s="858"/>
      <c r="G58" s="858"/>
    </row>
    <row r="59" spans="2:11">
      <c r="B59" s="862"/>
      <c r="C59" s="858"/>
      <c r="D59" s="858"/>
      <c r="E59" s="858"/>
      <c r="F59" s="858"/>
      <c r="G59" s="858"/>
    </row>
    <row r="60" spans="2:11">
      <c r="B60" s="862"/>
      <c r="C60" s="858"/>
      <c r="D60" s="858"/>
      <c r="E60" s="858"/>
      <c r="F60" s="858"/>
      <c r="G60" s="858"/>
    </row>
    <row r="61" spans="2:11">
      <c r="B61" s="862"/>
      <c r="C61" s="858"/>
      <c r="D61" s="858"/>
      <c r="E61" s="858"/>
      <c r="F61" s="858"/>
      <c r="G61" s="858"/>
    </row>
    <row r="62" spans="2:11">
      <c r="B62" s="862"/>
      <c r="C62" s="858"/>
      <c r="D62" s="858"/>
      <c r="E62" s="858"/>
      <c r="F62" s="858"/>
      <c r="G62" s="858"/>
    </row>
    <row r="63" spans="2:11">
      <c r="B63" s="862"/>
      <c r="C63" s="858"/>
      <c r="D63" s="858"/>
      <c r="E63" s="858"/>
      <c r="F63" s="858"/>
      <c r="G63" s="858"/>
      <c r="K63" s="858"/>
    </row>
    <row r="64" spans="2:11">
      <c r="B64" s="862"/>
      <c r="C64" s="858"/>
      <c r="D64" s="858"/>
      <c r="E64" s="858"/>
      <c r="F64" s="858"/>
      <c r="G64" s="858"/>
    </row>
    <row r="65" spans="2:7">
      <c r="B65" s="862"/>
      <c r="C65" s="858"/>
      <c r="D65" s="858"/>
      <c r="E65" s="858"/>
      <c r="F65" s="858"/>
      <c r="G65" s="858"/>
    </row>
    <row r="66" spans="2:7">
      <c r="B66" s="862"/>
      <c r="C66" s="858"/>
      <c r="D66" s="858"/>
      <c r="E66" s="858"/>
      <c r="F66" s="858"/>
      <c r="G66" s="858"/>
    </row>
    <row r="67" spans="2:7">
      <c r="B67" s="862"/>
      <c r="C67" s="858"/>
      <c r="D67" s="858"/>
      <c r="E67" s="858"/>
      <c r="F67" s="858"/>
      <c r="G67" s="858"/>
    </row>
    <row r="68" spans="2:7">
      <c r="B68" s="862"/>
      <c r="C68" s="858"/>
      <c r="D68" s="858"/>
      <c r="E68" s="858"/>
      <c r="F68" s="858"/>
      <c r="G68" s="858"/>
    </row>
    <row r="69" spans="2:7">
      <c r="B69" s="862"/>
      <c r="C69" s="858"/>
      <c r="D69" s="858"/>
      <c r="E69" s="858"/>
      <c r="F69" s="858"/>
      <c r="G69" s="858"/>
    </row>
    <row r="70" spans="2:7">
      <c r="B70" s="862"/>
      <c r="C70" s="858"/>
      <c r="D70" s="858"/>
      <c r="E70" s="858"/>
      <c r="F70" s="858"/>
      <c r="G70" s="858"/>
    </row>
    <row r="71" spans="2:7">
      <c r="B71" s="862"/>
      <c r="C71" s="858"/>
      <c r="D71" s="858"/>
      <c r="E71" s="858"/>
      <c r="F71" s="858"/>
      <c r="G71" s="858"/>
    </row>
    <row r="72" spans="2:7">
      <c r="B72" s="862"/>
      <c r="C72" s="858"/>
      <c r="D72" s="858"/>
      <c r="E72" s="858"/>
      <c r="F72" s="858"/>
      <c r="G72" s="858"/>
    </row>
    <row r="73" spans="2:7">
      <c r="B73" s="862"/>
      <c r="C73" s="858"/>
      <c r="D73" s="858"/>
      <c r="E73" s="858"/>
      <c r="F73" s="858"/>
      <c r="G73" s="858"/>
    </row>
    <row r="74" spans="2:7">
      <c r="B74" s="862"/>
      <c r="C74" s="858"/>
      <c r="D74" s="858"/>
      <c r="E74" s="858"/>
      <c r="F74" s="858"/>
      <c r="G74" s="858"/>
    </row>
    <row r="75" spans="2:7">
      <c r="B75" s="862"/>
      <c r="C75" s="858"/>
      <c r="D75" s="858"/>
      <c r="E75" s="858"/>
      <c r="F75" s="858"/>
      <c r="G75" s="858"/>
    </row>
    <row r="76" spans="2:7">
      <c r="B76" s="862"/>
      <c r="C76" s="858"/>
      <c r="D76" s="858"/>
      <c r="E76" s="858"/>
      <c r="F76" s="858"/>
      <c r="G76" s="858"/>
    </row>
    <row r="77" spans="2:7">
      <c r="B77" s="862"/>
      <c r="C77" s="858"/>
      <c r="D77" s="858"/>
      <c r="E77" s="858"/>
      <c r="F77" s="858"/>
      <c r="G77" s="858"/>
    </row>
    <row r="78" spans="2:7">
      <c r="B78" s="862"/>
      <c r="C78" s="858"/>
      <c r="D78" s="858"/>
      <c r="E78" s="858"/>
      <c r="F78" s="858"/>
      <c r="G78" s="858"/>
    </row>
    <row r="79" spans="2:7">
      <c r="B79" s="862"/>
      <c r="C79" s="858"/>
      <c r="D79" s="858"/>
      <c r="E79" s="858"/>
      <c r="F79" s="858"/>
      <c r="G79" s="858"/>
    </row>
    <row r="80" spans="2:7">
      <c r="B80" s="862"/>
      <c r="C80" s="858"/>
      <c r="D80" s="858"/>
      <c r="E80" s="858"/>
      <c r="F80" s="858"/>
      <c r="G80" s="858"/>
    </row>
    <row r="81" spans="2:7">
      <c r="B81" s="862"/>
      <c r="C81" s="858"/>
      <c r="D81" s="858"/>
      <c r="E81" s="858"/>
      <c r="F81" s="858"/>
      <c r="G81" s="858"/>
    </row>
    <row r="82" spans="2:7">
      <c r="B82" s="862"/>
      <c r="C82" s="858"/>
      <c r="D82" s="858"/>
      <c r="E82" s="858"/>
      <c r="F82" s="858"/>
      <c r="G82" s="858"/>
    </row>
    <row r="83" spans="2:7">
      <c r="B83" s="862"/>
      <c r="C83" s="858"/>
      <c r="D83" s="858"/>
      <c r="E83" s="858"/>
      <c r="F83" s="858"/>
      <c r="G83" s="858"/>
    </row>
    <row r="84" spans="2:7">
      <c r="B84" s="862"/>
      <c r="C84" s="858"/>
      <c r="D84" s="858"/>
      <c r="E84" s="858"/>
      <c r="F84" s="858"/>
      <c r="G84" s="858"/>
    </row>
    <row r="85" spans="2:7">
      <c r="B85" s="862"/>
      <c r="C85" s="858"/>
      <c r="D85" s="858"/>
      <c r="E85" s="858"/>
      <c r="F85" s="858"/>
      <c r="G85" s="858"/>
    </row>
    <row r="86" spans="2:7">
      <c r="B86" s="862"/>
      <c r="C86" s="858"/>
      <c r="D86" s="858"/>
      <c r="E86" s="858"/>
      <c r="F86" s="858"/>
      <c r="G86" s="858"/>
    </row>
    <row r="87" spans="2:7">
      <c r="B87" s="862"/>
      <c r="C87" s="858"/>
      <c r="D87" s="858"/>
      <c r="E87" s="858"/>
      <c r="F87" s="858"/>
      <c r="G87" s="858"/>
    </row>
    <row r="88" spans="2:7">
      <c r="B88" s="862"/>
      <c r="C88" s="858"/>
      <c r="D88" s="858"/>
      <c r="E88" s="858"/>
      <c r="F88" s="858"/>
      <c r="G88" s="858"/>
    </row>
    <row r="89" spans="2:7">
      <c r="B89" s="862"/>
      <c r="C89" s="858"/>
      <c r="D89" s="858"/>
      <c r="E89" s="858"/>
      <c r="F89" s="858"/>
      <c r="G89" s="858"/>
    </row>
    <row r="90" spans="2:7">
      <c r="B90" s="862"/>
      <c r="C90" s="858"/>
      <c r="D90" s="858"/>
      <c r="E90" s="858"/>
      <c r="F90" s="858"/>
      <c r="G90" s="858"/>
    </row>
    <row r="91" spans="2:7">
      <c r="B91" s="862"/>
      <c r="C91" s="858"/>
      <c r="D91" s="858"/>
      <c r="E91" s="858"/>
      <c r="F91" s="858"/>
      <c r="G91" s="858"/>
    </row>
    <row r="92" spans="2:7">
      <c r="B92" s="862"/>
      <c r="C92" s="858"/>
      <c r="D92" s="858"/>
      <c r="E92" s="858"/>
      <c r="F92" s="858"/>
      <c r="G92" s="858"/>
    </row>
    <row r="93" spans="2:7">
      <c r="B93" s="862"/>
      <c r="C93" s="858"/>
      <c r="D93" s="858"/>
      <c r="E93" s="858"/>
      <c r="F93" s="858"/>
      <c r="G93" s="858"/>
    </row>
    <row r="94" spans="2:7">
      <c r="B94" s="862"/>
      <c r="C94" s="858"/>
      <c r="D94" s="858"/>
      <c r="E94" s="858"/>
      <c r="F94" s="858"/>
      <c r="G94" s="858"/>
    </row>
    <row r="95" spans="2:7">
      <c r="B95" s="862"/>
      <c r="C95" s="858"/>
      <c r="D95" s="858"/>
      <c r="E95" s="858"/>
      <c r="F95" s="858"/>
      <c r="G95" s="858"/>
    </row>
    <row r="96" spans="2:7">
      <c r="B96" s="862"/>
      <c r="C96" s="858"/>
      <c r="D96" s="858"/>
      <c r="E96" s="858"/>
      <c r="F96" s="858"/>
      <c r="G96" s="858"/>
    </row>
    <row r="97" spans="2:7">
      <c r="B97" s="862"/>
      <c r="C97" s="858"/>
      <c r="D97" s="858"/>
      <c r="E97" s="858"/>
      <c r="F97" s="858"/>
      <c r="G97" s="858"/>
    </row>
    <row r="98" spans="2:7">
      <c r="B98" s="862"/>
      <c r="C98" s="858"/>
      <c r="D98" s="858"/>
      <c r="E98" s="858"/>
      <c r="F98" s="858"/>
      <c r="G98" s="858"/>
    </row>
    <row r="99" spans="2:7">
      <c r="B99" s="862"/>
      <c r="C99" s="858"/>
      <c r="D99" s="858"/>
      <c r="E99" s="858"/>
      <c r="F99" s="858"/>
      <c r="G99" s="858"/>
    </row>
    <row r="100" spans="2:7">
      <c r="B100" s="862"/>
      <c r="C100" s="858"/>
      <c r="D100" s="858"/>
      <c r="E100" s="858"/>
      <c r="F100" s="858"/>
      <c r="G100" s="858"/>
    </row>
    <row r="101" spans="2:7">
      <c r="B101" s="862"/>
      <c r="C101" s="858"/>
      <c r="D101" s="858"/>
      <c r="E101" s="858"/>
      <c r="F101" s="858"/>
      <c r="G101" s="858"/>
    </row>
    <row r="102" spans="2:7">
      <c r="B102" s="862"/>
      <c r="C102" s="858"/>
      <c r="D102" s="858"/>
      <c r="E102" s="858"/>
      <c r="F102" s="858"/>
      <c r="G102" s="858"/>
    </row>
    <row r="103" spans="2:7">
      <c r="B103" s="862"/>
      <c r="C103" s="858"/>
      <c r="D103" s="858"/>
      <c r="E103" s="858"/>
      <c r="F103" s="858"/>
      <c r="G103" s="858"/>
    </row>
    <row r="104" spans="2:7">
      <c r="B104" s="862"/>
      <c r="C104" s="858"/>
      <c r="D104" s="858"/>
      <c r="E104" s="858"/>
      <c r="F104" s="858"/>
      <c r="G104" s="858"/>
    </row>
    <row r="105" spans="2:7">
      <c r="B105" s="862"/>
      <c r="C105" s="858"/>
      <c r="D105" s="858"/>
      <c r="E105" s="858"/>
      <c r="F105" s="858"/>
      <c r="G105" s="858"/>
    </row>
    <row r="106" spans="2:7">
      <c r="B106" s="862"/>
      <c r="C106" s="858"/>
      <c r="D106" s="858"/>
      <c r="E106" s="858"/>
      <c r="F106" s="858"/>
      <c r="G106" s="858"/>
    </row>
    <row r="107" spans="2:7">
      <c r="B107" s="862"/>
      <c r="C107" s="858"/>
      <c r="D107" s="858"/>
      <c r="E107" s="858"/>
      <c r="F107" s="858"/>
      <c r="G107" s="858"/>
    </row>
    <row r="108" spans="2:7">
      <c r="B108" s="862"/>
      <c r="C108" s="858"/>
      <c r="D108" s="858"/>
      <c r="E108" s="858"/>
      <c r="F108" s="858"/>
      <c r="G108" s="858"/>
    </row>
    <row r="109" spans="2:7">
      <c r="B109" s="862"/>
      <c r="C109" s="858"/>
      <c r="D109" s="858"/>
      <c r="E109" s="858"/>
      <c r="F109" s="858"/>
      <c r="G109" s="858"/>
    </row>
    <row r="110" spans="2:7">
      <c r="B110" s="862"/>
      <c r="C110" s="858"/>
      <c r="D110" s="858"/>
      <c r="E110" s="858"/>
      <c r="F110" s="858"/>
      <c r="G110" s="858"/>
    </row>
    <row r="111" spans="2:7">
      <c r="B111" s="862"/>
      <c r="C111" s="858"/>
      <c r="D111" s="858"/>
      <c r="E111" s="858"/>
      <c r="F111" s="858"/>
      <c r="G111" s="858"/>
    </row>
    <row r="112" spans="2:7">
      <c r="B112" s="862"/>
      <c r="C112" s="858"/>
      <c r="D112" s="858"/>
      <c r="E112" s="858"/>
      <c r="F112" s="858"/>
      <c r="G112" s="858"/>
    </row>
    <row r="113" spans="2:7">
      <c r="B113" s="862"/>
      <c r="C113" s="858"/>
      <c r="D113" s="858"/>
      <c r="E113" s="858"/>
      <c r="F113" s="858"/>
      <c r="G113" s="858"/>
    </row>
    <row r="114" spans="2:7">
      <c r="B114" s="862"/>
      <c r="C114" s="858"/>
      <c r="D114" s="858"/>
      <c r="E114" s="858"/>
      <c r="F114" s="858"/>
      <c r="G114" s="858"/>
    </row>
    <row r="115" spans="2:7">
      <c r="B115" s="862"/>
      <c r="C115" s="858"/>
      <c r="D115" s="858"/>
      <c r="E115" s="858"/>
      <c r="F115" s="858"/>
      <c r="G115" s="858"/>
    </row>
    <row r="116" spans="2:7">
      <c r="B116" s="862"/>
      <c r="C116" s="858"/>
      <c r="D116" s="858"/>
      <c r="E116" s="858"/>
      <c r="F116" s="858"/>
      <c r="G116" s="858"/>
    </row>
    <row r="117" spans="2:7">
      <c r="B117" s="862"/>
      <c r="C117" s="858"/>
      <c r="D117" s="858"/>
      <c r="E117" s="858"/>
      <c r="F117" s="858"/>
      <c r="G117" s="858"/>
    </row>
    <row r="118" spans="2:7">
      <c r="B118" s="862"/>
      <c r="C118" s="858"/>
      <c r="D118" s="858"/>
      <c r="E118" s="858"/>
      <c r="F118" s="858"/>
      <c r="G118" s="858"/>
    </row>
    <row r="119" spans="2:7">
      <c r="B119" s="862"/>
      <c r="C119" s="858"/>
      <c r="D119" s="858"/>
      <c r="E119" s="858"/>
      <c r="F119" s="858"/>
      <c r="G119" s="858"/>
    </row>
    <row r="120" spans="2:7">
      <c r="B120" s="862"/>
      <c r="C120" s="858"/>
      <c r="D120" s="858"/>
      <c r="E120" s="858"/>
      <c r="F120" s="858"/>
      <c r="G120" s="858"/>
    </row>
    <row r="121" spans="2:7">
      <c r="B121" s="862"/>
      <c r="C121" s="858"/>
      <c r="D121" s="858"/>
      <c r="E121" s="858"/>
      <c r="F121" s="858"/>
      <c r="G121" s="858"/>
    </row>
    <row r="122" spans="2:7">
      <c r="B122" s="862"/>
      <c r="C122" s="858"/>
      <c r="D122" s="858"/>
      <c r="E122" s="858"/>
      <c r="F122" s="858"/>
      <c r="G122" s="858"/>
    </row>
    <row r="123" spans="2:7">
      <c r="B123" s="862"/>
      <c r="C123" s="858"/>
      <c r="D123" s="858"/>
      <c r="E123" s="858"/>
      <c r="F123" s="858"/>
      <c r="G123" s="858"/>
    </row>
    <row r="124" spans="2:7">
      <c r="B124" s="862"/>
      <c r="C124" s="858"/>
      <c r="D124" s="858"/>
      <c r="E124" s="858"/>
      <c r="F124" s="858"/>
      <c r="G124" s="858"/>
    </row>
    <row r="125" spans="2:7">
      <c r="B125" s="862"/>
      <c r="C125" s="858"/>
      <c r="D125" s="858"/>
      <c r="E125" s="858"/>
      <c r="F125" s="858"/>
      <c r="G125" s="858"/>
    </row>
    <row r="126" spans="2:7">
      <c r="B126" s="862"/>
      <c r="C126" s="858"/>
      <c r="D126" s="858"/>
      <c r="E126" s="858"/>
      <c r="F126" s="858"/>
      <c r="G126" s="858"/>
    </row>
    <row r="127" spans="2:7">
      <c r="B127" s="862"/>
      <c r="C127" s="858"/>
      <c r="D127" s="858"/>
      <c r="E127" s="858"/>
      <c r="F127" s="858"/>
      <c r="G127" s="858"/>
    </row>
    <row r="128" spans="2:7">
      <c r="B128" s="862"/>
      <c r="C128" s="858"/>
      <c r="D128" s="858"/>
      <c r="E128" s="858"/>
      <c r="F128" s="858"/>
      <c r="G128" s="858"/>
    </row>
    <row r="129" spans="2:7">
      <c r="B129" s="862"/>
      <c r="C129" s="858"/>
      <c r="D129" s="858"/>
      <c r="E129" s="858"/>
      <c r="F129" s="858"/>
      <c r="G129" s="858"/>
    </row>
    <row r="130" spans="2:7">
      <c r="B130" s="862"/>
      <c r="C130" s="858"/>
      <c r="D130" s="858"/>
      <c r="E130" s="858"/>
      <c r="F130" s="858"/>
      <c r="G130" s="858"/>
    </row>
    <row r="131" spans="2:7">
      <c r="B131" s="862"/>
      <c r="C131" s="858"/>
      <c r="D131" s="858"/>
      <c r="E131" s="858"/>
      <c r="F131" s="858"/>
      <c r="G131" s="858"/>
    </row>
    <row r="132" spans="2:7">
      <c r="B132" s="862"/>
      <c r="C132" s="858"/>
      <c r="D132" s="858"/>
      <c r="E132" s="858"/>
      <c r="F132" s="858"/>
      <c r="G132" s="858"/>
    </row>
    <row r="133" spans="2:7">
      <c r="B133" s="862"/>
      <c r="C133" s="858"/>
      <c r="D133" s="858"/>
      <c r="E133" s="858"/>
      <c r="F133" s="858"/>
      <c r="G133" s="858"/>
    </row>
    <row r="134" spans="2:7">
      <c r="B134" s="862"/>
      <c r="C134" s="858"/>
      <c r="D134" s="858"/>
      <c r="E134" s="858"/>
      <c r="F134" s="858"/>
      <c r="G134" s="858"/>
    </row>
    <row r="135" spans="2:7">
      <c r="B135" s="862"/>
      <c r="C135" s="858"/>
      <c r="D135" s="858"/>
      <c r="E135" s="858"/>
      <c r="F135" s="858"/>
      <c r="G135" s="858"/>
    </row>
    <row r="136" spans="2:7">
      <c r="B136" s="862"/>
      <c r="C136" s="858"/>
      <c r="D136" s="858"/>
      <c r="E136" s="858"/>
      <c r="F136" s="858"/>
      <c r="G136" s="858"/>
    </row>
    <row r="137" spans="2:7">
      <c r="B137" s="862"/>
      <c r="C137" s="858"/>
      <c r="D137" s="858"/>
      <c r="E137" s="858"/>
      <c r="F137" s="858"/>
      <c r="G137" s="858"/>
    </row>
    <row r="138" spans="2:7">
      <c r="B138" s="862"/>
      <c r="C138" s="858"/>
      <c r="D138" s="858"/>
      <c r="E138" s="858"/>
      <c r="F138" s="858"/>
      <c r="G138" s="858"/>
    </row>
    <row r="139" spans="2:7">
      <c r="B139" s="862"/>
      <c r="C139" s="858"/>
      <c r="D139" s="858"/>
      <c r="E139" s="858"/>
      <c r="F139" s="858"/>
      <c r="G139" s="858"/>
    </row>
    <row r="140" spans="2:7">
      <c r="B140" s="862"/>
      <c r="C140" s="858"/>
      <c r="D140" s="858"/>
      <c r="E140" s="858"/>
      <c r="F140" s="858"/>
      <c r="G140" s="858"/>
    </row>
    <row r="141" spans="2:7">
      <c r="B141" s="862"/>
      <c r="C141" s="858"/>
      <c r="D141" s="858"/>
      <c r="E141" s="858"/>
      <c r="F141" s="858"/>
      <c r="G141" s="858"/>
    </row>
    <row r="142" spans="2:7">
      <c r="B142" s="862"/>
      <c r="C142" s="858"/>
      <c r="D142" s="858"/>
      <c r="E142" s="858"/>
      <c r="F142" s="858"/>
      <c r="G142" s="858"/>
    </row>
    <row r="143" spans="2:7">
      <c r="B143" s="862"/>
      <c r="C143" s="858"/>
      <c r="D143" s="858"/>
      <c r="E143" s="858"/>
      <c r="F143" s="858"/>
      <c r="G143" s="858"/>
    </row>
    <row r="144" spans="2:7">
      <c r="B144" s="862"/>
      <c r="C144" s="858"/>
      <c r="D144" s="858"/>
      <c r="E144" s="858"/>
      <c r="F144" s="858"/>
      <c r="G144" s="858"/>
    </row>
    <row r="145" spans="2:9">
      <c r="B145" s="862"/>
      <c r="C145" s="858"/>
      <c r="D145" s="858"/>
      <c r="E145" s="858"/>
      <c r="F145" s="858"/>
      <c r="G145" s="858"/>
    </row>
    <row r="146" spans="2:9">
      <c r="B146" s="862"/>
      <c r="C146" s="858"/>
      <c r="D146" s="858"/>
      <c r="E146" s="858"/>
      <c r="F146" s="858"/>
      <c r="G146" s="858"/>
    </row>
    <row r="147" spans="2:9">
      <c r="B147" s="862"/>
      <c r="C147" s="858"/>
      <c r="D147" s="858"/>
      <c r="E147" s="858"/>
      <c r="F147" s="858"/>
      <c r="G147" s="858"/>
    </row>
    <row r="148" spans="2:9">
      <c r="B148" s="862"/>
      <c r="C148" s="858"/>
      <c r="D148" s="858"/>
      <c r="E148" s="858"/>
      <c r="F148" s="858"/>
      <c r="G148" s="858"/>
    </row>
    <row r="149" spans="2:9">
      <c r="B149" s="862"/>
      <c r="C149" s="858"/>
      <c r="D149" s="858"/>
      <c r="E149" s="858"/>
      <c r="F149" s="858"/>
      <c r="G149" s="858"/>
    </row>
    <row r="150" spans="2:9">
      <c r="B150" s="862"/>
      <c r="C150" s="858"/>
      <c r="D150" s="858"/>
      <c r="E150" s="858"/>
      <c r="F150" s="858"/>
      <c r="G150" s="858"/>
    </row>
    <row r="151" spans="2:9">
      <c r="B151" s="862"/>
      <c r="C151" s="858"/>
      <c r="D151" s="858"/>
      <c r="E151" s="858"/>
      <c r="F151" s="858"/>
      <c r="G151" s="858"/>
    </row>
    <row r="152" spans="2:9">
      <c r="B152" s="862"/>
      <c r="C152" s="858"/>
      <c r="D152" s="858"/>
      <c r="E152" s="858"/>
      <c r="F152" s="858"/>
      <c r="G152" s="858"/>
    </row>
    <row r="153" spans="2:9">
      <c r="B153" s="862"/>
      <c r="C153" s="858"/>
      <c r="D153" s="858"/>
      <c r="E153" s="858"/>
      <c r="F153" s="858"/>
      <c r="G153" s="858"/>
    </row>
    <row r="154" spans="2:9">
      <c r="B154" s="862"/>
      <c r="C154" s="858"/>
      <c r="D154" s="858"/>
      <c r="E154" s="858"/>
      <c r="F154" s="858"/>
      <c r="G154" s="858"/>
    </row>
    <row r="155" spans="2:9">
      <c r="B155" s="862"/>
      <c r="C155" s="858"/>
      <c r="D155" s="858"/>
      <c r="E155" s="858"/>
      <c r="F155" s="858"/>
      <c r="G155" s="858"/>
      <c r="H155" s="864"/>
      <c r="I155" s="864"/>
    </row>
    <row r="156" spans="2:9">
      <c r="B156" s="862"/>
      <c r="C156" s="858"/>
      <c r="D156" s="858"/>
      <c r="E156" s="858"/>
      <c r="F156" s="858"/>
      <c r="G156" s="858"/>
    </row>
    <row r="157" spans="2:9">
      <c r="B157" s="862"/>
      <c r="C157" s="858"/>
      <c r="D157" s="858"/>
      <c r="E157" s="858"/>
      <c r="F157" s="858"/>
      <c r="G157" s="858"/>
    </row>
    <row r="158" spans="2:9">
      <c r="B158" s="862"/>
      <c r="C158" s="858"/>
      <c r="D158" s="858"/>
      <c r="E158" s="858"/>
      <c r="F158" s="858"/>
      <c r="G158" s="858"/>
    </row>
    <row r="159" spans="2:9">
      <c r="B159" s="862"/>
      <c r="C159" s="858"/>
      <c r="D159" s="858"/>
      <c r="E159" s="858"/>
      <c r="F159" s="858"/>
      <c r="G159" s="858"/>
    </row>
    <row r="160" spans="2:9">
      <c r="B160" s="862"/>
      <c r="C160" s="858"/>
      <c r="D160" s="858"/>
      <c r="E160" s="858"/>
      <c r="F160" s="858"/>
      <c r="G160" s="858"/>
    </row>
    <row r="161" spans="2:7">
      <c r="B161" s="862"/>
      <c r="C161" s="858"/>
      <c r="D161" s="858"/>
      <c r="E161" s="858"/>
      <c r="F161" s="858"/>
      <c r="G161" s="858"/>
    </row>
    <row r="162" spans="2:7">
      <c r="B162" s="862"/>
      <c r="C162" s="858"/>
      <c r="D162" s="858"/>
      <c r="E162" s="858"/>
      <c r="F162" s="858"/>
      <c r="G162" s="858"/>
    </row>
    <row r="163" spans="2:7">
      <c r="B163" s="862"/>
      <c r="C163" s="858"/>
      <c r="D163" s="858"/>
      <c r="E163" s="858"/>
      <c r="F163" s="858"/>
      <c r="G163" s="858"/>
    </row>
    <row r="164" spans="2:7">
      <c r="B164" s="862"/>
      <c r="C164" s="858"/>
      <c r="D164" s="858"/>
      <c r="E164" s="858"/>
      <c r="F164" s="858"/>
      <c r="G164" s="858"/>
    </row>
    <row r="165" spans="2:7">
      <c r="B165" s="862"/>
      <c r="C165" s="858"/>
      <c r="D165" s="858"/>
      <c r="E165" s="858"/>
      <c r="F165" s="858"/>
      <c r="G165" s="858"/>
    </row>
    <row r="166" spans="2:7">
      <c r="B166" s="862"/>
      <c r="C166" s="858"/>
      <c r="D166" s="858"/>
      <c r="E166" s="858"/>
      <c r="F166" s="858"/>
      <c r="G166" s="858"/>
    </row>
    <row r="167" spans="2:7">
      <c r="B167" s="862"/>
      <c r="C167" s="858"/>
      <c r="D167" s="858"/>
      <c r="E167" s="858"/>
      <c r="F167" s="858"/>
      <c r="G167" s="858"/>
    </row>
    <row r="168" spans="2:7">
      <c r="B168" s="862"/>
      <c r="C168" s="858"/>
      <c r="D168" s="858"/>
      <c r="E168" s="858"/>
      <c r="F168" s="858"/>
      <c r="G168" s="858"/>
    </row>
    <row r="169" spans="2:7">
      <c r="B169" s="862"/>
      <c r="C169" s="858"/>
      <c r="D169" s="858"/>
      <c r="E169" s="858"/>
      <c r="F169" s="858"/>
      <c r="G169" s="858"/>
    </row>
    <row r="170" spans="2:7">
      <c r="B170" s="862"/>
      <c r="C170" s="858"/>
      <c r="D170" s="858"/>
      <c r="E170" s="858"/>
      <c r="F170" s="858"/>
      <c r="G170" s="858"/>
    </row>
    <row r="171" spans="2:7">
      <c r="B171" s="862"/>
      <c r="C171" s="858"/>
      <c r="D171" s="858"/>
      <c r="E171" s="858"/>
      <c r="F171" s="858"/>
      <c r="G171" s="858"/>
    </row>
    <row r="172" spans="2:7">
      <c r="B172" s="862"/>
      <c r="C172" s="858"/>
      <c r="D172" s="858"/>
      <c r="E172" s="858"/>
      <c r="F172" s="858"/>
      <c r="G172" s="858"/>
    </row>
    <row r="173" spans="2:7">
      <c r="B173" s="862"/>
      <c r="C173" s="858"/>
      <c r="D173" s="858"/>
      <c r="E173" s="858"/>
      <c r="F173" s="858"/>
      <c r="G173" s="858"/>
    </row>
    <row r="174" spans="2:7">
      <c r="B174" s="862"/>
      <c r="C174" s="858"/>
      <c r="D174" s="858"/>
      <c r="E174" s="858"/>
      <c r="F174" s="858"/>
      <c r="G174" s="858"/>
    </row>
    <row r="175" spans="2:7">
      <c r="B175" s="862"/>
      <c r="C175" s="858"/>
      <c r="D175" s="858"/>
      <c r="E175" s="858"/>
      <c r="F175" s="858"/>
      <c r="G175" s="858"/>
    </row>
    <row r="176" spans="2:7">
      <c r="B176" s="862"/>
      <c r="C176" s="858"/>
      <c r="D176" s="858"/>
      <c r="E176" s="858"/>
      <c r="F176" s="858"/>
      <c r="G176" s="858"/>
    </row>
    <row r="177" spans="2:7">
      <c r="B177" s="862"/>
      <c r="C177" s="858"/>
      <c r="D177" s="858"/>
      <c r="E177" s="858"/>
      <c r="F177" s="858"/>
      <c r="G177" s="858"/>
    </row>
    <row r="178" spans="2:7">
      <c r="B178" s="862"/>
      <c r="C178" s="858"/>
      <c r="D178" s="858"/>
      <c r="E178" s="858"/>
      <c r="F178" s="858"/>
      <c r="G178" s="858"/>
    </row>
    <row r="179" spans="2:7">
      <c r="B179" s="862"/>
      <c r="C179" s="858"/>
      <c r="D179" s="858"/>
      <c r="E179" s="858"/>
      <c r="F179" s="858"/>
      <c r="G179" s="858"/>
    </row>
    <row r="180" spans="2:7">
      <c r="B180" s="862"/>
      <c r="C180" s="858"/>
      <c r="D180" s="858"/>
      <c r="E180" s="858"/>
      <c r="F180" s="858"/>
      <c r="G180" s="858"/>
    </row>
    <row r="181" spans="2:7">
      <c r="B181" s="862"/>
      <c r="C181" s="858"/>
      <c r="D181" s="858"/>
      <c r="E181" s="858"/>
      <c r="F181" s="858"/>
      <c r="G181" s="858"/>
    </row>
    <row r="182" spans="2:7">
      <c r="B182" s="862"/>
      <c r="C182" s="858"/>
      <c r="D182" s="858"/>
      <c r="E182" s="858"/>
      <c r="F182" s="858"/>
      <c r="G182" s="858"/>
    </row>
    <row r="183" spans="2:7">
      <c r="B183" s="862"/>
      <c r="C183" s="858"/>
      <c r="D183" s="858"/>
      <c r="E183" s="858"/>
      <c r="F183" s="858"/>
      <c r="G183" s="858"/>
    </row>
    <row r="184" spans="2:7">
      <c r="B184" s="862"/>
      <c r="C184" s="858"/>
      <c r="D184" s="858"/>
      <c r="E184" s="858"/>
      <c r="F184" s="858"/>
      <c r="G184" s="858"/>
    </row>
    <row r="185" spans="2:7">
      <c r="B185" s="862"/>
      <c r="C185" s="858"/>
      <c r="D185" s="858"/>
      <c r="E185" s="858"/>
      <c r="F185" s="858"/>
      <c r="G185" s="858"/>
    </row>
    <row r="186" spans="2:7">
      <c r="B186" s="862"/>
      <c r="C186" s="858"/>
      <c r="D186" s="858"/>
      <c r="E186" s="858"/>
      <c r="F186" s="858"/>
      <c r="G186" s="858"/>
    </row>
    <row r="187" spans="2:7">
      <c r="B187" s="862"/>
      <c r="C187" s="858"/>
      <c r="D187" s="858"/>
      <c r="E187" s="858"/>
      <c r="F187" s="858"/>
      <c r="G187" s="858"/>
    </row>
    <row r="188" spans="2:7">
      <c r="B188" s="862"/>
      <c r="C188" s="858"/>
      <c r="D188" s="858"/>
      <c r="E188" s="858"/>
      <c r="F188" s="858"/>
      <c r="G188" s="858"/>
    </row>
    <row r="189" spans="2:7">
      <c r="B189" s="862"/>
      <c r="C189" s="858"/>
      <c r="D189" s="858"/>
      <c r="E189" s="858"/>
      <c r="F189" s="858"/>
      <c r="G189" s="858"/>
    </row>
    <row r="190" spans="2:7">
      <c r="B190" s="862"/>
      <c r="C190" s="858"/>
      <c r="D190" s="858"/>
      <c r="E190" s="858"/>
      <c r="F190" s="858"/>
      <c r="G190" s="858"/>
    </row>
    <row r="191" spans="2:7">
      <c r="B191" s="862"/>
      <c r="C191" s="858"/>
      <c r="D191" s="858"/>
      <c r="E191" s="858"/>
      <c r="F191" s="858"/>
      <c r="G191" s="858"/>
    </row>
    <row r="192" spans="2:7">
      <c r="B192" s="862"/>
      <c r="C192" s="858"/>
      <c r="D192" s="858"/>
      <c r="E192" s="858"/>
      <c r="F192" s="858"/>
      <c r="G192" s="858"/>
    </row>
    <row r="193" spans="2:7">
      <c r="B193" s="862"/>
      <c r="C193" s="858"/>
      <c r="D193" s="858"/>
      <c r="E193" s="858"/>
      <c r="F193" s="858"/>
      <c r="G193" s="858"/>
    </row>
    <row r="194" spans="2:7">
      <c r="B194" s="862"/>
      <c r="C194" s="858"/>
      <c r="D194" s="858"/>
      <c r="E194" s="858"/>
      <c r="F194" s="858"/>
      <c r="G194" s="858"/>
    </row>
    <row r="195" spans="2:7">
      <c r="B195" s="862"/>
      <c r="C195" s="858"/>
      <c r="D195" s="858"/>
      <c r="E195" s="858"/>
      <c r="F195" s="858"/>
      <c r="G195" s="858"/>
    </row>
    <row r="196" spans="2:7">
      <c r="B196" s="862"/>
      <c r="C196" s="858"/>
      <c r="D196" s="858"/>
      <c r="E196" s="858"/>
      <c r="F196" s="858"/>
      <c r="G196" s="858"/>
    </row>
    <row r="197" spans="2:7">
      <c r="B197" s="862"/>
      <c r="C197" s="858"/>
      <c r="D197" s="858"/>
      <c r="E197" s="858"/>
      <c r="F197" s="858"/>
      <c r="G197" s="858"/>
    </row>
    <row r="198" spans="2:7">
      <c r="B198" s="862"/>
      <c r="C198" s="858"/>
      <c r="D198" s="858"/>
      <c r="E198" s="858"/>
      <c r="F198" s="858"/>
      <c r="G198" s="858"/>
    </row>
    <row r="199" spans="2:7">
      <c r="B199" s="862"/>
      <c r="C199" s="858"/>
      <c r="D199" s="858"/>
      <c r="E199" s="858"/>
      <c r="F199" s="858"/>
      <c r="G199" s="858"/>
    </row>
    <row r="200" spans="2:7">
      <c r="B200" s="862"/>
      <c r="C200" s="858"/>
      <c r="D200" s="858"/>
      <c r="E200" s="858"/>
      <c r="F200" s="858"/>
      <c r="G200" s="858"/>
    </row>
    <row r="201" spans="2:7">
      <c r="B201" s="862"/>
      <c r="C201" s="858"/>
      <c r="D201" s="858"/>
      <c r="E201" s="858"/>
      <c r="F201" s="858"/>
      <c r="G201" s="858"/>
    </row>
    <row r="202" spans="2:7">
      <c r="B202" s="862"/>
      <c r="C202" s="858"/>
      <c r="D202" s="858"/>
      <c r="E202" s="858"/>
      <c r="F202" s="858"/>
      <c r="G202" s="858"/>
    </row>
    <row r="203" spans="2:7">
      <c r="B203" s="862"/>
      <c r="C203" s="858"/>
      <c r="D203" s="858"/>
      <c r="E203" s="858"/>
      <c r="F203" s="858"/>
      <c r="G203" s="858"/>
    </row>
    <row r="204" spans="2:7">
      <c r="B204" s="862"/>
      <c r="C204" s="858"/>
      <c r="D204" s="858"/>
      <c r="E204" s="858"/>
      <c r="F204" s="858"/>
      <c r="G204" s="858"/>
    </row>
    <row r="205" spans="2:7">
      <c r="B205" s="862"/>
      <c r="C205" s="858"/>
      <c r="D205" s="858"/>
      <c r="E205" s="858"/>
      <c r="F205" s="858"/>
      <c r="G205" s="858"/>
    </row>
    <row r="206" spans="2:7">
      <c r="B206" s="862"/>
      <c r="C206" s="858"/>
      <c r="D206" s="858"/>
      <c r="E206" s="858"/>
      <c r="F206" s="858"/>
      <c r="G206" s="858"/>
    </row>
    <row r="207" spans="2:7">
      <c r="B207" s="862"/>
      <c r="C207" s="858"/>
      <c r="D207" s="858"/>
      <c r="E207" s="858"/>
      <c r="F207" s="858"/>
      <c r="G207" s="858"/>
    </row>
    <row r="208" spans="2:7">
      <c r="B208" s="862"/>
      <c r="C208" s="858"/>
      <c r="D208" s="858"/>
      <c r="E208" s="858"/>
      <c r="F208" s="858"/>
      <c r="G208" s="858"/>
    </row>
    <row r="209" spans="2:7">
      <c r="B209" s="862"/>
      <c r="C209" s="858"/>
      <c r="D209" s="858"/>
      <c r="E209" s="858"/>
      <c r="F209" s="858"/>
      <c r="G209" s="858"/>
    </row>
    <row r="210" spans="2:7">
      <c r="B210" s="862"/>
      <c r="C210" s="858"/>
      <c r="D210" s="858"/>
      <c r="E210" s="858"/>
      <c r="F210" s="858"/>
      <c r="G210" s="858"/>
    </row>
    <row r="211" spans="2:7">
      <c r="B211" s="862"/>
      <c r="C211" s="858"/>
      <c r="D211" s="858"/>
      <c r="E211" s="858"/>
      <c r="F211" s="858"/>
      <c r="G211" s="858"/>
    </row>
    <row r="212" spans="2:7">
      <c r="B212" s="862"/>
      <c r="C212" s="858"/>
      <c r="D212" s="858"/>
      <c r="E212" s="858"/>
      <c r="F212" s="858"/>
      <c r="G212" s="858"/>
    </row>
    <row r="213" spans="2:7">
      <c r="B213" s="862"/>
      <c r="C213" s="858"/>
      <c r="D213" s="858"/>
      <c r="E213" s="858"/>
      <c r="F213" s="858"/>
      <c r="G213" s="858"/>
    </row>
    <row r="214" spans="2:7">
      <c r="B214" s="862"/>
      <c r="C214" s="858"/>
      <c r="D214" s="858"/>
      <c r="E214" s="858"/>
      <c r="F214" s="858"/>
      <c r="G214" s="858"/>
    </row>
    <row r="215" spans="2:7">
      <c r="B215" s="862"/>
      <c r="C215" s="858"/>
      <c r="D215" s="858"/>
      <c r="E215" s="858"/>
      <c r="F215" s="858"/>
      <c r="G215" s="858"/>
    </row>
    <row r="216" spans="2:7">
      <c r="B216" s="862"/>
      <c r="C216" s="858"/>
      <c r="D216" s="858"/>
      <c r="E216" s="858"/>
      <c r="F216" s="858"/>
      <c r="G216" s="858"/>
    </row>
    <row r="217" spans="2:7">
      <c r="B217" s="862"/>
      <c r="C217" s="858"/>
      <c r="D217" s="858"/>
      <c r="E217" s="858"/>
      <c r="F217" s="858"/>
      <c r="G217" s="858"/>
    </row>
    <row r="218" spans="2:7">
      <c r="B218" s="862"/>
      <c r="C218" s="858"/>
      <c r="D218" s="858"/>
      <c r="E218" s="858"/>
      <c r="F218" s="858"/>
      <c r="G218" s="858"/>
    </row>
    <row r="219" spans="2:7">
      <c r="B219" s="862"/>
      <c r="C219" s="858"/>
      <c r="D219" s="858"/>
      <c r="E219" s="858"/>
      <c r="F219" s="858"/>
      <c r="G219" s="858"/>
    </row>
    <row r="220" spans="2:7">
      <c r="B220" s="862"/>
      <c r="C220" s="858"/>
      <c r="D220" s="858"/>
      <c r="E220" s="858"/>
      <c r="F220" s="858"/>
      <c r="G220" s="858"/>
    </row>
    <row r="221" spans="2:7">
      <c r="B221" s="862"/>
      <c r="C221" s="858"/>
      <c r="D221" s="858"/>
      <c r="E221" s="858"/>
      <c r="F221" s="858"/>
      <c r="G221" s="858"/>
    </row>
    <row r="222" spans="2:7">
      <c r="B222" s="862"/>
      <c r="C222" s="858"/>
      <c r="D222" s="858"/>
      <c r="E222" s="858"/>
      <c r="F222" s="858"/>
      <c r="G222" s="858"/>
    </row>
    <row r="223" spans="2:7">
      <c r="B223" s="862"/>
      <c r="C223" s="858"/>
      <c r="D223" s="858"/>
      <c r="E223" s="858"/>
      <c r="F223" s="858"/>
      <c r="G223" s="858"/>
    </row>
    <row r="224" spans="2:7">
      <c r="B224" s="862"/>
      <c r="C224" s="858"/>
      <c r="D224" s="858"/>
      <c r="E224" s="858"/>
      <c r="F224" s="858"/>
      <c r="G224" s="858"/>
    </row>
    <row r="225" spans="2:7">
      <c r="B225" s="862"/>
      <c r="C225" s="858"/>
      <c r="D225" s="858"/>
      <c r="E225" s="858"/>
      <c r="F225" s="858"/>
      <c r="G225" s="858"/>
    </row>
    <row r="226" spans="2:7">
      <c r="B226" s="862"/>
      <c r="C226" s="858"/>
      <c r="D226" s="858"/>
      <c r="E226" s="858"/>
      <c r="F226" s="858"/>
      <c r="G226" s="858"/>
    </row>
    <row r="227" spans="2:7">
      <c r="B227" s="862"/>
      <c r="C227" s="858"/>
      <c r="D227" s="858"/>
      <c r="E227" s="858"/>
      <c r="F227" s="858"/>
      <c r="G227" s="858"/>
    </row>
    <row r="228" spans="2:7">
      <c r="B228" s="862"/>
      <c r="C228" s="858"/>
      <c r="D228" s="858"/>
      <c r="E228" s="858"/>
      <c r="F228" s="858"/>
      <c r="G228" s="858"/>
    </row>
    <row r="229" spans="2:7">
      <c r="B229" s="862"/>
      <c r="C229" s="858"/>
      <c r="D229" s="858"/>
      <c r="E229" s="858"/>
      <c r="F229" s="858"/>
      <c r="G229" s="858"/>
    </row>
    <row r="230" spans="2:7">
      <c r="B230" s="862"/>
      <c r="C230" s="858"/>
      <c r="D230" s="858"/>
      <c r="E230" s="858"/>
      <c r="F230" s="858"/>
      <c r="G230" s="858"/>
    </row>
    <row r="231" spans="2:7">
      <c r="B231" s="862"/>
      <c r="C231" s="858"/>
      <c r="D231" s="858"/>
      <c r="E231" s="858"/>
      <c r="F231" s="858"/>
      <c r="G231" s="858"/>
    </row>
    <row r="232" spans="2:7">
      <c r="B232" s="862"/>
      <c r="C232" s="858"/>
      <c r="D232" s="858"/>
      <c r="E232" s="858"/>
      <c r="F232" s="858"/>
      <c r="G232" s="858"/>
    </row>
    <row r="233" spans="2:7">
      <c r="B233" s="862"/>
      <c r="C233" s="858"/>
      <c r="D233" s="858"/>
      <c r="E233" s="858"/>
      <c r="F233" s="858"/>
      <c r="G233" s="858"/>
    </row>
    <row r="234" spans="2:7">
      <c r="B234" s="862"/>
      <c r="C234" s="858"/>
      <c r="D234" s="858"/>
      <c r="E234" s="858"/>
      <c r="F234" s="858"/>
      <c r="G234" s="858"/>
    </row>
    <row r="235" spans="2:7">
      <c r="B235" s="862"/>
      <c r="C235" s="858"/>
      <c r="D235" s="858"/>
      <c r="E235" s="858"/>
      <c r="F235" s="858"/>
      <c r="G235" s="858"/>
    </row>
    <row r="236" spans="2:7">
      <c r="B236" s="862"/>
      <c r="C236" s="858"/>
      <c r="D236" s="858"/>
      <c r="E236" s="858"/>
      <c r="F236" s="858"/>
      <c r="G236" s="858"/>
    </row>
    <row r="237" spans="2:7">
      <c r="B237" s="862"/>
      <c r="C237" s="858"/>
      <c r="D237" s="858"/>
      <c r="E237" s="858"/>
      <c r="F237" s="858"/>
      <c r="G237" s="858"/>
    </row>
    <row r="238" spans="2:7">
      <c r="B238" s="862"/>
      <c r="C238" s="858"/>
      <c r="D238" s="858"/>
      <c r="E238" s="858"/>
      <c r="F238" s="858"/>
      <c r="G238" s="858"/>
    </row>
    <row r="239" spans="2:7">
      <c r="B239" s="862"/>
      <c r="C239" s="858"/>
      <c r="D239" s="858"/>
      <c r="E239" s="858"/>
      <c r="F239" s="858"/>
      <c r="G239" s="858"/>
    </row>
    <row r="240" spans="2:7">
      <c r="B240" s="862"/>
      <c r="C240" s="858"/>
      <c r="D240" s="858"/>
      <c r="E240" s="858"/>
      <c r="F240" s="858"/>
      <c r="G240" s="858"/>
    </row>
    <row r="241" spans="2:7">
      <c r="B241" s="862"/>
      <c r="C241" s="858"/>
      <c r="D241" s="858"/>
      <c r="E241" s="858"/>
      <c r="F241" s="858"/>
      <c r="G241" s="858"/>
    </row>
    <row r="242" spans="2:7">
      <c r="B242" s="862"/>
      <c r="C242" s="858"/>
      <c r="D242" s="858"/>
      <c r="E242" s="858"/>
      <c r="F242" s="858"/>
      <c r="G242" s="858"/>
    </row>
    <row r="243" spans="2:7">
      <c r="B243" s="862"/>
      <c r="C243" s="858"/>
      <c r="D243" s="858"/>
      <c r="E243" s="858"/>
      <c r="F243" s="858"/>
      <c r="G243" s="858"/>
    </row>
    <row r="244" spans="2:7">
      <c r="B244" s="862"/>
      <c r="C244" s="858"/>
      <c r="D244" s="858"/>
      <c r="E244" s="858"/>
      <c r="F244" s="858"/>
      <c r="G244" s="858"/>
    </row>
    <row r="245" spans="2:7">
      <c r="B245" s="862"/>
      <c r="C245" s="858"/>
      <c r="D245" s="858"/>
      <c r="E245" s="858"/>
      <c r="F245" s="858"/>
      <c r="G245" s="858"/>
    </row>
    <row r="246" spans="2:7">
      <c r="B246" s="862"/>
      <c r="C246" s="858"/>
      <c r="D246" s="858"/>
      <c r="E246" s="858"/>
      <c r="F246" s="858"/>
      <c r="G246" s="858"/>
    </row>
    <row r="247" spans="2:7">
      <c r="B247" s="862"/>
      <c r="C247" s="858"/>
      <c r="D247" s="858"/>
      <c r="E247" s="858"/>
      <c r="F247" s="858"/>
      <c r="G247" s="858"/>
    </row>
    <row r="248" spans="2:7">
      <c r="B248" s="862"/>
      <c r="C248" s="858"/>
      <c r="D248" s="858"/>
      <c r="E248" s="858"/>
      <c r="F248" s="858"/>
      <c r="G248" s="858"/>
    </row>
    <row r="249" spans="2:7">
      <c r="B249" s="862"/>
      <c r="C249" s="858"/>
      <c r="D249" s="858"/>
      <c r="E249" s="858"/>
      <c r="F249" s="858"/>
      <c r="G249" s="858"/>
    </row>
    <row r="250" spans="2:7">
      <c r="B250" s="862"/>
      <c r="C250" s="858"/>
      <c r="D250" s="858"/>
      <c r="E250" s="858"/>
      <c r="F250" s="858"/>
      <c r="G250" s="858"/>
    </row>
    <row r="251" spans="2:7">
      <c r="B251" s="862"/>
      <c r="C251" s="858"/>
      <c r="D251" s="858"/>
      <c r="E251" s="858"/>
      <c r="F251" s="858"/>
      <c r="G251" s="858"/>
    </row>
    <row r="252" spans="2:7">
      <c r="B252" s="862"/>
      <c r="C252" s="858"/>
      <c r="D252" s="858"/>
      <c r="E252" s="858"/>
      <c r="F252" s="858"/>
      <c r="G252" s="858"/>
    </row>
    <row r="253" spans="2:7">
      <c r="B253" s="862"/>
      <c r="C253" s="858"/>
      <c r="D253" s="858"/>
      <c r="E253" s="858"/>
      <c r="F253" s="858"/>
      <c r="G253" s="858"/>
    </row>
    <row r="254" spans="2:7">
      <c r="B254" s="862"/>
      <c r="C254" s="858"/>
      <c r="D254" s="858"/>
      <c r="E254" s="858"/>
      <c r="F254" s="858"/>
      <c r="G254" s="858"/>
    </row>
    <row r="255" spans="2:7">
      <c r="B255" s="862"/>
      <c r="C255" s="858"/>
      <c r="D255" s="858"/>
      <c r="E255" s="858"/>
      <c r="F255" s="858"/>
      <c r="G255" s="858"/>
    </row>
    <row r="256" spans="2:7">
      <c r="B256" s="862"/>
      <c r="C256" s="858"/>
      <c r="D256" s="858"/>
      <c r="E256" s="858"/>
      <c r="F256" s="858"/>
      <c r="G256" s="858"/>
    </row>
    <row r="257" spans="2:7">
      <c r="B257" s="862"/>
      <c r="C257" s="858"/>
      <c r="D257" s="858"/>
      <c r="E257" s="858"/>
      <c r="F257" s="858"/>
      <c r="G257" s="858"/>
    </row>
    <row r="258" spans="2:7">
      <c r="B258" s="862"/>
      <c r="C258" s="858"/>
      <c r="D258" s="858"/>
      <c r="E258" s="858"/>
      <c r="F258" s="858"/>
      <c r="G258" s="858"/>
    </row>
    <row r="259" spans="2:7">
      <c r="B259" s="862"/>
      <c r="C259" s="858"/>
      <c r="D259" s="858"/>
      <c r="E259" s="858"/>
      <c r="F259" s="858"/>
      <c r="G259" s="858"/>
    </row>
    <row r="260" spans="2:7">
      <c r="B260" s="862"/>
      <c r="C260" s="858"/>
      <c r="D260" s="858"/>
      <c r="E260" s="858"/>
      <c r="F260" s="858"/>
      <c r="G260" s="858"/>
    </row>
    <row r="261" spans="2:7">
      <c r="B261" s="862"/>
      <c r="C261" s="858"/>
      <c r="D261" s="858"/>
      <c r="E261" s="858"/>
      <c r="F261" s="858"/>
      <c r="G261" s="858"/>
    </row>
    <row r="262" spans="2:7">
      <c r="B262" s="862"/>
      <c r="C262" s="858"/>
      <c r="D262" s="858"/>
      <c r="E262" s="858"/>
      <c r="F262" s="858"/>
      <c r="G262" s="858"/>
    </row>
    <row r="263" spans="2:7">
      <c r="B263" s="862"/>
      <c r="C263" s="858"/>
      <c r="D263" s="858"/>
      <c r="E263" s="858"/>
      <c r="F263" s="858"/>
      <c r="G263" s="858"/>
    </row>
    <row r="264" spans="2:7">
      <c r="B264" s="862"/>
      <c r="C264" s="858"/>
      <c r="D264" s="858"/>
      <c r="E264" s="858"/>
      <c r="F264" s="858"/>
      <c r="G264" s="858"/>
    </row>
    <row r="265" spans="2:7">
      <c r="B265" s="862"/>
      <c r="C265" s="858"/>
      <c r="D265" s="858"/>
      <c r="E265" s="858"/>
      <c r="F265" s="858"/>
      <c r="G265" s="858"/>
    </row>
    <row r="266" spans="2:7">
      <c r="B266" s="862"/>
      <c r="C266" s="858"/>
      <c r="D266" s="858"/>
      <c r="E266" s="858"/>
      <c r="F266" s="858"/>
      <c r="G266" s="858"/>
    </row>
    <row r="267" spans="2:7">
      <c r="B267" s="862"/>
      <c r="C267" s="858"/>
      <c r="D267" s="858"/>
      <c r="E267" s="858"/>
      <c r="F267" s="858"/>
      <c r="G267" s="858"/>
    </row>
    <row r="268" spans="2:7">
      <c r="B268" s="862"/>
      <c r="C268" s="858"/>
      <c r="D268" s="858"/>
      <c r="E268" s="858"/>
      <c r="F268" s="858"/>
      <c r="G268" s="858"/>
    </row>
    <row r="269" spans="2:7">
      <c r="B269" s="862"/>
      <c r="C269" s="858"/>
      <c r="D269" s="858"/>
      <c r="E269" s="858"/>
      <c r="F269" s="858"/>
      <c r="G269" s="858"/>
    </row>
    <row r="270" spans="2:7">
      <c r="B270" s="862"/>
      <c r="C270" s="858"/>
      <c r="D270" s="858"/>
      <c r="E270" s="858"/>
      <c r="F270" s="858"/>
      <c r="G270" s="858"/>
    </row>
    <row r="271" spans="2:7">
      <c r="B271" s="862"/>
      <c r="C271" s="858"/>
      <c r="D271" s="858"/>
      <c r="E271" s="858"/>
      <c r="F271" s="858"/>
      <c r="G271" s="858"/>
    </row>
    <row r="272" spans="2:7">
      <c r="B272" s="862"/>
      <c r="C272" s="858"/>
      <c r="D272" s="858"/>
      <c r="E272" s="858"/>
      <c r="F272" s="858"/>
      <c r="G272" s="858"/>
    </row>
    <row r="273" spans="2:7">
      <c r="B273" s="862"/>
      <c r="C273" s="858"/>
      <c r="D273" s="858"/>
      <c r="E273" s="858"/>
      <c r="F273" s="858"/>
      <c r="G273" s="858"/>
    </row>
    <row r="274" spans="2:7">
      <c r="B274" s="862"/>
      <c r="C274" s="858"/>
      <c r="D274" s="858"/>
      <c r="E274" s="858"/>
      <c r="F274" s="858"/>
      <c r="G274" s="858"/>
    </row>
    <row r="275" spans="2:7">
      <c r="B275" s="862"/>
      <c r="C275" s="858"/>
      <c r="D275" s="858"/>
      <c r="E275" s="858"/>
      <c r="F275" s="858"/>
      <c r="G275" s="858"/>
    </row>
    <row r="276" spans="2:7">
      <c r="B276" s="862"/>
      <c r="C276" s="858"/>
      <c r="D276" s="858"/>
      <c r="E276" s="858"/>
      <c r="F276" s="858"/>
      <c r="G276" s="858"/>
    </row>
    <row r="277" spans="2:7">
      <c r="B277" s="862"/>
      <c r="C277" s="858"/>
      <c r="D277" s="858"/>
      <c r="E277" s="858"/>
      <c r="F277" s="858"/>
      <c r="G277" s="858"/>
    </row>
    <row r="278" spans="2:7">
      <c r="B278" s="862"/>
      <c r="C278" s="858"/>
      <c r="D278" s="858"/>
      <c r="E278" s="858"/>
      <c r="F278" s="858"/>
      <c r="G278" s="858"/>
    </row>
    <row r="279" spans="2:7">
      <c r="B279" s="862"/>
      <c r="C279" s="858"/>
      <c r="D279" s="858"/>
      <c r="E279" s="858"/>
      <c r="F279" s="858"/>
      <c r="G279" s="858"/>
    </row>
    <row r="280" spans="2:7">
      <c r="B280" s="862"/>
      <c r="C280" s="858"/>
      <c r="D280" s="858"/>
      <c r="E280" s="858"/>
      <c r="F280" s="858"/>
      <c r="G280" s="858"/>
    </row>
    <row r="281" spans="2:7">
      <c r="B281" s="862"/>
      <c r="C281" s="858"/>
      <c r="D281" s="858"/>
      <c r="E281" s="858"/>
      <c r="F281" s="858"/>
      <c r="G281" s="858"/>
    </row>
    <row r="282" spans="2:7">
      <c r="B282" s="862"/>
      <c r="C282" s="858"/>
      <c r="D282" s="858"/>
      <c r="E282" s="858"/>
      <c r="F282" s="858"/>
      <c r="G282" s="858"/>
    </row>
    <row r="283" spans="2:7">
      <c r="B283" s="862"/>
      <c r="C283" s="858"/>
      <c r="D283" s="858"/>
      <c r="E283" s="858"/>
      <c r="F283" s="858"/>
      <c r="G283" s="858"/>
    </row>
    <row r="284" spans="2:7">
      <c r="B284" s="862"/>
      <c r="C284" s="858"/>
      <c r="D284" s="858"/>
      <c r="E284" s="858"/>
      <c r="F284" s="858"/>
      <c r="G284" s="858"/>
    </row>
    <row r="285" spans="2:7">
      <c r="B285" s="862"/>
      <c r="C285" s="858"/>
      <c r="D285" s="858"/>
      <c r="E285" s="858"/>
      <c r="F285" s="858"/>
      <c r="G285" s="858"/>
    </row>
    <row r="286" spans="2:7">
      <c r="B286" s="862"/>
      <c r="C286" s="858"/>
      <c r="D286" s="858"/>
      <c r="E286" s="858"/>
      <c r="F286" s="858"/>
      <c r="G286" s="858"/>
    </row>
    <row r="287" spans="2:7">
      <c r="B287" s="862"/>
      <c r="C287" s="858"/>
      <c r="D287" s="858"/>
      <c r="E287" s="858"/>
      <c r="F287" s="858"/>
      <c r="G287" s="858"/>
    </row>
    <row r="288" spans="2:7">
      <c r="B288" s="862"/>
      <c r="C288" s="858"/>
      <c r="D288" s="858"/>
      <c r="E288" s="858"/>
      <c r="F288" s="858"/>
      <c r="G288" s="858"/>
    </row>
    <row r="289" spans="2:7">
      <c r="B289" s="862"/>
      <c r="C289" s="858"/>
      <c r="D289" s="858"/>
      <c r="E289" s="858"/>
      <c r="F289" s="858"/>
      <c r="G289" s="858"/>
    </row>
    <row r="290" spans="2:7">
      <c r="B290" s="862"/>
      <c r="C290" s="858"/>
      <c r="D290" s="858"/>
      <c r="E290" s="858"/>
      <c r="F290" s="858"/>
      <c r="G290" s="858"/>
    </row>
    <row r="291" spans="2:7">
      <c r="B291" s="862"/>
      <c r="C291" s="858"/>
      <c r="D291" s="858"/>
      <c r="E291" s="858"/>
      <c r="F291" s="858"/>
      <c r="G291" s="858"/>
    </row>
    <row r="292" spans="2:7">
      <c r="B292" s="862"/>
      <c r="C292" s="858"/>
      <c r="D292" s="858"/>
      <c r="E292" s="858"/>
      <c r="F292" s="858"/>
      <c r="G292" s="858"/>
    </row>
    <row r="293" spans="2:7">
      <c r="B293" s="862"/>
      <c r="C293" s="858"/>
      <c r="D293" s="858"/>
      <c r="E293" s="858"/>
      <c r="F293" s="858"/>
      <c r="G293" s="858"/>
    </row>
    <row r="294" spans="2:7">
      <c r="B294" s="862"/>
      <c r="C294" s="858"/>
      <c r="D294" s="858"/>
      <c r="E294" s="858"/>
      <c r="F294" s="858"/>
      <c r="G294" s="858"/>
    </row>
    <row r="295" spans="2:7">
      <c r="B295" s="862"/>
      <c r="C295" s="858"/>
      <c r="D295" s="858"/>
      <c r="E295" s="858"/>
      <c r="F295" s="858"/>
      <c r="G295" s="858"/>
    </row>
    <row r="296" spans="2:7">
      <c r="B296" s="862"/>
      <c r="C296" s="858"/>
      <c r="D296" s="858"/>
      <c r="E296" s="858"/>
      <c r="F296" s="858"/>
      <c r="G296" s="858"/>
    </row>
    <row r="297" spans="2:7">
      <c r="B297" s="862"/>
      <c r="C297" s="858"/>
      <c r="D297" s="858"/>
      <c r="E297" s="858"/>
      <c r="F297" s="858"/>
      <c r="G297" s="858"/>
    </row>
    <row r="298" spans="2:7">
      <c r="B298" s="862"/>
      <c r="C298" s="858"/>
      <c r="D298" s="858"/>
      <c r="E298" s="858"/>
      <c r="F298" s="858"/>
      <c r="G298" s="858"/>
    </row>
    <row r="299" spans="2:7">
      <c r="B299" s="862"/>
      <c r="C299" s="858"/>
      <c r="D299" s="858"/>
      <c r="E299" s="858"/>
      <c r="F299" s="858"/>
      <c r="G299" s="858"/>
    </row>
    <row r="300" spans="2:7">
      <c r="B300" s="862"/>
      <c r="C300" s="858"/>
      <c r="D300" s="858"/>
      <c r="E300" s="858"/>
      <c r="F300" s="858"/>
      <c r="G300" s="858"/>
    </row>
    <row r="301" spans="2:7">
      <c r="B301" s="862"/>
      <c r="C301" s="858"/>
      <c r="D301" s="858"/>
      <c r="E301" s="858"/>
      <c r="F301" s="858"/>
      <c r="G301" s="858"/>
    </row>
    <row r="302" spans="2:7">
      <c r="B302" s="862"/>
      <c r="C302" s="858"/>
      <c r="D302" s="858"/>
      <c r="E302" s="858"/>
      <c r="F302" s="858"/>
      <c r="G302" s="858"/>
    </row>
    <row r="303" spans="2:7">
      <c r="B303" s="862"/>
      <c r="C303" s="858"/>
      <c r="D303" s="858"/>
      <c r="E303" s="858"/>
      <c r="F303" s="858"/>
      <c r="G303" s="858"/>
    </row>
    <row r="304" spans="2:7">
      <c r="B304" s="862"/>
      <c r="C304" s="858"/>
      <c r="D304" s="858"/>
      <c r="E304" s="858"/>
      <c r="F304" s="858"/>
      <c r="G304" s="858"/>
    </row>
    <row r="305" spans="2:7">
      <c r="B305" s="862"/>
      <c r="C305" s="858"/>
      <c r="D305" s="858"/>
      <c r="E305" s="858"/>
      <c r="F305" s="858"/>
      <c r="G305" s="858"/>
    </row>
    <row r="306" spans="2:7">
      <c r="B306" s="862"/>
      <c r="C306" s="858"/>
      <c r="D306" s="858"/>
      <c r="E306" s="858"/>
      <c r="F306" s="858"/>
      <c r="G306" s="858"/>
    </row>
    <row r="307" spans="2:7">
      <c r="B307" s="862"/>
      <c r="C307" s="858"/>
      <c r="D307" s="858"/>
      <c r="E307" s="858"/>
      <c r="F307" s="858"/>
      <c r="G307" s="858"/>
    </row>
    <row r="308" spans="2:7">
      <c r="B308" s="862"/>
      <c r="C308" s="858"/>
      <c r="D308" s="858"/>
      <c r="E308" s="858"/>
      <c r="F308" s="858"/>
      <c r="G308" s="858"/>
    </row>
    <row r="309" spans="2:7">
      <c r="B309" s="862"/>
      <c r="C309" s="858"/>
      <c r="D309" s="858"/>
      <c r="E309" s="858"/>
      <c r="F309" s="858"/>
      <c r="G309" s="858"/>
    </row>
    <row r="310" spans="2:7">
      <c r="B310" s="862"/>
      <c r="C310" s="858"/>
      <c r="D310" s="858"/>
      <c r="E310" s="858"/>
      <c r="F310" s="858"/>
      <c r="G310" s="858"/>
    </row>
    <row r="311" spans="2:7">
      <c r="B311" s="862"/>
      <c r="C311" s="858"/>
      <c r="D311" s="858"/>
      <c r="E311" s="858"/>
      <c r="F311" s="858"/>
      <c r="G311" s="858"/>
    </row>
    <row r="312" spans="2:7">
      <c r="B312" s="862"/>
      <c r="C312" s="858"/>
      <c r="D312" s="858"/>
      <c r="E312" s="858"/>
      <c r="F312" s="858"/>
      <c r="G312" s="858"/>
    </row>
    <row r="313" spans="2:7">
      <c r="B313" s="862"/>
      <c r="C313" s="858"/>
      <c r="D313" s="858"/>
      <c r="E313" s="858"/>
      <c r="F313" s="858"/>
      <c r="G313" s="858"/>
    </row>
    <row r="314" spans="2:7">
      <c r="B314" s="862"/>
      <c r="C314" s="858"/>
      <c r="D314" s="858"/>
      <c r="E314" s="858"/>
      <c r="F314" s="858"/>
      <c r="G314" s="858"/>
    </row>
    <row r="315" spans="2:7">
      <c r="B315" s="862"/>
      <c r="C315" s="858"/>
      <c r="D315" s="858"/>
      <c r="E315" s="858"/>
      <c r="F315" s="858"/>
      <c r="G315" s="858"/>
    </row>
    <row r="316" spans="2:7">
      <c r="B316" s="862"/>
      <c r="C316" s="858"/>
      <c r="D316" s="858"/>
      <c r="E316" s="858"/>
      <c r="F316" s="858"/>
      <c r="G316" s="858"/>
    </row>
    <row r="317" spans="2:7">
      <c r="B317" s="862"/>
      <c r="C317" s="858"/>
      <c r="D317" s="858"/>
      <c r="E317" s="858"/>
      <c r="F317" s="858"/>
      <c r="G317" s="858"/>
    </row>
    <row r="318" spans="2:7">
      <c r="B318" s="862"/>
      <c r="C318" s="858"/>
      <c r="D318" s="858"/>
      <c r="E318" s="858"/>
      <c r="F318" s="858"/>
      <c r="G318" s="858"/>
    </row>
    <row r="319" spans="2:7">
      <c r="B319" s="862"/>
      <c r="C319" s="858"/>
      <c r="D319" s="858"/>
      <c r="E319" s="858"/>
      <c r="F319" s="858"/>
      <c r="G319" s="858"/>
    </row>
    <row r="320" spans="2:7">
      <c r="B320" s="862"/>
      <c r="C320" s="858"/>
      <c r="D320" s="858"/>
      <c r="E320" s="858"/>
      <c r="F320" s="858"/>
      <c r="G320" s="858"/>
    </row>
    <row r="321" spans="2:7">
      <c r="B321" s="862"/>
      <c r="C321" s="858"/>
      <c r="D321" s="858"/>
      <c r="E321" s="858"/>
      <c r="F321" s="858"/>
      <c r="G321" s="858"/>
    </row>
    <row r="322" spans="2:7">
      <c r="B322" s="862"/>
      <c r="C322" s="858"/>
      <c r="D322" s="858"/>
      <c r="E322" s="858"/>
      <c r="F322" s="858"/>
      <c r="G322" s="858"/>
    </row>
    <row r="323" spans="2:7">
      <c r="B323" s="862"/>
      <c r="C323" s="858"/>
      <c r="D323" s="858"/>
      <c r="E323" s="858"/>
      <c r="F323" s="858"/>
      <c r="G323" s="858"/>
    </row>
    <row r="324" spans="2:7">
      <c r="B324" s="862"/>
      <c r="C324" s="858"/>
      <c r="D324" s="858"/>
      <c r="E324" s="858"/>
      <c r="F324" s="858"/>
      <c r="G324" s="858"/>
    </row>
    <row r="325" spans="2:7">
      <c r="B325" s="862"/>
      <c r="C325" s="858"/>
      <c r="D325" s="858"/>
      <c r="E325" s="858"/>
      <c r="F325" s="858"/>
      <c r="G325" s="858"/>
    </row>
    <row r="326" spans="2:7">
      <c r="B326" s="862"/>
      <c r="C326" s="858"/>
      <c r="D326" s="858"/>
      <c r="E326" s="858"/>
      <c r="F326" s="858"/>
      <c r="G326" s="858"/>
    </row>
    <row r="327" spans="2:7">
      <c r="B327" s="862"/>
      <c r="C327" s="858"/>
      <c r="D327" s="858"/>
      <c r="E327" s="858"/>
      <c r="F327" s="858"/>
      <c r="G327" s="858"/>
    </row>
    <row r="328" spans="2:7">
      <c r="B328" s="862"/>
      <c r="C328" s="858"/>
      <c r="D328" s="858"/>
      <c r="E328" s="858"/>
      <c r="F328" s="858"/>
      <c r="G328" s="858"/>
    </row>
    <row r="329" spans="2:7">
      <c r="B329" s="862"/>
      <c r="C329" s="858"/>
      <c r="D329" s="858"/>
      <c r="E329" s="858"/>
      <c r="F329" s="858"/>
      <c r="G329" s="858"/>
    </row>
    <row r="330" spans="2:7">
      <c r="B330" s="862"/>
      <c r="C330" s="858"/>
      <c r="D330" s="858"/>
      <c r="E330" s="858"/>
      <c r="F330" s="858"/>
      <c r="G330" s="858"/>
    </row>
    <row r="331" spans="2:7">
      <c r="B331" s="862"/>
      <c r="C331" s="858"/>
      <c r="D331" s="858"/>
      <c r="E331" s="858"/>
      <c r="F331" s="858"/>
      <c r="G331" s="858"/>
    </row>
    <row r="332" spans="2:7">
      <c r="B332" s="862"/>
      <c r="C332" s="858"/>
      <c r="D332" s="858"/>
      <c r="E332" s="858"/>
      <c r="F332" s="858"/>
      <c r="G332" s="858"/>
    </row>
    <row r="333" spans="2:7">
      <c r="B333" s="862"/>
      <c r="C333" s="858"/>
      <c r="D333" s="858"/>
      <c r="E333" s="858"/>
      <c r="F333" s="858"/>
      <c r="G333" s="858"/>
    </row>
    <row r="334" spans="2:7">
      <c r="B334" s="862"/>
      <c r="C334" s="858"/>
      <c r="D334" s="858"/>
      <c r="E334" s="858"/>
      <c r="F334" s="858"/>
      <c r="G334" s="858"/>
    </row>
    <row r="335" spans="2:7">
      <c r="B335" s="862"/>
      <c r="C335" s="858"/>
      <c r="D335" s="858"/>
      <c r="E335" s="858"/>
      <c r="F335" s="858"/>
      <c r="G335" s="858"/>
    </row>
    <row r="336" spans="2:7">
      <c r="B336" s="862"/>
      <c r="C336" s="858"/>
      <c r="D336" s="858"/>
      <c r="E336" s="858"/>
      <c r="F336" s="858"/>
      <c r="G336" s="858"/>
    </row>
    <row r="337" spans="2:7">
      <c r="B337" s="862"/>
      <c r="C337" s="858"/>
      <c r="D337" s="858"/>
      <c r="E337" s="858"/>
      <c r="F337" s="858"/>
      <c r="G337" s="858"/>
    </row>
    <row r="338" spans="2:7">
      <c r="B338" s="862"/>
      <c r="C338" s="858"/>
      <c r="D338" s="858"/>
      <c r="E338" s="858"/>
      <c r="F338" s="858"/>
      <c r="G338" s="858"/>
    </row>
    <row r="339" spans="2:7">
      <c r="B339" s="862"/>
      <c r="C339" s="858"/>
      <c r="D339" s="858"/>
      <c r="E339" s="858"/>
      <c r="F339" s="858"/>
      <c r="G339" s="858"/>
    </row>
    <row r="340" spans="2:7">
      <c r="B340" s="862"/>
      <c r="C340" s="858"/>
      <c r="D340" s="858"/>
      <c r="E340" s="858"/>
      <c r="F340" s="858"/>
      <c r="G340" s="858"/>
    </row>
    <row r="341" spans="2:7">
      <c r="B341" s="862"/>
      <c r="C341" s="858"/>
      <c r="D341" s="858"/>
      <c r="E341" s="858"/>
      <c r="F341" s="858"/>
      <c r="G341" s="858"/>
    </row>
    <row r="342" spans="2:7">
      <c r="B342" s="862"/>
      <c r="C342" s="858"/>
      <c r="D342" s="858"/>
      <c r="E342" s="858"/>
      <c r="F342" s="858"/>
      <c r="G342" s="858"/>
    </row>
    <row r="343" spans="2:7">
      <c r="B343" s="862"/>
      <c r="C343" s="858"/>
      <c r="D343" s="858"/>
      <c r="E343" s="858"/>
      <c r="F343" s="858"/>
      <c r="G343" s="858"/>
    </row>
    <row r="344" spans="2:7">
      <c r="B344" s="862"/>
      <c r="C344" s="858"/>
      <c r="D344" s="858"/>
      <c r="E344" s="858"/>
      <c r="F344" s="858"/>
      <c r="G344" s="858"/>
    </row>
    <row r="345" spans="2:7">
      <c r="B345" s="862"/>
      <c r="C345" s="858"/>
      <c r="D345" s="858"/>
      <c r="E345" s="858"/>
      <c r="F345" s="858"/>
      <c r="G345" s="858"/>
    </row>
    <row r="346" spans="2:7">
      <c r="B346" s="862"/>
      <c r="C346" s="858"/>
      <c r="D346" s="858"/>
      <c r="E346" s="858"/>
      <c r="F346" s="858"/>
      <c r="G346" s="858"/>
    </row>
    <row r="347" spans="2:7">
      <c r="B347" s="862"/>
      <c r="C347" s="858"/>
      <c r="D347" s="858"/>
      <c r="E347" s="858"/>
      <c r="F347" s="858"/>
      <c r="G347" s="858"/>
    </row>
    <row r="348" spans="2:7">
      <c r="B348" s="862"/>
      <c r="C348" s="858"/>
      <c r="D348" s="858"/>
      <c r="E348" s="858"/>
      <c r="F348" s="858"/>
      <c r="G348" s="858"/>
    </row>
    <row r="349" spans="2:7">
      <c r="B349" s="862"/>
      <c r="C349" s="858"/>
      <c r="D349" s="858"/>
      <c r="E349" s="858"/>
      <c r="F349" s="858"/>
      <c r="G349" s="858"/>
    </row>
    <row r="350" spans="2:7">
      <c r="B350" s="862"/>
      <c r="C350" s="858"/>
      <c r="D350" s="858"/>
      <c r="E350" s="858"/>
      <c r="F350" s="858"/>
      <c r="G350" s="858"/>
    </row>
    <row r="351" spans="2:7">
      <c r="B351" s="862"/>
      <c r="C351" s="858"/>
      <c r="D351" s="858"/>
      <c r="E351" s="858"/>
      <c r="F351" s="858"/>
      <c r="G351" s="858"/>
    </row>
    <row r="352" spans="2:7">
      <c r="B352" s="862"/>
      <c r="C352" s="858"/>
      <c r="D352" s="858"/>
      <c r="E352" s="858"/>
      <c r="F352" s="858"/>
      <c r="G352" s="858"/>
    </row>
    <row r="353" spans="2:7">
      <c r="B353" s="862"/>
      <c r="C353" s="858"/>
      <c r="D353" s="858"/>
      <c r="E353" s="858"/>
      <c r="F353" s="858"/>
      <c r="G353" s="858"/>
    </row>
    <row r="354" spans="2:7">
      <c r="B354" s="862"/>
      <c r="C354" s="858"/>
      <c r="D354" s="858"/>
      <c r="E354" s="858"/>
      <c r="F354" s="858"/>
      <c r="G354" s="858"/>
    </row>
    <row r="355" spans="2:7">
      <c r="B355" s="862"/>
      <c r="C355" s="858"/>
      <c r="D355" s="858"/>
      <c r="E355" s="858"/>
      <c r="F355" s="858"/>
      <c r="G355" s="858"/>
    </row>
    <row r="356" spans="2:7">
      <c r="B356" s="862"/>
      <c r="C356" s="858"/>
      <c r="D356" s="858"/>
      <c r="E356" s="858"/>
      <c r="F356" s="858"/>
      <c r="G356" s="858"/>
    </row>
    <row r="357" spans="2:7">
      <c r="B357" s="862"/>
      <c r="C357" s="858"/>
      <c r="D357" s="858"/>
      <c r="E357" s="858"/>
      <c r="F357" s="858"/>
      <c r="G357" s="858"/>
    </row>
    <row r="358" spans="2:7">
      <c r="B358" s="862"/>
      <c r="C358" s="858"/>
      <c r="D358" s="858"/>
      <c r="E358" s="858"/>
      <c r="F358" s="858"/>
      <c r="G358" s="858"/>
    </row>
    <row r="359" spans="2:7">
      <c r="B359" s="862"/>
      <c r="C359" s="858"/>
      <c r="D359" s="858"/>
      <c r="E359" s="858"/>
      <c r="F359" s="858"/>
      <c r="G359" s="858"/>
    </row>
    <row r="360" spans="2:7">
      <c r="B360" s="862"/>
      <c r="C360" s="858"/>
      <c r="D360" s="858"/>
      <c r="E360" s="858"/>
      <c r="F360" s="858"/>
      <c r="G360" s="858"/>
    </row>
    <row r="361" spans="2:7">
      <c r="B361" s="862"/>
      <c r="C361" s="858"/>
      <c r="D361" s="858"/>
      <c r="E361" s="858"/>
      <c r="F361" s="858"/>
      <c r="G361" s="858"/>
    </row>
    <row r="362" spans="2:7">
      <c r="B362" s="862"/>
      <c r="C362" s="858"/>
      <c r="D362" s="858"/>
      <c r="E362" s="858"/>
      <c r="F362" s="858"/>
      <c r="G362" s="858"/>
    </row>
    <row r="363" spans="2:7">
      <c r="B363" s="862"/>
      <c r="C363" s="858"/>
      <c r="D363" s="858"/>
      <c r="E363" s="858"/>
      <c r="F363" s="858"/>
      <c r="G363" s="858"/>
    </row>
    <row r="364" spans="2:7">
      <c r="B364" s="862"/>
      <c r="C364" s="858"/>
      <c r="D364" s="858"/>
      <c r="E364" s="858"/>
      <c r="F364" s="858"/>
      <c r="G364" s="858"/>
    </row>
    <row r="365" spans="2:7">
      <c r="B365" s="862"/>
      <c r="C365" s="858"/>
      <c r="D365" s="858"/>
      <c r="E365" s="858"/>
      <c r="F365" s="858"/>
      <c r="G365" s="858"/>
    </row>
    <row r="366" spans="2:7">
      <c r="B366" s="862"/>
      <c r="C366" s="858"/>
      <c r="D366" s="858"/>
      <c r="E366" s="858"/>
      <c r="F366" s="858"/>
      <c r="G366" s="858"/>
    </row>
    <row r="367" spans="2:7">
      <c r="B367" s="862"/>
      <c r="C367" s="858"/>
      <c r="D367" s="858"/>
      <c r="E367" s="858"/>
      <c r="F367" s="858"/>
      <c r="G367" s="858"/>
    </row>
    <row r="368" spans="2:7">
      <c r="B368" s="862"/>
      <c r="C368" s="858"/>
      <c r="D368" s="858"/>
      <c r="E368" s="858"/>
      <c r="F368" s="858"/>
      <c r="G368" s="858"/>
    </row>
    <row r="369" spans="2:7">
      <c r="B369" s="862"/>
      <c r="C369" s="858"/>
      <c r="D369" s="858"/>
      <c r="E369" s="858"/>
      <c r="F369" s="858"/>
      <c r="G369" s="858"/>
    </row>
    <row r="370" spans="2:7">
      <c r="B370" s="862"/>
      <c r="C370" s="858"/>
      <c r="D370" s="858"/>
      <c r="E370" s="858"/>
      <c r="F370" s="858"/>
      <c r="G370" s="858"/>
    </row>
    <row r="371" spans="2:7">
      <c r="B371" s="862"/>
      <c r="C371" s="858"/>
      <c r="D371" s="858"/>
      <c r="E371" s="858"/>
      <c r="F371" s="858"/>
      <c r="G371" s="858"/>
    </row>
    <row r="372" spans="2:7">
      <c r="B372" s="862"/>
      <c r="C372" s="858"/>
      <c r="D372" s="858"/>
      <c r="E372" s="858"/>
      <c r="F372" s="858"/>
      <c r="G372" s="858"/>
    </row>
    <row r="373" spans="2:7">
      <c r="B373" s="862"/>
      <c r="C373" s="858"/>
      <c r="D373" s="858"/>
      <c r="E373" s="858"/>
      <c r="F373" s="858"/>
      <c r="G373" s="858"/>
    </row>
    <row r="374" spans="2:7">
      <c r="B374" s="862"/>
      <c r="C374" s="858"/>
      <c r="D374" s="858"/>
      <c r="E374" s="858"/>
      <c r="F374" s="858"/>
      <c r="G374" s="858"/>
    </row>
    <row r="375" spans="2:7">
      <c r="B375" s="862"/>
      <c r="C375" s="858"/>
      <c r="D375" s="858"/>
      <c r="E375" s="858"/>
      <c r="F375" s="858"/>
      <c r="G375" s="858"/>
    </row>
    <row r="376" spans="2:7">
      <c r="B376" s="862"/>
      <c r="C376" s="858"/>
      <c r="D376" s="858"/>
      <c r="E376" s="858"/>
      <c r="F376" s="858"/>
      <c r="G376" s="858"/>
    </row>
    <row r="377" spans="2:7">
      <c r="B377" s="862"/>
      <c r="C377" s="858"/>
      <c r="D377" s="858"/>
      <c r="E377" s="858"/>
      <c r="F377" s="858"/>
      <c r="G377" s="858"/>
    </row>
    <row r="378" spans="2:7">
      <c r="B378" s="862"/>
      <c r="C378" s="858"/>
      <c r="D378" s="858"/>
      <c r="E378" s="858"/>
      <c r="F378" s="858"/>
      <c r="G378" s="858"/>
    </row>
    <row r="379" spans="2:7">
      <c r="B379" s="862"/>
      <c r="C379" s="858"/>
      <c r="D379" s="858"/>
      <c r="E379" s="858"/>
      <c r="F379" s="858"/>
      <c r="G379" s="858"/>
    </row>
    <row r="380" spans="2:7">
      <c r="B380" s="862"/>
      <c r="C380" s="858"/>
      <c r="D380" s="858"/>
      <c r="E380" s="858"/>
      <c r="F380" s="858"/>
      <c r="G380" s="858"/>
    </row>
    <row r="381" spans="2:7">
      <c r="B381" s="862"/>
      <c r="C381" s="858"/>
      <c r="D381" s="858"/>
      <c r="E381" s="858"/>
      <c r="F381" s="858"/>
      <c r="G381" s="858"/>
    </row>
    <row r="382" spans="2:7">
      <c r="B382" s="862"/>
      <c r="C382" s="858"/>
      <c r="D382" s="858"/>
      <c r="E382" s="858"/>
      <c r="F382" s="858"/>
      <c r="G382" s="858"/>
    </row>
    <row r="383" spans="2:7">
      <c r="B383" s="862"/>
      <c r="C383" s="858"/>
      <c r="D383" s="858"/>
      <c r="E383" s="858"/>
      <c r="F383" s="858"/>
      <c r="G383" s="858"/>
    </row>
    <row r="384" spans="2:7">
      <c r="B384" s="862"/>
      <c r="C384" s="858"/>
      <c r="D384" s="858"/>
      <c r="E384" s="858"/>
      <c r="F384" s="858"/>
      <c r="G384" s="858"/>
    </row>
    <row r="385" spans="2:7">
      <c r="B385" s="862"/>
      <c r="C385" s="858"/>
      <c r="D385" s="858"/>
      <c r="E385" s="858"/>
      <c r="F385" s="858"/>
      <c r="G385" s="858"/>
    </row>
    <row r="386" spans="2:7">
      <c r="B386" s="862"/>
      <c r="C386" s="858"/>
      <c r="D386" s="858"/>
      <c r="E386" s="858"/>
      <c r="F386" s="858"/>
      <c r="G386" s="858"/>
    </row>
    <row r="387" spans="2:7">
      <c r="B387" s="862"/>
      <c r="C387" s="858"/>
      <c r="D387" s="858"/>
      <c r="E387" s="858"/>
      <c r="F387" s="858"/>
      <c r="G387" s="858"/>
    </row>
    <row r="388" spans="2:7">
      <c r="B388" s="862"/>
      <c r="C388" s="858"/>
      <c r="D388" s="858"/>
      <c r="E388" s="858"/>
      <c r="F388" s="858"/>
      <c r="G388" s="858"/>
    </row>
    <row r="389" spans="2:7">
      <c r="B389" s="862"/>
      <c r="C389" s="858"/>
      <c r="D389" s="858"/>
      <c r="E389" s="858"/>
      <c r="F389" s="858"/>
      <c r="G389" s="858"/>
    </row>
    <row r="390" spans="2:7">
      <c r="B390" s="862"/>
      <c r="C390" s="858"/>
      <c r="D390" s="858"/>
      <c r="E390" s="858"/>
      <c r="F390" s="858"/>
      <c r="G390" s="858"/>
    </row>
    <row r="391" spans="2:7">
      <c r="B391" s="862"/>
      <c r="C391" s="858"/>
      <c r="D391" s="858"/>
      <c r="E391" s="858"/>
      <c r="F391" s="858"/>
      <c r="G391" s="858"/>
    </row>
    <row r="392" spans="2:7">
      <c r="B392" s="862"/>
      <c r="C392" s="858"/>
      <c r="D392" s="858"/>
      <c r="E392" s="858"/>
      <c r="F392" s="858"/>
      <c r="G392" s="858"/>
    </row>
    <row r="393" spans="2:7">
      <c r="B393" s="862"/>
      <c r="C393" s="858"/>
      <c r="D393" s="858"/>
      <c r="E393" s="858"/>
      <c r="F393" s="858"/>
      <c r="G393" s="858"/>
    </row>
    <row r="394" spans="2:7">
      <c r="B394" s="862"/>
      <c r="C394" s="858"/>
      <c r="D394" s="858"/>
      <c r="E394" s="858"/>
      <c r="F394" s="858"/>
      <c r="G394" s="858"/>
    </row>
    <row r="395" spans="2:7">
      <c r="B395" s="862"/>
      <c r="C395" s="858"/>
      <c r="D395" s="858"/>
      <c r="E395" s="858"/>
      <c r="F395" s="858"/>
      <c r="G395" s="858"/>
    </row>
    <row r="396" spans="2:7">
      <c r="B396" s="862"/>
      <c r="C396" s="858"/>
      <c r="D396" s="858"/>
      <c r="E396" s="858"/>
      <c r="F396" s="858"/>
      <c r="G396" s="858"/>
    </row>
    <row r="397" spans="2:7">
      <c r="B397" s="862"/>
      <c r="C397" s="858"/>
      <c r="D397" s="858"/>
      <c r="E397" s="858"/>
      <c r="F397" s="858"/>
      <c r="G397" s="858"/>
    </row>
    <row r="398" spans="2:7">
      <c r="B398" s="862"/>
      <c r="C398" s="858"/>
      <c r="D398" s="858"/>
      <c r="E398" s="858"/>
      <c r="F398" s="858"/>
      <c r="G398" s="858"/>
    </row>
    <row r="399" spans="2:7">
      <c r="B399" s="862"/>
      <c r="C399" s="858"/>
      <c r="D399" s="858"/>
      <c r="E399" s="858"/>
      <c r="F399" s="858"/>
      <c r="G399" s="858"/>
    </row>
    <row r="400" spans="2:7">
      <c r="B400" s="862"/>
      <c r="C400" s="858"/>
      <c r="D400" s="858"/>
      <c r="E400" s="858"/>
      <c r="F400" s="858"/>
      <c r="G400" s="858"/>
    </row>
    <row r="401" spans="2:7">
      <c r="B401" s="862"/>
      <c r="C401" s="858"/>
      <c r="D401" s="858"/>
      <c r="E401" s="858"/>
      <c r="F401" s="858"/>
      <c r="G401" s="858"/>
    </row>
    <row r="402" spans="2:7">
      <c r="B402" s="862"/>
      <c r="C402" s="858"/>
      <c r="D402" s="858"/>
      <c r="E402" s="858"/>
      <c r="F402" s="858"/>
      <c r="G402" s="858"/>
    </row>
    <row r="403" spans="2:7">
      <c r="B403" s="862"/>
      <c r="C403" s="858"/>
      <c r="D403" s="858"/>
      <c r="E403" s="858"/>
      <c r="F403" s="858"/>
      <c r="G403" s="858"/>
    </row>
    <row r="404" spans="2:7">
      <c r="B404" s="862"/>
      <c r="C404" s="858"/>
      <c r="D404" s="858"/>
      <c r="E404" s="858"/>
      <c r="F404" s="858"/>
      <c r="G404" s="858"/>
    </row>
    <row r="405" spans="2:7">
      <c r="B405" s="862"/>
      <c r="C405" s="858"/>
      <c r="D405" s="858"/>
      <c r="E405" s="858"/>
      <c r="F405" s="858"/>
      <c r="G405" s="858"/>
    </row>
    <row r="406" spans="2:7">
      <c r="B406" s="862"/>
      <c r="C406" s="858"/>
      <c r="D406" s="858"/>
      <c r="E406" s="858"/>
      <c r="F406" s="858"/>
      <c r="G406" s="858"/>
    </row>
    <row r="407" spans="2:7">
      <c r="B407" s="862"/>
      <c r="C407" s="858"/>
      <c r="D407" s="858"/>
      <c r="E407" s="858"/>
      <c r="F407" s="858"/>
      <c r="G407" s="858"/>
    </row>
    <row r="408" spans="2:7">
      <c r="B408" s="862"/>
      <c r="C408" s="858"/>
      <c r="D408" s="858"/>
      <c r="E408" s="858"/>
      <c r="F408" s="858"/>
      <c r="G408" s="858"/>
    </row>
    <row r="409" spans="2:7">
      <c r="B409" s="862"/>
      <c r="C409" s="858"/>
      <c r="D409" s="858"/>
      <c r="E409" s="858"/>
      <c r="F409" s="858"/>
      <c r="G409" s="858"/>
    </row>
    <row r="410" spans="2:7">
      <c r="B410" s="862"/>
      <c r="C410" s="858"/>
      <c r="D410" s="858"/>
      <c r="E410" s="858"/>
      <c r="F410" s="858"/>
      <c r="G410" s="858"/>
    </row>
    <row r="411" spans="2:7">
      <c r="B411" s="862"/>
      <c r="C411" s="858"/>
      <c r="D411" s="858"/>
      <c r="E411" s="858"/>
      <c r="F411" s="858"/>
      <c r="G411" s="858"/>
    </row>
    <row r="412" spans="2:7">
      <c r="B412" s="862"/>
      <c r="C412" s="858"/>
      <c r="D412" s="858"/>
      <c r="E412" s="858"/>
      <c r="F412" s="858"/>
      <c r="G412" s="858"/>
    </row>
    <row r="413" spans="2:7">
      <c r="B413" s="862"/>
      <c r="C413" s="858"/>
      <c r="D413" s="858"/>
      <c r="E413" s="858"/>
      <c r="F413" s="858"/>
      <c r="G413" s="858"/>
    </row>
    <row r="414" spans="2:7">
      <c r="B414" s="862"/>
      <c r="C414" s="858"/>
      <c r="D414" s="858"/>
      <c r="E414" s="858"/>
      <c r="F414" s="858"/>
      <c r="G414" s="858"/>
    </row>
    <row r="415" spans="2:7">
      <c r="B415" s="862"/>
      <c r="C415" s="858"/>
      <c r="D415" s="858"/>
      <c r="E415" s="858"/>
      <c r="F415" s="858"/>
      <c r="G415" s="858"/>
    </row>
    <row r="416" spans="2:7">
      <c r="B416" s="862"/>
      <c r="C416" s="858"/>
      <c r="D416" s="858"/>
      <c r="E416" s="858"/>
      <c r="F416" s="858"/>
      <c r="G416" s="858"/>
    </row>
    <row r="417" spans="2:7">
      <c r="B417" s="862"/>
      <c r="C417" s="858"/>
      <c r="D417" s="858"/>
      <c r="E417" s="858"/>
      <c r="F417" s="858"/>
      <c r="G417" s="858"/>
    </row>
    <row r="418" spans="2:7">
      <c r="B418" s="862"/>
      <c r="C418" s="858"/>
      <c r="D418" s="858"/>
      <c r="E418" s="858"/>
      <c r="F418" s="858"/>
      <c r="G418" s="858"/>
    </row>
    <row r="419" spans="2:7">
      <c r="B419" s="862"/>
      <c r="C419" s="858"/>
      <c r="D419" s="858"/>
      <c r="E419" s="858"/>
      <c r="F419" s="858"/>
      <c r="G419" s="858"/>
    </row>
    <row r="420" spans="2:7">
      <c r="B420" s="862"/>
      <c r="C420" s="858"/>
      <c r="D420" s="858"/>
      <c r="E420" s="858"/>
      <c r="F420" s="858"/>
      <c r="G420" s="858"/>
    </row>
    <row r="421" spans="2:7">
      <c r="B421" s="862"/>
      <c r="C421" s="858"/>
      <c r="D421" s="858"/>
      <c r="E421" s="858"/>
      <c r="F421" s="858"/>
      <c r="G421" s="858"/>
    </row>
    <row r="422" spans="2:7">
      <c r="B422" s="862"/>
      <c r="C422" s="858"/>
      <c r="D422" s="858"/>
      <c r="E422" s="858"/>
      <c r="F422" s="858"/>
      <c r="G422" s="858"/>
    </row>
    <row r="423" spans="2:7">
      <c r="B423" s="862"/>
      <c r="C423" s="858"/>
      <c r="D423" s="858"/>
      <c r="E423" s="858"/>
      <c r="F423" s="858"/>
      <c r="G423" s="858"/>
    </row>
    <row r="424" spans="2:7">
      <c r="B424" s="862"/>
      <c r="C424" s="858"/>
      <c r="D424" s="858"/>
      <c r="E424" s="858"/>
      <c r="F424" s="858"/>
      <c r="G424" s="858"/>
    </row>
    <row r="425" spans="2:7">
      <c r="B425" s="862"/>
      <c r="C425" s="858"/>
      <c r="D425" s="858"/>
      <c r="E425" s="858"/>
      <c r="F425" s="858"/>
      <c r="G425" s="858"/>
    </row>
    <row r="426" spans="2:7">
      <c r="B426" s="862"/>
      <c r="C426" s="858"/>
      <c r="D426" s="858"/>
      <c r="E426" s="858"/>
      <c r="F426" s="858"/>
      <c r="G426" s="858"/>
    </row>
    <row r="427" spans="2:7">
      <c r="B427" s="862"/>
      <c r="C427" s="858"/>
      <c r="D427" s="858"/>
      <c r="E427" s="858"/>
      <c r="F427" s="858"/>
      <c r="G427" s="858"/>
    </row>
    <row r="428" spans="2:7">
      <c r="B428" s="862"/>
      <c r="C428" s="858"/>
      <c r="D428" s="858"/>
      <c r="E428" s="858"/>
      <c r="F428" s="858"/>
      <c r="G428" s="858"/>
    </row>
    <row r="429" spans="2:7">
      <c r="B429" s="862"/>
      <c r="C429" s="858"/>
      <c r="D429" s="858"/>
      <c r="E429" s="858"/>
      <c r="F429" s="858"/>
      <c r="G429" s="858"/>
    </row>
    <row r="430" spans="2:7">
      <c r="B430" s="862"/>
      <c r="C430" s="858"/>
      <c r="D430" s="858"/>
      <c r="E430" s="858"/>
      <c r="F430" s="858"/>
      <c r="G430" s="858"/>
    </row>
    <row r="431" spans="2:7">
      <c r="B431" s="862"/>
      <c r="C431" s="858"/>
      <c r="D431" s="858"/>
      <c r="E431" s="858"/>
      <c r="F431" s="858"/>
      <c r="G431" s="858"/>
    </row>
    <row r="432" spans="2:7">
      <c r="B432" s="862"/>
      <c r="C432" s="858"/>
      <c r="D432" s="858"/>
      <c r="E432" s="858"/>
      <c r="F432" s="858"/>
      <c r="G432" s="858"/>
    </row>
    <row r="433" spans="2:7">
      <c r="B433" s="862"/>
      <c r="C433" s="858"/>
      <c r="D433" s="858"/>
      <c r="E433" s="858"/>
      <c r="F433" s="858"/>
      <c r="G433" s="858"/>
    </row>
    <row r="434" spans="2:7">
      <c r="B434" s="862"/>
      <c r="C434" s="858"/>
      <c r="D434" s="858"/>
      <c r="E434" s="858"/>
      <c r="F434" s="858"/>
      <c r="G434" s="858"/>
    </row>
    <row r="435" spans="2:7">
      <c r="B435" s="862"/>
      <c r="C435" s="858"/>
      <c r="D435" s="858"/>
      <c r="E435" s="858"/>
      <c r="F435" s="858"/>
      <c r="G435" s="858"/>
    </row>
    <row r="436" spans="2:7">
      <c r="B436" s="862"/>
      <c r="C436" s="858"/>
      <c r="D436" s="858"/>
      <c r="E436" s="858"/>
      <c r="F436" s="858"/>
      <c r="G436" s="858"/>
    </row>
    <row r="437" spans="2:7">
      <c r="B437" s="862"/>
      <c r="C437" s="858"/>
      <c r="D437" s="858"/>
      <c r="E437" s="858"/>
      <c r="F437" s="858"/>
      <c r="G437" s="858"/>
    </row>
    <row r="438" spans="2:7">
      <c r="B438" s="862"/>
      <c r="C438" s="858"/>
      <c r="D438" s="858"/>
      <c r="E438" s="858"/>
      <c r="F438" s="858"/>
      <c r="G438" s="858"/>
    </row>
    <row r="439" spans="2:7">
      <c r="B439" s="862"/>
      <c r="C439" s="858"/>
      <c r="D439" s="858"/>
      <c r="E439" s="858"/>
      <c r="F439" s="858"/>
      <c r="G439" s="858"/>
    </row>
    <row r="440" spans="2:7">
      <c r="B440" s="862"/>
      <c r="C440" s="858"/>
      <c r="D440" s="858"/>
      <c r="E440" s="858"/>
      <c r="F440" s="858"/>
      <c r="G440" s="858"/>
    </row>
    <row r="441" spans="2:7">
      <c r="B441" s="862"/>
      <c r="C441" s="858"/>
      <c r="D441" s="858"/>
      <c r="E441" s="858"/>
      <c r="F441" s="858"/>
      <c r="G441" s="858"/>
    </row>
    <row r="442" spans="2:7">
      <c r="B442" s="862"/>
      <c r="C442" s="858"/>
      <c r="D442" s="858"/>
      <c r="E442" s="858"/>
      <c r="F442" s="858"/>
      <c r="G442" s="858"/>
    </row>
    <row r="443" spans="2:7">
      <c r="B443" s="862"/>
      <c r="C443" s="858"/>
      <c r="D443" s="858"/>
      <c r="E443" s="858"/>
      <c r="F443" s="858"/>
      <c r="G443" s="858"/>
    </row>
    <row r="444" spans="2:7">
      <c r="B444" s="862"/>
      <c r="C444" s="858"/>
      <c r="D444" s="858"/>
      <c r="E444" s="858"/>
      <c r="F444" s="858"/>
      <c r="G444" s="858"/>
    </row>
    <row r="445" spans="2:7">
      <c r="B445" s="862"/>
      <c r="C445" s="858"/>
      <c r="D445" s="858"/>
      <c r="E445" s="858"/>
      <c r="F445" s="858"/>
      <c r="G445" s="858"/>
    </row>
    <row r="446" spans="2:7">
      <c r="B446" s="862"/>
      <c r="C446" s="858"/>
      <c r="D446" s="858"/>
      <c r="E446" s="858"/>
      <c r="F446" s="858"/>
      <c r="G446" s="858"/>
    </row>
    <row r="447" spans="2:7">
      <c r="B447" s="862"/>
      <c r="C447" s="858"/>
      <c r="D447" s="858"/>
      <c r="E447" s="858"/>
      <c r="F447" s="858"/>
      <c r="G447" s="858"/>
    </row>
    <row r="448" spans="2:7">
      <c r="B448" s="862"/>
      <c r="C448" s="858"/>
      <c r="D448" s="858"/>
      <c r="E448" s="858"/>
      <c r="F448" s="858"/>
      <c r="G448" s="858"/>
    </row>
  </sheetData>
  <mergeCells count="3">
    <mergeCell ref="A1:J1"/>
    <mergeCell ref="A2:J2"/>
    <mergeCell ref="A3:J3"/>
  </mergeCells>
  <pageMargins left="0.25" right="0.25" top="0.75" bottom="0.75" header="0.3" footer="0.3"/>
  <pageSetup scale="67"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T471"/>
  <sheetViews>
    <sheetView tabSelected="1" view="pageBreakPreview" zoomScale="85" zoomScaleNormal="100" zoomScaleSheetLayoutView="85" workbookViewId="0">
      <selection activeCell="N33" sqref="N33"/>
    </sheetView>
  </sheetViews>
  <sheetFormatPr defaultColWidth="8.88671875" defaultRowHeight="12.75"/>
  <cols>
    <col min="1" max="1" width="5.6640625" style="871" customWidth="1"/>
    <col min="2" max="2" width="31.109375" style="876" customWidth="1"/>
    <col min="3" max="3" width="10.6640625" style="871" customWidth="1"/>
    <col min="4" max="4" width="9.88671875" style="871" customWidth="1"/>
    <col min="5" max="5" width="10" style="871" customWidth="1"/>
    <col min="6" max="6" width="14.88671875" style="871" customWidth="1"/>
    <col min="7" max="7" width="12.109375" style="871" customWidth="1"/>
    <col min="8" max="8" width="11.88671875" style="871" customWidth="1"/>
    <col min="9" max="9" width="12" style="865" customWidth="1"/>
    <col min="10" max="10" width="15.88671875" style="865" customWidth="1"/>
    <col min="11" max="11" width="8.88671875" style="865"/>
    <col min="12" max="12" width="12.109375" style="865" customWidth="1"/>
    <col min="13" max="13" width="44.88671875" style="865" customWidth="1"/>
    <col min="14" max="16384" width="8.88671875" style="865"/>
  </cols>
  <sheetData>
    <row r="1" spans="1:20" ht="18" customHeight="1">
      <c r="A1" s="1155" t="s">
        <v>1009</v>
      </c>
      <c r="B1" s="1155"/>
      <c r="C1" s="1155"/>
      <c r="D1" s="1155"/>
      <c r="E1" s="1155"/>
      <c r="F1" s="1155"/>
      <c r="G1" s="1155"/>
      <c r="H1" s="1155"/>
      <c r="I1" s="1155"/>
      <c r="J1" s="1155"/>
      <c r="K1" s="1155"/>
      <c r="L1" s="1155"/>
    </row>
    <row r="2" spans="1:20" ht="18" customHeight="1">
      <c r="A2" s="1155" t="str">
        <f>+'4a-ADIT Projection'!A2:J2</f>
        <v>Gridliance High Plains LLC</v>
      </c>
      <c r="B2" s="1155"/>
      <c r="C2" s="1155"/>
      <c r="D2" s="1155"/>
      <c r="E2" s="1155"/>
      <c r="F2" s="1155"/>
      <c r="G2" s="1155"/>
      <c r="H2" s="1155"/>
      <c r="I2" s="1155"/>
      <c r="J2" s="1155"/>
      <c r="K2" s="1155"/>
      <c r="L2" s="1155"/>
    </row>
    <row r="3" spans="1:20" ht="18" customHeight="1">
      <c r="A3" s="1155" t="s">
        <v>1143</v>
      </c>
      <c r="B3" s="1155"/>
      <c r="C3" s="1155"/>
      <c r="D3" s="1155"/>
      <c r="E3" s="1155"/>
      <c r="F3" s="1155"/>
      <c r="G3" s="1155"/>
      <c r="H3" s="1156"/>
      <c r="I3" s="1155"/>
      <c r="J3" s="1155"/>
      <c r="K3" s="1155"/>
      <c r="L3" s="1155"/>
    </row>
    <row r="5" spans="1:20" s="868" customFormat="1">
      <c r="A5" s="866"/>
      <c r="B5" s="867"/>
      <c r="C5" s="866"/>
      <c r="J5" s="866"/>
      <c r="K5" s="869"/>
      <c r="L5" s="869"/>
      <c r="M5" s="869"/>
      <c r="N5" s="869"/>
      <c r="O5" s="869"/>
      <c r="P5" s="869"/>
      <c r="Q5" s="869"/>
      <c r="R5" s="869"/>
      <c r="S5" s="869"/>
      <c r="T5" s="870"/>
    </row>
    <row r="6" spans="1:20">
      <c r="B6" s="872" t="s">
        <v>292</v>
      </c>
      <c r="C6" s="872" t="s">
        <v>293</v>
      </c>
      <c r="D6" s="872" t="s">
        <v>294</v>
      </c>
      <c r="E6" s="872" t="s">
        <v>295</v>
      </c>
      <c r="F6" s="872" t="s">
        <v>297</v>
      </c>
      <c r="G6" s="872" t="s">
        <v>296</v>
      </c>
      <c r="H6" s="872" t="s">
        <v>298</v>
      </c>
      <c r="I6" s="873" t="s">
        <v>299</v>
      </c>
      <c r="J6" s="873" t="s">
        <v>300</v>
      </c>
      <c r="K6" s="873" t="s">
        <v>393</v>
      </c>
      <c r="L6" s="873" t="s">
        <v>397</v>
      </c>
    </row>
    <row r="7" spans="1:20" ht="38.25">
      <c r="A7" s="874"/>
      <c r="B7" s="875" t="s">
        <v>991</v>
      </c>
      <c r="C7" s="875" t="s">
        <v>252</v>
      </c>
      <c r="D7" s="875" t="s">
        <v>96</v>
      </c>
      <c r="E7" s="875" t="s">
        <v>1010</v>
      </c>
      <c r="F7" s="875" t="s">
        <v>1011</v>
      </c>
      <c r="G7" s="875" t="s">
        <v>25</v>
      </c>
      <c r="H7" s="875" t="s">
        <v>1012</v>
      </c>
      <c r="I7" s="875" t="s">
        <v>994</v>
      </c>
      <c r="J7" s="875" t="s">
        <v>1013</v>
      </c>
      <c r="K7" s="875" t="s">
        <v>995</v>
      </c>
      <c r="L7" s="875" t="s">
        <v>1014</v>
      </c>
      <c r="M7" s="869"/>
      <c r="N7" s="869"/>
      <c r="O7" s="869"/>
      <c r="P7" s="869"/>
      <c r="Q7" s="869"/>
      <c r="R7" s="869"/>
      <c r="S7" s="869"/>
      <c r="T7" s="870"/>
    </row>
    <row r="8" spans="1:20">
      <c r="A8" s="871" t="s">
        <v>1015</v>
      </c>
      <c r="C8" s="866"/>
      <c r="D8" s="872"/>
      <c r="E8" s="872"/>
      <c r="F8" s="872"/>
      <c r="G8" s="872"/>
      <c r="H8" s="866"/>
      <c r="J8" s="869"/>
      <c r="K8" s="869"/>
      <c r="L8" s="877"/>
      <c r="M8" s="869"/>
      <c r="N8" s="869"/>
      <c r="O8" s="869"/>
      <c r="P8" s="869"/>
      <c r="Q8" s="869"/>
      <c r="R8" s="869"/>
      <c r="S8" s="869"/>
      <c r="T8" s="870"/>
    </row>
    <row r="9" spans="1:20" ht="20.100000000000001" customHeight="1">
      <c r="A9" s="878">
        <v>1</v>
      </c>
      <c r="B9" s="876" t="s">
        <v>1016</v>
      </c>
      <c r="C9" s="866" t="s">
        <v>98</v>
      </c>
      <c r="D9" s="1003">
        <v>2021</v>
      </c>
      <c r="E9" s="879">
        <f>365/365</f>
        <v>1</v>
      </c>
      <c r="F9" s="880">
        <v>-604380.61580149084</v>
      </c>
      <c r="G9" s="880">
        <v>-604380.61580149084</v>
      </c>
      <c r="H9" s="881">
        <f t="shared" ref="H9:H21" si="0">E9*G9</f>
        <v>-604380.61580149084</v>
      </c>
      <c r="I9" s="882">
        <f>'4c- ADIT BOY'!F54</f>
        <v>0</v>
      </c>
      <c r="J9" s="883">
        <f t="shared" ref="J9:J21" si="1">I9*E9</f>
        <v>0</v>
      </c>
      <c r="K9" s="882">
        <f>'4c- ADIT BOY'!G54</f>
        <v>0</v>
      </c>
      <c r="L9" s="883">
        <f t="shared" ref="L9:L21" si="2">E9*K9</f>
        <v>0</v>
      </c>
    </row>
    <row r="10" spans="1:20" ht="20.100000000000001" customHeight="1">
      <c r="A10" s="878">
        <f t="shared" ref="A10:A22" si="3">+A9+1</f>
        <v>2</v>
      </c>
      <c r="B10" s="876" t="s">
        <v>1017</v>
      </c>
      <c r="C10" s="866" t="s">
        <v>105</v>
      </c>
      <c r="D10" s="1003">
        <v>2022</v>
      </c>
      <c r="E10" s="879">
        <f>335/365</f>
        <v>0.9178082191780822</v>
      </c>
      <c r="F10" s="886">
        <v>-114347.93889561185</v>
      </c>
      <c r="G10" s="886">
        <v>-114347.93889561185</v>
      </c>
      <c r="H10" s="881">
        <f t="shared" si="0"/>
        <v>-104949.47816446568</v>
      </c>
      <c r="I10" s="885">
        <v>0</v>
      </c>
      <c r="J10" s="883">
        <f t="shared" si="1"/>
        <v>0</v>
      </c>
      <c r="K10" s="885">
        <v>0</v>
      </c>
      <c r="L10" s="883">
        <f t="shared" si="2"/>
        <v>0</v>
      </c>
    </row>
    <row r="11" spans="1:20" ht="20.100000000000001" customHeight="1">
      <c r="A11" s="878">
        <f t="shared" si="3"/>
        <v>3</v>
      </c>
      <c r="B11" s="876" t="s">
        <v>1017</v>
      </c>
      <c r="C11" s="866" t="s">
        <v>104</v>
      </c>
      <c r="D11" s="1003">
        <v>2022</v>
      </c>
      <c r="E11" s="879">
        <f>307/365</f>
        <v>0.84109589041095889</v>
      </c>
      <c r="F11" s="886">
        <v>-114347.93889561185</v>
      </c>
      <c r="G11" s="886">
        <v>-114347.93889561185</v>
      </c>
      <c r="H11" s="881">
        <f t="shared" si="0"/>
        <v>-96177.581482062567</v>
      </c>
      <c r="I11" s="885">
        <v>0</v>
      </c>
      <c r="J11" s="883">
        <f t="shared" si="1"/>
        <v>0</v>
      </c>
      <c r="K11" s="885">
        <v>0</v>
      </c>
      <c r="L11" s="883">
        <f t="shared" si="2"/>
        <v>0</v>
      </c>
    </row>
    <row r="12" spans="1:20" ht="20.100000000000001" customHeight="1">
      <c r="A12" s="878">
        <f t="shared" si="3"/>
        <v>4</v>
      </c>
      <c r="B12" s="876" t="s">
        <v>1017</v>
      </c>
      <c r="C12" s="866" t="s">
        <v>103</v>
      </c>
      <c r="D12" s="1003">
        <v>2022</v>
      </c>
      <c r="E12" s="879">
        <f>276/365</f>
        <v>0.75616438356164384</v>
      </c>
      <c r="F12" s="886">
        <v>-114347.93889561185</v>
      </c>
      <c r="G12" s="886">
        <v>-114347.93889561185</v>
      </c>
      <c r="H12" s="887">
        <f t="shared" si="0"/>
        <v>-86465.838726544855</v>
      </c>
      <c r="I12" s="885">
        <v>0</v>
      </c>
      <c r="J12" s="883">
        <f t="shared" si="1"/>
        <v>0</v>
      </c>
      <c r="K12" s="885">
        <v>0</v>
      </c>
      <c r="L12" s="883">
        <f t="shared" si="2"/>
        <v>0</v>
      </c>
    </row>
    <row r="13" spans="1:20" ht="20.100000000000001" customHeight="1">
      <c r="A13" s="878">
        <f t="shared" si="3"/>
        <v>5</v>
      </c>
      <c r="B13" s="876" t="s">
        <v>1017</v>
      </c>
      <c r="C13" s="866" t="s">
        <v>95</v>
      </c>
      <c r="D13" s="1003">
        <v>2022</v>
      </c>
      <c r="E13" s="879">
        <f>246/365</f>
        <v>0.67397260273972603</v>
      </c>
      <c r="F13" s="886">
        <v>-114347.93889561185</v>
      </c>
      <c r="G13" s="886">
        <v>-114347.93889561185</v>
      </c>
      <c r="H13" s="887">
        <f t="shared" si="0"/>
        <v>-77067.377995398667</v>
      </c>
      <c r="I13" s="885">
        <v>0</v>
      </c>
      <c r="J13" s="883">
        <f t="shared" si="1"/>
        <v>0</v>
      </c>
      <c r="K13" s="885">
        <v>0</v>
      </c>
      <c r="L13" s="883">
        <f t="shared" si="2"/>
        <v>0</v>
      </c>
    </row>
    <row r="14" spans="1:20" ht="20.100000000000001" customHeight="1">
      <c r="A14" s="878">
        <f t="shared" si="3"/>
        <v>6</v>
      </c>
      <c r="B14" s="876" t="s">
        <v>1017</v>
      </c>
      <c r="C14" s="866" t="s">
        <v>92</v>
      </c>
      <c r="D14" s="1003">
        <v>2022</v>
      </c>
      <c r="E14" s="879">
        <f>215/365</f>
        <v>0.58904109589041098</v>
      </c>
      <c r="F14" s="886">
        <v>-114347.93889561185</v>
      </c>
      <c r="G14" s="886">
        <v>-114347.93889561185</v>
      </c>
      <c r="H14" s="887">
        <f t="shared" si="0"/>
        <v>-67355.635239880954</v>
      </c>
      <c r="I14" s="885">
        <v>0</v>
      </c>
      <c r="J14" s="883">
        <f t="shared" si="1"/>
        <v>0</v>
      </c>
      <c r="K14" s="885">
        <v>0</v>
      </c>
      <c r="L14" s="883">
        <f t="shared" si="2"/>
        <v>0</v>
      </c>
    </row>
    <row r="15" spans="1:20" ht="20.100000000000001" customHeight="1">
      <c r="A15" s="878">
        <f t="shared" si="3"/>
        <v>7</v>
      </c>
      <c r="B15" s="876" t="s">
        <v>1017</v>
      </c>
      <c r="C15" s="866" t="s">
        <v>145</v>
      </c>
      <c r="D15" s="1003">
        <v>2022</v>
      </c>
      <c r="E15" s="879">
        <f>185/365</f>
        <v>0.50684931506849318</v>
      </c>
      <c r="F15" s="886">
        <v>-114347.93889561185</v>
      </c>
      <c r="G15" s="886">
        <v>-114347.93889561185</v>
      </c>
      <c r="H15" s="887">
        <f t="shared" si="0"/>
        <v>-57957.174508734774</v>
      </c>
      <c r="I15" s="885">
        <v>0</v>
      </c>
      <c r="J15" s="883">
        <f t="shared" si="1"/>
        <v>0</v>
      </c>
      <c r="K15" s="885">
        <v>0</v>
      </c>
      <c r="L15" s="883">
        <f t="shared" si="2"/>
        <v>0</v>
      </c>
    </row>
    <row r="16" spans="1:20" ht="20.100000000000001" customHeight="1">
      <c r="A16" s="878">
        <f t="shared" si="3"/>
        <v>8</v>
      </c>
      <c r="B16" s="876" t="s">
        <v>1017</v>
      </c>
      <c r="C16" s="866" t="s">
        <v>102</v>
      </c>
      <c r="D16" s="1003">
        <v>2022</v>
      </c>
      <c r="E16" s="879">
        <f>154/365</f>
        <v>0.42191780821917807</v>
      </c>
      <c r="F16" s="886">
        <v>-114062.55856040682</v>
      </c>
      <c r="G16" s="886">
        <v>-114062.55856040682</v>
      </c>
      <c r="H16" s="887">
        <f t="shared" si="0"/>
        <v>-48125.024707678494</v>
      </c>
      <c r="I16" s="885">
        <v>0</v>
      </c>
      <c r="J16" s="883">
        <f t="shared" si="1"/>
        <v>0</v>
      </c>
      <c r="K16" s="885">
        <v>0</v>
      </c>
      <c r="L16" s="883">
        <f t="shared" si="2"/>
        <v>0</v>
      </c>
    </row>
    <row r="17" spans="1:20" s="868" customFormat="1" ht="20.100000000000001" customHeight="1">
      <c r="A17" s="878">
        <f t="shared" si="3"/>
        <v>9</v>
      </c>
      <c r="B17" s="876" t="s">
        <v>1017</v>
      </c>
      <c r="C17" s="866" t="s">
        <v>101</v>
      </c>
      <c r="D17" s="1003">
        <v>2022</v>
      </c>
      <c r="E17" s="879">
        <f>123/365</f>
        <v>0.33698630136986302</v>
      </c>
      <c r="F17" s="886">
        <v>-114049.37413840721</v>
      </c>
      <c r="G17" s="886">
        <v>-114049.37413840721</v>
      </c>
      <c r="H17" s="887">
        <f t="shared" si="0"/>
        <v>-38433.07676444955</v>
      </c>
      <c r="I17" s="885">
        <v>0</v>
      </c>
      <c r="J17" s="883">
        <f t="shared" si="1"/>
        <v>0</v>
      </c>
      <c r="K17" s="885">
        <v>0</v>
      </c>
      <c r="L17" s="883">
        <f t="shared" si="2"/>
        <v>0</v>
      </c>
    </row>
    <row r="18" spans="1:20" s="868" customFormat="1" ht="20.100000000000001" customHeight="1">
      <c r="A18" s="878">
        <f t="shared" si="3"/>
        <v>10</v>
      </c>
      <c r="B18" s="876" t="s">
        <v>1017</v>
      </c>
      <c r="C18" s="866" t="s">
        <v>100</v>
      </c>
      <c r="D18" s="1003">
        <v>2022</v>
      </c>
      <c r="E18" s="879">
        <f>93/365</f>
        <v>0.25479452054794521</v>
      </c>
      <c r="F18" s="886">
        <v>-114049.37413840721</v>
      </c>
      <c r="G18" s="886">
        <v>-114049.37413840721</v>
      </c>
      <c r="H18" s="887">
        <f t="shared" si="0"/>
        <v>-29059.155602388688</v>
      </c>
      <c r="I18" s="885">
        <v>0</v>
      </c>
      <c r="J18" s="883">
        <f t="shared" si="1"/>
        <v>0</v>
      </c>
      <c r="K18" s="885">
        <v>0</v>
      </c>
      <c r="L18" s="883">
        <f t="shared" si="2"/>
        <v>0</v>
      </c>
    </row>
    <row r="19" spans="1:20" ht="20.100000000000001" customHeight="1">
      <c r="A19" s="878">
        <f t="shared" si="3"/>
        <v>11</v>
      </c>
      <c r="B19" s="876" t="s">
        <v>1017</v>
      </c>
      <c r="C19" s="866" t="s">
        <v>106</v>
      </c>
      <c r="D19" s="1003">
        <v>2022</v>
      </c>
      <c r="E19" s="879">
        <f>62/365</f>
        <v>0.16986301369863013</v>
      </c>
      <c r="F19" s="886">
        <v>-114049.37413840721</v>
      </c>
      <c r="G19" s="886">
        <v>-114049.37413840721</v>
      </c>
      <c r="H19" s="887">
        <f t="shared" si="0"/>
        <v>-19372.770401592457</v>
      </c>
      <c r="I19" s="885">
        <v>0</v>
      </c>
      <c r="J19" s="883">
        <f t="shared" si="1"/>
        <v>0</v>
      </c>
      <c r="K19" s="885">
        <v>0</v>
      </c>
      <c r="L19" s="883">
        <f t="shared" si="2"/>
        <v>0</v>
      </c>
    </row>
    <row r="20" spans="1:20" ht="20.100000000000001" customHeight="1">
      <c r="A20" s="878">
        <f t="shared" si="3"/>
        <v>12</v>
      </c>
      <c r="B20" s="876" t="s">
        <v>1017</v>
      </c>
      <c r="C20" s="866" t="s">
        <v>99</v>
      </c>
      <c r="D20" s="1003">
        <v>2022</v>
      </c>
      <c r="E20" s="879">
        <f>32/365</f>
        <v>8.7671232876712329E-2</v>
      </c>
      <c r="F20" s="886">
        <v>-114049.37413840721</v>
      </c>
      <c r="G20" s="886">
        <v>-114049.37413840721</v>
      </c>
      <c r="H20" s="887">
        <f t="shared" si="0"/>
        <v>-9998.8492395315916</v>
      </c>
      <c r="I20" s="885">
        <v>0</v>
      </c>
      <c r="J20" s="883">
        <f t="shared" si="1"/>
        <v>0</v>
      </c>
      <c r="K20" s="885">
        <v>0</v>
      </c>
      <c r="L20" s="883">
        <f t="shared" si="2"/>
        <v>0</v>
      </c>
    </row>
    <row r="21" spans="1:20" ht="20.100000000000001" customHeight="1">
      <c r="A21" s="878">
        <f t="shared" si="3"/>
        <v>13</v>
      </c>
      <c r="B21" s="876" t="s">
        <v>1017</v>
      </c>
      <c r="C21" s="866" t="s">
        <v>98</v>
      </c>
      <c r="D21" s="1003">
        <v>2022</v>
      </c>
      <c r="E21" s="879">
        <f>1/365</f>
        <v>2.7397260273972603E-3</v>
      </c>
      <c r="F21" s="886">
        <v>-109573.31701190615</v>
      </c>
      <c r="G21" s="886">
        <v>-109573.31701190615</v>
      </c>
      <c r="H21" s="887">
        <f t="shared" si="0"/>
        <v>-300.20086852577026</v>
      </c>
      <c r="I21" s="885">
        <v>0</v>
      </c>
      <c r="J21" s="883">
        <f t="shared" si="1"/>
        <v>0</v>
      </c>
      <c r="K21" s="885">
        <v>0</v>
      </c>
      <c r="L21" s="883">
        <f t="shared" si="2"/>
        <v>0</v>
      </c>
    </row>
    <row r="22" spans="1:20" ht="20.100000000000001" customHeight="1">
      <c r="A22" s="878">
        <f t="shared" si="3"/>
        <v>14</v>
      </c>
      <c r="B22" s="867" t="s">
        <v>1018</v>
      </c>
      <c r="C22" s="866"/>
      <c r="E22" s="866"/>
      <c r="F22" s="887">
        <f t="shared" ref="F22:L22" si="4">SUM(F9:F21)</f>
        <v>-1970301.6213011032</v>
      </c>
      <c r="G22" s="887">
        <f t="shared" si="4"/>
        <v>-1970301.6213011032</v>
      </c>
      <c r="H22" s="887">
        <f t="shared" si="4"/>
        <v>-1239642.779502745</v>
      </c>
      <c r="I22" s="883">
        <f t="shared" si="4"/>
        <v>0</v>
      </c>
      <c r="J22" s="883">
        <f t="shared" si="4"/>
        <v>0</v>
      </c>
      <c r="K22" s="883">
        <f t="shared" si="4"/>
        <v>0</v>
      </c>
      <c r="L22" s="883">
        <f t="shared" si="4"/>
        <v>0</v>
      </c>
    </row>
    <row r="23" spans="1:20">
      <c r="A23" s="878"/>
      <c r="B23" s="867"/>
      <c r="C23" s="866"/>
      <c r="E23" s="866"/>
      <c r="F23" s="866"/>
      <c r="G23" s="866"/>
      <c r="H23" s="866"/>
    </row>
    <row r="24" spans="1:20">
      <c r="A24" s="871" t="s">
        <v>1019</v>
      </c>
      <c r="C24" s="866"/>
      <c r="D24" s="1004"/>
      <c r="E24" s="872"/>
      <c r="F24" s="872"/>
      <c r="G24" s="872"/>
      <c r="H24" s="866"/>
      <c r="J24" s="869"/>
      <c r="K24" s="869"/>
      <c r="L24" s="869"/>
      <c r="M24" s="869"/>
      <c r="N24" s="869"/>
      <c r="O24" s="869"/>
      <c r="P24" s="869"/>
      <c r="Q24" s="869"/>
      <c r="R24" s="869"/>
      <c r="S24" s="869"/>
      <c r="T24" s="870"/>
    </row>
    <row r="25" spans="1:20" ht="20.100000000000001" customHeight="1">
      <c r="A25" s="878">
        <f>A22+1</f>
        <v>15</v>
      </c>
      <c r="B25" s="876" t="s">
        <v>1020</v>
      </c>
      <c r="C25" s="866" t="s">
        <v>98</v>
      </c>
      <c r="D25" s="1003">
        <f>D9</f>
        <v>2021</v>
      </c>
      <c r="E25" s="879">
        <f>365/365</f>
        <v>1</v>
      </c>
      <c r="F25" s="1105">
        <v>0</v>
      </c>
      <c r="G25" s="1105">
        <v>0</v>
      </c>
      <c r="H25" s="887">
        <f t="shared" ref="H25:H37" si="5">E25*G25</f>
        <v>0</v>
      </c>
      <c r="I25" s="882">
        <f>'4c- ADIT BOY'!F74</f>
        <v>0</v>
      </c>
      <c r="J25" s="888">
        <f t="shared" ref="J25:J37" si="6">I25*E25</f>
        <v>0</v>
      </c>
      <c r="K25" s="882">
        <f>'4c- ADIT BOY'!G74</f>
        <v>0</v>
      </c>
      <c r="L25" s="883">
        <f t="shared" ref="L25:L37" si="7">E25*K25</f>
        <v>0</v>
      </c>
    </row>
    <row r="26" spans="1:20" ht="20.100000000000001" customHeight="1">
      <c r="A26" s="878">
        <f t="shared" ref="A26:A38" si="8">+A25+1</f>
        <v>16</v>
      </c>
      <c r="B26" s="876" t="s">
        <v>1017</v>
      </c>
      <c r="C26" s="866" t="s">
        <v>105</v>
      </c>
      <c r="D26" s="1003">
        <f t="shared" ref="D26:D37" si="9">D10</f>
        <v>2022</v>
      </c>
      <c r="E26" s="879">
        <f>335/365</f>
        <v>0.9178082191780822</v>
      </c>
      <c r="F26" s="1106">
        <v>0</v>
      </c>
      <c r="G26" s="886">
        <v>0</v>
      </c>
      <c r="H26" s="887">
        <f t="shared" si="5"/>
        <v>0</v>
      </c>
      <c r="I26" s="885">
        <v>0</v>
      </c>
      <c r="J26" s="883">
        <f t="shared" si="6"/>
        <v>0</v>
      </c>
      <c r="K26" s="885">
        <v>0</v>
      </c>
      <c r="L26" s="883">
        <f t="shared" si="7"/>
        <v>0</v>
      </c>
    </row>
    <row r="27" spans="1:20" ht="20.100000000000001" customHeight="1">
      <c r="A27" s="878">
        <f t="shared" si="8"/>
        <v>17</v>
      </c>
      <c r="B27" s="876" t="s">
        <v>1017</v>
      </c>
      <c r="C27" s="866" t="s">
        <v>104</v>
      </c>
      <c r="D27" s="1003">
        <f t="shared" si="9"/>
        <v>2022</v>
      </c>
      <c r="E27" s="879">
        <f>307/365</f>
        <v>0.84109589041095889</v>
      </c>
      <c r="F27" s="1106">
        <v>0</v>
      </c>
      <c r="G27" s="886">
        <v>0</v>
      </c>
      <c r="H27" s="887">
        <f t="shared" si="5"/>
        <v>0</v>
      </c>
      <c r="I27" s="885">
        <v>0</v>
      </c>
      <c r="J27" s="883">
        <f t="shared" si="6"/>
        <v>0</v>
      </c>
      <c r="K27" s="885">
        <v>0</v>
      </c>
      <c r="L27" s="883">
        <f t="shared" si="7"/>
        <v>0</v>
      </c>
    </row>
    <row r="28" spans="1:20" ht="20.100000000000001" customHeight="1">
      <c r="A28" s="878">
        <f t="shared" si="8"/>
        <v>18</v>
      </c>
      <c r="B28" s="876" t="s">
        <v>1017</v>
      </c>
      <c r="C28" s="866" t="s">
        <v>103</v>
      </c>
      <c r="D28" s="1003">
        <f t="shared" si="9"/>
        <v>2022</v>
      </c>
      <c r="E28" s="879">
        <f>276/365</f>
        <v>0.75616438356164384</v>
      </c>
      <c r="F28" s="1106">
        <v>0</v>
      </c>
      <c r="G28" s="886">
        <v>0</v>
      </c>
      <c r="H28" s="887">
        <f t="shared" si="5"/>
        <v>0</v>
      </c>
      <c r="I28" s="885">
        <v>0</v>
      </c>
      <c r="J28" s="883">
        <f t="shared" si="6"/>
        <v>0</v>
      </c>
      <c r="K28" s="885">
        <v>0</v>
      </c>
      <c r="L28" s="883">
        <f t="shared" si="7"/>
        <v>0</v>
      </c>
    </row>
    <row r="29" spans="1:20" ht="20.100000000000001" customHeight="1">
      <c r="A29" s="878">
        <f t="shared" si="8"/>
        <v>19</v>
      </c>
      <c r="B29" s="876" t="s">
        <v>1017</v>
      </c>
      <c r="C29" s="866" t="s">
        <v>95</v>
      </c>
      <c r="D29" s="1003">
        <f t="shared" si="9"/>
        <v>2022</v>
      </c>
      <c r="E29" s="879">
        <f>246/365</f>
        <v>0.67397260273972603</v>
      </c>
      <c r="F29" s="1106">
        <v>0</v>
      </c>
      <c r="G29" s="886">
        <v>0</v>
      </c>
      <c r="H29" s="887">
        <f t="shared" si="5"/>
        <v>0</v>
      </c>
      <c r="I29" s="885">
        <v>0</v>
      </c>
      <c r="J29" s="883">
        <f t="shared" si="6"/>
        <v>0</v>
      </c>
      <c r="K29" s="885">
        <v>0</v>
      </c>
      <c r="L29" s="883">
        <f t="shared" si="7"/>
        <v>0</v>
      </c>
    </row>
    <row r="30" spans="1:20" ht="20.100000000000001" customHeight="1">
      <c r="A30" s="878">
        <f t="shared" si="8"/>
        <v>20</v>
      </c>
      <c r="B30" s="876" t="s">
        <v>1017</v>
      </c>
      <c r="C30" s="866" t="s">
        <v>92</v>
      </c>
      <c r="D30" s="1003">
        <f t="shared" si="9"/>
        <v>2022</v>
      </c>
      <c r="E30" s="879">
        <f>215/365</f>
        <v>0.58904109589041098</v>
      </c>
      <c r="F30" s="1106">
        <v>0</v>
      </c>
      <c r="G30" s="886">
        <v>0</v>
      </c>
      <c r="H30" s="887">
        <f t="shared" si="5"/>
        <v>0</v>
      </c>
      <c r="I30" s="885">
        <v>0</v>
      </c>
      <c r="J30" s="883">
        <f t="shared" si="6"/>
        <v>0</v>
      </c>
      <c r="K30" s="885">
        <v>0</v>
      </c>
      <c r="L30" s="883">
        <f t="shared" si="7"/>
        <v>0</v>
      </c>
    </row>
    <row r="31" spans="1:20" ht="20.100000000000001" customHeight="1">
      <c r="A31" s="878">
        <f t="shared" si="8"/>
        <v>21</v>
      </c>
      <c r="B31" s="876" t="s">
        <v>1017</v>
      </c>
      <c r="C31" s="866" t="s">
        <v>145</v>
      </c>
      <c r="D31" s="1003">
        <f t="shared" si="9"/>
        <v>2022</v>
      </c>
      <c r="E31" s="879">
        <f>185/365</f>
        <v>0.50684931506849318</v>
      </c>
      <c r="F31" s="1106">
        <v>0</v>
      </c>
      <c r="G31" s="886">
        <v>0</v>
      </c>
      <c r="H31" s="887">
        <f t="shared" si="5"/>
        <v>0</v>
      </c>
      <c r="I31" s="885">
        <v>0</v>
      </c>
      <c r="J31" s="883">
        <f t="shared" si="6"/>
        <v>0</v>
      </c>
      <c r="K31" s="885">
        <v>0</v>
      </c>
      <c r="L31" s="883">
        <f t="shared" si="7"/>
        <v>0</v>
      </c>
    </row>
    <row r="32" spans="1:20" ht="20.100000000000001" customHeight="1">
      <c r="A32" s="878">
        <f t="shared" si="8"/>
        <v>22</v>
      </c>
      <c r="B32" s="876" t="s">
        <v>1017</v>
      </c>
      <c r="C32" s="866" t="s">
        <v>102</v>
      </c>
      <c r="D32" s="1003">
        <f t="shared" si="9"/>
        <v>2022</v>
      </c>
      <c r="E32" s="879">
        <f>154/365</f>
        <v>0.42191780821917807</v>
      </c>
      <c r="F32" s="1106">
        <v>0</v>
      </c>
      <c r="G32" s="886">
        <v>0</v>
      </c>
      <c r="H32" s="887">
        <f t="shared" si="5"/>
        <v>0</v>
      </c>
      <c r="I32" s="885">
        <v>0</v>
      </c>
      <c r="J32" s="883">
        <f t="shared" si="6"/>
        <v>0</v>
      </c>
      <c r="K32" s="885">
        <v>0</v>
      </c>
      <c r="L32" s="883">
        <f t="shared" si="7"/>
        <v>0</v>
      </c>
    </row>
    <row r="33" spans="1:20" s="868" customFormat="1" ht="20.100000000000001" customHeight="1">
      <c r="A33" s="878">
        <f t="shared" si="8"/>
        <v>23</v>
      </c>
      <c r="B33" s="876" t="s">
        <v>1017</v>
      </c>
      <c r="C33" s="866" t="s">
        <v>101</v>
      </c>
      <c r="D33" s="1003">
        <f t="shared" si="9"/>
        <v>2022</v>
      </c>
      <c r="E33" s="879">
        <f>123/365</f>
        <v>0.33698630136986302</v>
      </c>
      <c r="F33" s="1106">
        <v>0</v>
      </c>
      <c r="G33" s="886">
        <v>0</v>
      </c>
      <c r="H33" s="887">
        <f t="shared" si="5"/>
        <v>0</v>
      </c>
      <c r="I33" s="885">
        <v>0</v>
      </c>
      <c r="J33" s="883">
        <f t="shared" si="6"/>
        <v>0</v>
      </c>
      <c r="K33" s="885">
        <v>0</v>
      </c>
      <c r="L33" s="883">
        <f t="shared" si="7"/>
        <v>0</v>
      </c>
    </row>
    <row r="34" spans="1:20" s="868" customFormat="1" ht="20.100000000000001" customHeight="1">
      <c r="A34" s="878">
        <f t="shared" si="8"/>
        <v>24</v>
      </c>
      <c r="B34" s="876" t="s">
        <v>1017</v>
      </c>
      <c r="C34" s="866" t="s">
        <v>100</v>
      </c>
      <c r="D34" s="1003">
        <f t="shared" si="9"/>
        <v>2022</v>
      </c>
      <c r="E34" s="879">
        <f>93/365</f>
        <v>0.25479452054794521</v>
      </c>
      <c r="F34" s="1106">
        <v>0</v>
      </c>
      <c r="G34" s="886">
        <v>0</v>
      </c>
      <c r="H34" s="887">
        <f t="shared" si="5"/>
        <v>0</v>
      </c>
      <c r="I34" s="885">
        <v>0</v>
      </c>
      <c r="J34" s="883">
        <f t="shared" si="6"/>
        <v>0</v>
      </c>
      <c r="K34" s="885">
        <v>0</v>
      </c>
      <c r="L34" s="883">
        <f t="shared" si="7"/>
        <v>0</v>
      </c>
    </row>
    <row r="35" spans="1:20" ht="20.100000000000001" customHeight="1">
      <c r="A35" s="878">
        <f t="shared" si="8"/>
        <v>25</v>
      </c>
      <c r="B35" s="876" t="s">
        <v>1017</v>
      </c>
      <c r="C35" s="866" t="s">
        <v>106</v>
      </c>
      <c r="D35" s="1003">
        <f t="shared" si="9"/>
        <v>2022</v>
      </c>
      <c r="E35" s="879">
        <f>62/365</f>
        <v>0.16986301369863013</v>
      </c>
      <c r="F35" s="1106">
        <v>0</v>
      </c>
      <c r="G35" s="886">
        <v>0</v>
      </c>
      <c r="H35" s="887">
        <f t="shared" si="5"/>
        <v>0</v>
      </c>
      <c r="I35" s="885">
        <v>0</v>
      </c>
      <c r="J35" s="883">
        <f t="shared" si="6"/>
        <v>0</v>
      </c>
      <c r="K35" s="885">
        <v>0</v>
      </c>
      <c r="L35" s="883">
        <f t="shared" si="7"/>
        <v>0</v>
      </c>
    </row>
    <row r="36" spans="1:20" ht="20.100000000000001" customHeight="1">
      <c r="A36" s="878">
        <f t="shared" si="8"/>
        <v>26</v>
      </c>
      <c r="B36" s="876" t="s">
        <v>1017</v>
      </c>
      <c r="C36" s="866" t="s">
        <v>99</v>
      </c>
      <c r="D36" s="1003">
        <f t="shared" si="9"/>
        <v>2022</v>
      </c>
      <c r="E36" s="879">
        <f>32/365</f>
        <v>8.7671232876712329E-2</v>
      </c>
      <c r="F36" s="1106">
        <v>0</v>
      </c>
      <c r="G36" s="886">
        <v>0</v>
      </c>
      <c r="H36" s="887">
        <f t="shared" si="5"/>
        <v>0</v>
      </c>
      <c r="I36" s="885">
        <v>0</v>
      </c>
      <c r="J36" s="883">
        <f t="shared" si="6"/>
        <v>0</v>
      </c>
      <c r="K36" s="885">
        <v>0</v>
      </c>
      <c r="L36" s="883">
        <f t="shared" si="7"/>
        <v>0</v>
      </c>
    </row>
    <row r="37" spans="1:20" ht="20.100000000000001" customHeight="1">
      <c r="A37" s="878">
        <f t="shared" si="8"/>
        <v>27</v>
      </c>
      <c r="B37" s="876" t="s">
        <v>1017</v>
      </c>
      <c r="C37" s="866" t="s">
        <v>98</v>
      </c>
      <c r="D37" s="1003">
        <f t="shared" si="9"/>
        <v>2022</v>
      </c>
      <c r="E37" s="879">
        <f>1/365</f>
        <v>2.7397260273972603E-3</v>
      </c>
      <c r="F37" s="1106">
        <v>0</v>
      </c>
      <c r="G37" s="886">
        <v>0</v>
      </c>
      <c r="H37" s="887">
        <f t="shared" si="5"/>
        <v>0</v>
      </c>
      <c r="I37" s="885">
        <v>0</v>
      </c>
      <c r="J37" s="883">
        <f t="shared" si="6"/>
        <v>0</v>
      </c>
      <c r="K37" s="885">
        <v>0</v>
      </c>
      <c r="L37" s="883">
        <f t="shared" si="7"/>
        <v>0</v>
      </c>
    </row>
    <row r="38" spans="1:20" ht="20.100000000000001" customHeight="1">
      <c r="A38" s="878">
        <f t="shared" si="8"/>
        <v>28</v>
      </c>
      <c r="B38" s="867" t="s">
        <v>1021</v>
      </c>
      <c r="C38" s="866"/>
      <c r="E38" s="866"/>
      <c r="F38" s="887">
        <f t="shared" ref="F38:L38" si="10">SUM(F25:F37)</f>
        <v>0</v>
      </c>
      <c r="G38" s="887">
        <f t="shared" si="10"/>
        <v>0</v>
      </c>
      <c r="H38" s="887">
        <f t="shared" si="10"/>
        <v>0</v>
      </c>
      <c r="I38" s="883">
        <f t="shared" si="10"/>
        <v>0</v>
      </c>
      <c r="J38" s="883">
        <f t="shared" si="10"/>
        <v>0</v>
      </c>
      <c r="K38" s="883">
        <f t="shared" si="10"/>
        <v>0</v>
      </c>
      <c r="L38" s="883">
        <f t="shared" si="10"/>
        <v>0</v>
      </c>
    </row>
    <row r="39" spans="1:20">
      <c r="A39" s="878"/>
      <c r="B39" s="867"/>
      <c r="C39" s="866"/>
      <c r="E39" s="866"/>
      <c r="F39" s="881"/>
      <c r="G39" s="881"/>
      <c r="H39" s="866"/>
      <c r="I39" s="883"/>
      <c r="J39" s="883"/>
      <c r="K39" s="883"/>
      <c r="L39" s="883"/>
    </row>
    <row r="40" spans="1:20">
      <c r="A40" s="871" t="s">
        <v>1022</v>
      </c>
      <c r="C40" s="866"/>
      <c r="D40" s="1004"/>
      <c r="E40" s="872"/>
      <c r="F40" s="872"/>
      <c r="G40" s="872"/>
      <c r="H40" s="866"/>
      <c r="J40" s="869"/>
      <c r="K40" s="869"/>
      <c r="L40" s="869"/>
      <c r="M40" s="869"/>
      <c r="N40" s="869"/>
      <c r="O40" s="869"/>
      <c r="P40" s="869"/>
      <c r="Q40" s="869"/>
      <c r="R40" s="869"/>
      <c r="S40" s="869"/>
      <c r="T40" s="870"/>
    </row>
    <row r="41" spans="1:20" ht="20.100000000000001" customHeight="1">
      <c r="A41" s="878">
        <f>A38+1</f>
        <v>29</v>
      </c>
      <c r="B41" s="876" t="s">
        <v>1023</v>
      </c>
      <c r="C41" s="866" t="s">
        <v>98</v>
      </c>
      <c r="D41" s="1003">
        <f>D25</f>
        <v>2021</v>
      </c>
      <c r="E41" s="879">
        <f>365/365</f>
        <v>1</v>
      </c>
      <c r="F41" s="1109">
        <v>0</v>
      </c>
      <c r="G41" s="1110">
        <v>0</v>
      </c>
      <c r="H41" s="887">
        <f t="shared" ref="H41:H53" si="11">E41*G41</f>
        <v>0</v>
      </c>
      <c r="I41" s="882">
        <f>'4c- ADIT BOY'!F28</f>
        <v>0</v>
      </c>
      <c r="J41" s="888">
        <f t="shared" ref="J41:J53" si="12">I41*E41</f>
        <v>0</v>
      </c>
      <c r="K41" s="882">
        <f>'4c- ADIT BOY'!G28</f>
        <v>0</v>
      </c>
      <c r="L41" s="883">
        <f t="shared" ref="L41:L53" si="13">E41*K41</f>
        <v>0</v>
      </c>
    </row>
    <row r="42" spans="1:20" ht="20.100000000000001" customHeight="1">
      <c r="A42" s="878">
        <f t="shared" ref="A42:A54" si="14">+A41+1</f>
        <v>30</v>
      </c>
      <c r="B42" s="876" t="s">
        <v>1017</v>
      </c>
      <c r="C42" s="866" t="s">
        <v>105</v>
      </c>
      <c r="D42" s="1003">
        <f t="shared" ref="D42:D53" si="15">D26</f>
        <v>2022</v>
      </c>
      <c r="E42" s="879">
        <f>335/365</f>
        <v>0.9178082191780822</v>
      </c>
      <c r="F42" s="884">
        <v>0</v>
      </c>
      <c r="G42" s="884">
        <v>0</v>
      </c>
      <c r="H42" s="881">
        <f t="shared" si="11"/>
        <v>0</v>
      </c>
      <c r="I42" s="885">
        <v>0</v>
      </c>
      <c r="J42" s="883">
        <f t="shared" si="12"/>
        <v>0</v>
      </c>
      <c r="K42" s="885">
        <v>0</v>
      </c>
      <c r="L42" s="883">
        <f t="shared" si="13"/>
        <v>0</v>
      </c>
    </row>
    <row r="43" spans="1:20" ht="20.100000000000001" customHeight="1">
      <c r="A43" s="878">
        <f t="shared" si="14"/>
        <v>31</v>
      </c>
      <c r="B43" s="876" t="s">
        <v>1017</v>
      </c>
      <c r="C43" s="866" t="s">
        <v>104</v>
      </c>
      <c r="D43" s="1003">
        <f t="shared" si="15"/>
        <v>2022</v>
      </c>
      <c r="E43" s="879">
        <f>307/365</f>
        <v>0.84109589041095889</v>
      </c>
      <c r="F43" s="884">
        <v>0</v>
      </c>
      <c r="G43" s="884">
        <v>0</v>
      </c>
      <c r="H43" s="881">
        <f t="shared" si="11"/>
        <v>0</v>
      </c>
      <c r="I43" s="885">
        <v>0</v>
      </c>
      <c r="J43" s="883">
        <f t="shared" si="12"/>
        <v>0</v>
      </c>
      <c r="K43" s="885">
        <v>0</v>
      </c>
      <c r="L43" s="883">
        <f t="shared" si="13"/>
        <v>0</v>
      </c>
    </row>
    <row r="44" spans="1:20" ht="20.100000000000001" customHeight="1">
      <c r="A44" s="878">
        <f t="shared" si="14"/>
        <v>32</v>
      </c>
      <c r="B44" s="876" t="s">
        <v>1017</v>
      </c>
      <c r="C44" s="866" t="s">
        <v>103</v>
      </c>
      <c r="D44" s="1003">
        <f t="shared" si="15"/>
        <v>2022</v>
      </c>
      <c r="E44" s="879">
        <f>276/365</f>
        <v>0.75616438356164384</v>
      </c>
      <c r="F44" s="884">
        <v>0</v>
      </c>
      <c r="G44" s="884">
        <v>0</v>
      </c>
      <c r="H44" s="881">
        <f t="shared" si="11"/>
        <v>0</v>
      </c>
      <c r="I44" s="885">
        <v>0</v>
      </c>
      <c r="J44" s="883">
        <f t="shared" si="12"/>
        <v>0</v>
      </c>
      <c r="K44" s="885">
        <v>0</v>
      </c>
      <c r="L44" s="883">
        <f t="shared" si="13"/>
        <v>0</v>
      </c>
    </row>
    <row r="45" spans="1:20" ht="20.100000000000001" customHeight="1">
      <c r="A45" s="878">
        <f t="shared" si="14"/>
        <v>33</v>
      </c>
      <c r="B45" s="876" t="s">
        <v>1017</v>
      </c>
      <c r="C45" s="866" t="s">
        <v>95</v>
      </c>
      <c r="D45" s="1003">
        <f t="shared" si="15"/>
        <v>2022</v>
      </c>
      <c r="E45" s="879">
        <f>246/365</f>
        <v>0.67397260273972603</v>
      </c>
      <c r="F45" s="884">
        <v>0</v>
      </c>
      <c r="G45" s="884">
        <v>0</v>
      </c>
      <c r="H45" s="881">
        <f t="shared" si="11"/>
        <v>0</v>
      </c>
      <c r="I45" s="885">
        <v>0</v>
      </c>
      <c r="J45" s="883">
        <f t="shared" si="12"/>
        <v>0</v>
      </c>
      <c r="K45" s="885">
        <v>0</v>
      </c>
      <c r="L45" s="883">
        <f t="shared" si="13"/>
        <v>0</v>
      </c>
    </row>
    <row r="46" spans="1:20" ht="20.100000000000001" customHeight="1">
      <c r="A46" s="878">
        <f t="shared" si="14"/>
        <v>34</v>
      </c>
      <c r="B46" s="876" t="s">
        <v>1017</v>
      </c>
      <c r="C46" s="866" t="s">
        <v>92</v>
      </c>
      <c r="D46" s="1003">
        <f t="shared" si="15"/>
        <v>2022</v>
      </c>
      <c r="E46" s="879">
        <f>215/365</f>
        <v>0.58904109589041098</v>
      </c>
      <c r="F46" s="884">
        <v>0</v>
      </c>
      <c r="G46" s="884">
        <v>0</v>
      </c>
      <c r="H46" s="881">
        <f t="shared" si="11"/>
        <v>0</v>
      </c>
      <c r="I46" s="885">
        <v>0</v>
      </c>
      <c r="J46" s="883">
        <f t="shared" si="12"/>
        <v>0</v>
      </c>
      <c r="K46" s="885">
        <v>0</v>
      </c>
      <c r="L46" s="883">
        <f t="shared" si="13"/>
        <v>0</v>
      </c>
    </row>
    <row r="47" spans="1:20" ht="20.100000000000001" customHeight="1">
      <c r="A47" s="878">
        <f t="shared" si="14"/>
        <v>35</v>
      </c>
      <c r="B47" s="876" t="s">
        <v>1017</v>
      </c>
      <c r="C47" s="866" t="s">
        <v>145</v>
      </c>
      <c r="D47" s="1003">
        <f t="shared" si="15"/>
        <v>2022</v>
      </c>
      <c r="E47" s="879">
        <f>185/365</f>
        <v>0.50684931506849318</v>
      </c>
      <c r="F47" s="884">
        <v>0</v>
      </c>
      <c r="G47" s="884">
        <v>0</v>
      </c>
      <c r="H47" s="881">
        <f t="shared" si="11"/>
        <v>0</v>
      </c>
      <c r="I47" s="885">
        <v>0</v>
      </c>
      <c r="J47" s="883">
        <f t="shared" si="12"/>
        <v>0</v>
      </c>
      <c r="K47" s="885">
        <v>0</v>
      </c>
      <c r="L47" s="883">
        <f t="shared" si="13"/>
        <v>0</v>
      </c>
    </row>
    <row r="48" spans="1:20" ht="20.100000000000001" customHeight="1">
      <c r="A48" s="878">
        <f t="shared" si="14"/>
        <v>36</v>
      </c>
      <c r="B48" s="876" t="s">
        <v>1017</v>
      </c>
      <c r="C48" s="866" t="s">
        <v>102</v>
      </c>
      <c r="D48" s="1003">
        <f t="shared" si="15"/>
        <v>2022</v>
      </c>
      <c r="E48" s="879">
        <f>154/365</f>
        <v>0.42191780821917807</v>
      </c>
      <c r="F48" s="884">
        <v>0</v>
      </c>
      <c r="G48" s="884">
        <v>0</v>
      </c>
      <c r="H48" s="881">
        <f t="shared" si="11"/>
        <v>0</v>
      </c>
      <c r="I48" s="885">
        <v>0</v>
      </c>
      <c r="J48" s="883">
        <f t="shared" si="12"/>
        <v>0</v>
      </c>
      <c r="K48" s="885">
        <v>0</v>
      </c>
      <c r="L48" s="883">
        <f t="shared" si="13"/>
        <v>0</v>
      </c>
    </row>
    <row r="49" spans="1:12" s="868" customFormat="1" ht="20.100000000000001" customHeight="1">
      <c r="A49" s="878">
        <f t="shared" si="14"/>
        <v>37</v>
      </c>
      <c r="B49" s="876" t="s">
        <v>1017</v>
      </c>
      <c r="C49" s="866" t="s">
        <v>101</v>
      </c>
      <c r="D49" s="1003">
        <f t="shared" si="15"/>
        <v>2022</v>
      </c>
      <c r="E49" s="879">
        <f>123/365</f>
        <v>0.33698630136986302</v>
      </c>
      <c r="F49" s="884">
        <v>0</v>
      </c>
      <c r="G49" s="884">
        <v>0</v>
      </c>
      <c r="H49" s="881">
        <f t="shared" si="11"/>
        <v>0</v>
      </c>
      <c r="I49" s="885">
        <v>0</v>
      </c>
      <c r="J49" s="883">
        <f t="shared" si="12"/>
        <v>0</v>
      </c>
      <c r="K49" s="885">
        <v>0</v>
      </c>
      <c r="L49" s="883">
        <f t="shared" si="13"/>
        <v>0</v>
      </c>
    </row>
    <row r="50" spans="1:12" s="868" customFormat="1" ht="20.100000000000001" customHeight="1">
      <c r="A50" s="878">
        <f t="shared" si="14"/>
        <v>38</v>
      </c>
      <c r="B50" s="876" t="s">
        <v>1017</v>
      </c>
      <c r="C50" s="866" t="s">
        <v>100</v>
      </c>
      <c r="D50" s="1003">
        <f t="shared" si="15"/>
        <v>2022</v>
      </c>
      <c r="E50" s="879">
        <f>93/365</f>
        <v>0.25479452054794521</v>
      </c>
      <c r="F50" s="884">
        <v>0</v>
      </c>
      <c r="G50" s="884">
        <v>0</v>
      </c>
      <c r="H50" s="881">
        <f t="shared" si="11"/>
        <v>0</v>
      </c>
      <c r="I50" s="885">
        <v>0</v>
      </c>
      <c r="J50" s="883">
        <f t="shared" si="12"/>
        <v>0</v>
      </c>
      <c r="K50" s="885">
        <v>0</v>
      </c>
      <c r="L50" s="883">
        <f t="shared" si="13"/>
        <v>0</v>
      </c>
    </row>
    <row r="51" spans="1:12" ht="20.100000000000001" customHeight="1">
      <c r="A51" s="878">
        <f t="shared" si="14"/>
        <v>39</v>
      </c>
      <c r="B51" s="876" t="s">
        <v>1017</v>
      </c>
      <c r="C51" s="866" t="s">
        <v>106</v>
      </c>
      <c r="D51" s="1003">
        <f t="shared" si="15"/>
        <v>2022</v>
      </c>
      <c r="E51" s="879">
        <f>62/365</f>
        <v>0.16986301369863013</v>
      </c>
      <c r="F51" s="884">
        <v>0</v>
      </c>
      <c r="G51" s="884">
        <v>0</v>
      </c>
      <c r="H51" s="881">
        <f t="shared" si="11"/>
        <v>0</v>
      </c>
      <c r="I51" s="885">
        <v>0</v>
      </c>
      <c r="J51" s="883">
        <f t="shared" si="12"/>
        <v>0</v>
      </c>
      <c r="K51" s="885">
        <v>0</v>
      </c>
      <c r="L51" s="883">
        <f t="shared" si="13"/>
        <v>0</v>
      </c>
    </row>
    <row r="52" spans="1:12" ht="20.100000000000001" customHeight="1">
      <c r="A52" s="878">
        <f t="shared" si="14"/>
        <v>40</v>
      </c>
      <c r="B52" s="876" t="s">
        <v>1017</v>
      </c>
      <c r="C52" s="866" t="s">
        <v>99</v>
      </c>
      <c r="D52" s="1003">
        <f t="shared" si="15"/>
        <v>2022</v>
      </c>
      <c r="E52" s="879">
        <f>32/365</f>
        <v>8.7671232876712329E-2</v>
      </c>
      <c r="F52" s="884">
        <v>0</v>
      </c>
      <c r="G52" s="884">
        <v>0</v>
      </c>
      <c r="H52" s="881">
        <f t="shared" si="11"/>
        <v>0</v>
      </c>
      <c r="I52" s="885">
        <v>0</v>
      </c>
      <c r="J52" s="883">
        <f t="shared" si="12"/>
        <v>0</v>
      </c>
      <c r="K52" s="885">
        <v>0</v>
      </c>
      <c r="L52" s="883">
        <f t="shared" si="13"/>
        <v>0</v>
      </c>
    </row>
    <row r="53" spans="1:12" ht="20.100000000000001" customHeight="1">
      <c r="A53" s="878">
        <f t="shared" si="14"/>
        <v>41</v>
      </c>
      <c r="B53" s="876" t="s">
        <v>1017</v>
      </c>
      <c r="C53" s="866" t="s">
        <v>98</v>
      </c>
      <c r="D53" s="1003">
        <f t="shared" si="15"/>
        <v>2022</v>
      </c>
      <c r="E53" s="879">
        <f>1/365</f>
        <v>2.7397260273972603E-3</v>
      </c>
      <c r="F53" s="884">
        <v>0</v>
      </c>
      <c r="G53" s="884">
        <v>0</v>
      </c>
      <c r="H53" s="881">
        <f t="shared" si="11"/>
        <v>0</v>
      </c>
      <c r="I53" s="885">
        <v>0</v>
      </c>
      <c r="J53" s="883">
        <f t="shared" si="12"/>
        <v>0</v>
      </c>
      <c r="K53" s="885">
        <v>0</v>
      </c>
      <c r="L53" s="883">
        <f t="shared" si="13"/>
        <v>0</v>
      </c>
    </row>
    <row r="54" spans="1:12" ht="20.100000000000001" customHeight="1">
      <c r="A54" s="878">
        <f t="shared" si="14"/>
        <v>42</v>
      </c>
      <c r="B54" s="867" t="s">
        <v>1024</v>
      </c>
      <c r="C54" s="866"/>
      <c r="D54" s="866"/>
      <c r="E54" s="866"/>
      <c r="F54" s="887">
        <f t="shared" ref="F54:L54" si="16">SUM(F41:F53)</f>
        <v>0</v>
      </c>
      <c r="G54" s="887">
        <f t="shared" si="16"/>
        <v>0</v>
      </c>
      <c r="H54" s="887">
        <f t="shared" si="16"/>
        <v>0</v>
      </c>
      <c r="I54" s="883">
        <f t="shared" si="16"/>
        <v>0</v>
      </c>
      <c r="J54" s="883">
        <f t="shared" si="16"/>
        <v>0</v>
      </c>
      <c r="K54" s="883">
        <f t="shared" si="16"/>
        <v>0</v>
      </c>
      <c r="L54" s="883">
        <f t="shared" si="16"/>
        <v>0</v>
      </c>
    </row>
    <row r="55" spans="1:12">
      <c r="B55" s="889"/>
      <c r="C55" s="889"/>
      <c r="D55" s="889"/>
      <c r="E55" s="889"/>
      <c r="F55" s="889"/>
      <c r="G55" s="889"/>
      <c r="H55" s="889"/>
      <c r="I55" s="890"/>
    </row>
    <row r="56" spans="1:12">
      <c r="B56" s="889"/>
      <c r="C56" s="889"/>
      <c r="D56" s="889"/>
      <c r="E56" s="889"/>
      <c r="F56" s="889"/>
      <c r="G56" s="889"/>
      <c r="H56" s="889"/>
      <c r="I56" s="890"/>
    </row>
    <row r="57" spans="1:12" ht="15.75" customHeight="1">
      <c r="A57" s="891" t="s">
        <v>1025</v>
      </c>
      <c r="B57" s="889" t="s">
        <v>1026</v>
      </c>
      <c r="C57" s="889"/>
      <c r="D57" s="889"/>
      <c r="E57" s="889"/>
      <c r="F57" s="889"/>
      <c r="G57" s="889"/>
      <c r="H57" s="889"/>
      <c r="I57" s="890"/>
    </row>
    <row r="58" spans="1:12">
      <c r="A58" s="891" t="s">
        <v>1027</v>
      </c>
      <c r="B58" s="889" t="s">
        <v>1028</v>
      </c>
      <c r="C58" s="889"/>
      <c r="D58" s="892"/>
      <c r="E58" s="892"/>
      <c r="F58" s="892"/>
      <c r="G58" s="892"/>
      <c r="H58" s="892"/>
      <c r="I58" s="893"/>
    </row>
    <row r="59" spans="1:12">
      <c r="A59" s="894" t="s">
        <v>75</v>
      </c>
      <c r="B59" s="889" t="s">
        <v>1029</v>
      </c>
      <c r="C59" s="889"/>
      <c r="D59" s="892"/>
      <c r="E59" s="892"/>
      <c r="F59" s="892"/>
      <c r="G59" s="892"/>
      <c r="H59" s="892"/>
      <c r="I59" s="893"/>
    </row>
    <row r="60" spans="1:12">
      <c r="A60" s="894" t="s">
        <v>76</v>
      </c>
      <c r="B60" s="889" t="s">
        <v>1030</v>
      </c>
      <c r="C60" s="889"/>
      <c r="D60" s="892"/>
      <c r="E60" s="892"/>
      <c r="F60" s="892"/>
      <c r="G60" s="892"/>
      <c r="H60" s="892"/>
      <c r="I60" s="893"/>
    </row>
    <row r="61" spans="1:12">
      <c r="A61" s="894" t="s">
        <v>77</v>
      </c>
      <c r="B61" s="895" t="s">
        <v>1031</v>
      </c>
      <c r="C61" s="889"/>
      <c r="D61" s="896"/>
      <c r="E61" s="896"/>
      <c r="F61" s="889"/>
      <c r="G61" s="889"/>
      <c r="H61" s="889"/>
      <c r="I61" s="890"/>
    </row>
    <row r="62" spans="1:12">
      <c r="B62" s="895"/>
      <c r="C62" s="889"/>
      <c r="D62" s="897"/>
      <c r="E62" s="897"/>
      <c r="F62" s="889"/>
      <c r="G62" s="889"/>
      <c r="H62" s="889"/>
      <c r="I62" s="890"/>
    </row>
    <row r="63" spans="1:12">
      <c r="B63" s="895"/>
      <c r="C63" s="889"/>
      <c r="D63" s="897"/>
      <c r="E63" s="897"/>
      <c r="F63" s="889"/>
      <c r="G63" s="889"/>
      <c r="H63" s="889"/>
      <c r="I63" s="890"/>
    </row>
    <row r="64" spans="1:12">
      <c r="B64" s="895"/>
      <c r="C64" s="889"/>
      <c r="D64" s="897"/>
      <c r="E64" s="897"/>
      <c r="F64" s="889"/>
      <c r="G64" s="889"/>
      <c r="H64" s="889"/>
      <c r="I64" s="890"/>
    </row>
    <row r="65" spans="2:10">
      <c r="B65" s="895"/>
      <c r="C65" s="889"/>
      <c r="D65" s="897"/>
      <c r="E65" s="897"/>
      <c r="F65" s="889"/>
      <c r="G65" s="889"/>
      <c r="H65" s="889"/>
      <c r="I65" s="890"/>
    </row>
    <row r="66" spans="2:10">
      <c r="B66" s="895"/>
      <c r="C66" s="889"/>
      <c r="D66" s="897"/>
      <c r="E66" s="897"/>
      <c r="F66" s="889"/>
      <c r="G66" s="889"/>
      <c r="H66" s="889"/>
      <c r="I66" s="890"/>
      <c r="J66" s="897"/>
    </row>
    <row r="67" spans="2:10">
      <c r="B67" s="895"/>
      <c r="C67" s="889"/>
      <c r="D67" s="897"/>
      <c r="E67" s="897"/>
      <c r="F67" s="889"/>
      <c r="G67" s="889"/>
      <c r="H67" s="889"/>
      <c r="I67" s="890"/>
    </row>
    <row r="68" spans="2:10">
      <c r="B68" s="895"/>
      <c r="C68" s="889"/>
      <c r="D68" s="897"/>
      <c r="E68" s="897"/>
      <c r="F68" s="889"/>
      <c r="G68" s="889"/>
      <c r="H68" s="889"/>
      <c r="I68" s="890"/>
    </row>
    <row r="69" spans="2:10">
      <c r="B69" s="895"/>
      <c r="C69" s="889"/>
      <c r="D69" s="897"/>
      <c r="E69" s="897"/>
      <c r="F69" s="889"/>
      <c r="G69" s="889"/>
      <c r="H69" s="889"/>
      <c r="I69" s="890"/>
    </row>
    <row r="70" spans="2:10">
      <c r="B70" s="895"/>
      <c r="C70" s="889"/>
      <c r="D70" s="897"/>
      <c r="E70" s="897"/>
      <c r="F70" s="889"/>
      <c r="G70" s="889"/>
      <c r="H70" s="889"/>
      <c r="I70" s="890"/>
    </row>
    <row r="71" spans="2:10">
      <c r="B71" s="895"/>
      <c r="C71" s="889"/>
      <c r="D71" s="897"/>
      <c r="E71" s="897"/>
      <c r="F71" s="889"/>
      <c r="G71" s="889"/>
      <c r="H71" s="889"/>
      <c r="I71" s="890"/>
    </row>
    <row r="72" spans="2:10">
      <c r="B72" s="889"/>
      <c r="C72" s="889"/>
      <c r="D72" s="897"/>
      <c r="E72" s="897"/>
      <c r="F72" s="889"/>
      <c r="G72" s="889"/>
      <c r="H72" s="889"/>
      <c r="I72" s="890"/>
    </row>
    <row r="73" spans="2:10">
      <c r="B73" s="895"/>
      <c r="C73" s="889"/>
      <c r="D73" s="897"/>
      <c r="E73" s="897"/>
      <c r="F73" s="889"/>
      <c r="G73" s="889"/>
      <c r="H73" s="889"/>
      <c r="I73" s="890"/>
    </row>
    <row r="74" spans="2:10">
      <c r="B74" s="889"/>
      <c r="C74" s="889"/>
      <c r="D74" s="897"/>
      <c r="E74" s="897"/>
      <c r="F74" s="889"/>
      <c r="G74" s="889"/>
      <c r="H74" s="889"/>
      <c r="I74" s="890"/>
    </row>
    <row r="75" spans="2:10">
      <c r="B75" s="895"/>
      <c r="C75" s="889"/>
      <c r="D75" s="889"/>
      <c r="E75" s="889"/>
      <c r="F75" s="889"/>
      <c r="G75" s="889"/>
      <c r="H75" s="889"/>
      <c r="I75" s="890"/>
    </row>
    <row r="76" spans="2:10">
      <c r="B76" s="895"/>
      <c r="C76" s="889"/>
      <c r="D76" s="889"/>
      <c r="E76" s="889"/>
      <c r="F76" s="889"/>
      <c r="G76" s="889"/>
      <c r="H76" s="889"/>
    </row>
    <row r="77" spans="2:10">
      <c r="B77" s="895"/>
      <c r="C77" s="889"/>
      <c r="D77" s="889"/>
      <c r="E77" s="889"/>
      <c r="F77" s="889"/>
      <c r="G77" s="889"/>
      <c r="H77" s="889"/>
    </row>
    <row r="78" spans="2:10">
      <c r="B78" s="895"/>
      <c r="C78" s="889"/>
      <c r="D78" s="889"/>
      <c r="E78" s="889"/>
      <c r="F78" s="889"/>
      <c r="G78" s="889"/>
      <c r="H78" s="889"/>
    </row>
    <row r="79" spans="2:10">
      <c r="B79" s="895"/>
      <c r="C79" s="889"/>
      <c r="D79" s="889"/>
      <c r="E79" s="889"/>
      <c r="F79" s="889"/>
      <c r="G79" s="889"/>
      <c r="H79" s="889"/>
    </row>
    <row r="80" spans="2:10">
      <c r="B80" s="895"/>
      <c r="C80" s="889"/>
      <c r="D80" s="889"/>
      <c r="E80" s="889"/>
      <c r="F80" s="889"/>
      <c r="G80" s="889"/>
      <c r="H80" s="889"/>
    </row>
    <row r="81" spans="2:8">
      <c r="B81" s="895"/>
      <c r="C81" s="889"/>
      <c r="D81" s="889"/>
      <c r="E81" s="889"/>
      <c r="F81" s="889"/>
      <c r="G81" s="889"/>
      <c r="H81" s="889"/>
    </row>
    <row r="82" spans="2:8">
      <c r="B82" s="895"/>
      <c r="C82" s="889"/>
      <c r="D82" s="889"/>
      <c r="E82" s="889"/>
      <c r="F82" s="889"/>
      <c r="G82" s="889"/>
      <c r="H82" s="889"/>
    </row>
    <row r="83" spans="2:8">
      <c r="B83" s="895"/>
      <c r="C83" s="889"/>
      <c r="D83" s="889"/>
      <c r="E83" s="889"/>
      <c r="F83" s="889"/>
      <c r="G83" s="889"/>
      <c r="H83" s="889"/>
    </row>
    <row r="84" spans="2:8">
      <c r="B84" s="895"/>
      <c r="C84" s="889"/>
      <c r="D84" s="889"/>
      <c r="E84" s="889"/>
      <c r="F84" s="889"/>
      <c r="G84" s="889"/>
      <c r="H84" s="889"/>
    </row>
    <row r="85" spans="2:8">
      <c r="B85" s="895"/>
      <c r="C85" s="889"/>
      <c r="D85" s="889"/>
      <c r="E85" s="889"/>
      <c r="F85" s="889"/>
      <c r="G85" s="889"/>
      <c r="H85" s="889"/>
    </row>
    <row r="86" spans="2:8">
      <c r="B86" s="895"/>
      <c r="C86" s="889"/>
      <c r="D86" s="889"/>
      <c r="E86" s="889"/>
      <c r="F86" s="889"/>
      <c r="G86" s="889"/>
      <c r="H86" s="889"/>
    </row>
    <row r="87" spans="2:8">
      <c r="B87" s="895"/>
      <c r="C87" s="889"/>
      <c r="D87" s="889"/>
      <c r="E87" s="889"/>
      <c r="F87" s="889"/>
      <c r="G87" s="889"/>
      <c r="H87" s="889"/>
    </row>
    <row r="88" spans="2:8">
      <c r="B88" s="895"/>
      <c r="C88" s="889"/>
      <c r="D88" s="889"/>
      <c r="E88" s="889"/>
      <c r="F88" s="889"/>
      <c r="G88" s="889"/>
      <c r="H88" s="889"/>
    </row>
    <row r="89" spans="2:8">
      <c r="B89" s="895"/>
      <c r="C89" s="889"/>
      <c r="D89" s="889"/>
      <c r="E89" s="889"/>
      <c r="F89" s="889"/>
      <c r="G89" s="889"/>
      <c r="H89" s="889"/>
    </row>
    <row r="90" spans="2:8">
      <c r="B90" s="895"/>
      <c r="C90" s="889"/>
      <c r="D90" s="889"/>
      <c r="E90" s="889"/>
      <c r="F90" s="889"/>
      <c r="G90" s="889"/>
      <c r="H90" s="889"/>
    </row>
    <row r="91" spans="2:8">
      <c r="B91" s="895"/>
      <c r="C91" s="889"/>
      <c r="D91" s="889"/>
      <c r="E91" s="889"/>
      <c r="F91" s="889"/>
      <c r="G91" s="889"/>
      <c r="H91" s="889"/>
    </row>
    <row r="92" spans="2:8">
      <c r="B92" s="895"/>
      <c r="C92" s="889"/>
      <c r="D92" s="889"/>
      <c r="E92" s="889"/>
      <c r="F92" s="889"/>
      <c r="G92" s="889"/>
      <c r="H92" s="889"/>
    </row>
    <row r="93" spans="2:8">
      <c r="B93" s="895"/>
      <c r="C93" s="889"/>
      <c r="D93" s="889"/>
      <c r="E93" s="889"/>
      <c r="F93" s="889"/>
      <c r="G93" s="889"/>
      <c r="H93" s="889"/>
    </row>
    <row r="94" spans="2:8">
      <c r="B94" s="895"/>
      <c r="C94" s="889"/>
      <c r="D94" s="889"/>
      <c r="E94" s="889"/>
      <c r="F94" s="889"/>
      <c r="G94" s="889"/>
      <c r="H94" s="889"/>
    </row>
    <row r="95" spans="2:8">
      <c r="B95" s="895"/>
      <c r="C95" s="889"/>
      <c r="D95" s="889"/>
      <c r="E95" s="889"/>
      <c r="F95" s="889"/>
      <c r="G95" s="889"/>
      <c r="H95" s="889"/>
    </row>
    <row r="96" spans="2:8">
      <c r="B96" s="895"/>
      <c r="C96" s="889"/>
      <c r="D96" s="889"/>
      <c r="E96" s="889"/>
      <c r="F96" s="889"/>
      <c r="G96" s="889"/>
      <c r="H96" s="889"/>
    </row>
    <row r="97" spans="2:8">
      <c r="B97" s="895"/>
      <c r="C97" s="889"/>
      <c r="D97" s="889"/>
      <c r="E97" s="889"/>
      <c r="F97" s="889"/>
      <c r="G97" s="889"/>
      <c r="H97" s="889"/>
    </row>
    <row r="98" spans="2:8">
      <c r="B98" s="895"/>
      <c r="C98" s="889"/>
      <c r="D98" s="889"/>
      <c r="E98" s="889"/>
      <c r="F98" s="889"/>
      <c r="G98" s="889"/>
      <c r="H98" s="889"/>
    </row>
    <row r="99" spans="2:8">
      <c r="B99" s="895"/>
      <c r="C99" s="889"/>
      <c r="D99" s="889"/>
      <c r="E99" s="889"/>
      <c r="F99" s="889"/>
      <c r="G99" s="889"/>
      <c r="H99" s="889"/>
    </row>
    <row r="100" spans="2:8">
      <c r="B100" s="895"/>
      <c r="C100" s="889"/>
      <c r="D100" s="889"/>
      <c r="E100" s="889"/>
      <c r="F100" s="889"/>
      <c r="G100" s="889"/>
      <c r="H100" s="889"/>
    </row>
    <row r="101" spans="2:8">
      <c r="B101" s="895"/>
      <c r="C101" s="889"/>
      <c r="D101" s="889"/>
      <c r="E101" s="889"/>
      <c r="F101" s="889"/>
      <c r="G101" s="889"/>
      <c r="H101" s="889"/>
    </row>
    <row r="102" spans="2:8">
      <c r="B102" s="895"/>
      <c r="C102" s="889"/>
      <c r="D102" s="889"/>
      <c r="E102" s="889"/>
      <c r="F102" s="889"/>
      <c r="G102" s="889"/>
      <c r="H102" s="889"/>
    </row>
    <row r="103" spans="2:8">
      <c r="B103" s="895"/>
      <c r="C103" s="889"/>
      <c r="D103" s="889"/>
      <c r="E103" s="889"/>
      <c r="F103" s="889"/>
      <c r="G103" s="889"/>
      <c r="H103" s="889"/>
    </row>
    <row r="104" spans="2:8">
      <c r="B104" s="895"/>
      <c r="C104" s="889"/>
      <c r="D104" s="889"/>
      <c r="E104" s="889"/>
      <c r="F104" s="889"/>
      <c r="G104" s="889"/>
      <c r="H104" s="889"/>
    </row>
    <row r="105" spans="2:8">
      <c r="B105" s="895"/>
      <c r="C105" s="889"/>
      <c r="D105" s="889"/>
      <c r="E105" s="889"/>
      <c r="F105" s="889"/>
      <c r="G105" s="889"/>
      <c r="H105" s="889"/>
    </row>
    <row r="106" spans="2:8">
      <c r="B106" s="895"/>
      <c r="C106" s="889"/>
      <c r="D106" s="889"/>
      <c r="E106" s="889"/>
      <c r="F106" s="889"/>
      <c r="G106" s="889"/>
      <c r="H106" s="889"/>
    </row>
    <row r="107" spans="2:8">
      <c r="B107" s="895"/>
      <c r="C107" s="889"/>
      <c r="D107" s="889"/>
      <c r="E107" s="889"/>
      <c r="F107" s="889"/>
      <c r="G107" s="889"/>
      <c r="H107" s="889"/>
    </row>
    <row r="108" spans="2:8">
      <c r="B108" s="895"/>
      <c r="C108" s="889"/>
      <c r="D108" s="889"/>
      <c r="E108" s="889"/>
      <c r="F108" s="889"/>
      <c r="G108" s="889"/>
      <c r="H108" s="889"/>
    </row>
    <row r="109" spans="2:8">
      <c r="B109" s="895"/>
      <c r="C109" s="889"/>
      <c r="D109" s="889"/>
      <c r="E109" s="889"/>
      <c r="F109" s="889"/>
      <c r="G109" s="889"/>
      <c r="H109" s="889"/>
    </row>
    <row r="110" spans="2:8">
      <c r="B110" s="895"/>
      <c r="C110" s="889"/>
      <c r="D110" s="889"/>
      <c r="E110" s="889"/>
      <c r="F110" s="889"/>
      <c r="G110" s="889"/>
      <c r="H110" s="889"/>
    </row>
    <row r="111" spans="2:8">
      <c r="B111" s="895"/>
      <c r="C111" s="889"/>
      <c r="D111" s="889"/>
      <c r="E111" s="889"/>
      <c r="F111" s="889"/>
      <c r="G111" s="889"/>
      <c r="H111" s="889"/>
    </row>
    <row r="112" spans="2:8">
      <c r="B112" s="895"/>
      <c r="C112" s="889"/>
      <c r="D112" s="889"/>
      <c r="E112" s="889"/>
      <c r="F112" s="889"/>
      <c r="G112" s="889"/>
      <c r="H112" s="889"/>
    </row>
    <row r="113" spans="2:8">
      <c r="B113" s="895"/>
      <c r="C113" s="889"/>
      <c r="D113" s="889"/>
      <c r="E113" s="889"/>
      <c r="F113" s="889"/>
      <c r="G113" s="889"/>
      <c r="H113" s="889"/>
    </row>
    <row r="114" spans="2:8">
      <c r="B114" s="895"/>
      <c r="C114" s="889"/>
      <c r="D114" s="889"/>
      <c r="E114" s="889"/>
      <c r="F114" s="889"/>
      <c r="G114" s="889"/>
      <c r="H114" s="889"/>
    </row>
    <row r="115" spans="2:8">
      <c r="B115" s="895"/>
      <c r="C115" s="889"/>
      <c r="D115" s="889"/>
      <c r="E115" s="889"/>
      <c r="F115" s="889"/>
      <c r="G115" s="889"/>
      <c r="H115" s="889"/>
    </row>
    <row r="116" spans="2:8">
      <c r="B116" s="895"/>
      <c r="C116" s="889"/>
      <c r="D116" s="889"/>
      <c r="E116" s="889"/>
      <c r="F116" s="889"/>
      <c r="G116" s="889"/>
      <c r="H116" s="889"/>
    </row>
    <row r="117" spans="2:8">
      <c r="B117" s="895"/>
      <c r="C117" s="889"/>
      <c r="D117" s="889"/>
      <c r="E117" s="889"/>
      <c r="F117" s="889"/>
      <c r="G117" s="889"/>
      <c r="H117" s="889"/>
    </row>
    <row r="118" spans="2:8">
      <c r="B118" s="895"/>
      <c r="C118" s="889"/>
      <c r="D118" s="889"/>
      <c r="E118" s="889"/>
      <c r="F118" s="889"/>
      <c r="G118" s="889"/>
      <c r="H118" s="889"/>
    </row>
    <row r="119" spans="2:8">
      <c r="B119" s="895"/>
      <c r="C119" s="889"/>
      <c r="D119" s="889"/>
      <c r="E119" s="889"/>
      <c r="F119" s="889"/>
      <c r="G119" s="889"/>
      <c r="H119" s="889"/>
    </row>
    <row r="120" spans="2:8">
      <c r="B120" s="895"/>
      <c r="C120" s="889"/>
      <c r="D120" s="889"/>
      <c r="E120" s="889"/>
      <c r="F120" s="889"/>
      <c r="G120" s="889"/>
      <c r="H120" s="889"/>
    </row>
    <row r="121" spans="2:8">
      <c r="B121" s="895"/>
      <c r="C121" s="889"/>
      <c r="D121" s="889"/>
      <c r="E121" s="889"/>
      <c r="F121" s="889"/>
      <c r="G121" s="889"/>
      <c r="H121" s="889"/>
    </row>
    <row r="122" spans="2:8">
      <c r="B122" s="895"/>
      <c r="C122" s="889"/>
      <c r="D122" s="889"/>
      <c r="E122" s="889"/>
      <c r="F122" s="889"/>
      <c r="G122" s="889"/>
      <c r="H122" s="889"/>
    </row>
    <row r="123" spans="2:8">
      <c r="B123" s="895"/>
      <c r="C123" s="889"/>
      <c r="D123" s="889"/>
      <c r="E123" s="889"/>
      <c r="F123" s="889"/>
      <c r="G123" s="889"/>
      <c r="H123" s="889"/>
    </row>
    <row r="124" spans="2:8">
      <c r="B124" s="895"/>
      <c r="C124" s="889"/>
      <c r="D124" s="889"/>
      <c r="E124" s="889"/>
      <c r="F124" s="889"/>
      <c r="G124" s="889"/>
      <c r="H124" s="889"/>
    </row>
    <row r="125" spans="2:8">
      <c r="B125" s="895"/>
      <c r="C125" s="889"/>
      <c r="D125" s="889"/>
      <c r="E125" s="889"/>
      <c r="F125" s="889"/>
      <c r="G125" s="889"/>
      <c r="H125" s="889"/>
    </row>
    <row r="126" spans="2:8">
      <c r="B126" s="895"/>
      <c r="C126" s="889"/>
      <c r="D126" s="889"/>
      <c r="E126" s="889"/>
      <c r="F126" s="889"/>
      <c r="G126" s="889"/>
      <c r="H126" s="889"/>
    </row>
    <row r="127" spans="2:8">
      <c r="B127" s="895"/>
      <c r="C127" s="889"/>
      <c r="D127" s="889"/>
      <c r="E127" s="889"/>
      <c r="F127" s="889"/>
      <c r="G127" s="889"/>
      <c r="H127" s="889"/>
    </row>
    <row r="128" spans="2:8">
      <c r="B128" s="895"/>
      <c r="C128" s="889"/>
      <c r="D128" s="889"/>
      <c r="E128" s="889"/>
      <c r="F128" s="889"/>
      <c r="G128" s="889"/>
      <c r="H128" s="889"/>
    </row>
    <row r="129" spans="2:8">
      <c r="B129" s="895"/>
      <c r="C129" s="889"/>
      <c r="D129" s="889"/>
      <c r="E129" s="889"/>
      <c r="F129" s="889"/>
      <c r="G129" s="889"/>
      <c r="H129" s="889"/>
    </row>
    <row r="130" spans="2:8">
      <c r="B130" s="895"/>
      <c r="C130" s="889"/>
      <c r="D130" s="889"/>
      <c r="E130" s="889"/>
      <c r="F130" s="889"/>
      <c r="G130" s="889"/>
      <c r="H130" s="889"/>
    </row>
    <row r="131" spans="2:8">
      <c r="B131" s="895"/>
      <c r="C131" s="889"/>
      <c r="D131" s="889"/>
      <c r="E131" s="889"/>
      <c r="F131" s="889"/>
      <c r="G131" s="889"/>
      <c r="H131" s="889"/>
    </row>
    <row r="132" spans="2:8">
      <c r="B132" s="895"/>
      <c r="C132" s="889"/>
      <c r="D132" s="889"/>
      <c r="E132" s="889"/>
      <c r="F132" s="889"/>
      <c r="G132" s="889"/>
      <c r="H132" s="889"/>
    </row>
    <row r="133" spans="2:8">
      <c r="B133" s="895"/>
      <c r="C133" s="889"/>
      <c r="D133" s="889"/>
      <c r="E133" s="889"/>
      <c r="F133" s="889"/>
      <c r="G133" s="889"/>
      <c r="H133" s="889"/>
    </row>
    <row r="134" spans="2:8">
      <c r="B134" s="895"/>
      <c r="C134" s="889"/>
      <c r="D134" s="889"/>
      <c r="E134" s="889"/>
      <c r="F134" s="889"/>
      <c r="G134" s="889"/>
      <c r="H134" s="889"/>
    </row>
    <row r="135" spans="2:8">
      <c r="B135" s="895"/>
      <c r="C135" s="889"/>
      <c r="D135" s="889"/>
      <c r="E135" s="889"/>
      <c r="F135" s="889"/>
      <c r="G135" s="889"/>
      <c r="H135" s="889"/>
    </row>
    <row r="136" spans="2:8">
      <c r="B136" s="895"/>
      <c r="C136" s="889"/>
      <c r="D136" s="889"/>
      <c r="E136" s="889"/>
      <c r="F136" s="889"/>
      <c r="G136" s="889"/>
      <c r="H136" s="889"/>
    </row>
    <row r="137" spans="2:8">
      <c r="B137" s="895"/>
      <c r="C137" s="889"/>
      <c r="D137" s="889"/>
      <c r="E137" s="889"/>
      <c r="F137" s="889"/>
      <c r="G137" s="889"/>
      <c r="H137" s="889"/>
    </row>
    <row r="138" spans="2:8">
      <c r="B138" s="895"/>
      <c r="C138" s="889"/>
      <c r="D138" s="889"/>
      <c r="E138" s="889"/>
      <c r="F138" s="889"/>
      <c r="G138" s="889"/>
      <c r="H138" s="889"/>
    </row>
    <row r="139" spans="2:8">
      <c r="B139" s="895"/>
      <c r="C139" s="889"/>
      <c r="D139" s="889"/>
      <c r="E139" s="889"/>
      <c r="F139" s="889"/>
      <c r="G139" s="889"/>
      <c r="H139" s="889"/>
    </row>
    <row r="140" spans="2:8">
      <c r="B140" s="895"/>
      <c r="C140" s="889"/>
      <c r="D140" s="889"/>
      <c r="E140" s="889"/>
      <c r="F140" s="889"/>
      <c r="G140" s="889"/>
      <c r="H140" s="889"/>
    </row>
    <row r="141" spans="2:8">
      <c r="B141" s="895"/>
      <c r="C141" s="889"/>
      <c r="D141" s="889"/>
      <c r="E141" s="889"/>
      <c r="F141" s="889"/>
      <c r="G141" s="889"/>
      <c r="H141" s="889"/>
    </row>
    <row r="142" spans="2:8">
      <c r="B142" s="895"/>
      <c r="C142" s="889"/>
      <c r="D142" s="889"/>
      <c r="E142" s="889"/>
      <c r="F142" s="889"/>
      <c r="G142" s="889"/>
      <c r="H142" s="889"/>
    </row>
    <row r="143" spans="2:8">
      <c r="B143" s="895"/>
      <c r="C143" s="889"/>
      <c r="D143" s="889"/>
      <c r="E143" s="889"/>
      <c r="F143" s="889"/>
      <c r="G143" s="889"/>
      <c r="H143" s="889"/>
    </row>
    <row r="144" spans="2:8">
      <c r="B144" s="895"/>
      <c r="C144" s="889"/>
      <c r="D144" s="889"/>
      <c r="E144" s="889"/>
      <c r="F144" s="889"/>
      <c r="G144" s="889"/>
      <c r="H144" s="889"/>
    </row>
    <row r="145" spans="2:8">
      <c r="B145" s="895"/>
      <c r="C145" s="889"/>
      <c r="D145" s="889"/>
      <c r="E145" s="889"/>
      <c r="F145" s="889"/>
      <c r="G145" s="889"/>
      <c r="H145" s="889"/>
    </row>
    <row r="146" spans="2:8">
      <c r="B146" s="895"/>
      <c r="C146" s="889"/>
      <c r="D146" s="889"/>
      <c r="E146" s="889"/>
      <c r="F146" s="889"/>
      <c r="G146" s="889"/>
      <c r="H146" s="889"/>
    </row>
    <row r="147" spans="2:8">
      <c r="B147" s="895"/>
      <c r="C147" s="889"/>
      <c r="D147" s="889"/>
      <c r="E147" s="889"/>
      <c r="F147" s="889"/>
      <c r="G147" s="889"/>
      <c r="H147" s="889"/>
    </row>
    <row r="148" spans="2:8">
      <c r="B148" s="895"/>
      <c r="C148" s="889"/>
      <c r="D148" s="889"/>
      <c r="E148" s="889"/>
      <c r="F148" s="889"/>
      <c r="G148" s="889"/>
      <c r="H148" s="889"/>
    </row>
    <row r="149" spans="2:8">
      <c r="B149" s="895"/>
      <c r="C149" s="889"/>
      <c r="D149" s="889"/>
      <c r="E149" s="889"/>
      <c r="F149" s="889"/>
      <c r="G149" s="889"/>
      <c r="H149" s="889"/>
    </row>
    <row r="150" spans="2:8">
      <c r="B150" s="895"/>
      <c r="C150" s="889"/>
      <c r="D150" s="889"/>
      <c r="E150" s="889"/>
      <c r="F150" s="889"/>
      <c r="G150" s="889"/>
      <c r="H150" s="889"/>
    </row>
    <row r="151" spans="2:8">
      <c r="B151" s="895"/>
      <c r="C151" s="889"/>
      <c r="D151" s="889"/>
      <c r="E151" s="889"/>
      <c r="F151" s="889"/>
      <c r="G151" s="889"/>
      <c r="H151" s="889"/>
    </row>
    <row r="152" spans="2:8">
      <c r="B152" s="895"/>
      <c r="C152" s="889"/>
      <c r="D152" s="889"/>
      <c r="E152" s="889"/>
      <c r="F152" s="889"/>
      <c r="G152" s="889"/>
      <c r="H152" s="889"/>
    </row>
    <row r="153" spans="2:8">
      <c r="B153" s="895"/>
      <c r="C153" s="889"/>
      <c r="D153" s="889"/>
      <c r="E153" s="889"/>
      <c r="F153" s="889"/>
      <c r="G153" s="889"/>
      <c r="H153" s="889"/>
    </row>
    <row r="154" spans="2:8">
      <c r="B154" s="895"/>
      <c r="C154" s="889"/>
      <c r="D154" s="889"/>
      <c r="E154" s="889"/>
      <c r="F154" s="889"/>
      <c r="G154" s="889"/>
      <c r="H154" s="889"/>
    </row>
    <row r="155" spans="2:8">
      <c r="B155" s="895"/>
      <c r="C155" s="889"/>
      <c r="D155" s="889"/>
      <c r="E155" s="889"/>
      <c r="F155" s="889"/>
      <c r="G155" s="889"/>
      <c r="H155" s="889"/>
    </row>
    <row r="156" spans="2:8">
      <c r="B156" s="895"/>
      <c r="C156" s="889"/>
      <c r="D156" s="889"/>
      <c r="E156" s="889"/>
      <c r="F156" s="889"/>
      <c r="G156" s="889"/>
      <c r="H156" s="889"/>
    </row>
    <row r="157" spans="2:8">
      <c r="B157" s="895"/>
      <c r="C157" s="889"/>
      <c r="D157" s="889"/>
      <c r="E157" s="889"/>
      <c r="F157" s="889"/>
      <c r="G157" s="889"/>
      <c r="H157" s="889"/>
    </row>
    <row r="158" spans="2:8">
      <c r="B158" s="895"/>
      <c r="C158" s="889"/>
      <c r="D158" s="889"/>
      <c r="E158" s="889"/>
      <c r="F158" s="889"/>
      <c r="G158" s="889"/>
      <c r="H158" s="889"/>
    </row>
    <row r="159" spans="2:8">
      <c r="B159" s="895"/>
      <c r="C159" s="889"/>
      <c r="D159" s="889"/>
      <c r="E159" s="889"/>
      <c r="F159" s="889"/>
      <c r="G159" s="889"/>
      <c r="H159" s="889"/>
    </row>
    <row r="160" spans="2:8">
      <c r="B160" s="895"/>
      <c r="C160" s="889"/>
      <c r="D160" s="889"/>
      <c r="E160" s="889"/>
      <c r="F160" s="889"/>
      <c r="G160" s="889"/>
      <c r="H160" s="889"/>
    </row>
    <row r="161" spans="2:8">
      <c r="B161" s="895"/>
      <c r="C161" s="889"/>
      <c r="D161" s="889"/>
      <c r="E161" s="889"/>
      <c r="F161" s="889"/>
      <c r="G161" s="889"/>
      <c r="H161" s="889"/>
    </row>
    <row r="162" spans="2:8">
      <c r="B162" s="895"/>
      <c r="C162" s="889"/>
      <c r="D162" s="889"/>
      <c r="E162" s="889"/>
      <c r="F162" s="889"/>
      <c r="G162" s="889"/>
      <c r="H162" s="889"/>
    </row>
    <row r="163" spans="2:8">
      <c r="B163" s="895"/>
      <c r="C163" s="889"/>
      <c r="D163" s="889"/>
      <c r="E163" s="889"/>
      <c r="F163" s="889"/>
      <c r="G163" s="889"/>
      <c r="H163" s="889"/>
    </row>
    <row r="164" spans="2:8">
      <c r="B164" s="895"/>
      <c r="C164" s="889"/>
      <c r="D164" s="889"/>
      <c r="E164" s="889"/>
      <c r="F164" s="889"/>
      <c r="G164" s="889"/>
      <c r="H164" s="889"/>
    </row>
    <row r="165" spans="2:8">
      <c r="B165" s="895"/>
      <c r="C165" s="889"/>
      <c r="D165" s="889"/>
      <c r="E165" s="889"/>
      <c r="F165" s="889"/>
      <c r="G165" s="889"/>
      <c r="H165" s="889"/>
    </row>
    <row r="166" spans="2:8">
      <c r="B166" s="895"/>
      <c r="C166" s="889"/>
      <c r="D166" s="889"/>
      <c r="E166" s="889"/>
      <c r="F166" s="889"/>
      <c r="G166" s="889"/>
      <c r="H166" s="889"/>
    </row>
    <row r="167" spans="2:8">
      <c r="B167" s="895"/>
      <c r="C167" s="889"/>
      <c r="D167" s="889"/>
      <c r="E167" s="889"/>
      <c r="F167" s="889"/>
      <c r="G167" s="889"/>
      <c r="H167" s="889"/>
    </row>
    <row r="168" spans="2:8">
      <c r="B168" s="895"/>
      <c r="C168" s="889"/>
      <c r="D168" s="889"/>
      <c r="E168" s="889"/>
      <c r="F168" s="889"/>
      <c r="G168" s="889"/>
      <c r="H168" s="889"/>
    </row>
    <row r="169" spans="2:8">
      <c r="B169" s="895"/>
      <c r="C169" s="889"/>
      <c r="D169" s="889"/>
      <c r="E169" s="889"/>
      <c r="F169" s="889"/>
      <c r="G169" s="889"/>
      <c r="H169" s="889"/>
    </row>
    <row r="170" spans="2:8">
      <c r="B170" s="895"/>
      <c r="C170" s="889"/>
      <c r="D170" s="889"/>
      <c r="E170" s="889"/>
      <c r="F170" s="889"/>
      <c r="G170" s="889"/>
      <c r="H170" s="889"/>
    </row>
    <row r="171" spans="2:8">
      <c r="B171" s="895"/>
      <c r="C171" s="889"/>
      <c r="D171" s="889"/>
      <c r="E171" s="889"/>
      <c r="F171" s="889"/>
      <c r="G171" s="889"/>
      <c r="H171" s="889"/>
    </row>
    <row r="172" spans="2:8">
      <c r="B172" s="895"/>
      <c r="C172" s="889"/>
      <c r="D172" s="889"/>
      <c r="E172" s="889"/>
      <c r="F172" s="889"/>
      <c r="G172" s="889"/>
      <c r="H172" s="889"/>
    </row>
    <row r="173" spans="2:8">
      <c r="B173" s="895"/>
      <c r="C173" s="889"/>
      <c r="D173" s="889"/>
      <c r="E173" s="889"/>
      <c r="F173" s="889"/>
      <c r="G173" s="889"/>
      <c r="H173" s="889"/>
    </row>
    <row r="174" spans="2:8">
      <c r="B174" s="895"/>
      <c r="C174" s="889"/>
      <c r="D174" s="889"/>
      <c r="E174" s="889"/>
      <c r="F174" s="889"/>
      <c r="G174" s="889"/>
      <c r="H174" s="889"/>
    </row>
    <row r="175" spans="2:8">
      <c r="B175" s="895"/>
      <c r="C175" s="889"/>
      <c r="D175" s="889"/>
      <c r="E175" s="889"/>
      <c r="F175" s="889"/>
      <c r="G175" s="889"/>
      <c r="H175" s="889"/>
    </row>
    <row r="176" spans="2:8">
      <c r="B176" s="895"/>
      <c r="C176" s="889"/>
      <c r="D176" s="889"/>
      <c r="E176" s="889"/>
      <c r="F176" s="889"/>
      <c r="G176" s="889"/>
      <c r="H176" s="889"/>
    </row>
    <row r="177" spans="2:9">
      <c r="B177" s="895"/>
      <c r="C177" s="889"/>
      <c r="D177" s="889"/>
      <c r="E177" s="889"/>
      <c r="F177" s="889"/>
      <c r="G177" s="889"/>
      <c r="H177" s="889"/>
    </row>
    <row r="178" spans="2:9">
      <c r="B178" s="895"/>
      <c r="C178" s="889"/>
      <c r="D178" s="889"/>
      <c r="E178" s="889"/>
      <c r="F178" s="889"/>
      <c r="G178" s="889"/>
      <c r="H178" s="889"/>
      <c r="I178" s="898"/>
    </row>
    <row r="179" spans="2:9">
      <c r="B179" s="895"/>
      <c r="C179" s="889"/>
      <c r="D179" s="889"/>
      <c r="E179" s="889"/>
      <c r="F179" s="889"/>
      <c r="G179" s="889"/>
      <c r="H179" s="889"/>
    </row>
    <row r="180" spans="2:9">
      <c r="B180" s="895"/>
      <c r="C180" s="889"/>
      <c r="D180" s="889"/>
      <c r="E180" s="889"/>
      <c r="F180" s="889"/>
      <c r="G180" s="889"/>
      <c r="H180" s="889"/>
    </row>
    <row r="181" spans="2:9">
      <c r="B181" s="895"/>
      <c r="C181" s="889"/>
      <c r="D181" s="889"/>
      <c r="E181" s="889"/>
      <c r="F181" s="889"/>
      <c r="G181" s="889"/>
      <c r="H181" s="889"/>
    </row>
    <row r="182" spans="2:9">
      <c r="B182" s="895"/>
      <c r="C182" s="889"/>
      <c r="D182" s="889"/>
      <c r="E182" s="889"/>
      <c r="F182" s="889"/>
      <c r="G182" s="889"/>
      <c r="H182" s="889"/>
    </row>
    <row r="183" spans="2:9">
      <c r="B183" s="895"/>
      <c r="C183" s="889"/>
      <c r="D183" s="889"/>
      <c r="E183" s="889"/>
      <c r="F183" s="889"/>
      <c r="G183" s="889"/>
      <c r="H183" s="889"/>
    </row>
    <row r="184" spans="2:9">
      <c r="B184" s="895"/>
      <c r="C184" s="889"/>
      <c r="D184" s="889"/>
      <c r="E184" s="889"/>
      <c r="F184" s="889"/>
      <c r="G184" s="889"/>
      <c r="H184" s="889"/>
    </row>
    <row r="185" spans="2:9">
      <c r="B185" s="895"/>
      <c r="C185" s="889"/>
      <c r="D185" s="889"/>
      <c r="E185" s="889"/>
      <c r="F185" s="889"/>
      <c r="G185" s="889"/>
      <c r="H185" s="889"/>
    </row>
    <row r="186" spans="2:9">
      <c r="B186" s="895"/>
      <c r="C186" s="889"/>
      <c r="D186" s="889"/>
      <c r="E186" s="889"/>
      <c r="F186" s="889"/>
      <c r="G186" s="889"/>
      <c r="H186" s="889"/>
    </row>
    <row r="187" spans="2:9">
      <c r="B187" s="895"/>
      <c r="C187" s="889"/>
      <c r="D187" s="889"/>
      <c r="E187" s="889"/>
      <c r="F187" s="889"/>
      <c r="G187" s="889"/>
      <c r="H187" s="889"/>
    </row>
    <row r="188" spans="2:9">
      <c r="B188" s="895"/>
      <c r="C188" s="889"/>
      <c r="D188" s="889"/>
      <c r="E188" s="889"/>
      <c r="F188" s="889"/>
      <c r="G188" s="889"/>
      <c r="H188" s="889"/>
    </row>
    <row r="189" spans="2:9">
      <c r="B189" s="895"/>
      <c r="C189" s="889"/>
      <c r="D189" s="889"/>
      <c r="E189" s="889"/>
      <c r="F189" s="889"/>
      <c r="G189" s="889"/>
      <c r="H189" s="889"/>
    </row>
    <row r="190" spans="2:9">
      <c r="B190" s="895"/>
      <c r="C190" s="889"/>
      <c r="D190" s="889"/>
      <c r="E190" s="889"/>
      <c r="F190" s="889"/>
      <c r="G190" s="889"/>
      <c r="H190" s="889"/>
    </row>
    <row r="191" spans="2:9">
      <c r="B191" s="895"/>
      <c r="C191" s="889"/>
      <c r="D191" s="889"/>
      <c r="E191" s="889"/>
      <c r="F191" s="889"/>
      <c r="G191" s="889"/>
      <c r="H191" s="889"/>
    </row>
    <row r="192" spans="2:9">
      <c r="B192" s="895"/>
      <c r="C192" s="889"/>
      <c r="D192" s="889"/>
      <c r="E192" s="889"/>
      <c r="F192" s="889"/>
      <c r="G192" s="889"/>
      <c r="H192" s="889"/>
    </row>
    <row r="193" spans="2:8">
      <c r="B193" s="895"/>
      <c r="C193" s="889"/>
      <c r="D193" s="889"/>
      <c r="E193" s="889"/>
      <c r="F193" s="889"/>
      <c r="G193" s="889"/>
      <c r="H193" s="889"/>
    </row>
    <row r="194" spans="2:8">
      <c r="B194" s="895"/>
      <c r="C194" s="889"/>
      <c r="D194" s="889"/>
      <c r="E194" s="889"/>
      <c r="F194" s="889"/>
      <c r="G194" s="889"/>
      <c r="H194" s="889"/>
    </row>
    <row r="195" spans="2:8">
      <c r="B195" s="895"/>
      <c r="C195" s="889"/>
      <c r="D195" s="889"/>
      <c r="E195" s="889"/>
      <c r="F195" s="889"/>
      <c r="G195" s="889"/>
      <c r="H195" s="889"/>
    </row>
    <row r="196" spans="2:8">
      <c r="B196" s="895"/>
      <c r="C196" s="889"/>
      <c r="D196" s="889"/>
      <c r="E196" s="889"/>
      <c r="F196" s="889"/>
      <c r="G196" s="889"/>
      <c r="H196" s="889"/>
    </row>
    <row r="197" spans="2:8">
      <c r="B197" s="895"/>
      <c r="C197" s="889"/>
      <c r="D197" s="889"/>
      <c r="E197" s="889"/>
      <c r="F197" s="889"/>
      <c r="G197" s="889"/>
      <c r="H197" s="889"/>
    </row>
    <row r="198" spans="2:8">
      <c r="B198" s="895"/>
      <c r="C198" s="889"/>
      <c r="D198" s="889"/>
      <c r="E198" s="889"/>
      <c r="F198" s="889"/>
      <c r="G198" s="889"/>
      <c r="H198" s="889"/>
    </row>
    <row r="199" spans="2:8">
      <c r="B199" s="895"/>
      <c r="C199" s="889"/>
      <c r="D199" s="889"/>
      <c r="E199" s="889"/>
      <c r="F199" s="889"/>
      <c r="G199" s="889"/>
      <c r="H199" s="889"/>
    </row>
    <row r="200" spans="2:8">
      <c r="B200" s="895"/>
      <c r="C200" s="889"/>
      <c r="D200" s="889"/>
      <c r="E200" s="889"/>
      <c r="F200" s="889"/>
      <c r="G200" s="889"/>
      <c r="H200" s="889"/>
    </row>
    <row r="201" spans="2:8">
      <c r="B201" s="895"/>
      <c r="C201" s="889"/>
      <c r="D201" s="889"/>
      <c r="E201" s="889"/>
      <c r="F201" s="889"/>
      <c r="G201" s="889"/>
      <c r="H201" s="889"/>
    </row>
    <row r="202" spans="2:8">
      <c r="B202" s="895"/>
      <c r="C202" s="889"/>
      <c r="D202" s="889"/>
      <c r="E202" s="889"/>
      <c r="F202" s="889"/>
      <c r="G202" s="889"/>
      <c r="H202" s="889"/>
    </row>
    <row r="203" spans="2:8">
      <c r="B203" s="895"/>
      <c r="C203" s="889"/>
      <c r="D203" s="889"/>
      <c r="E203" s="889"/>
      <c r="F203" s="889"/>
      <c r="G203" s="889"/>
      <c r="H203" s="889"/>
    </row>
    <row r="204" spans="2:8">
      <c r="B204" s="895"/>
      <c r="C204" s="889"/>
      <c r="D204" s="889"/>
      <c r="E204" s="889"/>
      <c r="F204" s="889"/>
      <c r="G204" s="889"/>
      <c r="H204" s="889"/>
    </row>
    <row r="205" spans="2:8">
      <c r="B205" s="895"/>
      <c r="C205" s="889"/>
      <c r="D205" s="889"/>
      <c r="E205" s="889"/>
      <c r="F205" s="889"/>
      <c r="G205" s="889"/>
      <c r="H205" s="889"/>
    </row>
    <row r="206" spans="2:8">
      <c r="B206" s="895"/>
      <c r="C206" s="889"/>
      <c r="D206" s="889"/>
      <c r="E206" s="889"/>
      <c r="F206" s="889"/>
      <c r="G206" s="889"/>
      <c r="H206" s="889"/>
    </row>
    <row r="207" spans="2:8">
      <c r="B207" s="895"/>
      <c r="C207" s="889"/>
      <c r="D207" s="889"/>
      <c r="E207" s="889"/>
      <c r="F207" s="889"/>
      <c r="G207" s="889"/>
      <c r="H207" s="889"/>
    </row>
    <row r="208" spans="2:8">
      <c r="B208" s="895"/>
      <c r="C208" s="889"/>
      <c r="D208" s="889"/>
      <c r="E208" s="889"/>
      <c r="F208" s="889"/>
      <c r="G208" s="889"/>
      <c r="H208" s="889"/>
    </row>
    <row r="209" spans="2:8">
      <c r="B209" s="895"/>
      <c r="C209" s="889"/>
      <c r="D209" s="889"/>
      <c r="E209" s="889"/>
      <c r="F209" s="889"/>
      <c r="G209" s="889"/>
      <c r="H209" s="889"/>
    </row>
    <row r="210" spans="2:8">
      <c r="B210" s="895"/>
      <c r="C210" s="889"/>
      <c r="D210" s="889"/>
      <c r="E210" s="889"/>
      <c r="F210" s="889"/>
      <c r="G210" s="889"/>
      <c r="H210" s="889"/>
    </row>
    <row r="211" spans="2:8">
      <c r="B211" s="895"/>
      <c r="C211" s="889"/>
      <c r="D211" s="889"/>
      <c r="E211" s="889"/>
      <c r="F211" s="889"/>
      <c r="G211" s="889"/>
      <c r="H211" s="889"/>
    </row>
    <row r="212" spans="2:8">
      <c r="B212" s="895"/>
      <c r="C212" s="889"/>
      <c r="D212" s="889"/>
      <c r="E212" s="889"/>
      <c r="F212" s="889"/>
      <c r="G212" s="889"/>
      <c r="H212" s="889"/>
    </row>
    <row r="213" spans="2:8">
      <c r="B213" s="895"/>
      <c r="C213" s="889"/>
      <c r="D213" s="889"/>
      <c r="E213" s="889"/>
      <c r="F213" s="889"/>
      <c r="G213" s="889"/>
      <c r="H213" s="889"/>
    </row>
    <row r="214" spans="2:8">
      <c r="B214" s="895"/>
      <c r="C214" s="889"/>
      <c r="D214" s="889"/>
      <c r="E214" s="889"/>
      <c r="F214" s="889"/>
      <c r="G214" s="889"/>
      <c r="H214" s="889"/>
    </row>
    <row r="215" spans="2:8">
      <c r="B215" s="895"/>
      <c r="C215" s="889"/>
      <c r="D215" s="889"/>
      <c r="E215" s="889"/>
      <c r="F215" s="889"/>
      <c r="G215" s="889"/>
      <c r="H215" s="889"/>
    </row>
    <row r="216" spans="2:8">
      <c r="B216" s="895"/>
      <c r="C216" s="889"/>
      <c r="D216" s="889"/>
      <c r="E216" s="889"/>
      <c r="F216" s="889"/>
      <c r="G216" s="889"/>
      <c r="H216" s="889"/>
    </row>
    <row r="217" spans="2:8">
      <c r="B217" s="895"/>
      <c r="C217" s="889"/>
      <c r="D217" s="889"/>
      <c r="E217" s="889"/>
      <c r="F217" s="889"/>
      <c r="G217" s="889"/>
      <c r="H217" s="889"/>
    </row>
    <row r="218" spans="2:8">
      <c r="B218" s="895"/>
      <c r="C218" s="889"/>
      <c r="D218" s="889"/>
      <c r="E218" s="889"/>
      <c r="F218" s="889"/>
      <c r="G218" s="889"/>
      <c r="H218" s="889"/>
    </row>
    <row r="219" spans="2:8">
      <c r="B219" s="895"/>
      <c r="C219" s="889"/>
      <c r="D219" s="889"/>
      <c r="E219" s="889"/>
      <c r="F219" s="889"/>
      <c r="G219" s="889"/>
      <c r="H219" s="889"/>
    </row>
    <row r="220" spans="2:8">
      <c r="B220" s="895"/>
      <c r="C220" s="889"/>
      <c r="D220" s="889"/>
      <c r="E220" s="889"/>
      <c r="F220" s="889"/>
      <c r="G220" s="889"/>
      <c r="H220" s="889"/>
    </row>
    <row r="221" spans="2:8">
      <c r="B221" s="895"/>
      <c r="C221" s="889"/>
      <c r="D221" s="889"/>
      <c r="E221" s="889"/>
      <c r="F221" s="889"/>
      <c r="G221" s="889"/>
      <c r="H221" s="889"/>
    </row>
    <row r="222" spans="2:8">
      <c r="B222" s="895"/>
      <c r="C222" s="889"/>
      <c r="D222" s="889"/>
      <c r="E222" s="889"/>
      <c r="F222" s="889"/>
      <c r="G222" s="889"/>
      <c r="H222" s="889"/>
    </row>
    <row r="223" spans="2:8">
      <c r="B223" s="895"/>
      <c r="C223" s="889"/>
      <c r="D223" s="889"/>
      <c r="E223" s="889"/>
      <c r="F223" s="889"/>
      <c r="G223" s="889"/>
      <c r="H223" s="889"/>
    </row>
    <row r="224" spans="2:8">
      <c r="B224" s="895"/>
      <c r="C224" s="889"/>
      <c r="D224" s="889"/>
      <c r="E224" s="889"/>
      <c r="F224" s="889"/>
      <c r="G224" s="889"/>
      <c r="H224" s="889"/>
    </row>
    <row r="225" spans="2:8">
      <c r="B225" s="895"/>
      <c r="C225" s="889"/>
      <c r="D225" s="889"/>
      <c r="E225" s="889"/>
      <c r="F225" s="889"/>
      <c r="G225" s="889"/>
      <c r="H225" s="889"/>
    </row>
    <row r="226" spans="2:8">
      <c r="B226" s="895"/>
      <c r="C226" s="889"/>
      <c r="D226" s="889"/>
      <c r="E226" s="889"/>
      <c r="F226" s="889"/>
      <c r="G226" s="889"/>
      <c r="H226" s="889"/>
    </row>
    <row r="227" spans="2:8">
      <c r="B227" s="895"/>
      <c r="C227" s="889"/>
      <c r="D227" s="889"/>
      <c r="E227" s="889"/>
      <c r="F227" s="889"/>
      <c r="G227" s="889"/>
      <c r="H227" s="889"/>
    </row>
    <row r="228" spans="2:8">
      <c r="B228" s="895"/>
      <c r="C228" s="889"/>
      <c r="D228" s="889"/>
      <c r="E228" s="889"/>
      <c r="F228" s="889"/>
      <c r="G228" s="889"/>
      <c r="H228" s="889"/>
    </row>
    <row r="229" spans="2:8">
      <c r="B229" s="895"/>
      <c r="C229" s="889"/>
      <c r="D229" s="889"/>
      <c r="E229" s="889"/>
      <c r="F229" s="889"/>
      <c r="G229" s="889"/>
      <c r="H229" s="889"/>
    </row>
    <row r="230" spans="2:8">
      <c r="B230" s="895"/>
      <c r="C230" s="889"/>
      <c r="D230" s="889"/>
      <c r="E230" s="889"/>
      <c r="F230" s="889"/>
      <c r="G230" s="889"/>
      <c r="H230" s="889"/>
    </row>
    <row r="231" spans="2:8">
      <c r="B231" s="895"/>
      <c r="C231" s="889"/>
      <c r="D231" s="889"/>
      <c r="E231" s="889"/>
      <c r="F231" s="889"/>
      <c r="G231" s="889"/>
      <c r="H231" s="889"/>
    </row>
    <row r="232" spans="2:8">
      <c r="B232" s="895"/>
      <c r="C232" s="889"/>
      <c r="D232" s="889"/>
      <c r="E232" s="889"/>
      <c r="F232" s="889"/>
      <c r="G232" s="889"/>
      <c r="H232" s="889"/>
    </row>
    <row r="233" spans="2:8">
      <c r="B233" s="895"/>
      <c r="C233" s="889"/>
      <c r="D233" s="889"/>
      <c r="E233" s="889"/>
      <c r="F233" s="889"/>
      <c r="G233" s="889"/>
      <c r="H233" s="889"/>
    </row>
    <row r="234" spans="2:8">
      <c r="B234" s="895"/>
      <c r="C234" s="889"/>
      <c r="D234" s="889"/>
      <c r="E234" s="889"/>
      <c r="F234" s="889"/>
      <c r="G234" s="889"/>
      <c r="H234" s="889"/>
    </row>
    <row r="235" spans="2:8">
      <c r="B235" s="895"/>
      <c r="C235" s="889"/>
      <c r="D235" s="889"/>
      <c r="E235" s="889"/>
      <c r="F235" s="889"/>
      <c r="G235" s="889"/>
      <c r="H235" s="889"/>
    </row>
    <row r="236" spans="2:8">
      <c r="B236" s="895"/>
      <c r="C236" s="889"/>
      <c r="D236" s="889"/>
      <c r="E236" s="889"/>
      <c r="F236" s="889"/>
      <c r="G236" s="889"/>
      <c r="H236" s="889"/>
    </row>
    <row r="237" spans="2:8">
      <c r="B237" s="895"/>
      <c r="C237" s="889"/>
      <c r="D237" s="889"/>
      <c r="E237" s="889"/>
      <c r="F237" s="889"/>
      <c r="G237" s="889"/>
      <c r="H237" s="889"/>
    </row>
    <row r="238" spans="2:8">
      <c r="B238" s="895"/>
      <c r="C238" s="889"/>
      <c r="D238" s="889"/>
      <c r="E238" s="889"/>
      <c r="F238" s="889"/>
      <c r="G238" s="889"/>
      <c r="H238" s="889"/>
    </row>
    <row r="239" spans="2:8">
      <c r="B239" s="895"/>
      <c r="C239" s="889"/>
      <c r="D239" s="889"/>
      <c r="E239" s="889"/>
      <c r="F239" s="889"/>
      <c r="G239" s="889"/>
      <c r="H239" s="889"/>
    </row>
    <row r="240" spans="2:8">
      <c r="B240" s="895"/>
      <c r="C240" s="889"/>
      <c r="D240" s="889"/>
      <c r="E240" s="889"/>
      <c r="F240" s="889"/>
      <c r="G240" s="889"/>
      <c r="H240" s="889"/>
    </row>
    <row r="241" spans="2:8">
      <c r="B241" s="895"/>
      <c r="C241" s="889"/>
      <c r="D241" s="889"/>
      <c r="E241" s="889"/>
      <c r="F241" s="889"/>
      <c r="G241" s="889"/>
      <c r="H241" s="889"/>
    </row>
    <row r="242" spans="2:8">
      <c r="B242" s="895"/>
      <c r="C242" s="889"/>
      <c r="D242" s="889"/>
      <c r="E242" s="889"/>
      <c r="F242" s="889"/>
      <c r="G242" s="889"/>
      <c r="H242" s="889"/>
    </row>
    <row r="243" spans="2:8">
      <c r="B243" s="895"/>
      <c r="C243" s="889"/>
      <c r="D243" s="889"/>
      <c r="E243" s="889"/>
      <c r="F243" s="889"/>
      <c r="G243" s="889"/>
      <c r="H243" s="889"/>
    </row>
    <row r="244" spans="2:8">
      <c r="B244" s="895"/>
      <c r="C244" s="889"/>
      <c r="D244" s="889"/>
      <c r="E244" s="889"/>
      <c r="F244" s="889"/>
      <c r="G244" s="889"/>
      <c r="H244" s="889"/>
    </row>
    <row r="245" spans="2:8">
      <c r="B245" s="895"/>
      <c r="C245" s="889"/>
      <c r="D245" s="889"/>
      <c r="E245" s="889"/>
      <c r="F245" s="889"/>
      <c r="G245" s="889"/>
      <c r="H245" s="889"/>
    </row>
    <row r="246" spans="2:8">
      <c r="B246" s="895"/>
      <c r="C246" s="889"/>
      <c r="D246" s="889"/>
      <c r="E246" s="889"/>
      <c r="F246" s="889"/>
      <c r="G246" s="889"/>
      <c r="H246" s="889"/>
    </row>
    <row r="247" spans="2:8">
      <c r="B247" s="895"/>
      <c r="C247" s="889"/>
      <c r="D247" s="889"/>
      <c r="E247" s="889"/>
      <c r="F247" s="889"/>
      <c r="G247" s="889"/>
      <c r="H247" s="889"/>
    </row>
    <row r="248" spans="2:8">
      <c r="B248" s="895"/>
      <c r="C248" s="889"/>
      <c r="D248" s="889"/>
      <c r="E248" s="889"/>
      <c r="F248" s="889"/>
      <c r="G248" s="889"/>
      <c r="H248" s="889"/>
    </row>
    <row r="249" spans="2:8">
      <c r="B249" s="895"/>
      <c r="C249" s="889"/>
      <c r="D249" s="889"/>
      <c r="E249" s="889"/>
      <c r="F249" s="889"/>
      <c r="G249" s="889"/>
      <c r="H249" s="889"/>
    </row>
    <row r="250" spans="2:8">
      <c r="B250" s="895"/>
      <c r="C250" s="889"/>
      <c r="D250" s="889"/>
      <c r="E250" s="889"/>
      <c r="F250" s="889"/>
      <c r="G250" s="889"/>
      <c r="H250" s="889"/>
    </row>
    <row r="251" spans="2:8">
      <c r="B251" s="895"/>
      <c r="C251" s="889"/>
      <c r="D251" s="889"/>
      <c r="E251" s="889"/>
      <c r="F251" s="889"/>
      <c r="G251" s="889"/>
      <c r="H251" s="889"/>
    </row>
    <row r="252" spans="2:8">
      <c r="B252" s="895"/>
      <c r="C252" s="889"/>
      <c r="D252" s="889"/>
      <c r="E252" s="889"/>
      <c r="F252" s="889"/>
      <c r="G252" s="889"/>
      <c r="H252" s="889"/>
    </row>
    <row r="253" spans="2:8">
      <c r="B253" s="895"/>
      <c r="C253" s="889"/>
      <c r="D253" s="889"/>
      <c r="E253" s="889"/>
      <c r="F253" s="889"/>
      <c r="G253" s="889"/>
      <c r="H253" s="889"/>
    </row>
    <row r="254" spans="2:8">
      <c r="B254" s="895"/>
      <c r="C254" s="889"/>
      <c r="D254" s="889"/>
      <c r="E254" s="889"/>
      <c r="F254" s="889"/>
      <c r="G254" s="889"/>
      <c r="H254" s="889"/>
    </row>
    <row r="255" spans="2:8">
      <c r="B255" s="895"/>
      <c r="C255" s="889"/>
      <c r="D255" s="889"/>
      <c r="E255" s="889"/>
      <c r="F255" s="889"/>
      <c r="G255" s="889"/>
      <c r="H255" s="889"/>
    </row>
    <row r="256" spans="2:8">
      <c r="B256" s="895"/>
      <c r="C256" s="889"/>
      <c r="D256" s="889"/>
      <c r="E256" s="889"/>
      <c r="F256" s="889"/>
      <c r="G256" s="889"/>
      <c r="H256" s="889"/>
    </row>
    <row r="257" spans="2:8">
      <c r="B257" s="895"/>
      <c r="C257" s="889"/>
      <c r="D257" s="889"/>
      <c r="E257" s="889"/>
      <c r="F257" s="889"/>
      <c r="G257" s="889"/>
      <c r="H257" s="889"/>
    </row>
    <row r="258" spans="2:8">
      <c r="B258" s="895"/>
      <c r="C258" s="889"/>
      <c r="D258" s="889"/>
      <c r="E258" s="889"/>
      <c r="F258" s="889"/>
      <c r="G258" s="889"/>
      <c r="H258" s="889"/>
    </row>
    <row r="259" spans="2:8">
      <c r="B259" s="895"/>
      <c r="C259" s="889"/>
      <c r="D259" s="889"/>
      <c r="E259" s="889"/>
      <c r="F259" s="889"/>
      <c r="G259" s="889"/>
      <c r="H259" s="889"/>
    </row>
    <row r="260" spans="2:8">
      <c r="B260" s="895"/>
      <c r="C260" s="889"/>
      <c r="D260" s="889"/>
      <c r="E260" s="889"/>
      <c r="F260" s="889"/>
      <c r="G260" s="889"/>
      <c r="H260" s="889"/>
    </row>
    <row r="261" spans="2:8">
      <c r="B261" s="895"/>
      <c r="C261" s="889"/>
      <c r="D261" s="889"/>
      <c r="E261" s="889"/>
      <c r="F261" s="889"/>
      <c r="G261" s="889"/>
      <c r="H261" s="889"/>
    </row>
    <row r="262" spans="2:8">
      <c r="B262" s="895"/>
      <c r="C262" s="889"/>
      <c r="D262" s="889"/>
      <c r="E262" s="889"/>
      <c r="F262" s="889"/>
      <c r="G262" s="889"/>
      <c r="H262" s="889"/>
    </row>
    <row r="263" spans="2:8">
      <c r="B263" s="895"/>
      <c r="C263" s="889"/>
      <c r="D263" s="889"/>
      <c r="E263" s="889"/>
      <c r="F263" s="889"/>
      <c r="G263" s="889"/>
      <c r="H263" s="889"/>
    </row>
    <row r="264" spans="2:8">
      <c r="B264" s="895"/>
      <c r="C264" s="889"/>
      <c r="D264" s="889"/>
      <c r="E264" s="889"/>
      <c r="F264" s="889"/>
      <c r="G264" s="889"/>
      <c r="H264" s="889"/>
    </row>
    <row r="265" spans="2:8">
      <c r="B265" s="895"/>
      <c r="C265" s="889"/>
      <c r="D265" s="889"/>
      <c r="E265" s="889"/>
      <c r="F265" s="889"/>
      <c r="G265" s="889"/>
      <c r="H265" s="889"/>
    </row>
    <row r="266" spans="2:8">
      <c r="B266" s="895"/>
      <c r="C266" s="889"/>
      <c r="D266" s="889"/>
      <c r="E266" s="889"/>
      <c r="F266" s="889"/>
      <c r="G266" s="889"/>
      <c r="H266" s="889"/>
    </row>
    <row r="267" spans="2:8">
      <c r="B267" s="895"/>
      <c r="C267" s="889"/>
      <c r="D267" s="889"/>
      <c r="E267" s="889"/>
      <c r="F267" s="889"/>
      <c r="G267" s="889"/>
      <c r="H267" s="889"/>
    </row>
    <row r="268" spans="2:8">
      <c r="B268" s="895"/>
      <c r="C268" s="889"/>
      <c r="D268" s="889"/>
      <c r="E268" s="889"/>
      <c r="F268" s="889"/>
      <c r="G268" s="889"/>
      <c r="H268" s="889"/>
    </row>
    <row r="269" spans="2:8">
      <c r="B269" s="895"/>
      <c r="C269" s="889"/>
      <c r="D269" s="889"/>
      <c r="E269" s="889"/>
      <c r="F269" s="889"/>
      <c r="G269" s="889"/>
      <c r="H269" s="889"/>
    </row>
    <row r="270" spans="2:8">
      <c r="B270" s="895"/>
      <c r="C270" s="889"/>
      <c r="D270" s="889"/>
      <c r="E270" s="889"/>
      <c r="F270" s="889"/>
      <c r="G270" s="889"/>
      <c r="H270" s="889"/>
    </row>
    <row r="271" spans="2:8">
      <c r="B271" s="895"/>
      <c r="C271" s="889"/>
      <c r="D271" s="889"/>
      <c r="E271" s="889"/>
      <c r="F271" s="889"/>
      <c r="G271" s="889"/>
      <c r="H271" s="889"/>
    </row>
    <row r="272" spans="2:8">
      <c r="B272" s="895"/>
      <c r="C272" s="889"/>
      <c r="D272" s="889"/>
      <c r="E272" s="889"/>
      <c r="F272" s="889"/>
      <c r="G272" s="889"/>
      <c r="H272" s="889"/>
    </row>
    <row r="273" spans="2:8">
      <c r="B273" s="895"/>
      <c r="C273" s="889"/>
      <c r="D273" s="889"/>
      <c r="E273" s="889"/>
      <c r="F273" s="889"/>
      <c r="G273" s="889"/>
      <c r="H273" s="889"/>
    </row>
    <row r="274" spans="2:8">
      <c r="B274" s="895"/>
      <c r="C274" s="889"/>
      <c r="D274" s="889"/>
      <c r="E274" s="889"/>
      <c r="F274" s="889"/>
      <c r="G274" s="889"/>
      <c r="H274" s="889"/>
    </row>
    <row r="275" spans="2:8">
      <c r="B275" s="895"/>
      <c r="C275" s="889"/>
      <c r="D275" s="889"/>
      <c r="E275" s="889"/>
      <c r="F275" s="889"/>
      <c r="G275" s="889"/>
      <c r="H275" s="889"/>
    </row>
    <row r="276" spans="2:8">
      <c r="B276" s="895"/>
      <c r="C276" s="889"/>
      <c r="D276" s="889"/>
      <c r="E276" s="889"/>
      <c r="F276" s="889"/>
      <c r="G276" s="889"/>
      <c r="H276" s="889"/>
    </row>
    <row r="277" spans="2:8">
      <c r="B277" s="895"/>
      <c r="C277" s="889"/>
      <c r="D277" s="889"/>
      <c r="E277" s="889"/>
      <c r="F277" s="889"/>
      <c r="G277" s="889"/>
      <c r="H277" s="889"/>
    </row>
    <row r="278" spans="2:8">
      <c r="B278" s="895"/>
      <c r="C278" s="889"/>
      <c r="D278" s="889"/>
      <c r="E278" s="889"/>
      <c r="F278" s="889"/>
      <c r="G278" s="889"/>
      <c r="H278" s="889"/>
    </row>
    <row r="279" spans="2:8">
      <c r="B279" s="895"/>
      <c r="C279" s="889"/>
      <c r="D279" s="889"/>
      <c r="E279" s="889"/>
      <c r="F279" s="889"/>
      <c r="G279" s="889"/>
      <c r="H279" s="889"/>
    </row>
    <row r="280" spans="2:8">
      <c r="B280" s="895"/>
      <c r="C280" s="889"/>
      <c r="D280" s="889"/>
      <c r="E280" s="889"/>
      <c r="F280" s="889"/>
      <c r="G280" s="889"/>
      <c r="H280" s="889"/>
    </row>
    <row r="281" spans="2:8">
      <c r="B281" s="895"/>
      <c r="C281" s="889"/>
      <c r="D281" s="889"/>
      <c r="E281" s="889"/>
      <c r="F281" s="889"/>
      <c r="G281" s="889"/>
      <c r="H281" s="889"/>
    </row>
    <row r="282" spans="2:8">
      <c r="B282" s="895"/>
      <c r="C282" s="889"/>
      <c r="D282" s="889"/>
      <c r="E282" s="889"/>
      <c r="F282" s="889"/>
      <c r="G282" s="889"/>
      <c r="H282" s="889"/>
    </row>
    <row r="283" spans="2:8">
      <c r="B283" s="895"/>
      <c r="C283" s="889"/>
      <c r="D283" s="889"/>
      <c r="E283" s="889"/>
      <c r="F283" s="889"/>
      <c r="G283" s="889"/>
      <c r="H283" s="889"/>
    </row>
    <row r="284" spans="2:8">
      <c r="B284" s="895"/>
      <c r="C284" s="889"/>
      <c r="D284" s="889"/>
      <c r="E284" s="889"/>
      <c r="F284" s="889"/>
      <c r="G284" s="889"/>
      <c r="H284" s="889"/>
    </row>
    <row r="285" spans="2:8">
      <c r="B285" s="895"/>
      <c r="C285" s="889"/>
      <c r="D285" s="889"/>
      <c r="E285" s="889"/>
      <c r="F285" s="889"/>
      <c r="G285" s="889"/>
      <c r="H285" s="889"/>
    </row>
    <row r="286" spans="2:8">
      <c r="B286" s="895"/>
      <c r="C286" s="889"/>
      <c r="D286" s="889"/>
      <c r="E286" s="889"/>
      <c r="F286" s="889"/>
      <c r="G286" s="889"/>
      <c r="H286" s="889"/>
    </row>
    <row r="287" spans="2:8">
      <c r="B287" s="895"/>
      <c r="C287" s="889"/>
      <c r="D287" s="889"/>
      <c r="E287" s="889"/>
      <c r="F287" s="889"/>
      <c r="G287" s="889"/>
      <c r="H287" s="889"/>
    </row>
    <row r="288" spans="2:8">
      <c r="B288" s="895"/>
      <c r="C288" s="889"/>
      <c r="D288" s="889"/>
      <c r="E288" s="889"/>
      <c r="F288" s="889"/>
      <c r="G288" s="889"/>
      <c r="H288" s="889"/>
    </row>
    <row r="289" spans="2:8">
      <c r="B289" s="895"/>
      <c r="C289" s="889"/>
      <c r="D289" s="889"/>
      <c r="E289" s="889"/>
      <c r="F289" s="889"/>
      <c r="G289" s="889"/>
      <c r="H289" s="889"/>
    </row>
    <row r="290" spans="2:8">
      <c r="B290" s="895"/>
      <c r="C290" s="889"/>
      <c r="D290" s="889"/>
      <c r="E290" s="889"/>
      <c r="F290" s="889"/>
      <c r="G290" s="889"/>
      <c r="H290" s="889"/>
    </row>
    <row r="291" spans="2:8">
      <c r="B291" s="895"/>
      <c r="C291" s="889"/>
      <c r="D291" s="889"/>
      <c r="E291" s="889"/>
      <c r="F291" s="889"/>
      <c r="G291" s="889"/>
      <c r="H291" s="889"/>
    </row>
    <row r="292" spans="2:8">
      <c r="B292" s="895"/>
      <c r="C292" s="889"/>
      <c r="D292" s="889"/>
      <c r="E292" s="889"/>
      <c r="F292" s="889"/>
      <c r="G292" s="889"/>
      <c r="H292" s="889"/>
    </row>
    <row r="293" spans="2:8">
      <c r="B293" s="895"/>
      <c r="C293" s="889"/>
      <c r="D293" s="889"/>
      <c r="E293" s="889"/>
      <c r="F293" s="889"/>
      <c r="G293" s="889"/>
      <c r="H293" s="889"/>
    </row>
    <row r="294" spans="2:8">
      <c r="B294" s="895"/>
      <c r="C294" s="889"/>
      <c r="D294" s="889"/>
      <c r="E294" s="889"/>
      <c r="F294" s="889"/>
      <c r="G294" s="889"/>
      <c r="H294" s="889"/>
    </row>
    <row r="295" spans="2:8">
      <c r="B295" s="895"/>
      <c r="C295" s="889"/>
      <c r="D295" s="889"/>
      <c r="E295" s="889"/>
      <c r="F295" s="889"/>
      <c r="G295" s="889"/>
      <c r="H295" s="889"/>
    </row>
    <row r="296" spans="2:8">
      <c r="B296" s="895"/>
      <c r="C296" s="889"/>
      <c r="D296" s="889"/>
      <c r="E296" s="889"/>
      <c r="F296" s="889"/>
      <c r="G296" s="889"/>
      <c r="H296" s="889"/>
    </row>
    <row r="297" spans="2:8">
      <c r="B297" s="895"/>
      <c r="C297" s="889"/>
      <c r="D297" s="889"/>
      <c r="E297" s="889"/>
      <c r="F297" s="889"/>
      <c r="G297" s="889"/>
      <c r="H297" s="889"/>
    </row>
    <row r="298" spans="2:8">
      <c r="B298" s="895"/>
      <c r="C298" s="889"/>
      <c r="D298" s="889"/>
      <c r="E298" s="889"/>
      <c r="F298" s="889"/>
      <c r="G298" s="889"/>
      <c r="H298" s="889"/>
    </row>
    <row r="299" spans="2:8">
      <c r="B299" s="895"/>
      <c r="C299" s="889"/>
      <c r="D299" s="889"/>
      <c r="E299" s="889"/>
      <c r="F299" s="889"/>
      <c r="G299" s="889"/>
      <c r="H299" s="889"/>
    </row>
    <row r="300" spans="2:8">
      <c r="B300" s="895"/>
      <c r="C300" s="889"/>
      <c r="D300" s="889"/>
      <c r="E300" s="889"/>
      <c r="F300" s="889"/>
      <c r="G300" s="889"/>
      <c r="H300" s="889"/>
    </row>
    <row r="301" spans="2:8">
      <c r="B301" s="895"/>
      <c r="C301" s="889"/>
      <c r="D301" s="889"/>
      <c r="E301" s="889"/>
      <c r="F301" s="889"/>
      <c r="G301" s="889"/>
      <c r="H301" s="889"/>
    </row>
    <row r="302" spans="2:8">
      <c r="B302" s="895"/>
      <c r="C302" s="889"/>
      <c r="D302" s="889"/>
      <c r="E302" s="889"/>
      <c r="F302" s="889"/>
      <c r="G302" s="889"/>
      <c r="H302" s="889"/>
    </row>
    <row r="303" spans="2:8">
      <c r="B303" s="895"/>
      <c r="C303" s="889"/>
      <c r="D303" s="889"/>
      <c r="E303" s="889"/>
      <c r="F303" s="889"/>
      <c r="G303" s="889"/>
      <c r="H303" s="889"/>
    </row>
    <row r="304" spans="2:8">
      <c r="B304" s="895"/>
      <c r="C304" s="889"/>
      <c r="D304" s="889"/>
      <c r="E304" s="889"/>
      <c r="F304" s="889"/>
      <c r="G304" s="889"/>
      <c r="H304" s="889"/>
    </row>
    <row r="305" spans="2:8">
      <c r="B305" s="895"/>
      <c r="C305" s="889"/>
      <c r="D305" s="889"/>
      <c r="E305" s="889"/>
      <c r="F305" s="889"/>
      <c r="G305" s="889"/>
      <c r="H305" s="889"/>
    </row>
    <row r="306" spans="2:8">
      <c r="B306" s="895"/>
      <c r="C306" s="889"/>
      <c r="D306" s="889"/>
      <c r="E306" s="889"/>
      <c r="F306" s="889"/>
      <c r="G306" s="889"/>
      <c r="H306" s="889"/>
    </row>
    <row r="307" spans="2:8">
      <c r="B307" s="895"/>
      <c r="C307" s="889"/>
      <c r="D307" s="889"/>
      <c r="E307" s="889"/>
      <c r="F307" s="889"/>
      <c r="G307" s="889"/>
      <c r="H307" s="889"/>
    </row>
    <row r="308" spans="2:8">
      <c r="B308" s="895"/>
      <c r="C308" s="889"/>
      <c r="D308" s="889"/>
      <c r="E308" s="889"/>
      <c r="F308" s="889"/>
      <c r="G308" s="889"/>
      <c r="H308" s="889"/>
    </row>
    <row r="309" spans="2:8">
      <c r="B309" s="895"/>
      <c r="C309" s="889"/>
      <c r="D309" s="889"/>
      <c r="E309" s="889"/>
      <c r="F309" s="889"/>
      <c r="G309" s="889"/>
      <c r="H309" s="889"/>
    </row>
    <row r="310" spans="2:8">
      <c r="B310" s="895"/>
      <c r="C310" s="889"/>
      <c r="D310" s="889"/>
      <c r="E310" s="889"/>
      <c r="F310" s="889"/>
      <c r="G310" s="889"/>
      <c r="H310" s="889"/>
    </row>
    <row r="311" spans="2:8">
      <c r="B311" s="895"/>
      <c r="C311" s="889"/>
      <c r="D311" s="889"/>
      <c r="E311" s="889"/>
      <c r="F311" s="889"/>
      <c r="G311" s="889"/>
      <c r="H311" s="889"/>
    </row>
    <row r="312" spans="2:8">
      <c r="B312" s="895"/>
      <c r="C312" s="889"/>
      <c r="D312" s="889"/>
      <c r="E312" s="889"/>
      <c r="F312" s="889"/>
      <c r="G312" s="889"/>
      <c r="H312" s="889"/>
    </row>
    <row r="313" spans="2:8">
      <c r="B313" s="895"/>
      <c r="C313" s="889"/>
      <c r="D313" s="889"/>
      <c r="E313" s="889"/>
      <c r="F313" s="889"/>
      <c r="G313" s="889"/>
      <c r="H313" s="889"/>
    </row>
    <row r="314" spans="2:8">
      <c r="B314" s="895"/>
      <c r="C314" s="889"/>
      <c r="D314" s="889"/>
      <c r="E314" s="889"/>
      <c r="F314" s="889"/>
      <c r="G314" s="889"/>
      <c r="H314" s="889"/>
    </row>
    <row r="315" spans="2:8">
      <c r="B315" s="895"/>
      <c r="C315" s="889"/>
      <c r="D315" s="889"/>
      <c r="E315" s="889"/>
      <c r="F315" s="889"/>
      <c r="G315" s="889"/>
      <c r="H315" s="889"/>
    </row>
    <row r="316" spans="2:8">
      <c r="B316" s="895"/>
      <c r="C316" s="889"/>
      <c r="D316" s="889"/>
      <c r="E316" s="889"/>
      <c r="F316" s="889"/>
      <c r="G316" s="889"/>
      <c r="H316" s="889"/>
    </row>
    <row r="317" spans="2:8">
      <c r="B317" s="895"/>
      <c r="C317" s="889"/>
      <c r="D317" s="889"/>
      <c r="E317" s="889"/>
      <c r="F317" s="889"/>
      <c r="G317" s="889"/>
      <c r="H317" s="889"/>
    </row>
    <row r="318" spans="2:8">
      <c r="B318" s="895"/>
      <c r="C318" s="889"/>
      <c r="D318" s="889"/>
      <c r="E318" s="889"/>
      <c r="F318" s="889"/>
      <c r="G318" s="889"/>
      <c r="H318" s="889"/>
    </row>
    <row r="319" spans="2:8">
      <c r="B319" s="895"/>
      <c r="C319" s="889"/>
      <c r="D319" s="889"/>
      <c r="E319" s="889"/>
      <c r="F319" s="889"/>
      <c r="G319" s="889"/>
      <c r="H319" s="889"/>
    </row>
    <row r="320" spans="2:8">
      <c r="B320" s="895"/>
      <c r="C320" s="889"/>
      <c r="D320" s="889"/>
      <c r="E320" s="889"/>
      <c r="F320" s="889"/>
      <c r="G320" s="889"/>
      <c r="H320" s="889"/>
    </row>
    <row r="321" spans="2:8">
      <c r="B321" s="895"/>
      <c r="C321" s="889"/>
      <c r="D321" s="889"/>
      <c r="E321" s="889"/>
      <c r="F321" s="889"/>
      <c r="G321" s="889"/>
      <c r="H321" s="889"/>
    </row>
    <row r="322" spans="2:8">
      <c r="B322" s="895"/>
      <c r="C322" s="889"/>
      <c r="D322" s="889"/>
      <c r="E322" s="889"/>
      <c r="F322" s="889"/>
      <c r="G322" s="889"/>
      <c r="H322" s="889"/>
    </row>
    <row r="323" spans="2:8">
      <c r="B323" s="895"/>
      <c r="C323" s="889"/>
      <c r="D323" s="889"/>
      <c r="E323" s="889"/>
      <c r="F323" s="889"/>
      <c r="G323" s="889"/>
      <c r="H323" s="889"/>
    </row>
    <row r="324" spans="2:8">
      <c r="B324" s="895"/>
      <c r="C324" s="889"/>
      <c r="D324" s="889"/>
      <c r="E324" s="889"/>
      <c r="F324" s="889"/>
      <c r="G324" s="889"/>
      <c r="H324" s="889"/>
    </row>
    <row r="325" spans="2:8">
      <c r="B325" s="895"/>
      <c r="C325" s="889"/>
      <c r="D325" s="889"/>
      <c r="E325" s="889"/>
      <c r="F325" s="889"/>
      <c r="G325" s="889"/>
      <c r="H325" s="889"/>
    </row>
    <row r="326" spans="2:8">
      <c r="B326" s="895"/>
      <c r="C326" s="889"/>
      <c r="D326" s="889"/>
      <c r="E326" s="889"/>
      <c r="F326" s="889"/>
      <c r="G326" s="889"/>
      <c r="H326" s="889"/>
    </row>
    <row r="327" spans="2:8">
      <c r="B327" s="895"/>
      <c r="C327" s="889"/>
      <c r="D327" s="889"/>
      <c r="E327" s="889"/>
      <c r="F327" s="889"/>
      <c r="G327" s="889"/>
      <c r="H327" s="889"/>
    </row>
    <row r="328" spans="2:8">
      <c r="B328" s="895"/>
      <c r="C328" s="889"/>
      <c r="D328" s="889"/>
      <c r="E328" s="889"/>
      <c r="F328" s="889"/>
      <c r="G328" s="889"/>
      <c r="H328" s="889"/>
    </row>
    <row r="329" spans="2:8">
      <c r="B329" s="895"/>
      <c r="C329" s="889"/>
      <c r="D329" s="889"/>
      <c r="E329" s="889"/>
      <c r="F329" s="889"/>
      <c r="G329" s="889"/>
      <c r="H329" s="889"/>
    </row>
    <row r="330" spans="2:8">
      <c r="B330" s="895"/>
      <c r="C330" s="889"/>
      <c r="D330" s="889"/>
      <c r="E330" s="889"/>
      <c r="F330" s="889"/>
      <c r="G330" s="889"/>
      <c r="H330" s="889"/>
    </row>
    <row r="331" spans="2:8">
      <c r="B331" s="895"/>
      <c r="C331" s="889"/>
      <c r="D331" s="889"/>
      <c r="E331" s="889"/>
      <c r="F331" s="889"/>
      <c r="G331" s="889"/>
      <c r="H331" s="889"/>
    </row>
    <row r="332" spans="2:8">
      <c r="B332" s="895"/>
      <c r="C332" s="889"/>
      <c r="D332" s="889"/>
      <c r="E332" s="889"/>
      <c r="F332" s="889"/>
      <c r="G332" s="889"/>
      <c r="H332" s="889"/>
    </row>
    <row r="333" spans="2:8">
      <c r="B333" s="895"/>
      <c r="C333" s="889"/>
      <c r="D333" s="889"/>
      <c r="E333" s="889"/>
      <c r="F333" s="889"/>
      <c r="G333" s="889"/>
      <c r="H333" s="889"/>
    </row>
    <row r="334" spans="2:8">
      <c r="B334" s="895"/>
      <c r="C334" s="889"/>
      <c r="D334" s="889"/>
      <c r="E334" s="889"/>
      <c r="F334" s="889"/>
      <c r="G334" s="889"/>
      <c r="H334" s="889"/>
    </row>
    <row r="335" spans="2:8">
      <c r="B335" s="895"/>
      <c r="C335" s="889"/>
      <c r="D335" s="889"/>
      <c r="E335" s="889"/>
      <c r="F335" s="889"/>
      <c r="G335" s="889"/>
      <c r="H335" s="889"/>
    </row>
    <row r="336" spans="2:8">
      <c r="B336" s="895"/>
      <c r="C336" s="889"/>
      <c r="D336" s="889"/>
      <c r="E336" s="889"/>
      <c r="F336" s="889"/>
      <c r="G336" s="889"/>
      <c r="H336" s="889"/>
    </row>
    <row r="337" spans="2:8">
      <c r="B337" s="895"/>
      <c r="C337" s="889"/>
      <c r="D337" s="889"/>
      <c r="E337" s="889"/>
      <c r="F337" s="889"/>
      <c r="G337" s="889"/>
      <c r="H337" s="889"/>
    </row>
    <row r="338" spans="2:8">
      <c r="B338" s="895"/>
      <c r="C338" s="889"/>
      <c r="D338" s="889"/>
      <c r="E338" s="889"/>
      <c r="F338" s="889"/>
      <c r="G338" s="889"/>
      <c r="H338" s="889"/>
    </row>
    <row r="339" spans="2:8">
      <c r="B339" s="895"/>
      <c r="C339" s="889"/>
      <c r="D339" s="889"/>
      <c r="E339" s="889"/>
      <c r="F339" s="889"/>
      <c r="G339" s="889"/>
      <c r="H339" s="889"/>
    </row>
    <row r="340" spans="2:8">
      <c r="B340" s="895"/>
      <c r="C340" s="889"/>
      <c r="D340" s="889"/>
      <c r="E340" s="889"/>
      <c r="F340" s="889"/>
      <c r="G340" s="889"/>
      <c r="H340" s="889"/>
    </row>
    <row r="341" spans="2:8">
      <c r="B341" s="895"/>
      <c r="C341" s="889"/>
      <c r="D341" s="889"/>
      <c r="E341" s="889"/>
      <c r="F341" s="889"/>
      <c r="G341" s="889"/>
      <c r="H341" s="889"/>
    </row>
    <row r="342" spans="2:8">
      <c r="B342" s="895"/>
      <c r="C342" s="889"/>
      <c r="D342" s="889"/>
      <c r="E342" s="889"/>
      <c r="F342" s="889"/>
      <c r="G342" s="889"/>
      <c r="H342" s="889"/>
    </row>
    <row r="343" spans="2:8">
      <c r="B343" s="895"/>
      <c r="C343" s="889"/>
      <c r="D343" s="889"/>
      <c r="E343" s="889"/>
      <c r="F343" s="889"/>
      <c r="G343" s="889"/>
      <c r="H343" s="889"/>
    </row>
    <row r="344" spans="2:8">
      <c r="B344" s="895"/>
      <c r="C344" s="889"/>
      <c r="D344" s="889"/>
      <c r="E344" s="889"/>
      <c r="F344" s="889"/>
      <c r="G344" s="889"/>
      <c r="H344" s="889"/>
    </row>
    <row r="345" spans="2:8">
      <c r="B345" s="895"/>
      <c r="C345" s="889"/>
      <c r="D345" s="889"/>
      <c r="E345" s="889"/>
      <c r="F345" s="889"/>
      <c r="G345" s="889"/>
      <c r="H345" s="889"/>
    </row>
    <row r="346" spans="2:8">
      <c r="B346" s="895"/>
      <c r="C346" s="889"/>
      <c r="D346" s="889"/>
      <c r="E346" s="889"/>
      <c r="F346" s="889"/>
      <c r="G346" s="889"/>
      <c r="H346" s="889"/>
    </row>
    <row r="347" spans="2:8">
      <c r="B347" s="895"/>
      <c r="C347" s="889"/>
      <c r="D347" s="889"/>
      <c r="E347" s="889"/>
      <c r="F347" s="889"/>
      <c r="G347" s="889"/>
      <c r="H347" s="889"/>
    </row>
    <row r="348" spans="2:8">
      <c r="B348" s="895"/>
      <c r="C348" s="889"/>
      <c r="D348" s="889"/>
      <c r="E348" s="889"/>
      <c r="F348" s="889"/>
      <c r="G348" s="889"/>
      <c r="H348" s="889"/>
    </row>
    <row r="349" spans="2:8">
      <c r="B349" s="895"/>
      <c r="C349" s="889"/>
      <c r="D349" s="889"/>
      <c r="E349" s="889"/>
      <c r="F349" s="889"/>
      <c r="G349" s="889"/>
      <c r="H349" s="889"/>
    </row>
    <row r="350" spans="2:8">
      <c r="B350" s="895"/>
      <c r="C350" s="889"/>
      <c r="D350" s="889"/>
      <c r="E350" s="889"/>
      <c r="F350" s="889"/>
      <c r="G350" s="889"/>
      <c r="H350" s="889"/>
    </row>
    <row r="351" spans="2:8">
      <c r="B351" s="895"/>
      <c r="C351" s="889"/>
      <c r="D351" s="889"/>
      <c r="E351" s="889"/>
      <c r="F351" s="889"/>
      <c r="G351" s="889"/>
      <c r="H351" s="889"/>
    </row>
    <row r="352" spans="2:8">
      <c r="B352" s="895"/>
      <c r="C352" s="889"/>
      <c r="D352" s="889"/>
      <c r="E352" s="889"/>
      <c r="F352" s="889"/>
      <c r="G352" s="889"/>
      <c r="H352" s="889"/>
    </row>
    <row r="353" spans="2:8">
      <c r="B353" s="895"/>
      <c r="C353" s="889"/>
      <c r="D353" s="889"/>
      <c r="E353" s="889"/>
      <c r="F353" s="889"/>
      <c r="G353" s="889"/>
      <c r="H353" s="889"/>
    </row>
    <row r="354" spans="2:8">
      <c r="B354" s="895"/>
      <c r="C354" s="889"/>
      <c r="D354" s="889"/>
      <c r="E354" s="889"/>
      <c r="F354" s="889"/>
      <c r="G354" s="889"/>
      <c r="H354" s="889"/>
    </row>
    <row r="355" spans="2:8">
      <c r="B355" s="895"/>
      <c r="C355" s="889"/>
      <c r="D355" s="889"/>
      <c r="E355" s="889"/>
      <c r="F355" s="889"/>
      <c r="G355" s="889"/>
      <c r="H355" s="889"/>
    </row>
    <row r="356" spans="2:8">
      <c r="B356" s="895"/>
      <c r="C356" s="889"/>
      <c r="D356" s="889"/>
      <c r="E356" s="889"/>
      <c r="F356" s="889"/>
      <c r="G356" s="889"/>
      <c r="H356" s="889"/>
    </row>
    <row r="357" spans="2:8">
      <c r="B357" s="895"/>
      <c r="C357" s="889"/>
      <c r="D357" s="889"/>
      <c r="E357" s="889"/>
      <c r="F357" s="889"/>
      <c r="G357" s="889"/>
      <c r="H357" s="889"/>
    </row>
    <row r="358" spans="2:8">
      <c r="B358" s="895"/>
      <c r="C358" s="889"/>
      <c r="D358" s="889"/>
      <c r="E358" s="889"/>
      <c r="F358" s="889"/>
      <c r="G358" s="889"/>
      <c r="H358" s="889"/>
    </row>
    <row r="359" spans="2:8">
      <c r="B359" s="895"/>
      <c r="C359" s="889"/>
      <c r="D359" s="889"/>
      <c r="E359" s="889"/>
      <c r="F359" s="889"/>
      <c r="G359" s="889"/>
      <c r="H359" s="889"/>
    </row>
    <row r="360" spans="2:8">
      <c r="B360" s="895"/>
      <c r="C360" s="889"/>
      <c r="D360" s="889"/>
      <c r="E360" s="889"/>
      <c r="F360" s="889"/>
      <c r="G360" s="889"/>
      <c r="H360" s="889"/>
    </row>
    <row r="361" spans="2:8">
      <c r="B361" s="895"/>
      <c r="C361" s="889"/>
      <c r="D361" s="889"/>
      <c r="E361" s="889"/>
      <c r="F361" s="889"/>
      <c r="G361" s="889"/>
      <c r="H361" s="889"/>
    </row>
    <row r="362" spans="2:8">
      <c r="B362" s="895"/>
      <c r="C362" s="889"/>
      <c r="D362" s="889"/>
      <c r="E362" s="889"/>
      <c r="F362" s="889"/>
      <c r="G362" s="889"/>
      <c r="H362" s="889"/>
    </row>
    <row r="363" spans="2:8">
      <c r="B363" s="895"/>
      <c r="C363" s="889"/>
      <c r="D363" s="889"/>
      <c r="E363" s="889"/>
      <c r="F363" s="889"/>
      <c r="G363" s="889"/>
      <c r="H363" s="889"/>
    </row>
    <row r="364" spans="2:8">
      <c r="B364" s="895"/>
      <c r="C364" s="889"/>
      <c r="D364" s="889"/>
      <c r="E364" s="889"/>
      <c r="F364" s="889"/>
      <c r="G364" s="889"/>
      <c r="H364" s="889"/>
    </row>
    <row r="365" spans="2:8">
      <c r="B365" s="895"/>
      <c r="C365" s="889"/>
      <c r="D365" s="889"/>
      <c r="E365" s="889"/>
      <c r="F365" s="889"/>
      <c r="G365" s="889"/>
      <c r="H365" s="889"/>
    </row>
    <row r="366" spans="2:8">
      <c r="B366" s="895"/>
      <c r="C366" s="889"/>
      <c r="D366" s="889"/>
      <c r="E366" s="889"/>
      <c r="F366" s="889"/>
      <c r="G366" s="889"/>
      <c r="H366" s="889"/>
    </row>
    <row r="367" spans="2:8">
      <c r="B367" s="895"/>
      <c r="C367" s="889"/>
      <c r="D367" s="889"/>
      <c r="E367" s="889"/>
      <c r="F367" s="889"/>
      <c r="G367" s="889"/>
      <c r="H367" s="889"/>
    </row>
    <row r="368" spans="2:8">
      <c r="B368" s="895"/>
      <c r="C368" s="889"/>
      <c r="D368" s="889"/>
      <c r="E368" s="889"/>
      <c r="F368" s="889"/>
      <c r="G368" s="889"/>
      <c r="H368" s="889"/>
    </row>
    <row r="369" spans="2:8">
      <c r="B369" s="895"/>
      <c r="C369" s="889"/>
      <c r="D369" s="889"/>
      <c r="E369" s="889"/>
      <c r="F369" s="889"/>
      <c r="G369" s="889"/>
      <c r="H369" s="889"/>
    </row>
    <row r="370" spans="2:8">
      <c r="B370" s="895"/>
      <c r="C370" s="889"/>
      <c r="D370" s="889"/>
      <c r="E370" s="889"/>
      <c r="F370" s="889"/>
      <c r="G370" s="889"/>
      <c r="H370" s="889"/>
    </row>
    <row r="371" spans="2:8">
      <c r="B371" s="895"/>
      <c r="C371" s="889"/>
      <c r="D371" s="889"/>
      <c r="E371" s="889"/>
      <c r="F371" s="889"/>
      <c r="G371" s="889"/>
      <c r="H371" s="889"/>
    </row>
    <row r="372" spans="2:8">
      <c r="B372" s="895"/>
      <c r="C372" s="889"/>
      <c r="D372" s="889"/>
      <c r="E372" s="889"/>
      <c r="F372" s="889"/>
      <c r="G372" s="889"/>
      <c r="H372" s="889"/>
    </row>
    <row r="373" spans="2:8">
      <c r="B373" s="895"/>
      <c r="C373" s="889"/>
      <c r="D373" s="889"/>
      <c r="E373" s="889"/>
      <c r="F373" s="889"/>
      <c r="G373" s="889"/>
      <c r="H373" s="889"/>
    </row>
    <row r="374" spans="2:8">
      <c r="B374" s="895"/>
      <c r="C374" s="889"/>
      <c r="D374" s="889"/>
      <c r="E374" s="889"/>
      <c r="F374" s="889"/>
      <c r="G374" s="889"/>
      <c r="H374" s="889"/>
    </row>
    <row r="375" spans="2:8">
      <c r="B375" s="895"/>
      <c r="C375" s="889"/>
      <c r="D375" s="889"/>
      <c r="E375" s="889"/>
      <c r="F375" s="889"/>
      <c r="G375" s="889"/>
      <c r="H375" s="889"/>
    </row>
    <row r="376" spans="2:8">
      <c r="B376" s="895"/>
      <c r="C376" s="889"/>
      <c r="D376" s="889"/>
      <c r="E376" s="889"/>
      <c r="F376" s="889"/>
      <c r="G376" s="889"/>
      <c r="H376" s="889"/>
    </row>
    <row r="377" spans="2:8">
      <c r="B377" s="895"/>
      <c r="C377" s="889"/>
      <c r="D377" s="889"/>
      <c r="E377" s="889"/>
      <c r="F377" s="889"/>
      <c r="G377" s="889"/>
      <c r="H377" s="889"/>
    </row>
    <row r="378" spans="2:8">
      <c r="B378" s="895"/>
      <c r="C378" s="889"/>
      <c r="D378" s="889"/>
      <c r="E378" s="889"/>
      <c r="F378" s="889"/>
      <c r="G378" s="889"/>
      <c r="H378" s="889"/>
    </row>
    <row r="379" spans="2:8">
      <c r="B379" s="895"/>
      <c r="C379" s="889"/>
      <c r="D379" s="889"/>
      <c r="E379" s="889"/>
      <c r="F379" s="889"/>
      <c r="G379" s="889"/>
      <c r="H379" s="889"/>
    </row>
    <row r="380" spans="2:8">
      <c r="B380" s="895"/>
      <c r="C380" s="889"/>
      <c r="D380" s="889"/>
      <c r="E380" s="889"/>
      <c r="F380" s="889"/>
      <c r="G380" s="889"/>
      <c r="H380" s="889"/>
    </row>
    <row r="381" spans="2:8">
      <c r="B381" s="895"/>
      <c r="C381" s="889"/>
      <c r="D381" s="889"/>
      <c r="E381" s="889"/>
      <c r="F381" s="889"/>
      <c r="G381" s="889"/>
      <c r="H381" s="889"/>
    </row>
    <row r="382" spans="2:8">
      <c r="B382" s="895"/>
      <c r="C382" s="889"/>
      <c r="D382" s="889"/>
      <c r="E382" s="889"/>
      <c r="F382" s="889"/>
      <c r="G382" s="889"/>
      <c r="H382" s="889"/>
    </row>
    <row r="383" spans="2:8">
      <c r="B383" s="895"/>
      <c r="C383" s="889"/>
      <c r="D383" s="889"/>
      <c r="E383" s="889"/>
      <c r="F383" s="889"/>
      <c r="G383" s="889"/>
      <c r="H383" s="889"/>
    </row>
    <row r="384" spans="2:8">
      <c r="B384" s="895"/>
      <c r="C384" s="889"/>
      <c r="D384" s="889"/>
      <c r="E384" s="889"/>
      <c r="F384" s="889"/>
      <c r="G384" s="889"/>
      <c r="H384" s="889"/>
    </row>
    <row r="385" spans="2:8">
      <c r="B385" s="895"/>
      <c r="C385" s="889"/>
      <c r="D385" s="889"/>
      <c r="E385" s="889"/>
      <c r="F385" s="889"/>
      <c r="G385" s="889"/>
      <c r="H385" s="889"/>
    </row>
    <row r="386" spans="2:8">
      <c r="B386" s="895"/>
      <c r="C386" s="889"/>
      <c r="D386" s="889"/>
      <c r="E386" s="889"/>
      <c r="F386" s="889"/>
      <c r="G386" s="889"/>
      <c r="H386" s="889"/>
    </row>
    <row r="387" spans="2:8">
      <c r="B387" s="895"/>
      <c r="C387" s="889"/>
      <c r="D387" s="889"/>
      <c r="E387" s="889"/>
      <c r="F387" s="889"/>
      <c r="G387" s="889"/>
      <c r="H387" s="889"/>
    </row>
    <row r="388" spans="2:8">
      <c r="B388" s="895"/>
      <c r="C388" s="889"/>
      <c r="D388" s="889"/>
      <c r="E388" s="889"/>
      <c r="F388" s="889"/>
      <c r="G388" s="889"/>
      <c r="H388" s="889"/>
    </row>
    <row r="389" spans="2:8">
      <c r="B389" s="895"/>
      <c r="C389" s="889"/>
      <c r="D389" s="889"/>
      <c r="E389" s="889"/>
      <c r="F389" s="889"/>
      <c r="G389" s="889"/>
      <c r="H389" s="889"/>
    </row>
    <row r="390" spans="2:8">
      <c r="B390" s="895"/>
      <c r="C390" s="889"/>
      <c r="D390" s="889"/>
      <c r="E390" s="889"/>
      <c r="F390" s="889"/>
      <c r="G390" s="889"/>
      <c r="H390" s="889"/>
    </row>
    <row r="391" spans="2:8">
      <c r="B391" s="895"/>
      <c r="C391" s="889"/>
      <c r="D391" s="889"/>
      <c r="E391" s="889"/>
      <c r="F391" s="889"/>
      <c r="G391" s="889"/>
      <c r="H391" s="889"/>
    </row>
    <row r="392" spans="2:8">
      <c r="B392" s="895"/>
      <c r="C392" s="889"/>
      <c r="D392" s="889"/>
      <c r="E392" s="889"/>
      <c r="F392" s="889"/>
      <c r="G392" s="889"/>
      <c r="H392" s="889"/>
    </row>
    <row r="393" spans="2:8">
      <c r="B393" s="895"/>
      <c r="C393" s="889"/>
      <c r="D393" s="889"/>
      <c r="E393" s="889"/>
      <c r="F393" s="889"/>
      <c r="G393" s="889"/>
      <c r="H393" s="889"/>
    </row>
    <row r="394" spans="2:8">
      <c r="B394" s="895"/>
      <c r="C394" s="889"/>
      <c r="D394" s="889"/>
      <c r="E394" s="889"/>
      <c r="F394" s="889"/>
      <c r="G394" s="889"/>
      <c r="H394" s="889"/>
    </row>
    <row r="395" spans="2:8">
      <c r="B395" s="895"/>
      <c r="C395" s="889"/>
      <c r="D395" s="889"/>
      <c r="E395" s="889"/>
      <c r="F395" s="889"/>
      <c r="G395" s="889"/>
      <c r="H395" s="889"/>
    </row>
    <row r="396" spans="2:8">
      <c r="B396" s="895"/>
      <c r="C396" s="889"/>
      <c r="D396" s="889"/>
      <c r="E396" s="889"/>
      <c r="F396" s="889"/>
      <c r="G396" s="889"/>
      <c r="H396" s="889"/>
    </row>
    <row r="397" spans="2:8">
      <c r="B397" s="895"/>
      <c r="C397" s="889"/>
      <c r="D397" s="889"/>
      <c r="E397" s="889"/>
      <c r="F397" s="889"/>
      <c r="G397" s="889"/>
      <c r="H397" s="889"/>
    </row>
    <row r="398" spans="2:8">
      <c r="B398" s="895"/>
      <c r="C398" s="889"/>
      <c r="D398" s="889"/>
      <c r="E398" s="889"/>
      <c r="F398" s="889"/>
      <c r="G398" s="889"/>
      <c r="H398" s="889"/>
    </row>
    <row r="399" spans="2:8">
      <c r="B399" s="895"/>
      <c r="C399" s="889"/>
      <c r="D399" s="889"/>
      <c r="E399" s="889"/>
      <c r="F399" s="889"/>
      <c r="G399" s="889"/>
      <c r="H399" s="889"/>
    </row>
    <row r="400" spans="2:8">
      <c r="B400" s="895"/>
      <c r="C400" s="889"/>
      <c r="D400" s="889"/>
      <c r="E400" s="889"/>
      <c r="F400" s="889"/>
      <c r="G400" s="889"/>
      <c r="H400" s="889"/>
    </row>
    <row r="401" spans="2:8">
      <c r="B401" s="895"/>
      <c r="C401" s="889"/>
      <c r="D401" s="889"/>
      <c r="E401" s="889"/>
      <c r="F401" s="889"/>
      <c r="G401" s="889"/>
      <c r="H401" s="889"/>
    </row>
    <row r="402" spans="2:8">
      <c r="B402" s="895"/>
      <c r="C402" s="889"/>
      <c r="D402" s="889"/>
      <c r="E402" s="889"/>
      <c r="F402" s="889"/>
      <c r="G402" s="889"/>
      <c r="H402" s="889"/>
    </row>
    <row r="403" spans="2:8">
      <c r="B403" s="895"/>
      <c r="C403" s="889"/>
      <c r="D403" s="889"/>
      <c r="E403" s="889"/>
      <c r="F403" s="889"/>
      <c r="G403" s="889"/>
      <c r="H403" s="889"/>
    </row>
    <row r="404" spans="2:8">
      <c r="B404" s="895"/>
      <c r="C404" s="889"/>
      <c r="D404" s="889"/>
      <c r="E404" s="889"/>
      <c r="F404" s="889"/>
      <c r="G404" s="889"/>
      <c r="H404" s="889"/>
    </row>
    <row r="405" spans="2:8">
      <c r="B405" s="895"/>
      <c r="C405" s="889"/>
      <c r="D405" s="889"/>
      <c r="E405" s="889"/>
      <c r="F405" s="889"/>
      <c r="G405" s="889"/>
      <c r="H405" s="889"/>
    </row>
    <row r="406" spans="2:8">
      <c r="B406" s="895"/>
      <c r="C406" s="889"/>
      <c r="D406" s="889"/>
      <c r="E406" s="889"/>
      <c r="F406" s="889"/>
      <c r="G406" s="889"/>
      <c r="H406" s="889"/>
    </row>
    <row r="407" spans="2:8">
      <c r="B407" s="895"/>
      <c r="C407" s="889"/>
      <c r="D407" s="889"/>
      <c r="E407" s="889"/>
      <c r="F407" s="889"/>
      <c r="G407" s="889"/>
      <c r="H407" s="889"/>
    </row>
    <row r="408" spans="2:8">
      <c r="B408" s="895"/>
      <c r="C408" s="889"/>
      <c r="D408" s="889"/>
      <c r="E408" s="889"/>
      <c r="F408" s="889"/>
      <c r="G408" s="889"/>
      <c r="H408" s="889"/>
    </row>
    <row r="409" spans="2:8">
      <c r="B409" s="895"/>
      <c r="C409" s="889"/>
      <c r="D409" s="889"/>
      <c r="E409" s="889"/>
      <c r="F409" s="889"/>
      <c r="G409" s="889"/>
      <c r="H409" s="889"/>
    </row>
    <row r="410" spans="2:8">
      <c r="B410" s="895"/>
      <c r="C410" s="889"/>
      <c r="D410" s="889"/>
      <c r="E410" s="889"/>
      <c r="F410" s="889"/>
      <c r="G410" s="889"/>
      <c r="H410" s="889"/>
    </row>
    <row r="411" spans="2:8">
      <c r="B411" s="895"/>
      <c r="C411" s="889"/>
      <c r="D411" s="889"/>
      <c r="E411" s="889"/>
      <c r="F411" s="889"/>
      <c r="G411" s="889"/>
      <c r="H411" s="889"/>
    </row>
    <row r="412" spans="2:8">
      <c r="B412" s="895"/>
      <c r="C412" s="889"/>
      <c r="D412" s="889"/>
      <c r="E412" s="889"/>
      <c r="F412" s="889"/>
      <c r="G412" s="889"/>
      <c r="H412" s="889"/>
    </row>
    <row r="413" spans="2:8">
      <c r="B413" s="895"/>
      <c r="C413" s="889"/>
      <c r="D413" s="889"/>
      <c r="E413" s="889"/>
      <c r="F413" s="889"/>
      <c r="G413" s="889"/>
      <c r="H413" s="889"/>
    </row>
    <row r="414" spans="2:8">
      <c r="B414" s="895"/>
      <c r="C414" s="889"/>
      <c r="D414" s="889"/>
      <c r="E414" s="889"/>
      <c r="F414" s="889"/>
      <c r="G414" s="889"/>
      <c r="H414" s="889"/>
    </row>
    <row r="415" spans="2:8">
      <c r="B415" s="895"/>
      <c r="C415" s="889"/>
      <c r="D415" s="889"/>
      <c r="E415" s="889"/>
      <c r="F415" s="889"/>
      <c r="G415" s="889"/>
      <c r="H415" s="889"/>
    </row>
    <row r="416" spans="2:8">
      <c r="B416" s="895"/>
      <c r="C416" s="889"/>
      <c r="D416" s="889"/>
      <c r="E416" s="889"/>
      <c r="F416" s="889"/>
      <c r="G416" s="889"/>
      <c r="H416" s="889"/>
    </row>
    <row r="417" spans="2:8">
      <c r="B417" s="895"/>
      <c r="C417" s="889"/>
      <c r="D417" s="889"/>
      <c r="E417" s="889"/>
      <c r="F417" s="889"/>
      <c r="G417" s="889"/>
      <c r="H417" s="889"/>
    </row>
    <row r="418" spans="2:8">
      <c r="B418" s="895"/>
      <c r="C418" s="889"/>
      <c r="D418" s="889"/>
      <c r="E418" s="889"/>
      <c r="F418" s="889"/>
      <c r="G418" s="889"/>
      <c r="H418" s="889"/>
    </row>
    <row r="419" spans="2:8">
      <c r="B419" s="895"/>
      <c r="C419" s="889"/>
      <c r="D419" s="889"/>
      <c r="E419" s="889"/>
      <c r="F419" s="889"/>
      <c r="G419" s="889"/>
      <c r="H419" s="889"/>
    </row>
    <row r="420" spans="2:8">
      <c r="B420" s="895"/>
      <c r="C420" s="889"/>
      <c r="D420" s="889"/>
      <c r="E420" s="889"/>
      <c r="F420" s="889"/>
      <c r="G420" s="889"/>
      <c r="H420" s="889"/>
    </row>
    <row r="421" spans="2:8">
      <c r="B421" s="895"/>
      <c r="C421" s="889"/>
      <c r="D421" s="889"/>
      <c r="E421" s="889"/>
      <c r="F421" s="889"/>
      <c r="G421" s="889"/>
      <c r="H421" s="889"/>
    </row>
    <row r="422" spans="2:8">
      <c r="B422" s="895"/>
      <c r="C422" s="889"/>
      <c r="D422" s="889"/>
      <c r="E422" s="889"/>
      <c r="F422" s="889"/>
      <c r="G422" s="889"/>
      <c r="H422" s="889"/>
    </row>
    <row r="423" spans="2:8">
      <c r="B423" s="895"/>
      <c r="C423" s="889"/>
      <c r="D423" s="889"/>
      <c r="E423" s="889"/>
      <c r="F423" s="889"/>
      <c r="G423" s="889"/>
      <c r="H423" s="889"/>
    </row>
    <row r="424" spans="2:8">
      <c r="B424" s="895"/>
      <c r="C424" s="889"/>
      <c r="D424" s="889"/>
      <c r="E424" s="889"/>
      <c r="F424" s="889"/>
      <c r="G424" s="889"/>
      <c r="H424" s="889"/>
    </row>
    <row r="425" spans="2:8">
      <c r="B425" s="895"/>
      <c r="C425" s="889"/>
      <c r="D425" s="889"/>
      <c r="E425" s="889"/>
      <c r="F425" s="889"/>
      <c r="G425" s="889"/>
      <c r="H425" s="889"/>
    </row>
    <row r="426" spans="2:8">
      <c r="B426" s="895"/>
      <c r="C426" s="889"/>
      <c r="D426" s="889"/>
      <c r="E426" s="889"/>
      <c r="F426" s="889"/>
      <c r="G426" s="889"/>
      <c r="H426" s="889"/>
    </row>
    <row r="427" spans="2:8">
      <c r="B427" s="895"/>
      <c r="C427" s="889"/>
      <c r="D427" s="889"/>
      <c r="E427" s="889"/>
      <c r="F427" s="889"/>
      <c r="G427" s="889"/>
      <c r="H427" s="889"/>
    </row>
    <row r="428" spans="2:8">
      <c r="B428" s="895"/>
      <c r="C428" s="889"/>
      <c r="D428" s="889"/>
      <c r="E428" s="889"/>
      <c r="F428" s="889"/>
      <c r="G428" s="889"/>
      <c r="H428" s="889"/>
    </row>
    <row r="429" spans="2:8">
      <c r="B429" s="895"/>
      <c r="C429" s="889"/>
      <c r="D429" s="889"/>
      <c r="E429" s="889"/>
      <c r="F429" s="889"/>
      <c r="G429" s="889"/>
      <c r="H429" s="889"/>
    </row>
    <row r="430" spans="2:8">
      <c r="B430" s="895"/>
      <c r="C430" s="889"/>
      <c r="D430" s="889"/>
      <c r="E430" s="889"/>
      <c r="F430" s="889"/>
      <c r="G430" s="889"/>
      <c r="H430" s="889"/>
    </row>
    <row r="431" spans="2:8">
      <c r="B431" s="895"/>
      <c r="C431" s="889"/>
      <c r="D431" s="889"/>
      <c r="E431" s="889"/>
      <c r="F431" s="889"/>
      <c r="G431" s="889"/>
      <c r="H431" s="889"/>
    </row>
    <row r="432" spans="2:8">
      <c r="B432" s="895"/>
      <c r="C432" s="889"/>
      <c r="D432" s="889"/>
      <c r="E432" s="889"/>
      <c r="F432" s="889"/>
      <c r="G432" s="889"/>
      <c r="H432" s="889"/>
    </row>
    <row r="433" spans="2:8">
      <c r="B433" s="895"/>
      <c r="C433" s="889"/>
      <c r="D433" s="889"/>
      <c r="E433" s="889"/>
      <c r="F433" s="889"/>
      <c r="G433" s="889"/>
      <c r="H433" s="889"/>
    </row>
    <row r="434" spans="2:8">
      <c r="B434" s="895"/>
      <c r="C434" s="889"/>
      <c r="D434" s="889"/>
      <c r="E434" s="889"/>
      <c r="F434" s="889"/>
      <c r="G434" s="889"/>
      <c r="H434" s="889"/>
    </row>
    <row r="435" spans="2:8">
      <c r="B435" s="895"/>
      <c r="C435" s="889"/>
      <c r="D435" s="889"/>
      <c r="E435" s="889"/>
      <c r="F435" s="889"/>
      <c r="G435" s="889"/>
      <c r="H435" s="889"/>
    </row>
    <row r="436" spans="2:8">
      <c r="B436" s="895"/>
      <c r="C436" s="889"/>
      <c r="D436" s="889"/>
      <c r="E436" s="889"/>
      <c r="F436" s="889"/>
      <c r="G436" s="889"/>
      <c r="H436" s="889"/>
    </row>
    <row r="437" spans="2:8">
      <c r="B437" s="895"/>
      <c r="C437" s="889"/>
      <c r="D437" s="889"/>
      <c r="E437" s="889"/>
      <c r="F437" s="889"/>
      <c r="G437" s="889"/>
      <c r="H437" s="889"/>
    </row>
    <row r="438" spans="2:8">
      <c r="B438" s="895"/>
      <c r="C438" s="889"/>
      <c r="D438" s="889"/>
      <c r="E438" s="889"/>
      <c r="F438" s="889"/>
      <c r="G438" s="889"/>
      <c r="H438" s="889"/>
    </row>
    <row r="439" spans="2:8">
      <c r="B439" s="895"/>
      <c r="C439" s="889"/>
      <c r="D439" s="889"/>
      <c r="E439" s="889"/>
      <c r="F439" s="889"/>
      <c r="G439" s="889"/>
      <c r="H439" s="889"/>
    </row>
    <row r="440" spans="2:8">
      <c r="B440" s="895"/>
      <c r="C440" s="889"/>
      <c r="D440" s="889"/>
      <c r="E440" s="889"/>
      <c r="F440" s="889"/>
      <c r="G440" s="889"/>
      <c r="H440" s="889"/>
    </row>
    <row r="441" spans="2:8">
      <c r="B441" s="895"/>
      <c r="C441" s="889"/>
      <c r="D441" s="889"/>
      <c r="E441" s="889"/>
      <c r="F441" s="889"/>
      <c r="G441" s="889"/>
      <c r="H441" s="889"/>
    </row>
    <row r="442" spans="2:8">
      <c r="B442" s="895"/>
      <c r="C442" s="889"/>
      <c r="D442" s="889"/>
      <c r="E442" s="889"/>
      <c r="F442" s="889"/>
      <c r="G442" s="889"/>
      <c r="H442" s="889"/>
    </row>
    <row r="443" spans="2:8">
      <c r="B443" s="895"/>
      <c r="C443" s="889"/>
      <c r="D443" s="889"/>
      <c r="E443" s="889"/>
      <c r="F443" s="889"/>
      <c r="G443" s="889"/>
      <c r="H443" s="889"/>
    </row>
    <row r="444" spans="2:8">
      <c r="B444" s="895"/>
      <c r="C444" s="889"/>
      <c r="D444" s="889"/>
      <c r="E444" s="889"/>
      <c r="F444" s="889"/>
      <c r="G444" s="889"/>
      <c r="H444" s="889"/>
    </row>
    <row r="445" spans="2:8">
      <c r="B445" s="895"/>
      <c r="C445" s="889"/>
      <c r="D445" s="889"/>
      <c r="E445" s="889"/>
      <c r="F445" s="889"/>
      <c r="G445" s="889"/>
      <c r="H445" s="889"/>
    </row>
    <row r="446" spans="2:8">
      <c r="B446" s="895"/>
      <c r="C446" s="889"/>
      <c r="D446" s="889"/>
      <c r="E446" s="889"/>
      <c r="F446" s="889"/>
      <c r="G446" s="889"/>
      <c r="H446" s="889"/>
    </row>
    <row r="447" spans="2:8">
      <c r="B447" s="895"/>
      <c r="C447" s="889"/>
      <c r="D447" s="889"/>
      <c r="E447" s="889"/>
      <c r="F447" s="889"/>
      <c r="G447" s="889"/>
      <c r="H447" s="889"/>
    </row>
    <row r="448" spans="2:8">
      <c r="B448" s="895"/>
      <c r="C448" s="889"/>
      <c r="D448" s="889"/>
      <c r="E448" s="889"/>
      <c r="F448" s="889"/>
      <c r="G448" s="889"/>
      <c r="H448" s="889"/>
    </row>
    <row r="449" spans="2:8">
      <c r="B449" s="895"/>
      <c r="C449" s="889"/>
      <c r="D449" s="889"/>
      <c r="E449" s="889"/>
      <c r="F449" s="889"/>
      <c r="G449" s="889"/>
      <c r="H449" s="889"/>
    </row>
    <row r="450" spans="2:8">
      <c r="B450" s="895"/>
      <c r="C450" s="889"/>
      <c r="D450" s="889"/>
      <c r="E450" s="889"/>
      <c r="F450" s="889"/>
      <c r="G450" s="889"/>
      <c r="H450" s="889"/>
    </row>
    <row r="451" spans="2:8">
      <c r="B451" s="895"/>
      <c r="C451" s="889"/>
      <c r="D451" s="889"/>
      <c r="E451" s="889"/>
      <c r="F451" s="889"/>
      <c r="G451" s="889"/>
      <c r="H451" s="889"/>
    </row>
    <row r="452" spans="2:8">
      <c r="B452" s="895"/>
      <c r="C452" s="889"/>
      <c r="D452" s="889"/>
      <c r="E452" s="889"/>
      <c r="F452" s="889"/>
      <c r="G452" s="889"/>
      <c r="H452" s="889"/>
    </row>
    <row r="453" spans="2:8">
      <c r="B453" s="895"/>
      <c r="C453" s="889"/>
      <c r="D453" s="889"/>
      <c r="E453" s="889"/>
      <c r="F453" s="889"/>
      <c r="G453" s="889"/>
      <c r="H453" s="889"/>
    </row>
    <row r="454" spans="2:8">
      <c r="B454" s="895"/>
      <c r="C454" s="889"/>
      <c r="D454" s="889"/>
      <c r="E454" s="889"/>
      <c r="F454" s="889"/>
      <c r="G454" s="889"/>
      <c r="H454" s="889"/>
    </row>
    <row r="455" spans="2:8">
      <c r="B455" s="895"/>
      <c r="C455" s="889"/>
      <c r="D455" s="889"/>
      <c r="E455" s="889"/>
      <c r="F455" s="889"/>
      <c r="G455" s="889"/>
      <c r="H455" s="889"/>
    </row>
    <row r="456" spans="2:8">
      <c r="B456" s="895"/>
      <c r="C456" s="889"/>
      <c r="D456" s="889"/>
      <c r="E456" s="889"/>
      <c r="F456" s="889"/>
      <c r="G456" s="889"/>
      <c r="H456" s="889"/>
    </row>
    <row r="457" spans="2:8">
      <c r="B457" s="895"/>
      <c r="C457" s="889"/>
      <c r="D457" s="889"/>
      <c r="E457" s="889"/>
      <c r="F457" s="889"/>
      <c r="G457" s="889"/>
      <c r="H457" s="889"/>
    </row>
    <row r="458" spans="2:8">
      <c r="B458" s="895"/>
      <c r="C458" s="889"/>
      <c r="D458" s="889"/>
      <c r="E458" s="889"/>
      <c r="F458" s="889"/>
      <c r="G458" s="889"/>
      <c r="H458" s="889"/>
    </row>
    <row r="459" spans="2:8">
      <c r="B459" s="895"/>
      <c r="C459" s="889"/>
      <c r="D459" s="889"/>
      <c r="E459" s="889"/>
      <c r="F459" s="889"/>
      <c r="G459" s="889"/>
      <c r="H459" s="889"/>
    </row>
    <row r="460" spans="2:8">
      <c r="B460" s="895"/>
      <c r="C460" s="889"/>
      <c r="D460" s="889"/>
      <c r="E460" s="889"/>
      <c r="F460" s="889"/>
      <c r="G460" s="889"/>
      <c r="H460" s="889"/>
    </row>
    <row r="461" spans="2:8">
      <c r="B461" s="895"/>
      <c r="C461" s="889"/>
      <c r="D461" s="889"/>
      <c r="E461" s="889"/>
      <c r="F461" s="889"/>
      <c r="G461" s="889"/>
      <c r="H461" s="889"/>
    </row>
    <row r="462" spans="2:8">
      <c r="B462" s="895"/>
      <c r="C462" s="889"/>
      <c r="D462" s="889"/>
      <c r="E462" s="889"/>
      <c r="F462" s="889"/>
      <c r="G462" s="889"/>
      <c r="H462" s="889"/>
    </row>
    <row r="463" spans="2:8">
      <c r="B463" s="895"/>
      <c r="C463" s="889"/>
      <c r="D463" s="889"/>
      <c r="E463" s="889"/>
      <c r="F463" s="889"/>
      <c r="G463" s="889"/>
      <c r="H463" s="889"/>
    </row>
    <row r="464" spans="2:8">
      <c r="B464" s="895"/>
      <c r="C464" s="889"/>
      <c r="D464" s="889"/>
      <c r="E464" s="889"/>
      <c r="F464" s="889"/>
      <c r="G464" s="889"/>
      <c r="H464" s="889"/>
    </row>
    <row r="465" spans="2:8">
      <c r="B465" s="895"/>
      <c r="C465" s="889"/>
      <c r="D465" s="889"/>
      <c r="E465" s="889"/>
      <c r="F465" s="889"/>
      <c r="G465" s="889"/>
      <c r="H465" s="889"/>
    </row>
    <row r="466" spans="2:8">
      <c r="B466" s="895"/>
      <c r="C466" s="889"/>
      <c r="D466" s="889"/>
      <c r="E466" s="889"/>
      <c r="F466" s="889"/>
      <c r="G466" s="889"/>
      <c r="H466" s="889"/>
    </row>
    <row r="467" spans="2:8">
      <c r="B467" s="895"/>
      <c r="C467" s="889"/>
      <c r="D467" s="889"/>
      <c r="E467" s="889"/>
      <c r="F467" s="889"/>
      <c r="G467" s="889"/>
      <c r="H467" s="889"/>
    </row>
    <row r="468" spans="2:8">
      <c r="B468" s="895"/>
      <c r="C468" s="889"/>
      <c r="D468" s="889"/>
      <c r="E468" s="889"/>
      <c r="F468" s="889"/>
      <c r="G468" s="889"/>
      <c r="H468" s="889"/>
    </row>
    <row r="469" spans="2:8">
      <c r="B469" s="895"/>
      <c r="C469" s="889"/>
      <c r="D469" s="889"/>
      <c r="E469" s="889"/>
      <c r="F469" s="889"/>
      <c r="G469" s="889"/>
      <c r="H469" s="889"/>
    </row>
    <row r="470" spans="2:8">
      <c r="B470" s="895"/>
      <c r="C470" s="889"/>
      <c r="D470" s="889"/>
      <c r="E470" s="889"/>
      <c r="F470" s="889"/>
      <c r="G470" s="889"/>
      <c r="H470" s="889"/>
    </row>
    <row r="471" spans="2:8">
      <c r="B471" s="895"/>
      <c r="C471" s="889"/>
      <c r="D471" s="889"/>
      <c r="E471" s="889"/>
      <c r="F471" s="889"/>
      <c r="G471" s="889"/>
      <c r="H471" s="889"/>
    </row>
  </sheetData>
  <mergeCells count="3">
    <mergeCell ref="A1:L1"/>
    <mergeCell ref="A2:L2"/>
    <mergeCell ref="A3:L3"/>
  </mergeCells>
  <pageMargins left="0.25" right="0.25" top="0.75" bottom="0.75" header="0.3" footer="0.3"/>
  <pageSetup scale="72"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U503"/>
  <sheetViews>
    <sheetView tabSelected="1" view="pageBreakPreview" topLeftCell="A28" zoomScale="70" zoomScaleNormal="70" zoomScaleSheetLayoutView="70" workbookViewId="0">
      <selection activeCell="N33" sqref="N33"/>
    </sheetView>
  </sheetViews>
  <sheetFormatPr defaultColWidth="8.88671875" defaultRowHeight="12.75"/>
  <cols>
    <col min="1" max="1" width="5.33203125" style="842" customWidth="1"/>
    <col min="2" max="2" width="51.44140625" style="849" customWidth="1"/>
    <col min="3" max="3" width="22.109375" style="842" customWidth="1"/>
    <col min="4" max="4" width="16.33203125" style="842" customWidth="1"/>
    <col min="5" max="5" width="11.88671875" style="842" customWidth="1"/>
    <col min="6" max="6" width="13.88671875" style="842" customWidth="1"/>
    <col min="7" max="7" width="13.109375" style="842" customWidth="1"/>
    <col min="8" max="8" width="77.6640625" style="842" customWidth="1"/>
    <col min="9" max="16384" width="8.88671875" style="842"/>
  </cols>
  <sheetData>
    <row r="1" spans="1:21">
      <c r="B1" s="1153" t="s">
        <v>1032</v>
      </c>
      <c r="C1" s="1153"/>
      <c r="D1" s="1153"/>
      <c r="E1" s="1153"/>
      <c r="F1" s="1153"/>
      <c r="G1" s="1153"/>
      <c r="H1" s="1153"/>
    </row>
    <row r="2" spans="1:21">
      <c r="B2" s="1153" t="s">
        <v>1142</v>
      </c>
      <c r="C2" s="1153"/>
      <c r="D2" s="1153"/>
      <c r="E2" s="1153"/>
      <c r="F2" s="1153"/>
      <c r="G2" s="1153"/>
      <c r="H2" s="1153"/>
    </row>
    <row r="3" spans="1:21">
      <c r="B3" s="1153"/>
      <c r="C3" s="1153"/>
      <c r="D3" s="1153"/>
      <c r="E3" s="1153"/>
      <c r="F3" s="1153"/>
      <c r="G3" s="1153"/>
      <c r="H3" s="1154"/>
    </row>
    <row r="4" spans="1:21" s="850" customFormat="1"/>
    <row r="5" spans="1:21" s="850" customFormat="1">
      <c r="B5" s="852"/>
      <c r="D5" s="844"/>
      <c r="E5" s="844"/>
      <c r="G5" s="844"/>
    </row>
    <row r="6" spans="1:21" s="850" customFormat="1">
      <c r="B6" s="852"/>
      <c r="J6" s="841"/>
      <c r="K6" s="841"/>
      <c r="L6" s="841"/>
      <c r="M6" s="841"/>
      <c r="N6" s="841"/>
      <c r="O6" s="841"/>
      <c r="P6" s="841"/>
      <c r="Q6" s="841"/>
      <c r="R6" s="841"/>
      <c r="S6" s="841"/>
      <c r="T6" s="841"/>
      <c r="U6" s="844"/>
    </row>
    <row r="7" spans="1:21" s="850" customFormat="1" ht="34.5" customHeight="1">
      <c r="A7" s="899" t="s">
        <v>990</v>
      </c>
      <c r="B7" s="899" t="s">
        <v>1033</v>
      </c>
      <c r="C7" s="900"/>
      <c r="D7" s="900"/>
      <c r="E7" s="901" t="s">
        <v>993</v>
      </c>
      <c r="F7" s="901" t="s">
        <v>994</v>
      </c>
      <c r="G7" s="899" t="s">
        <v>995</v>
      </c>
      <c r="H7" s="900"/>
      <c r="J7" s="841"/>
      <c r="K7" s="841"/>
      <c r="L7" s="841"/>
      <c r="M7" s="841"/>
      <c r="N7" s="841"/>
      <c r="O7" s="841"/>
      <c r="P7" s="841"/>
      <c r="Q7" s="841"/>
      <c r="R7" s="841"/>
      <c r="S7" s="841"/>
      <c r="T7" s="841"/>
      <c r="U7" s="844"/>
    </row>
    <row r="8" spans="1:21" s="850" customFormat="1">
      <c r="B8" s="851"/>
      <c r="L8" s="134"/>
    </row>
    <row r="9" spans="1:21" s="850" customFormat="1" ht="20.100000000000001" customHeight="1">
      <c r="A9" s="850">
        <v>1</v>
      </c>
      <c r="B9" s="850" t="s">
        <v>997</v>
      </c>
      <c r="E9" s="764">
        <f>+E54</f>
        <v>-164236.97358187695</v>
      </c>
      <c r="F9" s="764">
        <f>+F54</f>
        <v>0</v>
      </c>
      <c r="G9" s="764">
        <f>+G54</f>
        <v>0</v>
      </c>
      <c r="H9" s="850" t="s">
        <v>1034</v>
      </c>
    </row>
    <row r="10" spans="1:21" s="850" customFormat="1" ht="20.100000000000001" customHeight="1">
      <c r="A10" s="850">
        <f>+A9+1</f>
        <v>2</v>
      </c>
      <c r="B10" s="850" t="s">
        <v>1005</v>
      </c>
      <c r="E10" s="764">
        <f>+E78</f>
        <v>-22464.304556360839</v>
      </c>
      <c r="F10" s="764">
        <f>+F78</f>
        <v>0</v>
      </c>
      <c r="G10" s="764">
        <f>+G78</f>
        <v>0</v>
      </c>
      <c r="H10" s="850" t="s">
        <v>1035</v>
      </c>
    </row>
    <row r="11" spans="1:21" s="850" customFormat="1" ht="20.100000000000001" customHeight="1">
      <c r="A11" s="850">
        <f>+A10+1</f>
        <v>3</v>
      </c>
      <c r="B11" s="850" t="s">
        <v>1007</v>
      </c>
      <c r="E11" s="764">
        <f>E32</f>
        <v>1753.9426712504119</v>
      </c>
      <c r="F11" s="764">
        <f>F32</f>
        <v>0</v>
      </c>
      <c r="G11" s="764">
        <f>G32</f>
        <v>0</v>
      </c>
      <c r="H11" s="850" t="s">
        <v>1036</v>
      </c>
    </row>
    <row r="12" spans="1:21" s="850" customFormat="1" ht="20.100000000000001" customHeight="1">
      <c r="A12" s="850">
        <f>+A11+1</f>
        <v>4</v>
      </c>
      <c r="B12" s="850" t="s">
        <v>1037</v>
      </c>
      <c r="E12" s="764">
        <f>SUM(E9:E11)</f>
        <v>-184947.3354669874</v>
      </c>
      <c r="F12" s="764">
        <f>SUM(F9:F11)</f>
        <v>0</v>
      </c>
      <c r="G12" s="764">
        <f>SUM(G9:G11)</f>
        <v>0</v>
      </c>
      <c r="H12" s="902" t="s">
        <v>1038</v>
      </c>
    </row>
    <row r="13" spans="1:21" s="850" customFormat="1">
      <c r="D13" s="902"/>
      <c r="H13" s="764"/>
    </row>
    <row r="14" spans="1:21" s="850" customFormat="1">
      <c r="H14" s="854"/>
    </row>
    <row r="15" spans="1:21" s="850" customFormat="1">
      <c r="B15" s="1158" t="s">
        <v>1039</v>
      </c>
      <c r="C15" s="1158"/>
      <c r="D15" s="1158"/>
      <c r="E15" s="1158"/>
      <c r="F15" s="1158"/>
      <c r="G15" s="1158"/>
      <c r="H15" s="1158"/>
    </row>
    <row r="16" spans="1:21" s="850" customFormat="1">
      <c r="B16" s="852"/>
      <c r="D16" s="844"/>
      <c r="E16" s="844"/>
      <c r="F16" s="844"/>
      <c r="G16" s="844"/>
    </row>
    <row r="17" spans="1:9" s="850" customFormat="1">
      <c r="B17" s="844" t="s">
        <v>75</v>
      </c>
      <c r="C17" s="844" t="s">
        <v>76</v>
      </c>
      <c r="D17" s="844" t="s">
        <v>77</v>
      </c>
      <c r="E17" s="844" t="s">
        <v>78</v>
      </c>
      <c r="F17" s="844" t="s">
        <v>79</v>
      </c>
      <c r="G17" s="844" t="s">
        <v>80</v>
      </c>
      <c r="H17" s="844" t="s">
        <v>81</v>
      </c>
    </row>
    <row r="18" spans="1:9" s="850" customFormat="1" ht="25.5">
      <c r="B18" s="852" t="s">
        <v>1007</v>
      </c>
      <c r="C18" s="903" t="s">
        <v>21</v>
      </c>
      <c r="D18" s="903" t="s">
        <v>1040</v>
      </c>
      <c r="E18" s="903" t="s">
        <v>993</v>
      </c>
      <c r="F18" s="903" t="s">
        <v>994</v>
      </c>
      <c r="G18" s="903" t="s">
        <v>995</v>
      </c>
      <c r="H18" s="903" t="s">
        <v>1041</v>
      </c>
    </row>
    <row r="19" spans="1:9" ht="30" customHeight="1">
      <c r="A19" s="850">
        <f>A12+1</f>
        <v>5</v>
      </c>
      <c r="B19" s="904"/>
      <c r="C19" s="905"/>
      <c r="D19" s="906"/>
      <c r="E19" s="906">
        <v>1753.9426712504119</v>
      </c>
      <c r="F19" s="906"/>
      <c r="G19" s="906"/>
      <c r="H19" s="907"/>
      <c r="I19" s="859"/>
    </row>
    <row r="20" spans="1:9" ht="30" customHeight="1">
      <c r="A20" s="850">
        <f t="shared" ref="A20:A32" si="0">+A19+1</f>
        <v>6</v>
      </c>
      <c r="B20" s="908"/>
      <c r="C20" s="905"/>
      <c r="D20" s="906"/>
      <c r="E20" s="906"/>
      <c r="F20" s="906"/>
      <c r="G20" s="906"/>
      <c r="H20" s="907"/>
      <c r="I20" s="859"/>
    </row>
    <row r="21" spans="1:9" ht="30" customHeight="1">
      <c r="A21" s="850">
        <f t="shared" si="0"/>
        <v>7</v>
      </c>
      <c r="B21" s="908"/>
      <c r="C21" s="905"/>
      <c r="D21" s="906"/>
      <c r="E21" s="906"/>
      <c r="F21" s="906"/>
      <c r="G21" s="906"/>
      <c r="H21" s="907"/>
      <c r="I21" s="859"/>
    </row>
    <row r="22" spans="1:9" ht="30" customHeight="1">
      <c r="A22" s="850">
        <f t="shared" si="0"/>
        <v>8</v>
      </c>
      <c r="B22" s="908"/>
      <c r="C22" s="905"/>
      <c r="D22" s="906"/>
      <c r="E22" s="906"/>
      <c r="F22" s="906"/>
      <c r="G22" s="906"/>
      <c r="H22" s="907"/>
      <c r="I22" s="859"/>
    </row>
    <row r="23" spans="1:9" ht="30" customHeight="1">
      <c r="A23" s="850">
        <f t="shared" si="0"/>
        <v>9</v>
      </c>
      <c r="B23" s="908"/>
      <c r="C23" s="905"/>
      <c r="D23" s="906"/>
      <c r="E23" s="906"/>
      <c r="F23" s="906"/>
      <c r="G23" s="906"/>
      <c r="H23" s="907"/>
      <c r="I23" s="859"/>
    </row>
    <row r="24" spans="1:9" ht="30" customHeight="1">
      <c r="A24" s="850">
        <f t="shared" si="0"/>
        <v>10</v>
      </c>
      <c r="B24" s="908"/>
      <c r="C24" s="905"/>
      <c r="D24" s="906"/>
      <c r="E24" s="906"/>
      <c r="F24" s="906"/>
      <c r="G24" s="906"/>
      <c r="H24" s="907"/>
      <c r="I24" s="859"/>
    </row>
    <row r="25" spans="1:9" ht="30" customHeight="1">
      <c r="A25" s="850">
        <f t="shared" si="0"/>
        <v>11</v>
      </c>
      <c r="B25" s="908"/>
      <c r="C25" s="905"/>
      <c r="D25" s="906"/>
      <c r="E25" s="906"/>
      <c r="F25" s="906"/>
      <c r="G25" s="906"/>
      <c r="H25" s="907"/>
      <c r="I25" s="859"/>
    </row>
    <row r="26" spans="1:9" ht="30" customHeight="1">
      <c r="A26" s="850">
        <f t="shared" si="0"/>
        <v>12</v>
      </c>
      <c r="B26" s="1005" t="s">
        <v>1114</v>
      </c>
      <c r="C26" s="905">
        <f>E26</f>
        <v>0</v>
      </c>
      <c r="D26" s="909"/>
      <c r="E26" s="906"/>
      <c r="F26" s="906"/>
      <c r="G26" s="906"/>
      <c r="H26" s="907"/>
      <c r="I26" s="859"/>
    </row>
    <row r="27" spans="1:9" ht="30" customHeight="1">
      <c r="A27" s="850">
        <f t="shared" si="0"/>
        <v>13</v>
      </c>
      <c r="B27" s="1005" t="s">
        <v>1115</v>
      </c>
      <c r="C27" s="905">
        <f>E27</f>
        <v>0</v>
      </c>
      <c r="D27" s="906"/>
      <c r="E27" s="906">
        <v>0</v>
      </c>
      <c r="F27" s="906"/>
      <c r="G27" s="906"/>
      <c r="H27" s="907"/>
      <c r="I27" s="859"/>
    </row>
    <row r="28" spans="1:9" ht="30" customHeight="1">
      <c r="A28" s="850">
        <f t="shared" si="0"/>
        <v>14</v>
      </c>
      <c r="B28" s="910" t="s">
        <v>1042</v>
      </c>
      <c r="C28" s="911"/>
      <c r="D28" s="911"/>
      <c r="E28" s="911">
        <v>0</v>
      </c>
      <c r="F28" s="911"/>
      <c r="G28" s="911"/>
      <c r="H28" s="912" t="s">
        <v>1043</v>
      </c>
      <c r="I28" s="859"/>
    </row>
    <row r="29" spans="1:9" ht="20.100000000000001" customHeight="1">
      <c r="A29" s="850">
        <f t="shared" si="0"/>
        <v>15</v>
      </c>
      <c r="B29" s="913" t="s">
        <v>1044</v>
      </c>
      <c r="C29" s="914">
        <f>SUBTOTAL(9,C19:C28)</f>
        <v>0</v>
      </c>
      <c r="D29" s="915">
        <f>SUM(D19:D28)</f>
        <v>0</v>
      </c>
      <c r="E29" s="915">
        <f>SUM(E19:E28)</f>
        <v>1753.9426712504119</v>
      </c>
      <c r="F29" s="915">
        <f>SUM(F19:F28)</f>
        <v>0</v>
      </c>
      <c r="G29" s="915">
        <f>SUM(G19:G28)</f>
        <v>0</v>
      </c>
      <c r="H29" s="916"/>
      <c r="I29" s="859"/>
    </row>
    <row r="30" spans="1:9" ht="20.100000000000001" customHeight="1">
      <c r="A30" s="850">
        <f t="shared" si="0"/>
        <v>16</v>
      </c>
      <c r="B30" s="917" t="s">
        <v>1045</v>
      </c>
      <c r="C30" s="918"/>
      <c r="D30" s="918"/>
      <c r="E30" s="918"/>
      <c r="F30" s="919"/>
      <c r="G30" s="920"/>
      <c r="H30" s="907"/>
      <c r="I30" s="859"/>
    </row>
    <row r="31" spans="1:9" ht="20.100000000000001" customHeight="1">
      <c r="A31" s="850">
        <f t="shared" si="0"/>
        <v>17</v>
      </c>
      <c r="B31" s="921" t="s">
        <v>1046</v>
      </c>
      <c r="C31" s="922"/>
      <c r="D31" s="922"/>
      <c r="E31" s="922"/>
      <c r="F31" s="922"/>
      <c r="G31" s="922"/>
      <c r="H31" s="923"/>
      <c r="I31" s="859"/>
    </row>
    <row r="32" spans="1:9" ht="20.100000000000001" customHeight="1" thickBot="1">
      <c r="A32" s="850">
        <f t="shared" si="0"/>
        <v>18</v>
      </c>
      <c r="B32" s="924" t="s">
        <v>21</v>
      </c>
      <c r="C32" s="925">
        <f>+C29-C30-C31</f>
        <v>0</v>
      </c>
      <c r="D32" s="925">
        <f>+D29-D30-D31</f>
        <v>0</v>
      </c>
      <c r="E32" s="925">
        <f>+E29-E30-E31</f>
        <v>1753.9426712504119</v>
      </c>
      <c r="F32" s="925">
        <f>+F29-F30-F31</f>
        <v>0</v>
      </c>
      <c r="G32" s="925">
        <f>+G29-G30-G31</f>
        <v>0</v>
      </c>
      <c r="H32" s="926"/>
      <c r="I32" s="859"/>
    </row>
    <row r="33" spans="1:9" ht="20.100000000000001" customHeight="1" thickTop="1">
      <c r="A33" s="850"/>
      <c r="B33" s="858" t="s">
        <v>1047</v>
      </c>
      <c r="C33" s="927"/>
      <c r="D33" s="928"/>
      <c r="E33" s="863"/>
      <c r="F33" s="859"/>
      <c r="G33" s="929"/>
      <c r="H33" s="859"/>
    </row>
    <row r="34" spans="1:9" ht="20.100000000000001" customHeight="1">
      <c r="A34" s="850"/>
      <c r="B34" s="1157" t="s">
        <v>1048</v>
      </c>
      <c r="C34" s="1159"/>
      <c r="D34" s="1159"/>
      <c r="E34" s="1159"/>
      <c r="F34" s="1159"/>
      <c r="G34" s="1159"/>
      <c r="H34" s="859"/>
    </row>
    <row r="35" spans="1:9" ht="20.100000000000001" customHeight="1">
      <c r="A35" s="850"/>
      <c r="B35" s="862" t="s">
        <v>1049</v>
      </c>
      <c r="C35" s="859"/>
      <c r="D35" s="858"/>
      <c r="E35" s="858"/>
      <c r="F35" s="863"/>
      <c r="G35" s="863"/>
      <c r="H35" s="859"/>
    </row>
    <row r="36" spans="1:9" ht="20.100000000000001" customHeight="1">
      <c r="A36" s="850"/>
      <c r="B36" s="862" t="s">
        <v>1050</v>
      </c>
      <c r="C36" s="859"/>
      <c r="D36" s="858"/>
      <c r="E36" s="858"/>
      <c r="F36" s="863"/>
      <c r="G36" s="863"/>
      <c r="H36" s="859"/>
    </row>
    <row r="37" spans="1:9" ht="20.100000000000001" customHeight="1">
      <c r="A37" s="850"/>
      <c r="B37" s="862" t="s">
        <v>1051</v>
      </c>
      <c r="C37" s="859"/>
      <c r="D37" s="858"/>
      <c r="E37" s="858"/>
      <c r="F37" s="863"/>
      <c r="G37" s="863"/>
      <c r="H37" s="859"/>
    </row>
    <row r="38" spans="1:9" ht="35.25" customHeight="1">
      <c r="A38" s="850"/>
      <c r="B38" s="1157" t="s">
        <v>1052</v>
      </c>
      <c r="C38" s="1157"/>
      <c r="D38" s="1157"/>
      <c r="E38" s="1157"/>
      <c r="F38" s="1157"/>
      <c r="G38" s="1157"/>
      <c r="H38" s="930"/>
    </row>
    <row r="39" spans="1:9">
      <c r="A39" s="850"/>
      <c r="B39" s="931"/>
      <c r="C39" s="931"/>
      <c r="D39" s="931"/>
      <c r="E39" s="931"/>
      <c r="F39" s="931"/>
      <c r="G39" s="931"/>
      <c r="H39" s="930"/>
    </row>
    <row r="40" spans="1:9" s="850" customFormat="1">
      <c r="B40" s="932"/>
      <c r="C40" s="932"/>
      <c r="D40" s="932"/>
      <c r="E40" s="932"/>
      <c r="F40" s="932"/>
      <c r="G40" s="932"/>
      <c r="H40" s="932"/>
      <c r="I40" s="858"/>
    </row>
    <row r="41" spans="1:9" s="850" customFormat="1">
      <c r="B41" s="844" t="s">
        <v>75</v>
      </c>
      <c r="C41" s="844" t="s">
        <v>76</v>
      </c>
      <c r="D41" s="844" t="s">
        <v>77</v>
      </c>
      <c r="E41" s="844" t="s">
        <v>78</v>
      </c>
      <c r="F41" s="844" t="s">
        <v>79</v>
      </c>
      <c r="G41" s="844" t="s">
        <v>80</v>
      </c>
      <c r="H41" s="844" t="s">
        <v>81</v>
      </c>
      <c r="I41" s="858"/>
    </row>
    <row r="42" spans="1:9" ht="25.5">
      <c r="A42" s="850"/>
      <c r="B42" s="858" t="s">
        <v>1053</v>
      </c>
      <c r="C42" s="903" t="s">
        <v>21</v>
      </c>
      <c r="D42" s="933" t="s">
        <v>1040</v>
      </c>
      <c r="E42" s="933" t="s">
        <v>993</v>
      </c>
      <c r="F42" s="933" t="s">
        <v>994</v>
      </c>
      <c r="G42" s="933" t="s">
        <v>995</v>
      </c>
      <c r="H42" s="903" t="s">
        <v>1041</v>
      </c>
      <c r="I42" s="859"/>
    </row>
    <row r="43" spans="1:9" ht="30" customHeight="1">
      <c r="A43" s="850">
        <f>A32+1</f>
        <v>19</v>
      </c>
      <c r="B43" s="908"/>
      <c r="C43" s="905"/>
      <c r="D43" s="906"/>
      <c r="E43" s="906"/>
      <c r="F43" s="906"/>
      <c r="G43" s="906"/>
      <c r="H43" s="907"/>
      <c r="I43" s="859"/>
    </row>
    <row r="44" spans="1:9" ht="30" customHeight="1">
      <c r="A44" s="850">
        <f t="shared" ref="A44:A54" si="1">+A43+1</f>
        <v>20</v>
      </c>
      <c r="B44" s="908"/>
      <c r="C44" s="905"/>
      <c r="D44" s="906"/>
      <c r="E44" s="906"/>
      <c r="F44" s="906"/>
      <c r="G44" s="906"/>
      <c r="H44" s="907"/>
      <c r="I44" s="859"/>
    </row>
    <row r="45" spans="1:9" ht="30" customHeight="1">
      <c r="A45" s="850">
        <f t="shared" si="1"/>
        <v>21</v>
      </c>
      <c r="B45" s="908"/>
      <c r="C45" s="905"/>
      <c r="D45" s="906"/>
      <c r="E45" s="906"/>
      <c r="F45" s="906"/>
      <c r="G45" s="906"/>
      <c r="H45" s="907"/>
      <c r="I45" s="859"/>
    </row>
    <row r="46" spans="1:9" ht="30" customHeight="1">
      <c r="A46" s="850">
        <f t="shared" si="1"/>
        <v>22</v>
      </c>
      <c r="B46" s="908"/>
      <c r="C46" s="906"/>
      <c r="D46" s="906"/>
      <c r="E46" s="906"/>
      <c r="F46" s="906"/>
      <c r="G46" s="906"/>
      <c r="H46" s="907"/>
      <c r="I46" s="859"/>
    </row>
    <row r="47" spans="1:9" ht="30" customHeight="1">
      <c r="A47" s="850">
        <f t="shared" si="1"/>
        <v>23</v>
      </c>
      <c r="B47" s="908"/>
      <c r="C47" s="906"/>
      <c r="D47" s="906"/>
      <c r="E47" s="906"/>
      <c r="F47" s="906"/>
      <c r="G47" s="906"/>
      <c r="H47" s="907"/>
      <c r="I47" s="859"/>
    </row>
    <row r="48" spans="1:9" ht="30" customHeight="1">
      <c r="A48" s="850">
        <f t="shared" si="1"/>
        <v>24</v>
      </c>
      <c r="B48" s="1005" t="s">
        <v>1114</v>
      </c>
      <c r="C48" s="934">
        <f>E48</f>
        <v>0</v>
      </c>
      <c r="D48" s="934"/>
      <c r="E48" s="934"/>
      <c r="F48" s="934"/>
      <c r="G48" s="934"/>
      <c r="H48" s="907"/>
      <c r="I48" s="859"/>
    </row>
    <row r="49" spans="1:9" ht="30" customHeight="1">
      <c r="A49" s="850">
        <f t="shared" si="1"/>
        <v>25</v>
      </c>
      <c r="B49" s="1005" t="s">
        <v>1115</v>
      </c>
      <c r="C49" s="934">
        <f>E49</f>
        <v>0</v>
      </c>
      <c r="D49" s="934"/>
      <c r="E49" s="934">
        <v>0</v>
      </c>
      <c r="F49" s="934"/>
      <c r="G49" s="934"/>
      <c r="H49" s="907"/>
      <c r="I49" s="859"/>
    </row>
    <row r="50" spans="1:9" ht="30" customHeight="1">
      <c r="A50" s="850">
        <f t="shared" si="1"/>
        <v>26</v>
      </c>
      <c r="B50" s="957" t="s">
        <v>1116</v>
      </c>
      <c r="C50" s="958">
        <f>E50</f>
        <v>-164236.97358187695</v>
      </c>
      <c r="D50" s="958"/>
      <c r="E50" s="1113">
        <v>-164236.97358187695</v>
      </c>
      <c r="F50" s="958"/>
      <c r="G50" s="958"/>
      <c r="H50" s="912"/>
      <c r="I50" s="859"/>
    </row>
    <row r="51" spans="1:9" ht="20.100000000000001" customHeight="1">
      <c r="A51" s="850">
        <f t="shared" si="1"/>
        <v>27</v>
      </c>
      <c r="B51" s="935" t="s">
        <v>1054</v>
      </c>
      <c r="C51" s="915">
        <f>SUBTOTAL(9,C43:C50)</f>
        <v>-164236.97358187695</v>
      </c>
      <c r="D51" s="915">
        <f>SUM(D43:D50)</f>
        <v>0</v>
      </c>
      <c r="E51" s="915">
        <f>SUM(E43:E50)</f>
        <v>-164236.97358187695</v>
      </c>
      <c r="F51" s="915">
        <f>SUM(F43:F50)</f>
        <v>0</v>
      </c>
      <c r="G51" s="915">
        <f>SUM(G43:G50)</f>
        <v>0</v>
      </c>
      <c r="H51" s="916"/>
      <c r="I51" s="859"/>
    </row>
    <row r="52" spans="1:9" ht="20.100000000000001" customHeight="1">
      <c r="A52" s="850">
        <f t="shared" si="1"/>
        <v>28</v>
      </c>
      <c r="B52" s="936" t="s">
        <v>1045</v>
      </c>
      <c r="C52" s="918"/>
      <c r="D52" s="918"/>
      <c r="E52" s="918"/>
      <c r="F52" s="918"/>
      <c r="G52" s="918"/>
      <c r="H52" s="907"/>
      <c r="I52" s="859"/>
    </row>
    <row r="53" spans="1:9" ht="20.100000000000001" customHeight="1">
      <c r="A53" s="850">
        <f t="shared" si="1"/>
        <v>29</v>
      </c>
      <c r="B53" s="937" t="s">
        <v>1046</v>
      </c>
      <c r="C53" s="922"/>
      <c r="D53" s="922"/>
      <c r="E53" s="922"/>
      <c r="F53" s="922"/>
      <c r="G53" s="922"/>
      <c r="H53" s="923"/>
      <c r="I53" s="859"/>
    </row>
    <row r="54" spans="1:9" ht="20.100000000000001" customHeight="1" thickBot="1">
      <c r="A54" s="850">
        <f t="shared" si="1"/>
        <v>30</v>
      </c>
      <c r="B54" s="924" t="s">
        <v>21</v>
      </c>
      <c r="C54" s="925">
        <f>+C51-C52-C53</f>
        <v>-164236.97358187695</v>
      </c>
      <c r="D54" s="925">
        <f>+D51-D52-D53</f>
        <v>0</v>
      </c>
      <c r="E54" s="925">
        <f>+E51-E52-E53</f>
        <v>-164236.97358187695</v>
      </c>
      <c r="F54" s="925">
        <f>+F51-F52-F53</f>
        <v>0</v>
      </c>
      <c r="G54" s="925">
        <f>+G51-G52-G53</f>
        <v>0</v>
      </c>
      <c r="H54" s="926"/>
      <c r="I54" s="859"/>
    </row>
    <row r="55" spans="1:9" ht="20.100000000000001" customHeight="1" thickTop="1">
      <c r="A55" s="850"/>
      <c r="B55" s="858" t="s">
        <v>1055</v>
      </c>
      <c r="C55" s="858"/>
      <c r="D55" s="863"/>
      <c r="E55" s="928"/>
      <c r="F55" s="859"/>
      <c r="G55" s="930"/>
      <c r="H55" s="859"/>
    </row>
    <row r="56" spans="1:9" ht="20.100000000000001" customHeight="1">
      <c r="A56" s="850"/>
      <c r="B56" s="1157" t="s">
        <v>1048</v>
      </c>
      <c r="C56" s="1159"/>
      <c r="D56" s="1159"/>
      <c r="E56" s="1159"/>
      <c r="F56" s="1159"/>
      <c r="G56" s="1159"/>
      <c r="H56" s="859"/>
    </row>
    <row r="57" spans="1:9" ht="20.100000000000001" customHeight="1">
      <c r="A57" s="850"/>
      <c r="B57" s="862" t="s">
        <v>1049</v>
      </c>
      <c r="C57" s="859"/>
      <c r="D57" s="858"/>
      <c r="E57" s="858"/>
      <c r="F57" s="863"/>
      <c r="G57" s="863"/>
      <c r="H57" s="859"/>
    </row>
    <row r="58" spans="1:9" ht="20.100000000000001" customHeight="1">
      <c r="A58" s="850"/>
      <c r="B58" s="862" t="s">
        <v>1050</v>
      </c>
      <c r="C58" s="859"/>
      <c r="D58" s="858"/>
      <c r="E58" s="858"/>
      <c r="F58" s="863"/>
      <c r="G58" s="863"/>
      <c r="H58" s="859"/>
    </row>
    <row r="59" spans="1:9" ht="20.100000000000001" customHeight="1">
      <c r="A59" s="850"/>
      <c r="B59" s="862" t="s">
        <v>1051</v>
      </c>
      <c r="C59" s="859"/>
      <c r="D59" s="858"/>
      <c r="E59" s="858"/>
      <c r="F59" s="863"/>
      <c r="G59" s="863"/>
      <c r="H59" s="859"/>
    </row>
    <row r="60" spans="1:9" ht="35.1" customHeight="1">
      <c r="A60" s="850"/>
      <c r="B60" s="1157" t="s">
        <v>1052</v>
      </c>
      <c r="C60" s="1157"/>
      <c r="D60" s="1157"/>
      <c r="E60" s="1157"/>
      <c r="F60" s="1157"/>
      <c r="G60" s="1157"/>
      <c r="H60" s="930"/>
    </row>
    <row r="61" spans="1:9" s="850" customFormat="1">
      <c r="B61" s="862"/>
      <c r="C61" s="858"/>
      <c r="D61" s="858"/>
      <c r="E61" s="858"/>
      <c r="F61" s="858"/>
      <c r="G61" s="858"/>
      <c r="H61" s="930"/>
      <c r="I61" s="858"/>
    </row>
    <row r="62" spans="1:9" s="850" customFormat="1">
      <c r="B62" s="862"/>
      <c r="C62" s="858"/>
      <c r="D62" s="858"/>
      <c r="E62" s="858"/>
      <c r="F62" s="858"/>
      <c r="G62" s="858"/>
      <c r="H62" s="930"/>
      <c r="I62" s="858"/>
    </row>
    <row r="63" spans="1:9" s="850" customFormat="1">
      <c r="B63" s="844" t="s">
        <v>75</v>
      </c>
      <c r="C63" s="844" t="s">
        <v>76</v>
      </c>
      <c r="D63" s="844" t="s">
        <v>77</v>
      </c>
      <c r="E63" s="844" t="s">
        <v>78</v>
      </c>
      <c r="F63" s="844" t="s">
        <v>79</v>
      </c>
      <c r="G63" s="844" t="s">
        <v>80</v>
      </c>
      <c r="H63" s="844" t="s">
        <v>81</v>
      </c>
      <c r="I63" s="858"/>
    </row>
    <row r="64" spans="1:9" s="850" customFormat="1" ht="25.5">
      <c r="B64" s="858" t="s">
        <v>1056</v>
      </c>
      <c r="C64" s="903" t="s">
        <v>21</v>
      </c>
      <c r="D64" s="933" t="s">
        <v>1040</v>
      </c>
      <c r="E64" s="933" t="s">
        <v>993</v>
      </c>
      <c r="F64" s="933" t="s">
        <v>994</v>
      </c>
      <c r="G64" s="933" t="s">
        <v>995</v>
      </c>
      <c r="H64" s="903" t="s">
        <v>1041</v>
      </c>
      <c r="I64" s="858"/>
    </row>
    <row r="65" spans="1:10" ht="30" customHeight="1">
      <c r="A65" s="850">
        <f>A54+1</f>
        <v>31</v>
      </c>
      <c r="B65" s="938"/>
      <c r="C65" s="905"/>
      <c r="D65" s="906"/>
      <c r="E65" s="906">
        <v>-22464.304556360839</v>
      </c>
      <c r="F65" s="906"/>
      <c r="G65" s="906"/>
      <c r="H65" s="907"/>
      <c r="I65" s="859"/>
    </row>
    <row r="66" spans="1:10" ht="30" customHeight="1">
      <c r="A66" s="850">
        <f t="shared" ref="A66:A78" si="2">+A65+1</f>
        <v>32</v>
      </c>
      <c r="B66" s="908"/>
      <c r="C66" s="905"/>
      <c r="D66" s="906"/>
      <c r="E66" s="906"/>
      <c r="F66" s="906"/>
      <c r="G66" s="906"/>
      <c r="H66" s="907"/>
      <c r="I66" s="859"/>
      <c r="J66" s="939"/>
    </row>
    <row r="67" spans="1:10" ht="30" customHeight="1">
      <c r="A67" s="850">
        <f t="shared" si="2"/>
        <v>33</v>
      </c>
      <c r="B67" s="908"/>
      <c r="C67" s="905"/>
      <c r="D67" s="906"/>
      <c r="E67" s="906"/>
      <c r="F67" s="906"/>
      <c r="G67" s="906"/>
      <c r="H67" s="907"/>
      <c r="I67" s="859"/>
    </row>
    <row r="68" spans="1:10" ht="30" customHeight="1">
      <c r="A68" s="850">
        <f t="shared" si="2"/>
        <v>34</v>
      </c>
      <c r="B68" s="908"/>
      <c r="C68" s="905"/>
      <c r="D68" s="906"/>
      <c r="E68" s="906"/>
      <c r="F68" s="906"/>
      <c r="G68" s="906"/>
      <c r="H68" s="907"/>
      <c r="I68" s="859"/>
    </row>
    <row r="69" spans="1:10" ht="30" customHeight="1">
      <c r="A69" s="850">
        <f t="shared" si="2"/>
        <v>35</v>
      </c>
      <c r="B69" s="908"/>
      <c r="C69" s="906"/>
      <c r="D69" s="934"/>
      <c r="E69" s="906"/>
      <c r="F69" s="906"/>
      <c r="G69" s="906"/>
      <c r="H69" s="907"/>
      <c r="I69" s="859"/>
    </row>
    <row r="70" spans="1:10" ht="30" customHeight="1">
      <c r="A70" s="850">
        <f t="shared" si="2"/>
        <v>36</v>
      </c>
      <c r="B70" s="908"/>
      <c r="C70" s="906"/>
      <c r="D70" s="934"/>
      <c r="E70" s="906"/>
      <c r="F70" s="906"/>
      <c r="G70" s="906"/>
      <c r="H70" s="907"/>
      <c r="I70" s="859"/>
    </row>
    <row r="71" spans="1:10" ht="30" customHeight="1">
      <c r="A71" s="850">
        <f t="shared" si="2"/>
        <v>37</v>
      </c>
      <c r="B71" s="908"/>
      <c r="C71" s="906"/>
      <c r="D71" s="934"/>
      <c r="E71" s="906"/>
      <c r="F71" s="906"/>
      <c r="G71" s="906"/>
      <c r="H71" s="907"/>
      <c r="I71" s="859"/>
    </row>
    <row r="72" spans="1:10" ht="30" customHeight="1">
      <c r="A72" s="850">
        <f t="shared" si="2"/>
        <v>38</v>
      </c>
      <c r="B72" s="1005" t="s">
        <v>1114</v>
      </c>
      <c r="C72" s="906">
        <f>E72</f>
        <v>0</v>
      </c>
      <c r="D72" s="909"/>
      <c r="E72" s="906">
        <v>0</v>
      </c>
      <c r="F72" s="906"/>
      <c r="G72" s="906"/>
      <c r="H72" s="907"/>
      <c r="I72" s="859"/>
    </row>
    <row r="73" spans="1:10" ht="30" customHeight="1">
      <c r="A73" s="850">
        <f t="shared" si="2"/>
        <v>39</v>
      </c>
      <c r="B73" s="1005" t="s">
        <v>1115</v>
      </c>
      <c r="C73" s="906">
        <f>E73</f>
        <v>0</v>
      </c>
      <c r="D73" s="906"/>
      <c r="E73" s="906"/>
      <c r="F73" s="906"/>
      <c r="G73" s="906"/>
      <c r="H73" s="907"/>
      <c r="I73" s="859"/>
    </row>
    <row r="74" spans="1:10" ht="30" customHeight="1">
      <c r="A74" s="850">
        <f t="shared" si="2"/>
        <v>40</v>
      </c>
      <c r="B74" s="910" t="s">
        <v>1116</v>
      </c>
      <c r="C74" s="940">
        <f>E74</f>
        <v>0</v>
      </c>
      <c r="D74" s="940"/>
      <c r="E74" s="1114">
        <v>0</v>
      </c>
      <c r="F74" s="940"/>
      <c r="G74" s="940"/>
      <c r="H74" s="912" t="s">
        <v>1043</v>
      </c>
      <c r="I74" s="859"/>
    </row>
    <row r="75" spans="1:10" ht="20.100000000000001" customHeight="1">
      <c r="A75" s="850">
        <f t="shared" si="2"/>
        <v>41</v>
      </c>
      <c r="B75" s="941" t="s">
        <v>1057</v>
      </c>
      <c r="C75" s="914">
        <f>SUBTOTAL(9,C65:C74)</f>
        <v>0</v>
      </c>
      <c r="D75" s="914">
        <f>SUM(D65:D74)</f>
        <v>0</v>
      </c>
      <c r="E75" s="914">
        <f>SUM(E65:E74)</f>
        <v>-22464.304556360839</v>
      </c>
      <c r="F75" s="914">
        <f>SUM(F65:F74)</f>
        <v>0</v>
      </c>
      <c r="G75" s="914">
        <f>SUM(G65:G74)</f>
        <v>0</v>
      </c>
      <c r="H75" s="907"/>
      <c r="I75" s="859"/>
    </row>
    <row r="76" spans="1:10" ht="20.100000000000001" customHeight="1">
      <c r="A76" s="850">
        <f t="shared" si="2"/>
        <v>42</v>
      </c>
      <c r="B76" s="942" t="s">
        <v>1045</v>
      </c>
      <c r="C76" s="919"/>
      <c r="D76" s="919"/>
      <c r="E76" s="919"/>
      <c r="F76" s="919"/>
      <c r="G76" s="919"/>
      <c r="H76" s="907"/>
      <c r="I76" s="859"/>
    </row>
    <row r="77" spans="1:10" ht="20.100000000000001" customHeight="1">
      <c r="A77" s="850">
        <f t="shared" si="2"/>
        <v>43</v>
      </c>
      <c r="B77" s="943" t="s">
        <v>1046</v>
      </c>
      <c r="C77" s="944"/>
      <c r="D77" s="944"/>
      <c r="E77" s="944"/>
      <c r="F77" s="944"/>
      <c r="G77" s="944"/>
      <c r="H77" s="923"/>
      <c r="I77" s="859"/>
    </row>
    <row r="78" spans="1:10" ht="20.100000000000001" customHeight="1" thickBot="1">
      <c r="A78" s="850">
        <f t="shared" si="2"/>
        <v>44</v>
      </c>
      <c r="B78" s="924" t="s">
        <v>21</v>
      </c>
      <c r="C78" s="945">
        <f>+C75-C76-C77</f>
        <v>0</v>
      </c>
      <c r="D78" s="945">
        <f>+D75-D76-D77</f>
        <v>0</v>
      </c>
      <c r="E78" s="945">
        <f>+E75-E76-E77</f>
        <v>-22464.304556360839</v>
      </c>
      <c r="F78" s="945">
        <f>+F75-F76-F77</f>
        <v>0</v>
      </c>
      <c r="G78" s="945">
        <f>+G75-G76-G77</f>
        <v>0</v>
      </c>
      <c r="H78" s="926"/>
      <c r="I78" s="859"/>
    </row>
    <row r="79" spans="1:10" ht="20.100000000000001" customHeight="1" thickTop="1">
      <c r="A79" s="850"/>
      <c r="B79" s="858" t="s">
        <v>1058</v>
      </c>
      <c r="C79" s="858"/>
      <c r="D79" s="858"/>
      <c r="E79" s="863"/>
      <c r="F79" s="863"/>
      <c r="G79" s="859"/>
      <c r="H79" s="946"/>
      <c r="I79" s="859"/>
    </row>
    <row r="80" spans="1:10" ht="20.100000000000001" customHeight="1">
      <c r="A80" s="850"/>
      <c r="B80" s="1157" t="s">
        <v>1048</v>
      </c>
      <c r="C80" s="1159"/>
      <c r="D80" s="1159"/>
      <c r="E80" s="1159"/>
      <c r="F80" s="1159"/>
      <c r="G80" s="1159"/>
      <c r="H80" s="859"/>
    </row>
    <row r="81" spans="1:9" ht="20.100000000000001" customHeight="1">
      <c r="A81" s="850"/>
      <c r="B81" s="862" t="s">
        <v>1049</v>
      </c>
      <c r="C81" s="859"/>
      <c r="D81" s="858"/>
      <c r="E81" s="858"/>
      <c r="F81" s="863"/>
      <c r="G81" s="863"/>
      <c r="H81" s="859"/>
    </row>
    <row r="82" spans="1:9" ht="20.100000000000001" customHeight="1">
      <c r="A82" s="850"/>
      <c r="B82" s="862" t="s">
        <v>1050</v>
      </c>
      <c r="C82" s="859"/>
      <c r="D82" s="858"/>
      <c r="E82" s="858"/>
      <c r="F82" s="863"/>
      <c r="G82" s="863"/>
      <c r="H82" s="859"/>
    </row>
    <row r="83" spans="1:9" ht="20.100000000000001" customHeight="1">
      <c r="A83" s="850"/>
      <c r="B83" s="862" t="s">
        <v>1051</v>
      </c>
      <c r="C83" s="859"/>
      <c r="D83" s="858"/>
      <c r="E83" s="858"/>
      <c r="F83" s="863"/>
      <c r="G83" s="863"/>
      <c r="H83" s="859"/>
    </row>
    <row r="84" spans="1:9" ht="35.1" customHeight="1">
      <c r="A84" s="850"/>
      <c r="B84" s="1157" t="s">
        <v>1052</v>
      </c>
      <c r="C84" s="1157"/>
      <c r="D84" s="1157"/>
      <c r="E84" s="1157"/>
      <c r="F84" s="1157"/>
      <c r="G84" s="1157"/>
      <c r="H84" s="859"/>
    </row>
    <row r="85" spans="1:9">
      <c r="B85" s="947"/>
      <c r="C85" s="859"/>
      <c r="D85" s="859"/>
      <c r="E85" s="859"/>
      <c r="F85" s="859"/>
      <c r="G85" s="859"/>
      <c r="H85" s="859"/>
      <c r="I85" s="859"/>
    </row>
    <row r="86" spans="1:9" ht="15.75" customHeight="1">
      <c r="B86" s="948"/>
      <c r="C86" s="948"/>
      <c r="D86" s="948"/>
      <c r="E86" s="948"/>
      <c r="F86" s="948"/>
      <c r="G86" s="948"/>
      <c r="H86" s="948"/>
      <c r="I86" s="859"/>
    </row>
    <row r="87" spans="1:9">
      <c r="B87" s="1160"/>
      <c r="C87" s="1160"/>
      <c r="D87" s="1160"/>
      <c r="E87" s="1160"/>
      <c r="F87" s="1160"/>
      <c r="G87" s="1160"/>
      <c r="H87" s="1160"/>
      <c r="I87" s="949"/>
    </row>
    <row r="88" spans="1:9">
      <c r="B88" s="858"/>
      <c r="C88" s="858"/>
      <c r="D88" s="858"/>
      <c r="E88" s="858"/>
      <c r="F88" s="858"/>
      <c r="G88" s="858"/>
      <c r="H88" s="858"/>
      <c r="I88" s="859"/>
    </row>
    <row r="89" spans="1:9">
      <c r="B89" s="858"/>
      <c r="C89" s="858"/>
      <c r="D89" s="858"/>
      <c r="E89" s="858"/>
      <c r="F89" s="858"/>
      <c r="G89" s="858"/>
      <c r="H89" s="858"/>
      <c r="I89" s="859"/>
    </row>
    <row r="90" spans="1:9" ht="15.75" customHeight="1">
      <c r="B90" s="858"/>
      <c r="C90" s="858"/>
      <c r="D90" s="858"/>
      <c r="E90" s="858"/>
      <c r="F90" s="858"/>
      <c r="G90" s="858"/>
      <c r="H90" s="858"/>
      <c r="I90" s="859"/>
    </row>
    <row r="91" spans="1:9">
      <c r="B91" s="858"/>
      <c r="C91" s="858"/>
      <c r="D91" s="860"/>
      <c r="E91" s="860"/>
      <c r="F91" s="860"/>
      <c r="G91" s="860"/>
      <c r="H91" s="860"/>
      <c r="I91" s="861"/>
    </row>
    <row r="92" spans="1:9">
      <c r="B92" s="858"/>
      <c r="C92" s="858"/>
      <c r="D92" s="860"/>
      <c r="E92" s="860"/>
      <c r="F92" s="860"/>
      <c r="G92" s="860"/>
      <c r="H92" s="860"/>
      <c r="I92" s="861"/>
    </row>
    <row r="93" spans="1:9">
      <c r="B93" s="862"/>
      <c r="C93" s="858"/>
      <c r="D93" s="863"/>
      <c r="E93" s="863"/>
      <c r="F93" s="858"/>
      <c r="G93" s="858"/>
      <c r="H93" s="858"/>
      <c r="I93" s="859"/>
    </row>
    <row r="94" spans="1:9">
      <c r="B94" s="862"/>
      <c r="C94" s="858"/>
      <c r="D94" s="543"/>
      <c r="E94" s="543"/>
      <c r="F94" s="858"/>
      <c r="G94" s="858"/>
      <c r="H94" s="858"/>
      <c r="I94" s="859"/>
    </row>
    <row r="95" spans="1:9">
      <c r="B95" s="862"/>
      <c r="C95" s="858"/>
      <c r="D95" s="543"/>
      <c r="E95" s="543"/>
      <c r="F95" s="858"/>
      <c r="G95" s="858"/>
      <c r="H95" s="858"/>
      <c r="I95" s="859"/>
    </row>
    <row r="96" spans="1:9">
      <c r="B96" s="862"/>
      <c r="C96" s="858"/>
      <c r="D96" s="543"/>
      <c r="E96" s="543"/>
      <c r="F96" s="858"/>
      <c r="G96" s="858"/>
      <c r="H96" s="858"/>
      <c r="I96" s="859"/>
    </row>
    <row r="97" spans="2:9">
      <c r="B97" s="862"/>
      <c r="C97" s="858"/>
      <c r="D97" s="543"/>
      <c r="E97" s="543"/>
      <c r="F97" s="858"/>
      <c r="G97" s="858"/>
      <c r="H97" s="858"/>
      <c r="I97" s="859"/>
    </row>
    <row r="98" spans="2:9">
      <c r="B98" s="862"/>
      <c r="C98" s="858"/>
      <c r="D98" s="543"/>
      <c r="E98" s="543"/>
      <c r="F98" s="858"/>
      <c r="G98" s="858"/>
      <c r="H98" s="858"/>
      <c r="I98" s="859"/>
    </row>
    <row r="99" spans="2:9">
      <c r="B99" s="862"/>
      <c r="C99" s="858"/>
      <c r="D99" s="543"/>
      <c r="E99" s="543"/>
      <c r="F99" s="858"/>
      <c r="G99" s="858"/>
      <c r="H99" s="858"/>
      <c r="I99" s="859"/>
    </row>
    <row r="100" spans="2:9">
      <c r="B100" s="862"/>
      <c r="C100" s="858"/>
      <c r="D100" s="543"/>
      <c r="E100" s="543"/>
      <c r="F100" s="858"/>
      <c r="G100" s="858"/>
      <c r="H100" s="858"/>
      <c r="I100" s="859"/>
    </row>
    <row r="101" spans="2:9">
      <c r="B101" s="862"/>
      <c r="C101" s="858"/>
      <c r="D101" s="543"/>
      <c r="E101" s="543"/>
      <c r="F101" s="858"/>
      <c r="G101" s="858"/>
      <c r="H101" s="858"/>
      <c r="I101" s="859"/>
    </row>
    <row r="102" spans="2:9">
      <c r="B102" s="862"/>
      <c r="C102" s="858"/>
      <c r="D102" s="543"/>
      <c r="E102" s="543"/>
      <c r="F102" s="858"/>
      <c r="G102" s="858"/>
      <c r="H102" s="858"/>
      <c r="I102" s="859"/>
    </row>
    <row r="103" spans="2:9">
      <c r="B103" s="862"/>
      <c r="C103" s="858"/>
      <c r="D103" s="543"/>
      <c r="E103" s="543"/>
      <c r="F103" s="858"/>
      <c r="G103" s="858"/>
      <c r="H103" s="858"/>
      <c r="I103" s="859"/>
    </row>
    <row r="104" spans="2:9">
      <c r="B104" s="858"/>
      <c r="C104" s="858"/>
      <c r="D104" s="543"/>
      <c r="E104" s="543"/>
      <c r="F104" s="858"/>
      <c r="G104" s="858"/>
      <c r="H104" s="858"/>
      <c r="I104" s="859"/>
    </row>
    <row r="105" spans="2:9">
      <c r="B105" s="862"/>
      <c r="C105" s="858"/>
      <c r="D105" s="543"/>
      <c r="E105" s="543"/>
      <c r="F105" s="858"/>
      <c r="G105" s="858"/>
      <c r="H105" s="858"/>
      <c r="I105" s="859"/>
    </row>
    <row r="106" spans="2:9">
      <c r="B106" s="858"/>
      <c r="C106" s="858"/>
      <c r="D106" s="543"/>
      <c r="E106" s="543"/>
      <c r="F106" s="858"/>
      <c r="G106" s="858"/>
      <c r="H106" s="858"/>
      <c r="I106" s="859"/>
    </row>
    <row r="107" spans="2:9">
      <c r="B107" s="862"/>
      <c r="C107" s="858"/>
      <c r="D107" s="858"/>
      <c r="E107" s="858"/>
      <c r="F107" s="858"/>
      <c r="G107" s="858"/>
      <c r="H107" s="858"/>
      <c r="I107" s="859"/>
    </row>
    <row r="108" spans="2:9">
      <c r="B108" s="862"/>
      <c r="C108" s="858"/>
      <c r="D108" s="858"/>
      <c r="E108" s="858"/>
      <c r="F108" s="858"/>
      <c r="G108" s="858"/>
      <c r="H108" s="858"/>
    </row>
    <row r="109" spans="2:9">
      <c r="B109" s="862"/>
      <c r="C109" s="858"/>
      <c r="D109" s="858"/>
      <c r="E109" s="858"/>
      <c r="F109" s="858"/>
      <c r="G109" s="858"/>
      <c r="H109" s="858"/>
    </row>
    <row r="110" spans="2:9">
      <c r="B110" s="862"/>
      <c r="C110" s="858"/>
      <c r="D110" s="858"/>
      <c r="E110" s="858"/>
      <c r="F110" s="858"/>
      <c r="G110" s="858"/>
      <c r="H110" s="858"/>
    </row>
    <row r="111" spans="2:9">
      <c r="B111" s="862"/>
      <c r="C111" s="858"/>
      <c r="D111" s="858"/>
      <c r="E111" s="858"/>
      <c r="F111" s="858"/>
      <c r="G111" s="858"/>
      <c r="H111" s="858"/>
    </row>
    <row r="112" spans="2:9">
      <c r="B112" s="862"/>
      <c r="C112" s="858"/>
      <c r="D112" s="858"/>
      <c r="E112" s="858"/>
      <c r="F112" s="858"/>
      <c r="G112" s="858"/>
      <c r="H112" s="858"/>
    </row>
    <row r="113" spans="2:8">
      <c r="B113" s="862"/>
      <c r="C113" s="858"/>
      <c r="D113" s="858"/>
      <c r="E113" s="858"/>
      <c r="F113" s="858"/>
      <c r="G113" s="858"/>
      <c r="H113" s="858"/>
    </row>
    <row r="114" spans="2:8">
      <c r="B114" s="862"/>
      <c r="C114" s="858"/>
      <c r="D114" s="858"/>
      <c r="E114" s="858"/>
      <c r="F114" s="858"/>
      <c r="G114" s="858"/>
      <c r="H114" s="858"/>
    </row>
    <row r="115" spans="2:8">
      <c r="B115" s="862"/>
      <c r="C115" s="858"/>
      <c r="D115" s="858"/>
      <c r="E115" s="858"/>
      <c r="F115" s="858"/>
      <c r="G115" s="858"/>
      <c r="H115" s="858"/>
    </row>
    <row r="116" spans="2:8">
      <c r="B116" s="862"/>
      <c r="C116" s="858"/>
      <c r="D116" s="858"/>
      <c r="E116" s="858"/>
      <c r="F116" s="858"/>
      <c r="G116" s="858"/>
      <c r="H116" s="858"/>
    </row>
    <row r="117" spans="2:8">
      <c r="B117" s="862"/>
      <c r="C117" s="858"/>
      <c r="D117" s="858"/>
      <c r="E117" s="858"/>
      <c r="F117" s="858"/>
      <c r="G117" s="858"/>
      <c r="H117" s="858"/>
    </row>
    <row r="118" spans="2:8">
      <c r="B118" s="862"/>
      <c r="C118" s="858"/>
      <c r="D118" s="858"/>
      <c r="E118" s="858"/>
      <c r="F118" s="858"/>
      <c r="G118" s="858"/>
      <c r="H118" s="858"/>
    </row>
    <row r="119" spans="2:8">
      <c r="B119" s="862"/>
      <c r="C119" s="858"/>
      <c r="D119" s="858"/>
      <c r="E119" s="858"/>
      <c r="F119" s="858"/>
      <c r="G119" s="858"/>
      <c r="H119" s="858"/>
    </row>
    <row r="120" spans="2:8">
      <c r="B120" s="862"/>
      <c r="C120" s="858"/>
      <c r="D120" s="858"/>
      <c r="E120" s="858"/>
      <c r="F120" s="858"/>
      <c r="G120" s="858"/>
      <c r="H120" s="858"/>
    </row>
    <row r="121" spans="2:8">
      <c r="B121" s="862"/>
      <c r="C121" s="858"/>
      <c r="D121" s="858"/>
      <c r="E121" s="858"/>
      <c r="F121" s="858"/>
      <c r="G121" s="858"/>
      <c r="H121" s="858"/>
    </row>
    <row r="122" spans="2:8">
      <c r="B122" s="862"/>
      <c r="C122" s="858"/>
      <c r="D122" s="858"/>
      <c r="E122" s="858"/>
      <c r="F122" s="858"/>
      <c r="G122" s="858"/>
      <c r="H122" s="858"/>
    </row>
    <row r="123" spans="2:8">
      <c r="B123" s="862"/>
      <c r="C123" s="858"/>
      <c r="D123" s="858"/>
      <c r="E123" s="858"/>
      <c r="F123" s="858"/>
      <c r="G123" s="858"/>
      <c r="H123" s="858"/>
    </row>
    <row r="124" spans="2:8">
      <c r="B124" s="862"/>
      <c r="C124" s="858"/>
      <c r="D124" s="858"/>
      <c r="E124" s="858"/>
      <c r="F124" s="858"/>
      <c r="G124" s="858"/>
      <c r="H124" s="858"/>
    </row>
    <row r="125" spans="2:8">
      <c r="B125" s="862"/>
      <c r="C125" s="858"/>
      <c r="D125" s="858"/>
      <c r="E125" s="858"/>
      <c r="F125" s="858"/>
      <c r="G125" s="858"/>
      <c r="H125" s="858"/>
    </row>
    <row r="126" spans="2:8">
      <c r="B126" s="862"/>
      <c r="C126" s="858"/>
      <c r="D126" s="858"/>
      <c r="E126" s="858"/>
      <c r="F126" s="858"/>
      <c r="G126" s="858"/>
      <c r="H126" s="858"/>
    </row>
    <row r="127" spans="2:8">
      <c r="B127" s="862"/>
      <c r="C127" s="858"/>
      <c r="D127" s="858"/>
      <c r="E127" s="858"/>
      <c r="F127" s="858"/>
      <c r="G127" s="858"/>
      <c r="H127" s="858"/>
    </row>
    <row r="128" spans="2:8">
      <c r="B128" s="862"/>
      <c r="C128" s="858"/>
      <c r="D128" s="858"/>
      <c r="E128" s="858"/>
      <c r="F128" s="858"/>
      <c r="G128" s="858"/>
      <c r="H128" s="858"/>
    </row>
    <row r="129" spans="2:8">
      <c r="B129" s="862"/>
      <c r="C129" s="858"/>
      <c r="D129" s="858"/>
      <c r="E129" s="858"/>
      <c r="F129" s="858"/>
      <c r="G129" s="858"/>
      <c r="H129" s="858"/>
    </row>
    <row r="130" spans="2:8">
      <c r="B130" s="862"/>
      <c r="C130" s="858"/>
      <c r="D130" s="858"/>
      <c r="E130" s="858"/>
      <c r="F130" s="858"/>
      <c r="G130" s="858"/>
      <c r="H130" s="858"/>
    </row>
    <row r="131" spans="2:8">
      <c r="B131" s="862"/>
      <c r="C131" s="858"/>
      <c r="D131" s="858"/>
      <c r="E131" s="858"/>
      <c r="F131" s="858"/>
      <c r="G131" s="858"/>
      <c r="H131" s="858"/>
    </row>
    <row r="132" spans="2:8">
      <c r="B132" s="862"/>
      <c r="C132" s="858"/>
      <c r="D132" s="858"/>
      <c r="E132" s="858"/>
      <c r="F132" s="858"/>
      <c r="G132" s="858"/>
      <c r="H132" s="858"/>
    </row>
    <row r="133" spans="2:8">
      <c r="B133" s="862"/>
      <c r="C133" s="858"/>
      <c r="D133" s="858"/>
      <c r="E133" s="858"/>
      <c r="F133" s="858"/>
      <c r="G133" s="858"/>
      <c r="H133" s="858"/>
    </row>
    <row r="134" spans="2:8">
      <c r="B134" s="862"/>
      <c r="C134" s="858"/>
      <c r="D134" s="858"/>
      <c r="E134" s="858"/>
      <c r="F134" s="858"/>
      <c r="G134" s="858"/>
      <c r="H134" s="858"/>
    </row>
    <row r="135" spans="2:8">
      <c r="B135" s="862"/>
      <c r="C135" s="858"/>
      <c r="D135" s="858"/>
      <c r="E135" s="858"/>
      <c r="F135" s="858"/>
      <c r="G135" s="858"/>
      <c r="H135" s="858"/>
    </row>
    <row r="136" spans="2:8">
      <c r="B136" s="862"/>
      <c r="C136" s="858"/>
      <c r="D136" s="858"/>
      <c r="E136" s="858"/>
      <c r="F136" s="858"/>
      <c r="G136" s="858"/>
      <c r="H136" s="858"/>
    </row>
    <row r="137" spans="2:8">
      <c r="B137" s="862"/>
      <c r="C137" s="858"/>
      <c r="D137" s="858"/>
      <c r="E137" s="858"/>
      <c r="F137" s="858"/>
      <c r="G137" s="858"/>
      <c r="H137" s="858"/>
    </row>
    <row r="138" spans="2:8">
      <c r="B138" s="862"/>
      <c r="C138" s="858"/>
      <c r="D138" s="858"/>
      <c r="E138" s="858"/>
      <c r="F138" s="858"/>
      <c r="G138" s="858"/>
      <c r="H138" s="858"/>
    </row>
    <row r="139" spans="2:8">
      <c r="B139" s="862"/>
      <c r="C139" s="858"/>
      <c r="D139" s="858"/>
      <c r="E139" s="858"/>
      <c r="F139" s="858"/>
      <c r="G139" s="858"/>
      <c r="H139" s="858"/>
    </row>
    <row r="140" spans="2:8">
      <c r="B140" s="862"/>
      <c r="C140" s="858"/>
      <c r="D140" s="858"/>
      <c r="E140" s="858"/>
      <c r="F140" s="858"/>
      <c r="G140" s="858"/>
      <c r="H140" s="858"/>
    </row>
    <row r="141" spans="2:8">
      <c r="B141" s="862"/>
      <c r="C141" s="858"/>
      <c r="D141" s="858"/>
      <c r="E141" s="858"/>
      <c r="F141" s="858"/>
      <c r="G141" s="858"/>
      <c r="H141" s="858"/>
    </row>
    <row r="142" spans="2:8">
      <c r="B142" s="862"/>
      <c r="C142" s="858"/>
      <c r="D142" s="858"/>
      <c r="E142" s="858"/>
      <c r="F142" s="858"/>
      <c r="G142" s="858"/>
      <c r="H142" s="858"/>
    </row>
    <row r="143" spans="2:8">
      <c r="B143" s="862"/>
      <c r="C143" s="858"/>
      <c r="D143" s="858"/>
      <c r="E143" s="858"/>
      <c r="F143" s="858"/>
      <c r="G143" s="858"/>
      <c r="H143" s="858"/>
    </row>
    <row r="144" spans="2:8">
      <c r="B144" s="862"/>
      <c r="C144" s="858"/>
      <c r="D144" s="858"/>
      <c r="E144" s="858"/>
      <c r="F144" s="858"/>
      <c r="G144" s="858"/>
      <c r="H144" s="858"/>
    </row>
    <row r="145" spans="2:8">
      <c r="B145" s="862"/>
      <c r="C145" s="858"/>
      <c r="D145" s="858"/>
      <c r="E145" s="858"/>
      <c r="F145" s="858"/>
      <c r="G145" s="858"/>
      <c r="H145" s="858"/>
    </row>
    <row r="146" spans="2:8">
      <c r="B146" s="862"/>
      <c r="C146" s="858"/>
      <c r="D146" s="858"/>
      <c r="E146" s="858"/>
      <c r="F146" s="858"/>
      <c r="G146" s="858"/>
      <c r="H146" s="858"/>
    </row>
    <row r="147" spans="2:8">
      <c r="B147" s="862"/>
      <c r="C147" s="858"/>
      <c r="D147" s="858"/>
      <c r="E147" s="858"/>
      <c r="F147" s="858"/>
      <c r="G147" s="858"/>
      <c r="H147" s="858"/>
    </row>
    <row r="148" spans="2:8">
      <c r="B148" s="862"/>
      <c r="C148" s="858"/>
      <c r="D148" s="858"/>
      <c r="E148" s="858"/>
      <c r="F148" s="858"/>
      <c r="G148" s="858"/>
      <c r="H148" s="858"/>
    </row>
    <row r="149" spans="2:8">
      <c r="B149" s="862"/>
      <c r="C149" s="858"/>
      <c r="D149" s="858"/>
      <c r="E149" s="858"/>
      <c r="F149" s="858"/>
      <c r="G149" s="858"/>
      <c r="H149" s="858"/>
    </row>
    <row r="150" spans="2:8">
      <c r="B150" s="862"/>
      <c r="C150" s="858"/>
      <c r="D150" s="858"/>
      <c r="E150" s="858"/>
      <c r="F150" s="858"/>
      <c r="G150" s="858"/>
      <c r="H150" s="858"/>
    </row>
    <row r="151" spans="2:8">
      <c r="B151" s="862"/>
      <c r="C151" s="858"/>
      <c r="D151" s="858"/>
      <c r="E151" s="858"/>
      <c r="F151" s="858"/>
      <c r="G151" s="858"/>
      <c r="H151" s="858"/>
    </row>
    <row r="152" spans="2:8">
      <c r="B152" s="862"/>
      <c r="C152" s="858"/>
      <c r="D152" s="858"/>
      <c r="E152" s="858"/>
      <c r="F152" s="858"/>
      <c r="G152" s="858"/>
      <c r="H152" s="858"/>
    </row>
    <row r="153" spans="2:8">
      <c r="B153" s="862"/>
      <c r="C153" s="858"/>
      <c r="D153" s="858"/>
      <c r="E153" s="858"/>
      <c r="F153" s="858"/>
      <c r="G153" s="858"/>
      <c r="H153" s="858"/>
    </row>
    <row r="154" spans="2:8">
      <c r="B154" s="862"/>
      <c r="C154" s="858"/>
      <c r="D154" s="858"/>
      <c r="E154" s="858"/>
      <c r="F154" s="858"/>
      <c r="G154" s="858"/>
      <c r="H154" s="858"/>
    </row>
    <row r="155" spans="2:8">
      <c r="B155" s="862"/>
      <c r="C155" s="858"/>
      <c r="D155" s="858"/>
      <c r="E155" s="858"/>
      <c r="F155" s="858"/>
      <c r="G155" s="858"/>
      <c r="H155" s="858"/>
    </row>
    <row r="156" spans="2:8">
      <c r="B156" s="862"/>
      <c r="C156" s="858"/>
      <c r="D156" s="858"/>
      <c r="E156" s="858"/>
      <c r="F156" s="858"/>
      <c r="G156" s="858"/>
      <c r="H156" s="858"/>
    </row>
    <row r="157" spans="2:8">
      <c r="B157" s="862"/>
      <c r="C157" s="858"/>
      <c r="D157" s="858"/>
      <c r="E157" s="858"/>
      <c r="F157" s="858"/>
      <c r="G157" s="858"/>
      <c r="H157" s="858"/>
    </row>
    <row r="158" spans="2:8">
      <c r="B158" s="862"/>
      <c r="C158" s="858"/>
      <c r="D158" s="858"/>
      <c r="E158" s="858"/>
      <c r="F158" s="858"/>
      <c r="G158" s="858"/>
      <c r="H158" s="858"/>
    </row>
    <row r="159" spans="2:8">
      <c r="B159" s="862"/>
      <c r="C159" s="858"/>
      <c r="D159" s="858"/>
      <c r="E159" s="858"/>
      <c r="F159" s="858"/>
      <c r="G159" s="858"/>
      <c r="H159" s="858"/>
    </row>
    <row r="160" spans="2:8">
      <c r="B160" s="862"/>
      <c r="C160" s="858"/>
      <c r="D160" s="858"/>
      <c r="E160" s="858"/>
      <c r="F160" s="858"/>
      <c r="G160" s="858"/>
      <c r="H160" s="858"/>
    </row>
    <row r="161" spans="2:8">
      <c r="B161" s="862"/>
      <c r="C161" s="858"/>
      <c r="D161" s="858"/>
      <c r="E161" s="858"/>
      <c r="F161" s="858"/>
      <c r="G161" s="858"/>
      <c r="H161" s="858"/>
    </row>
    <row r="162" spans="2:8">
      <c r="B162" s="862"/>
      <c r="C162" s="858"/>
      <c r="D162" s="858"/>
      <c r="E162" s="858"/>
      <c r="F162" s="858"/>
      <c r="G162" s="858"/>
      <c r="H162" s="858"/>
    </row>
    <row r="163" spans="2:8">
      <c r="B163" s="862"/>
      <c r="C163" s="858"/>
      <c r="D163" s="858"/>
      <c r="E163" s="858"/>
      <c r="F163" s="858"/>
      <c r="G163" s="858"/>
      <c r="H163" s="858"/>
    </row>
    <row r="164" spans="2:8">
      <c r="B164" s="862"/>
      <c r="C164" s="858"/>
      <c r="D164" s="858"/>
      <c r="E164" s="858"/>
      <c r="F164" s="858"/>
      <c r="G164" s="858"/>
      <c r="H164" s="858"/>
    </row>
    <row r="165" spans="2:8">
      <c r="B165" s="862"/>
      <c r="C165" s="858"/>
      <c r="D165" s="858"/>
      <c r="E165" s="858"/>
      <c r="F165" s="858"/>
      <c r="G165" s="858"/>
      <c r="H165" s="858"/>
    </row>
    <row r="166" spans="2:8">
      <c r="B166" s="862"/>
      <c r="C166" s="858"/>
      <c r="D166" s="858"/>
      <c r="E166" s="858"/>
      <c r="F166" s="858"/>
      <c r="G166" s="858"/>
      <c r="H166" s="858"/>
    </row>
    <row r="167" spans="2:8">
      <c r="B167" s="862"/>
      <c r="C167" s="858"/>
      <c r="D167" s="858"/>
      <c r="E167" s="858"/>
      <c r="F167" s="858"/>
      <c r="G167" s="858"/>
      <c r="H167" s="858"/>
    </row>
    <row r="168" spans="2:8">
      <c r="B168" s="862"/>
      <c r="C168" s="858"/>
      <c r="D168" s="858"/>
      <c r="E168" s="858"/>
      <c r="F168" s="858"/>
      <c r="G168" s="858"/>
      <c r="H168" s="858"/>
    </row>
    <row r="169" spans="2:8">
      <c r="B169" s="862"/>
      <c r="C169" s="858"/>
      <c r="D169" s="858"/>
      <c r="E169" s="858"/>
      <c r="F169" s="858"/>
      <c r="G169" s="858"/>
      <c r="H169" s="858"/>
    </row>
    <row r="170" spans="2:8">
      <c r="B170" s="862"/>
      <c r="C170" s="858"/>
      <c r="D170" s="858"/>
      <c r="E170" s="858"/>
      <c r="F170" s="858"/>
      <c r="G170" s="858"/>
      <c r="H170" s="858"/>
    </row>
    <row r="171" spans="2:8">
      <c r="B171" s="862"/>
      <c r="C171" s="858"/>
      <c r="D171" s="858"/>
      <c r="E171" s="858"/>
      <c r="F171" s="858"/>
      <c r="G171" s="858"/>
      <c r="H171" s="858"/>
    </row>
    <row r="172" spans="2:8">
      <c r="B172" s="862"/>
      <c r="C172" s="858"/>
      <c r="D172" s="858"/>
      <c r="E172" s="858"/>
      <c r="F172" s="858"/>
      <c r="G172" s="858"/>
      <c r="H172" s="858"/>
    </row>
    <row r="173" spans="2:8">
      <c r="B173" s="862"/>
      <c r="C173" s="858"/>
      <c r="D173" s="858"/>
      <c r="E173" s="858"/>
      <c r="F173" s="858"/>
      <c r="G173" s="858"/>
      <c r="H173" s="858"/>
    </row>
    <row r="174" spans="2:8">
      <c r="B174" s="862"/>
      <c r="C174" s="858"/>
      <c r="D174" s="858"/>
      <c r="E174" s="858"/>
      <c r="F174" s="858"/>
      <c r="G174" s="858"/>
      <c r="H174" s="858"/>
    </row>
    <row r="175" spans="2:8">
      <c r="B175" s="862"/>
      <c r="C175" s="858"/>
      <c r="D175" s="858"/>
      <c r="E175" s="858"/>
      <c r="F175" s="858"/>
      <c r="G175" s="858"/>
      <c r="H175" s="858"/>
    </row>
    <row r="176" spans="2:8">
      <c r="B176" s="862"/>
      <c r="C176" s="858"/>
      <c r="D176" s="858"/>
      <c r="E176" s="858"/>
      <c r="F176" s="858"/>
      <c r="G176" s="858"/>
      <c r="H176" s="858"/>
    </row>
    <row r="177" spans="2:8">
      <c r="B177" s="862"/>
      <c r="C177" s="858"/>
      <c r="D177" s="858"/>
      <c r="E177" s="858"/>
      <c r="F177" s="858"/>
      <c r="G177" s="858"/>
      <c r="H177" s="858"/>
    </row>
    <row r="178" spans="2:8">
      <c r="B178" s="862"/>
      <c r="C178" s="858"/>
      <c r="D178" s="858"/>
      <c r="E178" s="858"/>
      <c r="F178" s="858"/>
      <c r="G178" s="858"/>
      <c r="H178" s="858"/>
    </row>
    <row r="179" spans="2:8">
      <c r="B179" s="862"/>
      <c r="C179" s="858"/>
      <c r="D179" s="858"/>
      <c r="E179" s="858"/>
      <c r="F179" s="858"/>
      <c r="G179" s="858"/>
      <c r="H179" s="858"/>
    </row>
    <row r="180" spans="2:8">
      <c r="B180" s="862"/>
      <c r="C180" s="858"/>
      <c r="D180" s="858"/>
      <c r="E180" s="858"/>
      <c r="F180" s="858"/>
      <c r="G180" s="858"/>
      <c r="H180" s="858"/>
    </row>
    <row r="181" spans="2:8">
      <c r="B181" s="862"/>
      <c r="C181" s="858"/>
      <c r="D181" s="858"/>
      <c r="E181" s="858"/>
      <c r="F181" s="858"/>
      <c r="G181" s="858"/>
      <c r="H181" s="858"/>
    </row>
    <row r="182" spans="2:8">
      <c r="B182" s="862"/>
      <c r="C182" s="858"/>
      <c r="D182" s="858"/>
      <c r="E182" s="858"/>
      <c r="F182" s="858"/>
      <c r="G182" s="858"/>
      <c r="H182" s="858"/>
    </row>
    <row r="183" spans="2:8">
      <c r="B183" s="862"/>
      <c r="C183" s="858"/>
      <c r="D183" s="858"/>
      <c r="E183" s="858"/>
      <c r="F183" s="858"/>
      <c r="G183" s="858"/>
      <c r="H183" s="858"/>
    </row>
    <row r="184" spans="2:8">
      <c r="B184" s="862"/>
      <c r="C184" s="858"/>
      <c r="D184" s="858"/>
      <c r="E184" s="858"/>
      <c r="F184" s="858"/>
      <c r="G184" s="858"/>
      <c r="H184" s="858"/>
    </row>
    <row r="185" spans="2:8">
      <c r="B185" s="862"/>
      <c r="C185" s="858"/>
      <c r="D185" s="858"/>
      <c r="E185" s="858"/>
      <c r="F185" s="858"/>
      <c r="G185" s="858"/>
      <c r="H185" s="858"/>
    </row>
    <row r="186" spans="2:8">
      <c r="B186" s="862"/>
      <c r="C186" s="858"/>
      <c r="D186" s="858"/>
      <c r="E186" s="858"/>
      <c r="F186" s="858"/>
      <c r="G186" s="858"/>
      <c r="H186" s="858"/>
    </row>
    <row r="187" spans="2:8">
      <c r="B187" s="862"/>
      <c r="C187" s="858"/>
      <c r="D187" s="858"/>
      <c r="E187" s="858"/>
      <c r="F187" s="858"/>
      <c r="G187" s="858"/>
      <c r="H187" s="858"/>
    </row>
    <row r="188" spans="2:8">
      <c r="B188" s="862"/>
      <c r="C188" s="858"/>
      <c r="D188" s="858"/>
      <c r="E188" s="858"/>
      <c r="F188" s="858"/>
      <c r="G188" s="858"/>
      <c r="H188" s="858"/>
    </row>
    <row r="189" spans="2:8">
      <c r="B189" s="862"/>
      <c r="C189" s="858"/>
      <c r="D189" s="858"/>
      <c r="E189" s="858"/>
      <c r="F189" s="858"/>
      <c r="G189" s="858"/>
      <c r="H189" s="858"/>
    </row>
    <row r="190" spans="2:8">
      <c r="B190" s="862"/>
      <c r="C190" s="858"/>
      <c r="D190" s="858"/>
      <c r="E190" s="858"/>
      <c r="F190" s="858"/>
      <c r="G190" s="858"/>
      <c r="H190" s="858"/>
    </row>
    <row r="191" spans="2:8">
      <c r="B191" s="862"/>
      <c r="C191" s="858"/>
      <c r="D191" s="858"/>
      <c r="E191" s="858"/>
      <c r="F191" s="858"/>
      <c r="G191" s="858"/>
      <c r="H191" s="858"/>
    </row>
    <row r="192" spans="2:8">
      <c r="B192" s="862"/>
      <c r="C192" s="858"/>
      <c r="D192" s="858"/>
      <c r="E192" s="858"/>
      <c r="F192" s="858"/>
      <c r="G192" s="858"/>
      <c r="H192" s="858"/>
    </row>
    <row r="193" spans="2:8">
      <c r="B193" s="862"/>
      <c r="C193" s="858"/>
      <c r="D193" s="858"/>
      <c r="E193" s="858"/>
      <c r="F193" s="858"/>
      <c r="G193" s="858"/>
      <c r="H193" s="858"/>
    </row>
    <row r="194" spans="2:8">
      <c r="B194" s="862"/>
      <c r="C194" s="858"/>
      <c r="D194" s="858"/>
      <c r="E194" s="858"/>
      <c r="F194" s="858"/>
      <c r="G194" s="858"/>
      <c r="H194" s="858"/>
    </row>
    <row r="195" spans="2:8">
      <c r="B195" s="862"/>
      <c r="C195" s="858"/>
      <c r="D195" s="858"/>
      <c r="E195" s="858"/>
      <c r="F195" s="858"/>
      <c r="G195" s="858"/>
      <c r="H195" s="858"/>
    </row>
    <row r="196" spans="2:8">
      <c r="B196" s="862"/>
      <c r="C196" s="858"/>
      <c r="D196" s="858"/>
      <c r="E196" s="858"/>
      <c r="F196" s="858"/>
      <c r="G196" s="858"/>
      <c r="H196" s="858"/>
    </row>
    <row r="197" spans="2:8">
      <c r="B197" s="862"/>
      <c r="C197" s="858"/>
      <c r="D197" s="858"/>
      <c r="E197" s="858"/>
      <c r="F197" s="858"/>
      <c r="G197" s="858"/>
      <c r="H197" s="858"/>
    </row>
    <row r="198" spans="2:8">
      <c r="B198" s="862"/>
      <c r="C198" s="858"/>
      <c r="D198" s="858"/>
      <c r="E198" s="858"/>
      <c r="F198" s="858"/>
      <c r="G198" s="858"/>
      <c r="H198" s="858"/>
    </row>
    <row r="199" spans="2:8">
      <c r="B199" s="862"/>
      <c r="C199" s="858"/>
      <c r="D199" s="858"/>
      <c r="E199" s="858"/>
      <c r="F199" s="858"/>
      <c r="G199" s="858"/>
      <c r="H199" s="858"/>
    </row>
    <row r="200" spans="2:8">
      <c r="B200" s="862"/>
      <c r="C200" s="858"/>
      <c r="D200" s="858"/>
      <c r="E200" s="858"/>
      <c r="F200" s="858"/>
      <c r="G200" s="858"/>
      <c r="H200" s="858"/>
    </row>
    <row r="201" spans="2:8">
      <c r="B201" s="862"/>
      <c r="C201" s="858"/>
      <c r="D201" s="858"/>
      <c r="E201" s="858"/>
      <c r="F201" s="858"/>
      <c r="G201" s="858"/>
      <c r="H201" s="858"/>
    </row>
    <row r="202" spans="2:8">
      <c r="B202" s="862"/>
      <c r="C202" s="858"/>
      <c r="D202" s="858"/>
      <c r="E202" s="858"/>
      <c r="F202" s="858"/>
      <c r="G202" s="858"/>
      <c r="H202" s="858"/>
    </row>
    <row r="203" spans="2:8">
      <c r="B203" s="862"/>
      <c r="C203" s="858"/>
      <c r="D203" s="858"/>
      <c r="E203" s="858"/>
      <c r="F203" s="858"/>
      <c r="G203" s="858"/>
      <c r="H203" s="858"/>
    </row>
    <row r="204" spans="2:8">
      <c r="B204" s="862"/>
      <c r="C204" s="858"/>
      <c r="D204" s="858"/>
      <c r="E204" s="858"/>
      <c r="F204" s="858"/>
      <c r="G204" s="858"/>
      <c r="H204" s="858"/>
    </row>
    <row r="205" spans="2:8">
      <c r="B205" s="862"/>
      <c r="C205" s="858"/>
      <c r="D205" s="858"/>
      <c r="E205" s="858"/>
      <c r="F205" s="858"/>
      <c r="G205" s="858"/>
      <c r="H205" s="858"/>
    </row>
    <row r="206" spans="2:8">
      <c r="B206" s="862"/>
      <c r="C206" s="858"/>
      <c r="D206" s="858"/>
      <c r="E206" s="858"/>
      <c r="F206" s="858"/>
      <c r="G206" s="858"/>
      <c r="H206" s="858"/>
    </row>
    <row r="207" spans="2:8">
      <c r="B207" s="862"/>
      <c r="C207" s="858"/>
      <c r="D207" s="858"/>
      <c r="E207" s="858"/>
      <c r="F207" s="858"/>
      <c r="G207" s="858"/>
      <c r="H207" s="858"/>
    </row>
    <row r="208" spans="2:8">
      <c r="B208" s="862"/>
      <c r="C208" s="858"/>
      <c r="D208" s="858"/>
      <c r="E208" s="858"/>
      <c r="F208" s="858"/>
      <c r="G208" s="858"/>
      <c r="H208" s="858"/>
    </row>
    <row r="209" spans="2:9">
      <c r="B209" s="862"/>
      <c r="C209" s="858"/>
      <c r="D209" s="858"/>
      <c r="E209" s="858"/>
      <c r="F209" s="858"/>
      <c r="G209" s="858"/>
      <c r="H209" s="858"/>
    </row>
    <row r="210" spans="2:9">
      <c r="B210" s="862"/>
      <c r="C210" s="858"/>
      <c r="D210" s="858"/>
      <c r="E210" s="858"/>
      <c r="F210" s="858"/>
      <c r="G210" s="858"/>
      <c r="H210" s="858"/>
      <c r="I210" s="864"/>
    </row>
    <row r="211" spans="2:9">
      <c r="B211" s="862"/>
      <c r="C211" s="858"/>
      <c r="D211" s="858"/>
      <c r="E211" s="858"/>
      <c r="F211" s="858"/>
      <c r="G211" s="858"/>
      <c r="H211" s="858"/>
    </row>
    <row r="212" spans="2:9">
      <c r="B212" s="862"/>
      <c r="C212" s="858"/>
      <c r="D212" s="858"/>
      <c r="E212" s="858"/>
      <c r="F212" s="858"/>
      <c r="G212" s="858"/>
      <c r="H212" s="858"/>
    </row>
    <row r="213" spans="2:9">
      <c r="B213" s="862"/>
      <c r="C213" s="858"/>
      <c r="D213" s="858"/>
      <c r="E213" s="858"/>
      <c r="F213" s="858"/>
      <c r="G213" s="858"/>
      <c r="H213" s="858"/>
    </row>
    <row r="214" spans="2:9">
      <c r="B214" s="862"/>
      <c r="C214" s="858"/>
      <c r="D214" s="858"/>
      <c r="E214" s="858"/>
      <c r="F214" s="858"/>
      <c r="G214" s="858"/>
      <c r="H214" s="858"/>
    </row>
    <row r="215" spans="2:9">
      <c r="B215" s="862"/>
      <c r="C215" s="858"/>
      <c r="D215" s="858"/>
      <c r="E215" s="858"/>
      <c r="F215" s="858"/>
      <c r="G215" s="858"/>
      <c r="H215" s="858"/>
    </row>
    <row r="216" spans="2:9">
      <c r="B216" s="862"/>
      <c r="C216" s="858"/>
      <c r="D216" s="858"/>
      <c r="E216" s="858"/>
      <c r="F216" s="858"/>
      <c r="G216" s="858"/>
      <c r="H216" s="858"/>
    </row>
    <row r="217" spans="2:9">
      <c r="B217" s="862"/>
      <c r="C217" s="858"/>
      <c r="D217" s="858"/>
      <c r="E217" s="858"/>
      <c r="F217" s="858"/>
      <c r="G217" s="858"/>
      <c r="H217" s="858"/>
    </row>
    <row r="218" spans="2:9">
      <c r="B218" s="862"/>
      <c r="C218" s="858"/>
      <c r="D218" s="858"/>
      <c r="E218" s="858"/>
      <c r="F218" s="858"/>
      <c r="G218" s="858"/>
      <c r="H218" s="858"/>
    </row>
    <row r="219" spans="2:9">
      <c r="B219" s="862"/>
      <c r="C219" s="858"/>
      <c r="D219" s="858"/>
      <c r="E219" s="858"/>
      <c r="F219" s="858"/>
      <c r="G219" s="858"/>
      <c r="H219" s="858"/>
    </row>
    <row r="220" spans="2:9">
      <c r="B220" s="862"/>
      <c r="C220" s="858"/>
      <c r="D220" s="858"/>
      <c r="E220" s="858"/>
      <c r="F220" s="858"/>
      <c r="G220" s="858"/>
      <c r="H220" s="858"/>
    </row>
    <row r="221" spans="2:9">
      <c r="B221" s="862"/>
      <c r="C221" s="858"/>
      <c r="D221" s="858"/>
      <c r="E221" s="858"/>
      <c r="F221" s="858"/>
      <c r="G221" s="858"/>
      <c r="H221" s="858"/>
    </row>
    <row r="222" spans="2:9">
      <c r="B222" s="862"/>
      <c r="C222" s="858"/>
      <c r="D222" s="858"/>
      <c r="E222" s="858"/>
      <c r="F222" s="858"/>
      <c r="G222" s="858"/>
      <c r="H222" s="858"/>
    </row>
    <row r="223" spans="2:9">
      <c r="B223" s="862"/>
      <c r="C223" s="858"/>
      <c r="D223" s="858"/>
      <c r="E223" s="858"/>
      <c r="F223" s="858"/>
      <c r="G223" s="858"/>
      <c r="H223" s="858"/>
    </row>
    <row r="224" spans="2:9">
      <c r="B224" s="862"/>
      <c r="C224" s="858"/>
      <c r="D224" s="858"/>
      <c r="E224" s="858"/>
      <c r="F224" s="858"/>
      <c r="G224" s="858"/>
      <c r="H224" s="858"/>
    </row>
    <row r="225" spans="2:8">
      <c r="B225" s="862"/>
      <c r="C225" s="858"/>
      <c r="D225" s="858"/>
      <c r="E225" s="858"/>
      <c r="F225" s="858"/>
      <c r="G225" s="858"/>
      <c r="H225" s="858"/>
    </row>
    <row r="226" spans="2:8">
      <c r="B226" s="862"/>
      <c r="C226" s="858"/>
      <c r="D226" s="858"/>
      <c r="E226" s="858"/>
      <c r="F226" s="858"/>
      <c r="G226" s="858"/>
      <c r="H226" s="858"/>
    </row>
    <row r="227" spans="2:8">
      <c r="B227" s="862"/>
      <c r="C227" s="858"/>
      <c r="D227" s="858"/>
      <c r="E227" s="858"/>
      <c r="F227" s="858"/>
      <c r="G227" s="858"/>
      <c r="H227" s="858"/>
    </row>
    <row r="228" spans="2:8">
      <c r="B228" s="862"/>
      <c r="C228" s="858"/>
      <c r="D228" s="858"/>
      <c r="E228" s="858"/>
      <c r="F228" s="858"/>
      <c r="G228" s="858"/>
      <c r="H228" s="858"/>
    </row>
    <row r="229" spans="2:8">
      <c r="B229" s="862"/>
      <c r="C229" s="858"/>
      <c r="D229" s="858"/>
      <c r="E229" s="858"/>
      <c r="F229" s="858"/>
      <c r="G229" s="858"/>
      <c r="H229" s="858"/>
    </row>
    <row r="230" spans="2:8">
      <c r="B230" s="862"/>
      <c r="C230" s="858"/>
      <c r="D230" s="858"/>
      <c r="E230" s="858"/>
      <c r="F230" s="858"/>
      <c r="G230" s="858"/>
      <c r="H230" s="858"/>
    </row>
    <row r="231" spans="2:8">
      <c r="B231" s="862"/>
      <c r="C231" s="858"/>
      <c r="D231" s="858"/>
      <c r="E231" s="858"/>
      <c r="F231" s="858"/>
      <c r="G231" s="858"/>
      <c r="H231" s="858"/>
    </row>
    <row r="232" spans="2:8">
      <c r="B232" s="862"/>
      <c r="C232" s="858"/>
      <c r="D232" s="858"/>
      <c r="E232" s="858"/>
      <c r="F232" s="858"/>
      <c r="G232" s="858"/>
      <c r="H232" s="858"/>
    </row>
    <row r="233" spans="2:8">
      <c r="B233" s="862"/>
      <c r="C233" s="858"/>
      <c r="D233" s="858"/>
      <c r="E233" s="858"/>
      <c r="F233" s="858"/>
      <c r="G233" s="858"/>
      <c r="H233" s="858"/>
    </row>
    <row r="234" spans="2:8">
      <c r="B234" s="862"/>
      <c r="C234" s="858"/>
      <c r="D234" s="858"/>
      <c r="E234" s="858"/>
      <c r="F234" s="858"/>
      <c r="G234" s="858"/>
      <c r="H234" s="858"/>
    </row>
    <row r="235" spans="2:8">
      <c r="B235" s="862"/>
      <c r="C235" s="858"/>
      <c r="D235" s="858"/>
      <c r="E235" s="858"/>
      <c r="F235" s="858"/>
      <c r="G235" s="858"/>
      <c r="H235" s="858"/>
    </row>
    <row r="236" spans="2:8">
      <c r="B236" s="862"/>
      <c r="C236" s="858"/>
      <c r="D236" s="858"/>
      <c r="E236" s="858"/>
      <c r="F236" s="858"/>
      <c r="G236" s="858"/>
      <c r="H236" s="858"/>
    </row>
    <row r="237" spans="2:8">
      <c r="B237" s="862"/>
      <c r="C237" s="858"/>
      <c r="D237" s="858"/>
      <c r="E237" s="858"/>
      <c r="F237" s="858"/>
      <c r="G237" s="858"/>
      <c r="H237" s="858"/>
    </row>
    <row r="238" spans="2:8">
      <c r="B238" s="862"/>
      <c r="C238" s="858"/>
      <c r="D238" s="858"/>
      <c r="E238" s="858"/>
      <c r="F238" s="858"/>
      <c r="G238" s="858"/>
      <c r="H238" s="858"/>
    </row>
    <row r="239" spans="2:8">
      <c r="B239" s="862"/>
      <c r="C239" s="858"/>
      <c r="D239" s="858"/>
      <c r="E239" s="858"/>
      <c r="F239" s="858"/>
      <c r="G239" s="858"/>
      <c r="H239" s="858"/>
    </row>
    <row r="240" spans="2:8">
      <c r="B240" s="862"/>
      <c r="C240" s="858"/>
      <c r="D240" s="858"/>
      <c r="E240" s="858"/>
      <c r="F240" s="858"/>
      <c r="G240" s="858"/>
      <c r="H240" s="858"/>
    </row>
    <row r="241" spans="2:8">
      <c r="B241" s="862"/>
      <c r="C241" s="858"/>
      <c r="D241" s="858"/>
      <c r="E241" s="858"/>
      <c r="F241" s="858"/>
      <c r="G241" s="858"/>
      <c r="H241" s="858"/>
    </row>
    <row r="242" spans="2:8">
      <c r="B242" s="862"/>
      <c r="C242" s="858"/>
      <c r="D242" s="858"/>
      <c r="E242" s="858"/>
      <c r="F242" s="858"/>
      <c r="G242" s="858"/>
      <c r="H242" s="858"/>
    </row>
    <row r="243" spans="2:8">
      <c r="B243" s="862"/>
      <c r="C243" s="858"/>
      <c r="D243" s="858"/>
      <c r="E243" s="858"/>
      <c r="F243" s="858"/>
      <c r="G243" s="858"/>
      <c r="H243" s="858"/>
    </row>
    <row r="244" spans="2:8">
      <c r="B244" s="862"/>
      <c r="C244" s="858"/>
      <c r="D244" s="858"/>
      <c r="E244" s="858"/>
      <c r="F244" s="858"/>
      <c r="G244" s="858"/>
      <c r="H244" s="858"/>
    </row>
    <row r="245" spans="2:8">
      <c r="B245" s="862"/>
      <c r="C245" s="858"/>
      <c r="D245" s="858"/>
      <c r="E245" s="858"/>
      <c r="F245" s="858"/>
      <c r="G245" s="858"/>
      <c r="H245" s="858"/>
    </row>
    <row r="246" spans="2:8">
      <c r="B246" s="862"/>
      <c r="C246" s="858"/>
      <c r="D246" s="858"/>
      <c r="E246" s="858"/>
      <c r="F246" s="858"/>
      <c r="G246" s="858"/>
      <c r="H246" s="858"/>
    </row>
    <row r="247" spans="2:8">
      <c r="B247" s="862"/>
      <c r="C247" s="858"/>
      <c r="D247" s="858"/>
      <c r="E247" s="858"/>
      <c r="F247" s="858"/>
      <c r="G247" s="858"/>
      <c r="H247" s="858"/>
    </row>
    <row r="248" spans="2:8">
      <c r="B248" s="862"/>
      <c r="C248" s="858"/>
      <c r="D248" s="858"/>
      <c r="E248" s="858"/>
      <c r="F248" s="858"/>
      <c r="G248" s="858"/>
      <c r="H248" s="858"/>
    </row>
    <row r="249" spans="2:8">
      <c r="B249" s="862"/>
      <c r="C249" s="858"/>
      <c r="D249" s="858"/>
      <c r="E249" s="858"/>
      <c r="F249" s="858"/>
      <c r="G249" s="858"/>
      <c r="H249" s="858"/>
    </row>
    <row r="250" spans="2:8">
      <c r="B250" s="862"/>
      <c r="C250" s="858"/>
      <c r="D250" s="858"/>
      <c r="E250" s="858"/>
      <c r="F250" s="858"/>
      <c r="G250" s="858"/>
      <c r="H250" s="858"/>
    </row>
    <row r="251" spans="2:8">
      <c r="B251" s="862"/>
      <c r="C251" s="858"/>
      <c r="D251" s="858"/>
      <c r="E251" s="858"/>
      <c r="F251" s="858"/>
      <c r="G251" s="858"/>
      <c r="H251" s="858"/>
    </row>
    <row r="252" spans="2:8">
      <c r="B252" s="862"/>
      <c r="C252" s="858"/>
      <c r="D252" s="858"/>
      <c r="E252" s="858"/>
      <c r="F252" s="858"/>
      <c r="G252" s="858"/>
      <c r="H252" s="858"/>
    </row>
    <row r="253" spans="2:8">
      <c r="B253" s="862"/>
      <c r="C253" s="858"/>
      <c r="D253" s="858"/>
      <c r="E253" s="858"/>
      <c r="F253" s="858"/>
      <c r="G253" s="858"/>
      <c r="H253" s="858"/>
    </row>
    <row r="254" spans="2:8">
      <c r="B254" s="862"/>
      <c r="C254" s="858"/>
      <c r="D254" s="858"/>
      <c r="E254" s="858"/>
      <c r="F254" s="858"/>
      <c r="G254" s="858"/>
      <c r="H254" s="858"/>
    </row>
    <row r="255" spans="2:8">
      <c r="B255" s="862"/>
      <c r="C255" s="858"/>
      <c r="D255" s="858"/>
      <c r="E255" s="858"/>
      <c r="F255" s="858"/>
      <c r="G255" s="858"/>
      <c r="H255" s="858"/>
    </row>
    <row r="256" spans="2:8">
      <c r="B256" s="862"/>
      <c r="C256" s="858"/>
      <c r="D256" s="858"/>
      <c r="E256" s="858"/>
      <c r="F256" s="858"/>
      <c r="G256" s="858"/>
      <c r="H256" s="858"/>
    </row>
    <row r="257" spans="2:8">
      <c r="B257" s="862"/>
      <c r="C257" s="858"/>
      <c r="D257" s="858"/>
      <c r="E257" s="858"/>
      <c r="F257" s="858"/>
      <c r="G257" s="858"/>
      <c r="H257" s="858"/>
    </row>
    <row r="258" spans="2:8">
      <c r="B258" s="862"/>
      <c r="C258" s="858"/>
      <c r="D258" s="858"/>
      <c r="E258" s="858"/>
      <c r="F258" s="858"/>
      <c r="G258" s="858"/>
      <c r="H258" s="858"/>
    </row>
    <row r="259" spans="2:8">
      <c r="B259" s="862"/>
      <c r="C259" s="858"/>
      <c r="D259" s="858"/>
      <c r="E259" s="858"/>
      <c r="F259" s="858"/>
      <c r="G259" s="858"/>
      <c r="H259" s="858"/>
    </row>
    <row r="260" spans="2:8">
      <c r="B260" s="862"/>
      <c r="C260" s="858"/>
      <c r="D260" s="858"/>
      <c r="E260" s="858"/>
      <c r="F260" s="858"/>
      <c r="G260" s="858"/>
      <c r="H260" s="858"/>
    </row>
    <row r="261" spans="2:8">
      <c r="B261" s="862"/>
      <c r="C261" s="858"/>
      <c r="D261" s="858"/>
      <c r="E261" s="858"/>
      <c r="F261" s="858"/>
      <c r="G261" s="858"/>
      <c r="H261" s="858"/>
    </row>
    <row r="262" spans="2:8">
      <c r="B262" s="862"/>
      <c r="C262" s="858"/>
      <c r="D262" s="858"/>
      <c r="E262" s="858"/>
      <c r="F262" s="858"/>
      <c r="G262" s="858"/>
      <c r="H262" s="858"/>
    </row>
    <row r="263" spans="2:8">
      <c r="B263" s="862"/>
      <c r="C263" s="858"/>
      <c r="D263" s="858"/>
      <c r="E263" s="858"/>
      <c r="F263" s="858"/>
      <c r="G263" s="858"/>
      <c r="H263" s="858"/>
    </row>
    <row r="264" spans="2:8">
      <c r="B264" s="862"/>
      <c r="C264" s="858"/>
      <c r="D264" s="858"/>
      <c r="E264" s="858"/>
      <c r="F264" s="858"/>
      <c r="G264" s="858"/>
      <c r="H264" s="858"/>
    </row>
    <row r="265" spans="2:8">
      <c r="B265" s="862"/>
      <c r="C265" s="858"/>
      <c r="D265" s="858"/>
      <c r="E265" s="858"/>
      <c r="F265" s="858"/>
      <c r="G265" s="858"/>
      <c r="H265" s="858"/>
    </row>
    <row r="266" spans="2:8">
      <c r="B266" s="862"/>
      <c r="C266" s="858"/>
      <c r="D266" s="858"/>
      <c r="E266" s="858"/>
      <c r="F266" s="858"/>
      <c r="G266" s="858"/>
      <c r="H266" s="858"/>
    </row>
    <row r="267" spans="2:8">
      <c r="B267" s="862"/>
      <c r="C267" s="858"/>
      <c r="D267" s="858"/>
      <c r="E267" s="858"/>
      <c r="F267" s="858"/>
      <c r="G267" s="858"/>
      <c r="H267" s="858"/>
    </row>
    <row r="268" spans="2:8">
      <c r="B268" s="862"/>
      <c r="C268" s="858"/>
      <c r="D268" s="858"/>
      <c r="E268" s="858"/>
      <c r="F268" s="858"/>
      <c r="G268" s="858"/>
      <c r="H268" s="858"/>
    </row>
    <row r="269" spans="2:8">
      <c r="B269" s="862"/>
      <c r="C269" s="858"/>
      <c r="D269" s="858"/>
      <c r="E269" s="858"/>
      <c r="F269" s="858"/>
      <c r="G269" s="858"/>
      <c r="H269" s="858"/>
    </row>
    <row r="270" spans="2:8">
      <c r="B270" s="862"/>
      <c r="C270" s="858"/>
      <c r="D270" s="858"/>
      <c r="E270" s="858"/>
      <c r="F270" s="858"/>
      <c r="G270" s="858"/>
      <c r="H270" s="858"/>
    </row>
    <row r="271" spans="2:8">
      <c r="B271" s="862"/>
      <c r="C271" s="858"/>
      <c r="D271" s="858"/>
      <c r="E271" s="858"/>
      <c r="F271" s="858"/>
      <c r="G271" s="858"/>
      <c r="H271" s="858"/>
    </row>
    <row r="272" spans="2:8">
      <c r="B272" s="862"/>
      <c r="C272" s="858"/>
      <c r="D272" s="858"/>
      <c r="E272" s="858"/>
      <c r="F272" s="858"/>
      <c r="G272" s="858"/>
      <c r="H272" s="858"/>
    </row>
    <row r="273" spans="2:8">
      <c r="B273" s="862"/>
      <c r="C273" s="858"/>
      <c r="D273" s="858"/>
      <c r="E273" s="858"/>
      <c r="F273" s="858"/>
      <c r="G273" s="858"/>
      <c r="H273" s="858"/>
    </row>
    <row r="274" spans="2:8">
      <c r="B274" s="862"/>
      <c r="C274" s="858"/>
      <c r="D274" s="858"/>
      <c r="E274" s="858"/>
      <c r="F274" s="858"/>
      <c r="G274" s="858"/>
      <c r="H274" s="858"/>
    </row>
    <row r="275" spans="2:8">
      <c r="B275" s="862"/>
      <c r="C275" s="858"/>
      <c r="D275" s="858"/>
      <c r="E275" s="858"/>
      <c r="F275" s="858"/>
      <c r="G275" s="858"/>
      <c r="H275" s="858"/>
    </row>
    <row r="276" spans="2:8">
      <c r="B276" s="862"/>
      <c r="C276" s="858"/>
      <c r="D276" s="858"/>
      <c r="E276" s="858"/>
      <c r="F276" s="858"/>
      <c r="G276" s="858"/>
      <c r="H276" s="858"/>
    </row>
    <row r="277" spans="2:8">
      <c r="B277" s="862"/>
      <c r="C277" s="858"/>
      <c r="D277" s="858"/>
      <c r="E277" s="858"/>
      <c r="F277" s="858"/>
      <c r="G277" s="858"/>
      <c r="H277" s="858"/>
    </row>
    <row r="278" spans="2:8">
      <c r="B278" s="862"/>
      <c r="C278" s="858"/>
      <c r="D278" s="858"/>
      <c r="E278" s="858"/>
      <c r="F278" s="858"/>
      <c r="G278" s="858"/>
      <c r="H278" s="858"/>
    </row>
    <row r="279" spans="2:8">
      <c r="B279" s="862"/>
      <c r="C279" s="858"/>
      <c r="D279" s="858"/>
      <c r="E279" s="858"/>
      <c r="F279" s="858"/>
      <c r="G279" s="858"/>
      <c r="H279" s="858"/>
    </row>
    <row r="280" spans="2:8">
      <c r="B280" s="862"/>
      <c r="C280" s="858"/>
      <c r="D280" s="858"/>
      <c r="E280" s="858"/>
      <c r="F280" s="858"/>
      <c r="G280" s="858"/>
      <c r="H280" s="858"/>
    </row>
    <row r="281" spans="2:8">
      <c r="B281" s="862"/>
      <c r="C281" s="858"/>
      <c r="D281" s="858"/>
      <c r="E281" s="858"/>
      <c r="F281" s="858"/>
      <c r="G281" s="858"/>
      <c r="H281" s="858"/>
    </row>
    <row r="282" spans="2:8">
      <c r="B282" s="862"/>
      <c r="C282" s="858"/>
      <c r="D282" s="858"/>
      <c r="E282" s="858"/>
      <c r="F282" s="858"/>
      <c r="G282" s="858"/>
      <c r="H282" s="858"/>
    </row>
    <row r="283" spans="2:8">
      <c r="B283" s="862"/>
      <c r="C283" s="858"/>
      <c r="D283" s="858"/>
      <c r="E283" s="858"/>
      <c r="F283" s="858"/>
      <c r="G283" s="858"/>
      <c r="H283" s="858"/>
    </row>
    <row r="284" spans="2:8">
      <c r="B284" s="862"/>
      <c r="C284" s="858"/>
      <c r="D284" s="858"/>
      <c r="E284" s="858"/>
      <c r="F284" s="858"/>
      <c r="G284" s="858"/>
      <c r="H284" s="858"/>
    </row>
    <row r="285" spans="2:8">
      <c r="B285" s="862"/>
      <c r="C285" s="858"/>
      <c r="D285" s="858"/>
      <c r="E285" s="858"/>
      <c r="F285" s="858"/>
      <c r="G285" s="858"/>
      <c r="H285" s="858"/>
    </row>
    <row r="286" spans="2:8">
      <c r="B286" s="862"/>
      <c r="C286" s="858"/>
      <c r="D286" s="858"/>
      <c r="E286" s="858"/>
      <c r="F286" s="858"/>
      <c r="G286" s="858"/>
      <c r="H286" s="858"/>
    </row>
    <row r="287" spans="2:8">
      <c r="B287" s="862"/>
      <c r="C287" s="858"/>
      <c r="D287" s="858"/>
      <c r="E287" s="858"/>
      <c r="F287" s="858"/>
      <c r="G287" s="858"/>
      <c r="H287" s="858"/>
    </row>
    <row r="288" spans="2:8">
      <c r="B288" s="862"/>
      <c r="C288" s="858"/>
      <c r="D288" s="858"/>
      <c r="E288" s="858"/>
      <c r="F288" s="858"/>
      <c r="G288" s="858"/>
      <c r="H288" s="858"/>
    </row>
    <row r="289" spans="2:8">
      <c r="B289" s="862"/>
      <c r="C289" s="858"/>
      <c r="D289" s="858"/>
      <c r="E289" s="858"/>
      <c r="F289" s="858"/>
      <c r="G289" s="858"/>
      <c r="H289" s="858"/>
    </row>
    <row r="290" spans="2:8">
      <c r="B290" s="862"/>
      <c r="C290" s="858"/>
      <c r="D290" s="858"/>
      <c r="E290" s="858"/>
      <c r="F290" s="858"/>
      <c r="G290" s="858"/>
      <c r="H290" s="858"/>
    </row>
    <row r="291" spans="2:8">
      <c r="B291" s="862"/>
      <c r="C291" s="858"/>
      <c r="D291" s="858"/>
      <c r="E291" s="858"/>
      <c r="F291" s="858"/>
      <c r="G291" s="858"/>
      <c r="H291" s="858"/>
    </row>
    <row r="292" spans="2:8">
      <c r="B292" s="862"/>
      <c r="C292" s="858"/>
      <c r="D292" s="858"/>
      <c r="E292" s="858"/>
      <c r="F292" s="858"/>
      <c r="G292" s="858"/>
      <c r="H292" s="858"/>
    </row>
    <row r="293" spans="2:8">
      <c r="B293" s="862"/>
      <c r="C293" s="858"/>
      <c r="D293" s="858"/>
      <c r="E293" s="858"/>
      <c r="F293" s="858"/>
      <c r="G293" s="858"/>
      <c r="H293" s="858"/>
    </row>
    <row r="294" spans="2:8">
      <c r="B294" s="862"/>
      <c r="C294" s="858"/>
      <c r="D294" s="858"/>
      <c r="E294" s="858"/>
      <c r="F294" s="858"/>
      <c r="G294" s="858"/>
      <c r="H294" s="858"/>
    </row>
    <row r="295" spans="2:8">
      <c r="B295" s="862"/>
      <c r="C295" s="858"/>
      <c r="D295" s="858"/>
      <c r="E295" s="858"/>
      <c r="F295" s="858"/>
      <c r="G295" s="858"/>
      <c r="H295" s="858"/>
    </row>
    <row r="296" spans="2:8">
      <c r="B296" s="862"/>
      <c r="C296" s="858"/>
      <c r="D296" s="858"/>
      <c r="E296" s="858"/>
      <c r="F296" s="858"/>
      <c r="G296" s="858"/>
      <c r="H296" s="858"/>
    </row>
    <row r="297" spans="2:8">
      <c r="B297" s="862"/>
      <c r="C297" s="858"/>
      <c r="D297" s="858"/>
      <c r="E297" s="858"/>
      <c r="F297" s="858"/>
      <c r="G297" s="858"/>
      <c r="H297" s="858"/>
    </row>
    <row r="298" spans="2:8">
      <c r="B298" s="862"/>
      <c r="C298" s="858"/>
      <c r="D298" s="858"/>
      <c r="E298" s="858"/>
      <c r="F298" s="858"/>
      <c r="G298" s="858"/>
      <c r="H298" s="858"/>
    </row>
    <row r="299" spans="2:8">
      <c r="B299" s="862"/>
      <c r="C299" s="858"/>
      <c r="D299" s="858"/>
      <c r="E299" s="858"/>
      <c r="F299" s="858"/>
      <c r="G299" s="858"/>
      <c r="H299" s="858"/>
    </row>
    <row r="300" spans="2:8">
      <c r="B300" s="862"/>
      <c r="C300" s="858"/>
      <c r="D300" s="858"/>
      <c r="E300" s="858"/>
      <c r="F300" s="858"/>
      <c r="G300" s="858"/>
      <c r="H300" s="858"/>
    </row>
    <row r="301" spans="2:8">
      <c r="B301" s="862"/>
      <c r="C301" s="858"/>
      <c r="D301" s="858"/>
      <c r="E301" s="858"/>
      <c r="F301" s="858"/>
      <c r="G301" s="858"/>
      <c r="H301" s="858"/>
    </row>
    <row r="302" spans="2:8">
      <c r="B302" s="862"/>
      <c r="C302" s="858"/>
      <c r="D302" s="858"/>
      <c r="E302" s="858"/>
      <c r="F302" s="858"/>
      <c r="G302" s="858"/>
      <c r="H302" s="858"/>
    </row>
    <row r="303" spans="2:8">
      <c r="B303" s="862"/>
      <c r="C303" s="858"/>
      <c r="D303" s="858"/>
      <c r="E303" s="858"/>
      <c r="F303" s="858"/>
      <c r="G303" s="858"/>
      <c r="H303" s="858"/>
    </row>
    <row r="304" spans="2:8">
      <c r="B304" s="862"/>
      <c r="C304" s="858"/>
      <c r="D304" s="858"/>
      <c r="E304" s="858"/>
      <c r="F304" s="858"/>
      <c r="G304" s="858"/>
      <c r="H304" s="858"/>
    </row>
    <row r="305" spans="2:8">
      <c r="B305" s="862"/>
      <c r="C305" s="858"/>
      <c r="D305" s="858"/>
      <c r="E305" s="858"/>
      <c r="F305" s="858"/>
      <c r="G305" s="858"/>
      <c r="H305" s="858"/>
    </row>
    <row r="306" spans="2:8">
      <c r="B306" s="862"/>
      <c r="C306" s="858"/>
      <c r="D306" s="858"/>
      <c r="E306" s="858"/>
      <c r="F306" s="858"/>
      <c r="G306" s="858"/>
      <c r="H306" s="858"/>
    </row>
    <row r="307" spans="2:8">
      <c r="B307" s="862"/>
      <c r="C307" s="858"/>
      <c r="D307" s="858"/>
      <c r="E307" s="858"/>
      <c r="F307" s="858"/>
      <c r="G307" s="858"/>
      <c r="H307" s="858"/>
    </row>
    <row r="308" spans="2:8">
      <c r="B308" s="862"/>
      <c r="C308" s="858"/>
      <c r="D308" s="858"/>
      <c r="E308" s="858"/>
      <c r="F308" s="858"/>
      <c r="G308" s="858"/>
      <c r="H308" s="858"/>
    </row>
    <row r="309" spans="2:8">
      <c r="B309" s="862"/>
      <c r="C309" s="858"/>
      <c r="D309" s="858"/>
      <c r="E309" s="858"/>
      <c r="F309" s="858"/>
      <c r="G309" s="858"/>
      <c r="H309" s="858"/>
    </row>
    <row r="310" spans="2:8">
      <c r="B310" s="862"/>
      <c r="C310" s="858"/>
      <c r="D310" s="858"/>
      <c r="E310" s="858"/>
      <c r="F310" s="858"/>
      <c r="G310" s="858"/>
      <c r="H310" s="858"/>
    </row>
    <row r="311" spans="2:8">
      <c r="B311" s="862"/>
      <c r="C311" s="858"/>
      <c r="D311" s="858"/>
      <c r="E311" s="858"/>
      <c r="F311" s="858"/>
      <c r="G311" s="858"/>
      <c r="H311" s="858"/>
    </row>
    <row r="312" spans="2:8">
      <c r="B312" s="862"/>
      <c r="C312" s="858"/>
      <c r="D312" s="858"/>
      <c r="E312" s="858"/>
      <c r="F312" s="858"/>
      <c r="G312" s="858"/>
      <c r="H312" s="858"/>
    </row>
    <row r="313" spans="2:8">
      <c r="B313" s="862"/>
      <c r="C313" s="858"/>
      <c r="D313" s="858"/>
      <c r="E313" s="858"/>
      <c r="F313" s="858"/>
      <c r="G313" s="858"/>
      <c r="H313" s="858"/>
    </row>
    <row r="314" spans="2:8">
      <c r="B314" s="862"/>
      <c r="C314" s="858"/>
      <c r="D314" s="858"/>
      <c r="E314" s="858"/>
      <c r="F314" s="858"/>
      <c r="G314" s="858"/>
      <c r="H314" s="858"/>
    </row>
    <row r="315" spans="2:8">
      <c r="B315" s="862"/>
      <c r="C315" s="858"/>
      <c r="D315" s="858"/>
      <c r="E315" s="858"/>
      <c r="F315" s="858"/>
      <c r="G315" s="858"/>
      <c r="H315" s="858"/>
    </row>
    <row r="316" spans="2:8">
      <c r="B316" s="862"/>
      <c r="C316" s="858"/>
      <c r="D316" s="858"/>
      <c r="E316" s="858"/>
      <c r="F316" s="858"/>
      <c r="G316" s="858"/>
      <c r="H316" s="858"/>
    </row>
    <row r="317" spans="2:8">
      <c r="B317" s="862"/>
      <c r="C317" s="858"/>
      <c r="D317" s="858"/>
      <c r="E317" s="858"/>
      <c r="F317" s="858"/>
      <c r="G317" s="858"/>
      <c r="H317" s="858"/>
    </row>
    <row r="318" spans="2:8">
      <c r="B318" s="862"/>
      <c r="C318" s="858"/>
      <c r="D318" s="858"/>
      <c r="E318" s="858"/>
      <c r="F318" s="858"/>
      <c r="G318" s="858"/>
      <c r="H318" s="858"/>
    </row>
    <row r="319" spans="2:8">
      <c r="B319" s="862"/>
      <c r="C319" s="858"/>
      <c r="D319" s="858"/>
      <c r="E319" s="858"/>
      <c r="F319" s="858"/>
      <c r="G319" s="858"/>
      <c r="H319" s="858"/>
    </row>
    <row r="320" spans="2:8">
      <c r="B320" s="862"/>
      <c r="C320" s="858"/>
      <c r="D320" s="858"/>
      <c r="E320" s="858"/>
      <c r="F320" s="858"/>
      <c r="G320" s="858"/>
      <c r="H320" s="858"/>
    </row>
    <row r="321" spans="2:8">
      <c r="B321" s="862"/>
      <c r="C321" s="858"/>
      <c r="D321" s="858"/>
      <c r="E321" s="858"/>
      <c r="F321" s="858"/>
      <c r="G321" s="858"/>
      <c r="H321" s="858"/>
    </row>
    <row r="322" spans="2:8">
      <c r="B322" s="862"/>
      <c r="C322" s="858"/>
      <c r="D322" s="858"/>
      <c r="E322" s="858"/>
      <c r="F322" s="858"/>
      <c r="G322" s="858"/>
      <c r="H322" s="858"/>
    </row>
    <row r="323" spans="2:8">
      <c r="B323" s="862"/>
      <c r="C323" s="858"/>
      <c r="D323" s="858"/>
      <c r="E323" s="858"/>
      <c r="F323" s="858"/>
      <c r="G323" s="858"/>
      <c r="H323" s="858"/>
    </row>
    <row r="324" spans="2:8">
      <c r="B324" s="862"/>
      <c r="C324" s="858"/>
      <c r="D324" s="858"/>
      <c r="E324" s="858"/>
      <c r="F324" s="858"/>
      <c r="G324" s="858"/>
      <c r="H324" s="858"/>
    </row>
    <row r="325" spans="2:8">
      <c r="B325" s="862"/>
      <c r="C325" s="858"/>
      <c r="D325" s="858"/>
      <c r="E325" s="858"/>
      <c r="F325" s="858"/>
      <c r="G325" s="858"/>
      <c r="H325" s="858"/>
    </row>
    <row r="326" spans="2:8">
      <c r="B326" s="862"/>
      <c r="C326" s="858"/>
      <c r="D326" s="858"/>
      <c r="E326" s="858"/>
      <c r="F326" s="858"/>
      <c r="G326" s="858"/>
      <c r="H326" s="858"/>
    </row>
    <row r="327" spans="2:8">
      <c r="B327" s="862"/>
      <c r="C327" s="858"/>
      <c r="D327" s="858"/>
      <c r="E327" s="858"/>
      <c r="F327" s="858"/>
      <c r="G327" s="858"/>
      <c r="H327" s="858"/>
    </row>
    <row r="328" spans="2:8">
      <c r="B328" s="862"/>
      <c r="C328" s="858"/>
      <c r="D328" s="858"/>
      <c r="E328" s="858"/>
      <c r="F328" s="858"/>
      <c r="G328" s="858"/>
      <c r="H328" s="858"/>
    </row>
    <row r="329" spans="2:8">
      <c r="B329" s="862"/>
      <c r="C329" s="858"/>
      <c r="D329" s="858"/>
      <c r="E329" s="858"/>
      <c r="F329" s="858"/>
      <c r="G329" s="858"/>
      <c r="H329" s="858"/>
    </row>
    <row r="330" spans="2:8">
      <c r="B330" s="862"/>
      <c r="C330" s="858"/>
      <c r="D330" s="858"/>
      <c r="E330" s="858"/>
      <c r="F330" s="858"/>
      <c r="G330" s="858"/>
      <c r="H330" s="858"/>
    </row>
    <row r="331" spans="2:8">
      <c r="B331" s="862"/>
      <c r="C331" s="858"/>
      <c r="D331" s="858"/>
      <c r="E331" s="858"/>
      <c r="F331" s="858"/>
      <c r="G331" s="858"/>
      <c r="H331" s="858"/>
    </row>
    <row r="332" spans="2:8">
      <c r="B332" s="862"/>
      <c r="C332" s="858"/>
      <c r="D332" s="858"/>
      <c r="E332" s="858"/>
      <c r="F332" s="858"/>
      <c r="G332" s="858"/>
      <c r="H332" s="858"/>
    </row>
    <row r="333" spans="2:8">
      <c r="B333" s="862"/>
      <c r="C333" s="858"/>
      <c r="D333" s="858"/>
      <c r="E333" s="858"/>
      <c r="F333" s="858"/>
      <c r="G333" s="858"/>
      <c r="H333" s="858"/>
    </row>
    <row r="334" spans="2:8">
      <c r="B334" s="862"/>
      <c r="C334" s="858"/>
      <c r="D334" s="858"/>
      <c r="E334" s="858"/>
      <c r="F334" s="858"/>
      <c r="G334" s="858"/>
      <c r="H334" s="858"/>
    </row>
    <row r="335" spans="2:8">
      <c r="B335" s="862"/>
      <c r="C335" s="858"/>
      <c r="D335" s="858"/>
      <c r="E335" s="858"/>
      <c r="F335" s="858"/>
      <c r="G335" s="858"/>
      <c r="H335" s="858"/>
    </row>
    <row r="336" spans="2:8">
      <c r="B336" s="862"/>
      <c r="C336" s="858"/>
      <c r="D336" s="858"/>
      <c r="E336" s="858"/>
      <c r="F336" s="858"/>
      <c r="G336" s="858"/>
      <c r="H336" s="858"/>
    </row>
    <row r="337" spans="2:8">
      <c r="B337" s="862"/>
      <c r="C337" s="858"/>
      <c r="D337" s="858"/>
      <c r="E337" s="858"/>
      <c r="F337" s="858"/>
      <c r="G337" s="858"/>
      <c r="H337" s="858"/>
    </row>
    <row r="338" spans="2:8">
      <c r="B338" s="862"/>
      <c r="C338" s="858"/>
      <c r="D338" s="858"/>
      <c r="E338" s="858"/>
      <c r="F338" s="858"/>
      <c r="G338" s="858"/>
      <c r="H338" s="858"/>
    </row>
    <row r="339" spans="2:8">
      <c r="B339" s="862"/>
      <c r="C339" s="858"/>
      <c r="D339" s="858"/>
      <c r="E339" s="858"/>
      <c r="F339" s="858"/>
      <c r="G339" s="858"/>
      <c r="H339" s="858"/>
    </row>
    <row r="340" spans="2:8">
      <c r="B340" s="862"/>
      <c r="C340" s="858"/>
      <c r="D340" s="858"/>
      <c r="E340" s="858"/>
      <c r="F340" s="858"/>
      <c r="G340" s="858"/>
      <c r="H340" s="858"/>
    </row>
    <row r="341" spans="2:8">
      <c r="B341" s="862"/>
      <c r="C341" s="858"/>
      <c r="D341" s="858"/>
      <c r="E341" s="858"/>
      <c r="F341" s="858"/>
      <c r="G341" s="858"/>
      <c r="H341" s="858"/>
    </row>
    <row r="342" spans="2:8">
      <c r="B342" s="862"/>
      <c r="C342" s="858"/>
      <c r="D342" s="858"/>
      <c r="E342" s="858"/>
      <c r="F342" s="858"/>
      <c r="G342" s="858"/>
      <c r="H342" s="858"/>
    </row>
    <row r="343" spans="2:8">
      <c r="B343" s="862"/>
      <c r="C343" s="858"/>
      <c r="D343" s="858"/>
      <c r="E343" s="858"/>
      <c r="F343" s="858"/>
      <c r="G343" s="858"/>
      <c r="H343" s="858"/>
    </row>
    <row r="344" spans="2:8">
      <c r="B344" s="862"/>
      <c r="C344" s="858"/>
      <c r="D344" s="858"/>
      <c r="E344" s="858"/>
      <c r="F344" s="858"/>
      <c r="G344" s="858"/>
      <c r="H344" s="858"/>
    </row>
    <row r="345" spans="2:8">
      <c r="B345" s="862"/>
      <c r="C345" s="858"/>
      <c r="D345" s="858"/>
      <c r="E345" s="858"/>
      <c r="F345" s="858"/>
      <c r="G345" s="858"/>
      <c r="H345" s="858"/>
    </row>
    <row r="346" spans="2:8">
      <c r="B346" s="862"/>
      <c r="C346" s="858"/>
      <c r="D346" s="858"/>
      <c r="E346" s="858"/>
      <c r="F346" s="858"/>
      <c r="G346" s="858"/>
      <c r="H346" s="858"/>
    </row>
    <row r="347" spans="2:8">
      <c r="B347" s="862"/>
      <c r="C347" s="858"/>
      <c r="D347" s="858"/>
      <c r="E347" s="858"/>
      <c r="F347" s="858"/>
      <c r="G347" s="858"/>
      <c r="H347" s="858"/>
    </row>
    <row r="348" spans="2:8">
      <c r="B348" s="862"/>
      <c r="C348" s="858"/>
      <c r="D348" s="858"/>
      <c r="E348" s="858"/>
      <c r="F348" s="858"/>
      <c r="G348" s="858"/>
      <c r="H348" s="858"/>
    </row>
    <row r="349" spans="2:8">
      <c r="B349" s="862"/>
      <c r="C349" s="858"/>
      <c r="D349" s="858"/>
      <c r="E349" s="858"/>
      <c r="F349" s="858"/>
      <c r="G349" s="858"/>
      <c r="H349" s="858"/>
    </row>
    <row r="350" spans="2:8">
      <c r="B350" s="862"/>
      <c r="C350" s="858"/>
      <c r="D350" s="858"/>
      <c r="E350" s="858"/>
      <c r="F350" s="858"/>
      <c r="G350" s="858"/>
      <c r="H350" s="858"/>
    </row>
    <row r="351" spans="2:8">
      <c r="B351" s="862"/>
      <c r="C351" s="858"/>
      <c r="D351" s="858"/>
      <c r="E351" s="858"/>
      <c r="F351" s="858"/>
      <c r="G351" s="858"/>
      <c r="H351" s="858"/>
    </row>
    <row r="352" spans="2:8">
      <c r="B352" s="862"/>
      <c r="C352" s="858"/>
      <c r="D352" s="858"/>
      <c r="E352" s="858"/>
      <c r="F352" s="858"/>
      <c r="G352" s="858"/>
      <c r="H352" s="858"/>
    </row>
    <row r="353" spans="2:8">
      <c r="B353" s="862"/>
      <c r="C353" s="858"/>
      <c r="D353" s="858"/>
      <c r="E353" s="858"/>
      <c r="F353" s="858"/>
      <c r="G353" s="858"/>
      <c r="H353" s="858"/>
    </row>
    <row r="354" spans="2:8">
      <c r="B354" s="862"/>
      <c r="C354" s="858"/>
      <c r="D354" s="858"/>
      <c r="E354" s="858"/>
      <c r="F354" s="858"/>
      <c r="G354" s="858"/>
      <c r="H354" s="858"/>
    </row>
    <row r="355" spans="2:8">
      <c r="B355" s="862"/>
      <c r="C355" s="858"/>
      <c r="D355" s="858"/>
      <c r="E355" s="858"/>
      <c r="F355" s="858"/>
      <c r="G355" s="858"/>
      <c r="H355" s="858"/>
    </row>
    <row r="356" spans="2:8">
      <c r="B356" s="862"/>
      <c r="C356" s="858"/>
      <c r="D356" s="858"/>
      <c r="E356" s="858"/>
      <c r="F356" s="858"/>
      <c r="G356" s="858"/>
      <c r="H356" s="858"/>
    </row>
    <row r="357" spans="2:8">
      <c r="B357" s="862"/>
      <c r="C357" s="858"/>
      <c r="D357" s="858"/>
      <c r="E357" s="858"/>
      <c r="F357" s="858"/>
      <c r="G357" s="858"/>
      <c r="H357" s="858"/>
    </row>
    <row r="358" spans="2:8">
      <c r="B358" s="862"/>
      <c r="C358" s="858"/>
      <c r="D358" s="858"/>
      <c r="E358" s="858"/>
      <c r="F358" s="858"/>
      <c r="G358" s="858"/>
      <c r="H358" s="858"/>
    </row>
    <row r="359" spans="2:8">
      <c r="B359" s="862"/>
      <c r="C359" s="858"/>
      <c r="D359" s="858"/>
      <c r="E359" s="858"/>
      <c r="F359" s="858"/>
      <c r="G359" s="858"/>
      <c r="H359" s="858"/>
    </row>
    <row r="360" spans="2:8">
      <c r="B360" s="862"/>
      <c r="C360" s="858"/>
      <c r="D360" s="858"/>
      <c r="E360" s="858"/>
      <c r="F360" s="858"/>
      <c r="G360" s="858"/>
      <c r="H360" s="858"/>
    </row>
    <row r="361" spans="2:8">
      <c r="B361" s="862"/>
      <c r="C361" s="858"/>
      <c r="D361" s="858"/>
      <c r="E361" s="858"/>
      <c r="F361" s="858"/>
      <c r="G361" s="858"/>
      <c r="H361" s="858"/>
    </row>
    <row r="362" spans="2:8">
      <c r="B362" s="862"/>
      <c r="C362" s="858"/>
      <c r="D362" s="858"/>
      <c r="E362" s="858"/>
      <c r="F362" s="858"/>
      <c r="G362" s="858"/>
      <c r="H362" s="858"/>
    </row>
    <row r="363" spans="2:8">
      <c r="B363" s="862"/>
      <c r="C363" s="858"/>
      <c r="D363" s="858"/>
      <c r="E363" s="858"/>
      <c r="F363" s="858"/>
      <c r="G363" s="858"/>
      <c r="H363" s="858"/>
    </row>
    <row r="364" spans="2:8">
      <c r="B364" s="862"/>
      <c r="C364" s="858"/>
      <c r="D364" s="858"/>
      <c r="E364" s="858"/>
      <c r="F364" s="858"/>
      <c r="G364" s="858"/>
      <c r="H364" s="858"/>
    </row>
    <row r="365" spans="2:8">
      <c r="B365" s="862"/>
      <c r="C365" s="858"/>
      <c r="D365" s="858"/>
      <c r="E365" s="858"/>
      <c r="F365" s="858"/>
      <c r="G365" s="858"/>
      <c r="H365" s="858"/>
    </row>
    <row r="366" spans="2:8">
      <c r="B366" s="862"/>
      <c r="C366" s="858"/>
      <c r="D366" s="858"/>
      <c r="E366" s="858"/>
      <c r="F366" s="858"/>
      <c r="G366" s="858"/>
      <c r="H366" s="858"/>
    </row>
    <row r="367" spans="2:8">
      <c r="B367" s="862"/>
      <c r="C367" s="858"/>
      <c r="D367" s="858"/>
      <c r="E367" s="858"/>
      <c r="F367" s="858"/>
      <c r="G367" s="858"/>
      <c r="H367" s="858"/>
    </row>
    <row r="368" spans="2:8">
      <c r="B368" s="862"/>
      <c r="C368" s="858"/>
      <c r="D368" s="858"/>
      <c r="E368" s="858"/>
      <c r="F368" s="858"/>
      <c r="G368" s="858"/>
      <c r="H368" s="858"/>
    </row>
    <row r="369" spans="2:8">
      <c r="B369" s="862"/>
      <c r="C369" s="858"/>
      <c r="D369" s="858"/>
      <c r="E369" s="858"/>
      <c r="F369" s="858"/>
      <c r="G369" s="858"/>
      <c r="H369" s="858"/>
    </row>
    <row r="370" spans="2:8">
      <c r="B370" s="862"/>
      <c r="C370" s="858"/>
      <c r="D370" s="858"/>
      <c r="E370" s="858"/>
      <c r="F370" s="858"/>
      <c r="G370" s="858"/>
      <c r="H370" s="858"/>
    </row>
    <row r="371" spans="2:8">
      <c r="B371" s="862"/>
      <c r="C371" s="858"/>
      <c r="D371" s="858"/>
      <c r="E371" s="858"/>
      <c r="F371" s="858"/>
      <c r="G371" s="858"/>
      <c r="H371" s="858"/>
    </row>
    <row r="372" spans="2:8">
      <c r="B372" s="862"/>
      <c r="C372" s="858"/>
      <c r="D372" s="858"/>
      <c r="E372" s="858"/>
      <c r="F372" s="858"/>
      <c r="G372" s="858"/>
      <c r="H372" s="858"/>
    </row>
    <row r="373" spans="2:8">
      <c r="B373" s="862"/>
      <c r="C373" s="858"/>
      <c r="D373" s="858"/>
      <c r="E373" s="858"/>
      <c r="F373" s="858"/>
      <c r="G373" s="858"/>
      <c r="H373" s="858"/>
    </row>
    <row r="374" spans="2:8">
      <c r="B374" s="862"/>
      <c r="C374" s="858"/>
      <c r="D374" s="858"/>
      <c r="E374" s="858"/>
      <c r="F374" s="858"/>
      <c r="G374" s="858"/>
      <c r="H374" s="858"/>
    </row>
    <row r="375" spans="2:8">
      <c r="B375" s="862"/>
      <c r="C375" s="858"/>
      <c r="D375" s="858"/>
      <c r="E375" s="858"/>
      <c r="F375" s="858"/>
      <c r="G375" s="858"/>
      <c r="H375" s="858"/>
    </row>
    <row r="376" spans="2:8">
      <c r="B376" s="862"/>
      <c r="C376" s="858"/>
      <c r="D376" s="858"/>
      <c r="E376" s="858"/>
      <c r="F376" s="858"/>
      <c r="G376" s="858"/>
      <c r="H376" s="858"/>
    </row>
    <row r="377" spans="2:8">
      <c r="B377" s="862"/>
      <c r="C377" s="858"/>
      <c r="D377" s="858"/>
      <c r="E377" s="858"/>
      <c r="F377" s="858"/>
      <c r="G377" s="858"/>
      <c r="H377" s="858"/>
    </row>
    <row r="378" spans="2:8">
      <c r="B378" s="862"/>
      <c r="C378" s="858"/>
      <c r="D378" s="858"/>
      <c r="E378" s="858"/>
      <c r="F378" s="858"/>
      <c r="G378" s="858"/>
      <c r="H378" s="858"/>
    </row>
    <row r="379" spans="2:8">
      <c r="B379" s="862"/>
      <c r="C379" s="858"/>
      <c r="D379" s="858"/>
      <c r="E379" s="858"/>
      <c r="F379" s="858"/>
      <c r="G379" s="858"/>
      <c r="H379" s="858"/>
    </row>
    <row r="380" spans="2:8">
      <c r="B380" s="862"/>
      <c r="C380" s="858"/>
      <c r="D380" s="858"/>
      <c r="E380" s="858"/>
      <c r="F380" s="858"/>
      <c r="G380" s="858"/>
      <c r="H380" s="858"/>
    </row>
    <row r="381" spans="2:8">
      <c r="B381" s="862"/>
      <c r="C381" s="858"/>
      <c r="D381" s="858"/>
      <c r="E381" s="858"/>
      <c r="F381" s="858"/>
      <c r="G381" s="858"/>
      <c r="H381" s="858"/>
    </row>
    <row r="382" spans="2:8">
      <c r="B382" s="862"/>
      <c r="C382" s="858"/>
      <c r="D382" s="858"/>
      <c r="E382" s="858"/>
      <c r="F382" s="858"/>
      <c r="G382" s="858"/>
      <c r="H382" s="858"/>
    </row>
    <row r="383" spans="2:8">
      <c r="B383" s="862"/>
      <c r="C383" s="858"/>
      <c r="D383" s="858"/>
      <c r="E383" s="858"/>
      <c r="F383" s="858"/>
      <c r="G383" s="858"/>
      <c r="H383" s="858"/>
    </row>
    <row r="384" spans="2:8">
      <c r="B384" s="862"/>
      <c r="C384" s="858"/>
      <c r="D384" s="858"/>
      <c r="E384" s="858"/>
      <c r="F384" s="858"/>
      <c r="G384" s="858"/>
      <c r="H384" s="858"/>
    </row>
    <row r="385" spans="2:8">
      <c r="B385" s="862"/>
      <c r="C385" s="858"/>
      <c r="D385" s="858"/>
      <c r="E385" s="858"/>
      <c r="F385" s="858"/>
      <c r="G385" s="858"/>
      <c r="H385" s="858"/>
    </row>
    <row r="386" spans="2:8">
      <c r="B386" s="862"/>
      <c r="C386" s="858"/>
      <c r="D386" s="858"/>
      <c r="E386" s="858"/>
      <c r="F386" s="858"/>
      <c r="G386" s="858"/>
      <c r="H386" s="858"/>
    </row>
    <row r="387" spans="2:8">
      <c r="B387" s="862"/>
      <c r="C387" s="858"/>
      <c r="D387" s="858"/>
      <c r="E387" s="858"/>
      <c r="F387" s="858"/>
      <c r="G387" s="858"/>
      <c r="H387" s="858"/>
    </row>
    <row r="388" spans="2:8">
      <c r="B388" s="862"/>
      <c r="C388" s="858"/>
      <c r="D388" s="858"/>
      <c r="E388" s="858"/>
      <c r="F388" s="858"/>
      <c r="G388" s="858"/>
      <c r="H388" s="858"/>
    </row>
    <row r="389" spans="2:8">
      <c r="B389" s="862"/>
      <c r="C389" s="858"/>
      <c r="D389" s="858"/>
      <c r="E389" s="858"/>
      <c r="F389" s="858"/>
      <c r="G389" s="858"/>
      <c r="H389" s="858"/>
    </row>
    <row r="390" spans="2:8">
      <c r="B390" s="862"/>
      <c r="C390" s="858"/>
      <c r="D390" s="858"/>
      <c r="E390" s="858"/>
      <c r="F390" s="858"/>
      <c r="G390" s="858"/>
      <c r="H390" s="858"/>
    </row>
    <row r="391" spans="2:8">
      <c r="B391" s="862"/>
      <c r="C391" s="858"/>
      <c r="D391" s="858"/>
      <c r="E391" s="858"/>
      <c r="F391" s="858"/>
      <c r="G391" s="858"/>
      <c r="H391" s="858"/>
    </row>
    <row r="392" spans="2:8">
      <c r="B392" s="862"/>
      <c r="C392" s="858"/>
      <c r="D392" s="858"/>
      <c r="E392" s="858"/>
      <c r="F392" s="858"/>
      <c r="G392" s="858"/>
      <c r="H392" s="858"/>
    </row>
    <row r="393" spans="2:8">
      <c r="B393" s="862"/>
      <c r="C393" s="858"/>
      <c r="D393" s="858"/>
      <c r="E393" s="858"/>
      <c r="F393" s="858"/>
      <c r="G393" s="858"/>
      <c r="H393" s="858"/>
    </row>
    <row r="394" spans="2:8">
      <c r="B394" s="862"/>
      <c r="C394" s="858"/>
      <c r="D394" s="858"/>
      <c r="E394" s="858"/>
      <c r="F394" s="858"/>
      <c r="G394" s="858"/>
      <c r="H394" s="858"/>
    </row>
    <row r="395" spans="2:8">
      <c r="B395" s="862"/>
      <c r="C395" s="858"/>
      <c r="D395" s="858"/>
      <c r="E395" s="858"/>
      <c r="F395" s="858"/>
      <c r="G395" s="858"/>
      <c r="H395" s="858"/>
    </row>
    <row r="396" spans="2:8">
      <c r="B396" s="862"/>
      <c r="C396" s="858"/>
      <c r="D396" s="858"/>
      <c r="E396" s="858"/>
      <c r="F396" s="858"/>
      <c r="G396" s="858"/>
      <c r="H396" s="858"/>
    </row>
    <row r="397" spans="2:8">
      <c r="B397" s="862"/>
      <c r="C397" s="858"/>
      <c r="D397" s="858"/>
      <c r="E397" s="858"/>
      <c r="F397" s="858"/>
      <c r="G397" s="858"/>
      <c r="H397" s="858"/>
    </row>
    <row r="398" spans="2:8">
      <c r="B398" s="862"/>
      <c r="C398" s="858"/>
      <c r="D398" s="858"/>
      <c r="E398" s="858"/>
      <c r="F398" s="858"/>
      <c r="G398" s="858"/>
      <c r="H398" s="858"/>
    </row>
    <row r="399" spans="2:8">
      <c r="B399" s="862"/>
      <c r="C399" s="858"/>
      <c r="D399" s="858"/>
      <c r="E399" s="858"/>
      <c r="F399" s="858"/>
      <c r="G399" s="858"/>
      <c r="H399" s="858"/>
    </row>
    <row r="400" spans="2:8">
      <c r="B400" s="862"/>
      <c r="C400" s="858"/>
      <c r="D400" s="858"/>
      <c r="E400" s="858"/>
      <c r="F400" s="858"/>
      <c r="G400" s="858"/>
      <c r="H400" s="858"/>
    </row>
    <row r="401" spans="2:8">
      <c r="B401" s="862"/>
      <c r="C401" s="858"/>
      <c r="D401" s="858"/>
      <c r="E401" s="858"/>
      <c r="F401" s="858"/>
      <c r="G401" s="858"/>
      <c r="H401" s="858"/>
    </row>
    <row r="402" spans="2:8">
      <c r="B402" s="862"/>
      <c r="C402" s="858"/>
      <c r="D402" s="858"/>
      <c r="E402" s="858"/>
      <c r="F402" s="858"/>
      <c r="G402" s="858"/>
      <c r="H402" s="858"/>
    </row>
    <row r="403" spans="2:8">
      <c r="B403" s="862"/>
      <c r="C403" s="858"/>
      <c r="D403" s="858"/>
      <c r="E403" s="858"/>
      <c r="F403" s="858"/>
      <c r="G403" s="858"/>
      <c r="H403" s="858"/>
    </row>
    <row r="404" spans="2:8">
      <c r="B404" s="862"/>
      <c r="C404" s="858"/>
      <c r="D404" s="858"/>
      <c r="E404" s="858"/>
      <c r="F404" s="858"/>
      <c r="G404" s="858"/>
      <c r="H404" s="858"/>
    </row>
    <row r="405" spans="2:8">
      <c r="B405" s="862"/>
      <c r="C405" s="858"/>
      <c r="D405" s="858"/>
      <c r="E405" s="858"/>
      <c r="F405" s="858"/>
      <c r="G405" s="858"/>
      <c r="H405" s="858"/>
    </row>
    <row r="406" spans="2:8">
      <c r="B406" s="862"/>
      <c r="C406" s="858"/>
      <c r="D406" s="858"/>
      <c r="E406" s="858"/>
      <c r="F406" s="858"/>
      <c r="G406" s="858"/>
      <c r="H406" s="858"/>
    </row>
    <row r="407" spans="2:8">
      <c r="B407" s="862"/>
      <c r="C407" s="858"/>
      <c r="D407" s="858"/>
      <c r="E407" s="858"/>
      <c r="F407" s="858"/>
      <c r="G407" s="858"/>
      <c r="H407" s="858"/>
    </row>
    <row r="408" spans="2:8">
      <c r="B408" s="862"/>
      <c r="C408" s="858"/>
      <c r="D408" s="858"/>
      <c r="E408" s="858"/>
      <c r="F408" s="858"/>
      <c r="G408" s="858"/>
      <c r="H408" s="858"/>
    </row>
    <row r="409" spans="2:8">
      <c r="B409" s="862"/>
      <c r="C409" s="858"/>
      <c r="D409" s="858"/>
      <c r="E409" s="858"/>
      <c r="F409" s="858"/>
      <c r="G409" s="858"/>
      <c r="H409" s="858"/>
    </row>
    <row r="410" spans="2:8">
      <c r="B410" s="862"/>
      <c r="C410" s="858"/>
      <c r="D410" s="858"/>
      <c r="E410" s="858"/>
      <c r="F410" s="858"/>
      <c r="G410" s="858"/>
      <c r="H410" s="858"/>
    </row>
    <row r="411" spans="2:8">
      <c r="B411" s="862"/>
      <c r="C411" s="858"/>
      <c r="D411" s="858"/>
      <c r="E411" s="858"/>
      <c r="F411" s="858"/>
      <c r="G411" s="858"/>
      <c r="H411" s="858"/>
    </row>
    <row r="412" spans="2:8">
      <c r="B412" s="862"/>
      <c r="C412" s="858"/>
      <c r="D412" s="858"/>
      <c r="E412" s="858"/>
      <c r="F412" s="858"/>
      <c r="G412" s="858"/>
      <c r="H412" s="858"/>
    </row>
    <row r="413" spans="2:8">
      <c r="B413" s="862"/>
      <c r="C413" s="858"/>
      <c r="D413" s="858"/>
      <c r="E413" s="858"/>
      <c r="F413" s="858"/>
      <c r="G413" s="858"/>
      <c r="H413" s="858"/>
    </row>
    <row r="414" spans="2:8">
      <c r="B414" s="862"/>
      <c r="C414" s="858"/>
      <c r="D414" s="858"/>
      <c r="E414" s="858"/>
      <c r="F414" s="858"/>
      <c r="G414" s="858"/>
      <c r="H414" s="858"/>
    </row>
    <row r="415" spans="2:8">
      <c r="B415" s="862"/>
      <c r="C415" s="858"/>
      <c r="D415" s="858"/>
      <c r="E415" s="858"/>
      <c r="F415" s="858"/>
      <c r="G415" s="858"/>
      <c r="H415" s="858"/>
    </row>
    <row r="416" spans="2:8">
      <c r="B416" s="862"/>
      <c r="C416" s="858"/>
      <c r="D416" s="858"/>
      <c r="E416" s="858"/>
      <c r="F416" s="858"/>
      <c r="G416" s="858"/>
      <c r="H416" s="858"/>
    </row>
    <row r="417" spans="2:8">
      <c r="B417" s="862"/>
      <c r="C417" s="858"/>
      <c r="D417" s="858"/>
      <c r="E417" s="858"/>
      <c r="F417" s="858"/>
      <c r="G417" s="858"/>
      <c r="H417" s="858"/>
    </row>
    <row r="418" spans="2:8">
      <c r="B418" s="862"/>
      <c r="C418" s="858"/>
      <c r="D418" s="858"/>
      <c r="E418" s="858"/>
      <c r="F418" s="858"/>
      <c r="G418" s="858"/>
      <c r="H418" s="858"/>
    </row>
    <row r="419" spans="2:8">
      <c r="B419" s="862"/>
      <c r="C419" s="858"/>
      <c r="D419" s="858"/>
      <c r="E419" s="858"/>
      <c r="F419" s="858"/>
      <c r="G419" s="858"/>
      <c r="H419" s="858"/>
    </row>
    <row r="420" spans="2:8">
      <c r="B420" s="862"/>
      <c r="C420" s="858"/>
      <c r="D420" s="858"/>
      <c r="E420" s="858"/>
      <c r="F420" s="858"/>
      <c r="G420" s="858"/>
      <c r="H420" s="858"/>
    </row>
    <row r="421" spans="2:8">
      <c r="B421" s="862"/>
      <c r="C421" s="858"/>
      <c r="D421" s="858"/>
      <c r="E421" s="858"/>
      <c r="F421" s="858"/>
      <c r="G421" s="858"/>
      <c r="H421" s="858"/>
    </row>
    <row r="422" spans="2:8">
      <c r="B422" s="862"/>
      <c r="C422" s="858"/>
      <c r="D422" s="858"/>
      <c r="E422" s="858"/>
      <c r="F422" s="858"/>
      <c r="G422" s="858"/>
      <c r="H422" s="858"/>
    </row>
    <row r="423" spans="2:8">
      <c r="B423" s="862"/>
      <c r="C423" s="858"/>
      <c r="D423" s="858"/>
      <c r="E423" s="858"/>
      <c r="F423" s="858"/>
      <c r="G423" s="858"/>
      <c r="H423" s="858"/>
    </row>
    <row r="424" spans="2:8">
      <c r="B424" s="862"/>
      <c r="C424" s="858"/>
      <c r="D424" s="858"/>
      <c r="E424" s="858"/>
      <c r="F424" s="858"/>
      <c r="G424" s="858"/>
      <c r="H424" s="858"/>
    </row>
    <row r="425" spans="2:8">
      <c r="B425" s="862"/>
      <c r="C425" s="858"/>
      <c r="D425" s="858"/>
      <c r="E425" s="858"/>
      <c r="F425" s="858"/>
      <c r="G425" s="858"/>
      <c r="H425" s="858"/>
    </row>
    <row r="426" spans="2:8">
      <c r="B426" s="862"/>
      <c r="C426" s="858"/>
      <c r="D426" s="858"/>
      <c r="E426" s="858"/>
      <c r="F426" s="858"/>
      <c r="G426" s="858"/>
      <c r="H426" s="858"/>
    </row>
    <row r="427" spans="2:8">
      <c r="B427" s="862"/>
      <c r="C427" s="858"/>
      <c r="D427" s="858"/>
      <c r="E427" s="858"/>
      <c r="F427" s="858"/>
      <c r="G427" s="858"/>
      <c r="H427" s="858"/>
    </row>
    <row r="428" spans="2:8">
      <c r="B428" s="862"/>
      <c r="C428" s="858"/>
      <c r="D428" s="858"/>
      <c r="E428" s="858"/>
      <c r="F428" s="858"/>
      <c r="G428" s="858"/>
      <c r="H428" s="858"/>
    </row>
    <row r="429" spans="2:8">
      <c r="B429" s="862"/>
      <c r="C429" s="858"/>
      <c r="D429" s="858"/>
      <c r="E429" s="858"/>
      <c r="F429" s="858"/>
      <c r="G429" s="858"/>
      <c r="H429" s="858"/>
    </row>
    <row r="430" spans="2:8">
      <c r="B430" s="862"/>
      <c r="C430" s="858"/>
      <c r="D430" s="858"/>
      <c r="E430" s="858"/>
      <c r="F430" s="858"/>
      <c r="G430" s="858"/>
      <c r="H430" s="858"/>
    </row>
    <row r="431" spans="2:8">
      <c r="B431" s="862"/>
      <c r="C431" s="858"/>
      <c r="D431" s="858"/>
      <c r="E431" s="858"/>
      <c r="F431" s="858"/>
      <c r="G431" s="858"/>
      <c r="H431" s="858"/>
    </row>
    <row r="432" spans="2:8">
      <c r="B432" s="862"/>
      <c r="C432" s="858"/>
      <c r="D432" s="858"/>
      <c r="E432" s="858"/>
      <c r="F432" s="858"/>
      <c r="G432" s="858"/>
      <c r="H432" s="858"/>
    </row>
    <row r="433" spans="2:8">
      <c r="B433" s="862"/>
      <c r="C433" s="858"/>
      <c r="D433" s="858"/>
      <c r="E433" s="858"/>
      <c r="F433" s="858"/>
      <c r="G433" s="858"/>
      <c r="H433" s="858"/>
    </row>
    <row r="434" spans="2:8">
      <c r="B434" s="862"/>
      <c r="C434" s="858"/>
      <c r="D434" s="858"/>
      <c r="E434" s="858"/>
      <c r="F434" s="858"/>
      <c r="G434" s="858"/>
      <c r="H434" s="858"/>
    </row>
    <row r="435" spans="2:8">
      <c r="B435" s="862"/>
      <c r="C435" s="858"/>
      <c r="D435" s="858"/>
      <c r="E435" s="858"/>
      <c r="F435" s="858"/>
      <c r="G435" s="858"/>
      <c r="H435" s="858"/>
    </row>
    <row r="436" spans="2:8">
      <c r="B436" s="862"/>
      <c r="C436" s="858"/>
      <c r="D436" s="858"/>
      <c r="E436" s="858"/>
      <c r="F436" s="858"/>
      <c r="G436" s="858"/>
      <c r="H436" s="858"/>
    </row>
    <row r="437" spans="2:8">
      <c r="B437" s="862"/>
      <c r="C437" s="858"/>
      <c r="D437" s="858"/>
      <c r="E437" s="858"/>
      <c r="F437" s="858"/>
      <c r="G437" s="858"/>
      <c r="H437" s="858"/>
    </row>
    <row r="438" spans="2:8">
      <c r="B438" s="862"/>
      <c r="C438" s="858"/>
      <c r="D438" s="858"/>
      <c r="E438" s="858"/>
      <c r="F438" s="858"/>
      <c r="G438" s="858"/>
      <c r="H438" s="858"/>
    </row>
    <row r="439" spans="2:8">
      <c r="B439" s="862"/>
      <c r="C439" s="858"/>
      <c r="D439" s="858"/>
      <c r="E439" s="858"/>
      <c r="F439" s="858"/>
      <c r="G439" s="858"/>
      <c r="H439" s="858"/>
    </row>
    <row r="440" spans="2:8">
      <c r="B440" s="862"/>
      <c r="C440" s="858"/>
      <c r="D440" s="858"/>
      <c r="E440" s="858"/>
      <c r="F440" s="858"/>
      <c r="G440" s="858"/>
      <c r="H440" s="858"/>
    </row>
    <row r="441" spans="2:8">
      <c r="B441" s="862"/>
      <c r="C441" s="858"/>
      <c r="D441" s="858"/>
      <c r="E441" s="858"/>
      <c r="F441" s="858"/>
      <c r="G441" s="858"/>
      <c r="H441" s="858"/>
    </row>
    <row r="442" spans="2:8">
      <c r="B442" s="862"/>
      <c r="C442" s="858"/>
      <c r="D442" s="858"/>
      <c r="E442" s="858"/>
      <c r="F442" s="858"/>
      <c r="G442" s="858"/>
      <c r="H442" s="858"/>
    </row>
    <row r="443" spans="2:8">
      <c r="B443" s="862"/>
      <c r="C443" s="858"/>
      <c r="D443" s="858"/>
      <c r="E443" s="858"/>
      <c r="F443" s="858"/>
      <c r="G443" s="858"/>
      <c r="H443" s="858"/>
    </row>
    <row r="444" spans="2:8">
      <c r="B444" s="862"/>
      <c r="C444" s="858"/>
      <c r="D444" s="858"/>
      <c r="E444" s="858"/>
      <c r="F444" s="858"/>
      <c r="G444" s="858"/>
      <c r="H444" s="858"/>
    </row>
    <row r="445" spans="2:8">
      <c r="B445" s="862"/>
      <c r="C445" s="858"/>
      <c r="D445" s="858"/>
      <c r="E445" s="858"/>
      <c r="F445" s="858"/>
      <c r="G445" s="858"/>
      <c r="H445" s="858"/>
    </row>
    <row r="446" spans="2:8">
      <c r="B446" s="862"/>
      <c r="C446" s="858"/>
      <c r="D446" s="858"/>
      <c r="E446" s="858"/>
      <c r="F446" s="858"/>
      <c r="G446" s="858"/>
      <c r="H446" s="858"/>
    </row>
    <row r="447" spans="2:8">
      <c r="B447" s="862"/>
      <c r="C447" s="858"/>
      <c r="D447" s="858"/>
      <c r="E447" s="858"/>
      <c r="F447" s="858"/>
      <c r="G447" s="858"/>
      <c r="H447" s="858"/>
    </row>
    <row r="448" spans="2:8">
      <c r="B448" s="862"/>
      <c r="C448" s="858"/>
      <c r="D448" s="858"/>
      <c r="E448" s="858"/>
      <c r="F448" s="858"/>
      <c r="G448" s="858"/>
      <c r="H448" s="858"/>
    </row>
    <row r="449" spans="2:8">
      <c r="B449" s="862"/>
      <c r="C449" s="858"/>
      <c r="D449" s="858"/>
      <c r="E449" s="858"/>
      <c r="F449" s="858"/>
      <c r="G449" s="858"/>
      <c r="H449" s="858"/>
    </row>
    <row r="450" spans="2:8">
      <c r="B450" s="862"/>
      <c r="C450" s="858"/>
      <c r="D450" s="858"/>
      <c r="E450" s="858"/>
      <c r="F450" s="858"/>
      <c r="G450" s="858"/>
      <c r="H450" s="858"/>
    </row>
    <row r="451" spans="2:8">
      <c r="B451" s="862"/>
      <c r="C451" s="858"/>
      <c r="D451" s="858"/>
      <c r="E451" s="858"/>
      <c r="F451" s="858"/>
      <c r="G451" s="858"/>
      <c r="H451" s="858"/>
    </row>
    <row r="452" spans="2:8">
      <c r="B452" s="862"/>
      <c r="C452" s="858"/>
      <c r="D452" s="858"/>
      <c r="E452" s="858"/>
      <c r="F452" s="858"/>
      <c r="G452" s="858"/>
      <c r="H452" s="858"/>
    </row>
    <row r="453" spans="2:8">
      <c r="B453" s="862"/>
      <c r="C453" s="858"/>
      <c r="D453" s="858"/>
      <c r="E453" s="858"/>
      <c r="F453" s="858"/>
      <c r="G453" s="858"/>
      <c r="H453" s="858"/>
    </row>
    <row r="454" spans="2:8">
      <c r="B454" s="862"/>
      <c r="C454" s="858"/>
      <c r="D454" s="858"/>
      <c r="E454" s="858"/>
      <c r="F454" s="858"/>
      <c r="G454" s="858"/>
      <c r="H454" s="858"/>
    </row>
    <row r="455" spans="2:8">
      <c r="B455" s="862"/>
      <c r="C455" s="858"/>
      <c r="D455" s="858"/>
      <c r="E455" s="858"/>
      <c r="F455" s="858"/>
      <c r="G455" s="858"/>
      <c r="H455" s="858"/>
    </row>
    <row r="456" spans="2:8">
      <c r="B456" s="862"/>
      <c r="C456" s="858"/>
      <c r="D456" s="858"/>
      <c r="E456" s="858"/>
      <c r="F456" s="858"/>
      <c r="G456" s="858"/>
      <c r="H456" s="858"/>
    </row>
    <row r="457" spans="2:8">
      <c r="B457" s="862"/>
      <c r="C457" s="858"/>
      <c r="D457" s="858"/>
      <c r="E457" s="858"/>
      <c r="F457" s="858"/>
      <c r="G457" s="858"/>
      <c r="H457" s="858"/>
    </row>
    <row r="458" spans="2:8">
      <c r="B458" s="862"/>
      <c r="C458" s="858"/>
      <c r="D458" s="858"/>
      <c r="E458" s="858"/>
      <c r="F458" s="858"/>
      <c r="G458" s="858"/>
      <c r="H458" s="858"/>
    </row>
    <row r="459" spans="2:8">
      <c r="B459" s="862"/>
      <c r="C459" s="858"/>
      <c r="D459" s="858"/>
      <c r="E459" s="858"/>
      <c r="F459" s="858"/>
      <c r="G459" s="858"/>
      <c r="H459" s="858"/>
    </row>
    <row r="460" spans="2:8">
      <c r="B460" s="862"/>
      <c r="C460" s="858"/>
      <c r="D460" s="858"/>
      <c r="E460" s="858"/>
      <c r="F460" s="858"/>
      <c r="G460" s="858"/>
      <c r="H460" s="858"/>
    </row>
    <row r="461" spans="2:8">
      <c r="B461" s="862"/>
      <c r="C461" s="858"/>
      <c r="D461" s="858"/>
      <c r="E461" s="858"/>
      <c r="F461" s="858"/>
      <c r="G461" s="858"/>
      <c r="H461" s="858"/>
    </row>
    <row r="462" spans="2:8">
      <c r="B462" s="862"/>
      <c r="C462" s="858"/>
      <c r="D462" s="858"/>
      <c r="E462" s="858"/>
      <c r="F462" s="858"/>
      <c r="G462" s="858"/>
      <c r="H462" s="858"/>
    </row>
    <row r="463" spans="2:8">
      <c r="B463" s="862"/>
      <c r="C463" s="858"/>
      <c r="D463" s="858"/>
      <c r="E463" s="858"/>
      <c r="F463" s="858"/>
      <c r="G463" s="858"/>
      <c r="H463" s="858"/>
    </row>
    <row r="464" spans="2:8">
      <c r="B464" s="862"/>
      <c r="C464" s="858"/>
      <c r="D464" s="858"/>
      <c r="E464" s="858"/>
      <c r="F464" s="858"/>
      <c r="G464" s="858"/>
      <c r="H464" s="858"/>
    </row>
    <row r="465" spans="2:8">
      <c r="B465" s="862"/>
      <c r="C465" s="858"/>
      <c r="D465" s="858"/>
      <c r="E465" s="858"/>
      <c r="F465" s="858"/>
      <c r="G465" s="858"/>
      <c r="H465" s="858"/>
    </row>
    <row r="466" spans="2:8">
      <c r="B466" s="862"/>
      <c r="C466" s="858"/>
      <c r="D466" s="858"/>
      <c r="E466" s="858"/>
      <c r="F466" s="858"/>
      <c r="G466" s="858"/>
      <c r="H466" s="858"/>
    </row>
    <row r="467" spans="2:8">
      <c r="B467" s="862"/>
      <c r="C467" s="858"/>
      <c r="D467" s="858"/>
      <c r="E467" s="858"/>
      <c r="F467" s="858"/>
      <c r="G467" s="858"/>
      <c r="H467" s="858"/>
    </row>
    <row r="468" spans="2:8">
      <c r="B468" s="862"/>
      <c r="C468" s="858"/>
      <c r="D468" s="858"/>
      <c r="E468" s="858"/>
      <c r="F468" s="858"/>
      <c r="G468" s="858"/>
      <c r="H468" s="858"/>
    </row>
    <row r="469" spans="2:8">
      <c r="B469" s="862"/>
      <c r="C469" s="858"/>
      <c r="D469" s="858"/>
      <c r="E469" s="858"/>
      <c r="F469" s="858"/>
      <c r="G469" s="858"/>
      <c r="H469" s="858"/>
    </row>
    <row r="470" spans="2:8">
      <c r="B470" s="862"/>
      <c r="C470" s="858"/>
      <c r="D470" s="858"/>
      <c r="E470" s="858"/>
      <c r="F470" s="858"/>
      <c r="G470" s="858"/>
      <c r="H470" s="858"/>
    </row>
    <row r="471" spans="2:8">
      <c r="B471" s="862"/>
      <c r="C471" s="858"/>
      <c r="D471" s="858"/>
      <c r="E471" s="858"/>
      <c r="F471" s="858"/>
      <c r="G471" s="858"/>
      <c r="H471" s="858"/>
    </row>
    <row r="472" spans="2:8">
      <c r="B472" s="862"/>
      <c r="C472" s="858"/>
      <c r="D472" s="858"/>
      <c r="E472" s="858"/>
      <c r="F472" s="858"/>
      <c r="G472" s="858"/>
      <c r="H472" s="858"/>
    </row>
    <row r="473" spans="2:8">
      <c r="B473" s="862"/>
      <c r="C473" s="858"/>
      <c r="D473" s="858"/>
      <c r="E473" s="858"/>
      <c r="F473" s="858"/>
      <c r="G473" s="858"/>
      <c r="H473" s="858"/>
    </row>
    <row r="474" spans="2:8">
      <c r="B474" s="862"/>
      <c r="C474" s="858"/>
      <c r="D474" s="858"/>
      <c r="E474" s="858"/>
      <c r="F474" s="858"/>
      <c r="G474" s="858"/>
      <c r="H474" s="858"/>
    </row>
    <row r="475" spans="2:8">
      <c r="B475" s="862"/>
      <c r="C475" s="858"/>
      <c r="D475" s="858"/>
      <c r="E475" s="858"/>
      <c r="F475" s="858"/>
      <c r="G475" s="858"/>
      <c r="H475" s="858"/>
    </row>
    <row r="476" spans="2:8">
      <c r="B476" s="862"/>
      <c r="C476" s="858"/>
      <c r="D476" s="858"/>
      <c r="E476" s="858"/>
      <c r="F476" s="858"/>
      <c r="G476" s="858"/>
      <c r="H476" s="858"/>
    </row>
    <row r="477" spans="2:8">
      <c r="B477" s="862"/>
      <c r="C477" s="858"/>
      <c r="D477" s="858"/>
      <c r="E477" s="858"/>
      <c r="F477" s="858"/>
      <c r="G477" s="858"/>
      <c r="H477" s="858"/>
    </row>
    <row r="478" spans="2:8">
      <c r="B478" s="862"/>
      <c r="C478" s="858"/>
      <c r="D478" s="858"/>
      <c r="E478" s="858"/>
      <c r="F478" s="858"/>
      <c r="G478" s="858"/>
      <c r="H478" s="858"/>
    </row>
    <row r="479" spans="2:8">
      <c r="B479" s="862"/>
      <c r="C479" s="858"/>
      <c r="D479" s="858"/>
      <c r="E479" s="858"/>
      <c r="F479" s="858"/>
      <c r="G479" s="858"/>
      <c r="H479" s="858"/>
    </row>
    <row r="480" spans="2:8">
      <c r="B480" s="862"/>
      <c r="C480" s="858"/>
      <c r="D480" s="858"/>
      <c r="E480" s="858"/>
      <c r="F480" s="858"/>
      <c r="G480" s="858"/>
      <c r="H480" s="858"/>
    </row>
    <row r="481" spans="2:8">
      <c r="B481" s="862"/>
      <c r="C481" s="858"/>
      <c r="D481" s="858"/>
      <c r="E481" s="858"/>
      <c r="F481" s="858"/>
      <c r="G481" s="858"/>
      <c r="H481" s="858"/>
    </row>
    <row r="482" spans="2:8">
      <c r="B482" s="862"/>
      <c r="C482" s="858"/>
      <c r="D482" s="858"/>
      <c r="E482" s="858"/>
      <c r="F482" s="858"/>
      <c r="G482" s="858"/>
      <c r="H482" s="858"/>
    </row>
    <row r="483" spans="2:8">
      <c r="B483" s="862"/>
      <c r="C483" s="858"/>
      <c r="D483" s="858"/>
      <c r="E483" s="858"/>
      <c r="F483" s="858"/>
      <c r="G483" s="858"/>
      <c r="H483" s="858"/>
    </row>
    <row r="484" spans="2:8">
      <c r="B484" s="862"/>
      <c r="C484" s="858"/>
      <c r="D484" s="858"/>
      <c r="E484" s="858"/>
      <c r="F484" s="858"/>
      <c r="G484" s="858"/>
      <c r="H484" s="858"/>
    </row>
    <row r="485" spans="2:8">
      <c r="B485" s="862"/>
      <c r="C485" s="858"/>
      <c r="D485" s="858"/>
      <c r="E485" s="858"/>
      <c r="F485" s="858"/>
      <c r="G485" s="858"/>
      <c r="H485" s="858"/>
    </row>
    <row r="486" spans="2:8">
      <c r="B486" s="862"/>
      <c r="C486" s="858"/>
      <c r="D486" s="858"/>
      <c r="E486" s="858"/>
      <c r="F486" s="858"/>
      <c r="G486" s="858"/>
      <c r="H486" s="858"/>
    </row>
    <row r="487" spans="2:8">
      <c r="B487" s="862"/>
      <c r="C487" s="858"/>
      <c r="D487" s="858"/>
      <c r="E487" s="858"/>
      <c r="F487" s="858"/>
      <c r="G487" s="858"/>
      <c r="H487" s="858"/>
    </row>
    <row r="488" spans="2:8">
      <c r="B488" s="862"/>
      <c r="C488" s="858"/>
      <c r="D488" s="858"/>
      <c r="E488" s="858"/>
      <c r="F488" s="858"/>
      <c r="G488" s="858"/>
      <c r="H488" s="858"/>
    </row>
    <row r="489" spans="2:8">
      <c r="B489" s="862"/>
      <c r="C489" s="858"/>
      <c r="D489" s="858"/>
      <c r="E489" s="858"/>
      <c r="F489" s="858"/>
      <c r="G489" s="858"/>
      <c r="H489" s="858"/>
    </row>
    <row r="490" spans="2:8">
      <c r="B490" s="862"/>
      <c r="C490" s="858"/>
      <c r="D490" s="858"/>
      <c r="E490" s="858"/>
      <c r="F490" s="858"/>
      <c r="G490" s="858"/>
      <c r="H490" s="858"/>
    </row>
    <row r="491" spans="2:8">
      <c r="B491" s="862"/>
      <c r="C491" s="858"/>
      <c r="D491" s="858"/>
      <c r="E491" s="858"/>
      <c r="F491" s="858"/>
      <c r="G491" s="858"/>
      <c r="H491" s="858"/>
    </row>
    <row r="492" spans="2:8">
      <c r="B492" s="862"/>
      <c r="C492" s="858"/>
      <c r="D492" s="858"/>
      <c r="E492" s="858"/>
      <c r="F492" s="858"/>
      <c r="G492" s="858"/>
      <c r="H492" s="858"/>
    </row>
    <row r="493" spans="2:8">
      <c r="B493" s="862"/>
      <c r="C493" s="858"/>
      <c r="D493" s="858"/>
      <c r="E493" s="858"/>
      <c r="F493" s="858"/>
      <c r="G493" s="858"/>
      <c r="H493" s="858"/>
    </row>
    <row r="494" spans="2:8">
      <c r="B494" s="862"/>
      <c r="C494" s="858"/>
      <c r="D494" s="858"/>
      <c r="E494" s="858"/>
      <c r="F494" s="858"/>
      <c r="G494" s="858"/>
      <c r="H494" s="858"/>
    </row>
    <row r="495" spans="2:8">
      <c r="B495" s="862"/>
      <c r="C495" s="858"/>
      <c r="D495" s="858"/>
      <c r="E495" s="858"/>
      <c r="F495" s="858"/>
      <c r="G495" s="858"/>
      <c r="H495" s="858"/>
    </row>
    <row r="496" spans="2:8">
      <c r="B496" s="862"/>
      <c r="C496" s="858"/>
      <c r="D496" s="858"/>
      <c r="E496" s="858"/>
      <c r="F496" s="858"/>
      <c r="G496" s="858"/>
      <c r="H496" s="858"/>
    </row>
    <row r="497" spans="2:8">
      <c r="B497" s="862"/>
      <c r="C497" s="858"/>
      <c r="D497" s="858"/>
      <c r="E497" s="858"/>
      <c r="F497" s="858"/>
      <c r="G497" s="858"/>
      <c r="H497" s="858"/>
    </row>
    <row r="498" spans="2:8">
      <c r="B498" s="862"/>
      <c r="C498" s="858"/>
      <c r="D498" s="858"/>
      <c r="E498" s="858"/>
      <c r="F498" s="858"/>
      <c r="G498" s="858"/>
      <c r="H498" s="858"/>
    </row>
    <row r="499" spans="2:8">
      <c r="B499" s="862"/>
      <c r="C499" s="858"/>
      <c r="D499" s="858"/>
      <c r="E499" s="858"/>
      <c r="F499" s="858"/>
      <c r="G499" s="858"/>
      <c r="H499" s="858"/>
    </row>
    <row r="500" spans="2:8">
      <c r="B500" s="862"/>
      <c r="C500" s="858"/>
      <c r="D500" s="858"/>
      <c r="E500" s="858"/>
      <c r="F500" s="858"/>
      <c r="G500" s="858"/>
      <c r="H500" s="858"/>
    </row>
    <row r="501" spans="2:8">
      <c r="B501" s="862"/>
      <c r="C501" s="858"/>
      <c r="D501" s="858"/>
      <c r="E501" s="858"/>
      <c r="F501" s="858"/>
      <c r="G501" s="858"/>
      <c r="H501" s="858"/>
    </row>
    <row r="502" spans="2:8">
      <c r="B502" s="862"/>
      <c r="C502" s="858"/>
      <c r="D502" s="858"/>
      <c r="E502" s="858"/>
      <c r="F502" s="858"/>
      <c r="G502" s="858"/>
      <c r="H502" s="858"/>
    </row>
    <row r="503" spans="2:8">
      <c r="B503" s="862"/>
      <c r="C503" s="858"/>
      <c r="D503" s="858"/>
      <c r="E503" s="858"/>
      <c r="F503" s="858"/>
      <c r="G503" s="858"/>
      <c r="H503" s="858"/>
    </row>
  </sheetData>
  <mergeCells count="11">
    <mergeCell ref="B56:G56"/>
    <mergeCell ref="B60:G60"/>
    <mergeCell ref="B80:G80"/>
    <mergeCell ref="B84:G84"/>
    <mergeCell ref="B87:H87"/>
    <mergeCell ref="B38:G38"/>
    <mergeCell ref="B1:H1"/>
    <mergeCell ref="B2:H2"/>
    <mergeCell ref="B3:H3"/>
    <mergeCell ref="B15:H15"/>
    <mergeCell ref="B34:G34"/>
  </mergeCells>
  <pageMargins left="0.25" right="0.25" top="0.75" bottom="0.75" header="0.3" footer="0.3"/>
  <pageSetup scale="53" fitToHeight="0" orientation="landscape" r:id="rId1"/>
  <rowBreaks count="2" manualBreakCount="2">
    <brk id="40" max="16383" man="1"/>
    <brk id="8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U503"/>
  <sheetViews>
    <sheetView tabSelected="1" view="pageBreakPreview" topLeftCell="A12" zoomScale="70" zoomScaleNormal="50" zoomScaleSheetLayoutView="70" workbookViewId="0">
      <selection activeCell="N33" sqref="N33"/>
    </sheetView>
  </sheetViews>
  <sheetFormatPr defaultColWidth="8.88671875" defaultRowHeight="12.75"/>
  <cols>
    <col min="1" max="1" width="5.109375" style="842" customWidth="1"/>
    <col min="2" max="2" width="49.33203125" style="849" customWidth="1"/>
    <col min="3" max="3" width="22.109375" style="842" customWidth="1"/>
    <col min="4" max="4" width="15.109375" style="842" customWidth="1"/>
    <col min="5" max="5" width="12.5546875" style="842" customWidth="1"/>
    <col min="6" max="6" width="11.5546875" style="842" customWidth="1"/>
    <col min="7" max="7" width="14.88671875" style="842" customWidth="1"/>
    <col min="8" max="8" width="79.44140625" style="842" customWidth="1"/>
    <col min="9" max="16384" width="8.88671875" style="842"/>
  </cols>
  <sheetData>
    <row r="1" spans="1:21">
      <c r="B1" s="1153" t="s">
        <v>1059</v>
      </c>
      <c r="C1" s="1153"/>
      <c r="D1" s="1153"/>
      <c r="E1" s="1153"/>
      <c r="F1" s="1153"/>
      <c r="G1" s="1153"/>
      <c r="H1" s="1153"/>
    </row>
    <row r="2" spans="1:21">
      <c r="B2" s="1153" t="s">
        <v>1142</v>
      </c>
      <c r="C2" s="1161"/>
      <c r="D2" s="1161"/>
      <c r="E2" s="1161"/>
      <c r="F2" s="1161"/>
      <c r="G2" s="1161"/>
      <c r="H2" s="1161"/>
    </row>
    <row r="3" spans="1:21">
      <c r="B3" s="1153"/>
      <c r="C3" s="1153"/>
      <c r="D3" s="1153"/>
      <c r="E3" s="1153"/>
      <c r="F3" s="1153"/>
      <c r="G3" s="1153"/>
      <c r="H3" s="1154"/>
    </row>
    <row r="5" spans="1:21">
      <c r="B5" s="852"/>
      <c r="C5" s="850"/>
      <c r="D5" s="844"/>
      <c r="E5" s="844"/>
      <c r="F5" s="850"/>
      <c r="G5" s="844"/>
      <c r="H5" s="850"/>
    </row>
    <row r="6" spans="1:21">
      <c r="B6" s="852"/>
      <c r="C6" s="850"/>
      <c r="D6" s="844"/>
      <c r="E6" s="844"/>
      <c r="F6" s="844"/>
      <c r="G6" s="844"/>
      <c r="H6" s="850"/>
      <c r="I6" s="850"/>
      <c r="J6" s="841"/>
      <c r="K6" s="841"/>
      <c r="L6" s="841"/>
      <c r="M6" s="841"/>
      <c r="N6" s="841"/>
      <c r="O6" s="841"/>
      <c r="P6" s="841"/>
      <c r="Q6" s="841"/>
      <c r="R6" s="841"/>
      <c r="S6" s="841"/>
      <c r="T6" s="841"/>
      <c r="U6" s="844"/>
    </row>
    <row r="7" spans="1:21" s="850" customFormat="1" ht="34.5" customHeight="1">
      <c r="A7" s="899" t="s">
        <v>990</v>
      </c>
      <c r="B7" s="899" t="s">
        <v>1033</v>
      </c>
      <c r="C7" s="900"/>
      <c r="D7" s="900"/>
      <c r="E7" s="901" t="s">
        <v>993</v>
      </c>
      <c r="F7" s="901" t="s">
        <v>994</v>
      </c>
      <c r="G7" s="901" t="s">
        <v>995</v>
      </c>
      <c r="H7" s="900"/>
      <c r="J7" s="841"/>
      <c r="K7" s="841"/>
      <c r="L7" s="841"/>
      <c r="M7" s="841"/>
      <c r="N7" s="841"/>
      <c r="O7" s="841"/>
      <c r="P7" s="841"/>
      <c r="Q7" s="841"/>
      <c r="R7" s="841"/>
      <c r="S7" s="841"/>
      <c r="T7" s="841"/>
      <c r="U7" s="844"/>
    </row>
    <row r="8" spans="1:21">
      <c r="A8" s="851"/>
      <c r="C8" s="850"/>
      <c r="E8" s="850"/>
      <c r="F8" s="850"/>
      <c r="G8" s="850"/>
      <c r="H8" s="850"/>
      <c r="L8" s="664"/>
    </row>
    <row r="9" spans="1:21" ht="20.100000000000001" customHeight="1">
      <c r="A9" s="851">
        <v>1</v>
      </c>
      <c r="B9" s="850" t="s">
        <v>1053</v>
      </c>
      <c r="E9" s="134">
        <f>+E54</f>
        <v>-250969.69396991783</v>
      </c>
      <c r="F9" s="134">
        <f>+F54</f>
        <v>0</v>
      </c>
      <c r="G9" s="134">
        <f>+G54</f>
        <v>0</v>
      </c>
      <c r="H9" s="850" t="s">
        <v>1034</v>
      </c>
    </row>
    <row r="10" spans="1:21" ht="20.100000000000001" customHeight="1">
      <c r="A10" s="851">
        <f>+A9+1</f>
        <v>2</v>
      </c>
      <c r="B10" s="850" t="s">
        <v>1005</v>
      </c>
      <c r="E10" s="134">
        <f>+E78</f>
        <v>-53868.254650414514</v>
      </c>
      <c r="F10" s="134">
        <f>+F78</f>
        <v>0</v>
      </c>
      <c r="G10" s="134">
        <f>+G78</f>
        <v>0</v>
      </c>
      <c r="H10" s="850" t="s">
        <v>1035</v>
      </c>
    </row>
    <row r="11" spans="1:21" ht="20.100000000000001" customHeight="1">
      <c r="A11" s="851">
        <f>+A10+1</f>
        <v>3</v>
      </c>
      <c r="B11" s="850" t="s">
        <v>1007</v>
      </c>
      <c r="E11" s="134">
        <f>E32</f>
        <v>1285.9455972818164</v>
      </c>
      <c r="F11" s="134">
        <f>F32</f>
        <v>0</v>
      </c>
      <c r="G11" s="134">
        <f>G32</f>
        <v>0</v>
      </c>
      <c r="H11" s="850" t="s">
        <v>1036</v>
      </c>
    </row>
    <row r="12" spans="1:21" ht="20.100000000000001" customHeight="1">
      <c r="A12" s="851">
        <f>+A11+1</f>
        <v>4</v>
      </c>
      <c r="B12" s="850" t="s">
        <v>1037</v>
      </c>
      <c r="E12" s="134">
        <f>SUM(E9:E11)</f>
        <v>-303552.00302305055</v>
      </c>
      <c r="F12" s="134">
        <f>SUM(F9:F11)</f>
        <v>0</v>
      </c>
      <c r="G12" s="134">
        <f>SUM(G9:G11)</f>
        <v>0</v>
      </c>
      <c r="H12" s="902" t="s">
        <v>1038</v>
      </c>
    </row>
    <row r="13" spans="1:21" s="850" customFormat="1">
      <c r="A13" s="851"/>
      <c r="D13" s="902"/>
      <c r="H13" s="764"/>
    </row>
    <row r="14" spans="1:21">
      <c r="A14" s="851"/>
      <c r="B14" s="850"/>
      <c r="C14" s="850"/>
      <c r="D14" s="850"/>
      <c r="E14" s="850"/>
      <c r="F14" s="850"/>
      <c r="G14" s="850"/>
      <c r="H14" s="854"/>
    </row>
    <row r="15" spans="1:21">
      <c r="A15" s="851"/>
      <c r="B15" s="1158" t="s">
        <v>1060</v>
      </c>
      <c r="C15" s="1158"/>
      <c r="D15" s="1158"/>
      <c r="E15" s="1158"/>
      <c r="F15" s="1158"/>
      <c r="G15" s="1158"/>
      <c r="H15" s="1158"/>
    </row>
    <row r="16" spans="1:21">
      <c r="A16" s="851"/>
      <c r="B16" s="852"/>
      <c r="C16" s="850"/>
      <c r="D16" s="850"/>
      <c r="E16" s="850"/>
      <c r="F16" s="850"/>
      <c r="G16" s="850"/>
      <c r="H16" s="850"/>
    </row>
    <row r="17" spans="1:9">
      <c r="A17" s="851"/>
      <c r="B17" s="844" t="s">
        <v>75</v>
      </c>
      <c r="C17" s="844" t="s">
        <v>76</v>
      </c>
      <c r="D17" s="844" t="s">
        <v>77</v>
      </c>
      <c r="E17" s="844" t="s">
        <v>78</v>
      </c>
      <c r="F17" s="844" t="s">
        <v>79</v>
      </c>
      <c r="G17" s="844" t="s">
        <v>80</v>
      </c>
      <c r="H17" s="844" t="s">
        <v>81</v>
      </c>
    </row>
    <row r="18" spans="1:9" ht="25.5">
      <c r="A18" s="851"/>
      <c r="B18" s="852" t="s">
        <v>1007</v>
      </c>
      <c r="C18" s="903" t="s">
        <v>21</v>
      </c>
      <c r="D18" s="903" t="s">
        <v>1040</v>
      </c>
      <c r="E18" s="903" t="s">
        <v>993</v>
      </c>
      <c r="F18" s="903" t="s">
        <v>994</v>
      </c>
      <c r="G18" s="903" t="s">
        <v>995</v>
      </c>
      <c r="H18" s="903" t="s">
        <v>1041</v>
      </c>
    </row>
    <row r="19" spans="1:9" ht="30" customHeight="1">
      <c r="A19" s="851">
        <f>A12+1</f>
        <v>5</v>
      </c>
      <c r="B19" s="904"/>
      <c r="C19" s="905"/>
      <c r="D19" s="906"/>
      <c r="E19" s="906">
        <v>1285.9455972818164</v>
      </c>
      <c r="F19" s="906"/>
      <c r="G19" s="906"/>
      <c r="H19" s="907"/>
      <c r="I19" s="859"/>
    </row>
    <row r="20" spans="1:9" ht="30" customHeight="1">
      <c r="A20" s="851">
        <f t="shared" ref="A20:A32" si="0">+A19+1</f>
        <v>6</v>
      </c>
      <c r="B20" s="908"/>
      <c r="C20" s="905"/>
      <c r="D20" s="906"/>
      <c r="E20" s="906"/>
      <c r="F20" s="906"/>
      <c r="G20" s="906"/>
      <c r="H20" s="907"/>
      <c r="I20" s="859"/>
    </row>
    <row r="21" spans="1:9" ht="30" customHeight="1">
      <c r="A21" s="851">
        <f t="shared" si="0"/>
        <v>7</v>
      </c>
      <c r="B21" s="908"/>
      <c r="C21" s="905"/>
      <c r="D21" s="906"/>
      <c r="E21" s="906"/>
      <c r="F21" s="906"/>
      <c r="G21" s="906"/>
      <c r="H21" s="907"/>
      <c r="I21" s="859"/>
    </row>
    <row r="22" spans="1:9" ht="30" customHeight="1">
      <c r="A22" s="851">
        <f t="shared" si="0"/>
        <v>8</v>
      </c>
      <c r="B22" s="908"/>
      <c r="C22" s="905"/>
      <c r="D22" s="906"/>
      <c r="E22" s="906"/>
      <c r="F22" s="906"/>
      <c r="G22" s="906"/>
      <c r="H22" s="907"/>
      <c r="I22" s="859"/>
    </row>
    <row r="23" spans="1:9" ht="30" customHeight="1">
      <c r="A23" s="851">
        <f t="shared" si="0"/>
        <v>9</v>
      </c>
      <c r="B23" s="908"/>
      <c r="C23" s="905"/>
      <c r="D23" s="906"/>
      <c r="E23" s="906"/>
      <c r="F23" s="906"/>
      <c r="G23" s="906"/>
      <c r="H23" s="907"/>
      <c r="I23" s="859"/>
    </row>
    <row r="24" spans="1:9" ht="30" customHeight="1">
      <c r="A24" s="851">
        <f t="shared" si="0"/>
        <v>10</v>
      </c>
      <c r="B24" s="908"/>
      <c r="C24" s="905"/>
      <c r="D24" s="906"/>
      <c r="E24" s="906"/>
      <c r="F24" s="906"/>
      <c r="G24" s="906"/>
      <c r="H24" s="907"/>
      <c r="I24" s="859"/>
    </row>
    <row r="25" spans="1:9" ht="30" customHeight="1">
      <c r="A25" s="851">
        <f t="shared" si="0"/>
        <v>11</v>
      </c>
      <c r="B25" s="908"/>
      <c r="C25" s="905"/>
      <c r="D25" s="906"/>
      <c r="E25" s="906"/>
      <c r="F25" s="906"/>
      <c r="G25" s="906"/>
      <c r="H25" s="907"/>
      <c r="I25" s="859"/>
    </row>
    <row r="26" spans="1:9" ht="30" customHeight="1">
      <c r="A26" s="851">
        <f t="shared" si="0"/>
        <v>12</v>
      </c>
      <c r="B26" s="1005" t="s">
        <v>1114</v>
      </c>
      <c r="C26" s="905">
        <f>E26</f>
        <v>0</v>
      </c>
      <c r="D26" s="909"/>
      <c r="E26" s="906"/>
      <c r="F26" s="906"/>
      <c r="G26" s="906"/>
      <c r="H26" s="907"/>
      <c r="I26" s="859"/>
    </row>
    <row r="27" spans="1:9" ht="30" customHeight="1">
      <c r="A27" s="851">
        <f t="shared" si="0"/>
        <v>13</v>
      </c>
      <c r="B27" s="1005" t="s">
        <v>1115</v>
      </c>
      <c r="C27" s="905">
        <f>E27</f>
        <v>0</v>
      </c>
      <c r="D27" s="906"/>
      <c r="E27" s="906">
        <v>0</v>
      </c>
      <c r="F27" s="906"/>
      <c r="G27" s="906"/>
      <c r="H27" s="907"/>
      <c r="I27" s="859"/>
    </row>
    <row r="28" spans="1:9" ht="30" customHeight="1">
      <c r="A28" s="851">
        <f t="shared" si="0"/>
        <v>14</v>
      </c>
      <c r="B28" s="910" t="s">
        <v>1116</v>
      </c>
      <c r="C28" s="911">
        <f>SUM(D28:G28)</f>
        <v>0</v>
      </c>
      <c r="D28" s="911"/>
      <c r="E28" s="1112">
        <v>0</v>
      </c>
      <c r="F28" s="911"/>
      <c r="G28" s="911"/>
      <c r="H28" s="912" t="s">
        <v>1043</v>
      </c>
      <c r="I28" s="859"/>
    </row>
    <row r="29" spans="1:9" ht="20.100000000000001" customHeight="1">
      <c r="A29" s="851">
        <f t="shared" si="0"/>
        <v>15</v>
      </c>
      <c r="B29" s="913" t="s">
        <v>1061</v>
      </c>
      <c r="C29" s="914">
        <f>SUBTOTAL(9,C19:C28)</f>
        <v>0</v>
      </c>
      <c r="D29" s="915">
        <f>SUM(D19:D28)</f>
        <v>0</v>
      </c>
      <c r="E29" s="915">
        <f>SUM(E19:E28)</f>
        <v>1285.9455972818164</v>
      </c>
      <c r="F29" s="915">
        <f>SUM(F19:F28)</f>
        <v>0</v>
      </c>
      <c r="G29" s="915">
        <f>SUM(G19:G28)</f>
        <v>0</v>
      </c>
      <c r="H29" s="916"/>
      <c r="I29" s="859"/>
    </row>
    <row r="30" spans="1:9" ht="20.100000000000001" customHeight="1">
      <c r="A30" s="851">
        <f t="shared" si="0"/>
        <v>16</v>
      </c>
      <c r="B30" s="917" t="s">
        <v>1045</v>
      </c>
      <c r="C30" s="918"/>
      <c r="D30" s="918"/>
      <c r="E30" s="918"/>
      <c r="F30" s="919"/>
      <c r="G30" s="920"/>
      <c r="H30" s="907"/>
      <c r="I30" s="859"/>
    </row>
    <row r="31" spans="1:9" ht="20.100000000000001" customHeight="1">
      <c r="A31" s="851">
        <f t="shared" si="0"/>
        <v>17</v>
      </c>
      <c r="B31" s="921" t="s">
        <v>1046</v>
      </c>
      <c r="C31" s="922"/>
      <c r="D31" s="922"/>
      <c r="E31" s="922"/>
      <c r="F31" s="922"/>
      <c r="G31" s="922"/>
      <c r="H31" s="923"/>
      <c r="I31" s="859"/>
    </row>
    <row r="32" spans="1:9" ht="20.100000000000001" customHeight="1" thickBot="1">
      <c r="A32" s="851">
        <f t="shared" si="0"/>
        <v>18</v>
      </c>
      <c r="B32" s="924" t="s">
        <v>21</v>
      </c>
      <c r="C32" s="925">
        <f>+C29-C30-C31</f>
        <v>0</v>
      </c>
      <c r="D32" s="925">
        <f>+D29-D30-D31</f>
        <v>0</v>
      </c>
      <c r="E32" s="925">
        <f>+E29-E30-E31</f>
        <v>1285.9455972818164</v>
      </c>
      <c r="F32" s="925">
        <f>+F29-F30-F31</f>
        <v>0</v>
      </c>
      <c r="G32" s="925">
        <f>+G29-G30-G31</f>
        <v>0</v>
      </c>
      <c r="H32" s="926"/>
      <c r="I32" s="859"/>
    </row>
    <row r="33" spans="1:9" ht="20.100000000000001" customHeight="1" thickTop="1">
      <c r="A33" s="851"/>
      <c r="B33" s="858" t="s">
        <v>1047</v>
      </c>
      <c r="C33" s="927"/>
      <c r="D33" s="928"/>
      <c r="E33" s="863"/>
      <c r="F33" s="859"/>
      <c r="G33" s="929"/>
      <c r="H33" s="859"/>
    </row>
    <row r="34" spans="1:9" ht="20.100000000000001" customHeight="1">
      <c r="A34" s="851"/>
      <c r="B34" s="1157" t="s">
        <v>1048</v>
      </c>
      <c r="C34" s="1159"/>
      <c r="D34" s="1159"/>
      <c r="E34" s="1159"/>
      <c r="F34" s="1159"/>
      <c r="G34" s="1159"/>
      <c r="H34" s="859"/>
    </row>
    <row r="35" spans="1:9" ht="20.100000000000001" customHeight="1">
      <c r="A35" s="851"/>
      <c r="B35" s="862" t="s">
        <v>1049</v>
      </c>
      <c r="C35" s="859"/>
      <c r="D35" s="858"/>
      <c r="E35" s="858"/>
      <c r="F35" s="863"/>
      <c r="G35" s="863"/>
      <c r="H35" s="859"/>
    </row>
    <row r="36" spans="1:9" ht="20.100000000000001" customHeight="1">
      <c r="A36" s="851"/>
      <c r="B36" s="862" t="s">
        <v>1050</v>
      </c>
      <c r="C36" s="859"/>
      <c r="D36" s="858"/>
      <c r="E36" s="858"/>
      <c r="F36" s="863"/>
      <c r="G36" s="863"/>
      <c r="H36" s="859"/>
    </row>
    <row r="37" spans="1:9" ht="20.100000000000001" customHeight="1">
      <c r="A37" s="851"/>
      <c r="B37" s="862" t="s">
        <v>1051</v>
      </c>
      <c r="C37" s="859"/>
      <c r="D37" s="858"/>
      <c r="E37" s="858"/>
      <c r="F37" s="863"/>
      <c r="G37" s="863"/>
      <c r="H37" s="859"/>
    </row>
    <row r="38" spans="1:9" ht="33" customHeight="1">
      <c r="A38" s="851"/>
      <c r="B38" s="1157" t="s">
        <v>1062</v>
      </c>
      <c r="C38" s="1157"/>
      <c r="D38" s="1157"/>
      <c r="E38" s="1157"/>
      <c r="F38" s="1157"/>
      <c r="G38" s="1157"/>
      <c r="H38" s="930"/>
    </row>
    <row r="39" spans="1:9">
      <c r="A39" s="851"/>
      <c r="B39" s="931"/>
      <c r="C39" s="931"/>
      <c r="D39" s="931"/>
      <c r="E39" s="931"/>
      <c r="F39" s="931"/>
      <c r="G39" s="931"/>
      <c r="H39" s="930"/>
    </row>
    <row r="40" spans="1:9" s="850" customFormat="1">
      <c r="A40" s="851"/>
      <c r="B40" s="932"/>
      <c r="C40" s="932"/>
      <c r="D40" s="932"/>
      <c r="E40" s="932"/>
      <c r="F40" s="932"/>
      <c r="G40" s="932"/>
      <c r="H40" s="932"/>
      <c r="I40" s="858"/>
    </row>
    <row r="41" spans="1:9" s="850" customFormat="1">
      <c r="A41" s="851"/>
      <c r="B41" s="844" t="s">
        <v>75</v>
      </c>
      <c r="C41" s="844" t="s">
        <v>76</v>
      </c>
      <c r="D41" s="844" t="s">
        <v>77</v>
      </c>
      <c r="E41" s="844" t="s">
        <v>78</v>
      </c>
      <c r="F41" s="844" t="s">
        <v>79</v>
      </c>
      <c r="G41" s="844" t="s">
        <v>80</v>
      </c>
      <c r="H41" s="844" t="s">
        <v>81</v>
      </c>
      <c r="I41" s="858"/>
    </row>
    <row r="42" spans="1:9" ht="25.5">
      <c r="A42" s="851"/>
      <c r="B42" s="852" t="s">
        <v>997</v>
      </c>
      <c r="C42" s="903" t="s">
        <v>21</v>
      </c>
      <c r="D42" s="903" t="s">
        <v>1040</v>
      </c>
      <c r="E42" s="903" t="s">
        <v>993</v>
      </c>
      <c r="F42" s="903" t="s">
        <v>994</v>
      </c>
      <c r="G42" s="903" t="s">
        <v>995</v>
      </c>
      <c r="H42" s="903" t="s">
        <v>1041</v>
      </c>
    </row>
    <row r="43" spans="1:9" ht="30" customHeight="1">
      <c r="A43" s="851">
        <f>A32+1</f>
        <v>19</v>
      </c>
      <c r="B43" s="908"/>
      <c r="C43" s="905"/>
      <c r="D43" s="906"/>
      <c r="E43" s="906"/>
      <c r="F43" s="906"/>
      <c r="G43" s="906"/>
      <c r="H43" s="907"/>
      <c r="I43" s="859"/>
    </row>
    <row r="44" spans="1:9" ht="30" customHeight="1">
      <c r="A44" s="851">
        <f t="shared" ref="A44:A54" si="1">+A43+1</f>
        <v>20</v>
      </c>
      <c r="B44" s="908"/>
      <c r="C44" s="905"/>
      <c r="D44" s="906"/>
      <c r="E44" s="906"/>
      <c r="F44" s="906"/>
      <c r="G44" s="906"/>
      <c r="H44" s="907"/>
      <c r="I44" s="859"/>
    </row>
    <row r="45" spans="1:9" ht="30" customHeight="1">
      <c r="A45" s="851">
        <f t="shared" si="1"/>
        <v>21</v>
      </c>
      <c r="B45" s="908"/>
      <c r="C45" s="905"/>
      <c r="D45" s="906"/>
      <c r="E45" s="906"/>
      <c r="F45" s="906"/>
      <c r="G45" s="906"/>
      <c r="H45" s="907"/>
      <c r="I45" s="859"/>
    </row>
    <row r="46" spans="1:9" ht="30" customHeight="1">
      <c r="A46" s="851">
        <f t="shared" si="1"/>
        <v>22</v>
      </c>
      <c r="B46" s="908"/>
      <c r="C46" s="905"/>
      <c r="D46" s="906"/>
      <c r="E46" s="906"/>
      <c r="F46" s="906"/>
      <c r="G46" s="906"/>
      <c r="H46" s="907"/>
      <c r="I46" s="859"/>
    </row>
    <row r="47" spans="1:9" ht="30" customHeight="1">
      <c r="A47" s="851">
        <f t="shared" si="1"/>
        <v>23</v>
      </c>
      <c r="B47" s="908"/>
      <c r="C47" s="906"/>
      <c r="D47" s="906"/>
      <c r="E47" s="906"/>
      <c r="F47" s="906"/>
      <c r="G47" s="906"/>
      <c r="H47" s="907"/>
      <c r="I47" s="859"/>
    </row>
    <row r="48" spans="1:9" ht="30" customHeight="1">
      <c r="A48" s="851">
        <f t="shared" si="1"/>
        <v>24</v>
      </c>
      <c r="B48" s="1005" t="s">
        <v>1114</v>
      </c>
      <c r="C48" s="906">
        <f>E48</f>
        <v>0</v>
      </c>
      <c r="D48" s="906"/>
      <c r="E48" s="906"/>
      <c r="F48" s="906"/>
      <c r="G48" s="906"/>
      <c r="H48" s="907"/>
      <c r="I48" s="859"/>
    </row>
    <row r="49" spans="1:11" ht="30" customHeight="1">
      <c r="A49" s="851">
        <f t="shared" si="1"/>
        <v>25</v>
      </c>
      <c r="B49" s="1005" t="s">
        <v>1115</v>
      </c>
      <c r="C49" s="934">
        <f>E49</f>
        <v>0</v>
      </c>
      <c r="D49" s="934"/>
      <c r="E49" s="934">
        <v>0</v>
      </c>
      <c r="F49" s="934"/>
      <c r="G49" s="934"/>
      <c r="H49" s="907"/>
      <c r="I49" s="859"/>
    </row>
    <row r="50" spans="1:11" ht="30" customHeight="1">
      <c r="A50" s="851">
        <f t="shared" si="1"/>
        <v>26</v>
      </c>
      <c r="B50" s="957" t="s">
        <v>1116</v>
      </c>
      <c r="C50" s="958">
        <f>E50</f>
        <v>-250969.69396991783</v>
      </c>
      <c r="D50" s="958"/>
      <c r="E50" s="1113">
        <v>-250969.69396991783</v>
      </c>
      <c r="F50" s="958"/>
      <c r="G50" s="958"/>
      <c r="H50" s="912" t="s">
        <v>1043</v>
      </c>
      <c r="I50" s="859"/>
    </row>
    <row r="51" spans="1:11" ht="20.100000000000001" customHeight="1">
      <c r="A51" s="851">
        <f t="shared" si="1"/>
        <v>27</v>
      </c>
      <c r="B51" s="935" t="s">
        <v>1063</v>
      </c>
      <c r="C51" s="915">
        <f>SUBTOTAL(9,C43:C50)</f>
        <v>-250969.69396991783</v>
      </c>
      <c r="D51" s="915">
        <f>SUM(D43:D50)</f>
        <v>0</v>
      </c>
      <c r="E51" s="915">
        <f>SUM(E43:E50)</f>
        <v>-250969.69396991783</v>
      </c>
      <c r="F51" s="915">
        <f>SUM(F43:F50)</f>
        <v>0</v>
      </c>
      <c r="G51" s="915">
        <f>SUM(G43:G50)</f>
        <v>0</v>
      </c>
      <c r="H51" s="916"/>
      <c r="I51" s="859"/>
    </row>
    <row r="52" spans="1:11" ht="20.100000000000001" customHeight="1">
      <c r="A52" s="851">
        <f t="shared" si="1"/>
        <v>28</v>
      </c>
      <c r="B52" s="936" t="s">
        <v>1045</v>
      </c>
      <c r="C52" s="918"/>
      <c r="D52" s="918"/>
      <c r="E52" s="918"/>
      <c r="F52" s="918"/>
      <c r="G52" s="918"/>
      <c r="H52" s="907"/>
      <c r="I52" s="859"/>
    </row>
    <row r="53" spans="1:11" ht="20.100000000000001" customHeight="1">
      <c r="A53" s="851">
        <f t="shared" si="1"/>
        <v>29</v>
      </c>
      <c r="B53" s="937" t="s">
        <v>1046</v>
      </c>
      <c r="C53" s="922"/>
      <c r="D53" s="922"/>
      <c r="E53" s="922"/>
      <c r="F53" s="922"/>
      <c r="G53" s="922"/>
      <c r="H53" s="923"/>
      <c r="I53" s="859"/>
    </row>
    <row r="54" spans="1:11" ht="20.100000000000001" customHeight="1" thickBot="1">
      <c r="A54" s="851">
        <f t="shared" si="1"/>
        <v>30</v>
      </c>
      <c r="B54" s="924" t="s">
        <v>21</v>
      </c>
      <c r="C54" s="925">
        <f>+C51-C52-C53</f>
        <v>-250969.69396991783</v>
      </c>
      <c r="D54" s="925">
        <f>+D51-D52-D53</f>
        <v>0</v>
      </c>
      <c r="E54" s="925">
        <f>+E51-E52-E53</f>
        <v>-250969.69396991783</v>
      </c>
      <c r="F54" s="925">
        <f>+F51-F52-F53</f>
        <v>0</v>
      </c>
      <c r="G54" s="925">
        <f>+G51-G52-G53</f>
        <v>0</v>
      </c>
      <c r="H54" s="926"/>
      <c r="I54" s="859"/>
    </row>
    <row r="55" spans="1:11" ht="20.100000000000001" customHeight="1" thickTop="1">
      <c r="A55" s="851"/>
      <c r="B55" s="858" t="s">
        <v>1055</v>
      </c>
      <c r="C55" s="858"/>
      <c r="D55" s="863"/>
      <c r="E55" s="928"/>
      <c r="F55" s="859"/>
      <c r="G55" s="930"/>
      <c r="H55" s="859"/>
    </row>
    <row r="56" spans="1:11" ht="20.100000000000001" customHeight="1">
      <c r="A56" s="851"/>
      <c r="B56" s="1157" t="s">
        <v>1048</v>
      </c>
      <c r="C56" s="1159"/>
      <c r="D56" s="1159"/>
      <c r="E56" s="1159"/>
      <c r="F56" s="1159"/>
      <c r="G56" s="1159"/>
      <c r="H56" s="859"/>
    </row>
    <row r="57" spans="1:11" ht="20.100000000000001" customHeight="1">
      <c r="A57" s="851"/>
      <c r="B57" s="862" t="s">
        <v>1049</v>
      </c>
      <c r="C57" s="859"/>
      <c r="D57" s="858"/>
      <c r="E57" s="858"/>
      <c r="F57" s="863"/>
      <c r="G57" s="863"/>
      <c r="H57" s="859"/>
    </row>
    <row r="58" spans="1:11" ht="20.100000000000001" customHeight="1">
      <c r="A58" s="851"/>
      <c r="B58" s="862" t="s">
        <v>1050</v>
      </c>
      <c r="C58" s="859"/>
      <c r="D58" s="858"/>
      <c r="E58" s="858"/>
      <c r="F58" s="863"/>
      <c r="G58" s="863"/>
      <c r="H58" s="859"/>
    </row>
    <row r="59" spans="1:11" ht="20.100000000000001" customHeight="1">
      <c r="A59" s="851"/>
      <c r="B59" s="862" t="s">
        <v>1051</v>
      </c>
      <c r="C59" s="859"/>
      <c r="D59" s="858"/>
      <c r="E59" s="858"/>
      <c r="F59" s="863"/>
      <c r="G59" s="863"/>
      <c r="H59" s="859"/>
    </row>
    <row r="60" spans="1:11" ht="33.75" customHeight="1">
      <c r="A60" s="851"/>
      <c r="B60" s="1157" t="s">
        <v>1052</v>
      </c>
      <c r="C60" s="1157"/>
      <c r="D60" s="1157"/>
      <c r="E60" s="1157"/>
      <c r="F60" s="1157"/>
      <c r="G60" s="1157"/>
      <c r="H60" s="930"/>
    </row>
    <row r="61" spans="1:11" s="850" customFormat="1">
      <c r="A61" s="851"/>
      <c r="B61" s="862"/>
      <c r="C61" s="858"/>
      <c r="D61" s="858"/>
      <c r="E61" s="858"/>
      <c r="F61" s="858"/>
      <c r="G61" s="858"/>
      <c r="H61" s="930"/>
      <c r="I61" s="858"/>
    </row>
    <row r="62" spans="1:11" s="850" customFormat="1">
      <c r="A62" s="851"/>
      <c r="B62" s="862"/>
      <c r="C62" s="858"/>
      <c r="D62" s="858"/>
      <c r="E62" s="858"/>
      <c r="F62" s="858"/>
      <c r="G62" s="858"/>
      <c r="H62" s="930"/>
      <c r="I62" s="858"/>
    </row>
    <row r="63" spans="1:11" s="850" customFormat="1">
      <c r="A63" s="851"/>
      <c r="B63" s="844" t="s">
        <v>75</v>
      </c>
      <c r="C63" s="844" t="s">
        <v>76</v>
      </c>
      <c r="D63" s="844" t="s">
        <v>77</v>
      </c>
      <c r="E63" s="844" t="s">
        <v>78</v>
      </c>
      <c r="F63" s="844" t="s">
        <v>79</v>
      </c>
      <c r="G63" s="844" t="s">
        <v>80</v>
      </c>
      <c r="H63" s="844" t="s">
        <v>81</v>
      </c>
      <c r="I63" s="858"/>
    </row>
    <row r="64" spans="1:11" ht="25.5">
      <c r="A64" s="851"/>
      <c r="B64" s="852" t="s">
        <v>1005</v>
      </c>
      <c r="C64" s="903" t="s">
        <v>21</v>
      </c>
      <c r="D64" s="903" t="s">
        <v>1040</v>
      </c>
      <c r="E64" s="903" t="s">
        <v>993</v>
      </c>
      <c r="F64" s="903" t="s">
        <v>994</v>
      </c>
      <c r="G64" s="903" t="s">
        <v>995</v>
      </c>
      <c r="H64" s="903" t="s">
        <v>1041</v>
      </c>
      <c r="J64" s="858"/>
      <c r="K64" s="858"/>
    </row>
    <row r="65" spans="1:11" ht="30" customHeight="1">
      <c r="A65" s="851">
        <f>A54+1</f>
        <v>31</v>
      </c>
      <c r="B65" s="938"/>
      <c r="C65" s="905"/>
      <c r="D65" s="906"/>
      <c r="E65" s="906">
        <v>-53868.254650414514</v>
      </c>
      <c r="F65" s="906"/>
      <c r="G65" s="906"/>
      <c r="H65" s="907"/>
      <c r="I65" s="859"/>
      <c r="J65" s="858"/>
      <c r="K65" s="858"/>
    </row>
    <row r="66" spans="1:11" ht="30" customHeight="1">
      <c r="A66" s="851">
        <f t="shared" ref="A66:A78" si="2">+A65+1</f>
        <v>32</v>
      </c>
      <c r="B66" s="908"/>
      <c r="C66" s="905"/>
      <c r="D66" s="906"/>
      <c r="E66" s="906"/>
      <c r="F66" s="906"/>
      <c r="G66" s="906"/>
      <c r="H66" s="907"/>
      <c r="I66" s="859"/>
      <c r="J66" s="939"/>
      <c r="K66" s="858"/>
    </row>
    <row r="67" spans="1:11" ht="30" customHeight="1">
      <c r="A67" s="851">
        <f t="shared" si="2"/>
        <v>33</v>
      </c>
      <c r="B67" s="908"/>
      <c r="C67" s="905"/>
      <c r="D67" s="906"/>
      <c r="E67" s="906"/>
      <c r="F67" s="906"/>
      <c r="G67" s="906"/>
      <c r="H67" s="907"/>
      <c r="I67" s="859"/>
      <c r="J67" s="858"/>
      <c r="K67" s="858"/>
    </row>
    <row r="68" spans="1:11" ht="30" customHeight="1">
      <c r="A68" s="851">
        <f t="shared" si="2"/>
        <v>34</v>
      </c>
      <c r="B68" s="908"/>
      <c r="C68" s="905"/>
      <c r="D68" s="906"/>
      <c r="E68" s="906"/>
      <c r="F68" s="906"/>
      <c r="G68" s="906"/>
      <c r="H68" s="907"/>
      <c r="I68" s="859"/>
      <c r="J68" s="858"/>
      <c r="K68" s="858"/>
    </row>
    <row r="69" spans="1:11" ht="30" customHeight="1">
      <c r="A69" s="851">
        <f t="shared" si="2"/>
        <v>35</v>
      </c>
      <c r="B69" s="908"/>
      <c r="C69" s="906"/>
      <c r="D69" s="934"/>
      <c r="E69" s="906"/>
      <c r="F69" s="906"/>
      <c r="G69" s="906"/>
      <c r="H69" s="907"/>
      <c r="I69" s="859"/>
      <c r="J69" s="858"/>
      <c r="K69" s="858"/>
    </row>
    <row r="70" spans="1:11" ht="30" customHeight="1">
      <c r="A70" s="851">
        <f t="shared" si="2"/>
        <v>36</v>
      </c>
      <c r="B70" s="908"/>
      <c r="C70" s="906"/>
      <c r="D70" s="934"/>
      <c r="E70" s="906"/>
      <c r="F70" s="906"/>
      <c r="G70" s="906"/>
      <c r="H70" s="907"/>
      <c r="I70" s="859"/>
      <c r="J70" s="858"/>
      <c r="K70" s="858"/>
    </row>
    <row r="71" spans="1:11" ht="30" customHeight="1">
      <c r="A71" s="851">
        <f t="shared" si="2"/>
        <v>37</v>
      </c>
      <c r="B71" s="908"/>
      <c r="C71" s="906"/>
      <c r="D71" s="934"/>
      <c r="E71" s="906"/>
      <c r="F71" s="906"/>
      <c r="G71" s="906"/>
      <c r="H71" s="907"/>
      <c r="I71" s="859"/>
    </row>
    <row r="72" spans="1:11" ht="30" customHeight="1">
      <c r="A72" s="851">
        <f t="shared" si="2"/>
        <v>38</v>
      </c>
      <c r="B72" s="1005" t="s">
        <v>1114</v>
      </c>
      <c r="C72" s="906">
        <f>E72</f>
        <v>0</v>
      </c>
      <c r="D72" s="909"/>
      <c r="E72" s="906">
        <v>0</v>
      </c>
      <c r="F72" s="906"/>
      <c r="G72" s="906"/>
      <c r="H72" s="907"/>
      <c r="I72" s="859"/>
    </row>
    <row r="73" spans="1:11" ht="30" customHeight="1">
      <c r="A73" s="851">
        <f t="shared" si="2"/>
        <v>39</v>
      </c>
      <c r="B73" s="1005" t="s">
        <v>1115</v>
      </c>
      <c r="C73" s="906">
        <f>E73</f>
        <v>0</v>
      </c>
      <c r="D73" s="906"/>
      <c r="E73" s="906">
        <v>0</v>
      </c>
      <c r="F73" s="906"/>
      <c r="G73" s="906"/>
      <c r="H73" s="907"/>
      <c r="I73" s="859"/>
    </row>
    <row r="74" spans="1:11" ht="30" customHeight="1">
      <c r="A74" s="851">
        <f t="shared" si="2"/>
        <v>40</v>
      </c>
      <c r="B74" s="910" t="s">
        <v>1116</v>
      </c>
      <c r="C74" s="940">
        <f>E74</f>
        <v>0</v>
      </c>
      <c r="D74" s="940"/>
      <c r="E74" s="1114">
        <v>0</v>
      </c>
      <c r="F74" s="940"/>
      <c r="G74" s="940"/>
      <c r="H74" s="912" t="s">
        <v>1043</v>
      </c>
      <c r="I74" s="859"/>
    </row>
    <row r="75" spans="1:11" ht="20.100000000000001" customHeight="1">
      <c r="A75" s="851">
        <f t="shared" si="2"/>
        <v>41</v>
      </c>
      <c r="B75" s="941" t="s">
        <v>1064</v>
      </c>
      <c r="C75" s="914">
        <f>SUBTOTAL(9,C65:C74)</f>
        <v>0</v>
      </c>
      <c r="D75" s="914">
        <f>SUM(D65:D74)</f>
        <v>0</v>
      </c>
      <c r="E75" s="914">
        <f>SUM(E65:E74)</f>
        <v>-53868.254650414514</v>
      </c>
      <c r="F75" s="914">
        <f>SUM(F65:F74)</f>
        <v>0</v>
      </c>
      <c r="G75" s="914">
        <f>SUM(G65:G74)</f>
        <v>0</v>
      </c>
      <c r="H75" s="907"/>
      <c r="I75" s="859"/>
    </row>
    <row r="76" spans="1:11" ht="20.100000000000001" customHeight="1">
      <c r="A76" s="851">
        <f t="shared" si="2"/>
        <v>42</v>
      </c>
      <c r="B76" s="942" t="s">
        <v>1045</v>
      </c>
      <c r="C76" s="919"/>
      <c r="D76" s="919"/>
      <c r="E76" s="919"/>
      <c r="F76" s="919"/>
      <c r="G76" s="919"/>
      <c r="H76" s="907"/>
      <c r="I76" s="859"/>
    </row>
    <row r="77" spans="1:11" ht="20.100000000000001" customHeight="1">
      <c r="A77" s="851">
        <f t="shared" si="2"/>
        <v>43</v>
      </c>
      <c r="B77" s="943" t="s">
        <v>1046</v>
      </c>
      <c r="C77" s="944"/>
      <c r="D77" s="944"/>
      <c r="E77" s="944"/>
      <c r="F77" s="944"/>
      <c r="G77" s="944"/>
      <c r="H77" s="923"/>
      <c r="I77" s="859"/>
    </row>
    <row r="78" spans="1:11" ht="20.100000000000001" customHeight="1" thickBot="1">
      <c r="A78" s="851">
        <f t="shared" si="2"/>
        <v>44</v>
      </c>
      <c r="B78" s="924" t="s">
        <v>21</v>
      </c>
      <c r="C78" s="945">
        <f>+C75-C76-C77</f>
        <v>0</v>
      </c>
      <c r="D78" s="945">
        <f>+D75-D76-D77</f>
        <v>0</v>
      </c>
      <c r="E78" s="945">
        <f>+E75-E76-E77</f>
        <v>-53868.254650414514</v>
      </c>
      <c r="F78" s="945">
        <f>+F75-F76-F77</f>
        <v>0</v>
      </c>
      <c r="G78" s="945">
        <f>+G75-G76-G77</f>
        <v>0</v>
      </c>
      <c r="H78" s="926"/>
      <c r="I78" s="859"/>
    </row>
    <row r="79" spans="1:11" ht="20.100000000000001" customHeight="1" thickTop="1">
      <c r="A79" s="851"/>
      <c r="B79" s="858" t="s">
        <v>1058</v>
      </c>
      <c r="C79" s="858"/>
      <c r="D79" s="858"/>
      <c r="E79" s="863"/>
      <c r="F79" s="863"/>
      <c r="G79" s="859"/>
      <c r="H79" s="946"/>
      <c r="I79" s="859"/>
    </row>
    <row r="80" spans="1:11" ht="20.100000000000001" customHeight="1">
      <c r="A80" s="851"/>
      <c r="B80" s="1157" t="s">
        <v>1048</v>
      </c>
      <c r="C80" s="1159"/>
      <c r="D80" s="1159"/>
      <c r="E80" s="1159"/>
      <c r="F80" s="1159"/>
      <c r="G80" s="1159"/>
      <c r="H80" s="859"/>
    </row>
    <row r="81" spans="1:9" ht="20.100000000000001" customHeight="1">
      <c r="A81" s="851"/>
      <c r="B81" s="862" t="s">
        <v>1049</v>
      </c>
      <c r="C81" s="859"/>
      <c r="D81" s="858"/>
      <c r="E81" s="858"/>
      <c r="F81" s="863"/>
      <c r="G81" s="863"/>
      <c r="H81" s="859"/>
    </row>
    <row r="82" spans="1:9" ht="20.100000000000001" customHeight="1">
      <c r="A82" s="851"/>
      <c r="B82" s="862" t="s">
        <v>1050</v>
      </c>
      <c r="C82" s="859"/>
      <c r="D82" s="858"/>
      <c r="E82" s="858"/>
      <c r="F82" s="863"/>
      <c r="G82" s="863"/>
      <c r="H82" s="859"/>
    </row>
    <row r="83" spans="1:9" ht="20.100000000000001" customHeight="1">
      <c r="A83" s="851"/>
      <c r="B83" s="862" t="s">
        <v>1051</v>
      </c>
      <c r="C83" s="859"/>
      <c r="D83" s="858"/>
      <c r="E83" s="858"/>
      <c r="F83" s="863"/>
      <c r="G83" s="863"/>
      <c r="H83" s="859"/>
    </row>
    <row r="84" spans="1:9" ht="32.25" customHeight="1">
      <c r="A84" s="851"/>
      <c r="B84" s="1157" t="s">
        <v>1052</v>
      </c>
      <c r="C84" s="1157"/>
      <c r="D84" s="1157"/>
      <c r="E84" s="1157"/>
      <c r="F84" s="1157"/>
      <c r="G84" s="1157"/>
      <c r="H84" s="859"/>
    </row>
    <row r="85" spans="1:9">
      <c r="B85" s="947"/>
      <c r="C85" s="859"/>
      <c r="D85" s="859"/>
      <c r="E85" s="859"/>
      <c r="F85" s="859"/>
      <c r="G85" s="859"/>
      <c r="H85" s="859"/>
      <c r="I85" s="859"/>
    </row>
    <row r="86" spans="1:9" ht="15.75" customHeight="1">
      <c r="B86" s="948"/>
      <c r="C86" s="948"/>
      <c r="D86" s="948"/>
      <c r="E86" s="948"/>
      <c r="F86" s="948"/>
      <c r="G86" s="948"/>
      <c r="H86" s="948"/>
      <c r="I86" s="859"/>
    </row>
    <row r="87" spans="1:9">
      <c r="B87" s="1160"/>
      <c r="C87" s="1160"/>
      <c r="D87" s="1160"/>
      <c r="E87" s="1160"/>
      <c r="F87" s="1160"/>
      <c r="G87" s="1160"/>
      <c r="H87" s="1160"/>
      <c r="I87" s="949"/>
    </row>
    <row r="88" spans="1:9">
      <c r="B88" s="858"/>
      <c r="C88" s="858"/>
      <c r="D88" s="858"/>
      <c r="E88" s="858"/>
      <c r="F88" s="858"/>
      <c r="G88" s="858"/>
      <c r="H88" s="858"/>
      <c r="I88" s="859"/>
    </row>
    <row r="89" spans="1:9">
      <c r="B89" s="858"/>
      <c r="C89" s="858"/>
      <c r="D89" s="858"/>
      <c r="E89" s="858"/>
      <c r="F89" s="858"/>
      <c r="G89" s="858"/>
      <c r="H89" s="858"/>
      <c r="I89" s="859"/>
    </row>
    <row r="90" spans="1:9" ht="15.75" customHeight="1">
      <c r="B90" s="858"/>
      <c r="C90" s="858"/>
      <c r="D90" s="858"/>
      <c r="E90" s="858"/>
      <c r="F90" s="858"/>
      <c r="G90" s="858"/>
      <c r="H90" s="858"/>
      <c r="I90" s="859"/>
    </row>
    <row r="91" spans="1:9">
      <c r="B91" s="858"/>
      <c r="C91" s="858"/>
      <c r="D91" s="860"/>
      <c r="E91" s="860"/>
      <c r="F91" s="860"/>
      <c r="G91" s="860"/>
      <c r="H91" s="860"/>
      <c r="I91" s="861"/>
    </row>
    <row r="92" spans="1:9">
      <c r="B92" s="858"/>
      <c r="C92" s="858"/>
      <c r="D92" s="860"/>
      <c r="E92" s="860"/>
      <c r="F92" s="860"/>
      <c r="G92" s="860"/>
      <c r="H92" s="860"/>
      <c r="I92" s="861"/>
    </row>
    <row r="93" spans="1:9">
      <c r="B93" s="862"/>
      <c r="C93" s="858"/>
      <c r="D93" s="863"/>
      <c r="E93" s="863"/>
      <c r="F93" s="858"/>
      <c r="G93" s="858"/>
      <c r="H93" s="858"/>
      <c r="I93" s="859"/>
    </row>
    <row r="94" spans="1:9">
      <c r="B94" s="862"/>
      <c r="C94" s="858"/>
      <c r="D94" s="543"/>
      <c r="E94" s="543"/>
      <c r="F94" s="858"/>
      <c r="G94" s="858"/>
      <c r="H94" s="858"/>
      <c r="I94" s="859"/>
    </row>
    <row r="95" spans="1:9">
      <c r="B95" s="862"/>
      <c r="C95" s="858"/>
      <c r="D95" s="543"/>
      <c r="E95" s="543"/>
      <c r="F95" s="858"/>
      <c r="G95" s="858"/>
      <c r="H95" s="858"/>
      <c r="I95" s="859"/>
    </row>
    <row r="96" spans="1:9">
      <c r="B96" s="862"/>
      <c r="C96" s="858"/>
      <c r="D96" s="543"/>
      <c r="E96" s="543"/>
      <c r="F96" s="858"/>
      <c r="G96" s="858"/>
      <c r="H96" s="858"/>
      <c r="I96" s="859"/>
    </row>
    <row r="97" spans="2:9">
      <c r="B97" s="862"/>
      <c r="C97" s="858"/>
      <c r="D97" s="543"/>
      <c r="E97" s="543"/>
      <c r="F97" s="858"/>
      <c r="G97" s="858"/>
      <c r="H97" s="858"/>
      <c r="I97" s="859"/>
    </row>
    <row r="98" spans="2:9">
      <c r="B98" s="862"/>
      <c r="C98" s="858"/>
      <c r="D98" s="543"/>
      <c r="E98" s="543"/>
      <c r="F98" s="858"/>
      <c r="G98" s="858"/>
      <c r="H98" s="858"/>
      <c r="I98" s="859"/>
    </row>
    <row r="99" spans="2:9">
      <c r="B99" s="862"/>
      <c r="C99" s="858"/>
      <c r="D99" s="543"/>
      <c r="E99" s="543"/>
      <c r="F99" s="858"/>
      <c r="G99" s="858"/>
      <c r="H99" s="858"/>
      <c r="I99" s="859"/>
    </row>
    <row r="100" spans="2:9">
      <c r="B100" s="862"/>
      <c r="C100" s="858"/>
      <c r="D100" s="543"/>
      <c r="E100" s="543"/>
      <c r="F100" s="858"/>
      <c r="G100" s="858"/>
      <c r="H100" s="858"/>
      <c r="I100" s="859"/>
    </row>
    <row r="101" spans="2:9">
      <c r="B101" s="862"/>
      <c r="C101" s="858"/>
      <c r="D101" s="543"/>
      <c r="E101" s="543"/>
      <c r="F101" s="858"/>
      <c r="G101" s="858"/>
      <c r="H101" s="858"/>
      <c r="I101" s="859"/>
    </row>
    <row r="102" spans="2:9">
      <c r="B102" s="862"/>
      <c r="C102" s="858"/>
      <c r="D102" s="543"/>
      <c r="E102" s="543"/>
      <c r="F102" s="858"/>
      <c r="G102" s="858"/>
      <c r="H102" s="858"/>
      <c r="I102" s="859"/>
    </row>
    <row r="103" spans="2:9">
      <c r="B103" s="862"/>
      <c r="C103" s="858"/>
      <c r="D103" s="543"/>
      <c r="E103" s="543"/>
      <c r="F103" s="858"/>
      <c r="G103" s="858"/>
      <c r="H103" s="858"/>
      <c r="I103" s="859"/>
    </row>
    <row r="104" spans="2:9">
      <c r="B104" s="858"/>
      <c r="C104" s="858"/>
      <c r="D104" s="543"/>
      <c r="E104" s="543"/>
      <c r="F104" s="858"/>
      <c r="G104" s="858"/>
      <c r="H104" s="858"/>
      <c r="I104" s="859"/>
    </row>
    <row r="105" spans="2:9">
      <c r="B105" s="862"/>
      <c r="C105" s="858"/>
      <c r="D105" s="543"/>
      <c r="E105" s="543"/>
      <c r="F105" s="858"/>
      <c r="G105" s="858"/>
      <c r="H105" s="858"/>
      <c r="I105" s="859"/>
    </row>
    <row r="106" spans="2:9">
      <c r="B106" s="858"/>
      <c r="C106" s="858"/>
      <c r="D106" s="543"/>
      <c r="E106" s="543"/>
      <c r="F106" s="858"/>
      <c r="G106" s="858"/>
      <c r="H106" s="858"/>
      <c r="I106" s="859"/>
    </row>
    <row r="107" spans="2:9">
      <c r="B107" s="862"/>
      <c r="C107" s="858"/>
      <c r="D107" s="858"/>
      <c r="E107" s="858"/>
      <c r="F107" s="858"/>
      <c r="G107" s="858"/>
      <c r="H107" s="858"/>
      <c r="I107" s="859"/>
    </row>
    <row r="108" spans="2:9">
      <c r="B108" s="862"/>
      <c r="C108" s="858"/>
      <c r="D108" s="858"/>
      <c r="E108" s="858"/>
      <c r="F108" s="858"/>
      <c r="G108" s="858"/>
      <c r="H108" s="858"/>
    </row>
    <row r="109" spans="2:9">
      <c r="B109" s="862"/>
      <c r="C109" s="858"/>
      <c r="D109" s="858"/>
      <c r="E109" s="858"/>
      <c r="F109" s="858"/>
      <c r="G109" s="858"/>
      <c r="H109" s="858"/>
    </row>
    <row r="110" spans="2:9">
      <c r="B110" s="862"/>
      <c r="C110" s="858"/>
      <c r="D110" s="858"/>
      <c r="E110" s="858"/>
      <c r="F110" s="858"/>
      <c r="G110" s="858"/>
      <c r="H110" s="858"/>
    </row>
    <row r="111" spans="2:9">
      <c r="B111" s="862"/>
      <c r="C111" s="858"/>
      <c r="D111" s="858"/>
      <c r="E111" s="858"/>
      <c r="F111" s="858"/>
      <c r="G111" s="858"/>
      <c r="H111" s="858"/>
    </row>
    <row r="112" spans="2:9">
      <c r="B112" s="862"/>
      <c r="C112" s="858"/>
      <c r="D112" s="858"/>
      <c r="E112" s="858"/>
      <c r="F112" s="858"/>
      <c r="G112" s="858"/>
      <c r="H112" s="858"/>
    </row>
    <row r="113" spans="2:8">
      <c r="B113" s="862"/>
      <c r="C113" s="858"/>
      <c r="D113" s="858"/>
      <c r="E113" s="858"/>
      <c r="F113" s="858"/>
      <c r="G113" s="858"/>
      <c r="H113" s="858"/>
    </row>
    <row r="114" spans="2:8">
      <c r="B114" s="862"/>
      <c r="C114" s="858"/>
      <c r="D114" s="858"/>
      <c r="E114" s="858"/>
      <c r="F114" s="858"/>
      <c r="G114" s="858"/>
      <c r="H114" s="858"/>
    </row>
    <row r="115" spans="2:8">
      <c r="B115" s="862"/>
      <c r="C115" s="858"/>
      <c r="D115" s="858"/>
      <c r="E115" s="858"/>
      <c r="F115" s="858"/>
      <c r="G115" s="858"/>
      <c r="H115" s="858"/>
    </row>
    <row r="116" spans="2:8">
      <c r="B116" s="862"/>
      <c r="C116" s="858"/>
      <c r="D116" s="858"/>
      <c r="E116" s="858"/>
      <c r="F116" s="858"/>
      <c r="G116" s="858"/>
      <c r="H116" s="858"/>
    </row>
    <row r="117" spans="2:8">
      <c r="B117" s="862"/>
      <c r="C117" s="858"/>
      <c r="D117" s="858"/>
      <c r="E117" s="858"/>
      <c r="F117" s="858"/>
      <c r="G117" s="858"/>
      <c r="H117" s="858"/>
    </row>
    <row r="118" spans="2:8">
      <c r="B118" s="862"/>
      <c r="C118" s="858"/>
      <c r="D118" s="858"/>
      <c r="E118" s="858"/>
      <c r="F118" s="858"/>
      <c r="G118" s="858"/>
      <c r="H118" s="858"/>
    </row>
    <row r="119" spans="2:8">
      <c r="B119" s="862"/>
      <c r="C119" s="858"/>
      <c r="D119" s="858"/>
      <c r="E119" s="858"/>
      <c r="F119" s="858"/>
      <c r="G119" s="858"/>
      <c r="H119" s="858"/>
    </row>
    <row r="120" spans="2:8">
      <c r="B120" s="862"/>
      <c r="C120" s="858"/>
      <c r="D120" s="858"/>
      <c r="E120" s="858"/>
      <c r="F120" s="858"/>
      <c r="G120" s="858"/>
      <c r="H120" s="858"/>
    </row>
    <row r="121" spans="2:8">
      <c r="B121" s="862"/>
      <c r="C121" s="858"/>
      <c r="D121" s="858"/>
      <c r="E121" s="858"/>
      <c r="F121" s="858"/>
      <c r="G121" s="858"/>
      <c r="H121" s="858"/>
    </row>
    <row r="122" spans="2:8">
      <c r="B122" s="862"/>
      <c r="C122" s="858"/>
      <c r="D122" s="858"/>
      <c r="E122" s="858"/>
      <c r="F122" s="858"/>
      <c r="G122" s="858"/>
      <c r="H122" s="858"/>
    </row>
    <row r="123" spans="2:8">
      <c r="B123" s="862"/>
      <c r="C123" s="858"/>
      <c r="D123" s="858"/>
      <c r="E123" s="858"/>
      <c r="F123" s="858"/>
      <c r="G123" s="858"/>
      <c r="H123" s="858"/>
    </row>
    <row r="124" spans="2:8">
      <c r="B124" s="862"/>
      <c r="C124" s="858"/>
      <c r="D124" s="858"/>
      <c r="E124" s="858"/>
      <c r="F124" s="858"/>
      <c r="G124" s="858"/>
      <c r="H124" s="858"/>
    </row>
    <row r="125" spans="2:8">
      <c r="B125" s="862"/>
      <c r="C125" s="858"/>
      <c r="D125" s="858"/>
      <c r="E125" s="858"/>
      <c r="F125" s="858"/>
      <c r="G125" s="858"/>
      <c r="H125" s="858"/>
    </row>
    <row r="126" spans="2:8">
      <c r="B126" s="862"/>
      <c r="C126" s="858"/>
      <c r="D126" s="858"/>
      <c r="E126" s="858"/>
      <c r="F126" s="858"/>
      <c r="G126" s="858"/>
      <c r="H126" s="858"/>
    </row>
    <row r="127" spans="2:8">
      <c r="B127" s="862"/>
      <c r="C127" s="858"/>
      <c r="D127" s="858"/>
      <c r="E127" s="858"/>
      <c r="F127" s="858"/>
      <c r="G127" s="858"/>
      <c r="H127" s="858"/>
    </row>
    <row r="128" spans="2:8">
      <c r="B128" s="862"/>
      <c r="C128" s="858"/>
      <c r="D128" s="858"/>
      <c r="E128" s="858"/>
      <c r="F128" s="858"/>
      <c r="G128" s="858"/>
      <c r="H128" s="858"/>
    </row>
    <row r="129" spans="2:8">
      <c r="B129" s="862"/>
      <c r="C129" s="858"/>
      <c r="D129" s="858"/>
      <c r="E129" s="858"/>
      <c r="F129" s="858"/>
      <c r="G129" s="858"/>
      <c r="H129" s="858"/>
    </row>
    <row r="130" spans="2:8">
      <c r="B130" s="862"/>
      <c r="C130" s="858"/>
      <c r="D130" s="858"/>
      <c r="E130" s="858"/>
      <c r="F130" s="858"/>
      <c r="G130" s="858"/>
      <c r="H130" s="858"/>
    </row>
    <row r="131" spans="2:8">
      <c r="B131" s="862"/>
      <c r="C131" s="858"/>
      <c r="D131" s="858"/>
      <c r="E131" s="858"/>
      <c r="F131" s="858"/>
      <c r="G131" s="858"/>
      <c r="H131" s="858"/>
    </row>
    <row r="132" spans="2:8">
      <c r="B132" s="862"/>
      <c r="C132" s="858"/>
      <c r="D132" s="858"/>
      <c r="E132" s="858"/>
      <c r="F132" s="858"/>
      <c r="G132" s="858"/>
      <c r="H132" s="858"/>
    </row>
    <row r="133" spans="2:8">
      <c r="B133" s="862"/>
      <c r="C133" s="858"/>
      <c r="D133" s="858"/>
      <c r="E133" s="858"/>
      <c r="F133" s="858"/>
      <c r="G133" s="858"/>
      <c r="H133" s="858"/>
    </row>
    <row r="134" spans="2:8">
      <c r="B134" s="862"/>
      <c r="C134" s="858"/>
      <c r="D134" s="858"/>
      <c r="E134" s="858"/>
      <c r="F134" s="858"/>
      <c r="G134" s="858"/>
      <c r="H134" s="858"/>
    </row>
    <row r="135" spans="2:8">
      <c r="B135" s="862"/>
      <c r="C135" s="858"/>
      <c r="D135" s="858"/>
      <c r="E135" s="858"/>
      <c r="F135" s="858"/>
      <c r="G135" s="858"/>
      <c r="H135" s="858"/>
    </row>
    <row r="136" spans="2:8">
      <c r="B136" s="862"/>
      <c r="C136" s="858"/>
      <c r="D136" s="858"/>
      <c r="E136" s="858"/>
      <c r="F136" s="858"/>
      <c r="G136" s="858"/>
      <c r="H136" s="858"/>
    </row>
    <row r="137" spans="2:8">
      <c r="B137" s="862"/>
      <c r="C137" s="858"/>
      <c r="D137" s="858"/>
      <c r="E137" s="858"/>
      <c r="F137" s="858"/>
      <c r="G137" s="858"/>
      <c r="H137" s="858"/>
    </row>
    <row r="138" spans="2:8">
      <c r="B138" s="862"/>
      <c r="C138" s="858"/>
      <c r="D138" s="858"/>
      <c r="E138" s="858"/>
      <c r="F138" s="858"/>
      <c r="G138" s="858"/>
      <c r="H138" s="858"/>
    </row>
    <row r="139" spans="2:8">
      <c r="B139" s="862"/>
      <c r="C139" s="858"/>
      <c r="D139" s="858"/>
      <c r="E139" s="858"/>
      <c r="F139" s="858"/>
      <c r="G139" s="858"/>
      <c r="H139" s="858"/>
    </row>
    <row r="140" spans="2:8">
      <c r="B140" s="862"/>
      <c r="C140" s="858"/>
      <c r="D140" s="858"/>
      <c r="E140" s="858"/>
      <c r="F140" s="858"/>
      <c r="G140" s="858"/>
      <c r="H140" s="858"/>
    </row>
    <row r="141" spans="2:8">
      <c r="B141" s="862"/>
      <c r="C141" s="858"/>
      <c r="D141" s="858"/>
      <c r="E141" s="858"/>
      <c r="F141" s="858"/>
      <c r="G141" s="858"/>
      <c r="H141" s="858"/>
    </row>
    <row r="142" spans="2:8">
      <c r="B142" s="862"/>
      <c r="C142" s="858"/>
      <c r="D142" s="858"/>
      <c r="E142" s="858"/>
      <c r="F142" s="858"/>
      <c r="G142" s="858"/>
      <c r="H142" s="858"/>
    </row>
    <row r="143" spans="2:8">
      <c r="B143" s="862"/>
      <c r="C143" s="858"/>
      <c r="D143" s="858"/>
      <c r="E143" s="858"/>
      <c r="F143" s="858"/>
      <c r="G143" s="858"/>
      <c r="H143" s="858"/>
    </row>
    <row r="144" spans="2:8">
      <c r="B144" s="862"/>
      <c r="C144" s="858"/>
      <c r="D144" s="858"/>
      <c r="E144" s="858"/>
      <c r="F144" s="858"/>
      <c r="G144" s="858"/>
      <c r="H144" s="858"/>
    </row>
    <row r="145" spans="2:8">
      <c r="B145" s="862"/>
      <c r="C145" s="858"/>
      <c r="D145" s="858"/>
      <c r="E145" s="858"/>
      <c r="F145" s="858"/>
      <c r="G145" s="858"/>
      <c r="H145" s="858"/>
    </row>
    <row r="146" spans="2:8">
      <c r="B146" s="862"/>
      <c r="C146" s="858"/>
      <c r="D146" s="858"/>
      <c r="E146" s="858"/>
      <c r="F146" s="858"/>
      <c r="G146" s="858"/>
      <c r="H146" s="858"/>
    </row>
    <row r="147" spans="2:8">
      <c r="B147" s="862"/>
      <c r="C147" s="858"/>
      <c r="D147" s="858"/>
      <c r="E147" s="858"/>
      <c r="F147" s="858"/>
      <c r="G147" s="858"/>
      <c r="H147" s="858"/>
    </row>
    <row r="148" spans="2:8">
      <c r="B148" s="862"/>
      <c r="C148" s="858"/>
      <c r="D148" s="858"/>
      <c r="E148" s="858"/>
      <c r="F148" s="858"/>
      <c r="G148" s="858"/>
      <c r="H148" s="858"/>
    </row>
    <row r="149" spans="2:8">
      <c r="B149" s="862"/>
      <c r="C149" s="858"/>
      <c r="D149" s="858"/>
      <c r="E149" s="858"/>
      <c r="F149" s="858"/>
      <c r="G149" s="858"/>
      <c r="H149" s="858"/>
    </row>
    <row r="150" spans="2:8">
      <c r="B150" s="862"/>
      <c r="C150" s="858"/>
      <c r="D150" s="858"/>
      <c r="E150" s="858"/>
      <c r="F150" s="858"/>
      <c r="G150" s="858"/>
      <c r="H150" s="858"/>
    </row>
    <row r="151" spans="2:8">
      <c r="B151" s="862"/>
      <c r="C151" s="858"/>
      <c r="D151" s="858"/>
      <c r="E151" s="858"/>
      <c r="F151" s="858"/>
      <c r="G151" s="858"/>
      <c r="H151" s="858"/>
    </row>
    <row r="152" spans="2:8">
      <c r="B152" s="862"/>
      <c r="C152" s="858"/>
      <c r="D152" s="858"/>
      <c r="E152" s="858"/>
      <c r="F152" s="858"/>
      <c r="G152" s="858"/>
      <c r="H152" s="858"/>
    </row>
    <row r="153" spans="2:8">
      <c r="B153" s="862"/>
      <c r="C153" s="858"/>
      <c r="D153" s="858"/>
      <c r="E153" s="858"/>
      <c r="F153" s="858"/>
      <c r="G153" s="858"/>
      <c r="H153" s="858"/>
    </row>
    <row r="154" spans="2:8">
      <c r="B154" s="862"/>
      <c r="C154" s="858"/>
      <c r="D154" s="858"/>
      <c r="E154" s="858"/>
      <c r="F154" s="858"/>
      <c r="G154" s="858"/>
      <c r="H154" s="858"/>
    </row>
    <row r="155" spans="2:8">
      <c r="B155" s="862"/>
      <c r="C155" s="858"/>
      <c r="D155" s="858"/>
      <c r="E155" s="858"/>
      <c r="F155" s="858"/>
      <c r="G155" s="858"/>
      <c r="H155" s="858"/>
    </row>
    <row r="156" spans="2:8">
      <c r="B156" s="862"/>
      <c r="C156" s="858"/>
      <c r="D156" s="858"/>
      <c r="E156" s="858"/>
      <c r="F156" s="858"/>
      <c r="G156" s="858"/>
      <c r="H156" s="858"/>
    </row>
    <row r="157" spans="2:8">
      <c r="B157" s="862"/>
      <c r="C157" s="858"/>
      <c r="D157" s="858"/>
      <c r="E157" s="858"/>
      <c r="F157" s="858"/>
      <c r="G157" s="858"/>
      <c r="H157" s="858"/>
    </row>
    <row r="158" spans="2:8">
      <c r="B158" s="862"/>
      <c r="C158" s="858"/>
      <c r="D158" s="858"/>
      <c r="E158" s="858"/>
      <c r="F158" s="858"/>
      <c r="G158" s="858"/>
      <c r="H158" s="858"/>
    </row>
    <row r="159" spans="2:8">
      <c r="B159" s="862"/>
      <c r="C159" s="858"/>
      <c r="D159" s="858"/>
      <c r="E159" s="858"/>
      <c r="F159" s="858"/>
      <c r="G159" s="858"/>
      <c r="H159" s="858"/>
    </row>
    <row r="160" spans="2:8">
      <c r="B160" s="862"/>
      <c r="C160" s="858"/>
      <c r="D160" s="858"/>
      <c r="E160" s="858"/>
      <c r="F160" s="858"/>
      <c r="G160" s="858"/>
      <c r="H160" s="858"/>
    </row>
    <row r="161" spans="2:8">
      <c r="B161" s="862"/>
      <c r="C161" s="858"/>
      <c r="D161" s="858"/>
      <c r="E161" s="858"/>
      <c r="F161" s="858"/>
      <c r="G161" s="858"/>
      <c r="H161" s="858"/>
    </row>
    <row r="162" spans="2:8">
      <c r="B162" s="862"/>
      <c r="C162" s="858"/>
      <c r="D162" s="858"/>
      <c r="E162" s="858"/>
      <c r="F162" s="858"/>
      <c r="G162" s="858"/>
      <c r="H162" s="858"/>
    </row>
    <row r="163" spans="2:8">
      <c r="B163" s="862"/>
      <c r="C163" s="858"/>
      <c r="D163" s="858"/>
      <c r="E163" s="858"/>
      <c r="F163" s="858"/>
      <c r="G163" s="858"/>
      <c r="H163" s="858"/>
    </row>
    <row r="164" spans="2:8">
      <c r="B164" s="862"/>
      <c r="C164" s="858"/>
      <c r="D164" s="858"/>
      <c r="E164" s="858"/>
      <c r="F164" s="858"/>
      <c r="G164" s="858"/>
      <c r="H164" s="858"/>
    </row>
    <row r="165" spans="2:8">
      <c r="B165" s="862"/>
      <c r="C165" s="858"/>
      <c r="D165" s="858"/>
      <c r="E165" s="858"/>
      <c r="F165" s="858"/>
      <c r="G165" s="858"/>
      <c r="H165" s="858"/>
    </row>
    <row r="166" spans="2:8">
      <c r="B166" s="862"/>
      <c r="C166" s="858"/>
      <c r="D166" s="858"/>
      <c r="E166" s="858"/>
      <c r="F166" s="858"/>
      <c r="G166" s="858"/>
      <c r="H166" s="858"/>
    </row>
    <row r="167" spans="2:8">
      <c r="B167" s="862"/>
      <c r="C167" s="858"/>
      <c r="D167" s="858"/>
      <c r="E167" s="858"/>
      <c r="F167" s="858"/>
      <c r="G167" s="858"/>
      <c r="H167" s="858"/>
    </row>
    <row r="168" spans="2:8">
      <c r="B168" s="862"/>
      <c r="C168" s="858"/>
      <c r="D168" s="858"/>
      <c r="E168" s="858"/>
      <c r="F168" s="858"/>
      <c r="G168" s="858"/>
      <c r="H168" s="858"/>
    </row>
    <row r="169" spans="2:8">
      <c r="B169" s="862"/>
      <c r="C169" s="858"/>
      <c r="D169" s="858"/>
      <c r="E169" s="858"/>
      <c r="F169" s="858"/>
      <c r="G169" s="858"/>
      <c r="H169" s="858"/>
    </row>
    <row r="170" spans="2:8">
      <c r="B170" s="862"/>
      <c r="C170" s="858"/>
      <c r="D170" s="858"/>
      <c r="E170" s="858"/>
      <c r="F170" s="858"/>
      <c r="G170" s="858"/>
      <c r="H170" s="858"/>
    </row>
    <row r="171" spans="2:8">
      <c r="B171" s="862"/>
      <c r="C171" s="858"/>
      <c r="D171" s="858"/>
      <c r="E171" s="858"/>
      <c r="F171" s="858"/>
      <c r="G171" s="858"/>
      <c r="H171" s="858"/>
    </row>
    <row r="172" spans="2:8">
      <c r="B172" s="862"/>
      <c r="C172" s="858"/>
      <c r="D172" s="858"/>
      <c r="E172" s="858"/>
      <c r="F172" s="858"/>
      <c r="G172" s="858"/>
      <c r="H172" s="858"/>
    </row>
    <row r="173" spans="2:8">
      <c r="B173" s="862"/>
      <c r="C173" s="858"/>
      <c r="D173" s="858"/>
      <c r="E173" s="858"/>
      <c r="F173" s="858"/>
      <c r="G173" s="858"/>
      <c r="H173" s="858"/>
    </row>
    <row r="174" spans="2:8">
      <c r="B174" s="862"/>
      <c r="C174" s="858"/>
      <c r="D174" s="858"/>
      <c r="E174" s="858"/>
      <c r="F174" s="858"/>
      <c r="G174" s="858"/>
      <c r="H174" s="858"/>
    </row>
    <row r="175" spans="2:8">
      <c r="B175" s="862"/>
      <c r="C175" s="858"/>
      <c r="D175" s="858"/>
      <c r="E175" s="858"/>
      <c r="F175" s="858"/>
      <c r="G175" s="858"/>
      <c r="H175" s="858"/>
    </row>
    <row r="176" spans="2:8">
      <c r="B176" s="862"/>
      <c r="C176" s="858"/>
      <c r="D176" s="858"/>
      <c r="E176" s="858"/>
      <c r="F176" s="858"/>
      <c r="G176" s="858"/>
      <c r="H176" s="858"/>
    </row>
    <row r="177" spans="2:8">
      <c r="B177" s="862"/>
      <c r="C177" s="858"/>
      <c r="D177" s="858"/>
      <c r="E177" s="858"/>
      <c r="F177" s="858"/>
      <c r="G177" s="858"/>
      <c r="H177" s="858"/>
    </row>
    <row r="178" spans="2:8">
      <c r="B178" s="862"/>
      <c r="C178" s="858"/>
      <c r="D178" s="858"/>
      <c r="E178" s="858"/>
      <c r="F178" s="858"/>
      <c r="G178" s="858"/>
      <c r="H178" s="858"/>
    </row>
    <row r="179" spans="2:8">
      <c r="B179" s="862"/>
      <c r="C179" s="858"/>
      <c r="D179" s="858"/>
      <c r="E179" s="858"/>
      <c r="F179" s="858"/>
      <c r="G179" s="858"/>
      <c r="H179" s="858"/>
    </row>
    <row r="180" spans="2:8">
      <c r="B180" s="862"/>
      <c r="C180" s="858"/>
      <c r="D180" s="858"/>
      <c r="E180" s="858"/>
      <c r="F180" s="858"/>
      <c r="G180" s="858"/>
      <c r="H180" s="858"/>
    </row>
    <row r="181" spans="2:8">
      <c r="B181" s="862"/>
      <c r="C181" s="858"/>
      <c r="D181" s="858"/>
      <c r="E181" s="858"/>
      <c r="F181" s="858"/>
      <c r="G181" s="858"/>
      <c r="H181" s="858"/>
    </row>
    <row r="182" spans="2:8">
      <c r="B182" s="862"/>
      <c r="C182" s="858"/>
      <c r="D182" s="858"/>
      <c r="E182" s="858"/>
      <c r="F182" s="858"/>
      <c r="G182" s="858"/>
      <c r="H182" s="858"/>
    </row>
    <row r="183" spans="2:8">
      <c r="B183" s="862"/>
      <c r="C183" s="858"/>
      <c r="D183" s="858"/>
      <c r="E183" s="858"/>
      <c r="F183" s="858"/>
      <c r="G183" s="858"/>
      <c r="H183" s="858"/>
    </row>
    <row r="184" spans="2:8">
      <c r="B184" s="862"/>
      <c r="C184" s="858"/>
      <c r="D184" s="858"/>
      <c r="E184" s="858"/>
      <c r="F184" s="858"/>
      <c r="G184" s="858"/>
      <c r="H184" s="858"/>
    </row>
    <row r="185" spans="2:8">
      <c r="B185" s="862"/>
      <c r="C185" s="858"/>
      <c r="D185" s="858"/>
      <c r="E185" s="858"/>
      <c r="F185" s="858"/>
      <c r="G185" s="858"/>
      <c r="H185" s="858"/>
    </row>
    <row r="186" spans="2:8">
      <c r="B186" s="862"/>
      <c r="C186" s="858"/>
      <c r="D186" s="858"/>
      <c r="E186" s="858"/>
      <c r="F186" s="858"/>
      <c r="G186" s="858"/>
      <c r="H186" s="858"/>
    </row>
    <row r="187" spans="2:8">
      <c r="B187" s="862"/>
      <c r="C187" s="858"/>
      <c r="D187" s="858"/>
      <c r="E187" s="858"/>
      <c r="F187" s="858"/>
      <c r="G187" s="858"/>
      <c r="H187" s="858"/>
    </row>
    <row r="188" spans="2:8">
      <c r="B188" s="862"/>
      <c r="C188" s="858"/>
      <c r="D188" s="858"/>
      <c r="E188" s="858"/>
      <c r="F188" s="858"/>
      <c r="G188" s="858"/>
      <c r="H188" s="858"/>
    </row>
    <row r="189" spans="2:8">
      <c r="B189" s="862"/>
      <c r="C189" s="858"/>
      <c r="D189" s="858"/>
      <c r="E189" s="858"/>
      <c r="F189" s="858"/>
      <c r="G189" s="858"/>
      <c r="H189" s="858"/>
    </row>
    <row r="190" spans="2:8">
      <c r="B190" s="862"/>
      <c r="C190" s="858"/>
      <c r="D190" s="858"/>
      <c r="E190" s="858"/>
      <c r="F190" s="858"/>
      <c r="G190" s="858"/>
      <c r="H190" s="858"/>
    </row>
    <row r="191" spans="2:8">
      <c r="B191" s="862"/>
      <c r="C191" s="858"/>
      <c r="D191" s="858"/>
      <c r="E191" s="858"/>
      <c r="F191" s="858"/>
      <c r="G191" s="858"/>
      <c r="H191" s="858"/>
    </row>
    <row r="192" spans="2:8">
      <c r="B192" s="862"/>
      <c r="C192" s="858"/>
      <c r="D192" s="858"/>
      <c r="E192" s="858"/>
      <c r="F192" s="858"/>
      <c r="G192" s="858"/>
      <c r="H192" s="858"/>
    </row>
    <row r="193" spans="2:8">
      <c r="B193" s="862"/>
      <c r="C193" s="858"/>
      <c r="D193" s="858"/>
      <c r="E193" s="858"/>
      <c r="F193" s="858"/>
      <c r="G193" s="858"/>
      <c r="H193" s="858"/>
    </row>
    <row r="194" spans="2:8">
      <c r="B194" s="862"/>
      <c r="C194" s="858"/>
      <c r="D194" s="858"/>
      <c r="E194" s="858"/>
      <c r="F194" s="858"/>
      <c r="G194" s="858"/>
      <c r="H194" s="858"/>
    </row>
    <row r="195" spans="2:8">
      <c r="B195" s="862"/>
      <c r="C195" s="858"/>
      <c r="D195" s="858"/>
      <c r="E195" s="858"/>
      <c r="F195" s="858"/>
      <c r="G195" s="858"/>
      <c r="H195" s="858"/>
    </row>
    <row r="196" spans="2:8">
      <c r="B196" s="862"/>
      <c r="C196" s="858"/>
      <c r="D196" s="858"/>
      <c r="E196" s="858"/>
      <c r="F196" s="858"/>
      <c r="G196" s="858"/>
      <c r="H196" s="858"/>
    </row>
    <row r="197" spans="2:8">
      <c r="B197" s="862"/>
      <c r="C197" s="858"/>
      <c r="D197" s="858"/>
      <c r="E197" s="858"/>
      <c r="F197" s="858"/>
      <c r="G197" s="858"/>
      <c r="H197" s="858"/>
    </row>
    <row r="198" spans="2:8">
      <c r="B198" s="862"/>
      <c r="C198" s="858"/>
      <c r="D198" s="858"/>
      <c r="E198" s="858"/>
      <c r="F198" s="858"/>
      <c r="G198" s="858"/>
      <c r="H198" s="858"/>
    </row>
    <row r="199" spans="2:8">
      <c r="B199" s="862"/>
      <c r="C199" s="858"/>
      <c r="D199" s="858"/>
      <c r="E199" s="858"/>
      <c r="F199" s="858"/>
      <c r="G199" s="858"/>
      <c r="H199" s="858"/>
    </row>
    <row r="200" spans="2:8">
      <c r="B200" s="862"/>
      <c r="C200" s="858"/>
      <c r="D200" s="858"/>
      <c r="E200" s="858"/>
      <c r="F200" s="858"/>
      <c r="G200" s="858"/>
      <c r="H200" s="858"/>
    </row>
    <row r="201" spans="2:8">
      <c r="B201" s="862"/>
      <c r="C201" s="858"/>
      <c r="D201" s="858"/>
      <c r="E201" s="858"/>
      <c r="F201" s="858"/>
      <c r="G201" s="858"/>
      <c r="H201" s="858"/>
    </row>
    <row r="202" spans="2:8">
      <c r="B202" s="862"/>
      <c r="C202" s="858"/>
      <c r="D202" s="858"/>
      <c r="E202" s="858"/>
      <c r="F202" s="858"/>
      <c r="G202" s="858"/>
      <c r="H202" s="858"/>
    </row>
    <row r="203" spans="2:8">
      <c r="B203" s="862"/>
      <c r="C203" s="858"/>
      <c r="D203" s="858"/>
      <c r="E203" s="858"/>
      <c r="F203" s="858"/>
      <c r="G203" s="858"/>
      <c r="H203" s="858"/>
    </row>
    <row r="204" spans="2:8">
      <c r="B204" s="862"/>
      <c r="C204" s="858"/>
      <c r="D204" s="858"/>
      <c r="E204" s="858"/>
      <c r="F204" s="858"/>
      <c r="G204" s="858"/>
      <c r="H204" s="858"/>
    </row>
    <row r="205" spans="2:8">
      <c r="B205" s="862"/>
      <c r="C205" s="858"/>
      <c r="D205" s="858"/>
      <c r="E205" s="858"/>
      <c r="F205" s="858"/>
      <c r="G205" s="858"/>
      <c r="H205" s="858"/>
    </row>
    <row r="206" spans="2:8">
      <c r="B206" s="862"/>
      <c r="C206" s="858"/>
      <c r="D206" s="858"/>
      <c r="E206" s="858"/>
      <c r="F206" s="858"/>
      <c r="G206" s="858"/>
      <c r="H206" s="858"/>
    </row>
    <row r="207" spans="2:8">
      <c r="B207" s="862"/>
      <c r="C207" s="858"/>
      <c r="D207" s="858"/>
      <c r="E207" s="858"/>
      <c r="F207" s="858"/>
      <c r="G207" s="858"/>
      <c r="H207" s="858"/>
    </row>
    <row r="208" spans="2:8">
      <c r="B208" s="862"/>
      <c r="C208" s="858"/>
      <c r="D208" s="858"/>
      <c r="E208" s="858"/>
      <c r="F208" s="858"/>
      <c r="G208" s="858"/>
      <c r="H208" s="858"/>
    </row>
    <row r="209" spans="2:9">
      <c r="B209" s="862"/>
      <c r="C209" s="858"/>
      <c r="D209" s="858"/>
      <c r="E209" s="858"/>
      <c r="F209" s="858"/>
      <c r="G209" s="858"/>
      <c r="H209" s="858"/>
    </row>
    <row r="210" spans="2:9">
      <c r="B210" s="862"/>
      <c r="C210" s="858"/>
      <c r="D210" s="858"/>
      <c r="E210" s="858"/>
      <c r="F210" s="858"/>
      <c r="G210" s="858"/>
      <c r="H210" s="858"/>
      <c r="I210" s="864"/>
    </row>
    <row r="211" spans="2:9">
      <c r="B211" s="862"/>
      <c r="C211" s="858"/>
      <c r="D211" s="858"/>
      <c r="E211" s="858"/>
      <c r="F211" s="858"/>
      <c r="G211" s="858"/>
      <c r="H211" s="858"/>
    </row>
    <row r="212" spans="2:9">
      <c r="B212" s="862"/>
      <c r="C212" s="858"/>
      <c r="D212" s="858"/>
      <c r="E212" s="858"/>
      <c r="F212" s="858"/>
      <c r="G212" s="858"/>
      <c r="H212" s="858"/>
    </row>
    <row r="213" spans="2:9">
      <c r="B213" s="862"/>
      <c r="C213" s="858"/>
      <c r="D213" s="858"/>
      <c r="E213" s="858"/>
      <c r="F213" s="858"/>
      <c r="G213" s="858"/>
      <c r="H213" s="858"/>
    </row>
    <row r="214" spans="2:9">
      <c r="B214" s="862"/>
      <c r="C214" s="858"/>
      <c r="D214" s="858"/>
      <c r="E214" s="858"/>
      <c r="F214" s="858"/>
      <c r="G214" s="858"/>
      <c r="H214" s="858"/>
    </row>
    <row r="215" spans="2:9">
      <c r="B215" s="862"/>
      <c r="C215" s="858"/>
      <c r="D215" s="858"/>
      <c r="E215" s="858"/>
      <c r="F215" s="858"/>
      <c r="G215" s="858"/>
      <c r="H215" s="858"/>
    </row>
    <row r="216" spans="2:9">
      <c r="B216" s="862"/>
      <c r="C216" s="858"/>
      <c r="D216" s="858"/>
      <c r="E216" s="858"/>
      <c r="F216" s="858"/>
      <c r="G216" s="858"/>
      <c r="H216" s="858"/>
    </row>
    <row r="217" spans="2:9">
      <c r="B217" s="862"/>
      <c r="C217" s="858"/>
      <c r="D217" s="858"/>
      <c r="E217" s="858"/>
      <c r="F217" s="858"/>
      <c r="G217" s="858"/>
      <c r="H217" s="858"/>
    </row>
    <row r="218" spans="2:9">
      <c r="B218" s="862"/>
      <c r="C218" s="858"/>
      <c r="D218" s="858"/>
      <c r="E218" s="858"/>
      <c r="F218" s="858"/>
      <c r="G218" s="858"/>
      <c r="H218" s="858"/>
    </row>
    <row r="219" spans="2:9">
      <c r="B219" s="862"/>
      <c r="C219" s="858"/>
      <c r="D219" s="858"/>
      <c r="E219" s="858"/>
      <c r="F219" s="858"/>
      <c r="G219" s="858"/>
      <c r="H219" s="858"/>
    </row>
    <row r="220" spans="2:9">
      <c r="B220" s="862"/>
      <c r="C220" s="858"/>
      <c r="D220" s="858"/>
      <c r="E220" s="858"/>
      <c r="F220" s="858"/>
      <c r="G220" s="858"/>
      <c r="H220" s="858"/>
    </row>
    <row r="221" spans="2:9">
      <c r="B221" s="862"/>
      <c r="C221" s="858"/>
      <c r="D221" s="858"/>
      <c r="E221" s="858"/>
      <c r="F221" s="858"/>
      <c r="G221" s="858"/>
      <c r="H221" s="858"/>
    </row>
    <row r="222" spans="2:9">
      <c r="B222" s="862"/>
      <c r="C222" s="858"/>
      <c r="D222" s="858"/>
      <c r="E222" s="858"/>
      <c r="F222" s="858"/>
      <c r="G222" s="858"/>
      <c r="H222" s="858"/>
    </row>
    <row r="223" spans="2:9">
      <c r="B223" s="862"/>
      <c r="C223" s="858"/>
      <c r="D223" s="858"/>
      <c r="E223" s="858"/>
      <c r="F223" s="858"/>
      <c r="G223" s="858"/>
      <c r="H223" s="858"/>
    </row>
    <row r="224" spans="2:9">
      <c r="B224" s="862"/>
      <c r="C224" s="858"/>
      <c r="D224" s="858"/>
      <c r="E224" s="858"/>
      <c r="F224" s="858"/>
      <c r="G224" s="858"/>
      <c r="H224" s="858"/>
    </row>
    <row r="225" spans="2:8">
      <c r="B225" s="862"/>
      <c r="C225" s="858"/>
      <c r="D225" s="858"/>
      <c r="E225" s="858"/>
      <c r="F225" s="858"/>
      <c r="G225" s="858"/>
      <c r="H225" s="858"/>
    </row>
    <row r="226" spans="2:8">
      <c r="B226" s="862"/>
      <c r="C226" s="858"/>
      <c r="D226" s="858"/>
      <c r="E226" s="858"/>
      <c r="F226" s="858"/>
      <c r="G226" s="858"/>
      <c r="H226" s="858"/>
    </row>
    <row r="227" spans="2:8">
      <c r="B227" s="862"/>
      <c r="C227" s="858"/>
      <c r="D227" s="858"/>
      <c r="E227" s="858"/>
      <c r="F227" s="858"/>
      <c r="G227" s="858"/>
      <c r="H227" s="858"/>
    </row>
    <row r="228" spans="2:8">
      <c r="B228" s="862"/>
      <c r="C228" s="858"/>
      <c r="D228" s="858"/>
      <c r="E228" s="858"/>
      <c r="F228" s="858"/>
      <c r="G228" s="858"/>
      <c r="H228" s="858"/>
    </row>
    <row r="229" spans="2:8">
      <c r="B229" s="862"/>
      <c r="C229" s="858"/>
      <c r="D229" s="858"/>
      <c r="E229" s="858"/>
      <c r="F229" s="858"/>
      <c r="G229" s="858"/>
      <c r="H229" s="858"/>
    </row>
    <row r="230" spans="2:8">
      <c r="B230" s="862"/>
      <c r="C230" s="858"/>
      <c r="D230" s="858"/>
      <c r="E230" s="858"/>
      <c r="F230" s="858"/>
      <c r="G230" s="858"/>
      <c r="H230" s="858"/>
    </row>
    <row r="231" spans="2:8">
      <c r="B231" s="862"/>
      <c r="C231" s="858"/>
      <c r="D231" s="858"/>
      <c r="E231" s="858"/>
      <c r="F231" s="858"/>
      <c r="G231" s="858"/>
      <c r="H231" s="858"/>
    </row>
    <row r="232" spans="2:8">
      <c r="B232" s="862"/>
      <c r="C232" s="858"/>
      <c r="D232" s="858"/>
      <c r="E232" s="858"/>
      <c r="F232" s="858"/>
      <c r="G232" s="858"/>
      <c r="H232" s="858"/>
    </row>
    <row r="233" spans="2:8">
      <c r="B233" s="862"/>
      <c r="C233" s="858"/>
      <c r="D233" s="858"/>
      <c r="E233" s="858"/>
      <c r="F233" s="858"/>
      <c r="G233" s="858"/>
      <c r="H233" s="858"/>
    </row>
    <row r="234" spans="2:8">
      <c r="B234" s="862"/>
      <c r="C234" s="858"/>
      <c r="D234" s="858"/>
      <c r="E234" s="858"/>
      <c r="F234" s="858"/>
      <c r="G234" s="858"/>
      <c r="H234" s="858"/>
    </row>
    <row r="235" spans="2:8">
      <c r="B235" s="862"/>
      <c r="C235" s="858"/>
      <c r="D235" s="858"/>
      <c r="E235" s="858"/>
      <c r="F235" s="858"/>
      <c r="G235" s="858"/>
      <c r="H235" s="858"/>
    </row>
    <row r="236" spans="2:8">
      <c r="B236" s="862"/>
      <c r="C236" s="858"/>
      <c r="D236" s="858"/>
      <c r="E236" s="858"/>
      <c r="F236" s="858"/>
      <c r="G236" s="858"/>
      <c r="H236" s="858"/>
    </row>
    <row r="237" spans="2:8">
      <c r="B237" s="862"/>
      <c r="C237" s="858"/>
      <c r="D237" s="858"/>
      <c r="E237" s="858"/>
      <c r="F237" s="858"/>
      <c r="G237" s="858"/>
      <c r="H237" s="858"/>
    </row>
    <row r="238" spans="2:8">
      <c r="B238" s="862"/>
      <c r="C238" s="858"/>
      <c r="D238" s="858"/>
      <c r="E238" s="858"/>
      <c r="F238" s="858"/>
      <c r="G238" s="858"/>
      <c r="H238" s="858"/>
    </row>
    <row r="239" spans="2:8">
      <c r="B239" s="862"/>
      <c r="C239" s="858"/>
      <c r="D239" s="858"/>
      <c r="E239" s="858"/>
      <c r="F239" s="858"/>
      <c r="G239" s="858"/>
      <c r="H239" s="858"/>
    </row>
    <row r="240" spans="2:8">
      <c r="B240" s="862"/>
      <c r="C240" s="858"/>
      <c r="D240" s="858"/>
      <c r="E240" s="858"/>
      <c r="F240" s="858"/>
      <c r="G240" s="858"/>
      <c r="H240" s="858"/>
    </row>
    <row r="241" spans="2:8">
      <c r="B241" s="862"/>
      <c r="C241" s="858"/>
      <c r="D241" s="858"/>
      <c r="E241" s="858"/>
      <c r="F241" s="858"/>
      <c r="G241" s="858"/>
      <c r="H241" s="858"/>
    </row>
    <row r="242" spans="2:8">
      <c r="B242" s="862"/>
      <c r="C242" s="858"/>
      <c r="D242" s="858"/>
      <c r="E242" s="858"/>
      <c r="F242" s="858"/>
      <c r="G242" s="858"/>
      <c r="H242" s="858"/>
    </row>
    <row r="243" spans="2:8">
      <c r="B243" s="862"/>
      <c r="C243" s="858"/>
      <c r="D243" s="858"/>
      <c r="E243" s="858"/>
      <c r="F243" s="858"/>
      <c r="G243" s="858"/>
      <c r="H243" s="858"/>
    </row>
    <row r="244" spans="2:8">
      <c r="B244" s="862"/>
      <c r="C244" s="858"/>
      <c r="D244" s="858"/>
      <c r="E244" s="858"/>
      <c r="F244" s="858"/>
      <c r="G244" s="858"/>
      <c r="H244" s="858"/>
    </row>
    <row r="245" spans="2:8">
      <c r="B245" s="862"/>
      <c r="C245" s="858"/>
      <c r="D245" s="858"/>
      <c r="E245" s="858"/>
      <c r="F245" s="858"/>
      <c r="G245" s="858"/>
      <c r="H245" s="858"/>
    </row>
    <row r="246" spans="2:8">
      <c r="B246" s="862"/>
      <c r="C246" s="858"/>
      <c r="D246" s="858"/>
      <c r="E246" s="858"/>
      <c r="F246" s="858"/>
      <c r="G246" s="858"/>
      <c r="H246" s="858"/>
    </row>
    <row r="247" spans="2:8">
      <c r="B247" s="862"/>
      <c r="C247" s="858"/>
      <c r="D247" s="858"/>
      <c r="E247" s="858"/>
      <c r="F247" s="858"/>
      <c r="G247" s="858"/>
      <c r="H247" s="858"/>
    </row>
    <row r="248" spans="2:8">
      <c r="B248" s="862"/>
      <c r="C248" s="858"/>
      <c r="D248" s="858"/>
      <c r="E248" s="858"/>
      <c r="F248" s="858"/>
      <c r="G248" s="858"/>
      <c r="H248" s="858"/>
    </row>
    <row r="249" spans="2:8">
      <c r="B249" s="862"/>
      <c r="C249" s="858"/>
      <c r="D249" s="858"/>
      <c r="E249" s="858"/>
      <c r="F249" s="858"/>
      <c r="G249" s="858"/>
      <c r="H249" s="858"/>
    </row>
    <row r="250" spans="2:8">
      <c r="B250" s="862"/>
      <c r="C250" s="858"/>
      <c r="D250" s="858"/>
      <c r="E250" s="858"/>
      <c r="F250" s="858"/>
      <c r="G250" s="858"/>
      <c r="H250" s="858"/>
    </row>
    <row r="251" spans="2:8">
      <c r="B251" s="862"/>
      <c r="C251" s="858"/>
      <c r="D251" s="858"/>
      <c r="E251" s="858"/>
      <c r="F251" s="858"/>
      <c r="G251" s="858"/>
      <c r="H251" s="858"/>
    </row>
    <row r="252" spans="2:8">
      <c r="B252" s="862"/>
      <c r="C252" s="858"/>
      <c r="D252" s="858"/>
      <c r="E252" s="858"/>
      <c r="F252" s="858"/>
      <c r="G252" s="858"/>
      <c r="H252" s="858"/>
    </row>
    <row r="253" spans="2:8">
      <c r="B253" s="862"/>
      <c r="C253" s="858"/>
      <c r="D253" s="858"/>
      <c r="E253" s="858"/>
      <c r="F253" s="858"/>
      <c r="G253" s="858"/>
      <c r="H253" s="858"/>
    </row>
    <row r="254" spans="2:8">
      <c r="B254" s="862"/>
      <c r="C254" s="858"/>
      <c r="D254" s="858"/>
      <c r="E254" s="858"/>
      <c r="F254" s="858"/>
      <c r="G254" s="858"/>
      <c r="H254" s="858"/>
    </row>
    <row r="255" spans="2:8">
      <c r="B255" s="862"/>
      <c r="C255" s="858"/>
      <c r="D255" s="858"/>
      <c r="E255" s="858"/>
      <c r="F255" s="858"/>
      <c r="G255" s="858"/>
      <c r="H255" s="858"/>
    </row>
    <row r="256" spans="2:8">
      <c r="B256" s="862"/>
      <c r="C256" s="858"/>
      <c r="D256" s="858"/>
      <c r="E256" s="858"/>
      <c r="F256" s="858"/>
      <c r="G256" s="858"/>
      <c r="H256" s="858"/>
    </row>
    <row r="257" spans="2:8">
      <c r="B257" s="862"/>
      <c r="C257" s="858"/>
      <c r="D257" s="858"/>
      <c r="E257" s="858"/>
      <c r="F257" s="858"/>
      <c r="G257" s="858"/>
      <c r="H257" s="858"/>
    </row>
    <row r="258" spans="2:8">
      <c r="B258" s="862"/>
      <c r="C258" s="858"/>
      <c r="D258" s="858"/>
      <c r="E258" s="858"/>
      <c r="F258" s="858"/>
      <c r="G258" s="858"/>
      <c r="H258" s="858"/>
    </row>
    <row r="259" spans="2:8">
      <c r="B259" s="862"/>
      <c r="C259" s="858"/>
      <c r="D259" s="858"/>
      <c r="E259" s="858"/>
      <c r="F259" s="858"/>
      <c r="G259" s="858"/>
      <c r="H259" s="858"/>
    </row>
    <row r="260" spans="2:8">
      <c r="B260" s="862"/>
      <c r="C260" s="858"/>
      <c r="D260" s="858"/>
      <c r="E260" s="858"/>
      <c r="F260" s="858"/>
      <c r="G260" s="858"/>
      <c r="H260" s="858"/>
    </row>
    <row r="261" spans="2:8">
      <c r="B261" s="862"/>
      <c r="C261" s="858"/>
      <c r="D261" s="858"/>
      <c r="E261" s="858"/>
      <c r="F261" s="858"/>
      <c r="G261" s="858"/>
      <c r="H261" s="858"/>
    </row>
    <row r="262" spans="2:8">
      <c r="B262" s="862"/>
      <c r="C262" s="858"/>
      <c r="D262" s="858"/>
      <c r="E262" s="858"/>
      <c r="F262" s="858"/>
      <c r="G262" s="858"/>
      <c r="H262" s="858"/>
    </row>
    <row r="263" spans="2:8">
      <c r="B263" s="862"/>
      <c r="C263" s="858"/>
      <c r="D263" s="858"/>
      <c r="E263" s="858"/>
      <c r="F263" s="858"/>
      <c r="G263" s="858"/>
      <c r="H263" s="858"/>
    </row>
    <row r="264" spans="2:8">
      <c r="B264" s="862"/>
      <c r="C264" s="858"/>
      <c r="D264" s="858"/>
      <c r="E264" s="858"/>
      <c r="F264" s="858"/>
      <c r="G264" s="858"/>
      <c r="H264" s="858"/>
    </row>
    <row r="265" spans="2:8">
      <c r="B265" s="862"/>
      <c r="C265" s="858"/>
      <c r="D265" s="858"/>
      <c r="E265" s="858"/>
      <c r="F265" s="858"/>
      <c r="G265" s="858"/>
      <c r="H265" s="858"/>
    </row>
    <row r="266" spans="2:8">
      <c r="B266" s="862"/>
      <c r="C266" s="858"/>
      <c r="D266" s="858"/>
      <c r="E266" s="858"/>
      <c r="F266" s="858"/>
      <c r="G266" s="858"/>
      <c r="H266" s="858"/>
    </row>
    <row r="267" spans="2:8">
      <c r="B267" s="862"/>
      <c r="C267" s="858"/>
      <c r="D267" s="858"/>
      <c r="E267" s="858"/>
      <c r="F267" s="858"/>
      <c r="G267" s="858"/>
      <c r="H267" s="858"/>
    </row>
    <row r="268" spans="2:8">
      <c r="B268" s="862"/>
      <c r="C268" s="858"/>
      <c r="D268" s="858"/>
      <c r="E268" s="858"/>
      <c r="F268" s="858"/>
      <c r="G268" s="858"/>
      <c r="H268" s="858"/>
    </row>
    <row r="269" spans="2:8">
      <c r="B269" s="862"/>
      <c r="C269" s="858"/>
      <c r="D269" s="858"/>
      <c r="E269" s="858"/>
      <c r="F269" s="858"/>
      <c r="G269" s="858"/>
      <c r="H269" s="858"/>
    </row>
    <row r="270" spans="2:8">
      <c r="B270" s="862"/>
      <c r="C270" s="858"/>
      <c r="D270" s="858"/>
      <c r="E270" s="858"/>
      <c r="F270" s="858"/>
      <c r="G270" s="858"/>
      <c r="H270" s="858"/>
    </row>
    <row r="271" spans="2:8">
      <c r="B271" s="862"/>
      <c r="C271" s="858"/>
      <c r="D271" s="858"/>
      <c r="E271" s="858"/>
      <c r="F271" s="858"/>
      <c r="G271" s="858"/>
      <c r="H271" s="858"/>
    </row>
    <row r="272" spans="2:8">
      <c r="B272" s="862"/>
      <c r="C272" s="858"/>
      <c r="D272" s="858"/>
      <c r="E272" s="858"/>
      <c r="F272" s="858"/>
      <c r="G272" s="858"/>
      <c r="H272" s="858"/>
    </row>
    <row r="273" spans="2:8">
      <c r="B273" s="862"/>
      <c r="C273" s="858"/>
      <c r="D273" s="858"/>
      <c r="E273" s="858"/>
      <c r="F273" s="858"/>
      <c r="G273" s="858"/>
      <c r="H273" s="858"/>
    </row>
    <row r="274" spans="2:8">
      <c r="B274" s="862"/>
      <c r="C274" s="858"/>
      <c r="D274" s="858"/>
      <c r="E274" s="858"/>
      <c r="F274" s="858"/>
      <c r="G274" s="858"/>
      <c r="H274" s="858"/>
    </row>
    <row r="275" spans="2:8">
      <c r="B275" s="862"/>
      <c r="C275" s="858"/>
      <c r="D275" s="858"/>
      <c r="E275" s="858"/>
      <c r="F275" s="858"/>
      <c r="G275" s="858"/>
      <c r="H275" s="858"/>
    </row>
    <row r="276" spans="2:8">
      <c r="B276" s="862"/>
      <c r="C276" s="858"/>
      <c r="D276" s="858"/>
      <c r="E276" s="858"/>
      <c r="F276" s="858"/>
      <c r="G276" s="858"/>
      <c r="H276" s="858"/>
    </row>
    <row r="277" spans="2:8">
      <c r="B277" s="862"/>
      <c r="C277" s="858"/>
      <c r="D277" s="858"/>
      <c r="E277" s="858"/>
      <c r="F277" s="858"/>
      <c r="G277" s="858"/>
      <c r="H277" s="858"/>
    </row>
    <row r="278" spans="2:8">
      <c r="B278" s="862"/>
      <c r="C278" s="858"/>
      <c r="D278" s="858"/>
      <c r="E278" s="858"/>
      <c r="F278" s="858"/>
      <c r="G278" s="858"/>
      <c r="H278" s="858"/>
    </row>
    <row r="279" spans="2:8">
      <c r="B279" s="862"/>
      <c r="C279" s="858"/>
      <c r="D279" s="858"/>
      <c r="E279" s="858"/>
      <c r="F279" s="858"/>
      <c r="G279" s="858"/>
      <c r="H279" s="858"/>
    </row>
    <row r="280" spans="2:8">
      <c r="B280" s="862"/>
      <c r="C280" s="858"/>
      <c r="D280" s="858"/>
      <c r="E280" s="858"/>
      <c r="F280" s="858"/>
      <c r="G280" s="858"/>
      <c r="H280" s="858"/>
    </row>
    <row r="281" spans="2:8">
      <c r="B281" s="862"/>
      <c r="C281" s="858"/>
      <c r="D281" s="858"/>
      <c r="E281" s="858"/>
      <c r="F281" s="858"/>
      <c r="G281" s="858"/>
      <c r="H281" s="858"/>
    </row>
    <row r="282" spans="2:8">
      <c r="B282" s="862"/>
      <c r="C282" s="858"/>
      <c r="D282" s="858"/>
      <c r="E282" s="858"/>
      <c r="F282" s="858"/>
      <c r="G282" s="858"/>
      <c r="H282" s="858"/>
    </row>
    <row r="283" spans="2:8">
      <c r="B283" s="862"/>
      <c r="C283" s="858"/>
      <c r="D283" s="858"/>
      <c r="E283" s="858"/>
      <c r="F283" s="858"/>
      <c r="G283" s="858"/>
      <c r="H283" s="858"/>
    </row>
    <row r="284" spans="2:8">
      <c r="B284" s="862"/>
      <c r="C284" s="858"/>
      <c r="D284" s="858"/>
      <c r="E284" s="858"/>
      <c r="F284" s="858"/>
      <c r="G284" s="858"/>
      <c r="H284" s="858"/>
    </row>
    <row r="285" spans="2:8">
      <c r="B285" s="862"/>
      <c r="C285" s="858"/>
      <c r="D285" s="858"/>
      <c r="E285" s="858"/>
      <c r="F285" s="858"/>
      <c r="G285" s="858"/>
      <c r="H285" s="858"/>
    </row>
    <row r="286" spans="2:8">
      <c r="B286" s="862"/>
      <c r="C286" s="858"/>
      <c r="D286" s="858"/>
      <c r="E286" s="858"/>
      <c r="F286" s="858"/>
      <c r="G286" s="858"/>
      <c r="H286" s="858"/>
    </row>
    <row r="287" spans="2:8">
      <c r="B287" s="862"/>
      <c r="C287" s="858"/>
      <c r="D287" s="858"/>
      <c r="E287" s="858"/>
      <c r="F287" s="858"/>
      <c r="G287" s="858"/>
      <c r="H287" s="858"/>
    </row>
    <row r="288" spans="2:8">
      <c r="B288" s="862"/>
      <c r="C288" s="858"/>
      <c r="D288" s="858"/>
      <c r="E288" s="858"/>
      <c r="F288" s="858"/>
      <c r="G288" s="858"/>
      <c r="H288" s="858"/>
    </row>
    <row r="289" spans="2:8">
      <c r="B289" s="862"/>
      <c r="C289" s="858"/>
      <c r="D289" s="858"/>
      <c r="E289" s="858"/>
      <c r="F289" s="858"/>
      <c r="G289" s="858"/>
      <c r="H289" s="858"/>
    </row>
    <row r="290" spans="2:8">
      <c r="B290" s="862"/>
      <c r="C290" s="858"/>
      <c r="D290" s="858"/>
      <c r="E290" s="858"/>
      <c r="F290" s="858"/>
      <c r="G290" s="858"/>
      <c r="H290" s="858"/>
    </row>
    <row r="291" spans="2:8">
      <c r="B291" s="862"/>
      <c r="C291" s="858"/>
      <c r="D291" s="858"/>
      <c r="E291" s="858"/>
      <c r="F291" s="858"/>
      <c r="G291" s="858"/>
      <c r="H291" s="858"/>
    </row>
    <row r="292" spans="2:8">
      <c r="B292" s="862"/>
      <c r="C292" s="858"/>
      <c r="D292" s="858"/>
      <c r="E292" s="858"/>
      <c r="F292" s="858"/>
      <c r="G292" s="858"/>
      <c r="H292" s="858"/>
    </row>
    <row r="293" spans="2:8">
      <c r="B293" s="862"/>
      <c r="C293" s="858"/>
      <c r="D293" s="858"/>
      <c r="E293" s="858"/>
      <c r="F293" s="858"/>
      <c r="G293" s="858"/>
      <c r="H293" s="858"/>
    </row>
    <row r="294" spans="2:8">
      <c r="B294" s="862"/>
      <c r="C294" s="858"/>
      <c r="D294" s="858"/>
      <c r="E294" s="858"/>
      <c r="F294" s="858"/>
      <c r="G294" s="858"/>
      <c r="H294" s="858"/>
    </row>
    <row r="295" spans="2:8">
      <c r="B295" s="862"/>
      <c r="C295" s="858"/>
      <c r="D295" s="858"/>
      <c r="E295" s="858"/>
      <c r="F295" s="858"/>
      <c r="G295" s="858"/>
      <c r="H295" s="858"/>
    </row>
    <row r="296" spans="2:8">
      <c r="B296" s="862"/>
      <c r="C296" s="858"/>
      <c r="D296" s="858"/>
      <c r="E296" s="858"/>
      <c r="F296" s="858"/>
      <c r="G296" s="858"/>
      <c r="H296" s="858"/>
    </row>
    <row r="297" spans="2:8">
      <c r="B297" s="862"/>
      <c r="C297" s="858"/>
      <c r="D297" s="858"/>
      <c r="E297" s="858"/>
      <c r="F297" s="858"/>
      <c r="G297" s="858"/>
      <c r="H297" s="858"/>
    </row>
    <row r="298" spans="2:8">
      <c r="B298" s="862"/>
      <c r="C298" s="858"/>
      <c r="D298" s="858"/>
      <c r="E298" s="858"/>
      <c r="F298" s="858"/>
      <c r="G298" s="858"/>
      <c r="H298" s="858"/>
    </row>
    <row r="299" spans="2:8">
      <c r="B299" s="862"/>
      <c r="C299" s="858"/>
      <c r="D299" s="858"/>
      <c r="E299" s="858"/>
      <c r="F299" s="858"/>
      <c r="G299" s="858"/>
      <c r="H299" s="858"/>
    </row>
    <row r="300" spans="2:8">
      <c r="B300" s="862"/>
      <c r="C300" s="858"/>
      <c r="D300" s="858"/>
      <c r="E300" s="858"/>
      <c r="F300" s="858"/>
      <c r="G300" s="858"/>
      <c r="H300" s="858"/>
    </row>
    <row r="301" spans="2:8">
      <c r="B301" s="862"/>
      <c r="C301" s="858"/>
      <c r="D301" s="858"/>
      <c r="E301" s="858"/>
      <c r="F301" s="858"/>
      <c r="G301" s="858"/>
      <c r="H301" s="858"/>
    </row>
    <row r="302" spans="2:8">
      <c r="B302" s="862"/>
      <c r="C302" s="858"/>
      <c r="D302" s="858"/>
      <c r="E302" s="858"/>
      <c r="F302" s="858"/>
      <c r="G302" s="858"/>
      <c r="H302" s="858"/>
    </row>
    <row r="303" spans="2:8">
      <c r="B303" s="862"/>
      <c r="C303" s="858"/>
      <c r="D303" s="858"/>
      <c r="E303" s="858"/>
      <c r="F303" s="858"/>
      <c r="G303" s="858"/>
      <c r="H303" s="858"/>
    </row>
    <row r="304" spans="2:8">
      <c r="B304" s="862"/>
      <c r="C304" s="858"/>
      <c r="D304" s="858"/>
      <c r="E304" s="858"/>
      <c r="F304" s="858"/>
      <c r="G304" s="858"/>
      <c r="H304" s="858"/>
    </row>
    <row r="305" spans="2:8">
      <c r="B305" s="862"/>
      <c r="C305" s="858"/>
      <c r="D305" s="858"/>
      <c r="E305" s="858"/>
      <c r="F305" s="858"/>
      <c r="G305" s="858"/>
      <c r="H305" s="858"/>
    </row>
    <row r="306" spans="2:8">
      <c r="B306" s="862"/>
      <c r="C306" s="858"/>
      <c r="D306" s="858"/>
      <c r="E306" s="858"/>
      <c r="F306" s="858"/>
      <c r="G306" s="858"/>
      <c r="H306" s="858"/>
    </row>
    <row r="307" spans="2:8">
      <c r="B307" s="862"/>
      <c r="C307" s="858"/>
      <c r="D307" s="858"/>
      <c r="E307" s="858"/>
      <c r="F307" s="858"/>
      <c r="G307" s="858"/>
      <c r="H307" s="858"/>
    </row>
    <row r="308" spans="2:8">
      <c r="B308" s="862"/>
      <c r="C308" s="858"/>
      <c r="D308" s="858"/>
      <c r="E308" s="858"/>
      <c r="F308" s="858"/>
      <c r="G308" s="858"/>
      <c r="H308" s="858"/>
    </row>
    <row r="309" spans="2:8">
      <c r="B309" s="862"/>
      <c r="C309" s="858"/>
      <c r="D309" s="858"/>
      <c r="E309" s="858"/>
      <c r="F309" s="858"/>
      <c r="G309" s="858"/>
      <c r="H309" s="858"/>
    </row>
    <row r="310" spans="2:8">
      <c r="B310" s="862"/>
      <c r="C310" s="858"/>
      <c r="D310" s="858"/>
      <c r="E310" s="858"/>
      <c r="F310" s="858"/>
      <c r="G310" s="858"/>
      <c r="H310" s="858"/>
    </row>
    <row r="311" spans="2:8">
      <c r="B311" s="862"/>
      <c r="C311" s="858"/>
      <c r="D311" s="858"/>
      <c r="E311" s="858"/>
      <c r="F311" s="858"/>
      <c r="G311" s="858"/>
      <c r="H311" s="858"/>
    </row>
    <row r="312" spans="2:8">
      <c r="B312" s="862"/>
      <c r="C312" s="858"/>
      <c r="D312" s="858"/>
      <c r="E312" s="858"/>
      <c r="F312" s="858"/>
      <c r="G312" s="858"/>
      <c r="H312" s="858"/>
    </row>
    <row r="313" spans="2:8">
      <c r="B313" s="862"/>
      <c r="C313" s="858"/>
      <c r="D313" s="858"/>
      <c r="E313" s="858"/>
      <c r="F313" s="858"/>
      <c r="G313" s="858"/>
      <c r="H313" s="858"/>
    </row>
    <row r="314" spans="2:8">
      <c r="B314" s="862"/>
      <c r="C314" s="858"/>
      <c r="D314" s="858"/>
      <c r="E314" s="858"/>
      <c r="F314" s="858"/>
      <c r="G314" s="858"/>
      <c r="H314" s="858"/>
    </row>
    <row r="315" spans="2:8">
      <c r="B315" s="862"/>
      <c r="C315" s="858"/>
      <c r="D315" s="858"/>
      <c r="E315" s="858"/>
      <c r="F315" s="858"/>
      <c r="G315" s="858"/>
      <c r="H315" s="858"/>
    </row>
    <row r="316" spans="2:8">
      <c r="B316" s="862"/>
      <c r="C316" s="858"/>
      <c r="D316" s="858"/>
      <c r="E316" s="858"/>
      <c r="F316" s="858"/>
      <c r="G316" s="858"/>
      <c r="H316" s="858"/>
    </row>
    <row r="317" spans="2:8">
      <c r="B317" s="862"/>
      <c r="C317" s="858"/>
      <c r="D317" s="858"/>
      <c r="E317" s="858"/>
      <c r="F317" s="858"/>
      <c r="G317" s="858"/>
      <c r="H317" s="858"/>
    </row>
    <row r="318" spans="2:8">
      <c r="B318" s="862"/>
      <c r="C318" s="858"/>
      <c r="D318" s="858"/>
      <c r="E318" s="858"/>
      <c r="F318" s="858"/>
      <c r="G318" s="858"/>
      <c r="H318" s="858"/>
    </row>
    <row r="319" spans="2:8">
      <c r="B319" s="862"/>
      <c r="C319" s="858"/>
      <c r="D319" s="858"/>
      <c r="E319" s="858"/>
      <c r="F319" s="858"/>
      <c r="G319" s="858"/>
      <c r="H319" s="858"/>
    </row>
    <row r="320" spans="2:8">
      <c r="B320" s="862"/>
      <c r="C320" s="858"/>
      <c r="D320" s="858"/>
      <c r="E320" s="858"/>
      <c r="F320" s="858"/>
      <c r="G320" s="858"/>
      <c r="H320" s="858"/>
    </row>
    <row r="321" spans="2:8">
      <c r="B321" s="862"/>
      <c r="C321" s="858"/>
      <c r="D321" s="858"/>
      <c r="E321" s="858"/>
      <c r="F321" s="858"/>
      <c r="G321" s="858"/>
      <c r="H321" s="858"/>
    </row>
    <row r="322" spans="2:8">
      <c r="B322" s="862"/>
      <c r="C322" s="858"/>
      <c r="D322" s="858"/>
      <c r="E322" s="858"/>
      <c r="F322" s="858"/>
      <c r="G322" s="858"/>
      <c r="H322" s="858"/>
    </row>
    <row r="323" spans="2:8">
      <c r="B323" s="862"/>
      <c r="C323" s="858"/>
      <c r="D323" s="858"/>
      <c r="E323" s="858"/>
      <c r="F323" s="858"/>
      <c r="G323" s="858"/>
      <c r="H323" s="858"/>
    </row>
    <row r="324" spans="2:8">
      <c r="B324" s="862"/>
      <c r="C324" s="858"/>
      <c r="D324" s="858"/>
      <c r="E324" s="858"/>
      <c r="F324" s="858"/>
      <c r="G324" s="858"/>
      <c r="H324" s="858"/>
    </row>
    <row r="325" spans="2:8">
      <c r="B325" s="862"/>
      <c r="C325" s="858"/>
      <c r="D325" s="858"/>
      <c r="E325" s="858"/>
      <c r="F325" s="858"/>
      <c r="G325" s="858"/>
      <c r="H325" s="858"/>
    </row>
    <row r="326" spans="2:8">
      <c r="B326" s="862"/>
      <c r="C326" s="858"/>
      <c r="D326" s="858"/>
      <c r="E326" s="858"/>
      <c r="F326" s="858"/>
      <c r="G326" s="858"/>
      <c r="H326" s="858"/>
    </row>
    <row r="327" spans="2:8">
      <c r="B327" s="862"/>
      <c r="C327" s="858"/>
      <c r="D327" s="858"/>
      <c r="E327" s="858"/>
      <c r="F327" s="858"/>
      <c r="G327" s="858"/>
      <c r="H327" s="858"/>
    </row>
    <row r="328" spans="2:8">
      <c r="B328" s="862"/>
      <c r="C328" s="858"/>
      <c r="D328" s="858"/>
      <c r="E328" s="858"/>
      <c r="F328" s="858"/>
      <c r="G328" s="858"/>
      <c r="H328" s="858"/>
    </row>
    <row r="329" spans="2:8">
      <c r="B329" s="862"/>
      <c r="C329" s="858"/>
      <c r="D329" s="858"/>
      <c r="E329" s="858"/>
      <c r="F329" s="858"/>
      <c r="G329" s="858"/>
      <c r="H329" s="858"/>
    </row>
    <row r="330" spans="2:8">
      <c r="B330" s="862"/>
      <c r="C330" s="858"/>
      <c r="D330" s="858"/>
      <c r="E330" s="858"/>
      <c r="F330" s="858"/>
      <c r="G330" s="858"/>
      <c r="H330" s="858"/>
    </row>
    <row r="331" spans="2:8">
      <c r="B331" s="862"/>
      <c r="C331" s="858"/>
      <c r="D331" s="858"/>
      <c r="E331" s="858"/>
      <c r="F331" s="858"/>
      <c r="G331" s="858"/>
      <c r="H331" s="858"/>
    </row>
    <row r="332" spans="2:8">
      <c r="B332" s="862"/>
      <c r="C332" s="858"/>
      <c r="D332" s="858"/>
      <c r="E332" s="858"/>
      <c r="F332" s="858"/>
      <c r="G332" s="858"/>
      <c r="H332" s="858"/>
    </row>
    <row r="333" spans="2:8">
      <c r="B333" s="862"/>
      <c r="C333" s="858"/>
      <c r="D333" s="858"/>
      <c r="E333" s="858"/>
      <c r="F333" s="858"/>
      <c r="G333" s="858"/>
      <c r="H333" s="858"/>
    </row>
    <row r="334" spans="2:8">
      <c r="B334" s="862"/>
      <c r="C334" s="858"/>
      <c r="D334" s="858"/>
      <c r="E334" s="858"/>
      <c r="F334" s="858"/>
      <c r="G334" s="858"/>
      <c r="H334" s="858"/>
    </row>
    <row r="335" spans="2:8">
      <c r="B335" s="862"/>
      <c r="C335" s="858"/>
      <c r="D335" s="858"/>
      <c r="E335" s="858"/>
      <c r="F335" s="858"/>
      <c r="G335" s="858"/>
      <c r="H335" s="858"/>
    </row>
    <row r="336" spans="2:8">
      <c r="B336" s="862"/>
      <c r="C336" s="858"/>
      <c r="D336" s="858"/>
      <c r="E336" s="858"/>
      <c r="F336" s="858"/>
      <c r="G336" s="858"/>
      <c r="H336" s="858"/>
    </row>
    <row r="337" spans="2:8">
      <c r="B337" s="862"/>
      <c r="C337" s="858"/>
      <c r="D337" s="858"/>
      <c r="E337" s="858"/>
      <c r="F337" s="858"/>
      <c r="G337" s="858"/>
      <c r="H337" s="858"/>
    </row>
    <row r="338" spans="2:8">
      <c r="B338" s="862"/>
      <c r="C338" s="858"/>
      <c r="D338" s="858"/>
      <c r="E338" s="858"/>
      <c r="F338" s="858"/>
      <c r="G338" s="858"/>
      <c r="H338" s="858"/>
    </row>
    <row r="339" spans="2:8">
      <c r="B339" s="862"/>
      <c r="C339" s="858"/>
      <c r="D339" s="858"/>
      <c r="E339" s="858"/>
      <c r="F339" s="858"/>
      <c r="G339" s="858"/>
      <c r="H339" s="858"/>
    </row>
    <row r="340" spans="2:8">
      <c r="B340" s="862"/>
      <c r="C340" s="858"/>
      <c r="D340" s="858"/>
      <c r="E340" s="858"/>
      <c r="F340" s="858"/>
      <c r="G340" s="858"/>
      <c r="H340" s="858"/>
    </row>
    <row r="341" spans="2:8">
      <c r="B341" s="862"/>
      <c r="C341" s="858"/>
      <c r="D341" s="858"/>
      <c r="E341" s="858"/>
      <c r="F341" s="858"/>
      <c r="G341" s="858"/>
      <c r="H341" s="858"/>
    </row>
    <row r="342" spans="2:8">
      <c r="B342" s="862"/>
      <c r="C342" s="858"/>
      <c r="D342" s="858"/>
      <c r="E342" s="858"/>
      <c r="F342" s="858"/>
      <c r="G342" s="858"/>
      <c r="H342" s="858"/>
    </row>
    <row r="343" spans="2:8">
      <c r="B343" s="862"/>
      <c r="C343" s="858"/>
      <c r="D343" s="858"/>
      <c r="E343" s="858"/>
      <c r="F343" s="858"/>
      <c r="G343" s="858"/>
      <c r="H343" s="858"/>
    </row>
    <row r="344" spans="2:8">
      <c r="B344" s="862"/>
      <c r="C344" s="858"/>
      <c r="D344" s="858"/>
      <c r="E344" s="858"/>
      <c r="F344" s="858"/>
      <c r="G344" s="858"/>
      <c r="H344" s="858"/>
    </row>
    <row r="345" spans="2:8">
      <c r="B345" s="862"/>
      <c r="C345" s="858"/>
      <c r="D345" s="858"/>
      <c r="E345" s="858"/>
      <c r="F345" s="858"/>
      <c r="G345" s="858"/>
      <c r="H345" s="858"/>
    </row>
    <row r="346" spans="2:8">
      <c r="B346" s="862"/>
      <c r="C346" s="858"/>
      <c r="D346" s="858"/>
      <c r="E346" s="858"/>
      <c r="F346" s="858"/>
      <c r="G346" s="858"/>
      <c r="H346" s="858"/>
    </row>
    <row r="347" spans="2:8">
      <c r="B347" s="862"/>
      <c r="C347" s="858"/>
      <c r="D347" s="858"/>
      <c r="E347" s="858"/>
      <c r="F347" s="858"/>
      <c r="G347" s="858"/>
      <c r="H347" s="858"/>
    </row>
    <row r="348" spans="2:8">
      <c r="B348" s="862"/>
      <c r="C348" s="858"/>
      <c r="D348" s="858"/>
      <c r="E348" s="858"/>
      <c r="F348" s="858"/>
      <c r="G348" s="858"/>
      <c r="H348" s="858"/>
    </row>
    <row r="349" spans="2:8">
      <c r="B349" s="862"/>
      <c r="C349" s="858"/>
      <c r="D349" s="858"/>
      <c r="E349" s="858"/>
      <c r="F349" s="858"/>
      <c r="G349" s="858"/>
      <c r="H349" s="858"/>
    </row>
    <row r="350" spans="2:8">
      <c r="B350" s="862"/>
      <c r="C350" s="858"/>
      <c r="D350" s="858"/>
      <c r="E350" s="858"/>
      <c r="F350" s="858"/>
      <c r="G350" s="858"/>
      <c r="H350" s="858"/>
    </row>
    <row r="351" spans="2:8">
      <c r="B351" s="862"/>
      <c r="C351" s="858"/>
      <c r="D351" s="858"/>
      <c r="E351" s="858"/>
      <c r="F351" s="858"/>
      <c r="G351" s="858"/>
      <c r="H351" s="858"/>
    </row>
    <row r="352" spans="2:8">
      <c r="B352" s="862"/>
      <c r="C352" s="858"/>
      <c r="D352" s="858"/>
      <c r="E352" s="858"/>
      <c r="F352" s="858"/>
      <c r="G352" s="858"/>
      <c r="H352" s="858"/>
    </row>
    <row r="353" spans="2:8">
      <c r="B353" s="862"/>
      <c r="C353" s="858"/>
      <c r="D353" s="858"/>
      <c r="E353" s="858"/>
      <c r="F353" s="858"/>
      <c r="G353" s="858"/>
      <c r="H353" s="858"/>
    </row>
    <row r="354" spans="2:8">
      <c r="B354" s="862"/>
      <c r="C354" s="858"/>
      <c r="D354" s="858"/>
      <c r="E354" s="858"/>
      <c r="F354" s="858"/>
      <c r="G354" s="858"/>
      <c r="H354" s="858"/>
    </row>
    <row r="355" spans="2:8">
      <c r="B355" s="862"/>
      <c r="C355" s="858"/>
      <c r="D355" s="858"/>
      <c r="E355" s="858"/>
      <c r="F355" s="858"/>
      <c r="G355" s="858"/>
      <c r="H355" s="858"/>
    </row>
    <row r="356" spans="2:8">
      <c r="B356" s="862"/>
      <c r="C356" s="858"/>
      <c r="D356" s="858"/>
      <c r="E356" s="858"/>
      <c r="F356" s="858"/>
      <c r="G356" s="858"/>
      <c r="H356" s="858"/>
    </row>
    <row r="357" spans="2:8">
      <c r="B357" s="862"/>
      <c r="C357" s="858"/>
      <c r="D357" s="858"/>
      <c r="E357" s="858"/>
      <c r="F357" s="858"/>
      <c r="G357" s="858"/>
      <c r="H357" s="858"/>
    </row>
    <row r="358" spans="2:8">
      <c r="B358" s="862"/>
      <c r="C358" s="858"/>
      <c r="D358" s="858"/>
      <c r="E358" s="858"/>
      <c r="F358" s="858"/>
      <c r="G358" s="858"/>
      <c r="H358" s="858"/>
    </row>
    <row r="359" spans="2:8">
      <c r="B359" s="862"/>
      <c r="C359" s="858"/>
      <c r="D359" s="858"/>
      <c r="E359" s="858"/>
      <c r="F359" s="858"/>
      <c r="G359" s="858"/>
      <c r="H359" s="858"/>
    </row>
    <row r="360" spans="2:8">
      <c r="B360" s="862"/>
      <c r="C360" s="858"/>
      <c r="D360" s="858"/>
      <c r="E360" s="858"/>
      <c r="F360" s="858"/>
      <c r="G360" s="858"/>
      <c r="H360" s="858"/>
    </row>
    <row r="361" spans="2:8">
      <c r="B361" s="862"/>
      <c r="C361" s="858"/>
      <c r="D361" s="858"/>
      <c r="E361" s="858"/>
      <c r="F361" s="858"/>
      <c r="G361" s="858"/>
      <c r="H361" s="858"/>
    </row>
    <row r="362" spans="2:8">
      <c r="B362" s="862"/>
      <c r="C362" s="858"/>
      <c r="D362" s="858"/>
      <c r="E362" s="858"/>
      <c r="F362" s="858"/>
      <c r="G362" s="858"/>
      <c r="H362" s="858"/>
    </row>
    <row r="363" spans="2:8">
      <c r="B363" s="862"/>
      <c r="C363" s="858"/>
      <c r="D363" s="858"/>
      <c r="E363" s="858"/>
      <c r="F363" s="858"/>
      <c r="G363" s="858"/>
      <c r="H363" s="858"/>
    </row>
    <row r="364" spans="2:8">
      <c r="B364" s="862"/>
      <c r="C364" s="858"/>
      <c r="D364" s="858"/>
      <c r="E364" s="858"/>
      <c r="F364" s="858"/>
      <c r="G364" s="858"/>
      <c r="H364" s="858"/>
    </row>
    <row r="365" spans="2:8">
      <c r="B365" s="862"/>
      <c r="C365" s="858"/>
      <c r="D365" s="858"/>
      <c r="E365" s="858"/>
      <c r="F365" s="858"/>
      <c r="G365" s="858"/>
      <c r="H365" s="858"/>
    </row>
    <row r="366" spans="2:8">
      <c r="B366" s="862"/>
      <c r="C366" s="858"/>
      <c r="D366" s="858"/>
      <c r="E366" s="858"/>
      <c r="F366" s="858"/>
      <c r="G366" s="858"/>
      <c r="H366" s="858"/>
    </row>
    <row r="367" spans="2:8">
      <c r="B367" s="862"/>
      <c r="C367" s="858"/>
      <c r="D367" s="858"/>
      <c r="E367" s="858"/>
      <c r="F367" s="858"/>
      <c r="G367" s="858"/>
      <c r="H367" s="858"/>
    </row>
    <row r="368" spans="2:8">
      <c r="B368" s="862"/>
      <c r="C368" s="858"/>
      <c r="D368" s="858"/>
      <c r="E368" s="858"/>
      <c r="F368" s="858"/>
      <c r="G368" s="858"/>
      <c r="H368" s="858"/>
    </row>
    <row r="369" spans="2:8">
      <c r="B369" s="862"/>
      <c r="C369" s="858"/>
      <c r="D369" s="858"/>
      <c r="E369" s="858"/>
      <c r="F369" s="858"/>
      <c r="G369" s="858"/>
      <c r="H369" s="858"/>
    </row>
    <row r="370" spans="2:8">
      <c r="B370" s="862"/>
      <c r="C370" s="858"/>
      <c r="D370" s="858"/>
      <c r="E370" s="858"/>
      <c r="F370" s="858"/>
      <c r="G370" s="858"/>
      <c r="H370" s="858"/>
    </row>
    <row r="371" spans="2:8">
      <c r="B371" s="862"/>
      <c r="C371" s="858"/>
      <c r="D371" s="858"/>
      <c r="E371" s="858"/>
      <c r="F371" s="858"/>
      <c r="G371" s="858"/>
      <c r="H371" s="858"/>
    </row>
    <row r="372" spans="2:8">
      <c r="B372" s="862"/>
      <c r="C372" s="858"/>
      <c r="D372" s="858"/>
      <c r="E372" s="858"/>
      <c r="F372" s="858"/>
      <c r="G372" s="858"/>
      <c r="H372" s="858"/>
    </row>
    <row r="373" spans="2:8">
      <c r="B373" s="862"/>
      <c r="C373" s="858"/>
      <c r="D373" s="858"/>
      <c r="E373" s="858"/>
      <c r="F373" s="858"/>
      <c r="G373" s="858"/>
      <c r="H373" s="858"/>
    </row>
    <row r="374" spans="2:8">
      <c r="B374" s="862"/>
      <c r="C374" s="858"/>
      <c r="D374" s="858"/>
      <c r="E374" s="858"/>
      <c r="F374" s="858"/>
      <c r="G374" s="858"/>
      <c r="H374" s="858"/>
    </row>
    <row r="375" spans="2:8">
      <c r="B375" s="862"/>
      <c r="C375" s="858"/>
      <c r="D375" s="858"/>
      <c r="E375" s="858"/>
      <c r="F375" s="858"/>
      <c r="G375" s="858"/>
      <c r="H375" s="858"/>
    </row>
    <row r="376" spans="2:8">
      <c r="B376" s="862"/>
      <c r="C376" s="858"/>
      <c r="D376" s="858"/>
      <c r="E376" s="858"/>
      <c r="F376" s="858"/>
      <c r="G376" s="858"/>
      <c r="H376" s="858"/>
    </row>
    <row r="377" spans="2:8">
      <c r="B377" s="862"/>
      <c r="C377" s="858"/>
      <c r="D377" s="858"/>
      <c r="E377" s="858"/>
      <c r="F377" s="858"/>
      <c r="G377" s="858"/>
      <c r="H377" s="858"/>
    </row>
    <row r="378" spans="2:8">
      <c r="B378" s="862"/>
      <c r="C378" s="858"/>
      <c r="D378" s="858"/>
      <c r="E378" s="858"/>
      <c r="F378" s="858"/>
      <c r="G378" s="858"/>
      <c r="H378" s="858"/>
    </row>
    <row r="379" spans="2:8">
      <c r="B379" s="862"/>
      <c r="C379" s="858"/>
      <c r="D379" s="858"/>
      <c r="E379" s="858"/>
      <c r="F379" s="858"/>
      <c r="G379" s="858"/>
      <c r="H379" s="858"/>
    </row>
    <row r="380" spans="2:8">
      <c r="B380" s="862"/>
      <c r="C380" s="858"/>
      <c r="D380" s="858"/>
      <c r="E380" s="858"/>
      <c r="F380" s="858"/>
      <c r="G380" s="858"/>
      <c r="H380" s="858"/>
    </row>
    <row r="381" spans="2:8">
      <c r="B381" s="862"/>
      <c r="C381" s="858"/>
      <c r="D381" s="858"/>
      <c r="E381" s="858"/>
      <c r="F381" s="858"/>
      <c r="G381" s="858"/>
      <c r="H381" s="858"/>
    </row>
    <row r="382" spans="2:8">
      <c r="B382" s="862"/>
      <c r="C382" s="858"/>
      <c r="D382" s="858"/>
      <c r="E382" s="858"/>
      <c r="F382" s="858"/>
      <c r="G382" s="858"/>
      <c r="H382" s="858"/>
    </row>
    <row r="383" spans="2:8">
      <c r="B383" s="862"/>
      <c r="C383" s="858"/>
      <c r="D383" s="858"/>
      <c r="E383" s="858"/>
      <c r="F383" s="858"/>
      <c r="G383" s="858"/>
      <c r="H383" s="858"/>
    </row>
    <row r="384" spans="2:8">
      <c r="B384" s="862"/>
      <c r="C384" s="858"/>
      <c r="D384" s="858"/>
      <c r="E384" s="858"/>
      <c r="F384" s="858"/>
      <c r="G384" s="858"/>
      <c r="H384" s="858"/>
    </row>
    <row r="385" spans="2:8">
      <c r="B385" s="862"/>
      <c r="C385" s="858"/>
      <c r="D385" s="858"/>
      <c r="E385" s="858"/>
      <c r="F385" s="858"/>
      <c r="G385" s="858"/>
      <c r="H385" s="858"/>
    </row>
    <row r="386" spans="2:8">
      <c r="B386" s="862"/>
      <c r="C386" s="858"/>
      <c r="D386" s="858"/>
      <c r="E386" s="858"/>
      <c r="F386" s="858"/>
      <c r="G386" s="858"/>
      <c r="H386" s="858"/>
    </row>
    <row r="387" spans="2:8">
      <c r="B387" s="862"/>
      <c r="C387" s="858"/>
      <c r="D387" s="858"/>
      <c r="E387" s="858"/>
      <c r="F387" s="858"/>
      <c r="G387" s="858"/>
      <c r="H387" s="858"/>
    </row>
    <row r="388" spans="2:8">
      <c r="B388" s="862"/>
      <c r="C388" s="858"/>
      <c r="D388" s="858"/>
      <c r="E388" s="858"/>
      <c r="F388" s="858"/>
      <c r="G388" s="858"/>
      <c r="H388" s="858"/>
    </row>
    <row r="389" spans="2:8">
      <c r="B389" s="862"/>
      <c r="C389" s="858"/>
      <c r="D389" s="858"/>
      <c r="E389" s="858"/>
      <c r="F389" s="858"/>
      <c r="G389" s="858"/>
      <c r="H389" s="858"/>
    </row>
    <row r="390" spans="2:8">
      <c r="B390" s="862"/>
      <c r="C390" s="858"/>
      <c r="D390" s="858"/>
      <c r="E390" s="858"/>
      <c r="F390" s="858"/>
      <c r="G390" s="858"/>
      <c r="H390" s="858"/>
    </row>
    <row r="391" spans="2:8">
      <c r="B391" s="862"/>
      <c r="C391" s="858"/>
      <c r="D391" s="858"/>
      <c r="E391" s="858"/>
      <c r="F391" s="858"/>
      <c r="G391" s="858"/>
      <c r="H391" s="858"/>
    </row>
    <row r="392" spans="2:8">
      <c r="B392" s="862"/>
      <c r="C392" s="858"/>
      <c r="D392" s="858"/>
      <c r="E392" s="858"/>
      <c r="F392" s="858"/>
      <c r="G392" s="858"/>
      <c r="H392" s="858"/>
    </row>
    <row r="393" spans="2:8">
      <c r="B393" s="862"/>
      <c r="C393" s="858"/>
      <c r="D393" s="858"/>
      <c r="E393" s="858"/>
      <c r="F393" s="858"/>
      <c r="G393" s="858"/>
      <c r="H393" s="858"/>
    </row>
    <row r="394" spans="2:8">
      <c r="B394" s="862"/>
      <c r="C394" s="858"/>
      <c r="D394" s="858"/>
      <c r="E394" s="858"/>
      <c r="F394" s="858"/>
      <c r="G394" s="858"/>
      <c r="H394" s="858"/>
    </row>
    <row r="395" spans="2:8">
      <c r="B395" s="862"/>
      <c r="C395" s="858"/>
      <c r="D395" s="858"/>
      <c r="E395" s="858"/>
      <c r="F395" s="858"/>
      <c r="G395" s="858"/>
      <c r="H395" s="858"/>
    </row>
    <row r="396" spans="2:8">
      <c r="B396" s="862"/>
      <c r="C396" s="858"/>
      <c r="D396" s="858"/>
      <c r="E396" s="858"/>
      <c r="F396" s="858"/>
      <c r="G396" s="858"/>
      <c r="H396" s="858"/>
    </row>
    <row r="397" spans="2:8">
      <c r="B397" s="862"/>
      <c r="C397" s="858"/>
      <c r="D397" s="858"/>
      <c r="E397" s="858"/>
      <c r="F397" s="858"/>
      <c r="G397" s="858"/>
      <c r="H397" s="858"/>
    </row>
    <row r="398" spans="2:8">
      <c r="B398" s="862"/>
      <c r="C398" s="858"/>
      <c r="D398" s="858"/>
      <c r="E398" s="858"/>
      <c r="F398" s="858"/>
      <c r="G398" s="858"/>
      <c r="H398" s="858"/>
    </row>
    <row r="399" spans="2:8">
      <c r="B399" s="862"/>
      <c r="C399" s="858"/>
      <c r="D399" s="858"/>
      <c r="E399" s="858"/>
      <c r="F399" s="858"/>
      <c r="G399" s="858"/>
      <c r="H399" s="858"/>
    </row>
    <row r="400" spans="2:8">
      <c r="B400" s="862"/>
      <c r="C400" s="858"/>
      <c r="D400" s="858"/>
      <c r="E400" s="858"/>
      <c r="F400" s="858"/>
      <c r="G400" s="858"/>
      <c r="H400" s="858"/>
    </row>
    <row r="401" spans="2:8">
      <c r="B401" s="862"/>
      <c r="C401" s="858"/>
      <c r="D401" s="858"/>
      <c r="E401" s="858"/>
      <c r="F401" s="858"/>
      <c r="G401" s="858"/>
      <c r="H401" s="858"/>
    </row>
    <row r="402" spans="2:8">
      <c r="B402" s="862"/>
      <c r="C402" s="858"/>
      <c r="D402" s="858"/>
      <c r="E402" s="858"/>
      <c r="F402" s="858"/>
      <c r="G402" s="858"/>
      <c r="H402" s="858"/>
    </row>
    <row r="403" spans="2:8">
      <c r="B403" s="862"/>
      <c r="C403" s="858"/>
      <c r="D403" s="858"/>
      <c r="E403" s="858"/>
      <c r="F403" s="858"/>
      <c r="G403" s="858"/>
      <c r="H403" s="858"/>
    </row>
    <row r="404" spans="2:8">
      <c r="B404" s="862"/>
      <c r="C404" s="858"/>
      <c r="D404" s="858"/>
      <c r="E404" s="858"/>
      <c r="F404" s="858"/>
      <c r="G404" s="858"/>
      <c r="H404" s="858"/>
    </row>
    <row r="405" spans="2:8">
      <c r="B405" s="862"/>
      <c r="C405" s="858"/>
      <c r="D405" s="858"/>
      <c r="E405" s="858"/>
      <c r="F405" s="858"/>
      <c r="G405" s="858"/>
      <c r="H405" s="858"/>
    </row>
    <row r="406" spans="2:8">
      <c r="B406" s="862"/>
      <c r="C406" s="858"/>
      <c r="D406" s="858"/>
      <c r="E406" s="858"/>
      <c r="F406" s="858"/>
      <c r="G406" s="858"/>
      <c r="H406" s="858"/>
    </row>
    <row r="407" spans="2:8">
      <c r="B407" s="862"/>
      <c r="C407" s="858"/>
      <c r="D407" s="858"/>
      <c r="E407" s="858"/>
      <c r="F407" s="858"/>
      <c r="G407" s="858"/>
      <c r="H407" s="858"/>
    </row>
    <row r="408" spans="2:8">
      <c r="B408" s="862"/>
      <c r="C408" s="858"/>
      <c r="D408" s="858"/>
      <c r="E408" s="858"/>
      <c r="F408" s="858"/>
      <c r="G408" s="858"/>
      <c r="H408" s="858"/>
    </row>
    <row r="409" spans="2:8">
      <c r="B409" s="862"/>
      <c r="C409" s="858"/>
      <c r="D409" s="858"/>
      <c r="E409" s="858"/>
      <c r="F409" s="858"/>
      <c r="G409" s="858"/>
      <c r="H409" s="858"/>
    </row>
    <row r="410" spans="2:8">
      <c r="B410" s="862"/>
      <c r="C410" s="858"/>
      <c r="D410" s="858"/>
      <c r="E410" s="858"/>
      <c r="F410" s="858"/>
      <c r="G410" s="858"/>
      <c r="H410" s="858"/>
    </row>
    <row r="411" spans="2:8">
      <c r="B411" s="862"/>
      <c r="C411" s="858"/>
      <c r="D411" s="858"/>
      <c r="E411" s="858"/>
      <c r="F411" s="858"/>
      <c r="G411" s="858"/>
      <c r="H411" s="858"/>
    </row>
    <row r="412" spans="2:8">
      <c r="B412" s="862"/>
      <c r="C412" s="858"/>
      <c r="D412" s="858"/>
      <c r="E412" s="858"/>
      <c r="F412" s="858"/>
      <c r="G412" s="858"/>
      <c r="H412" s="858"/>
    </row>
    <row r="413" spans="2:8">
      <c r="B413" s="862"/>
      <c r="C413" s="858"/>
      <c r="D413" s="858"/>
      <c r="E413" s="858"/>
      <c r="F413" s="858"/>
      <c r="G413" s="858"/>
      <c r="H413" s="858"/>
    </row>
    <row r="414" spans="2:8">
      <c r="B414" s="862"/>
      <c r="C414" s="858"/>
      <c r="D414" s="858"/>
      <c r="E414" s="858"/>
      <c r="F414" s="858"/>
      <c r="G414" s="858"/>
      <c r="H414" s="858"/>
    </row>
    <row r="415" spans="2:8">
      <c r="B415" s="862"/>
      <c r="C415" s="858"/>
      <c r="D415" s="858"/>
      <c r="E415" s="858"/>
      <c r="F415" s="858"/>
      <c r="G415" s="858"/>
      <c r="H415" s="858"/>
    </row>
    <row r="416" spans="2:8">
      <c r="B416" s="862"/>
      <c r="C416" s="858"/>
      <c r="D416" s="858"/>
      <c r="E416" s="858"/>
      <c r="F416" s="858"/>
      <c r="G416" s="858"/>
      <c r="H416" s="858"/>
    </row>
    <row r="417" spans="2:8">
      <c r="B417" s="862"/>
      <c r="C417" s="858"/>
      <c r="D417" s="858"/>
      <c r="E417" s="858"/>
      <c r="F417" s="858"/>
      <c r="G417" s="858"/>
      <c r="H417" s="858"/>
    </row>
    <row r="418" spans="2:8">
      <c r="B418" s="862"/>
      <c r="C418" s="858"/>
      <c r="D418" s="858"/>
      <c r="E418" s="858"/>
      <c r="F418" s="858"/>
      <c r="G418" s="858"/>
      <c r="H418" s="858"/>
    </row>
    <row r="419" spans="2:8">
      <c r="B419" s="862"/>
      <c r="C419" s="858"/>
      <c r="D419" s="858"/>
      <c r="E419" s="858"/>
      <c r="F419" s="858"/>
      <c r="G419" s="858"/>
      <c r="H419" s="858"/>
    </row>
    <row r="420" spans="2:8">
      <c r="B420" s="862"/>
      <c r="C420" s="858"/>
      <c r="D420" s="858"/>
      <c r="E420" s="858"/>
      <c r="F420" s="858"/>
      <c r="G420" s="858"/>
      <c r="H420" s="858"/>
    </row>
    <row r="421" spans="2:8">
      <c r="B421" s="862"/>
      <c r="C421" s="858"/>
      <c r="D421" s="858"/>
      <c r="E421" s="858"/>
      <c r="F421" s="858"/>
      <c r="G421" s="858"/>
      <c r="H421" s="858"/>
    </row>
    <row r="422" spans="2:8">
      <c r="B422" s="862"/>
      <c r="C422" s="858"/>
      <c r="D422" s="858"/>
      <c r="E422" s="858"/>
      <c r="F422" s="858"/>
      <c r="G422" s="858"/>
      <c r="H422" s="858"/>
    </row>
    <row r="423" spans="2:8">
      <c r="B423" s="862"/>
      <c r="C423" s="858"/>
      <c r="D423" s="858"/>
      <c r="E423" s="858"/>
      <c r="F423" s="858"/>
      <c r="G423" s="858"/>
      <c r="H423" s="858"/>
    </row>
    <row r="424" spans="2:8">
      <c r="B424" s="862"/>
      <c r="C424" s="858"/>
      <c r="D424" s="858"/>
      <c r="E424" s="858"/>
      <c r="F424" s="858"/>
      <c r="G424" s="858"/>
      <c r="H424" s="858"/>
    </row>
    <row r="425" spans="2:8">
      <c r="B425" s="862"/>
      <c r="C425" s="858"/>
      <c r="D425" s="858"/>
      <c r="E425" s="858"/>
      <c r="F425" s="858"/>
      <c r="G425" s="858"/>
      <c r="H425" s="858"/>
    </row>
    <row r="426" spans="2:8">
      <c r="B426" s="862"/>
      <c r="C426" s="858"/>
      <c r="D426" s="858"/>
      <c r="E426" s="858"/>
      <c r="F426" s="858"/>
      <c r="G426" s="858"/>
      <c r="H426" s="858"/>
    </row>
    <row r="427" spans="2:8">
      <c r="B427" s="862"/>
      <c r="C427" s="858"/>
      <c r="D427" s="858"/>
      <c r="E427" s="858"/>
      <c r="F427" s="858"/>
      <c r="G427" s="858"/>
      <c r="H427" s="858"/>
    </row>
    <row r="428" spans="2:8">
      <c r="B428" s="862"/>
      <c r="C428" s="858"/>
      <c r="D428" s="858"/>
      <c r="E428" s="858"/>
      <c r="F428" s="858"/>
      <c r="G428" s="858"/>
      <c r="H428" s="858"/>
    </row>
    <row r="429" spans="2:8">
      <c r="B429" s="862"/>
      <c r="C429" s="858"/>
      <c r="D429" s="858"/>
      <c r="E429" s="858"/>
      <c r="F429" s="858"/>
      <c r="G429" s="858"/>
      <c r="H429" s="858"/>
    </row>
    <row r="430" spans="2:8">
      <c r="B430" s="862"/>
      <c r="C430" s="858"/>
      <c r="D430" s="858"/>
      <c r="E430" s="858"/>
      <c r="F430" s="858"/>
      <c r="G430" s="858"/>
      <c r="H430" s="858"/>
    </row>
    <row r="431" spans="2:8">
      <c r="B431" s="862"/>
      <c r="C431" s="858"/>
      <c r="D431" s="858"/>
      <c r="E431" s="858"/>
      <c r="F431" s="858"/>
      <c r="G431" s="858"/>
      <c r="H431" s="858"/>
    </row>
    <row r="432" spans="2:8">
      <c r="B432" s="862"/>
      <c r="C432" s="858"/>
      <c r="D432" s="858"/>
      <c r="E432" s="858"/>
      <c r="F432" s="858"/>
      <c r="G432" s="858"/>
      <c r="H432" s="858"/>
    </row>
    <row r="433" spans="2:8">
      <c r="B433" s="862"/>
      <c r="C433" s="858"/>
      <c r="D433" s="858"/>
      <c r="E433" s="858"/>
      <c r="F433" s="858"/>
      <c r="G433" s="858"/>
      <c r="H433" s="858"/>
    </row>
    <row r="434" spans="2:8">
      <c r="B434" s="862"/>
      <c r="C434" s="858"/>
      <c r="D434" s="858"/>
      <c r="E434" s="858"/>
      <c r="F434" s="858"/>
      <c r="G434" s="858"/>
      <c r="H434" s="858"/>
    </row>
    <row r="435" spans="2:8">
      <c r="B435" s="862"/>
      <c r="C435" s="858"/>
      <c r="D435" s="858"/>
      <c r="E435" s="858"/>
      <c r="F435" s="858"/>
      <c r="G435" s="858"/>
      <c r="H435" s="858"/>
    </row>
    <row r="436" spans="2:8">
      <c r="B436" s="862"/>
      <c r="C436" s="858"/>
      <c r="D436" s="858"/>
      <c r="E436" s="858"/>
      <c r="F436" s="858"/>
      <c r="G436" s="858"/>
      <c r="H436" s="858"/>
    </row>
    <row r="437" spans="2:8">
      <c r="B437" s="862"/>
      <c r="C437" s="858"/>
      <c r="D437" s="858"/>
      <c r="E437" s="858"/>
      <c r="F437" s="858"/>
      <c r="G437" s="858"/>
      <c r="H437" s="858"/>
    </row>
    <row r="438" spans="2:8">
      <c r="B438" s="862"/>
      <c r="C438" s="858"/>
      <c r="D438" s="858"/>
      <c r="E438" s="858"/>
      <c r="F438" s="858"/>
      <c r="G438" s="858"/>
      <c r="H438" s="858"/>
    </row>
    <row r="439" spans="2:8">
      <c r="B439" s="862"/>
      <c r="C439" s="858"/>
      <c r="D439" s="858"/>
      <c r="E439" s="858"/>
      <c r="F439" s="858"/>
      <c r="G439" s="858"/>
      <c r="H439" s="858"/>
    </row>
    <row r="440" spans="2:8">
      <c r="B440" s="862"/>
      <c r="C440" s="858"/>
      <c r="D440" s="858"/>
      <c r="E440" s="858"/>
      <c r="F440" s="858"/>
      <c r="G440" s="858"/>
      <c r="H440" s="858"/>
    </row>
    <row r="441" spans="2:8">
      <c r="B441" s="862"/>
      <c r="C441" s="858"/>
      <c r="D441" s="858"/>
      <c r="E441" s="858"/>
      <c r="F441" s="858"/>
      <c r="G441" s="858"/>
      <c r="H441" s="858"/>
    </row>
    <row r="442" spans="2:8">
      <c r="B442" s="862"/>
      <c r="C442" s="858"/>
      <c r="D442" s="858"/>
      <c r="E442" s="858"/>
      <c r="F442" s="858"/>
      <c r="G442" s="858"/>
      <c r="H442" s="858"/>
    </row>
    <row r="443" spans="2:8">
      <c r="B443" s="862"/>
      <c r="C443" s="858"/>
      <c r="D443" s="858"/>
      <c r="E443" s="858"/>
      <c r="F443" s="858"/>
      <c r="G443" s="858"/>
      <c r="H443" s="858"/>
    </row>
    <row r="444" spans="2:8">
      <c r="B444" s="862"/>
      <c r="C444" s="858"/>
      <c r="D444" s="858"/>
      <c r="E444" s="858"/>
      <c r="F444" s="858"/>
      <c r="G444" s="858"/>
      <c r="H444" s="858"/>
    </row>
    <row r="445" spans="2:8">
      <c r="B445" s="862"/>
      <c r="C445" s="858"/>
      <c r="D445" s="858"/>
      <c r="E445" s="858"/>
      <c r="F445" s="858"/>
      <c r="G445" s="858"/>
      <c r="H445" s="858"/>
    </row>
    <row r="446" spans="2:8">
      <c r="B446" s="862"/>
      <c r="C446" s="858"/>
      <c r="D446" s="858"/>
      <c r="E446" s="858"/>
      <c r="F446" s="858"/>
      <c r="G446" s="858"/>
      <c r="H446" s="858"/>
    </row>
    <row r="447" spans="2:8">
      <c r="B447" s="862"/>
      <c r="C447" s="858"/>
      <c r="D447" s="858"/>
      <c r="E447" s="858"/>
      <c r="F447" s="858"/>
      <c r="G447" s="858"/>
      <c r="H447" s="858"/>
    </row>
    <row r="448" spans="2:8">
      <c r="B448" s="862"/>
      <c r="C448" s="858"/>
      <c r="D448" s="858"/>
      <c r="E448" s="858"/>
      <c r="F448" s="858"/>
      <c r="G448" s="858"/>
      <c r="H448" s="858"/>
    </row>
    <row r="449" spans="2:8">
      <c r="B449" s="862"/>
      <c r="C449" s="858"/>
      <c r="D449" s="858"/>
      <c r="E449" s="858"/>
      <c r="F449" s="858"/>
      <c r="G449" s="858"/>
      <c r="H449" s="858"/>
    </row>
    <row r="450" spans="2:8">
      <c r="B450" s="862"/>
      <c r="C450" s="858"/>
      <c r="D450" s="858"/>
      <c r="E450" s="858"/>
      <c r="F450" s="858"/>
      <c r="G450" s="858"/>
      <c r="H450" s="858"/>
    </row>
    <row r="451" spans="2:8">
      <c r="B451" s="862"/>
      <c r="C451" s="858"/>
      <c r="D451" s="858"/>
      <c r="E451" s="858"/>
      <c r="F451" s="858"/>
      <c r="G451" s="858"/>
      <c r="H451" s="858"/>
    </row>
    <row r="452" spans="2:8">
      <c r="B452" s="862"/>
      <c r="C452" s="858"/>
      <c r="D452" s="858"/>
      <c r="E452" s="858"/>
      <c r="F452" s="858"/>
      <c r="G452" s="858"/>
      <c r="H452" s="858"/>
    </row>
    <row r="453" spans="2:8">
      <c r="B453" s="862"/>
      <c r="C453" s="858"/>
      <c r="D453" s="858"/>
      <c r="E453" s="858"/>
      <c r="F453" s="858"/>
      <c r="G453" s="858"/>
      <c r="H453" s="858"/>
    </row>
    <row r="454" spans="2:8">
      <c r="B454" s="862"/>
      <c r="C454" s="858"/>
      <c r="D454" s="858"/>
      <c r="E454" s="858"/>
      <c r="F454" s="858"/>
      <c r="G454" s="858"/>
      <c r="H454" s="858"/>
    </row>
    <row r="455" spans="2:8">
      <c r="B455" s="862"/>
      <c r="C455" s="858"/>
      <c r="D455" s="858"/>
      <c r="E455" s="858"/>
      <c r="F455" s="858"/>
      <c r="G455" s="858"/>
      <c r="H455" s="858"/>
    </row>
    <row r="456" spans="2:8">
      <c r="B456" s="862"/>
      <c r="C456" s="858"/>
      <c r="D456" s="858"/>
      <c r="E456" s="858"/>
      <c r="F456" s="858"/>
      <c r="G456" s="858"/>
      <c r="H456" s="858"/>
    </row>
    <row r="457" spans="2:8">
      <c r="B457" s="862"/>
      <c r="C457" s="858"/>
      <c r="D457" s="858"/>
      <c r="E457" s="858"/>
      <c r="F457" s="858"/>
      <c r="G457" s="858"/>
      <c r="H457" s="858"/>
    </row>
    <row r="458" spans="2:8">
      <c r="B458" s="862"/>
      <c r="C458" s="858"/>
      <c r="D458" s="858"/>
      <c r="E458" s="858"/>
      <c r="F458" s="858"/>
      <c r="G458" s="858"/>
      <c r="H458" s="858"/>
    </row>
    <row r="459" spans="2:8">
      <c r="B459" s="862"/>
      <c r="C459" s="858"/>
      <c r="D459" s="858"/>
      <c r="E459" s="858"/>
      <c r="F459" s="858"/>
      <c r="G459" s="858"/>
      <c r="H459" s="858"/>
    </row>
    <row r="460" spans="2:8">
      <c r="B460" s="862"/>
      <c r="C460" s="858"/>
      <c r="D460" s="858"/>
      <c r="E460" s="858"/>
      <c r="F460" s="858"/>
      <c r="G460" s="858"/>
      <c r="H460" s="858"/>
    </row>
    <row r="461" spans="2:8">
      <c r="B461" s="862"/>
      <c r="C461" s="858"/>
      <c r="D461" s="858"/>
      <c r="E461" s="858"/>
      <c r="F461" s="858"/>
      <c r="G461" s="858"/>
      <c r="H461" s="858"/>
    </row>
    <row r="462" spans="2:8">
      <c r="B462" s="862"/>
      <c r="C462" s="858"/>
      <c r="D462" s="858"/>
      <c r="E462" s="858"/>
      <c r="F462" s="858"/>
      <c r="G462" s="858"/>
      <c r="H462" s="858"/>
    </row>
    <row r="463" spans="2:8">
      <c r="B463" s="862"/>
      <c r="C463" s="858"/>
      <c r="D463" s="858"/>
      <c r="E463" s="858"/>
      <c r="F463" s="858"/>
      <c r="G463" s="858"/>
      <c r="H463" s="858"/>
    </row>
    <row r="464" spans="2:8">
      <c r="B464" s="862"/>
      <c r="C464" s="858"/>
      <c r="D464" s="858"/>
      <c r="E464" s="858"/>
      <c r="F464" s="858"/>
      <c r="G464" s="858"/>
      <c r="H464" s="858"/>
    </row>
    <row r="465" spans="2:8">
      <c r="B465" s="862"/>
      <c r="C465" s="858"/>
      <c r="D465" s="858"/>
      <c r="E465" s="858"/>
      <c r="F465" s="858"/>
      <c r="G465" s="858"/>
      <c r="H465" s="858"/>
    </row>
    <row r="466" spans="2:8">
      <c r="B466" s="862"/>
      <c r="C466" s="858"/>
      <c r="D466" s="858"/>
      <c r="E466" s="858"/>
      <c r="F466" s="858"/>
      <c r="G466" s="858"/>
      <c r="H466" s="858"/>
    </row>
    <row r="467" spans="2:8">
      <c r="B467" s="862"/>
      <c r="C467" s="858"/>
      <c r="D467" s="858"/>
      <c r="E467" s="858"/>
      <c r="F467" s="858"/>
      <c r="G467" s="858"/>
      <c r="H467" s="858"/>
    </row>
    <row r="468" spans="2:8">
      <c r="B468" s="862"/>
      <c r="C468" s="858"/>
      <c r="D468" s="858"/>
      <c r="E468" s="858"/>
      <c r="F468" s="858"/>
      <c r="G468" s="858"/>
      <c r="H468" s="858"/>
    </row>
    <row r="469" spans="2:8">
      <c r="B469" s="862"/>
      <c r="C469" s="858"/>
      <c r="D469" s="858"/>
      <c r="E469" s="858"/>
      <c r="F469" s="858"/>
      <c r="G469" s="858"/>
      <c r="H469" s="858"/>
    </row>
    <row r="470" spans="2:8">
      <c r="B470" s="862"/>
      <c r="C470" s="858"/>
      <c r="D470" s="858"/>
      <c r="E470" s="858"/>
      <c r="F470" s="858"/>
      <c r="G470" s="858"/>
      <c r="H470" s="858"/>
    </row>
    <row r="471" spans="2:8">
      <c r="B471" s="862"/>
      <c r="C471" s="858"/>
      <c r="D471" s="858"/>
      <c r="E471" s="858"/>
      <c r="F471" s="858"/>
      <c r="G471" s="858"/>
      <c r="H471" s="858"/>
    </row>
    <row r="472" spans="2:8">
      <c r="B472" s="862"/>
      <c r="C472" s="858"/>
      <c r="D472" s="858"/>
      <c r="E472" s="858"/>
      <c r="F472" s="858"/>
      <c r="G472" s="858"/>
      <c r="H472" s="858"/>
    </row>
    <row r="473" spans="2:8">
      <c r="B473" s="862"/>
      <c r="C473" s="858"/>
      <c r="D473" s="858"/>
      <c r="E473" s="858"/>
      <c r="F473" s="858"/>
      <c r="G473" s="858"/>
      <c r="H473" s="858"/>
    </row>
    <row r="474" spans="2:8">
      <c r="B474" s="862"/>
      <c r="C474" s="858"/>
      <c r="D474" s="858"/>
      <c r="E474" s="858"/>
      <c r="F474" s="858"/>
      <c r="G474" s="858"/>
      <c r="H474" s="858"/>
    </row>
    <row r="475" spans="2:8">
      <c r="B475" s="862"/>
      <c r="C475" s="858"/>
      <c r="D475" s="858"/>
      <c r="E475" s="858"/>
      <c r="F475" s="858"/>
      <c r="G475" s="858"/>
      <c r="H475" s="858"/>
    </row>
    <row r="476" spans="2:8">
      <c r="B476" s="862"/>
      <c r="C476" s="858"/>
      <c r="D476" s="858"/>
      <c r="E476" s="858"/>
      <c r="F476" s="858"/>
      <c r="G476" s="858"/>
      <c r="H476" s="858"/>
    </row>
    <row r="477" spans="2:8">
      <c r="B477" s="862"/>
      <c r="C477" s="858"/>
      <c r="D477" s="858"/>
      <c r="E477" s="858"/>
      <c r="F477" s="858"/>
      <c r="G477" s="858"/>
      <c r="H477" s="858"/>
    </row>
    <row r="478" spans="2:8">
      <c r="B478" s="862"/>
      <c r="C478" s="858"/>
      <c r="D478" s="858"/>
      <c r="E478" s="858"/>
      <c r="F478" s="858"/>
      <c r="G478" s="858"/>
      <c r="H478" s="858"/>
    </row>
    <row r="479" spans="2:8">
      <c r="B479" s="862"/>
      <c r="C479" s="858"/>
      <c r="D479" s="858"/>
      <c r="E479" s="858"/>
      <c r="F479" s="858"/>
      <c r="G479" s="858"/>
      <c r="H479" s="858"/>
    </row>
    <row r="480" spans="2:8">
      <c r="B480" s="862"/>
      <c r="C480" s="858"/>
      <c r="D480" s="858"/>
      <c r="E480" s="858"/>
      <c r="F480" s="858"/>
      <c r="G480" s="858"/>
      <c r="H480" s="858"/>
    </row>
    <row r="481" spans="2:8">
      <c r="B481" s="862"/>
      <c r="C481" s="858"/>
      <c r="D481" s="858"/>
      <c r="E481" s="858"/>
      <c r="F481" s="858"/>
      <c r="G481" s="858"/>
      <c r="H481" s="858"/>
    </row>
    <row r="482" spans="2:8">
      <c r="B482" s="862"/>
      <c r="C482" s="858"/>
      <c r="D482" s="858"/>
      <c r="E482" s="858"/>
      <c r="F482" s="858"/>
      <c r="G482" s="858"/>
      <c r="H482" s="858"/>
    </row>
    <row r="483" spans="2:8">
      <c r="B483" s="862"/>
      <c r="C483" s="858"/>
      <c r="D483" s="858"/>
      <c r="E483" s="858"/>
      <c r="F483" s="858"/>
      <c r="G483" s="858"/>
      <c r="H483" s="858"/>
    </row>
    <row r="484" spans="2:8">
      <c r="B484" s="862"/>
      <c r="C484" s="858"/>
      <c r="D484" s="858"/>
      <c r="E484" s="858"/>
      <c r="F484" s="858"/>
      <c r="G484" s="858"/>
      <c r="H484" s="858"/>
    </row>
    <row r="485" spans="2:8">
      <c r="B485" s="862"/>
      <c r="C485" s="858"/>
      <c r="D485" s="858"/>
      <c r="E485" s="858"/>
      <c r="F485" s="858"/>
      <c r="G485" s="858"/>
      <c r="H485" s="858"/>
    </row>
    <row r="486" spans="2:8">
      <c r="B486" s="862"/>
      <c r="C486" s="858"/>
      <c r="D486" s="858"/>
      <c r="E486" s="858"/>
      <c r="F486" s="858"/>
      <c r="G486" s="858"/>
      <c r="H486" s="858"/>
    </row>
    <row r="487" spans="2:8">
      <c r="B487" s="862"/>
      <c r="C487" s="858"/>
      <c r="D487" s="858"/>
      <c r="E487" s="858"/>
      <c r="F487" s="858"/>
      <c r="G487" s="858"/>
      <c r="H487" s="858"/>
    </row>
    <row r="488" spans="2:8">
      <c r="B488" s="862"/>
      <c r="C488" s="858"/>
      <c r="D488" s="858"/>
      <c r="E488" s="858"/>
      <c r="F488" s="858"/>
      <c r="G488" s="858"/>
      <c r="H488" s="858"/>
    </row>
    <row r="489" spans="2:8">
      <c r="B489" s="862"/>
      <c r="C489" s="858"/>
      <c r="D489" s="858"/>
      <c r="E489" s="858"/>
      <c r="F489" s="858"/>
      <c r="G489" s="858"/>
      <c r="H489" s="858"/>
    </row>
    <row r="490" spans="2:8">
      <c r="B490" s="862"/>
      <c r="C490" s="858"/>
      <c r="D490" s="858"/>
      <c r="E490" s="858"/>
      <c r="F490" s="858"/>
      <c r="G490" s="858"/>
      <c r="H490" s="858"/>
    </row>
    <row r="491" spans="2:8">
      <c r="B491" s="862"/>
      <c r="C491" s="858"/>
      <c r="D491" s="858"/>
      <c r="E491" s="858"/>
      <c r="F491" s="858"/>
      <c r="G491" s="858"/>
      <c r="H491" s="858"/>
    </row>
    <row r="492" spans="2:8">
      <c r="B492" s="862"/>
      <c r="C492" s="858"/>
      <c r="D492" s="858"/>
      <c r="E492" s="858"/>
      <c r="F492" s="858"/>
      <c r="G492" s="858"/>
      <c r="H492" s="858"/>
    </row>
    <row r="493" spans="2:8">
      <c r="B493" s="862"/>
      <c r="C493" s="858"/>
      <c r="D493" s="858"/>
      <c r="E493" s="858"/>
      <c r="F493" s="858"/>
      <c r="G493" s="858"/>
      <c r="H493" s="858"/>
    </row>
    <row r="494" spans="2:8">
      <c r="B494" s="862"/>
      <c r="C494" s="858"/>
      <c r="D494" s="858"/>
      <c r="E494" s="858"/>
      <c r="F494" s="858"/>
      <c r="G494" s="858"/>
      <c r="H494" s="858"/>
    </row>
    <row r="495" spans="2:8">
      <c r="B495" s="862"/>
      <c r="C495" s="858"/>
      <c r="D495" s="858"/>
      <c r="E495" s="858"/>
      <c r="F495" s="858"/>
      <c r="G495" s="858"/>
      <c r="H495" s="858"/>
    </row>
    <row r="496" spans="2:8">
      <c r="B496" s="862"/>
      <c r="C496" s="858"/>
      <c r="D496" s="858"/>
      <c r="E496" s="858"/>
      <c r="F496" s="858"/>
      <c r="G496" s="858"/>
      <c r="H496" s="858"/>
    </row>
    <row r="497" spans="2:8">
      <c r="B497" s="862"/>
      <c r="C497" s="858"/>
      <c r="D497" s="858"/>
      <c r="E497" s="858"/>
      <c r="F497" s="858"/>
      <c r="G497" s="858"/>
      <c r="H497" s="858"/>
    </row>
    <row r="498" spans="2:8">
      <c r="B498" s="862"/>
      <c r="C498" s="858"/>
      <c r="D498" s="858"/>
      <c r="E498" s="858"/>
      <c r="F498" s="858"/>
      <c r="G498" s="858"/>
      <c r="H498" s="858"/>
    </row>
    <row r="499" spans="2:8">
      <c r="B499" s="862"/>
      <c r="C499" s="858"/>
      <c r="D499" s="858"/>
      <c r="E499" s="858"/>
      <c r="F499" s="858"/>
      <c r="G499" s="858"/>
      <c r="H499" s="858"/>
    </row>
    <row r="500" spans="2:8">
      <c r="B500" s="862"/>
      <c r="C500" s="858"/>
      <c r="D500" s="858"/>
      <c r="E500" s="858"/>
      <c r="F500" s="858"/>
      <c r="G500" s="858"/>
      <c r="H500" s="858"/>
    </row>
    <row r="501" spans="2:8">
      <c r="B501" s="862"/>
      <c r="C501" s="858"/>
      <c r="D501" s="858"/>
      <c r="E501" s="858"/>
      <c r="F501" s="858"/>
      <c r="G501" s="858"/>
      <c r="H501" s="858"/>
    </row>
    <row r="502" spans="2:8">
      <c r="B502" s="862"/>
      <c r="C502" s="858"/>
      <c r="D502" s="858"/>
      <c r="E502" s="858"/>
      <c r="F502" s="858"/>
      <c r="G502" s="858"/>
      <c r="H502" s="858"/>
    </row>
    <row r="503" spans="2:8">
      <c r="B503" s="862"/>
      <c r="C503" s="858"/>
      <c r="D503" s="858"/>
      <c r="E503" s="858"/>
      <c r="F503" s="858"/>
      <c r="G503" s="858"/>
      <c r="H503" s="858"/>
    </row>
  </sheetData>
  <mergeCells count="11">
    <mergeCell ref="B56:G56"/>
    <mergeCell ref="B60:G60"/>
    <mergeCell ref="B80:G80"/>
    <mergeCell ref="B84:G84"/>
    <mergeCell ref="B87:H87"/>
    <mergeCell ref="B38:G38"/>
    <mergeCell ref="B1:H1"/>
    <mergeCell ref="B2:H2"/>
    <mergeCell ref="B3:H3"/>
    <mergeCell ref="B15:H15"/>
    <mergeCell ref="B34:G34"/>
  </mergeCells>
  <pageMargins left="0.25" right="0.25" top="0.75" bottom="0.75" header="0.3" footer="0.3"/>
  <pageSetup scale="53" fitToHeight="0" orientation="landscape" r:id="rId1"/>
  <rowBreaks count="1" manualBreakCount="1">
    <brk id="39" max="7"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4FE16AEA9E78843A4F2ABC0E8E4C15A" ma:contentTypeVersion="17" ma:contentTypeDescription="Create a new document." ma:contentTypeScope="" ma:versionID="7ba185b929f40fc327a8bb672973224f">
  <xsd:schema xmlns:xsd="http://www.w3.org/2001/XMLSchema" xmlns:xs="http://www.w3.org/2001/XMLSchema" xmlns:p="http://schemas.microsoft.com/office/2006/metadata/properties" xmlns:ns2="57fd0499-4d08-43aa-b485-74857217199e" xmlns:ns3="44bb2e18-b621-4b79-9709-e425321f44c0" targetNamespace="http://schemas.microsoft.com/office/2006/metadata/properties" ma:root="true" ma:fieldsID="89ae029f324a6109b958c4043f063633" ns2:_="" ns3:_="">
    <xsd:import namespace="57fd0499-4d08-43aa-b485-74857217199e"/>
    <xsd:import namespace="44bb2e18-b621-4b79-9709-e425321f44c0"/>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element ref="ns2:SharedWithDetails" minOccurs="0"/>
                <xsd:element ref="ns2:LastSharedByUser" minOccurs="0"/>
                <xsd:element ref="ns2:LastSharedByTime" minOccurs="0"/>
                <xsd:element ref="ns3:e14172f09c524a93b6dd463260c21cae" minOccurs="0"/>
                <xsd:element ref="ns2:TaxCatchAll" minOccurs="0"/>
                <xsd:element ref="ns3:Accounting_x0020_Doc_x0020_Type" minOccurs="0"/>
                <xsd:element ref="ns3:Vendor" minOccurs="0"/>
                <xsd:element ref="ns3:Invoice_x0020_Date" minOccurs="0"/>
                <xsd:element ref="ns3:Approver_x0020_1" minOccurs="0"/>
                <xsd:element ref="ns3:Approver_x0020_2" minOccurs="0"/>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7fd0499-4d08-43aa-b485-74857217199e"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1"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description="" ma:internalName="SharedWithDetails" ma:readOnly="true">
      <xsd:simpleType>
        <xsd:restriction base="dms:Note">
          <xsd:maxLength value="255"/>
        </xsd:restriction>
      </xsd:simpleType>
    </xsd:element>
    <xsd:element name="LastSharedByUser" ma:index="13" nillable="true" ma:displayName="Last Shared By User" ma:description="" ma:internalName="LastSharedByUser" ma:readOnly="true">
      <xsd:simpleType>
        <xsd:restriction base="dms:Note">
          <xsd:maxLength value="255"/>
        </xsd:restriction>
      </xsd:simpleType>
    </xsd:element>
    <xsd:element name="LastSharedByTime" ma:index="14" nillable="true" ma:displayName="Last Shared By Time" ma:description="" ma:internalName="LastSharedByTime" ma:readOnly="true">
      <xsd:simpleType>
        <xsd:restriction base="dms:DateTime"/>
      </xsd:simpleType>
    </xsd:element>
    <xsd:element name="TaxCatchAll" ma:index="17" nillable="true" ma:displayName="Taxonomy Catch All Column" ma:description="" ma:hidden="true" ma:list="{7089dbff-b1de-413d-bf17-65e1a9a2bcff}" ma:internalName="TaxCatchAll" ma:showField="CatchAllData" ma:web="57fd0499-4d08-43aa-b485-74857217199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4bb2e18-b621-4b79-9709-e425321f44c0" elementFormDefault="qualified">
    <xsd:import namespace="http://schemas.microsoft.com/office/2006/documentManagement/types"/>
    <xsd:import namespace="http://schemas.microsoft.com/office/infopath/2007/PartnerControls"/>
    <xsd:element name="e14172f09c524a93b6dd463260c21cae" ma:index="16" nillable="true" ma:taxonomy="true" ma:internalName="e14172f09c524a93b6dd463260c21cae" ma:taxonomyFieldName="Department" ma:displayName="Department" ma:default="" ma:fieldId="{e14172f0-9c52-4a93-b6dd-463260c21cae}" ma:sspId="8f173cb5-2c43-45bb-9c17-e897180e9c4a" ma:termSetId="204c630e-9f68-410a-9033-75b74d9c0a0a" ma:anchorId="00000000-0000-0000-0000-000000000000" ma:open="true" ma:isKeyword="false">
      <xsd:complexType>
        <xsd:sequence>
          <xsd:element ref="pc:Terms" minOccurs="0" maxOccurs="1"/>
        </xsd:sequence>
      </xsd:complexType>
    </xsd:element>
    <xsd:element name="Accounting_x0020_Doc_x0020_Type" ma:index="18" nillable="true" ma:displayName="Accounting Doc Type" ma:format="Dropdown" ma:internalName="Accounting_x0020_Doc_x0020_Type">
      <xsd:simpleType>
        <xsd:restriction base="dms:Choice">
          <xsd:enumeration value="Invoice"/>
        </xsd:restriction>
      </xsd:simpleType>
    </xsd:element>
    <xsd:element name="Vendor" ma:index="19" nillable="true" ma:displayName="Vendor" ma:internalName="Vendor">
      <xsd:simpleType>
        <xsd:restriction base="dms:Text">
          <xsd:maxLength value="255"/>
        </xsd:restriction>
      </xsd:simpleType>
    </xsd:element>
    <xsd:element name="Invoice_x0020_Date" ma:index="20" nillable="true" ma:displayName="Invoice Date" ma:internalName="Invoice_x0020_Date">
      <xsd:simpleType>
        <xsd:restriction base="dms:Text">
          <xsd:maxLength value="255"/>
        </xsd:restriction>
      </xsd:simpleType>
    </xsd:element>
    <xsd:element name="Approver_x0020_1" ma:index="21" nillable="true" ma:displayName="Approver 1" ma:list="UserInfo" ma:SharePointGroup="0" ma:internalName="Approver_x0020_1"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pprover_x0020_2" ma:index="22" nillable="true" ma:displayName="Approver 2" ma:list="UserInfo" ma:SharePointGroup="0" ma:internalName="Approver_x0020_2"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23" nillable="true" ma:displayName="MediaServiceMetadata" ma:description="" ma:hidden="true" ma:internalName="MediaServiceMetadata" ma:readOnly="true">
      <xsd:simpleType>
        <xsd:restriction base="dms:Note"/>
      </xsd:simpleType>
    </xsd:element>
    <xsd:element name="MediaServiceFastMetadata" ma:index="24" nillable="true" ma:displayName="MediaServiceFastMetadata" ma:description=""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p:properties xmlns:p="http://schemas.microsoft.com/office/2006/metadata/properties" xmlns:xsi="http://www.w3.org/2001/XMLSchema-instance" xmlns:pc="http://schemas.microsoft.com/office/infopath/2007/PartnerControls">
  <documentManagement>
    <_dlc_DocId xmlns="57fd0499-4d08-43aa-b485-74857217199e">5W34HDKMVS23-123873917-18064</_dlc_DocId>
    <_dlc_DocIdUrl xmlns="57fd0499-4d08-43aa-b485-74857217199e">
      <Url>https://gridliance.sharepoint.com/sites/dms/_layouts/15/DocIdRedir.aspx?ID=5W34HDKMVS23-123873917-18064</Url>
      <Description>5W34HDKMVS23-123873917-18064</Description>
    </_dlc_DocIdUrl>
    <Invoice_x0020_Date xmlns="44bb2e18-b621-4b79-9709-e425321f44c0" xsi:nil="true"/>
    <e14172f09c524a93b6dd463260c21cae xmlns="44bb2e18-b621-4b79-9709-e425321f44c0">
      <Terms xmlns="http://schemas.microsoft.com/office/infopath/2007/PartnerControls"/>
    </e14172f09c524a93b6dd463260c21cae>
    <Approver_x0020_2 xmlns="44bb2e18-b621-4b79-9709-e425321f44c0">
      <UserInfo>
        <DisplayName/>
        <AccountId xsi:nil="true"/>
        <AccountType/>
      </UserInfo>
    </Approver_x0020_2>
    <Accounting_x0020_Doc_x0020_Type xmlns="44bb2e18-b621-4b79-9709-e425321f44c0" xsi:nil="true"/>
    <TaxCatchAll xmlns="57fd0499-4d08-43aa-b485-74857217199e"/>
    <Vendor xmlns="44bb2e18-b621-4b79-9709-e425321f44c0" xsi:nil="true"/>
    <Approver_x0020_1 xmlns="44bb2e18-b621-4b79-9709-e425321f44c0">
      <UserInfo>
        <DisplayName/>
        <AccountId xsi:nil="true"/>
        <AccountType/>
      </UserInfo>
    </Approver_x0020_1>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C0DD44D-50DD-40E3-9A20-0A314061511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7fd0499-4d08-43aa-b485-74857217199e"/>
    <ds:schemaRef ds:uri="44bb2e18-b621-4b79-9709-e425321f44c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6E2C1DA-A6D0-4F95-8B1A-88ADDEF73894}">
  <ds:schemaRefs>
    <ds:schemaRef ds:uri="http://schemas.microsoft.com/sharepoint/events"/>
  </ds:schemaRefs>
</ds:datastoreItem>
</file>

<file path=customXml/itemProps3.xml><?xml version="1.0" encoding="utf-8"?>
<ds:datastoreItem xmlns:ds="http://schemas.openxmlformats.org/officeDocument/2006/customXml" ds:itemID="{988DBC8E-E135-4F5E-ADEE-BD14D77AAFE6}">
  <ds:schemaRefs>
    <ds:schemaRef ds:uri="http://schemas.microsoft.com/office/infopath/2007/PartnerControls"/>
    <ds:schemaRef ds:uri="http://purl.org/dc/terms/"/>
    <ds:schemaRef ds:uri="http://schemas.microsoft.com/office/2006/documentManagement/types"/>
    <ds:schemaRef ds:uri="44bb2e18-b621-4b79-9709-e425321f44c0"/>
    <ds:schemaRef ds:uri="http://schemas.openxmlformats.org/package/2006/metadata/core-properties"/>
    <ds:schemaRef ds:uri="http://purl.org/dc/elements/1.1/"/>
    <ds:schemaRef ds:uri="http://schemas.microsoft.com/office/2006/metadata/properties"/>
    <ds:schemaRef ds:uri="57fd0499-4d08-43aa-b485-74857217199e"/>
    <ds:schemaRef ds:uri="http://www.w3.org/XML/1998/namespace"/>
    <ds:schemaRef ds:uri="http://purl.org/dc/dcmitype/"/>
  </ds:schemaRefs>
</ds:datastoreItem>
</file>

<file path=customXml/itemProps4.xml><?xml version="1.0" encoding="utf-8"?>
<ds:datastoreItem xmlns:ds="http://schemas.openxmlformats.org/officeDocument/2006/customXml" ds:itemID="{FD723D70-A657-44DA-B12B-0E0123C8D40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20</vt:i4>
      </vt:variant>
      <vt:variant>
        <vt:lpstr>Named Ranges</vt:lpstr>
      </vt:variant>
      <vt:variant>
        <vt:i4>21</vt:i4>
      </vt:variant>
    </vt:vector>
  </HeadingPairs>
  <TitlesOfParts>
    <vt:vector size="41" baseType="lpstr">
      <vt:lpstr>Attachment H</vt:lpstr>
      <vt:lpstr>1-Project Rev Req</vt:lpstr>
      <vt:lpstr>2-Incentive ROE</vt:lpstr>
      <vt:lpstr>3-Project True-up</vt:lpstr>
      <vt:lpstr>4- Rate Base</vt:lpstr>
      <vt:lpstr>4a-ADIT Projection</vt:lpstr>
      <vt:lpstr>4b-ADIT Projection Proration</vt:lpstr>
      <vt:lpstr>4c- ADIT BOY</vt:lpstr>
      <vt:lpstr>4d- ADIT EOY</vt:lpstr>
      <vt:lpstr>4e-ADIT True-up</vt:lpstr>
      <vt:lpstr>4f-ADIT True-up Proration</vt:lpstr>
      <vt:lpstr>5-P3 Support</vt:lpstr>
      <vt:lpstr>6-True-Up Interest</vt:lpstr>
      <vt:lpstr>7 - PBOP</vt:lpstr>
      <vt:lpstr>8-Construction Loan</vt:lpstr>
      <vt:lpstr>9 - Const Loan True-up</vt:lpstr>
      <vt:lpstr>10-Dep Rates</vt:lpstr>
      <vt:lpstr>11-Wholesale Distribution</vt:lpstr>
      <vt:lpstr>11a-Wholesale Distribution </vt:lpstr>
      <vt:lpstr>12 Wholesale Dist True-Up</vt:lpstr>
      <vt:lpstr>'10-Dep Rates'!Print_Area</vt:lpstr>
      <vt:lpstr>'11a-Wholesale Distribution '!Print_Area</vt:lpstr>
      <vt:lpstr>'11-Wholesale Distribution'!Print_Area</vt:lpstr>
      <vt:lpstr>'1-Project Rev Req'!Print_Area</vt:lpstr>
      <vt:lpstr>'2-Incentive ROE'!Print_Area</vt:lpstr>
      <vt:lpstr>'3-Project True-up'!Print_Area</vt:lpstr>
      <vt:lpstr>'4- Rate Base'!Print_Area</vt:lpstr>
      <vt:lpstr>'4a-ADIT Projection'!Print_Area</vt:lpstr>
      <vt:lpstr>'4b-ADIT Projection Proration'!Print_Area</vt:lpstr>
      <vt:lpstr>'4c- ADIT BOY'!Print_Area</vt:lpstr>
      <vt:lpstr>'4d- ADIT EOY'!Print_Area</vt:lpstr>
      <vt:lpstr>'4e-ADIT True-up'!Print_Area</vt:lpstr>
      <vt:lpstr>'4f-ADIT True-up Proration'!Print_Area</vt:lpstr>
      <vt:lpstr>'5-P3 Support'!Print_Area</vt:lpstr>
      <vt:lpstr>'7 - PBOP'!Print_Area</vt:lpstr>
      <vt:lpstr>'8-Construction Loan'!Print_Area</vt:lpstr>
      <vt:lpstr>'Attachment H'!Print_Area</vt:lpstr>
      <vt:lpstr>'4a-ADIT Projection'!Print_Titles</vt:lpstr>
      <vt:lpstr>'4b-ADIT Projection Proration'!Print_Titles</vt:lpstr>
      <vt:lpstr>'4e-ADIT True-up'!Print_Titles</vt:lpstr>
      <vt:lpstr>'4f-ADIT True-up Proration'!Print_Titles</vt:lpstr>
    </vt:vector>
  </TitlesOfParts>
  <LinksUpToDate>false</LinksUpToDate>
  <SharedDoc>false</SharedDoc>
  <HyperlinkBase>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Laptop</dc:creator>
  <cp:lastModifiedBy>Castro, Gloria</cp:lastModifiedBy>
  <cp:lastPrinted>2023-10-10T19:08:32Z</cp:lastPrinted>
  <dcterms:created xsi:type="dcterms:W3CDTF">1970-01-01T04:00:00Z</dcterms:created>
  <dcterms:modified xsi:type="dcterms:W3CDTF">2023-10-10T19:08:55Z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D">
    <vt:lpwstr>C:\Documents and Settings\hcurlee\Local Settings\Temporary Internet Files\Content.Outlook\N3FKE9C2\RITELine Reg Asset formula final 7-12-2011.xls</vt:lpwstr>
  </property>
  <property fmtid="{D5CDD505-2E9C-101B-9397-08002B2CF9AE}" pid="3" name="_NewReviewCycle">
    <vt:lpwstr/>
  </property>
  <property fmtid="{D5CDD505-2E9C-101B-9397-08002B2CF9AE}" pid="4" name="ContentTypeId">
    <vt:lpwstr>0x01010074FE16AEA9E78843A4F2ABC0E8E4C15A</vt:lpwstr>
  </property>
  <property fmtid="{D5CDD505-2E9C-101B-9397-08002B2CF9AE}" pid="5" name="_dlc_DocIdItemGuid">
    <vt:lpwstr>517232c4-5f2b-419c-ba46-5444f2c99e79</vt:lpwstr>
  </property>
  <property fmtid="{D5CDD505-2E9C-101B-9397-08002B2CF9AE}" pid="6" name="{A44787D4-0540-4523-9961-78E4036D8C6D}">
    <vt:lpwstr>{7A29DD10-A22F-40BD-9C41-8777F6BA9C44}</vt:lpwstr>
  </property>
  <property fmtid="{D5CDD505-2E9C-101B-9397-08002B2CF9AE}" pid="7" name="Department">
    <vt:lpwstr/>
  </property>
</Properties>
</file>